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tables/table2.xml" ContentType="application/vnd.openxmlformats-officedocument.spreadsheetml.table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My Drive\TB &amp; EAS Private Drive\Originations\Lenders\Archwest Capital\"/>
    </mc:Choice>
  </mc:AlternateContent>
  <xr:revisionPtr revIDLastSave="0" documentId="13_ncr:1_{6E19241E-E9CD-43BB-9C55-76C0FC39D11D}" xr6:coauthVersionLast="47" xr6:coauthVersionMax="47" xr10:uidLastSave="{00000000-0000-0000-0000-000000000000}"/>
  <bookViews>
    <workbookView xWindow="-120" yWindow="-120" windowWidth="29040" windowHeight="17520" activeTab="6" xr2:uid="{F61FF3CB-C3EB-4DAE-B916-69A43E556059}"/>
  </bookViews>
  <sheets>
    <sheet name="Instructions" sheetId="10" r:id="rId1"/>
    <sheet name="Internal Valuation" sheetId="46" r:id="rId2"/>
    <sheet name="DSCR Analysis" sheetId="47" r:id="rId3"/>
    <sheet name="Amort Schedule" sheetId="48" r:id="rId4"/>
    <sheet name="Portfolio Drop" sheetId="22" r:id="rId5"/>
    <sheet name="DS Reserve Calc" sheetId="49" r:id="rId6"/>
    <sheet name="Master Sizer Inputs" sheetId="1" r:id="rId7"/>
    <sheet name="Salesforce Upload" sheetId="16" r:id="rId8"/>
    <sheet name="SF data " sheetId="7" r:id="rId9"/>
    <sheet name="GUC Engine -&gt;" sheetId="29" r:id="rId10"/>
    <sheet name="GUC Coding" sheetId="14" r:id="rId11"/>
    <sheet name="Engine" sheetId="4" r:id="rId12"/>
    <sheet name="Pricing Sheet Mod" sheetId="6" r:id="rId13"/>
    <sheet name="Experience Calculator" sheetId="42" r:id="rId14"/>
    <sheet name="Deal Underwriting Overview" sheetId="17" r:id="rId15"/>
    <sheet name="Deal Overview Engine" sheetId="18" r:id="rId16"/>
    <sheet name="MSA Analysis" sheetId="40" r:id="rId17"/>
    <sheet name="Salesforce Tabs -&gt;" sheetId="28" r:id="rId18"/>
    <sheet name="SFUpload" sheetId="15" r:id="rId19"/>
    <sheet name="Enabler4Excel_Picklist_Values" sheetId="27" r:id="rId20"/>
    <sheet name="Salesforce Refresh " sheetId="23" r:id="rId21"/>
    <sheet name="Unit Refresh" sheetId="24" r:id="rId22"/>
    <sheet name="SFProperty" sheetId="25" r:id="rId23"/>
    <sheet name="SFUnit" sheetId="26" r:id="rId24"/>
    <sheet name="Lists" sheetId="2" r:id="rId25"/>
    <sheet name="Rates -&gt;" sheetId="31" r:id="rId26"/>
    <sheet name="User Table" sheetId="19" r:id="rId27"/>
    <sheet name="Rates" sheetId="20" r:id="rId28"/>
    <sheet name=" To Discuss With Bain" sheetId="43" r:id="rId29"/>
    <sheet name="Fields to Track" sheetId="45" r:id="rId30"/>
  </sheets>
  <externalReferences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16" hidden="1">'MSA Analysis'!$B$2:$F$2</definedName>
    <definedName name="_xleta.AND" hidden="1" xlm="1">#NAME?</definedName>
    <definedName name="_xleta.IF" hidden="1" xlm="1">#NAME?</definedName>
    <definedName name="_xleta.SUM" hidden="1" xlm="1">#NAME?</definedName>
    <definedName name="_xlpm.array" hidden="1" xlm="1">#NAME?</definedName>
    <definedName name="Archwest_Sizer_Version" localSheetId="26" hidden="1">'User Table'!$G$1:$J$6</definedName>
    <definedName name="Ares">Lists!$J$75:$K$75</definedName>
    <definedName name="Ares___Aspida">Lists!$J$75:$K$75</definedName>
    <definedName name="Ares_Aprvr">[1]Look!$C$1:$C$7</definedName>
    <definedName name="AW_Aprvr">[1]Look!$B$1:$B$7</definedName>
    <definedName name="bbb" localSheetId="1" hidden="1">{#N/A,#N/A,FALSE,"toc";#N/A,#N/A,FALSE,"a1";#N/A,#N/A,FALSE,"a2";#N/A,#N/A,FALSE,"a3";#N/A,#N/A,FALSE,"a4";#N/A,#N/A,FALSE,"a5";#N/A,#N/A,FALSE,"a6";#N/A,#N/A,FALSE,"a7";#N/A,#N/A,FALSE,"a8";#N/A,#N/A,FALSE,"a9";#N/A,#N/A,FALSE,"a10";#N/A,#N/A,FALSE,"a11";#N/A,#N/A,FALSE,"a12";#N/A,#N/A,FALSE,"a13";#N/A,#N/A,FALSE,"a14";#N/A,#N/A,FALSE,"a15";#N/A,#N/A,FALSE,"a16";#N/A,#N/A,FALSE,"a17";#N/A,#N/A,FALSE,"a18";#N/A,#N/A,FALSE,"a19";#N/A,#N/A,FALSE,"a20";#N/A,#N/A,FALSE,"a21";#N/A,#N/A,FALSE,"a22";#N/A,#N/A,FALSE,"a23";#N/A,#N/A,FALSE,"a24";#N/A,#N/A,FALSE,"a25"}</definedName>
    <definedName name="bbb" hidden="1">{#N/A,#N/A,FALSE,"toc";#N/A,#N/A,FALSE,"a1";#N/A,#N/A,FALSE,"a2";#N/A,#N/A,FALSE,"a3";#N/A,#N/A,FALSE,"a4";#N/A,#N/A,FALSE,"a5";#N/A,#N/A,FALSE,"a6";#N/A,#N/A,FALSE,"a7";#N/A,#N/A,FALSE,"a8";#N/A,#N/A,FALSE,"a9";#N/A,#N/A,FALSE,"a10";#N/A,#N/A,FALSE,"a11";#N/A,#N/A,FALSE,"a12";#N/A,#N/A,FALSE,"a13";#N/A,#N/A,FALSE,"a14";#N/A,#N/A,FALSE,"a15";#N/A,#N/A,FALSE,"a16";#N/A,#N/A,FALSE,"a17";#N/A,#N/A,FALSE,"a18";#N/A,#N/A,FALSE,"a19";#N/A,#N/A,FALSE,"a20";#N/A,#N/A,FALSE,"a21";#N/A,#N/A,FALSE,"a22";#N/A,#N/A,FALSE,"a23";#N/A,#N/A,FALSE,"a24";#N/A,#N/A,FALSE,"a25"}</definedName>
    <definedName name="Ellington">Lists!$J$76</definedName>
    <definedName name="HTML1_1" hidden="1">"[TB9.XLS]St_tot_94_95!$A$1:$J$428"</definedName>
    <definedName name="HTML1_10" hidden="1">""</definedName>
    <definedName name="HTML1_11" hidden="1">1</definedName>
    <definedName name="HTML1_12" hidden="1">"F:\USERS\ECON\Census95\Int\T9ST.htm"</definedName>
    <definedName name="HTML1_2" hidden="1">1</definedName>
    <definedName name="HTML1_3" hidden="1">""</definedName>
    <definedName name="HTML1_4" hidden="1">""</definedName>
    <definedName name="HTML1_5" hidden="1">""</definedName>
    <definedName name="HTML1_6" hidden="1">-4146</definedName>
    <definedName name="HTML1_7" hidden="1">-4146</definedName>
    <definedName name="HTML1_8" hidden="1">"2/17/98"</definedName>
    <definedName name="HTML1_9" hidden="1">"BPH"</definedName>
    <definedName name="HTML2_1" hidden="1">"[TB9.XLS]St_tot_94_95!$A$1:$J$427"</definedName>
    <definedName name="HTML2_10" hidden="1">""</definedName>
    <definedName name="HTML2_11" hidden="1">1</definedName>
    <definedName name="HTML2_12" hidden="1">"F:\USERS\ECON\Census95\Int\T9ST.htm"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"2/17/98"</definedName>
    <definedName name="HTML2_9" hidden="1">"BPH"</definedName>
    <definedName name="HTML3_1" hidden="1">"[TB9.XLS]St_tot_94_95!$A$1:$H$427"</definedName>
    <definedName name="HTML3_10" hidden="1">""</definedName>
    <definedName name="HTML3_11" hidden="1">1</definedName>
    <definedName name="HTML3_12" hidden="1">"F:\USERS\ECON\Census95\Int\T9st.htm"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"2/17/98"</definedName>
    <definedName name="HTML3_9" hidden="1">"BPH"</definedName>
    <definedName name="HTMLCount" hidden="1">3</definedName>
    <definedName name="Leverage_Adjuster" localSheetId="3">[2]Lists!$F$4:$F$10</definedName>
    <definedName name="Leverage_Adjuster" localSheetId="1">[3]Lists!$H$4:$H$10</definedName>
    <definedName name="Leverage_Adjuster">Lists!$H$4:$H$10</definedName>
    <definedName name="MLNK082a214280c14390965884a4942e1984" localSheetId="3" hidden="1">#REF!</definedName>
    <definedName name="MLNK082a214280c14390965884a4942e1984" localSheetId="4" hidden="1">#REF!</definedName>
    <definedName name="MLNK082a214280c14390965884a4942e1984" localSheetId="20" hidden="1">#REF!</definedName>
    <definedName name="MLNK082a214280c14390965884a4942e1984" localSheetId="22" hidden="1">#REF!</definedName>
    <definedName name="MLNK082a214280c14390965884a4942e1984" localSheetId="23" hidden="1">#REF!</definedName>
    <definedName name="MLNK082a214280c14390965884a4942e1984" localSheetId="18" hidden="1">#REF!</definedName>
    <definedName name="MLNK082a214280c14390965884a4942e1984" localSheetId="21" hidden="1">#REF!</definedName>
    <definedName name="MLNK082a214280c14390965884a4942e1984" hidden="1">#REF!</definedName>
    <definedName name="MLNK13641040b0d049f29480c78c17d25707" localSheetId="3" hidden="1">#REF!</definedName>
    <definedName name="MLNK13641040b0d049f29480c78c17d25707" localSheetId="4" hidden="1">#REF!</definedName>
    <definedName name="MLNK13641040b0d049f29480c78c17d25707" localSheetId="20" hidden="1">#REF!</definedName>
    <definedName name="MLNK13641040b0d049f29480c78c17d25707" localSheetId="22" hidden="1">#REF!</definedName>
    <definedName name="MLNK13641040b0d049f29480c78c17d25707" localSheetId="23" hidden="1">#REF!</definedName>
    <definedName name="MLNK13641040b0d049f29480c78c17d25707" localSheetId="18" hidden="1">#REF!</definedName>
    <definedName name="MLNK13641040b0d049f29480c78c17d25707" localSheetId="21" hidden="1">#REF!</definedName>
    <definedName name="MLNK13641040b0d049f29480c78c17d25707" hidden="1">#REF!</definedName>
    <definedName name="MLNK22d4a655ee204c8696353a8822440986" localSheetId="3" hidden="1">[4]Strats!#REF!</definedName>
    <definedName name="MLNK22d4a655ee204c8696353a8822440986" localSheetId="4" hidden="1">#REF!</definedName>
    <definedName name="MLNK22d4a655ee204c8696353a8822440986" localSheetId="20" hidden="1">#REF!</definedName>
    <definedName name="MLNK22d4a655ee204c8696353a8822440986" localSheetId="22" hidden="1">#REF!</definedName>
    <definedName name="MLNK22d4a655ee204c8696353a8822440986" localSheetId="23" hidden="1">#REF!</definedName>
    <definedName name="MLNK22d4a655ee204c8696353a8822440986" localSheetId="18" hidden="1">#REF!</definedName>
    <definedName name="MLNK22d4a655ee204c8696353a8822440986" localSheetId="21" hidden="1">#REF!</definedName>
    <definedName name="MLNK22d4a655ee204c8696353a8822440986" hidden="1">#REF!</definedName>
    <definedName name="MLNK29c47b08102f493082bba95f1cad2289" localSheetId="3" hidden="1">[4]Strats!#REF!</definedName>
    <definedName name="MLNK29c47b08102f493082bba95f1cad2289" localSheetId="4" hidden="1">#REF!</definedName>
    <definedName name="MLNK29c47b08102f493082bba95f1cad2289" localSheetId="20" hidden="1">#REF!</definedName>
    <definedName name="MLNK29c47b08102f493082bba95f1cad2289" localSheetId="22" hidden="1">#REF!</definedName>
    <definedName name="MLNK29c47b08102f493082bba95f1cad2289" localSheetId="23" hidden="1">#REF!</definedName>
    <definedName name="MLNK29c47b08102f493082bba95f1cad2289" localSheetId="18" hidden="1">#REF!</definedName>
    <definedName name="MLNK29c47b08102f493082bba95f1cad2289" localSheetId="21" hidden="1">#REF!</definedName>
    <definedName name="MLNK29c47b08102f493082bba95f1cad2289" hidden="1">#REF!</definedName>
    <definedName name="MLNK2e873483d4964ac0970f71b3f704e661" localSheetId="3" hidden="1">[4]Strats!#REF!</definedName>
    <definedName name="MLNK2e873483d4964ac0970f71b3f704e661" localSheetId="4" hidden="1">#REF!</definedName>
    <definedName name="MLNK2e873483d4964ac0970f71b3f704e661" localSheetId="20" hidden="1">#REF!</definedName>
    <definedName name="MLNK2e873483d4964ac0970f71b3f704e661" localSheetId="22" hidden="1">#REF!</definedName>
    <definedName name="MLNK2e873483d4964ac0970f71b3f704e661" localSheetId="23" hidden="1">#REF!</definedName>
    <definedName name="MLNK2e873483d4964ac0970f71b3f704e661" localSheetId="18" hidden="1">#REF!</definedName>
    <definedName name="MLNK2e873483d4964ac0970f71b3f704e661" localSheetId="21" hidden="1">#REF!</definedName>
    <definedName name="MLNK2e873483d4964ac0970f71b3f704e661" hidden="1">#REF!</definedName>
    <definedName name="MLNK3168c179e46542aa92cff1294180fab0" localSheetId="3" hidden="1">#REF!</definedName>
    <definedName name="MLNK3168c179e46542aa92cff1294180fab0" localSheetId="4" hidden="1">#REF!</definedName>
    <definedName name="MLNK3168c179e46542aa92cff1294180fab0" localSheetId="20" hidden="1">#REF!</definedName>
    <definedName name="MLNK3168c179e46542aa92cff1294180fab0" localSheetId="22" hidden="1">#REF!</definedName>
    <definedName name="MLNK3168c179e46542aa92cff1294180fab0" localSheetId="23" hidden="1">#REF!</definedName>
    <definedName name="MLNK3168c179e46542aa92cff1294180fab0" localSheetId="18" hidden="1">#REF!</definedName>
    <definedName name="MLNK3168c179e46542aa92cff1294180fab0" localSheetId="21" hidden="1">#REF!</definedName>
    <definedName name="MLNK3168c179e46542aa92cff1294180fab0" hidden="1">#REF!</definedName>
    <definedName name="MLNK322c8b68fe6a4156baa715b3b5c009b4" localSheetId="3" hidden="1">[4]Strats!#REF!</definedName>
    <definedName name="MLNK322c8b68fe6a4156baa715b3b5c009b4" localSheetId="4" hidden="1">#REF!</definedName>
    <definedName name="MLNK322c8b68fe6a4156baa715b3b5c009b4" localSheetId="20" hidden="1">#REF!</definedName>
    <definedName name="MLNK322c8b68fe6a4156baa715b3b5c009b4" localSheetId="22" hidden="1">#REF!</definedName>
    <definedName name="MLNK322c8b68fe6a4156baa715b3b5c009b4" localSheetId="23" hidden="1">#REF!</definedName>
    <definedName name="MLNK322c8b68fe6a4156baa715b3b5c009b4" localSheetId="18" hidden="1">#REF!</definedName>
    <definedName name="MLNK322c8b68fe6a4156baa715b3b5c009b4" localSheetId="21" hidden="1">#REF!</definedName>
    <definedName name="MLNK322c8b68fe6a4156baa715b3b5c009b4" hidden="1">#REF!</definedName>
    <definedName name="MLNK33c612057202437182ecee15a8a69a9a" localSheetId="3" hidden="1">#REF!</definedName>
    <definedName name="MLNK33c612057202437182ecee15a8a69a9a" localSheetId="4" hidden="1">#REF!</definedName>
    <definedName name="MLNK33c612057202437182ecee15a8a69a9a" localSheetId="20" hidden="1">#REF!</definedName>
    <definedName name="MLNK33c612057202437182ecee15a8a69a9a" localSheetId="22" hidden="1">#REF!</definedName>
    <definedName name="MLNK33c612057202437182ecee15a8a69a9a" localSheetId="23" hidden="1">#REF!</definedName>
    <definedName name="MLNK33c612057202437182ecee15a8a69a9a" localSheetId="18" hidden="1">#REF!</definedName>
    <definedName name="MLNK33c612057202437182ecee15a8a69a9a" localSheetId="21" hidden="1">#REF!</definedName>
    <definedName name="MLNK33c612057202437182ecee15a8a69a9a" hidden="1">#REF!</definedName>
    <definedName name="MLNK36a3d95e80fa4bddb56b06df0e49190e" localSheetId="3" hidden="1">[4]Strats!#REF!</definedName>
    <definedName name="MLNK36a3d95e80fa4bddb56b06df0e49190e" localSheetId="4" hidden="1">#REF!</definedName>
    <definedName name="MLNK36a3d95e80fa4bddb56b06df0e49190e" localSheetId="20" hidden="1">#REF!</definedName>
    <definedName name="MLNK36a3d95e80fa4bddb56b06df0e49190e" localSheetId="22" hidden="1">#REF!</definedName>
    <definedName name="MLNK36a3d95e80fa4bddb56b06df0e49190e" localSheetId="23" hidden="1">#REF!</definedName>
    <definedName name="MLNK36a3d95e80fa4bddb56b06df0e49190e" localSheetId="18" hidden="1">#REF!</definedName>
    <definedName name="MLNK36a3d95e80fa4bddb56b06df0e49190e" localSheetId="21" hidden="1">#REF!</definedName>
    <definedName name="MLNK36a3d95e80fa4bddb56b06df0e49190e" hidden="1">#REF!</definedName>
    <definedName name="MLNK36b54ae1c37f4d3d9df87131762d734a" localSheetId="3" hidden="1">[4]Strats!#REF!</definedName>
    <definedName name="MLNK36b54ae1c37f4d3d9df87131762d734a" localSheetId="4" hidden="1">#REF!</definedName>
    <definedName name="MLNK36b54ae1c37f4d3d9df87131762d734a" localSheetId="20" hidden="1">#REF!</definedName>
    <definedName name="MLNK36b54ae1c37f4d3d9df87131762d734a" localSheetId="22" hidden="1">#REF!</definedName>
    <definedName name="MLNK36b54ae1c37f4d3d9df87131762d734a" localSheetId="23" hidden="1">#REF!</definedName>
    <definedName name="MLNK36b54ae1c37f4d3d9df87131762d734a" localSheetId="18" hidden="1">#REF!</definedName>
    <definedName name="MLNK36b54ae1c37f4d3d9df87131762d734a" localSheetId="21" hidden="1">#REF!</definedName>
    <definedName name="MLNK36b54ae1c37f4d3d9df87131762d734a" hidden="1">#REF!</definedName>
    <definedName name="MLNK52122b2c766f4a1d8cbefe295d7cd9bb" localSheetId="3" hidden="1">[4]Strats!#REF!</definedName>
    <definedName name="MLNK52122b2c766f4a1d8cbefe295d7cd9bb" localSheetId="4" hidden="1">#REF!</definedName>
    <definedName name="MLNK52122b2c766f4a1d8cbefe295d7cd9bb" localSheetId="20" hidden="1">#REF!</definedName>
    <definedName name="MLNK52122b2c766f4a1d8cbefe295d7cd9bb" localSheetId="22" hidden="1">#REF!</definedName>
    <definedName name="MLNK52122b2c766f4a1d8cbefe295d7cd9bb" localSheetId="23" hidden="1">#REF!</definedName>
    <definedName name="MLNK52122b2c766f4a1d8cbefe295d7cd9bb" localSheetId="18" hidden="1">#REF!</definedName>
    <definedName name="MLNK52122b2c766f4a1d8cbefe295d7cd9bb" localSheetId="21" hidden="1">#REF!</definedName>
    <definedName name="MLNK52122b2c766f4a1d8cbefe295d7cd9bb" hidden="1">#REF!</definedName>
    <definedName name="MLNK7bdc8fabc5fb462b9af2274b13c7934b" localSheetId="3" hidden="1">[4]Strats!#REF!</definedName>
    <definedName name="MLNK7bdc8fabc5fb462b9af2274b13c7934b" localSheetId="4" hidden="1">#REF!</definedName>
    <definedName name="MLNK7bdc8fabc5fb462b9af2274b13c7934b" localSheetId="20" hidden="1">#REF!</definedName>
    <definedName name="MLNK7bdc8fabc5fb462b9af2274b13c7934b" localSheetId="22" hidden="1">#REF!</definedName>
    <definedName name="MLNK7bdc8fabc5fb462b9af2274b13c7934b" localSheetId="23" hidden="1">#REF!</definedName>
    <definedName name="MLNK7bdc8fabc5fb462b9af2274b13c7934b" localSheetId="18" hidden="1">#REF!</definedName>
    <definedName name="MLNK7bdc8fabc5fb462b9af2274b13c7934b" localSheetId="21" hidden="1">#REF!</definedName>
    <definedName name="MLNK7bdc8fabc5fb462b9af2274b13c7934b" hidden="1">#REF!</definedName>
    <definedName name="MLNK8f50030b04d441e08a90825dab078164" localSheetId="3" hidden="1">[4]Strats!#REF!</definedName>
    <definedName name="MLNK8f50030b04d441e08a90825dab078164" localSheetId="4" hidden="1">#REF!</definedName>
    <definedName name="MLNK8f50030b04d441e08a90825dab078164" localSheetId="20" hidden="1">#REF!</definedName>
    <definedName name="MLNK8f50030b04d441e08a90825dab078164" localSheetId="22" hidden="1">#REF!</definedName>
    <definedName name="MLNK8f50030b04d441e08a90825dab078164" localSheetId="23" hidden="1">#REF!</definedName>
    <definedName name="MLNK8f50030b04d441e08a90825dab078164" localSheetId="18" hidden="1">#REF!</definedName>
    <definedName name="MLNK8f50030b04d441e08a90825dab078164" localSheetId="21" hidden="1">#REF!</definedName>
    <definedName name="MLNK8f50030b04d441e08a90825dab078164" hidden="1">#REF!</definedName>
    <definedName name="MLNKa52ded8cdc5847f881e0c952d6c66ddc" localSheetId="3" hidden="1">#REF!</definedName>
    <definedName name="MLNKa52ded8cdc5847f881e0c952d6c66ddc" localSheetId="4" hidden="1">#REF!</definedName>
    <definedName name="MLNKa52ded8cdc5847f881e0c952d6c66ddc" localSheetId="20" hidden="1">#REF!</definedName>
    <definedName name="MLNKa52ded8cdc5847f881e0c952d6c66ddc" localSheetId="22" hidden="1">#REF!</definedName>
    <definedName name="MLNKa52ded8cdc5847f881e0c952d6c66ddc" localSheetId="23" hidden="1">#REF!</definedName>
    <definedName name="MLNKa52ded8cdc5847f881e0c952d6c66ddc" localSheetId="18" hidden="1">#REF!</definedName>
    <definedName name="MLNKa52ded8cdc5847f881e0c952d6c66ddc" localSheetId="21" hidden="1">#REF!</definedName>
    <definedName name="MLNKa52ded8cdc5847f881e0c952d6c66ddc" hidden="1">#REF!</definedName>
    <definedName name="MLNKabe380f96e134e5bad8226d779847695" localSheetId="3" hidden="1">[4]Strats!#REF!</definedName>
    <definedName name="MLNKabe380f96e134e5bad8226d779847695" localSheetId="4" hidden="1">#REF!</definedName>
    <definedName name="MLNKabe380f96e134e5bad8226d779847695" localSheetId="20" hidden="1">#REF!</definedName>
    <definedName name="MLNKabe380f96e134e5bad8226d779847695" localSheetId="22" hidden="1">#REF!</definedName>
    <definedName name="MLNKabe380f96e134e5bad8226d779847695" localSheetId="23" hidden="1">#REF!</definedName>
    <definedName name="MLNKabe380f96e134e5bad8226d779847695" localSheetId="18" hidden="1">#REF!</definedName>
    <definedName name="MLNKabe380f96e134e5bad8226d779847695" localSheetId="21" hidden="1">#REF!</definedName>
    <definedName name="MLNKabe380f96e134e5bad8226d779847695" hidden="1">#REF!</definedName>
    <definedName name="MLNKbafc0cf808d640d38b617fa7d026effa" localSheetId="3" hidden="1">[4]Strats!#REF!</definedName>
    <definedName name="MLNKbafc0cf808d640d38b617fa7d026effa" localSheetId="4" hidden="1">#REF!</definedName>
    <definedName name="MLNKbafc0cf808d640d38b617fa7d026effa" localSheetId="20" hidden="1">#REF!</definedName>
    <definedName name="MLNKbafc0cf808d640d38b617fa7d026effa" localSheetId="22" hidden="1">#REF!</definedName>
    <definedName name="MLNKbafc0cf808d640d38b617fa7d026effa" localSheetId="23" hidden="1">#REF!</definedName>
    <definedName name="MLNKbafc0cf808d640d38b617fa7d026effa" localSheetId="18" hidden="1">#REF!</definedName>
    <definedName name="MLNKbafc0cf808d640d38b617fa7d026effa" localSheetId="21" hidden="1">#REF!</definedName>
    <definedName name="MLNKbafc0cf808d640d38b617fa7d026effa" hidden="1">#REF!</definedName>
    <definedName name="MLNKbe19f3ec868442dfa22d6f860777e8c9" localSheetId="3" hidden="1">[4]Strats!#REF!</definedName>
    <definedName name="MLNKbe19f3ec868442dfa22d6f860777e8c9" localSheetId="4" hidden="1">#REF!</definedName>
    <definedName name="MLNKbe19f3ec868442dfa22d6f860777e8c9" localSheetId="20" hidden="1">#REF!</definedName>
    <definedName name="MLNKbe19f3ec868442dfa22d6f860777e8c9" localSheetId="22" hidden="1">#REF!</definedName>
    <definedName name="MLNKbe19f3ec868442dfa22d6f860777e8c9" localSheetId="23" hidden="1">#REF!</definedName>
    <definedName name="MLNKbe19f3ec868442dfa22d6f860777e8c9" localSheetId="21" hidden="1">#REF!</definedName>
    <definedName name="MLNKbe19f3ec868442dfa22d6f860777e8c9" hidden="1">#REF!</definedName>
    <definedName name="MLNKc964eb1db4814607b1b7cfe46053fbfa" localSheetId="3" hidden="1">[4]Strats!#REF!</definedName>
    <definedName name="MLNKc964eb1db4814607b1b7cfe46053fbfa" localSheetId="4" hidden="1">#REF!</definedName>
    <definedName name="MLNKc964eb1db4814607b1b7cfe46053fbfa" localSheetId="20" hidden="1">#REF!</definedName>
    <definedName name="MLNKc964eb1db4814607b1b7cfe46053fbfa" localSheetId="22" hidden="1">#REF!</definedName>
    <definedName name="MLNKc964eb1db4814607b1b7cfe46053fbfa" localSheetId="23" hidden="1">#REF!</definedName>
    <definedName name="MLNKc964eb1db4814607b1b7cfe46053fbfa" localSheetId="21" hidden="1">#REF!</definedName>
    <definedName name="MLNKc964eb1db4814607b1b7cfe46053fbfa" hidden="1">#REF!</definedName>
    <definedName name="MLNKce536caac068456bbc380922a7d36500" localSheetId="3" hidden="1">[4]Strats!#REF!</definedName>
    <definedName name="MLNKce536caac068456bbc380922a7d36500" localSheetId="4" hidden="1">#REF!</definedName>
    <definedName name="MLNKce536caac068456bbc380922a7d36500" localSheetId="20" hidden="1">#REF!</definedName>
    <definedName name="MLNKce536caac068456bbc380922a7d36500" localSheetId="22" hidden="1">#REF!</definedName>
    <definedName name="MLNKce536caac068456bbc380922a7d36500" localSheetId="23" hidden="1">#REF!</definedName>
    <definedName name="MLNKce536caac068456bbc380922a7d36500" localSheetId="21" hidden="1">#REF!</definedName>
    <definedName name="MLNKce536caac068456bbc380922a7d36500" hidden="1">#REF!</definedName>
    <definedName name="MLNKee44d3d324dd4841a929858920882138" localSheetId="3" hidden="1">[4]Strats!#REF!</definedName>
    <definedName name="MLNKee44d3d324dd4841a929858920882138" localSheetId="4" hidden="1">#REF!</definedName>
    <definedName name="MLNKee44d3d324dd4841a929858920882138" localSheetId="20" hidden="1">#REF!</definedName>
    <definedName name="MLNKee44d3d324dd4841a929858920882138" localSheetId="22" hidden="1">#REF!</definedName>
    <definedName name="MLNKee44d3d324dd4841a929858920882138" localSheetId="23" hidden="1">#REF!</definedName>
    <definedName name="MLNKee44d3d324dd4841a929858920882138" localSheetId="21" hidden="1">#REF!</definedName>
    <definedName name="MLNKee44d3d324dd4841a929858920882138" hidden="1">#REF!</definedName>
    <definedName name="MLNKf51cde8093624c54aa6560bb1dff67ae" localSheetId="3" hidden="1">[4]Strats!#REF!</definedName>
    <definedName name="MLNKf51cde8093624c54aa6560bb1dff67ae" localSheetId="4" hidden="1">#REF!</definedName>
    <definedName name="MLNKf51cde8093624c54aa6560bb1dff67ae" localSheetId="20" hidden="1">#REF!</definedName>
    <definedName name="MLNKf51cde8093624c54aa6560bb1dff67ae" localSheetId="22" hidden="1">#REF!</definedName>
    <definedName name="MLNKf51cde8093624c54aa6560bb1dff67ae" localSheetId="23" hidden="1">#REF!</definedName>
    <definedName name="MLNKf51cde8093624c54aa6560bb1dff67ae" localSheetId="21" hidden="1">#REF!</definedName>
    <definedName name="MLNKf51cde8093624c54aa6560bb1dff67ae" hidden="1">#REF!</definedName>
    <definedName name="MLNKf848c15348104d9bbac49775a0f0a865" localSheetId="3" hidden="1">[4]Strats!#REF!</definedName>
    <definedName name="MLNKf848c15348104d9bbac49775a0f0a865" localSheetId="4" hidden="1">#REF!</definedName>
    <definedName name="MLNKf848c15348104d9bbac49775a0f0a865" localSheetId="20" hidden="1">#REF!</definedName>
    <definedName name="MLNKf848c15348104d9bbac49775a0f0a865" localSheetId="22" hidden="1">#REF!</definedName>
    <definedName name="MLNKf848c15348104d9bbac49775a0f0a865" localSheetId="23" hidden="1">#REF!</definedName>
    <definedName name="MLNKf848c15348104d9bbac49775a0f0a865" localSheetId="21" hidden="1">#REF!</definedName>
    <definedName name="MLNKf848c15348104d9bbac49775a0f0a865" hidden="1">#REF!</definedName>
    <definedName name="MLNKfee877cb8d1f445e994ece23d3e467bb" localSheetId="3" hidden="1">[4]Strats!#REF!</definedName>
    <definedName name="MLNKfee877cb8d1f445e994ece23d3e467bb" localSheetId="4" hidden="1">#REF!</definedName>
    <definedName name="MLNKfee877cb8d1f445e994ece23d3e467bb" localSheetId="20" hidden="1">#REF!</definedName>
    <definedName name="MLNKfee877cb8d1f445e994ece23d3e467bb" localSheetId="22" hidden="1">#REF!</definedName>
    <definedName name="MLNKfee877cb8d1f445e994ece23d3e467bb" localSheetId="23" hidden="1">#REF!</definedName>
    <definedName name="MLNKfee877cb8d1f445e994ece23d3e467bb" localSheetId="21" hidden="1">#REF!</definedName>
    <definedName name="MLNKfee877cb8d1f445e994ece23d3e467bb" hidden="1">#REF!</definedName>
    <definedName name="_xlnm.Print_Area" localSheetId="15">'Deal Overview Engine'!$B$2:$G$44</definedName>
    <definedName name="_xlnm.Print_Area" localSheetId="14">'Deal Underwriting Overview'!$C$2:$J$30</definedName>
    <definedName name="_xlnm.Print_Area" localSheetId="5">'DS Reserve Calc'!$B$2:$J$41</definedName>
    <definedName name="_xlnm.Print_Area" localSheetId="2">'DSCR Analysis'!$C$2:$D$128</definedName>
    <definedName name="_xlnm.Print_Area" localSheetId="11">Engine!$C$2:$I$56</definedName>
    <definedName name="_xlnm.Print_Area" localSheetId="13">'Experience Calculator'!$C$2:$W$34</definedName>
    <definedName name="_xlnm.Print_Area" localSheetId="10">'GUC Coding'!$C$2:$P$60</definedName>
    <definedName name="_xlnm.Print_Area" localSheetId="0">Instructions!$D$1:$AG$75</definedName>
    <definedName name="_xlnm.Print_Area" localSheetId="6">'Master Sizer Inputs'!$C$2:$U$83</definedName>
    <definedName name="_xlnm.Print_Area" localSheetId="4">'Portfolio Drop'!$A$2:$ES$34</definedName>
    <definedName name="_xlnm.Print_Area" localSheetId="12">'Pricing Sheet Mod'!$C$3:$BU$83</definedName>
    <definedName name="_xlnm.Print_Area" localSheetId="7">'Salesforce Upload'!$B$2:$I$29</definedName>
    <definedName name="ProjectName" localSheetId="1">{"BU Name or Client/Project Name"}</definedName>
    <definedName name="ProjectName">{"BU Name or Client/Project Name"}</definedName>
    <definedName name="query" localSheetId="27" hidden="1">Rates!$A$1:$E$6</definedName>
    <definedName name="query__1" localSheetId="26" hidden="1">'User Table'!$A$1:$D$64</definedName>
    <definedName name="query__2_1" localSheetId="27" hidden="1">Rates!#REF!</definedName>
    <definedName name="Rate">'[5]Sizer Underwriting'!$M$14</definedName>
    <definedName name="Sales_Summary">'Master Sizer Inputs'!$C$62</definedName>
    <definedName name="sf_prescreen_required">'Salesforce Refresh '!$AZ$1</definedName>
    <definedName name="sizer_prescreen_required">'Master Sizer Inputs'!$Q$43</definedName>
    <definedName name="statuskey">[1]Look!$D$1:$D$9</definedName>
    <definedName name="stuff" localSheetId="3" hidden="1">#REF!</definedName>
    <definedName name="stuff" hidden="1">#REF!</definedName>
    <definedName name="TS_Aprvr">[1]Look!$A$1:$A$7</definedName>
    <definedName name="Underwriting_Summary">'Master Sizer Inputs'!$C$71:$I$83</definedName>
    <definedName name="wrn.app_a." localSheetId="1" hidden="1">{#N/A,#N/A,FALSE,"toc";#N/A,#N/A,FALSE,"a1";#N/A,#N/A,FALSE,"a2";#N/A,#N/A,FALSE,"a3";#N/A,#N/A,FALSE,"a4";#N/A,#N/A,FALSE,"a5";#N/A,#N/A,FALSE,"a6";#N/A,#N/A,FALSE,"a7";#N/A,#N/A,FALSE,"a8";#N/A,#N/A,FALSE,"a9";#N/A,#N/A,FALSE,"a10";#N/A,#N/A,FALSE,"a11";#N/A,#N/A,FALSE,"a12";#N/A,#N/A,FALSE,"a13";#N/A,#N/A,FALSE,"a14a";#N/A,#N/A,FALSE,"a14b";#N/A,#N/A,FALSE,"a15";#N/A,#N/A,FALSE,"a16"}</definedName>
    <definedName name="wrn.app_a." hidden="1">{#N/A,#N/A,FALSE,"toc";#N/A,#N/A,FALSE,"a1";#N/A,#N/A,FALSE,"a2";#N/A,#N/A,FALSE,"a3";#N/A,#N/A,FALSE,"a4";#N/A,#N/A,FALSE,"a5";#N/A,#N/A,FALSE,"a6";#N/A,#N/A,FALSE,"a7";#N/A,#N/A,FALSE,"a8";#N/A,#N/A,FALSE,"a9";#N/A,#N/A,FALSE,"a10";#N/A,#N/A,FALSE,"a11";#N/A,#N/A,FALSE,"a12";#N/A,#N/A,FALSE,"a13";#N/A,#N/A,FALSE,"a14a";#N/A,#N/A,FALSE,"a14b";#N/A,#N/A,FALSE,"a15";#N/A,#N/A,FALSE,"a16"}</definedName>
    <definedName name="wrn.AppendixA." localSheetId="1" hidden="1">{#N/A,#N/A,FALSE,"toc";#N/A,#N/A,FALSE,"a1";#N/A,#N/A,FALSE,"a2";#N/A,#N/A,FALSE,"a3";#N/A,#N/A,FALSE,"a4";#N/A,#N/A,FALSE,"a5";#N/A,#N/A,FALSE,"a6";#N/A,#N/A,FALSE,"a7";#N/A,#N/A,FALSE,"a8";#N/A,#N/A,FALSE,"a9";#N/A,#N/A,FALSE,"a10";#N/A,#N/A,FALSE,"a11";#N/A,#N/A,FALSE,"a12";#N/A,#N/A,FALSE,"a13";#N/A,#N/A,FALSE,"a14";#N/A,#N/A,FALSE,"a15";#N/A,#N/A,FALSE,"a16";#N/A,#N/A,FALSE,"a17";#N/A,#N/A,FALSE,"a18";#N/A,#N/A,FALSE,"a19";#N/A,#N/A,FALSE,"a20";#N/A,#N/A,FALSE,"a21";#N/A,#N/A,FALSE,"a22";#N/A,#N/A,FALSE,"a23";#N/A,#N/A,FALSE,"a24";#N/A,#N/A,FALSE,"a25"}</definedName>
    <definedName name="wrn.AppendixA." hidden="1">{#N/A,#N/A,FALSE,"toc";#N/A,#N/A,FALSE,"a1";#N/A,#N/A,FALSE,"a2";#N/A,#N/A,FALSE,"a3";#N/A,#N/A,FALSE,"a4";#N/A,#N/A,FALSE,"a5";#N/A,#N/A,FALSE,"a6";#N/A,#N/A,FALSE,"a7";#N/A,#N/A,FALSE,"a8";#N/A,#N/A,FALSE,"a9";#N/A,#N/A,FALSE,"a10";#N/A,#N/A,FALSE,"a11";#N/A,#N/A,FALSE,"a12";#N/A,#N/A,FALSE,"a13";#N/A,#N/A,FALSE,"a14";#N/A,#N/A,FALSE,"a15";#N/A,#N/A,FALSE,"a16";#N/A,#N/A,FALSE,"a17";#N/A,#N/A,FALSE,"a18";#N/A,#N/A,FALSE,"a19";#N/A,#N/A,FALSE,"a20";#N/A,#N/A,FALSE,"a21";#N/A,#N/A,FALSE,"a22";#N/A,#N/A,FALSE,"a23";#N/A,#N/A,FALSE,"a24";#N/A,#N/A,FALSE,"a25"}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7" i="7" l="1"/>
  <c r="AO3" i="7"/>
  <c r="AO8" i="7" s="1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D27" i="24"/>
  <c r="AD28" i="24"/>
  <c r="AD29" i="24"/>
  <c r="AD30" i="24"/>
  <c r="AD31" i="24"/>
  <c r="AD32" i="24"/>
  <c r="AD33" i="24"/>
  <c r="AD34" i="24"/>
  <c r="AD35" i="24"/>
  <c r="AD36" i="24"/>
  <c r="AD37" i="24"/>
  <c r="AD38" i="24"/>
  <c r="AD39" i="24"/>
  <c r="AD40" i="24"/>
  <c r="AD41" i="24"/>
  <c r="AD42" i="24"/>
  <c r="AD43" i="24"/>
  <c r="AD44" i="24"/>
  <c r="AD45" i="24"/>
  <c r="AD46" i="24"/>
  <c r="AD47" i="24"/>
  <c r="AD48" i="24"/>
  <c r="AD49" i="24"/>
  <c r="AD50" i="24"/>
  <c r="AD51" i="24"/>
  <c r="AD52" i="24"/>
  <c r="AD53" i="24"/>
  <c r="AD54" i="24"/>
  <c r="AD55" i="24"/>
  <c r="AD56" i="24"/>
  <c r="AD57" i="24"/>
  <c r="AD58" i="24"/>
  <c r="AD59" i="24"/>
  <c r="AD60" i="24"/>
  <c r="AD61" i="24"/>
  <c r="AD62" i="24"/>
  <c r="AD63" i="24"/>
  <c r="AD64" i="24"/>
  <c r="AD65" i="24"/>
  <c r="AD66" i="24"/>
  <c r="AD67" i="24"/>
  <c r="AD68" i="24"/>
  <c r="AD69" i="24"/>
  <c r="AD3" i="24"/>
  <c r="J3" i="23"/>
  <c r="H3" i="23"/>
  <c r="G3" i="23"/>
  <c r="AZ1" i="23"/>
  <c r="AO4" i="7"/>
  <c r="H65" i="6" l="1"/>
  <c r="F65" i="6"/>
  <c r="H64" i="6"/>
  <c r="F64" i="6"/>
  <c r="H63" i="6"/>
  <c r="F63" i="6"/>
  <c r="H62" i="6"/>
  <c r="F62" i="6"/>
  <c r="H61" i="6"/>
  <c r="F61" i="6"/>
  <c r="H60" i="6"/>
  <c r="F60" i="6"/>
  <c r="H59" i="6"/>
  <c r="F59" i="6"/>
  <c r="H58" i="6"/>
  <c r="F58" i="6"/>
  <c r="H57" i="6"/>
  <c r="F57" i="6"/>
  <c r="H56" i="6"/>
  <c r="F56" i="6"/>
  <c r="H55" i="6"/>
  <c r="F55" i="6"/>
  <c r="H54" i="6"/>
  <c r="F54" i="6"/>
  <c r="H53" i="6"/>
  <c r="F53" i="6"/>
  <c r="H52" i="6"/>
  <c r="F52" i="6"/>
  <c r="H51" i="6"/>
  <c r="F51" i="6"/>
  <c r="H50" i="6"/>
  <c r="F50" i="6"/>
  <c r="H49" i="6"/>
  <c r="F49" i="6"/>
  <c r="H48" i="6"/>
  <c r="F48" i="6"/>
  <c r="H47" i="6"/>
  <c r="F47" i="6"/>
  <c r="H46" i="6"/>
  <c r="F46" i="6"/>
  <c r="H45" i="6"/>
  <c r="F45" i="6"/>
  <c r="H44" i="6"/>
  <c r="F44" i="6"/>
  <c r="H43" i="6"/>
  <c r="F43" i="6"/>
  <c r="H42" i="6"/>
  <c r="F42" i="6"/>
  <c r="H41" i="6"/>
  <c r="F41" i="6"/>
  <c r="H40" i="6"/>
  <c r="F40" i="6"/>
  <c r="H39" i="6"/>
  <c r="F39" i="6"/>
  <c r="H38" i="6"/>
  <c r="F38" i="6"/>
  <c r="H37" i="6"/>
  <c r="F37" i="6"/>
  <c r="H36" i="6"/>
  <c r="F36" i="6"/>
  <c r="H35" i="6"/>
  <c r="F35" i="6"/>
  <c r="H34" i="6"/>
  <c r="F34" i="6"/>
  <c r="H33" i="6"/>
  <c r="F33" i="6"/>
  <c r="H32" i="6"/>
  <c r="F32" i="6"/>
  <c r="H31" i="6"/>
  <c r="F31" i="6"/>
  <c r="H30" i="6"/>
  <c r="F30" i="6"/>
  <c r="H29" i="6"/>
  <c r="F29" i="6"/>
  <c r="H28" i="6"/>
  <c r="F28" i="6"/>
  <c r="H27" i="6"/>
  <c r="F27" i="6"/>
  <c r="H26" i="6"/>
  <c r="F26" i="6"/>
  <c r="H25" i="6"/>
  <c r="F25" i="6"/>
  <c r="H24" i="6"/>
  <c r="F24" i="6"/>
  <c r="H23" i="6"/>
  <c r="F23" i="6"/>
  <c r="H22" i="6"/>
  <c r="F22" i="6"/>
  <c r="H21" i="6"/>
  <c r="F21" i="6"/>
  <c r="H20" i="6"/>
  <c r="F20" i="6"/>
  <c r="H19" i="6"/>
  <c r="F19" i="6"/>
  <c r="H18" i="6"/>
  <c r="F18" i="6"/>
  <c r="H17" i="6"/>
  <c r="F17" i="6"/>
  <c r="H16" i="6"/>
  <c r="F16" i="6"/>
  <c r="H15" i="6"/>
  <c r="F15" i="6"/>
  <c r="H14" i="6"/>
  <c r="F14" i="6"/>
  <c r="H13" i="6"/>
  <c r="F13" i="6"/>
  <c r="H12" i="6"/>
  <c r="F12" i="6"/>
  <c r="H11" i="6"/>
  <c r="F11" i="6"/>
  <c r="H10" i="6"/>
  <c r="F10" i="6"/>
  <c r="T72" i="1" l="1"/>
  <c r="AK32" i="7" l="1"/>
  <c r="AK30" i="7"/>
  <c r="AK31" i="7"/>
  <c r="AK33" i="7"/>
  <c r="I31" i="1"/>
  <c r="F9" i="49" l="1"/>
  <c r="I48" i="4"/>
  <c r="H48" i="4"/>
  <c r="I25" i="14"/>
  <c r="I24" i="14"/>
  <c r="T17" i="1"/>
  <c r="D32" i="4"/>
  <c r="Q12" i="1"/>
  <c r="C14" i="49"/>
  <c r="B18" i="49"/>
  <c r="B19" i="49" s="1"/>
  <c r="B20" i="49" s="1"/>
  <c r="B21" i="49" s="1"/>
  <c r="B22" i="49" s="1"/>
  <c r="B23" i="49" s="1"/>
  <c r="B24" i="49" s="1"/>
  <c r="B25" i="49" s="1"/>
  <c r="B26" i="49" s="1"/>
  <c r="B27" i="49" s="1"/>
  <c r="B28" i="49" s="1"/>
  <c r="B29" i="49" s="1"/>
  <c r="B30" i="49" s="1"/>
  <c r="B31" i="49" s="1"/>
  <c r="B32" i="49" s="1"/>
  <c r="B33" i="49" s="1"/>
  <c r="B34" i="49" s="1"/>
  <c r="B35" i="49" s="1"/>
  <c r="B36" i="49" s="1"/>
  <c r="B37" i="49" s="1"/>
  <c r="B38" i="49" s="1"/>
  <c r="B39" i="49" s="1"/>
  <c r="B40" i="49" s="1"/>
  <c r="B41" i="49" s="1"/>
  <c r="CA2" i="15" l="1"/>
  <c r="T64" i="1"/>
  <c r="BZ2" i="15"/>
  <c r="BY2" i="15" l="1"/>
  <c r="F10" i="48"/>
  <c r="F11" i="48"/>
  <c r="F17" i="48"/>
  <c r="F18" i="48"/>
  <c r="G7" i="48"/>
  <c r="H7" i="48" s="1"/>
  <c r="I7" i="48" s="1"/>
  <c r="J7" i="48" s="1"/>
  <c r="K7" i="48" s="1"/>
  <c r="L7" i="48" s="1"/>
  <c r="M7" i="48" s="1"/>
  <c r="N7" i="48" s="1"/>
  <c r="O7" i="48" s="1"/>
  <c r="P7" i="48" s="1"/>
  <c r="Q7" i="48" s="1"/>
  <c r="R7" i="48" s="1"/>
  <c r="S7" i="48" s="1"/>
  <c r="T7" i="48" s="1"/>
  <c r="U7" i="48" s="1"/>
  <c r="V7" i="48" s="1"/>
  <c r="W7" i="48" s="1"/>
  <c r="X7" i="48" s="1"/>
  <c r="Y7" i="48" s="1"/>
  <c r="Z7" i="48" s="1"/>
  <c r="AA7" i="48" s="1"/>
  <c r="AB7" i="48" s="1"/>
  <c r="AC7" i="48" s="1"/>
  <c r="AD7" i="48" s="1"/>
  <c r="AE7" i="48" s="1"/>
  <c r="AF7" i="48" s="1"/>
  <c r="AG7" i="48" s="1"/>
  <c r="AH7" i="48" s="1"/>
  <c r="AI7" i="48" s="1"/>
  <c r="AJ7" i="48" s="1"/>
  <c r="AK7" i="48" s="1"/>
  <c r="AL7" i="48" s="1"/>
  <c r="AM7" i="48" s="1"/>
  <c r="AN7" i="48" s="1"/>
  <c r="AO7" i="48" s="1"/>
  <c r="AP7" i="48" s="1"/>
  <c r="AQ7" i="48" s="1"/>
  <c r="AR7" i="48" s="1"/>
  <c r="AS7" i="48" s="1"/>
  <c r="AT7" i="48" s="1"/>
  <c r="AU7" i="48" s="1"/>
  <c r="AV7" i="48" s="1"/>
  <c r="AW7" i="48" s="1"/>
  <c r="AX7" i="48" s="1"/>
  <c r="AY7" i="48" s="1"/>
  <c r="AZ7" i="48" s="1"/>
  <c r="BA7" i="48" s="1"/>
  <c r="BB7" i="48" s="1"/>
  <c r="BC7" i="48" s="1"/>
  <c r="BD7" i="48" s="1"/>
  <c r="BE7" i="48" s="1"/>
  <c r="BF7" i="48" s="1"/>
  <c r="BG7" i="48" s="1"/>
  <c r="BH7" i="48" s="1"/>
  <c r="BI7" i="48" s="1"/>
  <c r="BJ7" i="48" s="1"/>
  <c r="BK7" i="48" s="1"/>
  <c r="BL7" i="48" s="1"/>
  <c r="BM7" i="48" s="1"/>
  <c r="BN7" i="48" s="1"/>
  <c r="G6" i="48"/>
  <c r="H6" i="48" s="1"/>
  <c r="I6" i="48" s="1"/>
  <c r="J6" i="48" s="1"/>
  <c r="K6" i="48" s="1"/>
  <c r="L6" i="48" s="1"/>
  <c r="M6" i="48" s="1"/>
  <c r="N6" i="48" s="1"/>
  <c r="O6" i="48" s="1"/>
  <c r="P6" i="48" s="1"/>
  <c r="Q6" i="48" s="1"/>
  <c r="R6" i="48" s="1"/>
  <c r="S6" i="48" s="1"/>
  <c r="T6" i="48" s="1"/>
  <c r="U6" i="48" s="1"/>
  <c r="V6" i="48" s="1"/>
  <c r="W6" i="48" s="1"/>
  <c r="X6" i="48" s="1"/>
  <c r="Y6" i="48" s="1"/>
  <c r="Z6" i="48" s="1"/>
  <c r="AA6" i="48" s="1"/>
  <c r="AB6" i="48" s="1"/>
  <c r="AC6" i="48" s="1"/>
  <c r="AD6" i="48" s="1"/>
  <c r="AE6" i="48" s="1"/>
  <c r="AF6" i="48" s="1"/>
  <c r="AG6" i="48" s="1"/>
  <c r="AH6" i="48" s="1"/>
  <c r="AI6" i="48" s="1"/>
  <c r="AJ6" i="48" s="1"/>
  <c r="AK6" i="48" s="1"/>
  <c r="AL6" i="48" s="1"/>
  <c r="AM6" i="48" s="1"/>
  <c r="AN6" i="48" s="1"/>
  <c r="AO6" i="48" s="1"/>
  <c r="AP6" i="48" s="1"/>
  <c r="AQ6" i="48" s="1"/>
  <c r="AR6" i="48" s="1"/>
  <c r="AS6" i="48" s="1"/>
  <c r="AT6" i="48" s="1"/>
  <c r="AU6" i="48" s="1"/>
  <c r="AV6" i="48" s="1"/>
  <c r="AW6" i="48" s="1"/>
  <c r="AX6" i="48" s="1"/>
  <c r="AY6" i="48" s="1"/>
  <c r="AZ6" i="48" s="1"/>
  <c r="BA6" i="48" s="1"/>
  <c r="BB6" i="48" s="1"/>
  <c r="BC6" i="48" s="1"/>
  <c r="BD6" i="48" s="1"/>
  <c r="BE6" i="48" s="1"/>
  <c r="BF6" i="48" s="1"/>
  <c r="BG6" i="48" s="1"/>
  <c r="BH6" i="48" s="1"/>
  <c r="BI6" i="48" s="1"/>
  <c r="BJ6" i="48" s="1"/>
  <c r="BK6" i="48" s="1"/>
  <c r="BL6" i="48" s="1"/>
  <c r="BM6" i="48" s="1"/>
  <c r="BN6" i="48" s="1"/>
  <c r="B4" i="48"/>
  <c r="C9" i="48"/>
  <c r="L33" i="48" s="1"/>
  <c r="E57" i="48" l="1"/>
  <c r="E69" i="48" s="1"/>
  <c r="E56" i="48"/>
  <c r="E68" i="48" s="1"/>
  <c r="E55" i="48"/>
  <c r="E67" i="48" s="1"/>
  <c r="E54" i="48"/>
  <c r="E66" i="48" s="1"/>
  <c r="E53" i="48"/>
  <c r="E65" i="48" s="1"/>
  <c r="E52" i="48"/>
  <c r="E64" i="48" s="1"/>
  <c r="E51" i="48"/>
  <c r="E63" i="48" s="1"/>
  <c r="E50" i="48"/>
  <c r="E62" i="48" s="1"/>
  <c r="E49" i="48"/>
  <c r="E61" i="48" s="1"/>
  <c r="E48" i="48"/>
  <c r="E60" i="48" s="1"/>
  <c r="E47" i="48"/>
  <c r="E59" i="48" s="1"/>
  <c r="E46" i="48"/>
  <c r="E58" i="48" s="1"/>
  <c r="F34" i="48"/>
  <c r="L34" i="48" l="1"/>
  <c r="F35" i="48"/>
  <c r="L35" i="48" l="1"/>
  <c r="F36" i="48"/>
  <c r="F37" i="48"/>
  <c r="L37" i="48" l="1"/>
  <c r="L36" i="48"/>
  <c r="F38" i="48"/>
  <c r="L38" i="48" l="1"/>
  <c r="F39" i="48"/>
  <c r="L39" i="48" l="1"/>
  <c r="F40" i="48"/>
  <c r="L40" i="48" l="1"/>
  <c r="F41" i="48"/>
  <c r="L41" i="48" l="1"/>
  <c r="F42" i="48"/>
  <c r="L42" i="48" l="1"/>
  <c r="F43" i="48"/>
  <c r="L43" i="48" l="1"/>
  <c r="F44" i="48"/>
  <c r="L44" i="48" l="1"/>
  <c r="F45" i="48"/>
  <c r="F46" i="48" l="1"/>
  <c r="L46" i="48" l="1"/>
  <c r="F47" i="48"/>
  <c r="L47" i="48" l="1"/>
  <c r="F48" i="48"/>
  <c r="L48" i="48" l="1"/>
  <c r="F49" i="48"/>
  <c r="L49" i="48" l="1"/>
  <c r="F50" i="48"/>
  <c r="L50" i="48" l="1"/>
  <c r="F51" i="48"/>
  <c r="H51" i="48" l="1"/>
  <c r="F52" i="48"/>
  <c r="I52" i="48" s="1"/>
  <c r="H52" i="48" l="1"/>
  <c r="L52" i="48"/>
  <c r="F53" i="48"/>
  <c r="I53" i="48" s="1"/>
  <c r="H53" i="48" l="1"/>
  <c r="L53" i="48"/>
  <c r="F54" i="48"/>
  <c r="I54" i="48" s="1"/>
  <c r="H54" i="48" l="1"/>
  <c r="L54" i="48"/>
  <c r="F55" i="48"/>
  <c r="I55" i="48" s="1"/>
  <c r="H55" i="48" l="1"/>
  <c r="L55" i="48"/>
  <c r="F56" i="48"/>
  <c r="I56" i="48" s="1"/>
  <c r="H56" i="48" l="1"/>
  <c r="L56" i="48"/>
  <c r="F57" i="48"/>
  <c r="I57" i="48" s="1"/>
  <c r="H57" i="48" l="1"/>
  <c r="L57" i="48"/>
  <c r="F58" i="48"/>
  <c r="I58" i="48" s="1"/>
  <c r="H58" i="48" l="1"/>
  <c r="L58" i="48"/>
  <c r="F59" i="48"/>
  <c r="I59" i="48" s="1"/>
  <c r="H59" i="48" l="1"/>
  <c r="L59" i="48"/>
  <c r="F60" i="48"/>
  <c r="I60" i="48" s="1"/>
  <c r="H60" i="48" l="1"/>
  <c r="L60" i="48"/>
  <c r="F61" i="48"/>
  <c r="I61" i="48" s="1"/>
  <c r="H61" i="48" l="1"/>
  <c r="L61" i="48"/>
  <c r="F62" i="48"/>
  <c r="I62" i="48" s="1"/>
  <c r="H62" i="48" l="1"/>
  <c r="L62" i="48"/>
  <c r="F63" i="48"/>
  <c r="I63" i="48" s="1"/>
  <c r="H63" i="48" l="1"/>
  <c r="L63" i="48"/>
  <c r="F64" i="48"/>
  <c r="I64" i="48" s="1"/>
  <c r="H64" i="48" l="1"/>
  <c r="L64" i="48"/>
  <c r="F65" i="48"/>
  <c r="I65" i="48" s="1"/>
  <c r="H65" i="48" l="1"/>
  <c r="L65" i="48"/>
  <c r="F66" i="48"/>
  <c r="I66" i="48" s="1"/>
  <c r="H66" i="48" l="1"/>
  <c r="L66" i="48"/>
  <c r="F67" i="48"/>
  <c r="I67" i="48" s="1"/>
  <c r="H67" i="48" l="1"/>
  <c r="L67" i="48"/>
  <c r="F68" i="48"/>
  <c r="I68" i="48" s="1"/>
  <c r="H68" i="48" l="1"/>
  <c r="L68" i="48"/>
  <c r="F69" i="48"/>
  <c r="I69" i="48" l="1"/>
  <c r="AP23" i="48" s="1"/>
  <c r="AE23" i="48"/>
  <c r="H25" i="48"/>
  <c r="BJ23" i="48"/>
  <c r="AS25" i="48"/>
  <c r="AX23" i="48"/>
  <c r="BA23" i="48"/>
  <c r="AW25" i="48"/>
  <c r="BK23" i="48"/>
  <c r="AN25" i="48"/>
  <c r="L25" i="48"/>
  <c r="AW26" i="48"/>
  <c r="Q25" i="48"/>
  <c r="BI26" i="48"/>
  <c r="V25" i="48"/>
  <c r="N25" i="48"/>
  <c r="AY26" i="48"/>
  <c r="AE25" i="48"/>
  <c r="S25" i="48"/>
  <c r="AQ25" i="48"/>
  <c r="I25" i="48"/>
  <c r="J25" i="48"/>
  <c r="BK25" i="48"/>
  <c r="BE24" i="48"/>
  <c r="BI23" i="48"/>
  <c r="AC25" i="48"/>
  <c r="AU24" i="48"/>
  <c r="AH25" i="48"/>
  <c r="AR23" i="48"/>
  <c r="AT26" i="48"/>
  <c r="BA25" i="48"/>
  <c r="AY25" i="48"/>
  <c r="AR24" i="48"/>
  <c r="BF25" i="48"/>
  <c r="BI24" i="48"/>
  <c r="AO25" i="48"/>
  <c r="BD24" i="48"/>
  <c r="BG25" i="48"/>
  <c r="BL25" i="48"/>
  <c r="AM23" i="48"/>
  <c r="BG24" i="48"/>
  <c r="BM23" i="48"/>
  <c r="AZ26" i="48"/>
  <c r="G25" i="48"/>
  <c r="AC23" i="48"/>
  <c r="AQ24" i="48"/>
  <c r="AG23" i="48"/>
  <c r="AY23" i="48"/>
  <c r="AM25" i="48"/>
  <c r="AQ23" i="48"/>
  <c r="BN25" i="48"/>
  <c r="AT24" i="48"/>
  <c r="P25" i="48"/>
  <c r="AX25" i="48"/>
  <c r="AA23" i="48"/>
  <c r="BC23" i="48"/>
  <c r="AY24" i="48"/>
  <c r="BE26" i="48"/>
  <c r="AB25" i="48"/>
  <c r="AV26" i="48"/>
  <c r="BH23" i="48"/>
  <c r="BB26" i="48"/>
  <c r="BA26" i="48"/>
  <c r="AO23" i="48"/>
  <c r="K25" i="48"/>
  <c r="AV23" i="48"/>
  <c r="BJ24" i="48"/>
  <c r="Z25" i="48"/>
  <c r="O25" i="48"/>
  <c r="AB23" i="48"/>
  <c r="AB28" i="48" s="1"/>
  <c r="BJ25" i="48"/>
  <c r="AV24" i="48"/>
  <c r="BL26" i="48"/>
  <c r="U25" i="48"/>
  <c r="AX24" i="48"/>
  <c r="AL23" i="48"/>
  <c r="AU26" i="48"/>
  <c r="BC25" i="48"/>
  <c r="BG26" i="48"/>
  <c r="BD23" i="48"/>
  <c r="W25" i="48"/>
  <c r="BB25" i="48"/>
  <c r="AD25" i="48"/>
  <c r="AK25" i="48"/>
  <c r="AW23" i="48"/>
  <c r="AR26" i="48"/>
  <c r="AI25" i="48"/>
  <c r="AX26" i="48"/>
  <c r="T25" i="48"/>
  <c r="BA24" i="48"/>
  <c r="BE23" i="48"/>
  <c r="AS26" i="48"/>
  <c r="AJ23" i="48"/>
  <c r="AU25" i="48"/>
  <c r="BL23" i="48"/>
  <c r="AK23" i="48"/>
  <c r="BM26" i="48"/>
  <c r="AJ25" i="48"/>
  <c r="AS23" i="48"/>
  <c r="BC26" i="48"/>
  <c r="AZ23" i="48"/>
  <c r="BB24" i="48"/>
  <c r="AH23" i="48"/>
  <c r="Y25" i="48"/>
  <c r="AZ24" i="48"/>
  <c r="AZ25" i="48"/>
  <c r="BH25" i="48"/>
  <c r="AT25" i="48"/>
  <c r="BH24" i="48"/>
  <c r="BJ26" i="48"/>
  <c r="BH26" i="48"/>
  <c r="AW24" i="48"/>
  <c r="BM24" i="48"/>
  <c r="AU23" i="48"/>
  <c r="Z23" i="48"/>
  <c r="BC24" i="48"/>
  <c r="AS24" i="48"/>
  <c r="BG23" i="48"/>
  <c r="AD23" i="48"/>
  <c r="BK24" i="48"/>
  <c r="BN24" i="48"/>
  <c r="AN23" i="48"/>
  <c r="Y23" i="48"/>
  <c r="AI23" i="48"/>
  <c r="BF26" i="48"/>
  <c r="BD25" i="48"/>
  <c r="BF23" i="48"/>
  <c r="AG25" i="48"/>
  <c r="AT23" i="48"/>
  <c r="BN23" i="48"/>
  <c r="BK26" i="48"/>
  <c r="AL25" i="48"/>
  <c r="AF23" i="48"/>
  <c r="BM25" i="48"/>
  <c r="BE25" i="48"/>
  <c r="AA25" i="48"/>
  <c r="AQ26" i="48"/>
  <c r="BI25" i="48"/>
  <c r="BL24" i="48"/>
  <c r="BF24" i="48"/>
  <c r="AV25" i="48"/>
  <c r="BB23" i="48"/>
  <c r="AR25" i="48"/>
  <c r="BD26" i="48"/>
  <c r="AF25" i="48"/>
  <c r="BN26" i="48"/>
  <c r="H69" i="48"/>
  <c r="L69" i="48"/>
  <c r="M25" i="48" s="1"/>
  <c r="AD28" i="48" l="1"/>
  <c r="BN28" i="48"/>
  <c r="BB28" i="48"/>
  <c r="AQ28" i="48"/>
  <c r="AC28" i="48"/>
  <c r="AP25" i="48"/>
  <c r="AP28" i="48" s="1"/>
  <c r="AW28" i="48"/>
  <c r="AK28" i="48"/>
  <c r="AO28" i="48"/>
  <c r="Z28" i="48"/>
  <c r="AS28" i="48"/>
  <c r="BD28" i="48"/>
  <c r="AX28" i="48"/>
  <c r="AI28" i="48"/>
  <c r="BJ28" i="48"/>
  <c r="AT28" i="48"/>
  <c r="BH28" i="48"/>
  <c r="AA28" i="48"/>
  <c r="BK28" i="48"/>
  <c r="Y28" i="48"/>
  <c r="BC28" i="48"/>
  <c r="AG28" i="48"/>
  <c r="BG28" i="48"/>
  <c r="AH28" i="48"/>
  <c r="BE28" i="48"/>
  <c r="AM28" i="48"/>
  <c r="AR28" i="48"/>
  <c r="BL28" i="48"/>
  <c r="AV28" i="48"/>
  <c r="BF28" i="48"/>
  <c r="AL28" i="48"/>
  <c r="AE28" i="48"/>
  <c r="AN28" i="48"/>
  <c r="AZ28" i="48"/>
  <c r="AF28" i="48"/>
  <c r="AU28" i="48"/>
  <c r="AJ28" i="48"/>
  <c r="AY28" i="48"/>
  <c r="BM28" i="48"/>
  <c r="BI28" i="48"/>
  <c r="BA28" i="48"/>
  <c r="T39" i="1"/>
  <c r="T41" i="1"/>
  <c r="AL23" i="6"/>
  <c r="T54" i="1"/>
  <c r="T4" i="1" a="1"/>
  <c r="T4" i="1" s="1"/>
  <c r="Q47" i="1" s="1"/>
  <c r="Q49" i="1" s="1"/>
  <c r="Q55" i="1"/>
  <c r="P26" i="1"/>
  <c r="B2" i="23"/>
  <c r="I25" i="16" s="1"/>
  <c r="Q30" i="1" l="1"/>
  <c r="D121" i="47"/>
  <c r="D116" i="47"/>
  <c r="D107" i="47"/>
  <c r="D108" i="47" s="1"/>
  <c r="D122" i="47" l="1"/>
  <c r="D109" i="47"/>
  <c r="D110" i="47" s="1"/>
  <c r="D112" i="47" l="1"/>
  <c r="D117" i="47" l="1"/>
  <c r="D123" i="47" l="1"/>
  <c r="D118" i="47"/>
  <c r="D88" i="47" l="1"/>
  <c r="D44" i="47"/>
  <c r="D46" i="47"/>
  <c r="D43" i="47"/>
  <c r="D40" i="47"/>
  <c r="D39" i="47"/>
  <c r="D37" i="47"/>
  <c r="D32" i="47"/>
  <c r="D25" i="47"/>
  <c r="D24" i="47"/>
  <c r="D23" i="47"/>
  <c r="D15" i="47"/>
  <c r="D14" i="47"/>
  <c r="D13" i="47"/>
  <c r="D12" i="47"/>
  <c r="D11" i="47"/>
  <c r="D10" i="47"/>
  <c r="C4" i="47"/>
  <c r="C7" i="46"/>
  <c r="C39" i="46" s="1"/>
  <c r="C6" i="46"/>
  <c r="C38" i="46" s="1"/>
  <c r="C5" i="46"/>
  <c r="C37" i="46" s="1"/>
  <c r="G59" i="46"/>
  <c r="G62" i="46" s="1"/>
  <c r="I58" i="46"/>
  <c r="I59" i="46" s="1"/>
  <c r="I62" i="46" s="1"/>
  <c r="G58" i="46"/>
  <c r="E58" i="46"/>
  <c r="E59" i="46" s="1"/>
  <c r="E62" i="46" s="1"/>
  <c r="C64" i="46" s="1"/>
  <c r="N8" i="46" s="1"/>
  <c r="P13" i="46" s="1"/>
  <c r="N13" i="46" s="1"/>
  <c r="I57" i="46" a="1"/>
  <c r="I57" i="46" s="1"/>
  <c r="G57" i="46" a="1"/>
  <c r="G57" i="46" s="1"/>
  <c r="E57" i="46" a="1"/>
  <c r="E57" i="46" s="1"/>
  <c r="I27" i="46"/>
  <c r="I30" i="46" s="1"/>
  <c r="E27" i="46"/>
  <c r="E30" i="46" s="1"/>
  <c r="C32" i="46" s="1"/>
  <c r="M8" i="46" s="1"/>
  <c r="P14" i="46" s="1"/>
  <c r="M13" i="46" s="1"/>
  <c r="I26" i="46"/>
  <c r="G26" i="46"/>
  <c r="G27" i="46" s="1"/>
  <c r="G30" i="46" s="1"/>
  <c r="E26" i="46"/>
  <c r="I25" i="46"/>
  <c r="I25" i="46" a="1"/>
  <c r="G25" i="46"/>
  <c r="G25" i="46" a="1"/>
  <c r="E25" i="46" a="1"/>
  <c r="E25" i="46" s="1"/>
  <c r="AK56" i="7"/>
  <c r="J2" i="15" s="1"/>
  <c r="AJ26" i="7"/>
  <c r="D45" i="47" l="1"/>
  <c r="BN2" i="15"/>
  <c r="BL2" i="15"/>
  <c r="BD2" i="15"/>
  <c r="AK43" i="7"/>
  <c r="BO2" i="15" s="1"/>
  <c r="AK45" i="7"/>
  <c r="BQ2" i="15" s="1"/>
  <c r="AK46" i="7"/>
  <c r="BR2" i="15" s="1"/>
  <c r="AK48" i="7"/>
  <c r="BT2" i="15" s="1"/>
  <c r="AK49" i="7"/>
  <c r="BU2" i="15" s="1"/>
  <c r="AK50" i="7"/>
  <c r="BV2" i="15" s="1"/>
  <c r="AK51" i="7"/>
  <c r="BX2" i="15" s="1"/>
  <c r="AK52" i="7"/>
  <c r="AK53" i="7"/>
  <c r="AK5" i="7"/>
  <c r="C2" i="15" s="1"/>
  <c r="AK7" i="7"/>
  <c r="E2" i="15" s="1"/>
  <c r="AK19" i="7"/>
  <c r="W2" i="15" s="1"/>
  <c r="AK24" i="7"/>
  <c r="AN2" i="15" s="1"/>
  <c r="AK25" i="7"/>
  <c r="BE2" i="15"/>
  <c r="D83" i="45"/>
  <c r="D89" i="45"/>
  <c r="D74" i="45"/>
  <c r="D78" i="45"/>
  <c r="D72" i="45"/>
  <c r="D14" i="45"/>
  <c r="D15" i="45"/>
  <c r="D16" i="45"/>
  <c r="D17" i="45"/>
  <c r="D18" i="45"/>
  <c r="D20" i="45"/>
  <c r="D22" i="45"/>
  <c r="D24" i="45"/>
  <c r="D25" i="45"/>
  <c r="D26" i="45"/>
  <c r="D27" i="45"/>
  <c r="D29" i="45"/>
  <c r="D35" i="45"/>
  <c r="D36" i="45"/>
  <c r="D38" i="45"/>
  <c r="D42" i="45"/>
  <c r="D43" i="45"/>
  <c r="D46" i="45"/>
  <c r="D48" i="45"/>
  <c r="D49" i="45"/>
  <c r="D51" i="45"/>
  <c r="D52" i="45"/>
  <c r="D53" i="45"/>
  <c r="D54" i="45"/>
  <c r="D55" i="45"/>
  <c r="D13" i="45"/>
  <c r="D12" i="45"/>
  <c r="D4" i="45"/>
  <c r="D5" i="45"/>
  <c r="D6" i="45"/>
  <c r="D7" i="45"/>
  <c r="D8" i="45"/>
  <c r="D9" i="45"/>
  <c r="D11" i="45"/>
  <c r="D3" i="45"/>
  <c r="B21" i="43"/>
  <c r="B22" i="43" s="1"/>
  <c r="B23" i="43" s="1"/>
  <c r="B24" i="43" s="1"/>
  <c r="B25" i="43" s="1"/>
  <c r="B26" i="43" s="1"/>
  <c r="B27" i="43" s="1"/>
  <c r="B28" i="43" s="1"/>
  <c r="B29" i="43" s="1"/>
  <c r="B30" i="43" s="1"/>
  <c r="B31" i="43" s="1"/>
  <c r="B32" i="43" s="1"/>
  <c r="T24" i="1" a="1"/>
  <c r="T24" i="1" s="1"/>
  <c r="T25" i="1" s="1"/>
  <c r="T27" i="1" s="1"/>
  <c r="T19" i="1"/>
  <c r="D82" i="45" s="1"/>
  <c r="D76" i="45"/>
  <c r="T51" i="1"/>
  <c r="T53" i="1" s="1"/>
  <c r="D75" i="45" s="1"/>
  <c r="D90" i="45" l="1"/>
  <c r="T21" i="1"/>
  <c r="D84" i="45" s="1"/>
  <c r="D73" i="45"/>
  <c r="D88" i="45"/>
  <c r="D87" i="45"/>
  <c r="T29" i="1" l="1"/>
  <c r="P26" i="6"/>
  <c r="P30" i="6"/>
  <c r="P34" i="6"/>
  <c r="N39" i="6"/>
  <c r="T48" i="6"/>
  <c r="R29" i="6"/>
  <c r="R33" i="6"/>
  <c r="R37" i="6"/>
  <c r="Q47" i="6"/>
  <c r="M23" i="6"/>
  <c r="M27" i="6"/>
  <c r="M31" i="6"/>
  <c r="M35" i="6"/>
  <c r="T41" i="6"/>
  <c r="T53" i="6"/>
  <c r="S39" i="6"/>
  <c r="M47" i="6"/>
  <c r="M55" i="6"/>
  <c r="S63" i="6"/>
  <c r="N60" i="6"/>
  <c r="P40" i="6"/>
  <c r="Q63" i="6"/>
  <c r="P18" i="6"/>
  <c r="O19" i="6"/>
  <c r="P11" i="6"/>
  <c r="O14" i="6"/>
  <c r="R28" i="6"/>
  <c r="P15" i="6"/>
  <c r="Q64" i="6"/>
  <c r="P45" i="6"/>
  <c r="P41" i="6"/>
  <c r="N65" i="6"/>
  <c r="N61" i="6"/>
  <c r="S60" i="6"/>
  <c r="M56" i="6"/>
  <c r="M52" i="6"/>
  <c r="M48" i="6"/>
  <c r="M44" i="6"/>
  <c r="S40" i="6"/>
  <c r="R65" i="6"/>
  <c r="R63" i="6"/>
  <c r="R60" i="6"/>
  <c r="R57" i="6"/>
  <c r="R55" i="6"/>
  <c r="R52" i="6"/>
  <c r="R49" i="6"/>
  <c r="R47" i="6"/>
  <c r="R44" i="6"/>
  <c r="R41" i="6"/>
  <c r="R39" i="6"/>
  <c r="T49" i="6"/>
  <c r="N44" i="6"/>
  <c r="Q53" i="6"/>
  <c r="Q39" i="6"/>
  <c r="L36" i="6"/>
  <c r="L34" i="6"/>
  <c r="L32" i="6"/>
  <c r="L30" i="6"/>
  <c r="Q55" i="6"/>
  <c r="N45" i="6"/>
  <c r="T40" i="6"/>
  <c r="O55" i="6"/>
  <c r="O65" i="6"/>
  <c r="Q37" i="6"/>
  <c r="Q31" i="6"/>
  <c r="Q19" i="6"/>
  <c r="Q17" i="6"/>
  <c r="Q15" i="6"/>
  <c r="P12" i="6"/>
  <c r="Q65" i="6"/>
  <c r="P43" i="6"/>
  <c r="P39" i="6"/>
  <c r="N63" i="6"/>
  <c r="S61" i="6"/>
  <c r="M57" i="6"/>
  <c r="M53" i="6"/>
  <c r="M49" i="6"/>
  <c r="M45" i="6"/>
  <c r="M41" i="6"/>
  <c r="L64" i="6"/>
  <c r="L61" i="6"/>
  <c r="L59" i="6"/>
  <c r="L56" i="6"/>
  <c r="L53" i="6"/>
  <c r="L51" i="6"/>
  <c r="L48" i="6"/>
  <c r="L45" i="6"/>
  <c r="L43" i="6"/>
  <c r="L40" i="6"/>
  <c r="N52" i="6"/>
  <c r="T45" i="6"/>
  <c r="N40" i="6"/>
  <c r="S36" i="6"/>
  <c r="S34" i="6"/>
  <c r="S32" i="6"/>
  <c r="S30" i="6"/>
  <c r="S28" i="6"/>
  <c r="S26" i="6"/>
  <c r="S24" i="6"/>
  <c r="S22" i="6"/>
  <c r="S20" i="6"/>
  <c r="Q45" i="6"/>
  <c r="N47" i="6"/>
  <c r="O36" i="6"/>
  <c r="O34" i="6"/>
  <c r="O32" i="6"/>
  <c r="O30" i="6"/>
  <c r="O28" i="6"/>
  <c r="Q33" i="6"/>
  <c r="Q22" i="6"/>
  <c r="P13" i="6"/>
  <c r="Q25" i="6"/>
  <c r="Q60" i="6"/>
  <c r="P63" i="6"/>
  <c r="P55" i="6"/>
  <c r="P51" i="6"/>
  <c r="T65" i="6"/>
  <c r="N57" i="6"/>
  <c r="S65" i="6"/>
  <c r="S52" i="6"/>
  <c r="S44" i="6"/>
  <c r="T51" i="6"/>
  <c r="T39" i="6"/>
  <c r="M36" i="6"/>
  <c r="M34" i="6"/>
  <c r="M32" i="6"/>
  <c r="M30" i="6"/>
  <c r="M28" i="6"/>
  <c r="M26" i="6"/>
  <c r="M24" i="6"/>
  <c r="M22" i="6"/>
  <c r="Q49" i="6"/>
  <c r="R36" i="6"/>
  <c r="R34" i="6"/>
  <c r="R32" i="6"/>
  <c r="R30" i="6"/>
  <c r="N51" i="6"/>
  <c r="N41" i="6"/>
  <c r="P37" i="6"/>
  <c r="P35" i="6"/>
  <c r="P33" i="6"/>
  <c r="P31" i="6"/>
  <c r="P29" i="6"/>
  <c r="P27" i="6"/>
  <c r="P25" i="6"/>
  <c r="Q44" i="6"/>
  <c r="Q32" i="6"/>
  <c r="R27" i="6"/>
  <c r="R24" i="6"/>
  <c r="Q13" i="6"/>
  <c r="S19" i="6"/>
  <c r="L24" i="6"/>
  <c r="L27" i="6"/>
  <c r="O49" i="6"/>
  <c r="N32" i="6"/>
  <c r="Q11" i="6"/>
  <c r="T10" i="6"/>
  <c r="T12" i="6"/>
  <c r="T14" i="6"/>
  <c r="T16" i="6"/>
  <c r="T18" i="6"/>
  <c r="N21" i="6"/>
  <c r="R26" i="6"/>
  <c r="Q36" i="6"/>
  <c r="O29" i="6"/>
  <c r="O33" i="6"/>
  <c r="O37" i="6"/>
  <c r="Q48" i="6"/>
  <c r="T44" i="6"/>
  <c r="Q43" i="6"/>
  <c r="S21" i="6"/>
  <c r="S25" i="6"/>
  <c r="S29" i="6"/>
  <c r="S33" i="6"/>
  <c r="S37" i="6"/>
  <c r="L39" i="6"/>
  <c r="L44" i="6"/>
  <c r="L49" i="6"/>
  <c r="L55" i="6"/>
  <c r="L60" i="6"/>
  <c r="L65" i="6"/>
  <c r="M60" i="6"/>
  <c r="T56" i="6"/>
  <c r="T28" i="6"/>
  <c r="S43" i="6"/>
  <c r="S45" i="6"/>
  <c r="S48" i="6"/>
  <c r="S51" i="6"/>
  <c r="S53" i="6"/>
  <c r="S56" i="6"/>
  <c r="M65" i="6"/>
  <c r="N56" i="6"/>
  <c r="N59" i="6"/>
  <c r="T61" i="6"/>
  <c r="T64" i="6"/>
  <c r="P53" i="6"/>
  <c r="P56" i="6"/>
  <c r="P59" i="6"/>
  <c r="P61" i="6"/>
  <c r="P64" i="6"/>
  <c r="Q56" i="6"/>
  <c r="Q59" i="6"/>
  <c r="Q61" i="6"/>
  <c r="P20" i="6"/>
  <c r="P14" i="6"/>
  <c r="O12" i="6"/>
  <c r="R21" i="6"/>
  <c r="M59" i="6"/>
  <c r="M61" i="6"/>
  <c r="S64" i="6"/>
  <c r="T55" i="6"/>
  <c r="T57" i="6"/>
  <c r="P47" i="6"/>
  <c r="P49" i="6"/>
  <c r="P16" i="6"/>
  <c r="P10" i="6"/>
  <c r="O25" i="6"/>
  <c r="O17" i="6"/>
  <c r="L54" i="6"/>
  <c r="P42" i="6"/>
  <c r="Q38" i="6"/>
  <c r="T46" i="6"/>
  <c r="M50" i="6"/>
  <c r="T54" i="6"/>
  <c r="P58" i="6"/>
  <c r="O62" i="6"/>
  <c r="O50" i="6"/>
  <c r="T38" i="6"/>
  <c r="R42" i="6"/>
  <c r="M46" i="6"/>
  <c r="P50" i="6"/>
  <c r="Q62" i="6"/>
  <c r="L46" i="6"/>
  <c r="P38" i="6"/>
  <c r="Q46" i="6"/>
  <c r="N54" i="6"/>
  <c r="N58" i="6"/>
  <c r="R54" i="6"/>
  <c r="N38" i="6"/>
  <c r="S46" i="6"/>
  <c r="Q54" i="6"/>
  <c r="O58" i="6"/>
  <c r="M42" i="6"/>
  <c r="R38" i="6"/>
  <c r="O42" i="6"/>
  <c r="N50" i="6"/>
  <c r="P62" i="6"/>
  <c r="R46" i="6"/>
  <c r="S38" i="6"/>
  <c r="T42" i="6"/>
  <c r="O46" i="6"/>
  <c r="R50" i="6"/>
  <c r="M54" i="6"/>
  <c r="M58" i="6"/>
  <c r="S62" i="6"/>
  <c r="T62" i="6"/>
  <c r="Q50" i="6"/>
  <c r="Q58" i="6"/>
  <c r="P46" i="6"/>
  <c r="S42" i="6"/>
  <c r="L42" i="6"/>
  <c r="L62" i="6"/>
  <c r="L50" i="6"/>
  <c r="L38" i="6"/>
  <c r="M62" i="6"/>
  <c r="R58" i="6"/>
  <c r="S54" i="6"/>
  <c r="S58" i="6"/>
  <c r="T58" i="6"/>
  <c r="M38" i="6"/>
  <c r="R62" i="6"/>
  <c r="Q42" i="6"/>
  <c r="O54" i="6"/>
  <c r="N46" i="6"/>
  <c r="S50" i="6"/>
  <c r="L58" i="6"/>
  <c r="P54" i="6"/>
  <c r="T50" i="6"/>
  <c r="N62" i="6"/>
  <c r="O38" i="6"/>
  <c r="N42" i="6"/>
  <c r="S57" i="6"/>
  <c r="M64" i="6"/>
  <c r="T59" i="6"/>
  <c r="P52" i="6"/>
  <c r="T21" i="6"/>
  <c r="D92" i="45"/>
  <c r="I49" i="14"/>
  <c r="I48" i="14"/>
  <c r="I83" i="6"/>
  <c r="I80" i="6"/>
  <c r="I81" i="6"/>
  <c r="I82" i="6"/>
  <c r="AD65" i="6"/>
  <c r="AD64" i="6"/>
  <c r="AD63" i="6"/>
  <c r="AD62" i="6"/>
  <c r="AD61" i="6"/>
  <c r="AD60" i="6"/>
  <c r="AD59" i="6"/>
  <c r="AD58" i="6"/>
  <c r="AD57" i="6"/>
  <c r="AD56" i="6"/>
  <c r="AD55" i="6"/>
  <c r="AD54" i="6"/>
  <c r="AD53" i="6"/>
  <c r="AD52" i="6"/>
  <c r="AD51" i="6"/>
  <c r="AD50" i="6"/>
  <c r="AD49" i="6"/>
  <c r="AD48" i="6"/>
  <c r="AD47" i="6"/>
  <c r="AD46" i="6"/>
  <c r="AD45" i="6"/>
  <c r="AD44" i="6"/>
  <c r="AD43" i="6"/>
  <c r="AD42" i="6"/>
  <c r="AD41" i="6"/>
  <c r="AD40" i="6"/>
  <c r="AD39" i="6"/>
  <c r="AD38" i="6"/>
  <c r="AD37" i="6"/>
  <c r="AD36" i="6"/>
  <c r="AD35" i="6"/>
  <c r="AD34" i="6"/>
  <c r="AD33" i="6"/>
  <c r="AD32" i="6"/>
  <c r="AD31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D13" i="6"/>
  <c r="AD12" i="6"/>
  <c r="AD11" i="6"/>
  <c r="Q29" i="6" l="1"/>
  <c r="N23" i="6"/>
  <c r="Q26" i="6"/>
  <c r="P22" i="6"/>
  <c r="P65" i="6"/>
  <c r="S55" i="6"/>
  <c r="M43" i="6"/>
  <c r="L63" i="6"/>
  <c r="L47" i="6"/>
  <c r="T43" i="6"/>
  <c r="M33" i="6"/>
  <c r="S27" i="6"/>
  <c r="M21" i="6"/>
  <c r="R35" i="6"/>
  <c r="P28" i="6"/>
  <c r="O31" i="6"/>
  <c r="Q35" i="6"/>
  <c r="N25" i="6"/>
  <c r="N22" i="6"/>
  <c r="T19" i="6"/>
  <c r="N17" i="6"/>
  <c r="N12" i="6"/>
  <c r="N37" i="6"/>
  <c r="O53" i="6"/>
  <c r="O39" i="6"/>
  <c r="L26" i="6"/>
  <c r="M20" i="6"/>
  <c r="T32" i="6"/>
  <c r="T27" i="6"/>
  <c r="T24" i="6"/>
  <c r="O52" i="6"/>
  <c r="N29" i="6"/>
  <c r="O16" i="6"/>
  <c r="R23" i="6"/>
  <c r="O18" i="6"/>
  <c r="N55" i="6"/>
  <c r="S41" i="6"/>
  <c r="R61" i="6"/>
  <c r="R53" i="6"/>
  <c r="R45" i="6"/>
  <c r="L35" i="6"/>
  <c r="N43" i="6"/>
  <c r="Q52" i="6"/>
  <c r="Q34" i="6"/>
  <c r="Q16" i="6"/>
  <c r="Q28" i="6"/>
  <c r="N19" i="6"/>
  <c r="N14" i="6"/>
  <c r="M12" i="6"/>
  <c r="N35" i="6"/>
  <c r="O51" i="6"/>
  <c r="T22" i="6"/>
  <c r="S17" i="6"/>
  <c r="S15" i="6"/>
  <c r="S13" i="6"/>
  <c r="M10" i="6"/>
  <c r="T37" i="6"/>
  <c r="T31" i="6"/>
  <c r="R19" i="6"/>
  <c r="R17" i="6"/>
  <c r="R15" i="6"/>
  <c r="R13" i="6"/>
  <c r="R11" i="6"/>
  <c r="O48" i="6"/>
  <c r="O63" i="6"/>
  <c r="O20" i="6"/>
  <c r="N64" i="6"/>
  <c r="M51" i="6"/>
  <c r="M40" i="6"/>
  <c r="L52" i="6"/>
  <c r="M37" i="6"/>
  <c r="S31" i="6"/>
  <c r="M25" i="6"/>
  <c r="N53" i="6"/>
  <c r="P32" i="6"/>
  <c r="O35" i="6"/>
  <c r="Q30" i="6"/>
  <c r="N24" i="6"/>
  <c r="Q21" i="6"/>
  <c r="N16" i="6"/>
  <c r="T11" i="6"/>
  <c r="M11" i="6"/>
  <c r="N34" i="6"/>
  <c r="O47" i="6"/>
  <c r="L25" i="6"/>
  <c r="L22" i="6"/>
  <c r="M19" i="6"/>
  <c r="M17" i="6"/>
  <c r="M15" i="6"/>
  <c r="M13" i="6"/>
  <c r="O60" i="6"/>
  <c r="T36" i="6"/>
  <c r="T30" i="6"/>
  <c r="T26" i="6"/>
  <c r="O21" i="6"/>
  <c r="L19" i="6"/>
  <c r="L17" i="6"/>
  <c r="L15" i="6"/>
  <c r="L13" i="6"/>
  <c r="L11" i="6"/>
  <c r="Q12" i="6"/>
  <c r="O44" i="6"/>
  <c r="T23" i="6"/>
  <c r="O26" i="6"/>
  <c r="P60" i="6"/>
  <c r="P48" i="6"/>
  <c r="T63" i="6"/>
  <c r="M63" i="6"/>
  <c r="S49" i="6"/>
  <c r="M39" i="6"/>
  <c r="R59" i="6"/>
  <c r="R51" i="6"/>
  <c r="R43" i="6"/>
  <c r="Q41" i="6"/>
  <c r="L33" i="6"/>
  <c r="T52" i="6"/>
  <c r="Q20" i="6"/>
  <c r="Q14" i="6"/>
  <c r="N27" i="6"/>
  <c r="N18" i="6"/>
  <c r="T13" i="6"/>
  <c r="N11" i="6"/>
  <c r="S10" i="6"/>
  <c r="N30" i="6"/>
  <c r="O45" i="6"/>
  <c r="N28" i="6"/>
  <c r="P21" i="6"/>
  <c r="S12" i="6"/>
  <c r="T35" i="6"/>
  <c r="T29" i="6"/>
  <c r="O23" i="6"/>
  <c r="N36" i="6"/>
  <c r="L21" i="6"/>
  <c r="Q24" i="6"/>
  <c r="O57" i="6"/>
  <c r="O24" i="6"/>
  <c r="P17" i="6"/>
  <c r="P57" i="6"/>
  <c r="P44" i="6"/>
  <c r="T60" i="6"/>
  <c r="S59" i="6"/>
  <c r="S47" i="6"/>
  <c r="L57" i="6"/>
  <c r="L41" i="6"/>
  <c r="N48" i="6"/>
  <c r="S35" i="6"/>
  <c r="M29" i="6"/>
  <c r="S23" i="6"/>
  <c r="R31" i="6"/>
  <c r="N49" i="6"/>
  <c r="P36" i="6"/>
  <c r="P24" i="6"/>
  <c r="O59" i="6"/>
  <c r="Q23" i="6"/>
  <c r="N20" i="6"/>
  <c r="T15" i="6"/>
  <c r="N13" i="6"/>
  <c r="Q10" i="6"/>
  <c r="O61" i="6"/>
  <c r="O43" i="6"/>
  <c r="S18" i="6"/>
  <c r="S16" i="6"/>
  <c r="S14" i="6"/>
  <c r="T34" i="6"/>
  <c r="T25" i="6"/>
  <c r="R20" i="6"/>
  <c r="R18" i="6"/>
  <c r="R16" i="6"/>
  <c r="R14" i="6"/>
  <c r="R12" i="6"/>
  <c r="R10" i="6"/>
  <c r="N33" i="6"/>
  <c r="O11" i="6"/>
  <c r="O10" i="6"/>
  <c r="P19" i="6"/>
  <c r="Q57" i="6"/>
  <c r="R64" i="6"/>
  <c r="R56" i="6"/>
  <c r="R48" i="6"/>
  <c r="R40" i="6"/>
  <c r="T47" i="6"/>
  <c r="Q51" i="6"/>
  <c r="L37" i="6"/>
  <c r="L31" i="6"/>
  <c r="Q40" i="6"/>
  <c r="R25" i="6"/>
  <c r="Q18" i="6"/>
  <c r="O56" i="6"/>
  <c r="N26" i="6"/>
  <c r="T17" i="6"/>
  <c r="N15" i="6"/>
  <c r="N10" i="6"/>
  <c r="O40" i="6"/>
  <c r="O41" i="6"/>
  <c r="P23" i="6"/>
  <c r="T20" i="6"/>
  <c r="M18" i="6"/>
  <c r="M16" i="6"/>
  <c r="M14" i="6"/>
  <c r="S11" i="6"/>
  <c r="T33" i="6"/>
  <c r="L28" i="6"/>
  <c r="R22" i="6"/>
  <c r="L20" i="6"/>
  <c r="L18" i="6"/>
  <c r="L16" i="6"/>
  <c r="L14" i="6"/>
  <c r="L12" i="6"/>
  <c r="L10" i="6"/>
  <c r="O64" i="6"/>
  <c r="N31" i="6"/>
  <c r="O15" i="6"/>
  <c r="L29" i="6"/>
  <c r="Q27" i="6"/>
  <c r="O13" i="6"/>
  <c r="O27" i="6"/>
  <c r="L23" i="6"/>
  <c r="O22" i="6"/>
  <c r="B5" i="43"/>
  <c r="B6" i="43" s="1"/>
  <c r="B7" i="43" s="1"/>
  <c r="B8" i="43" s="1"/>
  <c r="B9" i="43" s="1"/>
  <c r="B10" i="43" s="1"/>
  <c r="B11" i="43" s="1"/>
  <c r="B12" i="43" s="1"/>
  <c r="B13" i="43" s="1"/>
  <c r="B14" i="43" s="1"/>
  <c r="B15" i="43" s="1"/>
  <c r="B16" i="43" s="1"/>
  <c r="I8" i="14"/>
  <c r="C9" i="42" l="1"/>
  <c r="H34" i="42"/>
  <c r="AJ53" i="7"/>
  <c r="AI53" i="7"/>
  <c r="AJ52" i="7"/>
  <c r="AI52" i="7"/>
  <c r="AJ51" i="7"/>
  <c r="AI51" i="7"/>
  <c r="AJ50" i="7"/>
  <c r="AI50" i="7"/>
  <c r="AJ49" i="7"/>
  <c r="AI49" i="7"/>
  <c r="AJ48" i="7"/>
  <c r="AI48" i="7"/>
  <c r="AJ46" i="7"/>
  <c r="AI46" i="7"/>
  <c r="AJ45" i="7"/>
  <c r="AI45" i="7"/>
  <c r="AJ43" i="7"/>
  <c r="AI43" i="7"/>
  <c r="AJ32" i="7"/>
  <c r="AI32" i="7"/>
  <c r="AJ31" i="7"/>
  <c r="AI31" i="7"/>
  <c r="AI30" i="7"/>
  <c r="AJ25" i="7"/>
  <c r="AI25" i="7"/>
  <c r="AJ24" i="7"/>
  <c r="AI24" i="7"/>
  <c r="AJ19" i="7"/>
  <c r="AI19" i="7"/>
  <c r="AJ7" i="7"/>
  <c r="AI7" i="7"/>
  <c r="AJ5" i="7"/>
  <c r="AI5" i="7"/>
  <c r="AI6" i="7" s="1"/>
  <c r="AJ6" i="7" l="1"/>
  <c r="AK6" i="7"/>
  <c r="D2" i="15" s="1"/>
  <c r="AA31" i="42"/>
  <c r="AA30" i="42"/>
  <c r="AA29" i="42"/>
  <c r="AA28" i="42"/>
  <c r="AA27" i="42"/>
  <c r="AA26" i="42"/>
  <c r="AA25" i="42"/>
  <c r="AA24" i="42"/>
  <c r="AA23" i="42"/>
  <c r="AA22" i="42"/>
  <c r="AA21" i="42"/>
  <c r="AA20" i="42"/>
  <c r="AA19" i="42"/>
  <c r="AA18" i="42"/>
  <c r="AA17" i="42"/>
  <c r="AA16" i="42"/>
  <c r="AA15" i="42"/>
  <c r="AA14" i="42"/>
  <c r="AA13" i="42"/>
  <c r="AA12" i="42"/>
  <c r="Z13" i="42"/>
  <c r="Z14" i="42"/>
  <c r="Z15" i="42"/>
  <c r="Z16" i="42"/>
  <c r="Z17" i="42"/>
  <c r="Z18" i="42"/>
  <c r="Z19" i="42"/>
  <c r="Z20" i="42"/>
  <c r="Z21" i="42"/>
  <c r="Z22" i="42"/>
  <c r="Z23" i="42"/>
  <c r="Z24" i="42"/>
  <c r="Z25" i="42"/>
  <c r="Z26" i="42"/>
  <c r="Z27" i="42"/>
  <c r="Z28" i="42"/>
  <c r="Z29" i="42"/>
  <c r="Z30" i="42"/>
  <c r="Z31" i="42"/>
  <c r="Z12" i="42"/>
  <c r="AA32" i="42" l="1"/>
  <c r="Z32" i="42"/>
  <c r="C3" i="1"/>
  <c r="C3" i="42"/>
  <c r="G15" i="42"/>
  <c r="L15" i="42"/>
  <c r="N15" i="42" s="1"/>
  <c r="O15" i="42" s="1"/>
  <c r="G16" i="42"/>
  <c r="L16" i="42"/>
  <c r="N16" i="42" s="1"/>
  <c r="O16" i="42" s="1"/>
  <c r="G17" i="42"/>
  <c r="L17" i="42"/>
  <c r="N17" i="42" s="1"/>
  <c r="O17" i="42" s="1"/>
  <c r="G18" i="42"/>
  <c r="L18" i="42"/>
  <c r="N18" i="42" s="1"/>
  <c r="O18" i="42" s="1"/>
  <c r="G19" i="42"/>
  <c r="L19" i="42"/>
  <c r="N19" i="42" s="1"/>
  <c r="O19" i="42" s="1"/>
  <c r="G20" i="42"/>
  <c r="L20" i="42"/>
  <c r="N20" i="42" s="1"/>
  <c r="O20" i="42" s="1"/>
  <c r="G21" i="42"/>
  <c r="L21" i="42"/>
  <c r="N21" i="42" s="1"/>
  <c r="O21" i="42" s="1"/>
  <c r="G22" i="42"/>
  <c r="L22" i="42"/>
  <c r="N22" i="42" s="1"/>
  <c r="O22" i="42" s="1"/>
  <c r="G23" i="42"/>
  <c r="L23" i="42"/>
  <c r="N23" i="42" s="1"/>
  <c r="O23" i="42" s="1"/>
  <c r="G24" i="42"/>
  <c r="L24" i="42"/>
  <c r="N24" i="42" s="1"/>
  <c r="O24" i="42" s="1"/>
  <c r="G25" i="42"/>
  <c r="L25" i="42"/>
  <c r="N25" i="42" s="1"/>
  <c r="O25" i="42" s="1"/>
  <c r="G26" i="42"/>
  <c r="L26" i="42"/>
  <c r="N26" i="42" s="1"/>
  <c r="O26" i="42" s="1"/>
  <c r="G27" i="42"/>
  <c r="L27" i="42"/>
  <c r="N27" i="42" s="1"/>
  <c r="O27" i="42" s="1"/>
  <c r="G28" i="42"/>
  <c r="L28" i="42"/>
  <c r="N28" i="42" s="1"/>
  <c r="O28" i="42" s="1"/>
  <c r="G29" i="42"/>
  <c r="L29" i="42"/>
  <c r="N29" i="42" s="1"/>
  <c r="O29" i="42" s="1"/>
  <c r="G30" i="42"/>
  <c r="L30" i="42"/>
  <c r="N30" i="42" s="1"/>
  <c r="O30" i="42" s="1"/>
  <c r="G31" i="42"/>
  <c r="L31" i="42"/>
  <c r="N31" i="42" s="1"/>
  <c r="O31" i="42" s="1"/>
  <c r="G13" i="42"/>
  <c r="L13" i="42"/>
  <c r="N13" i="42" s="1"/>
  <c r="O13" i="42" s="1"/>
  <c r="G14" i="42"/>
  <c r="L14" i="42"/>
  <c r="N14" i="42" s="1"/>
  <c r="O14" i="42" s="1"/>
  <c r="C13" i="42"/>
  <c r="C14" i="42" s="1"/>
  <c r="C15" i="42" s="1"/>
  <c r="C16" i="42" s="1"/>
  <c r="C17" i="42" s="1"/>
  <c r="C18" i="42" s="1"/>
  <c r="C19" i="42" s="1"/>
  <c r="C20" i="42" s="1"/>
  <c r="C21" i="42" s="1"/>
  <c r="C22" i="42" s="1"/>
  <c r="C23" i="42" s="1"/>
  <c r="C24" i="42" s="1"/>
  <c r="C25" i="42" s="1"/>
  <c r="C26" i="42" s="1"/>
  <c r="C27" i="42" s="1"/>
  <c r="C28" i="42" s="1"/>
  <c r="C29" i="42" s="1"/>
  <c r="C30" i="42" s="1"/>
  <c r="C31" i="42" s="1"/>
  <c r="L12" i="42"/>
  <c r="N12" i="42" s="1"/>
  <c r="I79" i="6"/>
  <c r="I78" i="6"/>
  <c r="I77" i="6"/>
  <c r="I76" i="6"/>
  <c r="I75" i="6"/>
  <c r="I74" i="6"/>
  <c r="I73" i="6"/>
  <c r="I72" i="6"/>
  <c r="I71" i="6"/>
  <c r="I70" i="6"/>
  <c r="I69" i="6"/>
  <c r="I68" i="6"/>
  <c r="C3" i="4"/>
  <c r="G69" i="6"/>
  <c r="C69" i="6"/>
  <c r="C70" i="6" s="1"/>
  <c r="C71" i="6" s="1"/>
  <c r="C72" i="6" s="1"/>
  <c r="G70" i="6"/>
  <c r="G71" i="6"/>
  <c r="G68" i="6"/>
  <c r="F70" i="6"/>
  <c r="F71" i="6"/>
  <c r="F68" i="6"/>
  <c r="F69" i="6" l="1"/>
  <c r="O12" i="42"/>
  <c r="N32" i="42"/>
  <c r="I32" i="42"/>
  <c r="M32" i="42"/>
  <c r="C73" i="6"/>
  <c r="C74" i="6" s="1"/>
  <c r="L9" i="6"/>
  <c r="O32" i="42" l="1"/>
  <c r="D47" i="45" s="1"/>
  <c r="H42" i="4" l="1"/>
  <c r="O14" i="14" l="1"/>
  <c r="T70" i="1"/>
  <c r="D28" i="45" l="1"/>
  <c r="AK18" i="7"/>
  <c r="V2" i="15" s="1"/>
  <c r="AJ18" i="7"/>
  <c r="AI18" i="7"/>
  <c r="I18" i="14"/>
  <c r="I14" i="22" l="1"/>
  <c r="J14" i="22"/>
  <c r="AR14" i="22"/>
  <c r="AN14" i="22"/>
  <c r="AP14" i="22"/>
  <c r="G14" i="22"/>
  <c r="I3" i="25" s="1" a="1"/>
  <c r="I3" i="25" s="1"/>
  <c r="F14" i="22"/>
  <c r="E14" i="22"/>
  <c r="D14" i="22"/>
  <c r="C14" i="22"/>
  <c r="P19" i="14"/>
  <c r="I43" i="4" s="1"/>
  <c r="M16" i="17"/>
  <c r="T3" i="1"/>
  <c r="T60" i="1" s="1"/>
  <c r="Q67" i="1"/>
  <c r="F15" i="48" s="1"/>
  <c r="L6" i="14" l="1"/>
  <c r="P20" i="14"/>
  <c r="K6" i="40" l="1"/>
  <c r="K5" i="40"/>
  <c r="L9" i="40" s="1" a="1"/>
  <c r="L9" i="40" s="1"/>
  <c r="J33" i="40" s="1"/>
  <c r="K4" i="40"/>
  <c r="L7" i="40" s="1"/>
  <c r="A23263" i="40"/>
  <c r="A23262" i="40"/>
  <c r="A23261" i="40"/>
  <c r="A23260" i="40"/>
  <c r="A23259" i="40"/>
  <c r="A23258" i="40"/>
  <c r="A23257" i="40"/>
  <c r="A23256" i="40"/>
  <c r="A23255" i="40"/>
  <c r="A23254" i="40"/>
  <c r="A23253" i="40"/>
  <c r="A23252" i="40"/>
  <c r="A23251" i="40"/>
  <c r="A23250" i="40"/>
  <c r="A23249" i="40"/>
  <c r="A23248" i="40"/>
  <c r="A23247" i="40"/>
  <c r="A23246" i="40"/>
  <c r="A23245" i="40"/>
  <c r="A23244" i="40"/>
  <c r="A23243" i="40"/>
  <c r="A23242" i="40"/>
  <c r="A23241" i="40"/>
  <c r="A23240" i="40"/>
  <c r="A23239" i="40"/>
  <c r="A23238" i="40"/>
  <c r="A23237" i="40"/>
  <c r="A23236" i="40"/>
  <c r="A23235" i="40"/>
  <c r="A23234" i="40"/>
  <c r="A23233" i="40"/>
  <c r="A23232" i="40"/>
  <c r="A23231" i="40"/>
  <c r="A23230" i="40"/>
  <c r="A23229" i="40"/>
  <c r="A23228" i="40"/>
  <c r="A23227" i="40"/>
  <c r="A23226" i="40"/>
  <c r="A23225" i="40"/>
  <c r="A23224" i="40"/>
  <c r="A23223" i="40"/>
  <c r="A23222" i="40"/>
  <c r="A23221" i="40"/>
  <c r="A23220" i="40"/>
  <c r="A23219" i="40"/>
  <c r="A23218" i="40"/>
  <c r="A23217" i="40"/>
  <c r="A23216" i="40"/>
  <c r="A23215" i="40"/>
  <c r="A23214" i="40"/>
  <c r="A23213" i="40"/>
  <c r="A23212" i="40"/>
  <c r="A23211" i="40"/>
  <c r="A23210" i="40"/>
  <c r="A23209" i="40"/>
  <c r="A23208" i="40"/>
  <c r="A23207" i="40"/>
  <c r="A23206" i="40"/>
  <c r="A23205" i="40"/>
  <c r="A23204" i="40"/>
  <c r="A23203" i="40"/>
  <c r="A23202" i="40"/>
  <c r="A23201" i="40"/>
  <c r="A23200" i="40"/>
  <c r="A23199" i="40"/>
  <c r="A23198" i="40"/>
  <c r="A23197" i="40"/>
  <c r="A23196" i="40"/>
  <c r="A23195" i="40"/>
  <c r="A23194" i="40"/>
  <c r="A23193" i="40"/>
  <c r="A23192" i="40"/>
  <c r="A23191" i="40"/>
  <c r="A23190" i="40"/>
  <c r="A23189" i="40"/>
  <c r="A23188" i="40"/>
  <c r="A23187" i="40"/>
  <c r="A23186" i="40"/>
  <c r="A23185" i="40"/>
  <c r="A23184" i="40"/>
  <c r="A23183" i="40"/>
  <c r="A23182" i="40"/>
  <c r="A23181" i="40"/>
  <c r="A23180" i="40"/>
  <c r="A23179" i="40"/>
  <c r="A23178" i="40"/>
  <c r="A23177" i="40"/>
  <c r="A23176" i="40"/>
  <c r="A23175" i="40"/>
  <c r="A23174" i="40"/>
  <c r="A23173" i="40"/>
  <c r="A23172" i="40"/>
  <c r="A23171" i="40"/>
  <c r="A23170" i="40"/>
  <c r="A23169" i="40"/>
  <c r="A23168" i="40"/>
  <c r="A23167" i="40"/>
  <c r="A23166" i="40"/>
  <c r="A23165" i="40"/>
  <c r="A23164" i="40"/>
  <c r="A23163" i="40"/>
  <c r="A23162" i="40"/>
  <c r="A23161" i="40"/>
  <c r="A23160" i="40"/>
  <c r="A23159" i="40"/>
  <c r="A23158" i="40"/>
  <c r="A23157" i="40"/>
  <c r="A23156" i="40"/>
  <c r="A23155" i="40"/>
  <c r="A23154" i="40"/>
  <c r="A23153" i="40"/>
  <c r="A23152" i="40"/>
  <c r="A23151" i="40"/>
  <c r="A23150" i="40"/>
  <c r="A23149" i="40"/>
  <c r="A23148" i="40"/>
  <c r="A23147" i="40"/>
  <c r="A23146" i="40"/>
  <c r="A23145" i="40"/>
  <c r="A23144" i="40"/>
  <c r="A23143" i="40"/>
  <c r="A23142" i="40"/>
  <c r="A23141" i="40"/>
  <c r="A23140" i="40"/>
  <c r="A23139" i="40"/>
  <c r="A23138" i="40"/>
  <c r="A23137" i="40"/>
  <c r="A23136" i="40"/>
  <c r="A23135" i="40"/>
  <c r="A23134" i="40"/>
  <c r="A23133" i="40"/>
  <c r="A23132" i="40"/>
  <c r="A23131" i="40"/>
  <c r="A23130" i="40"/>
  <c r="A23129" i="40"/>
  <c r="A23128" i="40"/>
  <c r="A23127" i="40"/>
  <c r="A23126" i="40"/>
  <c r="A23125" i="40"/>
  <c r="A23124" i="40"/>
  <c r="A23123" i="40"/>
  <c r="A23122" i="40"/>
  <c r="A23121" i="40"/>
  <c r="A23120" i="40"/>
  <c r="A23119" i="40"/>
  <c r="A23118" i="40"/>
  <c r="A23117" i="40"/>
  <c r="A23116" i="40"/>
  <c r="A23115" i="40"/>
  <c r="A23114" i="40"/>
  <c r="A23113" i="40"/>
  <c r="A23112" i="40"/>
  <c r="A23111" i="40"/>
  <c r="A23110" i="40"/>
  <c r="A23109" i="40"/>
  <c r="A23108" i="40"/>
  <c r="A23107" i="40"/>
  <c r="A23106" i="40"/>
  <c r="A23105" i="40"/>
  <c r="A23104" i="40"/>
  <c r="A23103" i="40"/>
  <c r="A23102" i="40"/>
  <c r="A23101" i="40"/>
  <c r="A23100" i="40"/>
  <c r="A23099" i="40"/>
  <c r="A23098" i="40"/>
  <c r="A23097" i="40"/>
  <c r="A23096" i="40"/>
  <c r="A23095" i="40"/>
  <c r="A23094" i="40"/>
  <c r="A23093" i="40"/>
  <c r="A23092" i="40"/>
  <c r="A23091" i="40"/>
  <c r="A23090" i="40"/>
  <c r="A23089" i="40"/>
  <c r="A23088" i="40"/>
  <c r="A23087" i="40"/>
  <c r="A23086" i="40"/>
  <c r="A23085" i="40"/>
  <c r="A23084" i="40"/>
  <c r="A23083" i="40"/>
  <c r="A23082" i="40"/>
  <c r="A23081" i="40"/>
  <c r="A23080" i="40"/>
  <c r="A23079" i="40"/>
  <c r="A23078" i="40"/>
  <c r="A23077" i="40"/>
  <c r="A23076" i="40"/>
  <c r="A23075" i="40"/>
  <c r="A23074" i="40"/>
  <c r="A23073" i="40"/>
  <c r="A23072" i="40"/>
  <c r="A23071" i="40"/>
  <c r="A23070" i="40"/>
  <c r="A23069" i="40"/>
  <c r="A23068" i="40"/>
  <c r="A23067" i="40"/>
  <c r="A23066" i="40"/>
  <c r="A23065" i="40"/>
  <c r="A23064" i="40"/>
  <c r="A23063" i="40"/>
  <c r="A23062" i="40"/>
  <c r="A23061" i="40"/>
  <c r="A23060" i="40"/>
  <c r="A23059" i="40"/>
  <c r="A23058" i="40"/>
  <c r="A23057" i="40"/>
  <c r="A23056" i="40"/>
  <c r="A23055" i="40"/>
  <c r="A23054" i="40"/>
  <c r="A23053" i="40"/>
  <c r="A23052" i="40"/>
  <c r="A23051" i="40"/>
  <c r="A23050" i="40"/>
  <c r="A23049" i="40"/>
  <c r="A23048" i="40"/>
  <c r="A23047" i="40"/>
  <c r="A23046" i="40"/>
  <c r="A23045" i="40"/>
  <c r="A23044" i="40"/>
  <c r="A23043" i="40"/>
  <c r="A23042" i="40"/>
  <c r="A23041" i="40"/>
  <c r="A23040" i="40"/>
  <c r="A23039" i="40"/>
  <c r="A23038" i="40"/>
  <c r="A23037" i="40"/>
  <c r="A23036" i="40"/>
  <c r="A23035" i="40"/>
  <c r="A23034" i="40"/>
  <c r="A23033" i="40"/>
  <c r="A23032" i="40"/>
  <c r="A23031" i="40"/>
  <c r="A23030" i="40"/>
  <c r="A23029" i="40"/>
  <c r="A23028" i="40"/>
  <c r="A23027" i="40"/>
  <c r="A23026" i="40"/>
  <c r="A23025" i="40"/>
  <c r="A23024" i="40"/>
  <c r="A23023" i="40"/>
  <c r="A23022" i="40"/>
  <c r="A23021" i="40"/>
  <c r="A23020" i="40"/>
  <c r="A23019" i="40"/>
  <c r="A23018" i="40"/>
  <c r="A23017" i="40"/>
  <c r="A23016" i="40"/>
  <c r="A23015" i="40"/>
  <c r="A23014" i="40"/>
  <c r="A23013" i="40"/>
  <c r="A23012" i="40"/>
  <c r="A23011" i="40"/>
  <c r="A23010" i="40"/>
  <c r="A23009" i="40"/>
  <c r="A23008" i="40"/>
  <c r="A23007" i="40"/>
  <c r="A23006" i="40"/>
  <c r="A23005" i="40"/>
  <c r="A23004" i="40"/>
  <c r="A23003" i="40"/>
  <c r="A23002" i="40"/>
  <c r="A23001" i="40"/>
  <c r="A23000" i="40"/>
  <c r="A22999" i="40"/>
  <c r="A22998" i="40"/>
  <c r="A22997" i="40"/>
  <c r="A22996" i="40"/>
  <c r="A22995" i="40"/>
  <c r="A22994" i="40"/>
  <c r="A22993" i="40"/>
  <c r="A22992" i="40"/>
  <c r="A22991" i="40"/>
  <c r="A22990" i="40"/>
  <c r="A22989" i="40"/>
  <c r="A22988" i="40"/>
  <c r="A22987" i="40"/>
  <c r="A22986" i="40"/>
  <c r="A22985" i="40"/>
  <c r="A22984" i="40"/>
  <c r="A22983" i="40"/>
  <c r="A22982" i="40"/>
  <c r="A22981" i="40"/>
  <c r="A22980" i="40"/>
  <c r="A22979" i="40"/>
  <c r="A22978" i="40"/>
  <c r="A22977" i="40"/>
  <c r="A22976" i="40"/>
  <c r="A22975" i="40"/>
  <c r="A22974" i="40"/>
  <c r="A22973" i="40"/>
  <c r="A22972" i="40"/>
  <c r="A22971" i="40"/>
  <c r="A22970" i="40"/>
  <c r="A22969" i="40"/>
  <c r="A22968" i="40"/>
  <c r="A22967" i="40"/>
  <c r="A22966" i="40"/>
  <c r="A22965" i="40"/>
  <c r="A22964" i="40"/>
  <c r="A22963" i="40"/>
  <c r="A22962" i="40"/>
  <c r="A22961" i="40"/>
  <c r="A22960" i="40"/>
  <c r="A22959" i="40"/>
  <c r="A22958" i="40"/>
  <c r="A22957" i="40"/>
  <c r="A22956" i="40"/>
  <c r="A22955" i="40"/>
  <c r="A22954" i="40"/>
  <c r="A22953" i="40"/>
  <c r="A22952" i="40"/>
  <c r="A22951" i="40"/>
  <c r="A22950" i="40"/>
  <c r="A22949" i="40"/>
  <c r="A22948" i="40"/>
  <c r="A22947" i="40"/>
  <c r="A22946" i="40"/>
  <c r="A22945" i="40"/>
  <c r="A22944" i="40"/>
  <c r="A22943" i="40"/>
  <c r="A22942" i="40"/>
  <c r="A22941" i="40"/>
  <c r="A22940" i="40"/>
  <c r="A22939" i="40"/>
  <c r="A22938" i="40"/>
  <c r="A22937" i="40"/>
  <c r="A22936" i="40"/>
  <c r="A22935" i="40"/>
  <c r="A22934" i="40"/>
  <c r="A22933" i="40"/>
  <c r="A22932" i="40"/>
  <c r="A22931" i="40"/>
  <c r="A22930" i="40"/>
  <c r="A22929" i="40"/>
  <c r="A22928" i="40"/>
  <c r="A22927" i="40"/>
  <c r="A22926" i="40"/>
  <c r="A22925" i="40"/>
  <c r="A22924" i="40"/>
  <c r="A22923" i="40"/>
  <c r="A22922" i="40"/>
  <c r="A22921" i="40"/>
  <c r="A22920" i="40"/>
  <c r="A22919" i="40"/>
  <c r="A22918" i="40"/>
  <c r="A22917" i="40"/>
  <c r="A22916" i="40"/>
  <c r="A22915" i="40"/>
  <c r="A22914" i="40"/>
  <c r="A22913" i="40"/>
  <c r="A22912" i="40"/>
  <c r="A22911" i="40"/>
  <c r="A22910" i="40"/>
  <c r="A22909" i="40"/>
  <c r="A22908" i="40"/>
  <c r="A22907" i="40"/>
  <c r="A22906" i="40"/>
  <c r="A22905" i="40"/>
  <c r="A22904" i="40"/>
  <c r="A22903" i="40"/>
  <c r="A22902" i="40"/>
  <c r="A22901" i="40"/>
  <c r="A22900" i="40"/>
  <c r="A22899" i="40"/>
  <c r="A22898" i="40"/>
  <c r="A22897" i="40"/>
  <c r="A22896" i="40"/>
  <c r="A22895" i="40"/>
  <c r="A22894" i="40"/>
  <c r="A22893" i="40"/>
  <c r="A22892" i="40"/>
  <c r="A22891" i="40"/>
  <c r="A22890" i="40"/>
  <c r="A22889" i="40"/>
  <c r="A22888" i="40"/>
  <c r="A22887" i="40"/>
  <c r="A22886" i="40"/>
  <c r="A22885" i="40"/>
  <c r="A22884" i="40"/>
  <c r="A22883" i="40"/>
  <c r="A22882" i="40"/>
  <c r="A22881" i="40"/>
  <c r="A22880" i="40"/>
  <c r="A22879" i="40"/>
  <c r="A22878" i="40"/>
  <c r="A22877" i="40"/>
  <c r="A22876" i="40"/>
  <c r="A22875" i="40"/>
  <c r="A22874" i="40"/>
  <c r="A22873" i="40"/>
  <c r="A22872" i="40"/>
  <c r="A22871" i="40"/>
  <c r="A22870" i="40"/>
  <c r="A22869" i="40"/>
  <c r="A22868" i="40"/>
  <c r="A22867" i="40"/>
  <c r="A22866" i="40"/>
  <c r="A22865" i="40"/>
  <c r="A22864" i="40"/>
  <c r="A22863" i="40"/>
  <c r="A22862" i="40"/>
  <c r="A22861" i="40"/>
  <c r="A22860" i="40"/>
  <c r="A22859" i="40"/>
  <c r="A22858" i="40"/>
  <c r="A22857" i="40"/>
  <c r="A22856" i="40"/>
  <c r="A22855" i="40"/>
  <c r="A22854" i="40"/>
  <c r="A22853" i="40"/>
  <c r="A22852" i="40"/>
  <c r="A22851" i="40"/>
  <c r="A22850" i="40"/>
  <c r="A22849" i="40"/>
  <c r="A22848" i="40"/>
  <c r="A22847" i="40"/>
  <c r="A22846" i="40"/>
  <c r="A22845" i="40"/>
  <c r="A22844" i="40"/>
  <c r="A22843" i="40"/>
  <c r="A22842" i="40"/>
  <c r="A22841" i="40"/>
  <c r="A22840" i="40"/>
  <c r="A22839" i="40"/>
  <c r="A22838" i="40"/>
  <c r="A22837" i="40"/>
  <c r="A22836" i="40"/>
  <c r="A22835" i="40"/>
  <c r="A22834" i="40"/>
  <c r="A22833" i="40"/>
  <c r="A22832" i="40"/>
  <c r="A22831" i="40"/>
  <c r="A22830" i="40"/>
  <c r="A22829" i="40"/>
  <c r="A22828" i="40"/>
  <c r="A22827" i="40"/>
  <c r="A22826" i="40"/>
  <c r="A22825" i="40"/>
  <c r="A22824" i="40"/>
  <c r="A22823" i="40"/>
  <c r="A22822" i="40"/>
  <c r="A22821" i="40"/>
  <c r="A22820" i="40"/>
  <c r="A22819" i="40"/>
  <c r="A22818" i="40"/>
  <c r="A22817" i="40"/>
  <c r="A22816" i="40"/>
  <c r="A22815" i="40"/>
  <c r="A22814" i="40"/>
  <c r="A22813" i="40"/>
  <c r="A22812" i="40"/>
  <c r="A22811" i="40"/>
  <c r="A22810" i="40"/>
  <c r="A22809" i="40"/>
  <c r="A22808" i="40"/>
  <c r="A22807" i="40"/>
  <c r="A22806" i="40"/>
  <c r="A22805" i="40"/>
  <c r="A22804" i="40"/>
  <c r="A22803" i="40"/>
  <c r="A22802" i="40"/>
  <c r="A22801" i="40"/>
  <c r="A22800" i="40"/>
  <c r="A22799" i="40"/>
  <c r="A22798" i="40"/>
  <c r="A22797" i="40"/>
  <c r="A22796" i="40"/>
  <c r="A22795" i="40"/>
  <c r="A22794" i="40"/>
  <c r="A22793" i="40"/>
  <c r="A22792" i="40"/>
  <c r="A22791" i="40"/>
  <c r="A22790" i="40"/>
  <c r="A22789" i="40"/>
  <c r="A22788" i="40"/>
  <c r="A22787" i="40"/>
  <c r="A22786" i="40"/>
  <c r="A22785" i="40"/>
  <c r="A22784" i="40"/>
  <c r="A22783" i="40"/>
  <c r="A22782" i="40"/>
  <c r="A22781" i="40"/>
  <c r="A22780" i="40"/>
  <c r="A22779" i="40"/>
  <c r="A22778" i="40"/>
  <c r="A22777" i="40"/>
  <c r="A22776" i="40"/>
  <c r="A22775" i="40"/>
  <c r="A22774" i="40"/>
  <c r="A22773" i="40"/>
  <c r="A22772" i="40"/>
  <c r="A22771" i="40"/>
  <c r="A22770" i="40"/>
  <c r="A22769" i="40"/>
  <c r="A22768" i="40"/>
  <c r="A22767" i="40"/>
  <c r="A22766" i="40"/>
  <c r="A22765" i="40"/>
  <c r="A22764" i="40"/>
  <c r="A22763" i="40"/>
  <c r="A22762" i="40"/>
  <c r="A22761" i="40"/>
  <c r="A22760" i="40"/>
  <c r="A22759" i="40"/>
  <c r="A22758" i="40"/>
  <c r="A22757" i="40"/>
  <c r="A22756" i="40"/>
  <c r="A22755" i="40"/>
  <c r="A22754" i="40"/>
  <c r="A22753" i="40"/>
  <c r="A22752" i="40"/>
  <c r="A22751" i="40"/>
  <c r="A22750" i="40"/>
  <c r="A22749" i="40"/>
  <c r="A22748" i="40"/>
  <c r="A22747" i="40"/>
  <c r="A22746" i="40"/>
  <c r="A22745" i="40"/>
  <c r="A22744" i="40"/>
  <c r="A22743" i="40"/>
  <c r="A22742" i="40"/>
  <c r="A22741" i="40"/>
  <c r="A22740" i="40"/>
  <c r="A22739" i="40"/>
  <c r="A22738" i="40"/>
  <c r="A22737" i="40"/>
  <c r="A22736" i="40"/>
  <c r="A22735" i="40"/>
  <c r="A22734" i="40"/>
  <c r="A22733" i="40"/>
  <c r="A22732" i="40"/>
  <c r="A22731" i="40"/>
  <c r="A22730" i="40"/>
  <c r="A22729" i="40"/>
  <c r="A22728" i="40"/>
  <c r="A22727" i="40"/>
  <c r="A22726" i="40"/>
  <c r="A22725" i="40"/>
  <c r="A22724" i="40"/>
  <c r="A22723" i="40"/>
  <c r="A22722" i="40"/>
  <c r="A22721" i="40"/>
  <c r="A22720" i="40"/>
  <c r="A22719" i="40"/>
  <c r="A22718" i="40"/>
  <c r="A22717" i="40"/>
  <c r="A22716" i="40"/>
  <c r="A22715" i="40"/>
  <c r="A22714" i="40"/>
  <c r="A22713" i="40"/>
  <c r="A22712" i="40"/>
  <c r="A22711" i="40"/>
  <c r="A22710" i="40"/>
  <c r="A22709" i="40"/>
  <c r="A22708" i="40"/>
  <c r="A22707" i="40"/>
  <c r="A22706" i="40"/>
  <c r="A22705" i="40"/>
  <c r="A22704" i="40"/>
  <c r="A22703" i="40"/>
  <c r="A22702" i="40"/>
  <c r="A22701" i="40"/>
  <c r="A22700" i="40"/>
  <c r="A22699" i="40"/>
  <c r="A22698" i="40"/>
  <c r="A22697" i="40"/>
  <c r="A22696" i="40"/>
  <c r="A22695" i="40"/>
  <c r="A22694" i="40"/>
  <c r="A22693" i="40"/>
  <c r="A22692" i="40"/>
  <c r="A22691" i="40"/>
  <c r="A22690" i="40"/>
  <c r="A22689" i="40"/>
  <c r="A22688" i="40"/>
  <c r="A22687" i="40"/>
  <c r="A22686" i="40"/>
  <c r="A22685" i="40"/>
  <c r="A22684" i="40"/>
  <c r="A22683" i="40"/>
  <c r="A22682" i="40"/>
  <c r="A22681" i="40"/>
  <c r="A22680" i="40"/>
  <c r="A22679" i="40"/>
  <c r="A22678" i="40"/>
  <c r="A22677" i="40"/>
  <c r="A22676" i="40"/>
  <c r="A22675" i="40"/>
  <c r="A22674" i="40"/>
  <c r="A22673" i="40"/>
  <c r="A22672" i="40"/>
  <c r="A22671" i="40"/>
  <c r="A22670" i="40"/>
  <c r="A22669" i="40"/>
  <c r="A22668" i="40"/>
  <c r="A22667" i="40"/>
  <c r="A22666" i="40"/>
  <c r="A22665" i="40"/>
  <c r="A22664" i="40"/>
  <c r="A22663" i="40"/>
  <c r="A22662" i="40"/>
  <c r="A22661" i="40"/>
  <c r="A22660" i="40"/>
  <c r="A22659" i="40"/>
  <c r="A22658" i="40"/>
  <c r="A22657" i="40"/>
  <c r="A22656" i="40"/>
  <c r="A22655" i="40"/>
  <c r="A22654" i="40"/>
  <c r="A22653" i="40"/>
  <c r="A22652" i="40"/>
  <c r="A22651" i="40"/>
  <c r="A22650" i="40"/>
  <c r="A22649" i="40"/>
  <c r="A22648" i="40"/>
  <c r="A22647" i="40"/>
  <c r="A22646" i="40"/>
  <c r="A22645" i="40"/>
  <c r="A22644" i="40"/>
  <c r="A22643" i="40"/>
  <c r="A22642" i="40"/>
  <c r="A22641" i="40"/>
  <c r="A22640" i="40"/>
  <c r="A22639" i="40"/>
  <c r="A22638" i="40"/>
  <c r="A22637" i="40"/>
  <c r="A22636" i="40"/>
  <c r="A22635" i="40"/>
  <c r="A22634" i="40"/>
  <c r="A22633" i="40"/>
  <c r="A22632" i="40"/>
  <c r="A22631" i="40"/>
  <c r="A22630" i="40"/>
  <c r="A22629" i="40"/>
  <c r="A22628" i="40"/>
  <c r="A22627" i="40"/>
  <c r="A22626" i="40"/>
  <c r="A22625" i="40"/>
  <c r="A22624" i="40"/>
  <c r="A22623" i="40"/>
  <c r="A22622" i="40"/>
  <c r="A22621" i="40"/>
  <c r="A22620" i="40"/>
  <c r="A22619" i="40"/>
  <c r="A22618" i="40"/>
  <c r="A22617" i="40"/>
  <c r="A22616" i="40"/>
  <c r="A22615" i="40"/>
  <c r="A22614" i="40"/>
  <c r="A22613" i="40"/>
  <c r="A22612" i="40"/>
  <c r="A22611" i="40"/>
  <c r="A22610" i="40"/>
  <c r="A22609" i="40"/>
  <c r="A22608" i="40"/>
  <c r="A22607" i="40"/>
  <c r="A22606" i="40"/>
  <c r="A22605" i="40"/>
  <c r="A22604" i="40"/>
  <c r="A22603" i="40"/>
  <c r="A22602" i="40"/>
  <c r="A22601" i="40"/>
  <c r="A22600" i="40"/>
  <c r="A22599" i="40"/>
  <c r="A22598" i="40"/>
  <c r="A22597" i="40"/>
  <c r="A22596" i="40"/>
  <c r="A22595" i="40"/>
  <c r="A22594" i="40"/>
  <c r="A22593" i="40"/>
  <c r="A22592" i="40"/>
  <c r="A22591" i="40"/>
  <c r="A22590" i="40"/>
  <c r="A22589" i="40"/>
  <c r="A22588" i="40"/>
  <c r="A22587" i="40"/>
  <c r="A22586" i="40"/>
  <c r="A22585" i="40"/>
  <c r="A22584" i="40"/>
  <c r="A22583" i="40"/>
  <c r="A22582" i="40"/>
  <c r="A22581" i="40"/>
  <c r="A22580" i="40"/>
  <c r="A22579" i="40"/>
  <c r="A22578" i="40"/>
  <c r="A22577" i="40"/>
  <c r="A22576" i="40"/>
  <c r="A22575" i="40"/>
  <c r="A22574" i="40"/>
  <c r="A22573" i="40"/>
  <c r="A22572" i="40"/>
  <c r="A22571" i="40"/>
  <c r="A22570" i="40"/>
  <c r="A22569" i="40"/>
  <c r="A22568" i="40"/>
  <c r="A22567" i="40"/>
  <c r="A22566" i="40"/>
  <c r="A22565" i="40"/>
  <c r="A22564" i="40"/>
  <c r="A22563" i="40"/>
  <c r="A22562" i="40"/>
  <c r="A22561" i="40"/>
  <c r="A22560" i="40"/>
  <c r="A22559" i="40"/>
  <c r="A22558" i="40"/>
  <c r="A22557" i="40"/>
  <c r="A22556" i="40"/>
  <c r="A22555" i="40"/>
  <c r="A22554" i="40"/>
  <c r="A22553" i="40"/>
  <c r="A22552" i="40"/>
  <c r="A22551" i="40"/>
  <c r="A22550" i="40"/>
  <c r="A22549" i="40"/>
  <c r="A22548" i="40"/>
  <c r="A22547" i="40"/>
  <c r="A22546" i="40"/>
  <c r="A22545" i="40"/>
  <c r="A22544" i="40"/>
  <c r="A22543" i="40"/>
  <c r="A22542" i="40"/>
  <c r="A22541" i="40"/>
  <c r="A22540" i="40"/>
  <c r="A22539" i="40"/>
  <c r="A22538" i="40"/>
  <c r="A22537" i="40"/>
  <c r="A22536" i="40"/>
  <c r="A22535" i="40"/>
  <c r="A22534" i="40"/>
  <c r="A22533" i="40"/>
  <c r="A22532" i="40"/>
  <c r="A22531" i="40"/>
  <c r="A22530" i="40"/>
  <c r="A22529" i="40"/>
  <c r="A22528" i="40"/>
  <c r="A22527" i="40"/>
  <c r="A22526" i="40"/>
  <c r="A22525" i="40"/>
  <c r="A22524" i="40"/>
  <c r="A22523" i="40"/>
  <c r="A22522" i="40"/>
  <c r="A22521" i="40"/>
  <c r="A22520" i="40"/>
  <c r="A22519" i="40"/>
  <c r="A22518" i="40"/>
  <c r="A22517" i="40"/>
  <c r="A22516" i="40"/>
  <c r="A22515" i="40"/>
  <c r="A22514" i="40"/>
  <c r="A22513" i="40"/>
  <c r="A22512" i="40"/>
  <c r="A22511" i="40"/>
  <c r="A22510" i="40"/>
  <c r="A22509" i="40"/>
  <c r="A22508" i="40"/>
  <c r="A22507" i="40"/>
  <c r="A22506" i="40"/>
  <c r="A22505" i="40"/>
  <c r="A22504" i="40"/>
  <c r="A22503" i="40"/>
  <c r="A22502" i="40"/>
  <c r="A22501" i="40"/>
  <c r="A22500" i="40"/>
  <c r="A22499" i="40"/>
  <c r="A22498" i="40"/>
  <c r="A22497" i="40"/>
  <c r="A22496" i="40"/>
  <c r="A22495" i="40"/>
  <c r="A22494" i="40"/>
  <c r="A22493" i="40"/>
  <c r="A22492" i="40"/>
  <c r="A22491" i="40"/>
  <c r="A22490" i="40"/>
  <c r="A22489" i="40"/>
  <c r="A22488" i="40"/>
  <c r="A22487" i="40"/>
  <c r="A22486" i="40"/>
  <c r="A22485" i="40"/>
  <c r="A22484" i="40"/>
  <c r="A22483" i="40"/>
  <c r="A22482" i="40"/>
  <c r="A22481" i="40"/>
  <c r="A22480" i="40"/>
  <c r="A22479" i="40"/>
  <c r="A22478" i="40"/>
  <c r="A22477" i="40"/>
  <c r="A22476" i="40"/>
  <c r="A22475" i="40"/>
  <c r="A22474" i="40"/>
  <c r="A22473" i="40"/>
  <c r="A22472" i="40"/>
  <c r="A22471" i="40"/>
  <c r="A22470" i="40"/>
  <c r="A22469" i="40"/>
  <c r="A22468" i="40"/>
  <c r="A22467" i="40"/>
  <c r="A22466" i="40"/>
  <c r="A22465" i="40"/>
  <c r="A22464" i="40"/>
  <c r="A22463" i="40"/>
  <c r="A22462" i="40"/>
  <c r="A22461" i="40"/>
  <c r="A22460" i="40"/>
  <c r="A22459" i="40"/>
  <c r="A22458" i="40"/>
  <c r="A22457" i="40"/>
  <c r="A22456" i="40"/>
  <c r="A22455" i="40"/>
  <c r="A22454" i="40"/>
  <c r="A22453" i="40"/>
  <c r="A22452" i="40"/>
  <c r="A22451" i="40"/>
  <c r="A22450" i="40"/>
  <c r="A22449" i="40"/>
  <c r="A22448" i="40"/>
  <c r="A22447" i="40"/>
  <c r="A22446" i="40"/>
  <c r="A22445" i="40"/>
  <c r="A22444" i="40"/>
  <c r="A22443" i="40"/>
  <c r="A22442" i="40"/>
  <c r="A22441" i="40"/>
  <c r="A22440" i="40"/>
  <c r="A22439" i="40"/>
  <c r="A22438" i="40"/>
  <c r="A22437" i="40"/>
  <c r="A22436" i="40"/>
  <c r="A22435" i="40"/>
  <c r="A22434" i="40"/>
  <c r="A22433" i="40"/>
  <c r="A22432" i="40"/>
  <c r="A22431" i="40"/>
  <c r="A22430" i="40"/>
  <c r="A22429" i="40"/>
  <c r="A22428" i="40"/>
  <c r="A22427" i="40"/>
  <c r="A22426" i="40"/>
  <c r="A22425" i="40"/>
  <c r="A22424" i="40"/>
  <c r="A22423" i="40"/>
  <c r="A22422" i="40"/>
  <c r="A22421" i="40"/>
  <c r="A22420" i="40"/>
  <c r="A22419" i="40"/>
  <c r="A22418" i="40"/>
  <c r="A22417" i="40"/>
  <c r="A22416" i="40"/>
  <c r="A22415" i="40"/>
  <c r="A22414" i="40"/>
  <c r="A22413" i="40"/>
  <c r="A22412" i="40"/>
  <c r="A22411" i="40"/>
  <c r="A22410" i="40"/>
  <c r="A22409" i="40"/>
  <c r="A22408" i="40"/>
  <c r="A22407" i="40"/>
  <c r="A22406" i="40"/>
  <c r="A22405" i="40"/>
  <c r="A22404" i="40"/>
  <c r="A22403" i="40"/>
  <c r="A22402" i="40"/>
  <c r="A22401" i="40"/>
  <c r="A22400" i="40"/>
  <c r="A22399" i="40"/>
  <c r="A22398" i="40"/>
  <c r="A22397" i="40"/>
  <c r="A22396" i="40"/>
  <c r="A22395" i="40"/>
  <c r="A22394" i="40"/>
  <c r="A22393" i="40"/>
  <c r="A22392" i="40"/>
  <c r="A22391" i="40"/>
  <c r="A22390" i="40"/>
  <c r="A22389" i="40"/>
  <c r="A22388" i="40"/>
  <c r="A22387" i="40"/>
  <c r="A22386" i="40"/>
  <c r="A22385" i="40"/>
  <c r="A22384" i="40"/>
  <c r="A22383" i="40"/>
  <c r="A22382" i="40"/>
  <c r="A22381" i="40"/>
  <c r="A22380" i="40"/>
  <c r="A22379" i="40"/>
  <c r="A22378" i="40"/>
  <c r="A22377" i="40"/>
  <c r="A22376" i="40"/>
  <c r="A22375" i="40"/>
  <c r="A22374" i="40"/>
  <c r="A22373" i="40"/>
  <c r="A22372" i="40"/>
  <c r="A22371" i="40"/>
  <c r="A22370" i="40"/>
  <c r="A22369" i="40"/>
  <c r="A22368" i="40"/>
  <c r="A22367" i="40"/>
  <c r="A22366" i="40"/>
  <c r="A22365" i="40"/>
  <c r="A22364" i="40"/>
  <c r="A22363" i="40"/>
  <c r="A22362" i="40"/>
  <c r="A22361" i="40"/>
  <c r="A22360" i="40"/>
  <c r="A22359" i="40"/>
  <c r="A22358" i="40"/>
  <c r="A22357" i="40"/>
  <c r="A22356" i="40"/>
  <c r="A22355" i="40"/>
  <c r="A22354" i="40"/>
  <c r="A22353" i="40"/>
  <c r="A22352" i="40"/>
  <c r="A22351" i="40"/>
  <c r="A22350" i="40"/>
  <c r="A22349" i="40"/>
  <c r="A22348" i="40"/>
  <c r="A22347" i="40"/>
  <c r="A22346" i="40"/>
  <c r="A22345" i="40"/>
  <c r="A22344" i="40"/>
  <c r="A22343" i="40"/>
  <c r="A22342" i="40"/>
  <c r="A22341" i="40"/>
  <c r="A22340" i="40"/>
  <c r="A22339" i="40"/>
  <c r="A22338" i="40"/>
  <c r="A22337" i="40"/>
  <c r="A22336" i="40"/>
  <c r="A22335" i="40"/>
  <c r="A22334" i="40"/>
  <c r="A22333" i="40"/>
  <c r="A22332" i="40"/>
  <c r="A22331" i="40"/>
  <c r="A22330" i="40"/>
  <c r="A22329" i="40"/>
  <c r="A22328" i="40"/>
  <c r="A22327" i="40"/>
  <c r="A22326" i="40"/>
  <c r="A22325" i="40"/>
  <c r="A22324" i="40"/>
  <c r="A22323" i="40"/>
  <c r="A22322" i="40"/>
  <c r="A22321" i="40"/>
  <c r="A22320" i="40"/>
  <c r="A22319" i="40"/>
  <c r="A22318" i="40"/>
  <c r="A22317" i="40"/>
  <c r="A22316" i="40"/>
  <c r="A22315" i="40"/>
  <c r="A22314" i="40"/>
  <c r="A22313" i="40"/>
  <c r="A22312" i="40"/>
  <c r="A22311" i="40"/>
  <c r="A22310" i="40"/>
  <c r="A22309" i="40"/>
  <c r="A22308" i="40"/>
  <c r="A22307" i="40"/>
  <c r="A22306" i="40"/>
  <c r="A22305" i="40"/>
  <c r="A22304" i="40"/>
  <c r="A22303" i="40"/>
  <c r="A22302" i="40"/>
  <c r="A22301" i="40"/>
  <c r="A22300" i="40"/>
  <c r="A22299" i="40"/>
  <c r="A22298" i="40"/>
  <c r="A22297" i="40"/>
  <c r="A22296" i="40"/>
  <c r="A22295" i="40"/>
  <c r="A22294" i="40"/>
  <c r="A22293" i="40"/>
  <c r="A22292" i="40"/>
  <c r="A22291" i="40"/>
  <c r="A22290" i="40"/>
  <c r="A22289" i="40"/>
  <c r="A22288" i="40"/>
  <c r="A22287" i="40"/>
  <c r="A22286" i="40"/>
  <c r="A22285" i="40"/>
  <c r="A22284" i="40"/>
  <c r="A22283" i="40"/>
  <c r="A22282" i="40"/>
  <c r="A22281" i="40"/>
  <c r="A22280" i="40"/>
  <c r="A22279" i="40"/>
  <c r="A22278" i="40"/>
  <c r="A22277" i="40"/>
  <c r="A22276" i="40"/>
  <c r="A22275" i="40"/>
  <c r="A22274" i="40"/>
  <c r="A22273" i="40"/>
  <c r="A22272" i="40"/>
  <c r="A22271" i="40"/>
  <c r="A22270" i="40"/>
  <c r="A22269" i="40"/>
  <c r="A22268" i="40"/>
  <c r="A22267" i="40"/>
  <c r="A22266" i="40"/>
  <c r="A22265" i="40"/>
  <c r="A22264" i="40"/>
  <c r="A22263" i="40"/>
  <c r="A22262" i="40"/>
  <c r="A22261" i="40"/>
  <c r="A22260" i="40"/>
  <c r="A22259" i="40"/>
  <c r="A22258" i="40"/>
  <c r="A22257" i="40"/>
  <c r="A22256" i="40"/>
  <c r="A22255" i="40"/>
  <c r="A22254" i="40"/>
  <c r="A22253" i="40"/>
  <c r="A22252" i="40"/>
  <c r="A22251" i="40"/>
  <c r="A22250" i="40"/>
  <c r="A22249" i="40"/>
  <c r="A22248" i="40"/>
  <c r="A22247" i="40"/>
  <c r="A22246" i="40"/>
  <c r="A22245" i="40"/>
  <c r="A22244" i="40"/>
  <c r="A22243" i="40"/>
  <c r="A22242" i="40"/>
  <c r="A22241" i="40"/>
  <c r="A22240" i="40"/>
  <c r="A22239" i="40"/>
  <c r="A22238" i="40"/>
  <c r="A22237" i="40"/>
  <c r="A22236" i="40"/>
  <c r="A22235" i="40"/>
  <c r="A22234" i="40"/>
  <c r="A22233" i="40"/>
  <c r="A22232" i="40"/>
  <c r="A22231" i="40"/>
  <c r="A22230" i="40"/>
  <c r="A22229" i="40"/>
  <c r="A22228" i="40"/>
  <c r="A22227" i="40"/>
  <c r="A22226" i="40"/>
  <c r="A22225" i="40"/>
  <c r="A22224" i="40"/>
  <c r="A22223" i="40"/>
  <c r="A22222" i="40"/>
  <c r="A22221" i="40"/>
  <c r="A22220" i="40"/>
  <c r="A22219" i="40"/>
  <c r="A22218" i="40"/>
  <c r="A22217" i="40"/>
  <c r="A22216" i="40"/>
  <c r="A22215" i="40"/>
  <c r="A22214" i="40"/>
  <c r="A22213" i="40"/>
  <c r="A22212" i="40"/>
  <c r="A22211" i="40"/>
  <c r="A22210" i="40"/>
  <c r="A22209" i="40"/>
  <c r="A22208" i="40"/>
  <c r="A22207" i="40"/>
  <c r="A22206" i="40"/>
  <c r="A22205" i="40"/>
  <c r="A22204" i="40"/>
  <c r="A22203" i="40"/>
  <c r="A22202" i="40"/>
  <c r="A22201" i="40"/>
  <c r="A22200" i="40"/>
  <c r="A22199" i="40"/>
  <c r="A22198" i="40"/>
  <c r="A22197" i="40"/>
  <c r="A22196" i="40"/>
  <c r="A22195" i="40"/>
  <c r="A22194" i="40"/>
  <c r="A22193" i="40"/>
  <c r="A22192" i="40"/>
  <c r="A22191" i="40"/>
  <c r="A22190" i="40"/>
  <c r="A22189" i="40"/>
  <c r="A22188" i="40"/>
  <c r="A22187" i="40"/>
  <c r="A22186" i="40"/>
  <c r="A22185" i="40"/>
  <c r="A22184" i="40"/>
  <c r="A22183" i="40"/>
  <c r="A22182" i="40"/>
  <c r="A22181" i="40"/>
  <c r="A22180" i="40"/>
  <c r="A22179" i="40"/>
  <c r="A22178" i="40"/>
  <c r="A22177" i="40"/>
  <c r="A22176" i="40"/>
  <c r="A22175" i="40"/>
  <c r="A22174" i="40"/>
  <c r="A22173" i="40"/>
  <c r="A22172" i="40"/>
  <c r="A22171" i="40"/>
  <c r="A22170" i="40"/>
  <c r="A22169" i="40"/>
  <c r="A22168" i="40"/>
  <c r="A22167" i="40"/>
  <c r="A22166" i="40"/>
  <c r="A22165" i="40"/>
  <c r="A22164" i="40"/>
  <c r="A22163" i="40"/>
  <c r="A22162" i="40"/>
  <c r="A22161" i="40"/>
  <c r="A22160" i="40"/>
  <c r="A22159" i="40"/>
  <c r="A22158" i="40"/>
  <c r="A22157" i="40"/>
  <c r="A22156" i="40"/>
  <c r="A22155" i="40"/>
  <c r="A22154" i="40"/>
  <c r="A22153" i="40"/>
  <c r="A22152" i="40"/>
  <c r="A22151" i="40"/>
  <c r="A22150" i="40"/>
  <c r="A22149" i="40"/>
  <c r="A22148" i="40"/>
  <c r="A22147" i="40"/>
  <c r="A22146" i="40"/>
  <c r="A22145" i="40"/>
  <c r="A22144" i="40"/>
  <c r="A22143" i="40"/>
  <c r="A22142" i="40"/>
  <c r="A22141" i="40"/>
  <c r="A22140" i="40"/>
  <c r="A22139" i="40"/>
  <c r="A22138" i="40"/>
  <c r="A22137" i="40"/>
  <c r="A22136" i="40"/>
  <c r="A22135" i="40"/>
  <c r="A22134" i="40"/>
  <c r="A22133" i="40"/>
  <c r="A22132" i="40"/>
  <c r="A22131" i="40"/>
  <c r="A22130" i="40"/>
  <c r="A22129" i="40"/>
  <c r="A22128" i="40"/>
  <c r="A22127" i="40"/>
  <c r="A22126" i="40"/>
  <c r="A22125" i="40"/>
  <c r="A22124" i="40"/>
  <c r="A22123" i="40"/>
  <c r="A22122" i="40"/>
  <c r="A22121" i="40"/>
  <c r="A22120" i="40"/>
  <c r="A22119" i="40"/>
  <c r="A22118" i="40"/>
  <c r="A22117" i="40"/>
  <c r="A22116" i="40"/>
  <c r="A22115" i="40"/>
  <c r="A22114" i="40"/>
  <c r="A22113" i="40"/>
  <c r="A22112" i="40"/>
  <c r="A22111" i="40"/>
  <c r="A22110" i="40"/>
  <c r="A22109" i="40"/>
  <c r="A22108" i="40"/>
  <c r="A22107" i="40"/>
  <c r="A22106" i="40"/>
  <c r="A22105" i="40"/>
  <c r="A22104" i="40"/>
  <c r="A22103" i="40"/>
  <c r="A22102" i="40"/>
  <c r="A22101" i="40"/>
  <c r="A22100" i="40"/>
  <c r="A22099" i="40"/>
  <c r="A22098" i="40"/>
  <c r="A22097" i="40"/>
  <c r="A22096" i="40"/>
  <c r="A22095" i="40"/>
  <c r="A22094" i="40"/>
  <c r="A22093" i="40"/>
  <c r="A22092" i="40"/>
  <c r="A22091" i="40"/>
  <c r="A22090" i="40"/>
  <c r="A22089" i="40"/>
  <c r="A22088" i="40"/>
  <c r="A22087" i="40"/>
  <c r="A22086" i="40"/>
  <c r="A22085" i="40"/>
  <c r="A22084" i="40"/>
  <c r="A22083" i="40"/>
  <c r="A22082" i="40"/>
  <c r="A22081" i="40"/>
  <c r="A22080" i="40"/>
  <c r="A22079" i="40"/>
  <c r="A22078" i="40"/>
  <c r="A22077" i="40"/>
  <c r="A22076" i="40"/>
  <c r="A22075" i="40"/>
  <c r="A22074" i="40"/>
  <c r="A22073" i="40"/>
  <c r="A22072" i="40"/>
  <c r="A22071" i="40"/>
  <c r="A22070" i="40"/>
  <c r="A22069" i="40"/>
  <c r="A22068" i="40"/>
  <c r="A22067" i="40"/>
  <c r="A22066" i="40"/>
  <c r="A22065" i="40"/>
  <c r="A22064" i="40"/>
  <c r="A22063" i="40"/>
  <c r="A22062" i="40"/>
  <c r="A22061" i="40"/>
  <c r="A22060" i="40"/>
  <c r="A22059" i="40"/>
  <c r="A22058" i="40"/>
  <c r="A22057" i="40"/>
  <c r="A22056" i="40"/>
  <c r="A22055" i="40"/>
  <c r="A22054" i="40"/>
  <c r="A22053" i="40"/>
  <c r="A22052" i="40"/>
  <c r="A22051" i="40"/>
  <c r="A22050" i="40"/>
  <c r="A22049" i="40"/>
  <c r="A22048" i="40"/>
  <c r="A22047" i="40"/>
  <c r="A22046" i="40"/>
  <c r="A22045" i="40"/>
  <c r="A22044" i="40"/>
  <c r="A22043" i="40"/>
  <c r="A22042" i="40"/>
  <c r="A22041" i="40"/>
  <c r="A22040" i="40"/>
  <c r="A22039" i="40"/>
  <c r="A22038" i="40"/>
  <c r="A22037" i="40"/>
  <c r="A22036" i="40"/>
  <c r="A22035" i="40"/>
  <c r="A22034" i="40"/>
  <c r="A22033" i="40"/>
  <c r="A22032" i="40"/>
  <c r="A22031" i="40"/>
  <c r="A22030" i="40"/>
  <c r="A22029" i="40"/>
  <c r="A22028" i="40"/>
  <c r="A22027" i="40"/>
  <c r="A22026" i="40"/>
  <c r="A22025" i="40"/>
  <c r="A22024" i="40"/>
  <c r="A22023" i="40"/>
  <c r="A22022" i="40"/>
  <c r="A22021" i="40"/>
  <c r="A22020" i="40"/>
  <c r="A22019" i="40"/>
  <c r="A22018" i="40"/>
  <c r="A22017" i="40"/>
  <c r="A22016" i="40"/>
  <c r="A22015" i="40"/>
  <c r="A22014" i="40"/>
  <c r="A22013" i="40"/>
  <c r="A22012" i="40"/>
  <c r="A22011" i="40"/>
  <c r="A22010" i="40"/>
  <c r="A22009" i="40"/>
  <c r="A22008" i="40"/>
  <c r="A22007" i="40"/>
  <c r="A22006" i="40"/>
  <c r="A22005" i="40"/>
  <c r="A22004" i="40"/>
  <c r="A22003" i="40"/>
  <c r="A22002" i="40"/>
  <c r="A22001" i="40"/>
  <c r="A22000" i="40"/>
  <c r="A21999" i="40"/>
  <c r="A21998" i="40"/>
  <c r="A21997" i="40"/>
  <c r="A21996" i="40"/>
  <c r="A21995" i="40"/>
  <c r="A21994" i="40"/>
  <c r="A21993" i="40"/>
  <c r="A21992" i="40"/>
  <c r="A21991" i="40"/>
  <c r="A21990" i="40"/>
  <c r="A21989" i="40"/>
  <c r="A21988" i="40"/>
  <c r="A21987" i="40"/>
  <c r="A21986" i="40"/>
  <c r="A21985" i="40"/>
  <c r="A21984" i="40"/>
  <c r="A21983" i="40"/>
  <c r="A21982" i="40"/>
  <c r="A21981" i="40"/>
  <c r="A21980" i="40"/>
  <c r="A21979" i="40"/>
  <c r="A21978" i="40"/>
  <c r="A21977" i="40"/>
  <c r="A21976" i="40"/>
  <c r="A21975" i="40"/>
  <c r="A21974" i="40"/>
  <c r="A21973" i="40"/>
  <c r="A21972" i="40"/>
  <c r="A21971" i="40"/>
  <c r="A21970" i="40"/>
  <c r="A21969" i="40"/>
  <c r="A21968" i="40"/>
  <c r="A21967" i="40"/>
  <c r="A21966" i="40"/>
  <c r="A21965" i="40"/>
  <c r="A21964" i="40"/>
  <c r="A21963" i="40"/>
  <c r="A21962" i="40"/>
  <c r="A21961" i="40"/>
  <c r="A21960" i="40"/>
  <c r="A21959" i="40"/>
  <c r="A21958" i="40"/>
  <c r="A21957" i="40"/>
  <c r="A21956" i="40"/>
  <c r="A21955" i="40"/>
  <c r="A21954" i="40"/>
  <c r="A21953" i="40"/>
  <c r="A21952" i="40"/>
  <c r="A21951" i="40"/>
  <c r="A21950" i="40"/>
  <c r="A21949" i="40"/>
  <c r="A21948" i="40"/>
  <c r="A21947" i="40"/>
  <c r="A21946" i="40"/>
  <c r="A21945" i="40"/>
  <c r="A21944" i="40"/>
  <c r="A21943" i="40"/>
  <c r="A21942" i="40"/>
  <c r="A21941" i="40"/>
  <c r="A21940" i="40"/>
  <c r="A21939" i="40"/>
  <c r="A21938" i="40"/>
  <c r="A21937" i="40"/>
  <c r="A21936" i="40"/>
  <c r="A21935" i="40"/>
  <c r="A21934" i="40"/>
  <c r="A21933" i="40"/>
  <c r="A21932" i="40"/>
  <c r="A21931" i="40"/>
  <c r="A21930" i="40"/>
  <c r="A21929" i="40"/>
  <c r="A21928" i="40"/>
  <c r="A21927" i="40"/>
  <c r="A21926" i="40"/>
  <c r="A21925" i="40"/>
  <c r="A21924" i="40"/>
  <c r="A21923" i="40"/>
  <c r="A21922" i="40"/>
  <c r="A21921" i="40"/>
  <c r="A21920" i="40"/>
  <c r="A21919" i="40"/>
  <c r="A21918" i="40"/>
  <c r="A21917" i="40"/>
  <c r="A21916" i="40"/>
  <c r="A21915" i="40"/>
  <c r="A21914" i="40"/>
  <c r="A21913" i="40"/>
  <c r="A21912" i="40"/>
  <c r="A21911" i="40"/>
  <c r="A21910" i="40"/>
  <c r="A21909" i="40"/>
  <c r="A21908" i="40"/>
  <c r="A21907" i="40"/>
  <c r="A21906" i="40"/>
  <c r="A21905" i="40"/>
  <c r="A21904" i="40"/>
  <c r="A21903" i="40"/>
  <c r="A21902" i="40"/>
  <c r="A21901" i="40"/>
  <c r="A21900" i="40"/>
  <c r="A21899" i="40"/>
  <c r="A21898" i="40"/>
  <c r="A21897" i="40"/>
  <c r="A21896" i="40"/>
  <c r="A21895" i="40"/>
  <c r="A21894" i="40"/>
  <c r="A21893" i="40"/>
  <c r="A21892" i="40"/>
  <c r="A21891" i="40"/>
  <c r="A21890" i="40"/>
  <c r="A21889" i="40"/>
  <c r="A21888" i="40"/>
  <c r="A21887" i="40"/>
  <c r="A21886" i="40"/>
  <c r="A21885" i="40"/>
  <c r="A21884" i="40"/>
  <c r="A21883" i="40"/>
  <c r="A21882" i="40"/>
  <c r="A21881" i="40"/>
  <c r="A21880" i="40"/>
  <c r="A21879" i="40"/>
  <c r="A21878" i="40"/>
  <c r="A21877" i="40"/>
  <c r="A21876" i="40"/>
  <c r="A21875" i="40"/>
  <c r="A21874" i="40"/>
  <c r="A21873" i="40"/>
  <c r="A21872" i="40"/>
  <c r="A21871" i="40"/>
  <c r="A21870" i="40"/>
  <c r="A21869" i="40"/>
  <c r="A21868" i="40"/>
  <c r="A21867" i="40"/>
  <c r="A21866" i="40"/>
  <c r="A21865" i="40"/>
  <c r="A21864" i="40"/>
  <c r="A21863" i="40"/>
  <c r="A21862" i="40"/>
  <c r="A21861" i="40"/>
  <c r="A21860" i="40"/>
  <c r="A21859" i="40"/>
  <c r="A21858" i="40"/>
  <c r="A21857" i="40"/>
  <c r="A21856" i="40"/>
  <c r="A21855" i="40"/>
  <c r="A21854" i="40"/>
  <c r="A21853" i="40"/>
  <c r="A21852" i="40"/>
  <c r="A21851" i="40"/>
  <c r="A21850" i="40"/>
  <c r="A21849" i="40"/>
  <c r="A21848" i="40"/>
  <c r="A21847" i="40"/>
  <c r="A21846" i="40"/>
  <c r="A21845" i="40"/>
  <c r="A21844" i="40"/>
  <c r="A21843" i="40"/>
  <c r="A21842" i="40"/>
  <c r="A21841" i="40"/>
  <c r="A21840" i="40"/>
  <c r="A21839" i="40"/>
  <c r="A21838" i="40"/>
  <c r="A21837" i="40"/>
  <c r="A21836" i="40"/>
  <c r="A21835" i="40"/>
  <c r="A21834" i="40"/>
  <c r="A21833" i="40"/>
  <c r="A21832" i="40"/>
  <c r="A21831" i="40"/>
  <c r="A21830" i="40"/>
  <c r="A21829" i="40"/>
  <c r="A21828" i="40"/>
  <c r="A21827" i="40"/>
  <c r="A21826" i="40"/>
  <c r="A21825" i="40"/>
  <c r="A21824" i="40"/>
  <c r="A21823" i="40"/>
  <c r="A21822" i="40"/>
  <c r="A21821" i="40"/>
  <c r="A21820" i="40"/>
  <c r="A21819" i="40"/>
  <c r="A21818" i="40"/>
  <c r="A21817" i="40"/>
  <c r="A21816" i="40"/>
  <c r="A21815" i="40"/>
  <c r="A21814" i="40"/>
  <c r="A21813" i="40"/>
  <c r="A21812" i="40"/>
  <c r="A21811" i="40"/>
  <c r="A21810" i="40"/>
  <c r="A21809" i="40"/>
  <c r="A21808" i="40"/>
  <c r="A21807" i="40"/>
  <c r="A21806" i="40"/>
  <c r="A21805" i="40"/>
  <c r="A21804" i="40"/>
  <c r="A21803" i="40"/>
  <c r="A21802" i="40"/>
  <c r="A21801" i="40"/>
  <c r="A21800" i="40"/>
  <c r="A21799" i="40"/>
  <c r="A21798" i="40"/>
  <c r="A21797" i="40"/>
  <c r="A21796" i="40"/>
  <c r="A21795" i="40"/>
  <c r="A21794" i="40"/>
  <c r="A21793" i="40"/>
  <c r="A21792" i="40"/>
  <c r="A21791" i="40"/>
  <c r="A21790" i="40"/>
  <c r="A21789" i="40"/>
  <c r="A21788" i="40"/>
  <c r="A21787" i="40"/>
  <c r="A21786" i="40"/>
  <c r="A21785" i="40"/>
  <c r="A21784" i="40"/>
  <c r="A21783" i="40"/>
  <c r="A21782" i="40"/>
  <c r="A21781" i="40"/>
  <c r="A21780" i="40"/>
  <c r="A21779" i="40"/>
  <c r="A21778" i="40"/>
  <c r="A21777" i="40"/>
  <c r="A21776" i="40"/>
  <c r="A21775" i="40"/>
  <c r="A21774" i="40"/>
  <c r="A21773" i="40"/>
  <c r="A21772" i="40"/>
  <c r="A21771" i="40"/>
  <c r="A21770" i="40"/>
  <c r="A21769" i="40"/>
  <c r="A21768" i="40"/>
  <c r="A21767" i="40"/>
  <c r="A21766" i="40"/>
  <c r="A21765" i="40"/>
  <c r="A21764" i="40"/>
  <c r="A21763" i="40"/>
  <c r="A21762" i="40"/>
  <c r="A21761" i="40"/>
  <c r="A21760" i="40"/>
  <c r="A21759" i="40"/>
  <c r="A21758" i="40"/>
  <c r="A21757" i="40"/>
  <c r="A21756" i="40"/>
  <c r="A21755" i="40"/>
  <c r="A21754" i="40"/>
  <c r="A21753" i="40"/>
  <c r="A21752" i="40"/>
  <c r="A21751" i="40"/>
  <c r="A21750" i="40"/>
  <c r="A21749" i="40"/>
  <c r="A21748" i="40"/>
  <c r="A21747" i="40"/>
  <c r="A21746" i="40"/>
  <c r="A21745" i="40"/>
  <c r="A21744" i="40"/>
  <c r="A21743" i="40"/>
  <c r="A21742" i="40"/>
  <c r="A21741" i="40"/>
  <c r="A21740" i="40"/>
  <c r="A21739" i="40"/>
  <c r="A21738" i="40"/>
  <c r="A21737" i="40"/>
  <c r="A21736" i="40"/>
  <c r="A21735" i="40"/>
  <c r="A21734" i="40"/>
  <c r="A21733" i="40"/>
  <c r="A21732" i="40"/>
  <c r="A21731" i="40"/>
  <c r="A21730" i="40"/>
  <c r="A21729" i="40"/>
  <c r="A21728" i="40"/>
  <c r="A21727" i="40"/>
  <c r="A21726" i="40"/>
  <c r="A21725" i="40"/>
  <c r="A21724" i="40"/>
  <c r="A21723" i="40"/>
  <c r="A21722" i="40"/>
  <c r="A21721" i="40"/>
  <c r="A21720" i="40"/>
  <c r="A21719" i="40"/>
  <c r="A21718" i="40"/>
  <c r="A21717" i="40"/>
  <c r="A21716" i="40"/>
  <c r="A21715" i="40"/>
  <c r="A21714" i="40"/>
  <c r="A21713" i="40"/>
  <c r="A21712" i="40"/>
  <c r="A21711" i="40"/>
  <c r="A21710" i="40"/>
  <c r="A21709" i="40"/>
  <c r="A21708" i="40"/>
  <c r="A21707" i="40"/>
  <c r="A21706" i="40"/>
  <c r="A21705" i="40"/>
  <c r="A21704" i="40"/>
  <c r="A21703" i="40"/>
  <c r="A21702" i="40"/>
  <c r="A21701" i="40"/>
  <c r="A21700" i="40"/>
  <c r="A21699" i="40"/>
  <c r="A21698" i="40"/>
  <c r="A21697" i="40"/>
  <c r="A21696" i="40"/>
  <c r="A21695" i="40"/>
  <c r="A21694" i="40"/>
  <c r="A21693" i="40"/>
  <c r="A21692" i="40"/>
  <c r="A21691" i="40"/>
  <c r="A21690" i="40"/>
  <c r="A21689" i="40"/>
  <c r="A21688" i="40"/>
  <c r="A21687" i="40"/>
  <c r="A21686" i="40"/>
  <c r="A21685" i="40"/>
  <c r="A21684" i="40"/>
  <c r="A21683" i="40"/>
  <c r="A21682" i="40"/>
  <c r="A21681" i="40"/>
  <c r="A21680" i="40"/>
  <c r="A21679" i="40"/>
  <c r="A21678" i="40"/>
  <c r="A21677" i="40"/>
  <c r="A21676" i="40"/>
  <c r="A21675" i="40"/>
  <c r="A21674" i="40"/>
  <c r="A21673" i="40"/>
  <c r="A21672" i="40"/>
  <c r="A21671" i="40"/>
  <c r="A21670" i="40"/>
  <c r="A21669" i="40"/>
  <c r="A21668" i="40"/>
  <c r="A21667" i="40"/>
  <c r="A21666" i="40"/>
  <c r="A21665" i="40"/>
  <c r="A21664" i="40"/>
  <c r="A21663" i="40"/>
  <c r="A21662" i="40"/>
  <c r="A21661" i="40"/>
  <c r="A21660" i="40"/>
  <c r="A21659" i="40"/>
  <c r="A21658" i="40"/>
  <c r="A21657" i="40"/>
  <c r="A21656" i="40"/>
  <c r="A21655" i="40"/>
  <c r="A21654" i="40"/>
  <c r="A21653" i="40"/>
  <c r="A21652" i="40"/>
  <c r="A21651" i="40"/>
  <c r="A21650" i="40"/>
  <c r="A21649" i="40"/>
  <c r="A21648" i="40"/>
  <c r="A21647" i="40"/>
  <c r="A21646" i="40"/>
  <c r="A21645" i="40"/>
  <c r="A21644" i="40"/>
  <c r="A21643" i="40"/>
  <c r="A21642" i="40"/>
  <c r="A21641" i="40"/>
  <c r="A21640" i="40"/>
  <c r="A21639" i="40"/>
  <c r="A21638" i="40"/>
  <c r="A21637" i="40"/>
  <c r="A21636" i="40"/>
  <c r="A21635" i="40"/>
  <c r="A21634" i="40"/>
  <c r="A21633" i="40"/>
  <c r="A21632" i="40"/>
  <c r="A21631" i="40"/>
  <c r="A21630" i="40"/>
  <c r="A21629" i="40"/>
  <c r="A21628" i="40"/>
  <c r="A21627" i="40"/>
  <c r="A21626" i="40"/>
  <c r="A21625" i="40"/>
  <c r="A21624" i="40"/>
  <c r="A21623" i="40"/>
  <c r="A21622" i="40"/>
  <c r="A21621" i="40"/>
  <c r="A21620" i="40"/>
  <c r="A21619" i="40"/>
  <c r="A21618" i="40"/>
  <c r="A21617" i="40"/>
  <c r="A21616" i="40"/>
  <c r="A21615" i="40"/>
  <c r="A21614" i="40"/>
  <c r="A21613" i="40"/>
  <c r="A21612" i="40"/>
  <c r="A21611" i="40"/>
  <c r="A21610" i="40"/>
  <c r="A21609" i="40"/>
  <c r="A21608" i="40"/>
  <c r="A21607" i="40"/>
  <c r="A21606" i="40"/>
  <c r="A21605" i="40"/>
  <c r="A21604" i="40"/>
  <c r="A21603" i="40"/>
  <c r="A21602" i="40"/>
  <c r="A21601" i="40"/>
  <c r="A21600" i="40"/>
  <c r="A21599" i="40"/>
  <c r="A21598" i="40"/>
  <c r="A21597" i="40"/>
  <c r="A21596" i="40"/>
  <c r="A21595" i="40"/>
  <c r="A21594" i="40"/>
  <c r="A21593" i="40"/>
  <c r="A21592" i="40"/>
  <c r="A21591" i="40"/>
  <c r="A21590" i="40"/>
  <c r="A21589" i="40"/>
  <c r="A21588" i="40"/>
  <c r="A21587" i="40"/>
  <c r="A21586" i="40"/>
  <c r="A21585" i="40"/>
  <c r="A21584" i="40"/>
  <c r="A21583" i="40"/>
  <c r="A21582" i="40"/>
  <c r="A21581" i="40"/>
  <c r="A21580" i="40"/>
  <c r="A21579" i="40"/>
  <c r="A21578" i="40"/>
  <c r="A21577" i="40"/>
  <c r="A21576" i="40"/>
  <c r="A21575" i="40"/>
  <c r="A21574" i="40"/>
  <c r="A21573" i="40"/>
  <c r="A21572" i="40"/>
  <c r="A21571" i="40"/>
  <c r="A21570" i="40"/>
  <c r="A21569" i="40"/>
  <c r="A21568" i="40"/>
  <c r="A21567" i="40"/>
  <c r="A21566" i="40"/>
  <c r="A21565" i="40"/>
  <c r="A21564" i="40"/>
  <c r="A21563" i="40"/>
  <c r="A21562" i="40"/>
  <c r="A21561" i="40"/>
  <c r="A21560" i="40"/>
  <c r="A21559" i="40"/>
  <c r="A21558" i="40"/>
  <c r="A21557" i="40"/>
  <c r="A21556" i="40"/>
  <c r="A21555" i="40"/>
  <c r="A21554" i="40"/>
  <c r="A21553" i="40"/>
  <c r="A21552" i="40"/>
  <c r="A21551" i="40"/>
  <c r="A21550" i="40"/>
  <c r="A21549" i="40"/>
  <c r="A21548" i="40"/>
  <c r="A21547" i="40"/>
  <c r="A21546" i="40"/>
  <c r="A21545" i="40"/>
  <c r="A21544" i="40"/>
  <c r="A21543" i="40"/>
  <c r="A21542" i="40"/>
  <c r="A21541" i="40"/>
  <c r="A21540" i="40"/>
  <c r="A21539" i="40"/>
  <c r="A21538" i="40"/>
  <c r="A21537" i="40"/>
  <c r="A21536" i="40"/>
  <c r="A21535" i="40"/>
  <c r="A21534" i="40"/>
  <c r="A21533" i="40"/>
  <c r="A21532" i="40"/>
  <c r="A21531" i="40"/>
  <c r="A21530" i="40"/>
  <c r="A21529" i="40"/>
  <c r="A21528" i="40"/>
  <c r="A21527" i="40"/>
  <c r="A21526" i="40"/>
  <c r="A21525" i="40"/>
  <c r="A21524" i="40"/>
  <c r="A21523" i="40"/>
  <c r="A21522" i="40"/>
  <c r="A21521" i="40"/>
  <c r="A21520" i="40"/>
  <c r="A21519" i="40"/>
  <c r="A21518" i="40"/>
  <c r="A21517" i="40"/>
  <c r="A21516" i="40"/>
  <c r="A21515" i="40"/>
  <c r="A21514" i="40"/>
  <c r="A21513" i="40"/>
  <c r="A21512" i="40"/>
  <c r="A21511" i="40"/>
  <c r="A21510" i="40"/>
  <c r="A21509" i="40"/>
  <c r="A21508" i="40"/>
  <c r="A21507" i="40"/>
  <c r="A21506" i="40"/>
  <c r="A21505" i="40"/>
  <c r="A21504" i="40"/>
  <c r="A21503" i="40"/>
  <c r="A21502" i="40"/>
  <c r="A21501" i="40"/>
  <c r="A21500" i="40"/>
  <c r="A21499" i="40"/>
  <c r="A21498" i="40"/>
  <c r="A21497" i="40"/>
  <c r="A21496" i="40"/>
  <c r="A21495" i="40"/>
  <c r="A21494" i="40"/>
  <c r="A21493" i="40"/>
  <c r="A21492" i="40"/>
  <c r="A21491" i="40"/>
  <c r="A21490" i="40"/>
  <c r="A21489" i="40"/>
  <c r="A21488" i="40"/>
  <c r="A21487" i="40"/>
  <c r="A21486" i="40"/>
  <c r="A21485" i="40"/>
  <c r="A21484" i="40"/>
  <c r="A21483" i="40"/>
  <c r="A21482" i="40"/>
  <c r="A21481" i="40"/>
  <c r="A21480" i="40"/>
  <c r="A21479" i="40"/>
  <c r="A21478" i="40"/>
  <c r="A21477" i="40"/>
  <c r="A21476" i="40"/>
  <c r="A21475" i="40"/>
  <c r="A21474" i="40"/>
  <c r="A21473" i="40"/>
  <c r="A21472" i="40"/>
  <c r="A21471" i="40"/>
  <c r="A21470" i="40"/>
  <c r="A21469" i="40"/>
  <c r="A21468" i="40"/>
  <c r="A21467" i="40"/>
  <c r="A21466" i="40"/>
  <c r="A21465" i="40"/>
  <c r="A21464" i="40"/>
  <c r="A21463" i="40"/>
  <c r="A21462" i="40"/>
  <c r="A21461" i="40"/>
  <c r="A21460" i="40"/>
  <c r="A21459" i="40"/>
  <c r="A21458" i="40"/>
  <c r="A21457" i="40"/>
  <c r="A21456" i="40"/>
  <c r="A21455" i="40"/>
  <c r="A21454" i="40"/>
  <c r="A21453" i="40"/>
  <c r="A21452" i="40"/>
  <c r="A21451" i="40"/>
  <c r="A21450" i="40"/>
  <c r="A21449" i="40"/>
  <c r="A21448" i="40"/>
  <c r="A21447" i="40"/>
  <c r="A21446" i="40"/>
  <c r="A21445" i="40"/>
  <c r="A21444" i="40"/>
  <c r="A21443" i="40"/>
  <c r="A21442" i="40"/>
  <c r="A21441" i="40"/>
  <c r="A21440" i="40"/>
  <c r="A21439" i="40"/>
  <c r="A21438" i="40"/>
  <c r="A21437" i="40"/>
  <c r="A21436" i="40"/>
  <c r="A21435" i="40"/>
  <c r="A21434" i="40"/>
  <c r="A21433" i="40"/>
  <c r="A21432" i="40"/>
  <c r="A21431" i="40"/>
  <c r="A21430" i="40"/>
  <c r="A21429" i="40"/>
  <c r="A21428" i="40"/>
  <c r="A21427" i="40"/>
  <c r="A21426" i="40"/>
  <c r="A21425" i="40"/>
  <c r="A21424" i="40"/>
  <c r="A21423" i="40"/>
  <c r="A21422" i="40"/>
  <c r="A21421" i="40"/>
  <c r="A21420" i="40"/>
  <c r="A21419" i="40"/>
  <c r="A21418" i="40"/>
  <c r="A21417" i="40"/>
  <c r="A21416" i="40"/>
  <c r="A21415" i="40"/>
  <c r="A21414" i="40"/>
  <c r="A21413" i="40"/>
  <c r="A21412" i="40"/>
  <c r="A21411" i="40"/>
  <c r="A21410" i="40"/>
  <c r="A21409" i="40"/>
  <c r="A21408" i="40"/>
  <c r="A21407" i="40"/>
  <c r="A21406" i="40"/>
  <c r="A21405" i="40"/>
  <c r="A21404" i="40"/>
  <c r="A21403" i="40"/>
  <c r="A21402" i="40"/>
  <c r="A21401" i="40"/>
  <c r="A21400" i="40"/>
  <c r="A21399" i="40"/>
  <c r="A21398" i="40"/>
  <c r="A21397" i="40"/>
  <c r="A21396" i="40"/>
  <c r="A21395" i="40"/>
  <c r="A21394" i="40"/>
  <c r="A21393" i="40"/>
  <c r="A21392" i="40"/>
  <c r="A21391" i="40"/>
  <c r="A21390" i="40"/>
  <c r="A21389" i="40"/>
  <c r="A21388" i="40"/>
  <c r="A21387" i="40"/>
  <c r="A21386" i="40"/>
  <c r="A21385" i="40"/>
  <c r="A21384" i="40"/>
  <c r="A21383" i="40"/>
  <c r="A21382" i="40"/>
  <c r="A21381" i="40"/>
  <c r="A21380" i="40"/>
  <c r="A21379" i="40"/>
  <c r="A21378" i="40"/>
  <c r="A21377" i="40"/>
  <c r="A21376" i="40"/>
  <c r="A21375" i="40"/>
  <c r="A21374" i="40"/>
  <c r="A21373" i="40"/>
  <c r="A21372" i="40"/>
  <c r="A21371" i="40"/>
  <c r="A21370" i="40"/>
  <c r="A21369" i="40"/>
  <c r="A21368" i="40"/>
  <c r="A21367" i="40"/>
  <c r="A21366" i="40"/>
  <c r="A21365" i="40"/>
  <c r="A21364" i="40"/>
  <c r="A21363" i="40"/>
  <c r="A21362" i="40"/>
  <c r="A21361" i="40"/>
  <c r="A21360" i="40"/>
  <c r="A21359" i="40"/>
  <c r="A21358" i="40"/>
  <c r="A21357" i="40"/>
  <c r="A21356" i="40"/>
  <c r="A21355" i="40"/>
  <c r="A21354" i="40"/>
  <c r="A21353" i="40"/>
  <c r="A21352" i="40"/>
  <c r="A21351" i="40"/>
  <c r="A21350" i="40"/>
  <c r="A21349" i="40"/>
  <c r="A21348" i="40"/>
  <c r="A21347" i="40"/>
  <c r="A21346" i="40"/>
  <c r="A21345" i="40"/>
  <c r="A21344" i="40"/>
  <c r="A21343" i="40"/>
  <c r="A21342" i="40"/>
  <c r="A21341" i="40"/>
  <c r="A21340" i="40"/>
  <c r="A21339" i="40"/>
  <c r="A21338" i="40"/>
  <c r="A21337" i="40"/>
  <c r="A21336" i="40"/>
  <c r="A21335" i="40"/>
  <c r="A21334" i="40"/>
  <c r="A21333" i="40"/>
  <c r="A21332" i="40"/>
  <c r="A21331" i="40"/>
  <c r="A21330" i="40"/>
  <c r="A21329" i="40"/>
  <c r="A21328" i="40"/>
  <c r="A21327" i="40"/>
  <c r="A21326" i="40"/>
  <c r="A21325" i="40"/>
  <c r="A21324" i="40"/>
  <c r="A21323" i="40"/>
  <c r="A21322" i="40"/>
  <c r="A21321" i="40"/>
  <c r="A21320" i="40"/>
  <c r="A21319" i="40"/>
  <c r="A21318" i="40"/>
  <c r="A21317" i="40"/>
  <c r="A21316" i="40"/>
  <c r="A21315" i="40"/>
  <c r="A21314" i="40"/>
  <c r="A21313" i="40"/>
  <c r="A21312" i="40"/>
  <c r="A21311" i="40"/>
  <c r="A21310" i="40"/>
  <c r="A21309" i="40"/>
  <c r="A21308" i="40"/>
  <c r="A21307" i="40"/>
  <c r="A21306" i="40"/>
  <c r="A21305" i="40"/>
  <c r="A21304" i="40"/>
  <c r="A21303" i="40"/>
  <c r="A21302" i="40"/>
  <c r="A21301" i="40"/>
  <c r="A21300" i="40"/>
  <c r="A21299" i="40"/>
  <c r="A21298" i="40"/>
  <c r="A21297" i="40"/>
  <c r="A21296" i="40"/>
  <c r="A21295" i="40"/>
  <c r="A21294" i="40"/>
  <c r="A21293" i="40"/>
  <c r="A21292" i="40"/>
  <c r="A21291" i="40"/>
  <c r="A21290" i="40"/>
  <c r="A21289" i="40"/>
  <c r="A21288" i="40"/>
  <c r="A21287" i="40"/>
  <c r="A21286" i="40"/>
  <c r="A21285" i="40"/>
  <c r="A21284" i="40"/>
  <c r="A21283" i="40"/>
  <c r="A21282" i="40"/>
  <c r="A21281" i="40"/>
  <c r="A21280" i="40"/>
  <c r="A21279" i="40"/>
  <c r="A21278" i="40"/>
  <c r="A21277" i="40"/>
  <c r="A21276" i="40"/>
  <c r="A21275" i="40"/>
  <c r="A21274" i="40"/>
  <c r="A21273" i="40"/>
  <c r="A21272" i="40"/>
  <c r="A21271" i="40"/>
  <c r="A21270" i="40"/>
  <c r="A21269" i="40"/>
  <c r="A21268" i="40"/>
  <c r="A21267" i="40"/>
  <c r="A21266" i="40"/>
  <c r="A21265" i="40"/>
  <c r="A21264" i="40"/>
  <c r="A21263" i="40"/>
  <c r="A21262" i="40"/>
  <c r="A21261" i="40"/>
  <c r="A21260" i="40"/>
  <c r="A21259" i="40"/>
  <c r="A21258" i="40"/>
  <c r="A21257" i="40"/>
  <c r="A21256" i="40"/>
  <c r="A21255" i="40"/>
  <c r="A21254" i="40"/>
  <c r="A21253" i="40"/>
  <c r="A21252" i="40"/>
  <c r="A21251" i="40"/>
  <c r="A21250" i="40"/>
  <c r="A21249" i="40"/>
  <c r="A21248" i="40"/>
  <c r="A21247" i="40"/>
  <c r="A21246" i="40"/>
  <c r="A21245" i="40"/>
  <c r="A21244" i="40"/>
  <c r="A21243" i="40"/>
  <c r="A21242" i="40"/>
  <c r="A21241" i="40"/>
  <c r="A21240" i="40"/>
  <c r="A21239" i="40"/>
  <c r="A21238" i="40"/>
  <c r="A21237" i="40"/>
  <c r="A21236" i="40"/>
  <c r="A21235" i="40"/>
  <c r="A21234" i="40"/>
  <c r="A21233" i="40"/>
  <c r="A21232" i="40"/>
  <c r="A21231" i="40"/>
  <c r="A21230" i="40"/>
  <c r="A21229" i="40"/>
  <c r="A21228" i="40"/>
  <c r="A21227" i="40"/>
  <c r="A21226" i="40"/>
  <c r="A21225" i="40"/>
  <c r="A21224" i="40"/>
  <c r="A21223" i="40"/>
  <c r="A21222" i="40"/>
  <c r="A21221" i="40"/>
  <c r="A21220" i="40"/>
  <c r="A21219" i="40"/>
  <c r="A21218" i="40"/>
  <c r="A21217" i="40"/>
  <c r="A21216" i="40"/>
  <c r="A21215" i="40"/>
  <c r="A21214" i="40"/>
  <c r="A21213" i="40"/>
  <c r="A21212" i="40"/>
  <c r="A21211" i="40"/>
  <c r="A21210" i="40"/>
  <c r="A21209" i="40"/>
  <c r="A21208" i="40"/>
  <c r="A21207" i="40"/>
  <c r="A21206" i="40"/>
  <c r="A21205" i="40"/>
  <c r="A21204" i="40"/>
  <c r="A21203" i="40"/>
  <c r="A21202" i="40"/>
  <c r="A21201" i="40"/>
  <c r="A21200" i="40"/>
  <c r="A21199" i="40"/>
  <c r="A21198" i="40"/>
  <c r="A21197" i="40"/>
  <c r="A21196" i="40"/>
  <c r="A21195" i="40"/>
  <c r="A21194" i="40"/>
  <c r="A21193" i="40"/>
  <c r="A21192" i="40"/>
  <c r="A21191" i="40"/>
  <c r="A21190" i="40"/>
  <c r="A21189" i="40"/>
  <c r="A21188" i="40"/>
  <c r="A21187" i="40"/>
  <c r="A21186" i="40"/>
  <c r="A21185" i="40"/>
  <c r="A21184" i="40"/>
  <c r="A21183" i="40"/>
  <c r="A21182" i="40"/>
  <c r="A21181" i="40"/>
  <c r="A21180" i="40"/>
  <c r="A21179" i="40"/>
  <c r="A21178" i="40"/>
  <c r="A21177" i="40"/>
  <c r="A21176" i="40"/>
  <c r="A21175" i="40"/>
  <c r="A21174" i="40"/>
  <c r="A21173" i="40"/>
  <c r="A21172" i="40"/>
  <c r="A21171" i="40"/>
  <c r="A21170" i="40"/>
  <c r="A21169" i="40"/>
  <c r="A21168" i="40"/>
  <c r="A21167" i="40"/>
  <c r="A21166" i="40"/>
  <c r="A21165" i="40"/>
  <c r="A21164" i="40"/>
  <c r="A21163" i="40"/>
  <c r="A21162" i="40"/>
  <c r="A21161" i="40"/>
  <c r="A21160" i="40"/>
  <c r="A21159" i="40"/>
  <c r="A21158" i="40"/>
  <c r="A21157" i="40"/>
  <c r="A21156" i="40"/>
  <c r="A21155" i="40"/>
  <c r="A21154" i="40"/>
  <c r="A21153" i="40"/>
  <c r="A21152" i="40"/>
  <c r="A21151" i="40"/>
  <c r="A21150" i="40"/>
  <c r="A21149" i="40"/>
  <c r="A21148" i="40"/>
  <c r="A21147" i="40"/>
  <c r="A21146" i="40"/>
  <c r="A21145" i="40"/>
  <c r="A21144" i="40"/>
  <c r="A21143" i="40"/>
  <c r="A21142" i="40"/>
  <c r="A21141" i="40"/>
  <c r="A21140" i="40"/>
  <c r="A21139" i="40"/>
  <c r="A21138" i="40"/>
  <c r="A21137" i="40"/>
  <c r="A21136" i="40"/>
  <c r="A21135" i="40"/>
  <c r="A21134" i="40"/>
  <c r="A21133" i="40"/>
  <c r="A21132" i="40"/>
  <c r="A21131" i="40"/>
  <c r="A21130" i="40"/>
  <c r="A21129" i="40"/>
  <c r="A21128" i="40"/>
  <c r="A21127" i="40"/>
  <c r="A21126" i="40"/>
  <c r="A21125" i="40"/>
  <c r="A21124" i="40"/>
  <c r="A21123" i="40"/>
  <c r="A21122" i="40"/>
  <c r="A21121" i="40"/>
  <c r="A21120" i="40"/>
  <c r="A21119" i="40"/>
  <c r="A21118" i="40"/>
  <c r="A21117" i="40"/>
  <c r="A21116" i="40"/>
  <c r="A21115" i="40"/>
  <c r="A21114" i="40"/>
  <c r="A21113" i="40"/>
  <c r="A21112" i="40"/>
  <c r="A21111" i="40"/>
  <c r="A21110" i="40"/>
  <c r="A21109" i="40"/>
  <c r="A21108" i="40"/>
  <c r="A21107" i="40"/>
  <c r="A21106" i="40"/>
  <c r="A21105" i="40"/>
  <c r="A21104" i="40"/>
  <c r="A21103" i="40"/>
  <c r="A21102" i="40"/>
  <c r="A21101" i="40"/>
  <c r="A21100" i="40"/>
  <c r="A21099" i="40"/>
  <c r="A21098" i="40"/>
  <c r="A21097" i="40"/>
  <c r="A21096" i="40"/>
  <c r="A21095" i="40"/>
  <c r="A21094" i="40"/>
  <c r="A21093" i="40"/>
  <c r="A21092" i="40"/>
  <c r="A21091" i="40"/>
  <c r="A21090" i="40"/>
  <c r="A21089" i="40"/>
  <c r="A21088" i="40"/>
  <c r="A21087" i="40"/>
  <c r="A21086" i="40"/>
  <c r="A21085" i="40"/>
  <c r="A21084" i="40"/>
  <c r="A21083" i="40"/>
  <c r="A21082" i="40"/>
  <c r="A21081" i="40"/>
  <c r="A21080" i="40"/>
  <c r="A21079" i="40"/>
  <c r="A21078" i="40"/>
  <c r="A21077" i="40"/>
  <c r="A21076" i="40"/>
  <c r="A21075" i="40"/>
  <c r="A21074" i="40"/>
  <c r="A21073" i="40"/>
  <c r="A21072" i="40"/>
  <c r="A21071" i="40"/>
  <c r="A21070" i="40"/>
  <c r="A21069" i="40"/>
  <c r="A21068" i="40"/>
  <c r="A21067" i="40"/>
  <c r="A21066" i="40"/>
  <c r="A21065" i="40"/>
  <c r="A21064" i="40"/>
  <c r="A21063" i="40"/>
  <c r="A21062" i="40"/>
  <c r="A21061" i="40"/>
  <c r="A21060" i="40"/>
  <c r="A21059" i="40"/>
  <c r="A21058" i="40"/>
  <c r="A21057" i="40"/>
  <c r="A21056" i="40"/>
  <c r="A21055" i="40"/>
  <c r="A21054" i="40"/>
  <c r="A21053" i="40"/>
  <c r="A21052" i="40"/>
  <c r="A21051" i="40"/>
  <c r="A21050" i="40"/>
  <c r="A21049" i="40"/>
  <c r="A21048" i="40"/>
  <c r="A21047" i="40"/>
  <c r="A21046" i="40"/>
  <c r="A21045" i="40"/>
  <c r="A21044" i="40"/>
  <c r="A21043" i="40"/>
  <c r="A21042" i="40"/>
  <c r="A21041" i="40"/>
  <c r="A21040" i="40"/>
  <c r="A21039" i="40"/>
  <c r="A21038" i="40"/>
  <c r="A21037" i="40"/>
  <c r="A21036" i="40"/>
  <c r="A21035" i="40"/>
  <c r="A21034" i="40"/>
  <c r="A21033" i="40"/>
  <c r="A21032" i="40"/>
  <c r="A21031" i="40"/>
  <c r="A21030" i="40"/>
  <c r="A21029" i="40"/>
  <c r="A21028" i="40"/>
  <c r="A21027" i="40"/>
  <c r="A21026" i="40"/>
  <c r="A21025" i="40"/>
  <c r="A21024" i="40"/>
  <c r="A21023" i="40"/>
  <c r="A21022" i="40"/>
  <c r="A21021" i="40"/>
  <c r="A21020" i="40"/>
  <c r="A21019" i="40"/>
  <c r="A21018" i="40"/>
  <c r="A21017" i="40"/>
  <c r="A21016" i="40"/>
  <c r="A21015" i="40"/>
  <c r="A21014" i="40"/>
  <c r="A21013" i="40"/>
  <c r="A21012" i="40"/>
  <c r="A21011" i="40"/>
  <c r="A21010" i="40"/>
  <c r="A21009" i="40"/>
  <c r="A21008" i="40"/>
  <c r="A21007" i="40"/>
  <c r="A21006" i="40"/>
  <c r="A21005" i="40"/>
  <c r="A21004" i="40"/>
  <c r="A21003" i="40"/>
  <c r="A21002" i="40"/>
  <c r="A21001" i="40"/>
  <c r="A21000" i="40"/>
  <c r="A20999" i="40"/>
  <c r="A20998" i="40"/>
  <c r="A20997" i="40"/>
  <c r="A20996" i="40"/>
  <c r="A20995" i="40"/>
  <c r="A20994" i="40"/>
  <c r="A20993" i="40"/>
  <c r="A20992" i="40"/>
  <c r="A20991" i="40"/>
  <c r="A20990" i="40"/>
  <c r="A20989" i="40"/>
  <c r="A20988" i="40"/>
  <c r="A20987" i="40"/>
  <c r="A20986" i="40"/>
  <c r="A20985" i="40"/>
  <c r="A20984" i="40"/>
  <c r="A20983" i="40"/>
  <c r="A20982" i="40"/>
  <c r="A20981" i="40"/>
  <c r="A20980" i="40"/>
  <c r="A20979" i="40"/>
  <c r="A20978" i="40"/>
  <c r="A20977" i="40"/>
  <c r="A20976" i="40"/>
  <c r="A20975" i="40"/>
  <c r="A20974" i="40"/>
  <c r="A20973" i="40"/>
  <c r="A20972" i="40"/>
  <c r="A20971" i="40"/>
  <c r="A20970" i="40"/>
  <c r="A20969" i="40"/>
  <c r="A20968" i="40"/>
  <c r="A20967" i="40"/>
  <c r="A20966" i="40"/>
  <c r="A20965" i="40"/>
  <c r="A20964" i="40"/>
  <c r="A20963" i="40"/>
  <c r="A20962" i="40"/>
  <c r="A20961" i="40"/>
  <c r="A20960" i="40"/>
  <c r="A20959" i="40"/>
  <c r="A20958" i="40"/>
  <c r="A20957" i="40"/>
  <c r="A20956" i="40"/>
  <c r="A20955" i="40"/>
  <c r="A20954" i="40"/>
  <c r="A20953" i="40"/>
  <c r="A20952" i="40"/>
  <c r="A20951" i="40"/>
  <c r="A20950" i="40"/>
  <c r="A20949" i="40"/>
  <c r="A20948" i="40"/>
  <c r="A20947" i="40"/>
  <c r="A20946" i="40"/>
  <c r="A20945" i="40"/>
  <c r="A20944" i="40"/>
  <c r="A20943" i="40"/>
  <c r="A20942" i="40"/>
  <c r="A20941" i="40"/>
  <c r="A20940" i="40"/>
  <c r="A20939" i="40"/>
  <c r="A20938" i="40"/>
  <c r="A20937" i="40"/>
  <c r="A20936" i="40"/>
  <c r="A20935" i="40"/>
  <c r="A20934" i="40"/>
  <c r="A20933" i="40"/>
  <c r="A20932" i="40"/>
  <c r="A20931" i="40"/>
  <c r="A20930" i="40"/>
  <c r="A20929" i="40"/>
  <c r="A20928" i="40"/>
  <c r="A20927" i="40"/>
  <c r="A20926" i="40"/>
  <c r="A20925" i="40"/>
  <c r="A20924" i="40"/>
  <c r="A20923" i="40"/>
  <c r="A20922" i="40"/>
  <c r="A20921" i="40"/>
  <c r="A20920" i="40"/>
  <c r="A20919" i="40"/>
  <c r="A20918" i="40"/>
  <c r="A20917" i="40"/>
  <c r="A20916" i="40"/>
  <c r="A20915" i="40"/>
  <c r="A20914" i="40"/>
  <c r="A20913" i="40"/>
  <c r="A20912" i="40"/>
  <c r="A20911" i="40"/>
  <c r="A20910" i="40"/>
  <c r="A20909" i="40"/>
  <c r="A20908" i="40"/>
  <c r="A20907" i="40"/>
  <c r="A20906" i="40"/>
  <c r="A20905" i="40"/>
  <c r="A20904" i="40"/>
  <c r="A20903" i="40"/>
  <c r="A20902" i="40"/>
  <c r="A20901" i="40"/>
  <c r="A20900" i="40"/>
  <c r="A20899" i="40"/>
  <c r="A20898" i="40"/>
  <c r="A20897" i="40"/>
  <c r="A20896" i="40"/>
  <c r="A20895" i="40"/>
  <c r="A20894" i="40"/>
  <c r="A20893" i="40"/>
  <c r="A20892" i="40"/>
  <c r="A20891" i="40"/>
  <c r="A20890" i="40"/>
  <c r="A20889" i="40"/>
  <c r="A20888" i="40"/>
  <c r="A20887" i="40"/>
  <c r="A20886" i="40"/>
  <c r="A20885" i="40"/>
  <c r="A20884" i="40"/>
  <c r="A20883" i="40"/>
  <c r="A20882" i="40"/>
  <c r="A20881" i="40"/>
  <c r="A20880" i="40"/>
  <c r="A20879" i="40"/>
  <c r="A20878" i="40"/>
  <c r="A20877" i="40"/>
  <c r="A20876" i="40"/>
  <c r="A20875" i="40"/>
  <c r="A20874" i="40"/>
  <c r="A20873" i="40"/>
  <c r="A20872" i="40"/>
  <c r="A20871" i="40"/>
  <c r="A20870" i="40"/>
  <c r="A20869" i="40"/>
  <c r="A20868" i="40"/>
  <c r="A20867" i="40"/>
  <c r="A20866" i="40"/>
  <c r="A20865" i="40"/>
  <c r="A20864" i="40"/>
  <c r="A20863" i="40"/>
  <c r="A20862" i="40"/>
  <c r="A20861" i="40"/>
  <c r="A20860" i="40"/>
  <c r="A20859" i="40"/>
  <c r="A20858" i="40"/>
  <c r="A20857" i="40"/>
  <c r="A20856" i="40"/>
  <c r="A20855" i="40"/>
  <c r="A20854" i="40"/>
  <c r="A20853" i="40"/>
  <c r="A20852" i="40"/>
  <c r="A20851" i="40"/>
  <c r="A20850" i="40"/>
  <c r="A20849" i="40"/>
  <c r="A20848" i="40"/>
  <c r="A20847" i="40"/>
  <c r="A20846" i="40"/>
  <c r="A20845" i="40"/>
  <c r="A20844" i="40"/>
  <c r="A20843" i="40"/>
  <c r="A20842" i="40"/>
  <c r="A20841" i="40"/>
  <c r="A20840" i="40"/>
  <c r="A20839" i="40"/>
  <c r="A20838" i="40"/>
  <c r="A20837" i="40"/>
  <c r="A20836" i="40"/>
  <c r="A20835" i="40"/>
  <c r="A20834" i="40"/>
  <c r="A20833" i="40"/>
  <c r="A20832" i="40"/>
  <c r="A20831" i="40"/>
  <c r="A20830" i="40"/>
  <c r="A20829" i="40"/>
  <c r="A20828" i="40"/>
  <c r="A20827" i="40"/>
  <c r="A20826" i="40"/>
  <c r="A20825" i="40"/>
  <c r="A20824" i="40"/>
  <c r="A20823" i="40"/>
  <c r="A20822" i="40"/>
  <c r="A20821" i="40"/>
  <c r="A20820" i="40"/>
  <c r="A20819" i="40"/>
  <c r="A20818" i="40"/>
  <c r="A20817" i="40"/>
  <c r="A20816" i="40"/>
  <c r="A20815" i="40"/>
  <c r="A20814" i="40"/>
  <c r="A20813" i="40"/>
  <c r="A20812" i="40"/>
  <c r="A20811" i="40"/>
  <c r="A20810" i="40"/>
  <c r="A20809" i="40"/>
  <c r="A20808" i="40"/>
  <c r="A20807" i="40"/>
  <c r="A20806" i="40"/>
  <c r="A20805" i="40"/>
  <c r="A20804" i="40"/>
  <c r="A20803" i="40"/>
  <c r="A20802" i="40"/>
  <c r="A20801" i="40"/>
  <c r="A20800" i="40"/>
  <c r="A20799" i="40"/>
  <c r="A20798" i="40"/>
  <c r="A20797" i="40"/>
  <c r="A20796" i="40"/>
  <c r="A20795" i="40"/>
  <c r="A20794" i="40"/>
  <c r="A20793" i="40"/>
  <c r="A20792" i="40"/>
  <c r="A20791" i="40"/>
  <c r="A20790" i="40"/>
  <c r="A20789" i="40"/>
  <c r="A20788" i="40"/>
  <c r="A20787" i="40"/>
  <c r="A20786" i="40"/>
  <c r="A20785" i="40"/>
  <c r="A20784" i="40"/>
  <c r="A20783" i="40"/>
  <c r="A20782" i="40"/>
  <c r="A20781" i="40"/>
  <c r="A20780" i="40"/>
  <c r="A20779" i="40"/>
  <c r="A20778" i="40"/>
  <c r="A20777" i="40"/>
  <c r="A20776" i="40"/>
  <c r="A20775" i="40"/>
  <c r="A20774" i="40"/>
  <c r="A20773" i="40"/>
  <c r="A20772" i="40"/>
  <c r="A20771" i="40"/>
  <c r="A20770" i="40"/>
  <c r="A20769" i="40"/>
  <c r="A20768" i="40"/>
  <c r="A20767" i="40"/>
  <c r="A20766" i="40"/>
  <c r="A20765" i="40"/>
  <c r="A20764" i="40"/>
  <c r="A20763" i="40"/>
  <c r="A20762" i="40"/>
  <c r="A20761" i="40"/>
  <c r="A20760" i="40"/>
  <c r="A20759" i="40"/>
  <c r="A20758" i="40"/>
  <c r="A20757" i="40"/>
  <c r="A20756" i="40"/>
  <c r="A20755" i="40"/>
  <c r="A20754" i="40"/>
  <c r="A20753" i="40"/>
  <c r="A20752" i="40"/>
  <c r="A20751" i="40"/>
  <c r="A20750" i="40"/>
  <c r="A20749" i="40"/>
  <c r="A20748" i="40"/>
  <c r="A20747" i="40"/>
  <c r="A20746" i="40"/>
  <c r="A20745" i="40"/>
  <c r="A20744" i="40"/>
  <c r="A20743" i="40"/>
  <c r="A20742" i="40"/>
  <c r="A20741" i="40"/>
  <c r="A20740" i="40"/>
  <c r="A20739" i="40"/>
  <c r="A20738" i="40"/>
  <c r="A20737" i="40"/>
  <c r="A20736" i="40"/>
  <c r="A20735" i="40"/>
  <c r="A20734" i="40"/>
  <c r="A20733" i="40"/>
  <c r="A20732" i="40"/>
  <c r="A20731" i="40"/>
  <c r="A20730" i="40"/>
  <c r="A20729" i="40"/>
  <c r="A20728" i="40"/>
  <c r="A20727" i="40"/>
  <c r="A20726" i="40"/>
  <c r="A20725" i="40"/>
  <c r="A20724" i="40"/>
  <c r="A20723" i="40"/>
  <c r="A20722" i="40"/>
  <c r="A20721" i="40"/>
  <c r="A20720" i="40"/>
  <c r="A20719" i="40"/>
  <c r="A20718" i="40"/>
  <c r="A20717" i="40"/>
  <c r="A20716" i="40"/>
  <c r="A20715" i="40"/>
  <c r="A20714" i="40"/>
  <c r="A20713" i="40"/>
  <c r="A20712" i="40"/>
  <c r="A20711" i="40"/>
  <c r="A20710" i="40"/>
  <c r="A20709" i="40"/>
  <c r="A20708" i="40"/>
  <c r="A20707" i="40"/>
  <c r="A20706" i="40"/>
  <c r="A20705" i="40"/>
  <c r="A20704" i="40"/>
  <c r="A20703" i="40"/>
  <c r="A20702" i="40"/>
  <c r="A20701" i="40"/>
  <c r="A20700" i="40"/>
  <c r="A20699" i="40"/>
  <c r="A20698" i="40"/>
  <c r="A20697" i="40"/>
  <c r="A20696" i="40"/>
  <c r="A20695" i="40"/>
  <c r="A20694" i="40"/>
  <c r="A20693" i="40"/>
  <c r="A20692" i="40"/>
  <c r="A20691" i="40"/>
  <c r="A20690" i="40"/>
  <c r="A20689" i="40"/>
  <c r="A20688" i="40"/>
  <c r="A20687" i="40"/>
  <c r="A20686" i="40"/>
  <c r="A20685" i="40"/>
  <c r="A20684" i="40"/>
  <c r="A20683" i="40"/>
  <c r="A20682" i="40"/>
  <c r="A20681" i="40"/>
  <c r="A20680" i="40"/>
  <c r="A20679" i="40"/>
  <c r="A20678" i="40"/>
  <c r="A20677" i="40"/>
  <c r="A20676" i="40"/>
  <c r="A20675" i="40"/>
  <c r="A20674" i="40"/>
  <c r="A20673" i="40"/>
  <c r="A20672" i="40"/>
  <c r="A20671" i="40"/>
  <c r="A20670" i="40"/>
  <c r="A20669" i="40"/>
  <c r="A20668" i="40"/>
  <c r="A20667" i="40"/>
  <c r="A20666" i="40"/>
  <c r="A20665" i="40"/>
  <c r="A20664" i="40"/>
  <c r="A20663" i="40"/>
  <c r="A20662" i="40"/>
  <c r="A20661" i="40"/>
  <c r="A20660" i="40"/>
  <c r="A20659" i="40"/>
  <c r="A20658" i="40"/>
  <c r="A20657" i="40"/>
  <c r="A20656" i="40"/>
  <c r="A20655" i="40"/>
  <c r="A20654" i="40"/>
  <c r="A20653" i="40"/>
  <c r="A20652" i="40"/>
  <c r="A20651" i="40"/>
  <c r="A20650" i="40"/>
  <c r="A20649" i="40"/>
  <c r="A20648" i="40"/>
  <c r="A20647" i="40"/>
  <c r="A20646" i="40"/>
  <c r="A20645" i="40"/>
  <c r="A20644" i="40"/>
  <c r="A20643" i="40"/>
  <c r="A20642" i="40"/>
  <c r="A20641" i="40"/>
  <c r="A20640" i="40"/>
  <c r="A20639" i="40"/>
  <c r="A20638" i="40"/>
  <c r="A20637" i="40"/>
  <c r="A20636" i="40"/>
  <c r="A20635" i="40"/>
  <c r="A20634" i="40"/>
  <c r="A20633" i="40"/>
  <c r="A20632" i="40"/>
  <c r="A20631" i="40"/>
  <c r="A20630" i="40"/>
  <c r="A20629" i="40"/>
  <c r="A20628" i="40"/>
  <c r="A20627" i="40"/>
  <c r="A20626" i="40"/>
  <c r="A20625" i="40"/>
  <c r="A20624" i="40"/>
  <c r="A20623" i="40"/>
  <c r="A20622" i="40"/>
  <c r="A20621" i="40"/>
  <c r="A20620" i="40"/>
  <c r="A20619" i="40"/>
  <c r="A20618" i="40"/>
  <c r="A20617" i="40"/>
  <c r="A20616" i="40"/>
  <c r="A20615" i="40"/>
  <c r="A20614" i="40"/>
  <c r="A20613" i="40"/>
  <c r="A20612" i="40"/>
  <c r="A20611" i="40"/>
  <c r="A20610" i="40"/>
  <c r="A20609" i="40"/>
  <c r="A20608" i="40"/>
  <c r="A20607" i="40"/>
  <c r="A20606" i="40"/>
  <c r="A20605" i="40"/>
  <c r="A20604" i="40"/>
  <c r="A20603" i="40"/>
  <c r="A20602" i="40"/>
  <c r="A20601" i="40"/>
  <c r="A20600" i="40"/>
  <c r="A20599" i="40"/>
  <c r="A20598" i="40"/>
  <c r="A20597" i="40"/>
  <c r="A20596" i="40"/>
  <c r="A20595" i="40"/>
  <c r="A20594" i="40"/>
  <c r="A20593" i="40"/>
  <c r="A20592" i="40"/>
  <c r="A20591" i="40"/>
  <c r="A20590" i="40"/>
  <c r="A20589" i="40"/>
  <c r="A20588" i="40"/>
  <c r="A20587" i="40"/>
  <c r="A20586" i="40"/>
  <c r="A20585" i="40"/>
  <c r="A20584" i="40"/>
  <c r="A20583" i="40"/>
  <c r="A20582" i="40"/>
  <c r="A20581" i="40"/>
  <c r="A20580" i="40"/>
  <c r="A20579" i="40"/>
  <c r="A20578" i="40"/>
  <c r="A20577" i="40"/>
  <c r="A20576" i="40"/>
  <c r="A20575" i="40"/>
  <c r="A20574" i="40"/>
  <c r="A20573" i="40"/>
  <c r="A20572" i="40"/>
  <c r="A20571" i="40"/>
  <c r="A20570" i="40"/>
  <c r="A20569" i="40"/>
  <c r="A20568" i="40"/>
  <c r="A20567" i="40"/>
  <c r="A20566" i="40"/>
  <c r="A20565" i="40"/>
  <c r="A20564" i="40"/>
  <c r="A20563" i="40"/>
  <c r="A20562" i="40"/>
  <c r="A20561" i="40"/>
  <c r="A20560" i="40"/>
  <c r="A20559" i="40"/>
  <c r="A20558" i="40"/>
  <c r="A20557" i="40"/>
  <c r="A20556" i="40"/>
  <c r="A20555" i="40"/>
  <c r="A20554" i="40"/>
  <c r="A20553" i="40"/>
  <c r="A20552" i="40"/>
  <c r="A20551" i="40"/>
  <c r="A20550" i="40"/>
  <c r="A20549" i="40"/>
  <c r="A20548" i="40"/>
  <c r="A20547" i="40"/>
  <c r="A20546" i="40"/>
  <c r="A20545" i="40"/>
  <c r="A20544" i="40"/>
  <c r="A20543" i="40"/>
  <c r="A20542" i="40"/>
  <c r="A20541" i="40"/>
  <c r="A20540" i="40"/>
  <c r="A20539" i="40"/>
  <c r="A20538" i="40"/>
  <c r="A20537" i="40"/>
  <c r="A20536" i="40"/>
  <c r="A20535" i="40"/>
  <c r="A20534" i="40"/>
  <c r="A20533" i="40"/>
  <c r="A20532" i="40"/>
  <c r="A20531" i="40"/>
  <c r="A20530" i="40"/>
  <c r="A20529" i="40"/>
  <c r="A20528" i="40"/>
  <c r="A20527" i="40"/>
  <c r="A20526" i="40"/>
  <c r="A20525" i="40"/>
  <c r="A20524" i="40"/>
  <c r="A20523" i="40"/>
  <c r="A20522" i="40"/>
  <c r="A20521" i="40"/>
  <c r="A20520" i="40"/>
  <c r="A20519" i="40"/>
  <c r="A20518" i="40"/>
  <c r="A20517" i="40"/>
  <c r="A20516" i="40"/>
  <c r="A20515" i="40"/>
  <c r="A20514" i="40"/>
  <c r="A20513" i="40"/>
  <c r="A20512" i="40"/>
  <c r="A20511" i="40"/>
  <c r="A20510" i="40"/>
  <c r="A20509" i="40"/>
  <c r="A20508" i="40"/>
  <c r="A20507" i="40"/>
  <c r="A20506" i="40"/>
  <c r="A20505" i="40"/>
  <c r="A20504" i="40"/>
  <c r="A20503" i="40"/>
  <c r="A20502" i="40"/>
  <c r="A20501" i="40"/>
  <c r="A20500" i="40"/>
  <c r="A20499" i="40"/>
  <c r="A20498" i="40"/>
  <c r="A20497" i="40"/>
  <c r="A20496" i="40"/>
  <c r="A20495" i="40"/>
  <c r="A20494" i="40"/>
  <c r="A20493" i="40"/>
  <c r="A20492" i="40"/>
  <c r="A20491" i="40"/>
  <c r="A20490" i="40"/>
  <c r="A20489" i="40"/>
  <c r="A20488" i="40"/>
  <c r="A20487" i="40"/>
  <c r="A20486" i="40"/>
  <c r="A20485" i="40"/>
  <c r="A20484" i="40"/>
  <c r="A20483" i="40"/>
  <c r="A20482" i="40"/>
  <c r="A20481" i="40"/>
  <c r="A20480" i="40"/>
  <c r="A20479" i="40"/>
  <c r="A20478" i="40"/>
  <c r="A20477" i="40"/>
  <c r="A20476" i="40"/>
  <c r="A20475" i="40"/>
  <c r="A20474" i="40"/>
  <c r="A20473" i="40"/>
  <c r="A20472" i="40"/>
  <c r="A20471" i="40"/>
  <c r="A20470" i="40"/>
  <c r="A20469" i="40"/>
  <c r="A20468" i="40"/>
  <c r="A20467" i="40"/>
  <c r="A20466" i="40"/>
  <c r="A20465" i="40"/>
  <c r="A20464" i="40"/>
  <c r="A20463" i="40"/>
  <c r="A20462" i="40"/>
  <c r="A20461" i="40"/>
  <c r="A20460" i="40"/>
  <c r="A20459" i="40"/>
  <c r="A20458" i="40"/>
  <c r="A20457" i="40"/>
  <c r="A20456" i="40"/>
  <c r="A20455" i="40"/>
  <c r="A20454" i="40"/>
  <c r="A20453" i="40"/>
  <c r="A20452" i="40"/>
  <c r="A20451" i="40"/>
  <c r="A20450" i="40"/>
  <c r="A20449" i="40"/>
  <c r="A20448" i="40"/>
  <c r="A20447" i="40"/>
  <c r="A20446" i="40"/>
  <c r="A20445" i="40"/>
  <c r="A20444" i="40"/>
  <c r="A20443" i="40"/>
  <c r="A20442" i="40"/>
  <c r="A20441" i="40"/>
  <c r="A20440" i="40"/>
  <c r="A20439" i="40"/>
  <c r="A20438" i="40"/>
  <c r="A20437" i="40"/>
  <c r="A20436" i="40"/>
  <c r="A20435" i="40"/>
  <c r="A20434" i="40"/>
  <c r="A20433" i="40"/>
  <c r="A20432" i="40"/>
  <c r="A20431" i="40"/>
  <c r="A20430" i="40"/>
  <c r="A20429" i="40"/>
  <c r="A20428" i="40"/>
  <c r="A20427" i="40"/>
  <c r="A20426" i="40"/>
  <c r="A20425" i="40"/>
  <c r="A20424" i="40"/>
  <c r="A20423" i="40"/>
  <c r="A20422" i="40"/>
  <c r="A20421" i="40"/>
  <c r="A20420" i="40"/>
  <c r="A20419" i="40"/>
  <c r="A20418" i="40"/>
  <c r="A20417" i="40"/>
  <c r="A20416" i="40"/>
  <c r="A20415" i="40"/>
  <c r="A20414" i="40"/>
  <c r="A20413" i="40"/>
  <c r="A20412" i="40"/>
  <c r="A20411" i="40"/>
  <c r="A20410" i="40"/>
  <c r="A20409" i="40"/>
  <c r="A20408" i="40"/>
  <c r="A20407" i="40"/>
  <c r="A20406" i="40"/>
  <c r="A20405" i="40"/>
  <c r="A20404" i="40"/>
  <c r="A20403" i="40"/>
  <c r="A20402" i="40"/>
  <c r="A20401" i="40"/>
  <c r="A20400" i="40"/>
  <c r="A20399" i="40"/>
  <c r="A20398" i="40"/>
  <c r="A20397" i="40"/>
  <c r="A20396" i="40"/>
  <c r="A20395" i="40"/>
  <c r="A20394" i="40"/>
  <c r="A20393" i="40"/>
  <c r="A20392" i="40"/>
  <c r="A20391" i="40"/>
  <c r="A20390" i="40"/>
  <c r="A20389" i="40"/>
  <c r="A20388" i="40"/>
  <c r="A20387" i="40"/>
  <c r="A20386" i="40"/>
  <c r="A20385" i="40"/>
  <c r="A20384" i="40"/>
  <c r="A20383" i="40"/>
  <c r="A20382" i="40"/>
  <c r="A20381" i="40"/>
  <c r="A20380" i="40"/>
  <c r="A20379" i="40"/>
  <c r="A20378" i="40"/>
  <c r="A20377" i="40"/>
  <c r="A20376" i="40"/>
  <c r="A20375" i="40"/>
  <c r="A20374" i="40"/>
  <c r="A20373" i="40"/>
  <c r="A20372" i="40"/>
  <c r="A20371" i="40"/>
  <c r="A20370" i="40"/>
  <c r="A20369" i="40"/>
  <c r="A20368" i="40"/>
  <c r="A20367" i="40"/>
  <c r="A20366" i="40"/>
  <c r="A20365" i="40"/>
  <c r="A20364" i="40"/>
  <c r="A20363" i="40"/>
  <c r="A20362" i="40"/>
  <c r="A20361" i="40"/>
  <c r="A20360" i="40"/>
  <c r="A20359" i="40"/>
  <c r="A20358" i="40"/>
  <c r="A20357" i="40"/>
  <c r="A20356" i="40"/>
  <c r="A20355" i="40"/>
  <c r="A20354" i="40"/>
  <c r="A20353" i="40"/>
  <c r="A20352" i="40"/>
  <c r="A20351" i="40"/>
  <c r="A20350" i="40"/>
  <c r="A20349" i="40"/>
  <c r="A20348" i="40"/>
  <c r="A20347" i="40"/>
  <c r="A20346" i="40"/>
  <c r="A20345" i="40"/>
  <c r="A20344" i="40"/>
  <c r="A20343" i="40"/>
  <c r="A20342" i="40"/>
  <c r="A20341" i="40"/>
  <c r="A20340" i="40"/>
  <c r="A20339" i="40"/>
  <c r="A20338" i="40"/>
  <c r="A20337" i="40"/>
  <c r="A20336" i="40"/>
  <c r="A20335" i="40"/>
  <c r="A20334" i="40"/>
  <c r="A20333" i="40"/>
  <c r="A20332" i="40"/>
  <c r="A20331" i="40"/>
  <c r="A20330" i="40"/>
  <c r="A20329" i="40"/>
  <c r="A20328" i="40"/>
  <c r="A20327" i="40"/>
  <c r="A20326" i="40"/>
  <c r="A20325" i="40"/>
  <c r="A20324" i="40"/>
  <c r="A20323" i="40"/>
  <c r="A20322" i="40"/>
  <c r="A20321" i="40"/>
  <c r="A20320" i="40"/>
  <c r="A20319" i="40"/>
  <c r="A20318" i="40"/>
  <c r="A20317" i="40"/>
  <c r="A20316" i="40"/>
  <c r="A20315" i="40"/>
  <c r="A20314" i="40"/>
  <c r="A20313" i="40"/>
  <c r="A20312" i="40"/>
  <c r="A20311" i="40"/>
  <c r="A20310" i="40"/>
  <c r="A20309" i="40"/>
  <c r="A20308" i="40"/>
  <c r="A20307" i="40"/>
  <c r="A20306" i="40"/>
  <c r="A20305" i="40"/>
  <c r="A20304" i="40"/>
  <c r="A20303" i="40"/>
  <c r="A20302" i="40"/>
  <c r="A20301" i="40"/>
  <c r="A20300" i="40"/>
  <c r="A20299" i="40"/>
  <c r="A20298" i="40"/>
  <c r="A20297" i="40"/>
  <c r="A20296" i="40"/>
  <c r="A20295" i="40"/>
  <c r="A20294" i="40"/>
  <c r="A20293" i="40"/>
  <c r="A20292" i="40"/>
  <c r="A20291" i="40"/>
  <c r="A20290" i="40"/>
  <c r="A20289" i="40"/>
  <c r="A20288" i="40"/>
  <c r="A20287" i="40"/>
  <c r="A20286" i="40"/>
  <c r="A20285" i="40"/>
  <c r="A20284" i="40"/>
  <c r="A20283" i="40"/>
  <c r="A20282" i="40"/>
  <c r="A20281" i="40"/>
  <c r="A20280" i="40"/>
  <c r="A20279" i="40"/>
  <c r="A20278" i="40"/>
  <c r="A20277" i="40"/>
  <c r="A20276" i="40"/>
  <c r="A20275" i="40"/>
  <c r="A20274" i="40"/>
  <c r="A20273" i="40"/>
  <c r="A20272" i="40"/>
  <c r="A20271" i="40"/>
  <c r="A20270" i="40"/>
  <c r="A20269" i="40"/>
  <c r="A20268" i="40"/>
  <c r="A20267" i="40"/>
  <c r="A20266" i="40"/>
  <c r="A20265" i="40"/>
  <c r="A20264" i="40"/>
  <c r="A20263" i="40"/>
  <c r="A20262" i="40"/>
  <c r="A20261" i="40"/>
  <c r="A20260" i="40"/>
  <c r="A20259" i="40"/>
  <c r="A20258" i="40"/>
  <c r="A20257" i="40"/>
  <c r="A20256" i="40"/>
  <c r="A20255" i="40"/>
  <c r="A20254" i="40"/>
  <c r="A20253" i="40"/>
  <c r="A20252" i="40"/>
  <c r="A20251" i="40"/>
  <c r="A20250" i="40"/>
  <c r="A20249" i="40"/>
  <c r="A20248" i="40"/>
  <c r="A20247" i="40"/>
  <c r="A20246" i="40"/>
  <c r="A20245" i="40"/>
  <c r="A20244" i="40"/>
  <c r="A20243" i="40"/>
  <c r="A20242" i="40"/>
  <c r="A20241" i="40"/>
  <c r="A20240" i="40"/>
  <c r="A20239" i="40"/>
  <c r="A20238" i="40"/>
  <c r="A20237" i="40"/>
  <c r="A20236" i="40"/>
  <c r="A20235" i="40"/>
  <c r="A20234" i="40"/>
  <c r="A20233" i="40"/>
  <c r="A20232" i="40"/>
  <c r="A20231" i="40"/>
  <c r="A20230" i="40"/>
  <c r="A20229" i="40"/>
  <c r="A20228" i="40"/>
  <c r="A20227" i="40"/>
  <c r="A20226" i="40"/>
  <c r="A20225" i="40"/>
  <c r="A20224" i="40"/>
  <c r="A20223" i="40"/>
  <c r="A20222" i="40"/>
  <c r="A20221" i="40"/>
  <c r="A20220" i="40"/>
  <c r="A20219" i="40"/>
  <c r="A20218" i="40"/>
  <c r="A20217" i="40"/>
  <c r="A20216" i="40"/>
  <c r="A20215" i="40"/>
  <c r="A20214" i="40"/>
  <c r="A20213" i="40"/>
  <c r="A20212" i="40"/>
  <c r="A20211" i="40"/>
  <c r="A20210" i="40"/>
  <c r="A20209" i="40"/>
  <c r="A20208" i="40"/>
  <c r="A20207" i="40"/>
  <c r="A20206" i="40"/>
  <c r="A20205" i="40"/>
  <c r="A20204" i="40"/>
  <c r="A20203" i="40"/>
  <c r="A20202" i="40"/>
  <c r="A20201" i="40"/>
  <c r="A20200" i="40"/>
  <c r="A20199" i="40"/>
  <c r="A20198" i="40"/>
  <c r="A20197" i="40"/>
  <c r="A20196" i="40"/>
  <c r="A20195" i="40"/>
  <c r="A20194" i="40"/>
  <c r="A20193" i="40"/>
  <c r="A20192" i="40"/>
  <c r="A20191" i="40"/>
  <c r="A20190" i="40"/>
  <c r="A20189" i="40"/>
  <c r="A20188" i="40"/>
  <c r="A20187" i="40"/>
  <c r="A20186" i="40"/>
  <c r="A20185" i="40"/>
  <c r="A20184" i="40"/>
  <c r="A20183" i="40"/>
  <c r="A20182" i="40"/>
  <c r="A20181" i="40"/>
  <c r="A20180" i="40"/>
  <c r="A20179" i="40"/>
  <c r="A20178" i="40"/>
  <c r="A20177" i="40"/>
  <c r="A20176" i="40"/>
  <c r="A20175" i="40"/>
  <c r="A20174" i="40"/>
  <c r="A20173" i="40"/>
  <c r="A20172" i="40"/>
  <c r="A20171" i="40"/>
  <c r="A20170" i="40"/>
  <c r="A20169" i="40"/>
  <c r="A20168" i="40"/>
  <c r="A20167" i="40"/>
  <c r="A20166" i="40"/>
  <c r="A20165" i="40"/>
  <c r="A20164" i="40"/>
  <c r="A20163" i="40"/>
  <c r="A20162" i="40"/>
  <c r="A20161" i="40"/>
  <c r="A20160" i="40"/>
  <c r="A20159" i="40"/>
  <c r="A20158" i="40"/>
  <c r="A20157" i="40"/>
  <c r="A20156" i="40"/>
  <c r="A20155" i="40"/>
  <c r="A20154" i="40"/>
  <c r="A20153" i="40"/>
  <c r="A20152" i="40"/>
  <c r="A20151" i="40"/>
  <c r="A20150" i="40"/>
  <c r="A20149" i="40"/>
  <c r="A20148" i="40"/>
  <c r="A20147" i="40"/>
  <c r="A20146" i="40"/>
  <c r="A20145" i="40"/>
  <c r="A20144" i="40"/>
  <c r="A20143" i="40"/>
  <c r="A20142" i="40"/>
  <c r="A20141" i="40"/>
  <c r="A20140" i="40"/>
  <c r="A20139" i="40"/>
  <c r="A20138" i="40"/>
  <c r="A20137" i="40"/>
  <c r="A20136" i="40"/>
  <c r="A20135" i="40"/>
  <c r="A20134" i="40"/>
  <c r="A20133" i="40"/>
  <c r="A20132" i="40"/>
  <c r="A20131" i="40"/>
  <c r="A20130" i="40"/>
  <c r="A20129" i="40"/>
  <c r="A20128" i="40"/>
  <c r="A20127" i="40"/>
  <c r="A20126" i="40"/>
  <c r="A20125" i="40"/>
  <c r="A20124" i="40"/>
  <c r="A20123" i="40"/>
  <c r="A20122" i="40"/>
  <c r="A20121" i="40"/>
  <c r="A20120" i="40"/>
  <c r="A20119" i="40"/>
  <c r="A20118" i="40"/>
  <c r="A20117" i="40"/>
  <c r="A20116" i="40"/>
  <c r="A20115" i="40"/>
  <c r="A20114" i="40"/>
  <c r="A20113" i="40"/>
  <c r="A20112" i="40"/>
  <c r="A20111" i="40"/>
  <c r="A20110" i="40"/>
  <c r="A20109" i="40"/>
  <c r="A20108" i="40"/>
  <c r="A20107" i="40"/>
  <c r="A20106" i="40"/>
  <c r="A20105" i="40"/>
  <c r="A20104" i="40"/>
  <c r="A20103" i="40"/>
  <c r="A20102" i="40"/>
  <c r="A20101" i="40"/>
  <c r="A20100" i="40"/>
  <c r="A20099" i="40"/>
  <c r="A20098" i="40"/>
  <c r="A20097" i="40"/>
  <c r="A20096" i="40"/>
  <c r="A20095" i="40"/>
  <c r="A20094" i="40"/>
  <c r="A20093" i="40"/>
  <c r="A20092" i="40"/>
  <c r="A20091" i="40"/>
  <c r="A20090" i="40"/>
  <c r="A20089" i="40"/>
  <c r="A20088" i="40"/>
  <c r="A20087" i="40"/>
  <c r="A20086" i="40"/>
  <c r="A20085" i="40"/>
  <c r="A20084" i="40"/>
  <c r="A20083" i="40"/>
  <c r="A20082" i="40"/>
  <c r="A20081" i="40"/>
  <c r="A20080" i="40"/>
  <c r="A20079" i="40"/>
  <c r="A20078" i="40"/>
  <c r="A20077" i="40"/>
  <c r="A20076" i="40"/>
  <c r="A20075" i="40"/>
  <c r="A20074" i="40"/>
  <c r="A20073" i="40"/>
  <c r="A20072" i="40"/>
  <c r="A20071" i="40"/>
  <c r="A20070" i="40"/>
  <c r="A20069" i="40"/>
  <c r="A20068" i="40"/>
  <c r="A20067" i="40"/>
  <c r="A20066" i="40"/>
  <c r="A20065" i="40"/>
  <c r="A20064" i="40"/>
  <c r="A20063" i="40"/>
  <c r="A20062" i="40"/>
  <c r="A20061" i="40"/>
  <c r="A20060" i="40"/>
  <c r="A20059" i="40"/>
  <c r="A20058" i="40"/>
  <c r="A20057" i="40"/>
  <c r="A20056" i="40"/>
  <c r="A20055" i="40"/>
  <c r="A20054" i="40"/>
  <c r="A20053" i="40"/>
  <c r="A20052" i="40"/>
  <c r="A20051" i="40"/>
  <c r="A20050" i="40"/>
  <c r="A20049" i="40"/>
  <c r="A20048" i="40"/>
  <c r="A20047" i="40"/>
  <c r="A20046" i="40"/>
  <c r="A20045" i="40"/>
  <c r="A20044" i="40"/>
  <c r="A20043" i="40"/>
  <c r="A20042" i="40"/>
  <c r="A20041" i="40"/>
  <c r="A20040" i="40"/>
  <c r="A20039" i="40"/>
  <c r="A20038" i="40"/>
  <c r="A20037" i="40"/>
  <c r="A20036" i="40"/>
  <c r="A20035" i="40"/>
  <c r="A20034" i="40"/>
  <c r="A20033" i="40"/>
  <c r="A20032" i="40"/>
  <c r="A20031" i="40"/>
  <c r="A20030" i="40"/>
  <c r="A20029" i="40"/>
  <c r="A20028" i="40"/>
  <c r="A20027" i="40"/>
  <c r="A20026" i="40"/>
  <c r="A20025" i="40"/>
  <c r="A20024" i="40"/>
  <c r="A20023" i="40"/>
  <c r="A20022" i="40"/>
  <c r="A20021" i="40"/>
  <c r="A20020" i="40"/>
  <c r="A20019" i="40"/>
  <c r="A20018" i="40"/>
  <c r="A20017" i="40"/>
  <c r="A20016" i="40"/>
  <c r="A20015" i="40"/>
  <c r="A20014" i="40"/>
  <c r="A20013" i="40"/>
  <c r="A20012" i="40"/>
  <c r="A20011" i="40"/>
  <c r="A20010" i="40"/>
  <c r="A20009" i="40"/>
  <c r="A20008" i="40"/>
  <c r="A20007" i="40"/>
  <c r="A20006" i="40"/>
  <c r="A20005" i="40"/>
  <c r="A20004" i="40"/>
  <c r="A20003" i="40"/>
  <c r="A20002" i="40"/>
  <c r="A20001" i="40"/>
  <c r="A20000" i="40"/>
  <c r="A19999" i="40"/>
  <c r="A19998" i="40"/>
  <c r="A19997" i="40"/>
  <c r="A19996" i="40"/>
  <c r="A19995" i="40"/>
  <c r="A19994" i="40"/>
  <c r="A19993" i="40"/>
  <c r="A19992" i="40"/>
  <c r="A19991" i="40"/>
  <c r="A19990" i="40"/>
  <c r="A19989" i="40"/>
  <c r="A19988" i="40"/>
  <c r="A19987" i="40"/>
  <c r="A19986" i="40"/>
  <c r="A19985" i="40"/>
  <c r="A19984" i="40"/>
  <c r="A19983" i="40"/>
  <c r="A19982" i="40"/>
  <c r="A19981" i="40"/>
  <c r="A19980" i="40"/>
  <c r="A19979" i="40"/>
  <c r="A19978" i="40"/>
  <c r="A19977" i="40"/>
  <c r="A19976" i="40"/>
  <c r="A19975" i="40"/>
  <c r="A19974" i="40"/>
  <c r="A19973" i="40"/>
  <c r="A19972" i="40"/>
  <c r="A19971" i="40"/>
  <c r="A19970" i="40"/>
  <c r="A19969" i="40"/>
  <c r="A19968" i="40"/>
  <c r="A19967" i="40"/>
  <c r="A19966" i="40"/>
  <c r="A19965" i="40"/>
  <c r="A19964" i="40"/>
  <c r="A19963" i="40"/>
  <c r="A19962" i="40"/>
  <c r="A19961" i="40"/>
  <c r="A19960" i="40"/>
  <c r="A19959" i="40"/>
  <c r="A19958" i="40"/>
  <c r="A19957" i="40"/>
  <c r="A19956" i="40"/>
  <c r="A19955" i="40"/>
  <c r="A19954" i="40"/>
  <c r="A19953" i="40"/>
  <c r="A19952" i="40"/>
  <c r="A19951" i="40"/>
  <c r="A19950" i="40"/>
  <c r="A19949" i="40"/>
  <c r="A19948" i="40"/>
  <c r="A19947" i="40"/>
  <c r="A19946" i="40"/>
  <c r="A19945" i="40"/>
  <c r="A19944" i="40"/>
  <c r="A19943" i="40"/>
  <c r="A19942" i="40"/>
  <c r="A19941" i="40"/>
  <c r="A19940" i="40"/>
  <c r="A19939" i="40"/>
  <c r="A19938" i="40"/>
  <c r="A19937" i="40"/>
  <c r="A19936" i="40"/>
  <c r="A19935" i="40"/>
  <c r="A19934" i="40"/>
  <c r="A19933" i="40"/>
  <c r="A19932" i="40"/>
  <c r="A19931" i="40"/>
  <c r="A19930" i="40"/>
  <c r="A19929" i="40"/>
  <c r="A19928" i="40"/>
  <c r="A19927" i="40"/>
  <c r="A19926" i="40"/>
  <c r="A19925" i="40"/>
  <c r="A19924" i="40"/>
  <c r="A19923" i="40"/>
  <c r="A19922" i="40"/>
  <c r="A19921" i="40"/>
  <c r="A19920" i="40"/>
  <c r="A19919" i="40"/>
  <c r="A19918" i="40"/>
  <c r="A19917" i="40"/>
  <c r="A19916" i="40"/>
  <c r="A19915" i="40"/>
  <c r="A19914" i="40"/>
  <c r="A19913" i="40"/>
  <c r="A19912" i="40"/>
  <c r="A19911" i="40"/>
  <c r="A19910" i="40"/>
  <c r="A19909" i="40"/>
  <c r="A19908" i="40"/>
  <c r="A19907" i="40"/>
  <c r="A19906" i="40"/>
  <c r="A19905" i="40"/>
  <c r="A19904" i="40"/>
  <c r="A19903" i="40"/>
  <c r="A19902" i="40"/>
  <c r="A19901" i="40"/>
  <c r="A19900" i="40"/>
  <c r="A19899" i="40"/>
  <c r="A19898" i="40"/>
  <c r="A19897" i="40"/>
  <c r="A19896" i="40"/>
  <c r="A19895" i="40"/>
  <c r="A19894" i="40"/>
  <c r="A19893" i="40"/>
  <c r="A19892" i="40"/>
  <c r="A19891" i="40"/>
  <c r="A19890" i="40"/>
  <c r="A19889" i="40"/>
  <c r="A19888" i="40"/>
  <c r="A19887" i="40"/>
  <c r="A19886" i="40"/>
  <c r="A19885" i="40"/>
  <c r="A19884" i="40"/>
  <c r="A19883" i="40"/>
  <c r="A19882" i="40"/>
  <c r="A19881" i="40"/>
  <c r="A19880" i="40"/>
  <c r="A19879" i="40"/>
  <c r="A19878" i="40"/>
  <c r="A19877" i="40"/>
  <c r="A19876" i="40"/>
  <c r="A19875" i="40"/>
  <c r="A19874" i="40"/>
  <c r="A19873" i="40"/>
  <c r="A19872" i="40"/>
  <c r="A19871" i="40"/>
  <c r="A19870" i="40"/>
  <c r="A19869" i="40"/>
  <c r="A19868" i="40"/>
  <c r="A19867" i="40"/>
  <c r="A19866" i="40"/>
  <c r="A19865" i="40"/>
  <c r="A19864" i="40"/>
  <c r="A19863" i="40"/>
  <c r="A19862" i="40"/>
  <c r="A19861" i="40"/>
  <c r="A19860" i="40"/>
  <c r="A19859" i="40"/>
  <c r="A19858" i="40"/>
  <c r="A19857" i="40"/>
  <c r="A19856" i="40"/>
  <c r="A19855" i="40"/>
  <c r="A19854" i="40"/>
  <c r="A19853" i="40"/>
  <c r="A19852" i="40"/>
  <c r="A19851" i="40"/>
  <c r="A19850" i="40"/>
  <c r="A19849" i="40"/>
  <c r="A19848" i="40"/>
  <c r="A19847" i="40"/>
  <c r="A19846" i="40"/>
  <c r="A19845" i="40"/>
  <c r="A19844" i="40"/>
  <c r="A19843" i="40"/>
  <c r="A19842" i="40"/>
  <c r="A19841" i="40"/>
  <c r="A19840" i="40"/>
  <c r="A19839" i="40"/>
  <c r="A19838" i="40"/>
  <c r="A19837" i="40"/>
  <c r="A19836" i="40"/>
  <c r="A19835" i="40"/>
  <c r="A19834" i="40"/>
  <c r="A19833" i="40"/>
  <c r="A19832" i="40"/>
  <c r="A19831" i="40"/>
  <c r="A19830" i="40"/>
  <c r="A19829" i="40"/>
  <c r="A19828" i="40"/>
  <c r="A19827" i="40"/>
  <c r="A19826" i="40"/>
  <c r="A19825" i="40"/>
  <c r="A19824" i="40"/>
  <c r="A19823" i="40"/>
  <c r="A19822" i="40"/>
  <c r="A19821" i="40"/>
  <c r="A19820" i="40"/>
  <c r="A19819" i="40"/>
  <c r="A19818" i="40"/>
  <c r="A19817" i="40"/>
  <c r="A19816" i="40"/>
  <c r="A19815" i="40"/>
  <c r="A19814" i="40"/>
  <c r="A19813" i="40"/>
  <c r="A19812" i="40"/>
  <c r="A19811" i="40"/>
  <c r="A19810" i="40"/>
  <c r="A19809" i="40"/>
  <c r="A19808" i="40"/>
  <c r="A19807" i="40"/>
  <c r="A19806" i="40"/>
  <c r="A19805" i="40"/>
  <c r="A19804" i="40"/>
  <c r="A19803" i="40"/>
  <c r="A19802" i="40"/>
  <c r="A19801" i="40"/>
  <c r="A19800" i="40"/>
  <c r="A19799" i="40"/>
  <c r="A19798" i="40"/>
  <c r="A19797" i="40"/>
  <c r="A19796" i="40"/>
  <c r="A19795" i="40"/>
  <c r="A19794" i="40"/>
  <c r="A19793" i="40"/>
  <c r="A19792" i="40"/>
  <c r="A19791" i="40"/>
  <c r="A19790" i="40"/>
  <c r="A19789" i="40"/>
  <c r="A19788" i="40"/>
  <c r="A19787" i="40"/>
  <c r="A19786" i="40"/>
  <c r="A19785" i="40"/>
  <c r="A19784" i="40"/>
  <c r="A19783" i="40"/>
  <c r="A19782" i="40"/>
  <c r="A19781" i="40"/>
  <c r="A19780" i="40"/>
  <c r="A19779" i="40"/>
  <c r="A19778" i="40"/>
  <c r="A19777" i="40"/>
  <c r="A19776" i="40"/>
  <c r="A19775" i="40"/>
  <c r="A19774" i="40"/>
  <c r="A19773" i="40"/>
  <c r="A19772" i="40"/>
  <c r="A19771" i="40"/>
  <c r="A19770" i="40"/>
  <c r="A19769" i="40"/>
  <c r="A19768" i="40"/>
  <c r="A19767" i="40"/>
  <c r="A19766" i="40"/>
  <c r="A19765" i="40"/>
  <c r="A19764" i="40"/>
  <c r="A19763" i="40"/>
  <c r="A19762" i="40"/>
  <c r="A19761" i="40"/>
  <c r="A19760" i="40"/>
  <c r="A19759" i="40"/>
  <c r="A19758" i="40"/>
  <c r="A19757" i="40"/>
  <c r="A19756" i="40"/>
  <c r="A19755" i="40"/>
  <c r="A19754" i="40"/>
  <c r="A19753" i="40"/>
  <c r="A19752" i="40"/>
  <c r="A19751" i="40"/>
  <c r="A19750" i="40"/>
  <c r="A19749" i="40"/>
  <c r="A19748" i="40"/>
  <c r="A19747" i="40"/>
  <c r="A19746" i="40"/>
  <c r="A19745" i="40"/>
  <c r="A19744" i="40"/>
  <c r="A19743" i="40"/>
  <c r="A19742" i="40"/>
  <c r="A19741" i="40"/>
  <c r="A19740" i="40"/>
  <c r="A19739" i="40"/>
  <c r="A19738" i="40"/>
  <c r="A19737" i="40"/>
  <c r="A19736" i="40"/>
  <c r="A19735" i="40"/>
  <c r="A19734" i="40"/>
  <c r="A19733" i="40"/>
  <c r="A19732" i="40"/>
  <c r="A19731" i="40"/>
  <c r="A19730" i="40"/>
  <c r="A19729" i="40"/>
  <c r="A19728" i="40"/>
  <c r="A19727" i="40"/>
  <c r="A19726" i="40"/>
  <c r="A19725" i="40"/>
  <c r="A19724" i="40"/>
  <c r="A19723" i="40"/>
  <c r="A19722" i="40"/>
  <c r="A19721" i="40"/>
  <c r="A19720" i="40"/>
  <c r="A19719" i="40"/>
  <c r="A19718" i="40"/>
  <c r="A19717" i="40"/>
  <c r="A19716" i="40"/>
  <c r="A19715" i="40"/>
  <c r="A19714" i="40"/>
  <c r="A19713" i="40"/>
  <c r="A19712" i="40"/>
  <c r="A19711" i="40"/>
  <c r="A19710" i="40"/>
  <c r="A19709" i="40"/>
  <c r="A19708" i="40"/>
  <c r="A19707" i="40"/>
  <c r="A19706" i="40"/>
  <c r="A19705" i="40"/>
  <c r="A19704" i="40"/>
  <c r="A19703" i="40"/>
  <c r="A19702" i="40"/>
  <c r="A19701" i="40"/>
  <c r="A19700" i="40"/>
  <c r="A19699" i="40"/>
  <c r="A19698" i="40"/>
  <c r="A19697" i="40"/>
  <c r="A19696" i="40"/>
  <c r="A19695" i="40"/>
  <c r="A19694" i="40"/>
  <c r="A19693" i="40"/>
  <c r="A19692" i="40"/>
  <c r="A19691" i="40"/>
  <c r="A19690" i="40"/>
  <c r="A19689" i="40"/>
  <c r="A19688" i="40"/>
  <c r="A19687" i="40"/>
  <c r="A19686" i="40"/>
  <c r="A19685" i="40"/>
  <c r="A19684" i="40"/>
  <c r="A19683" i="40"/>
  <c r="A19682" i="40"/>
  <c r="A19681" i="40"/>
  <c r="A19680" i="40"/>
  <c r="A19679" i="40"/>
  <c r="A19678" i="40"/>
  <c r="A19677" i="40"/>
  <c r="A19676" i="40"/>
  <c r="A19675" i="40"/>
  <c r="A19674" i="40"/>
  <c r="A19673" i="40"/>
  <c r="A19672" i="40"/>
  <c r="A19671" i="40"/>
  <c r="A19670" i="40"/>
  <c r="A19669" i="40"/>
  <c r="A19668" i="40"/>
  <c r="A19667" i="40"/>
  <c r="A19666" i="40"/>
  <c r="A19665" i="40"/>
  <c r="A19664" i="40"/>
  <c r="A19663" i="40"/>
  <c r="A19662" i="40"/>
  <c r="A19661" i="40"/>
  <c r="A19660" i="40"/>
  <c r="A19659" i="40"/>
  <c r="A19658" i="40"/>
  <c r="A19657" i="40"/>
  <c r="A19656" i="40"/>
  <c r="A19655" i="40"/>
  <c r="A19654" i="40"/>
  <c r="A19653" i="40"/>
  <c r="A19652" i="40"/>
  <c r="A19651" i="40"/>
  <c r="A19650" i="40"/>
  <c r="A19649" i="40"/>
  <c r="A19648" i="40"/>
  <c r="A19647" i="40"/>
  <c r="A19646" i="40"/>
  <c r="A19645" i="40"/>
  <c r="A19644" i="40"/>
  <c r="A19643" i="40"/>
  <c r="A19642" i="40"/>
  <c r="A19641" i="40"/>
  <c r="A19640" i="40"/>
  <c r="A19639" i="40"/>
  <c r="A19638" i="40"/>
  <c r="A19637" i="40"/>
  <c r="A19636" i="40"/>
  <c r="A19635" i="40"/>
  <c r="A19634" i="40"/>
  <c r="A19633" i="40"/>
  <c r="A19632" i="40"/>
  <c r="A19631" i="40"/>
  <c r="A19630" i="40"/>
  <c r="A19629" i="40"/>
  <c r="A19628" i="40"/>
  <c r="A19627" i="40"/>
  <c r="A19626" i="40"/>
  <c r="A19625" i="40"/>
  <c r="A19624" i="40"/>
  <c r="A19623" i="40"/>
  <c r="A19622" i="40"/>
  <c r="A19621" i="40"/>
  <c r="A19620" i="40"/>
  <c r="A19619" i="40"/>
  <c r="A19618" i="40"/>
  <c r="A19617" i="40"/>
  <c r="A19616" i="40"/>
  <c r="A19615" i="40"/>
  <c r="A19614" i="40"/>
  <c r="A19613" i="40"/>
  <c r="A19612" i="40"/>
  <c r="A19611" i="40"/>
  <c r="A19610" i="40"/>
  <c r="A19609" i="40"/>
  <c r="A19608" i="40"/>
  <c r="A19607" i="40"/>
  <c r="A19606" i="40"/>
  <c r="A19605" i="40"/>
  <c r="A19604" i="40"/>
  <c r="A19603" i="40"/>
  <c r="A19602" i="40"/>
  <c r="A19601" i="40"/>
  <c r="A19600" i="40"/>
  <c r="A19599" i="40"/>
  <c r="A19598" i="40"/>
  <c r="A19597" i="40"/>
  <c r="A19596" i="40"/>
  <c r="A19595" i="40"/>
  <c r="A19594" i="40"/>
  <c r="A19593" i="40"/>
  <c r="A19592" i="40"/>
  <c r="A19591" i="40"/>
  <c r="A19590" i="40"/>
  <c r="A19589" i="40"/>
  <c r="A19588" i="40"/>
  <c r="A19587" i="40"/>
  <c r="A19586" i="40"/>
  <c r="A19585" i="40"/>
  <c r="A19584" i="40"/>
  <c r="A19583" i="40"/>
  <c r="A19582" i="40"/>
  <c r="A19581" i="40"/>
  <c r="A19580" i="40"/>
  <c r="A19579" i="40"/>
  <c r="A19578" i="40"/>
  <c r="A19577" i="40"/>
  <c r="A19576" i="40"/>
  <c r="A19575" i="40"/>
  <c r="A19574" i="40"/>
  <c r="A19573" i="40"/>
  <c r="A19572" i="40"/>
  <c r="A19571" i="40"/>
  <c r="A19570" i="40"/>
  <c r="A19569" i="40"/>
  <c r="A19568" i="40"/>
  <c r="A19567" i="40"/>
  <c r="A19566" i="40"/>
  <c r="A19565" i="40"/>
  <c r="A19564" i="40"/>
  <c r="A19563" i="40"/>
  <c r="A19562" i="40"/>
  <c r="A19561" i="40"/>
  <c r="A19560" i="40"/>
  <c r="A19559" i="40"/>
  <c r="A19558" i="40"/>
  <c r="A19557" i="40"/>
  <c r="A19556" i="40"/>
  <c r="A19555" i="40"/>
  <c r="A19554" i="40"/>
  <c r="A19553" i="40"/>
  <c r="A19552" i="40"/>
  <c r="A19551" i="40"/>
  <c r="A19550" i="40"/>
  <c r="A19549" i="40"/>
  <c r="A19548" i="40"/>
  <c r="A19547" i="40"/>
  <c r="A19546" i="40"/>
  <c r="A19545" i="40"/>
  <c r="A19544" i="40"/>
  <c r="A19543" i="40"/>
  <c r="A19542" i="40"/>
  <c r="A19541" i="40"/>
  <c r="A19540" i="40"/>
  <c r="A19539" i="40"/>
  <c r="A19538" i="40"/>
  <c r="A19537" i="40"/>
  <c r="A19536" i="40"/>
  <c r="A19535" i="40"/>
  <c r="A19534" i="40"/>
  <c r="A19533" i="40"/>
  <c r="A19532" i="40"/>
  <c r="A19531" i="40"/>
  <c r="A19530" i="40"/>
  <c r="A19529" i="40"/>
  <c r="A19528" i="40"/>
  <c r="A19527" i="40"/>
  <c r="A19526" i="40"/>
  <c r="A19525" i="40"/>
  <c r="A19524" i="40"/>
  <c r="A19523" i="40"/>
  <c r="A19522" i="40"/>
  <c r="A19521" i="40"/>
  <c r="A19520" i="40"/>
  <c r="A19519" i="40"/>
  <c r="A19518" i="40"/>
  <c r="A19517" i="40"/>
  <c r="A19516" i="40"/>
  <c r="A19515" i="40"/>
  <c r="A19514" i="40"/>
  <c r="A19513" i="40"/>
  <c r="A19512" i="40"/>
  <c r="A19511" i="40"/>
  <c r="A19510" i="40"/>
  <c r="A19509" i="40"/>
  <c r="A19508" i="40"/>
  <c r="A19507" i="40"/>
  <c r="A19506" i="40"/>
  <c r="A19505" i="40"/>
  <c r="A19504" i="40"/>
  <c r="A19503" i="40"/>
  <c r="A19502" i="40"/>
  <c r="A19501" i="40"/>
  <c r="A19500" i="40"/>
  <c r="A19499" i="40"/>
  <c r="A19498" i="40"/>
  <c r="A19497" i="40"/>
  <c r="A19496" i="40"/>
  <c r="A19495" i="40"/>
  <c r="A19494" i="40"/>
  <c r="A19493" i="40"/>
  <c r="A19492" i="40"/>
  <c r="A19491" i="40"/>
  <c r="A19490" i="40"/>
  <c r="A19489" i="40"/>
  <c r="A19488" i="40"/>
  <c r="A19487" i="40"/>
  <c r="A19486" i="40"/>
  <c r="A19485" i="40"/>
  <c r="A19484" i="40"/>
  <c r="A19483" i="40"/>
  <c r="A19482" i="40"/>
  <c r="A19481" i="40"/>
  <c r="A19480" i="40"/>
  <c r="A19479" i="40"/>
  <c r="A19478" i="40"/>
  <c r="A19477" i="40"/>
  <c r="A19476" i="40"/>
  <c r="A19475" i="40"/>
  <c r="A19474" i="40"/>
  <c r="A19473" i="40"/>
  <c r="A19472" i="40"/>
  <c r="A19471" i="40"/>
  <c r="A19470" i="40"/>
  <c r="A19469" i="40"/>
  <c r="A19468" i="40"/>
  <c r="A19467" i="40"/>
  <c r="A19466" i="40"/>
  <c r="A19465" i="40"/>
  <c r="A19464" i="40"/>
  <c r="A19463" i="40"/>
  <c r="A19462" i="40"/>
  <c r="A19461" i="40"/>
  <c r="A19460" i="40"/>
  <c r="A19459" i="40"/>
  <c r="A19458" i="40"/>
  <c r="A19457" i="40"/>
  <c r="A19456" i="40"/>
  <c r="A19455" i="40"/>
  <c r="A19454" i="40"/>
  <c r="A19453" i="40"/>
  <c r="A19452" i="40"/>
  <c r="A19451" i="40"/>
  <c r="A19450" i="40"/>
  <c r="A19449" i="40"/>
  <c r="A19448" i="40"/>
  <c r="A19447" i="40"/>
  <c r="A19446" i="40"/>
  <c r="A19445" i="40"/>
  <c r="A19444" i="40"/>
  <c r="A19443" i="40"/>
  <c r="A19442" i="40"/>
  <c r="A19441" i="40"/>
  <c r="A19440" i="40"/>
  <c r="A19439" i="40"/>
  <c r="A19438" i="40"/>
  <c r="A19437" i="40"/>
  <c r="A19436" i="40"/>
  <c r="A19435" i="40"/>
  <c r="A19434" i="40"/>
  <c r="A19433" i="40"/>
  <c r="A19432" i="40"/>
  <c r="A19431" i="40"/>
  <c r="A19430" i="40"/>
  <c r="A19429" i="40"/>
  <c r="A19428" i="40"/>
  <c r="A19427" i="40"/>
  <c r="A19426" i="40"/>
  <c r="A19425" i="40"/>
  <c r="A19424" i="40"/>
  <c r="A19423" i="40"/>
  <c r="A19422" i="40"/>
  <c r="A19421" i="40"/>
  <c r="A19420" i="40"/>
  <c r="A19419" i="40"/>
  <c r="A19418" i="40"/>
  <c r="A19417" i="40"/>
  <c r="A19416" i="40"/>
  <c r="A19415" i="40"/>
  <c r="A19414" i="40"/>
  <c r="A19413" i="40"/>
  <c r="A19412" i="40"/>
  <c r="A19411" i="40"/>
  <c r="A19410" i="40"/>
  <c r="A19409" i="40"/>
  <c r="A19408" i="40"/>
  <c r="A19407" i="40"/>
  <c r="A19406" i="40"/>
  <c r="A19405" i="40"/>
  <c r="A19404" i="40"/>
  <c r="A19403" i="40"/>
  <c r="A19402" i="40"/>
  <c r="A19401" i="40"/>
  <c r="A19400" i="40"/>
  <c r="A19399" i="40"/>
  <c r="A19398" i="40"/>
  <c r="A19397" i="40"/>
  <c r="A19396" i="40"/>
  <c r="A19395" i="40"/>
  <c r="A19394" i="40"/>
  <c r="A19393" i="40"/>
  <c r="A19392" i="40"/>
  <c r="A19391" i="40"/>
  <c r="A19390" i="40"/>
  <c r="A19389" i="40"/>
  <c r="A19388" i="40"/>
  <c r="A19387" i="40"/>
  <c r="A19386" i="40"/>
  <c r="A19385" i="40"/>
  <c r="A19384" i="40"/>
  <c r="A19383" i="40"/>
  <c r="A19382" i="40"/>
  <c r="A19381" i="40"/>
  <c r="A19380" i="40"/>
  <c r="A19379" i="40"/>
  <c r="A19378" i="40"/>
  <c r="A19377" i="40"/>
  <c r="A19376" i="40"/>
  <c r="A19375" i="40"/>
  <c r="A19374" i="40"/>
  <c r="A19373" i="40"/>
  <c r="A19372" i="40"/>
  <c r="A19371" i="40"/>
  <c r="A19370" i="40"/>
  <c r="A19369" i="40"/>
  <c r="A19368" i="40"/>
  <c r="A19367" i="40"/>
  <c r="A19366" i="40"/>
  <c r="A19365" i="40"/>
  <c r="A19364" i="40"/>
  <c r="A19363" i="40"/>
  <c r="A19362" i="40"/>
  <c r="A19361" i="40"/>
  <c r="A19360" i="40"/>
  <c r="A19359" i="40"/>
  <c r="A19358" i="40"/>
  <c r="A19357" i="40"/>
  <c r="A19356" i="40"/>
  <c r="A19355" i="40"/>
  <c r="A19354" i="40"/>
  <c r="A19353" i="40"/>
  <c r="A19352" i="40"/>
  <c r="A19351" i="40"/>
  <c r="A19350" i="40"/>
  <c r="A19349" i="40"/>
  <c r="A19348" i="40"/>
  <c r="A19347" i="40"/>
  <c r="A19346" i="40"/>
  <c r="A19345" i="40"/>
  <c r="A19344" i="40"/>
  <c r="A19343" i="40"/>
  <c r="A19342" i="40"/>
  <c r="A19341" i="40"/>
  <c r="A19340" i="40"/>
  <c r="A19339" i="40"/>
  <c r="A19338" i="40"/>
  <c r="A19337" i="40"/>
  <c r="A19336" i="40"/>
  <c r="A19335" i="40"/>
  <c r="A19334" i="40"/>
  <c r="A19333" i="40"/>
  <c r="A19332" i="40"/>
  <c r="A19331" i="40"/>
  <c r="A19330" i="40"/>
  <c r="A19329" i="40"/>
  <c r="A19328" i="40"/>
  <c r="A19327" i="40"/>
  <c r="A19326" i="40"/>
  <c r="A19325" i="40"/>
  <c r="A19324" i="40"/>
  <c r="A19323" i="40"/>
  <c r="A19322" i="40"/>
  <c r="A19321" i="40"/>
  <c r="A19320" i="40"/>
  <c r="A19319" i="40"/>
  <c r="A19318" i="40"/>
  <c r="A19317" i="40"/>
  <c r="A19316" i="40"/>
  <c r="A19315" i="40"/>
  <c r="A19314" i="40"/>
  <c r="A19313" i="40"/>
  <c r="A19312" i="40"/>
  <c r="A19311" i="40"/>
  <c r="A19310" i="40"/>
  <c r="A19309" i="40"/>
  <c r="A19308" i="40"/>
  <c r="A19307" i="40"/>
  <c r="A19306" i="40"/>
  <c r="A19305" i="40"/>
  <c r="A19304" i="40"/>
  <c r="A19303" i="40"/>
  <c r="A19302" i="40"/>
  <c r="A19301" i="40"/>
  <c r="A19300" i="40"/>
  <c r="A19299" i="40"/>
  <c r="A19298" i="40"/>
  <c r="A19297" i="40"/>
  <c r="A19296" i="40"/>
  <c r="A19295" i="40"/>
  <c r="A19294" i="40"/>
  <c r="A19293" i="40"/>
  <c r="A19292" i="40"/>
  <c r="A19291" i="40"/>
  <c r="A19290" i="40"/>
  <c r="A19289" i="40"/>
  <c r="A19288" i="40"/>
  <c r="A19287" i="40"/>
  <c r="A19286" i="40"/>
  <c r="A19285" i="40"/>
  <c r="A19284" i="40"/>
  <c r="A19283" i="40"/>
  <c r="A19282" i="40"/>
  <c r="A19281" i="40"/>
  <c r="A19280" i="40"/>
  <c r="A19279" i="40"/>
  <c r="A19278" i="40"/>
  <c r="A19277" i="40"/>
  <c r="A19276" i="40"/>
  <c r="A19275" i="40"/>
  <c r="A19274" i="40"/>
  <c r="A19273" i="40"/>
  <c r="A19272" i="40"/>
  <c r="A19271" i="40"/>
  <c r="A19270" i="40"/>
  <c r="A19269" i="40"/>
  <c r="A19268" i="40"/>
  <c r="A19267" i="40"/>
  <c r="A19266" i="40"/>
  <c r="A19265" i="40"/>
  <c r="A19264" i="40"/>
  <c r="A19263" i="40"/>
  <c r="A19262" i="40"/>
  <c r="A19261" i="40"/>
  <c r="A19260" i="40"/>
  <c r="A19259" i="40"/>
  <c r="A19258" i="40"/>
  <c r="A19257" i="40"/>
  <c r="A19256" i="40"/>
  <c r="A19255" i="40"/>
  <c r="A19254" i="40"/>
  <c r="A19253" i="40"/>
  <c r="A19252" i="40"/>
  <c r="A19251" i="40"/>
  <c r="A19250" i="40"/>
  <c r="A19249" i="40"/>
  <c r="A19248" i="40"/>
  <c r="A19247" i="40"/>
  <c r="A19246" i="40"/>
  <c r="A19245" i="40"/>
  <c r="A19244" i="40"/>
  <c r="A19243" i="40"/>
  <c r="A19242" i="40"/>
  <c r="A19241" i="40"/>
  <c r="A19240" i="40"/>
  <c r="A19239" i="40"/>
  <c r="A19238" i="40"/>
  <c r="A19237" i="40"/>
  <c r="A19236" i="40"/>
  <c r="A19235" i="40"/>
  <c r="A19234" i="40"/>
  <c r="A19233" i="40"/>
  <c r="A19232" i="40"/>
  <c r="A19231" i="40"/>
  <c r="A19230" i="40"/>
  <c r="A19229" i="40"/>
  <c r="A19228" i="40"/>
  <c r="A19227" i="40"/>
  <c r="A19226" i="40"/>
  <c r="A19225" i="40"/>
  <c r="A19224" i="40"/>
  <c r="A19223" i="40"/>
  <c r="A19222" i="40"/>
  <c r="A19221" i="40"/>
  <c r="A19220" i="40"/>
  <c r="A19219" i="40"/>
  <c r="A19218" i="40"/>
  <c r="A19217" i="40"/>
  <c r="A19216" i="40"/>
  <c r="A19215" i="40"/>
  <c r="A19214" i="40"/>
  <c r="A19213" i="40"/>
  <c r="A19212" i="40"/>
  <c r="A19211" i="40"/>
  <c r="A19210" i="40"/>
  <c r="A19209" i="40"/>
  <c r="A19208" i="40"/>
  <c r="A19207" i="40"/>
  <c r="A19206" i="40"/>
  <c r="A19205" i="40"/>
  <c r="A19204" i="40"/>
  <c r="A19203" i="40"/>
  <c r="A19202" i="40"/>
  <c r="A19201" i="40"/>
  <c r="A19200" i="40"/>
  <c r="A19199" i="40"/>
  <c r="A19198" i="40"/>
  <c r="A19197" i="40"/>
  <c r="A19196" i="40"/>
  <c r="A19195" i="40"/>
  <c r="A19194" i="40"/>
  <c r="A19193" i="40"/>
  <c r="A19192" i="40"/>
  <c r="A19191" i="40"/>
  <c r="A19190" i="40"/>
  <c r="A19189" i="40"/>
  <c r="A19188" i="40"/>
  <c r="A19187" i="40"/>
  <c r="A19186" i="40"/>
  <c r="A19185" i="40"/>
  <c r="A19184" i="40"/>
  <c r="A19183" i="40"/>
  <c r="A19182" i="40"/>
  <c r="A19181" i="40"/>
  <c r="A19180" i="40"/>
  <c r="A19179" i="40"/>
  <c r="A19178" i="40"/>
  <c r="A19177" i="40"/>
  <c r="A19176" i="40"/>
  <c r="A19175" i="40"/>
  <c r="A19174" i="40"/>
  <c r="A19173" i="40"/>
  <c r="A19172" i="40"/>
  <c r="A19171" i="40"/>
  <c r="A19170" i="40"/>
  <c r="A19169" i="40"/>
  <c r="A19168" i="40"/>
  <c r="A19167" i="40"/>
  <c r="A19166" i="40"/>
  <c r="A19165" i="40"/>
  <c r="A19164" i="40"/>
  <c r="A19163" i="40"/>
  <c r="A19162" i="40"/>
  <c r="A19161" i="40"/>
  <c r="A19160" i="40"/>
  <c r="A19159" i="40"/>
  <c r="A19158" i="40"/>
  <c r="A19157" i="40"/>
  <c r="A19156" i="40"/>
  <c r="A19155" i="40"/>
  <c r="A19154" i="40"/>
  <c r="A19153" i="40"/>
  <c r="A19152" i="40"/>
  <c r="A19151" i="40"/>
  <c r="A19150" i="40"/>
  <c r="A19149" i="40"/>
  <c r="A19148" i="40"/>
  <c r="A19147" i="40"/>
  <c r="A19146" i="40"/>
  <c r="A19145" i="40"/>
  <c r="A19144" i="40"/>
  <c r="A19143" i="40"/>
  <c r="A19142" i="40"/>
  <c r="A19141" i="40"/>
  <c r="A19140" i="40"/>
  <c r="A19139" i="40"/>
  <c r="A19138" i="40"/>
  <c r="A19137" i="40"/>
  <c r="A19136" i="40"/>
  <c r="A19135" i="40"/>
  <c r="A19134" i="40"/>
  <c r="A19133" i="40"/>
  <c r="A19132" i="40"/>
  <c r="A19131" i="40"/>
  <c r="A19130" i="40"/>
  <c r="A19129" i="40"/>
  <c r="A19128" i="40"/>
  <c r="A19127" i="40"/>
  <c r="A19126" i="40"/>
  <c r="A19125" i="40"/>
  <c r="A19124" i="40"/>
  <c r="A19123" i="40"/>
  <c r="A19122" i="40"/>
  <c r="A19121" i="40"/>
  <c r="A19120" i="40"/>
  <c r="A19119" i="40"/>
  <c r="A19118" i="40"/>
  <c r="A19117" i="40"/>
  <c r="A19116" i="40"/>
  <c r="A19115" i="40"/>
  <c r="A19114" i="40"/>
  <c r="A19113" i="40"/>
  <c r="A19112" i="40"/>
  <c r="A19111" i="40"/>
  <c r="A19110" i="40"/>
  <c r="A19109" i="40"/>
  <c r="A19108" i="40"/>
  <c r="A19107" i="40"/>
  <c r="A19106" i="40"/>
  <c r="A19105" i="40"/>
  <c r="A19104" i="40"/>
  <c r="A19103" i="40"/>
  <c r="A19102" i="40"/>
  <c r="A19101" i="40"/>
  <c r="A19100" i="40"/>
  <c r="A19099" i="40"/>
  <c r="A19098" i="40"/>
  <c r="A19097" i="40"/>
  <c r="A19096" i="40"/>
  <c r="A19095" i="40"/>
  <c r="A19094" i="40"/>
  <c r="A19093" i="40"/>
  <c r="A19092" i="40"/>
  <c r="A19091" i="40"/>
  <c r="A19090" i="40"/>
  <c r="A19089" i="40"/>
  <c r="A19088" i="40"/>
  <c r="A19087" i="40"/>
  <c r="A19086" i="40"/>
  <c r="A19085" i="40"/>
  <c r="A19084" i="40"/>
  <c r="A19083" i="40"/>
  <c r="A19082" i="40"/>
  <c r="A19081" i="40"/>
  <c r="A19080" i="40"/>
  <c r="A19079" i="40"/>
  <c r="A19078" i="40"/>
  <c r="A19077" i="40"/>
  <c r="A19076" i="40"/>
  <c r="A19075" i="40"/>
  <c r="A19074" i="40"/>
  <c r="A19073" i="40"/>
  <c r="A19072" i="40"/>
  <c r="A19071" i="40"/>
  <c r="A19070" i="40"/>
  <c r="A19069" i="40"/>
  <c r="A19068" i="40"/>
  <c r="A19067" i="40"/>
  <c r="A19066" i="40"/>
  <c r="A19065" i="40"/>
  <c r="A19064" i="40"/>
  <c r="A19063" i="40"/>
  <c r="A19062" i="40"/>
  <c r="A19061" i="40"/>
  <c r="A19060" i="40"/>
  <c r="A19059" i="40"/>
  <c r="A19058" i="40"/>
  <c r="A19057" i="40"/>
  <c r="A19056" i="40"/>
  <c r="A19055" i="40"/>
  <c r="A19054" i="40"/>
  <c r="A19053" i="40"/>
  <c r="A19052" i="40"/>
  <c r="A19051" i="40"/>
  <c r="A19050" i="40"/>
  <c r="A19049" i="40"/>
  <c r="A19048" i="40"/>
  <c r="A19047" i="40"/>
  <c r="A19046" i="40"/>
  <c r="A19045" i="40"/>
  <c r="A19044" i="40"/>
  <c r="A19043" i="40"/>
  <c r="A19042" i="40"/>
  <c r="A19041" i="40"/>
  <c r="A19040" i="40"/>
  <c r="A19039" i="40"/>
  <c r="A19038" i="40"/>
  <c r="A19037" i="40"/>
  <c r="A19036" i="40"/>
  <c r="A19035" i="40"/>
  <c r="A19034" i="40"/>
  <c r="A19033" i="40"/>
  <c r="A19032" i="40"/>
  <c r="A19031" i="40"/>
  <c r="A19030" i="40"/>
  <c r="A19029" i="40"/>
  <c r="A19028" i="40"/>
  <c r="A19027" i="40"/>
  <c r="A19026" i="40"/>
  <c r="A19025" i="40"/>
  <c r="A19024" i="40"/>
  <c r="A19023" i="40"/>
  <c r="A19022" i="40"/>
  <c r="A19021" i="40"/>
  <c r="A19020" i="40"/>
  <c r="A19019" i="40"/>
  <c r="A19018" i="40"/>
  <c r="A19017" i="40"/>
  <c r="A19016" i="40"/>
  <c r="A19015" i="40"/>
  <c r="A19014" i="40"/>
  <c r="A19013" i="40"/>
  <c r="A19012" i="40"/>
  <c r="A19011" i="40"/>
  <c r="A19010" i="40"/>
  <c r="A19009" i="40"/>
  <c r="A19008" i="40"/>
  <c r="A19007" i="40"/>
  <c r="A19006" i="40"/>
  <c r="A19005" i="40"/>
  <c r="A19004" i="40"/>
  <c r="A19003" i="40"/>
  <c r="A19002" i="40"/>
  <c r="A19001" i="40"/>
  <c r="A19000" i="40"/>
  <c r="A18999" i="40"/>
  <c r="A18998" i="40"/>
  <c r="A18997" i="40"/>
  <c r="A18996" i="40"/>
  <c r="A18995" i="40"/>
  <c r="A18994" i="40"/>
  <c r="A18993" i="40"/>
  <c r="A18992" i="40"/>
  <c r="A18991" i="40"/>
  <c r="A18990" i="40"/>
  <c r="A18989" i="40"/>
  <c r="A18988" i="40"/>
  <c r="A18987" i="40"/>
  <c r="A18986" i="40"/>
  <c r="A18985" i="40"/>
  <c r="A18984" i="40"/>
  <c r="A18983" i="40"/>
  <c r="A18982" i="40"/>
  <c r="A18981" i="40"/>
  <c r="A18980" i="40"/>
  <c r="A18979" i="40"/>
  <c r="A18978" i="40"/>
  <c r="A18977" i="40"/>
  <c r="A18976" i="40"/>
  <c r="A18975" i="40"/>
  <c r="A18974" i="40"/>
  <c r="A18973" i="40"/>
  <c r="A18972" i="40"/>
  <c r="A18971" i="40"/>
  <c r="A18970" i="40"/>
  <c r="A18969" i="40"/>
  <c r="A18968" i="40"/>
  <c r="A18967" i="40"/>
  <c r="A18966" i="40"/>
  <c r="A18965" i="40"/>
  <c r="A18964" i="40"/>
  <c r="A18963" i="40"/>
  <c r="A18962" i="40"/>
  <c r="A18961" i="40"/>
  <c r="A18960" i="40"/>
  <c r="A18959" i="40"/>
  <c r="A18958" i="40"/>
  <c r="A18957" i="40"/>
  <c r="A18956" i="40"/>
  <c r="A18955" i="40"/>
  <c r="A18954" i="40"/>
  <c r="A18953" i="40"/>
  <c r="A18952" i="40"/>
  <c r="A18951" i="40"/>
  <c r="A18950" i="40"/>
  <c r="A18949" i="40"/>
  <c r="A18948" i="40"/>
  <c r="A18947" i="40"/>
  <c r="A18946" i="40"/>
  <c r="A18945" i="40"/>
  <c r="A18944" i="40"/>
  <c r="A18943" i="40"/>
  <c r="A18942" i="40"/>
  <c r="A18941" i="40"/>
  <c r="A18940" i="40"/>
  <c r="A18939" i="40"/>
  <c r="A18938" i="40"/>
  <c r="A18937" i="40"/>
  <c r="A18936" i="40"/>
  <c r="A18935" i="40"/>
  <c r="A18934" i="40"/>
  <c r="A18933" i="40"/>
  <c r="A18932" i="40"/>
  <c r="A18931" i="40"/>
  <c r="A18930" i="40"/>
  <c r="A18929" i="40"/>
  <c r="A18928" i="40"/>
  <c r="A18927" i="40"/>
  <c r="A18926" i="40"/>
  <c r="A18925" i="40"/>
  <c r="A18924" i="40"/>
  <c r="A18923" i="40"/>
  <c r="A18922" i="40"/>
  <c r="A18921" i="40"/>
  <c r="A18920" i="40"/>
  <c r="A18919" i="40"/>
  <c r="A18918" i="40"/>
  <c r="A18917" i="40"/>
  <c r="A18916" i="40"/>
  <c r="A18915" i="40"/>
  <c r="A18914" i="40"/>
  <c r="A18913" i="40"/>
  <c r="A18912" i="40"/>
  <c r="A18911" i="40"/>
  <c r="A18910" i="40"/>
  <c r="A18909" i="40"/>
  <c r="A18908" i="40"/>
  <c r="A18907" i="40"/>
  <c r="A18906" i="40"/>
  <c r="A18905" i="40"/>
  <c r="A18904" i="40"/>
  <c r="A18903" i="40"/>
  <c r="A18902" i="40"/>
  <c r="A18901" i="40"/>
  <c r="A18900" i="40"/>
  <c r="A18899" i="40"/>
  <c r="A18898" i="40"/>
  <c r="A18897" i="40"/>
  <c r="A18896" i="40"/>
  <c r="A18895" i="40"/>
  <c r="A18894" i="40"/>
  <c r="A18893" i="40"/>
  <c r="A18892" i="40"/>
  <c r="A18891" i="40"/>
  <c r="A18890" i="40"/>
  <c r="A18889" i="40"/>
  <c r="A18888" i="40"/>
  <c r="A18887" i="40"/>
  <c r="A18886" i="40"/>
  <c r="A18885" i="40"/>
  <c r="A18884" i="40"/>
  <c r="A18883" i="40"/>
  <c r="A18882" i="40"/>
  <c r="A18881" i="40"/>
  <c r="A18880" i="40"/>
  <c r="A18879" i="40"/>
  <c r="A18878" i="40"/>
  <c r="A18877" i="40"/>
  <c r="A18876" i="40"/>
  <c r="A18875" i="40"/>
  <c r="A18874" i="40"/>
  <c r="A18873" i="40"/>
  <c r="A18872" i="40"/>
  <c r="A18871" i="40"/>
  <c r="A18870" i="40"/>
  <c r="A18869" i="40"/>
  <c r="A18868" i="40"/>
  <c r="A18867" i="40"/>
  <c r="A18866" i="40"/>
  <c r="A18865" i="40"/>
  <c r="A18864" i="40"/>
  <c r="A18863" i="40"/>
  <c r="A18862" i="40"/>
  <c r="A18861" i="40"/>
  <c r="A18860" i="40"/>
  <c r="A18859" i="40"/>
  <c r="A18858" i="40"/>
  <c r="A18857" i="40"/>
  <c r="A18856" i="40"/>
  <c r="A18855" i="40"/>
  <c r="A18854" i="40"/>
  <c r="A18853" i="40"/>
  <c r="A18852" i="40"/>
  <c r="A18851" i="40"/>
  <c r="A18850" i="40"/>
  <c r="A18849" i="40"/>
  <c r="A18848" i="40"/>
  <c r="A18847" i="40"/>
  <c r="A18846" i="40"/>
  <c r="A18845" i="40"/>
  <c r="A18844" i="40"/>
  <c r="A18843" i="40"/>
  <c r="A18842" i="40"/>
  <c r="A18841" i="40"/>
  <c r="A18840" i="40"/>
  <c r="A18839" i="40"/>
  <c r="A18838" i="40"/>
  <c r="A18837" i="40"/>
  <c r="A18836" i="40"/>
  <c r="A18835" i="40"/>
  <c r="A18834" i="40"/>
  <c r="A18833" i="40"/>
  <c r="A18832" i="40"/>
  <c r="A18831" i="40"/>
  <c r="A18830" i="40"/>
  <c r="A18829" i="40"/>
  <c r="A18828" i="40"/>
  <c r="A18827" i="40"/>
  <c r="A18826" i="40"/>
  <c r="A18825" i="40"/>
  <c r="A18824" i="40"/>
  <c r="A18823" i="40"/>
  <c r="A18822" i="40"/>
  <c r="A18821" i="40"/>
  <c r="A18820" i="40"/>
  <c r="A18819" i="40"/>
  <c r="A18818" i="40"/>
  <c r="A18817" i="40"/>
  <c r="A18816" i="40"/>
  <c r="A18815" i="40"/>
  <c r="A18814" i="40"/>
  <c r="A18813" i="40"/>
  <c r="A18812" i="40"/>
  <c r="A18811" i="40"/>
  <c r="A18810" i="40"/>
  <c r="A18809" i="40"/>
  <c r="A18808" i="40"/>
  <c r="A18807" i="40"/>
  <c r="A18806" i="40"/>
  <c r="A18805" i="40"/>
  <c r="A18804" i="40"/>
  <c r="A18803" i="40"/>
  <c r="A18802" i="40"/>
  <c r="A18801" i="40"/>
  <c r="A18800" i="40"/>
  <c r="A18799" i="40"/>
  <c r="A18798" i="40"/>
  <c r="A18797" i="40"/>
  <c r="A18796" i="40"/>
  <c r="A18795" i="40"/>
  <c r="A18794" i="40"/>
  <c r="A18793" i="40"/>
  <c r="A18792" i="40"/>
  <c r="A18791" i="40"/>
  <c r="A18790" i="40"/>
  <c r="A18789" i="40"/>
  <c r="A18788" i="40"/>
  <c r="A18787" i="40"/>
  <c r="A18786" i="40"/>
  <c r="A18785" i="40"/>
  <c r="A18784" i="40"/>
  <c r="A18783" i="40"/>
  <c r="A18782" i="40"/>
  <c r="A18781" i="40"/>
  <c r="A18780" i="40"/>
  <c r="A18779" i="40"/>
  <c r="A18778" i="40"/>
  <c r="A18777" i="40"/>
  <c r="A18776" i="40"/>
  <c r="A18775" i="40"/>
  <c r="A18774" i="40"/>
  <c r="A18773" i="40"/>
  <c r="A18772" i="40"/>
  <c r="A18771" i="40"/>
  <c r="A18770" i="40"/>
  <c r="A18769" i="40"/>
  <c r="A18768" i="40"/>
  <c r="A18767" i="40"/>
  <c r="A18766" i="40"/>
  <c r="A18765" i="40"/>
  <c r="A18764" i="40"/>
  <c r="A18763" i="40"/>
  <c r="A18762" i="40"/>
  <c r="A18761" i="40"/>
  <c r="A18760" i="40"/>
  <c r="A18759" i="40"/>
  <c r="A18758" i="40"/>
  <c r="A18757" i="40"/>
  <c r="A18756" i="40"/>
  <c r="A18755" i="40"/>
  <c r="A18754" i="40"/>
  <c r="A18753" i="40"/>
  <c r="A18752" i="40"/>
  <c r="A18751" i="40"/>
  <c r="A18750" i="40"/>
  <c r="A18749" i="40"/>
  <c r="A18748" i="40"/>
  <c r="A18747" i="40"/>
  <c r="A18746" i="40"/>
  <c r="A18745" i="40"/>
  <c r="A18744" i="40"/>
  <c r="A18743" i="40"/>
  <c r="A18742" i="40"/>
  <c r="A18741" i="40"/>
  <c r="A18740" i="40"/>
  <c r="A18739" i="40"/>
  <c r="A18738" i="40"/>
  <c r="A18737" i="40"/>
  <c r="A18736" i="40"/>
  <c r="A18735" i="40"/>
  <c r="A18734" i="40"/>
  <c r="A18733" i="40"/>
  <c r="A18732" i="40"/>
  <c r="A18731" i="40"/>
  <c r="A18730" i="40"/>
  <c r="A18729" i="40"/>
  <c r="A18728" i="40"/>
  <c r="A18727" i="40"/>
  <c r="A18726" i="40"/>
  <c r="A18725" i="40"/>
  <c r="A18724" i="40"/>
  <c r="A18723" i="40"/>
  <c r="A18722" i="40"/>
  <c r="A18721" i="40"/>
  <c r="A18720" i="40"/>
  <c r="A18719" i="40"/>
  <c r="A18718" i="40"/>
  <c r="A18717" i="40"/>
  <c r="A18716" i="40"/>
  <c r="A18715" i="40"/>
  <c r="A18714" i="40"/>
  <c r="A18713" i="40"/>
  <c r="A18712" i="40"/>
  <c r="A18711" i="40"/>
  <c r="A18710" i="40"/>
  <c r="A18709" i="40"/>
  <c r="A18708" i="40"/>
  <c r="A18707" i="40"/>
  <c r="A18706" i="40"/>
  <c r="A18705" i="40"/>
  <c r="A18704" i="40"/>
  <c r="A18703" i="40"/>
  <c r="A18702" i="40"/>
  <c r="A18701" i="40"/>
  <c r="A18700" i="40"/>
  <c r="A18699" i="40"/>
  <c r="A18698" i="40"/>
  <c r="A18697" i="40"/>
  <c r="A18696" i="40"/>
  <c r="A18695" i="40"/>
  <c r="A18694" i="40"/>
  <c r="A18693" i="40"/>
  <c r="A18692" i="40"/>
  <c r="A18691" i="40"/>
  <c r="A18690" i="40"/>
  <c r="A18689" i="40"/>
  <c r="A18688" i="40"/>
  <c r="A18687" i="40"/>
  <c r="A18686" i="40"/>
  <c r="A18685" i="40"/>
  <c r="A18684" i="40"/>
  <c r="A18683" i="40"/>
  <c r="A18682" i="40"/>
  <c r="A18681" i="40"/>
  <c r="A18680" i="40"/>
  <c r="A18679" i="40"/>
  <c r="A18678" i="40"/>
  <c r="A18677" i="40"/>
  <c r="A18676" i="40"/>
  <c r="A18675" i="40"/>
  <c r="A18674" i="40"/>
  <c r="A18673" i="40"/>
  <c r="A18672" i="40"/>
  <c r="A18671" i="40"/>
  <c r="A18670" i="40"/>
  <c r="A18669" i="40"/>
  <c r="A18668" i="40"/>
  <c r="A18667" i="40"/>
  <c r="A18666" i="40"/>
  <c r="A18665" i="40"/>
  <c r="A18664" i="40"/>
  <c r="A18663" i="40"/>
  <c r="A18662" i="40"/>
  <c r="A18661" i="40"/>
  <c r="A18660" i="40"/>
  <c r="A18659" i="40"/>
  <c r="A18658" i="40"/>
  <c r="A18657" i="40"/>
  <c r="A18656" i="40"/>
  <c r="A18655" i="40"/>
  <c r="A18654" i="40"/>
  <c r="A18653" i="40"/>
  <c r="A18652" i="40"/>
  <c r="A18651" i="40"/>
  <c r="A18650" i="40"/>
  <c r="A18649" i="40"/>
  <c r="A18648" i="40"/>
  <c r="A18647" i="40"/>
  <c r="A18646" i="40"/>
  <c r="A18645" i="40"/>
  <c r="A18644" i="40"/>
  <c r="A18643" i="40"/>
  <c r="A18642" i="40"/>
  <c r="A18641" i="40"/>
  <c r="A18640" i="40"/>
  <c r="A18639" i="40"/>
  <c r="A18638" i="40"/>
  <c r="A18637" i="40"/>
  <c r="A18636" i="40"/>
  <c r="A18635" i="40"/>
  <c r="A18634" i="40"/>
  <c r="A18633" i="40"/>
  <c r="A18632" i="40"/>
  <c r="A18631" i="40"/>
  <c r="A18630" i="40"/>
  <c r="A18629" i="40"/>
  <c r="A18628" i="40"/>
  <c r="A18627" i="40"/>
  <c r="A18626" i="40"/>
  <c r="A18625" i="40"/>
  <c r="A18624" i="40"/>
  <c r="A18623" i="40"/>
  <c r="A18622" i="40"/>
  <c r="A18621" i="40"/>
  <c r="A18620" i="40"/>
  <c r="A18619" i="40"/>
  <c r="A18618" i="40"/>
  <c r="A18617" i="40"/>
  <c r="A18616" i="40"/>
  <c r="A18615" i="40"/>
  <c r="A18614" i="40"/>
  <c r="A18613" i="40"/>
  <c r="A18612" i="40"/>
  <c r="A18611" i="40"/>
  <c r="A18610" i="40"/>
  <c r="A18609" i="40"/>
  <c r="A18608" i="40"/>
  <c r="A18607" i="40"/>
  <c r="A18606" i="40"/>
  <c r="A18605" i="40"/>
  <c r="A18604" i="40"/>
  <c r="A18603" i="40"/>
  <c r="A18602" i="40"/>
  <c r="A18601" i="40"/>
  <c r="A18600" i="40"/>
  <c r="A18599" i="40"/>
  <c r="A18598" i="40"/>
  <c r="A18597" i="40"/>
  <c r="A18596" i="40"/>
  <c r="A18595" i="40"/>
  <c r="A18594" i="40"/>
  <c r="A18593" i="40"/>
  <c r="A18592" i="40"/>
  <c r="A18591" i="40"/>
  <c r="A18590" i="40"/>
  <c r="A18589" i="40"/>
  <c r="A18588" i="40"/>
  <c r="A18587" i="40"/>
  <c r="A18586" i="40"/>
  <c r="A18585" i="40"/>
  <c r="A18584" i="40"/>
  <c r="A18583" i="40"/>
  <c r="A18582" i="40"/>
  <c r="A18581" i="40"/>
  <c r="A18580" i="40"/>
  <c r="A18579" i="40"/>
  <c r="A18578" i="40"/>
  <c r="A18577" i="40"/>
  <c r="A18576" i="40"/>
  <c r="A18575" i="40"/>
  <c r="A18574" i="40"/>
  <c r="A18573" i="40"/>
  <c r="A18572" i="40"/>
  <c r="A18571" i="40"/>
  <c r="A18570" i="40"/>
  <c r="A18569" i="40"/>
  <c r="A18568" i="40"/>
  <c r="A18567" i="40"/>
  <c r="A18566" i="40"/>
  <c r="A18565" i="40"/>
  <c r="A18564" i="40"/>
  <c r="A18563" i="40"/>
  <c r="A18562" i="40"/>
  <c r="A18561" i="40"/>
  <c r="A18560" i="40"/>
  <c r="A18559" i="40"/>
  <c r="A18558" i="40"/>
  <c r="A18557" i="40"/>
  <c r="A18556" i="40"/>
  <c r="A18555" i="40"/>
  <c r="A18554" i="40"/>
  <c r="A18553" i="40"/>
  <c r="A18552" i="40"/>
  <c r="A18551" i="40"/>
  <c r="A18550" i="40"/>
  <c r="A18549" i="40"/>
  <c r="A18548" i="40"/>
  <c r="A18547" i="40"/>
  <c r="A18546" i="40"/>
  <c r="A18545" i="40"/>
  <c r="A18544" i="40"/>
  <c r="A18543" i="40"/>
  <c r="A18542" i="40"/>
  <c r="A18541" i="40"/>
  <c r="A18540" i="40"/>
  <c r="A18539" i="40"/>
  <c r="A18538" i="40"/>
  <c r="A18537" i="40"/>
  <c r="A18536" i="40"/>
  <c r="A18535" i="40"/>
  <c r="A18534" i="40"/>
  <c r="A18533" i="40"/>
  <c r="A18532" i="40"/>
  <c r="A18531" i="40"/>
  <c r="A18530" i="40"/>
  <c r="A18529" i="40"/>
  <c r="A18528" i="40"/>
  <c r="A18527" i="40"/>
  <c r="A18526" i="40"/>
  <c r="A18525" i="40"/>
  <c r="A18524" i="40"/>
  <c r="A18523" i="40"/>
  <c r="A18522" i="40"/>
  <c r="A18521" i="40"/>
  <c r="A18520" i="40"/>
  <c r="A18519" i="40"/>
  <c r="A18518" i="40"/>
  <c r="A18517" i="40"/>
  <c r="A18516" i="40"/>
  <c r="A18515" i="40"/>
  <c r="A18514" i="40"/>
  <c r="A18513" i="40"/>
  <c r="A18512" i="40"/>
  <c r="A18511" i="40"/>
  <c r="A18510" i="40"/>
  <c r="A18509" i="40"/>
  <c r="A18508" i="40"/>
  <c r="A18507" i="40"/>
  <c r="A18506" i="40"/>
  <c r="A18505" i="40"/>
  <c r="A18504" i="40"/>
  <c r="A18503" i="40"/>
  <c r="A18502" i="40"/>
  <c r="A18501" i="40"/>
  <c r="A18500" i="40"/>
  <c r="A18499" i="40"/>
  <c r="A18498" i="40"/>
  <c r="A18497" i="40"/>
  <c r="A18496" i="40"/>
  <c r="A18495" i="40"/>
  <c r="A18494" i="40"/>
  <c r="A18493" i="40"/>
  <c r="A18492" i="40"/>
  <c r="A18491" i="40"/>
  <c r="A18490" i="40"/>
  <c r="A18489" i="40"/>
  <c r="A18488" i="40"/>
  <c r="A18487" i="40"/>
  <c r="A18486" i="40"/>
  <c r="A18485" i="40"/>
  <c r="A18484" i="40"/>
  <c r="A18483" i="40"/>
  <c r="A18482" i="40"/>
  <c r="A18481" i="40"/>
  <c r="A18480" i="40"/>
  <c r="A18479" i="40"/>
  <c r="A18478" i="40"/>
  <c r="A18477" i="40"/>
  <c r="A18476" i="40"/>
  <c r="A18475" i="40"/>
  <c r="A18474" i="40"/>
  <c r="A18473" i="40"/>
  <c r="A18472" i="40"/>
  <c r="A18471" i="40"/>
  <c r="A18470" i="40"/>
  <c r="A18469" i="40"/>
  <c r="A18468" i="40"/>
  <c r="A18467" i="40"/>
  <c r="A18466" i="40"/>
  <c r="A18465" i="40"/>
  <c r="A18464" i="40"/>
  <c r="A18463" i="40"/>
  <c r="A18462" i="40"/>
  <c r="A18461" i="40"/>
  <c r="A18460" i="40"/>
  <c r="A18459" i="40"/>
  <c r="A18458" i="40"/>
  <c r="A18457" i="40"/>
  <c r="A18456" i="40"/>
  <c r="A18455" i="40"/>
  <c r="A18454" i="40"/>
  <c r="A18453" i="40"/>
  <c r="A18452" i="40"/>
  <c r="A18451" i="40"/>
  <c r="A18450" i="40"/>
  <c r="A18449" i="40"/>
  <c r="A18448" i="40"/>
  <c r="A18447" i="40"/>
  <c r="A18446" i="40"/>
  <c r="A18445" i="40"/>
  <c r="A18444" i="40"/>
  <c r="A18443" i="40"/>
  <c r="A18442" i="40"/>
  <c r="A18441" i="40"/>
  <c r="A18440" i="40"/>
  <c r="A18439" i="40"/>
  <c r="A18438" i="40"/>
  <c r="A18437" i="40"/>
  <c r="A18436" i="40"/>
  <c r="A18435" i="40"/>
  <c r="A18434" i="40"/>
  <c r="A18433" i="40"/>
  <c r="A18432" i="40"/>
  <c r="A18431" i="40"/>
  <c r="A18430" i="40"/>
  <c r="A18429" i="40"/>
  <c r="A18428" i="40"/>
  <c r="A18427" i="40"/>
  <c r="A18426" i="40"/>
  <c r="A18425" i="40"/>
  <c r="A18424" i="40"/>
  <c r="A18423" i="40"/>
  <c r="A18422" i="40"/>
  <c r="A18421" i="40"/>
  <c r="A18420" i="40"/>
  <c r="A18419" i="40"/>
  <c r="A18418" i="40"/>
  <c r="A18417" i="40"/>
  <c r="A18416" i="40"/>
  <c r="A18415" i="40"/>
  <c r="A18414" i="40"/>
  <c r="A18413" i="40"/>
  <c r="A18412" i="40"/>
  <c r="A18411" i="40"/>
  <c r="A18410" i="40"/>
  <c r="A18409" i="40"/>
  <c r="A18408" i="40"/>
  <c r="A18407" i="40"/>
  <c r="A18406" i="40"/>
  <c r="A18405" i="40"/>
  <c r="A18404" i="40"/>
  <c r="A18403" i="40"/>
  <c r="A18402" i="40"/>
  <c r="A18401" i="40"/>
  <c r="A18400" i="40"/>
  <c r="A18399" i="40"/>
  <c r="A18398" i="40"/>
  <c r="A18397" i="40"/>
  <c r="A18396" i="40"/>
  <c r="A18395" i="40"/>
  <c r="A18394" i="40"/>
  <c r="A18393" i="40"/>
  <c r="A18392" i="40"/>
  <c r="A18391" i="40"/>
  <c r="A18390" i="40"/>
  <c r="A18389" i="40"/>
  <c r="A18388" i="40"/>
  <c r="A18387" i="40"/>
  <c r="A18386" i="40"/>
  <c r="A18385" i="40"/>
  <c r="A18384" i="40"/>
  <c r="A18383" i="40"/>
  <c r="A18382" i="40"/>
  <c r="A18381" i="40"/>
  <c r="A18380" i="40"/>
  <c r="A18379" i="40"/>
  <c r="A18378" i="40"/>
  <c r="A18377" i="40"/>
  <c r="A18376" i="40"/>
  <c r="A18375" i="40"/>
  <c r="A18374" i="40"/>
  <c r="A18373" i="40"/>
  <c r="A18372" i="40"/>
  <c r="A18371" i="40"/>
  <c r="A18370" i="40"/>
  <c r="A18369" i="40"/>
  <c r="A18368" i="40"/>
  <c r="A18367" i="40"/>
  <c r="A18366" i="40"/>
  <c r="A18365" i="40"/>
  <c r="A18364" i="40"/>
  <c r="A18363" i="40"/>
  <c r="A18362" i="40"/>
  <c r="A18361" i="40"/>
  <c r="A18360" i="40"/>
  <c r="A18359" i="40"/>
  <c r="A18358" i="40"/>
  <c r="A18357" i="40"/>
  <c r="A18356" i="40"/>
  <c r="A18355" i="40"/>
  <c r="A18354" i="40"/>
  <c r="A18353" i="40"/>
  <c r="A18352" i="40"/>
  <c r="A18351" i="40"/>
  <c r="A18350" i="40"/>
  <c r="A18349" i="40"/>
  <c r="A18348" i="40"/>
  <c r="A18347" i="40"/>
  <c r="A18346" i="40"/>
  <c r="A18345" i="40"/>
  <c r="A18344" i="40"/>
  <c r="A18343" i="40"/>
  <c r="A18342" i="40"/>
  <c r="A18341" i="40"/>
  <c r="A18340" i="40"/>
  <c r="A18339" i="40"/>
  <c r="A18338" i="40"/>
  <c r="A18337" i="40"/>
  <c r="A18336" i="40"/>
  <c r="A18335" i="40"/>
  <c r="A18334" i="40"/>
  <c r="A18333" i="40"/>
  <c r="A18332" i="40"/>
  <c r="A18331" i="40"/>
  <c r="A18330" i="40"/>
  <c r="A18329" i="40"/>
  <c r="A18328" i="40"/>
  <c r="A18327" i="40"/>
  <c r="A18326" i="40"/>
  <c r="A18325" i="40"/>
  <c r="A18324" i="40"/>
  <c r="A18323" i="40"/>
  <c r="A18322" i="40"/>
  <c r="A18321" i="40"/>
  <c r="A18320" i="40"/>
  <c r="A18319" i="40"/>
  <c r="A18318" i="40"/>
  <c r="A18317" i="40"/>
  <c r="A18316" i="40"/>
  <c r="A18315" i="40"/>
  <c r="A18314" i="40"/>
  <c r="A18313" i="40"/>
  <c r="A18312" i="40"/>
  <c r="A18311" i="40"/>
  <c r="A18310" i="40"/>
  <c r="A18309" i="40"/>
  <c r="A18308" i="40"/>
  <c r="A18307" i="40"/>
  <c r="A18306" i="40"/>
  <c r="A18305" i="40"/>
  <c r="A18304" i="40"/>
  <c r="A18303" i="40"/>
  <c r="A18302" i="40"/>
  <c r="A18301" i="40"/>
  <c r="A18300" i="40"/>
  <c r="A18299" i="40"/>
  <c r="A18298" i="40"/>
  <c r="A18297" i="40"/>
  <c r="A18296" i="40"/>
  <c r="A18295" i="40"/>
  <c r="A18294" i="40"/>
  <c r="A18293" i="40"/>
  <c r="A18292" i="40"/>
  <c r="A18291" i="40"/>
  <c r="A18290" i="40"/>
  <c r="A18289" i="40"/>
  <c r="A18288" i="40"/>
  <c r="A18287" i="40"/>
  <c r="A18286" i="40"/>
  <c r="A18285" i="40"/>
  <c r="A18284" i="40"/>
  <c r="A18283" i="40"/>
  <c r="A18282" i="40"/>
  <c r="A18281" i="40"/>
  <c r="A18280" i="40"/>
  <c r="A18279" i="40"/>
  <c r="A18278" i="40"/>
  <c r="A18277" i="40"/>
  <c r="A18276" i="40"/>
  <c r="A18275" i="40"/>
  <c r="A18274" i="40"/>
  <c r="A18273" i="40"/>
  <c r="A18272" i="40"/>
  <c r="A18271" i="40"/>
  <c r="A18270" i="40"/>
  <c r="A18269" i="40"/>
  <c r="A18268" i="40"/>
  <c r="A18267" i="40"/>
  <c r="A18266" i="40"/>
  <c r="A18265" i="40"/>
  <c r="A18264" i="40"/>
  <c r="A18263" i="40"/>
  <c r="A18262" i="40"/>
  <c r="A18261" i="40"/>
  <c r="A18260" i="40"/>
  <c r="A18259" i="40"/>
  <c r="A18258" i="40"/>
  <c r="A18257" i="40"/>
  <c r="A18256" i="40"/>
  <c r="A18255" i="40"/>
  <c r="A18254" i="40"/>
  <c r="A18253" i="40"/>
  <c r="A18252" i="40"/>
  <c r="A18251" i="40"/>
  <c r="A18250" i="40"/>
  <c r="A18249" i="40"/>
  <c r="A18248" i="40"/>
  <c r="A18247" i="40"/>
  <c r="A18246" i="40"/>
  <c r="A18245" i="40"/>
  <c r="A18244" i="40"/>
  <c r="A18243" i="40"/>
  <c r="A18242" i="40"/>
  <c r="A18241" i="40"/>
  <c r="A18240" i="40"/>
  <c r="A18239" i="40"/>
  <c r="A18238" i="40"/>
  <c r="A18237" i="40"/>
  <c r="A18236" i="40"/>
  <c r="A18235" i="40"/>
  <c r="A18234" i="40"/>
  <c r="A18233" i="40"/>
  <c r="A18232" i="40"/>
  <c r="A18231" i="40"/>
  <c r="A18230" i="40"/>
  <c r="A18229" i="40"/>
  <c r="A18228" i="40"/>
  <c r="A18227" i="40"/>
  <c r="A18226" i="40"/>
  <c r="A18225" i="40"/>
  <c r="A18224" i="40"/>
  <c r="A18223" i="40"/>
  <c r="A18222" i="40"/>
  <c r="A18221" i="40"/>
  <c r="A18220" i="40"/>
  <c r="A18219" i="40"/>
  <c r="A18218" i="40"/>
  <c r="A18217" i="40"/>
  <c r="A18216" i="40"/>
  <c r="A18215" i="40"/>
  <c r="A18214" i="40"/>
  <c r="A18213" i="40"/>
  <c r="A18212" i="40"/>
  <c r="A18211" i="40"/>
  <c r="A18210" i="40"/>
  <c r="A18209" i="40"/>
  <c r="A18208" i="40"/>
  <c r="A18207" i="40"/>
  <c r="A18206" i="40"/>
  <c r="A18205" i="40"/>
  <c r="A18204" i="40"/>
  <c r="A18203" i="40"/>
  <c r="A18202" i="40"/>
  <c r="A18201" i="40"/>
  <c r="A18200" i="40"/>
  <c r="A18199" i="40"/>
  <c r="A18198" i="40"/>
  <c r="A18197" i="40"/>
  <c r="A18196" i="40"/>
  <c r="A18195" i="40"/>
  <c r="A18194" i="40"/>
  <c r="A18193" i="40"/>
  <c r="A18192" i="40"/>
  <c r="A18191" i="40"/>
  <c r="A18190" i="40"/>
  <c r="A18189" i="40"/>
  <c r="A18188" i="40"/>
  <c r="A18187" i="40"/>
  <c r="A18186" i="40"/>
  <c r="A18185" i="40"/>
  <c r="A18184" i="40"/>
  <c r="A18183" i="40"/>
  <c r="A18182" i="40"/>
  <c r="A18181" i="40"/>
  <c r="A18180" i="40"/>
  <c r="A18179" i="40"/>
  <c r="A18178" i="40"/>
  <c r="A18177" i="40"/>
  <c r="A18176" i="40"/>
  <c r="A18175" i="40"/>
  <c r="A18174" i="40"/>
  <c r="A18173" i="40"/>
  <c r="A18172" i="40"/>
  <c r="A18171" i="40"/>
  <c r="A18170" i="40"/>
  <c r="A18169" i="40"/>
  <c r="A18168" i="40"/>
  <c r="A18167" i="40"/>
  <c r="A18166" i="40"/>
  <c r="A18165" i="40"/>
  <c r="A18164" i="40"/>
  <c r="A18163" i="40"/>
  <c r="A18162" i="40"/>
  <c r="A18161" i="40"/>
  <c r="A18160" i="40"/>
  <c r="A18159" i="40"/>
  <c r="A18158" i="40"/>
  <c r="A18157" i="40"/>
  <c r="A18156" i="40"/>
  <c r="A18155" i="40"/>
  <c r="A18154" i="40"/>
  <c r="A18153" i="40"/>
  <c r="A18152" i="40"/>
  <c r="A18151" i="40"/>
  <c r="A18150" i="40"/>
  <c r="A18149" i="40"/>
  <c r="A18148" i="40"/>
  <c r="A18147" i="40"/>
  <c r="A18146" i="40"/>
  <c r="A18145" i="40"/>
  <c r="A18144" i="40"/>
  <c r="A18143" i="40"/>
  <c r="A18142" i="40"/>
  <c r="A18141" i="40"/>
  <c r="A18140" i="40"/>
  <c r="A18139" i="40"/>
  <c r="A18138" i="40"/>
  <c r="A18137" i="40"/>
  <c r="A18136" i="40"/>
  <c r="A18135" i="40"/>
  <c r="A18134" i="40"/>
  <c r="A18133" i="40"/>
  <c r="A18132" i="40"/>
  <c r="A18131" i="40"/>
  <c r="A18130" i="40"/>
  <c r="A18129" i="40"/>
  <c r="A18128" i="40"/>
  <c r="A18127" i="40"/>
  <c r="A18126" i="40"/>
  <c r="A18125" i="40"/>
  <c r="A18124" i="40"/>
  <c r="A18123" i="40"/>
  <c r="A18122" i="40"/>
  <c r="A18121" i="40"/>
  <c r="A18120" i="40"/>
  <c r="A18119" i="40"/>
  <c r="A18118" i="40"/>
  <c r="A18117" i="40"/>
  <c r="A18116" i="40"/>
  <c r="A18115" i="40"/>
  <c r="A18114" i="40"/>
  <c r="A18113" i="40"/>
  <c r="A18112" i="40"/>
  <c r="A18111" i="40"/>
  <c r="A18110" i="40"/>
  <c r="A18109" i="40"/>
  <c r="A18108" i="40"/>
  <c r="A18107" i="40"/>
  <c r="A18106" i="40"/>
  <c r="A18105" i="40"/>
  <c r="A18104" i="40"/>
  <c r="A18103" i="40"/>
  <c r="A18102" i="40"/>
  <c r="A18101" i="40"/>
  <c r="A18100" i="40"/>
  <c r="A18099" i="40"/>
  <c r="A18098" i="40"/>
  <c r="A18097" i="40"/>
  <c r="A18096" i="40"/>
  <c r="A18095" i="40"/>
  <c r="A18094" i="40"/>
  <c r="A18093" i="40"/>
  <c r="A18092" i="40"/>
  <c r="A18091" i="40"/>
  <c r="A18090" i="40"/>
  <c r="A18089" i="40"/>
  <c r="A18088" i="40"/>
  <c r="A18087" i="40"/>
  <c r="A18086" i="40"/>
  <c r="A18085" i="40"/>
  <c r="A18084" i="40"/>
  <c r="A18083" i="40"/>
  <c r="A18082" i="40"/>
  <c r="A18081" i="40"/>
  <c r="A18080" i="40"/>
  <c r="A18079" i="40"/>
  <c r="A18078" i="40"/>
  <c r="A18077" i="40"/>
  <c r="A18076" i="40"/>
  <c r="A18075" i="40"/>
  <c r="A18074" i="40"/>
  <c r="A18073" i="40"/>
  <c r="A18072" i="40"/>
  <c r="A18071" i="40"/>
  <c r="A18070" i="40"/>
  <c r="A18069" i="40"/>
  <c r="A18068" i="40"/>
  <c r="A18067" i="40"/>
  <c r="A18066" i="40"/>
  <c r="A18065" i="40"/>
  <c r="A18064" i="40"/>
  <c r="A18063" i="40"/>
  <c r="A18062" i="40"/>
  <c r="A18061" i="40"/>
  <c r="A18060" i="40"/>
  <c r="A18059" i="40"/>
  <c r="A18058" i="40"/>
  <c r="A18057" i="40"/>
  <c r="A18056" i="40"/>
  <c r="A18055" i="40"/>
  <c r="A18054" i="40"/>
  <c r="A18053" i="40"/>
  <c r="A18052" i="40"/>
  <c r="A18051" i="40"/>
  <c r="A18050" i="40"/>
  <c r="A18049" i="40"/>
  <c r="A18048" i="40"/>
  <c r="A18047" i="40"/>
  <c r="A18046" i="40"/>
  <c r="A18045" i="40"/>
  <c r="A18044" i="40"/>
  <c r="A18043" i="40"/>
  <c r="A18042" i="40"/>
  <c r="A18041" i="40"/>
  <c r="A18040" i="40"/>
  <c r="A18039" i="40"/>
  <c r="A18038" i="40"/>
  <c r="A18037" i="40"/>
  <c r="A18036" i="40"/>
  <c r="A18035" i="40"/>
  <c r="A18034" i="40"/>
  <c r="A18033" i="40"/>
  <c r="A18032" i="40"/>
  <c r="A18031" i="40"/>
  <c r="A18030" i="40"/>
  <c r="A18029" i="40"/>
  <c r="A18028" i="40"/>
  <c r="A18027" i="40"/>
  <c r="A18026" i="40"/>
  <c r="A18025" i="40"/>
  <c r="A18024" i="40"/>
  <c r="A18023" i="40"/>
  <c r="A18022" i="40"/>
  <c r="A18021" i="40"/>
  <c r="A18020" i="40"/>
  <c r="A18019" i="40"/>
  <c r="A18018" i="40"/>
  <c r="A18017" i="40"/>
  <c r="A18016" i="40"/>
  <c r="A18015" i="40"/>
  <c r="A18014" i="40"/>
  <c r="A18013" i="40"/>
  <c r="A18012" i="40"/>
  <c r="A18011" i="40"/>
  <c r="A18010" i="40"/>
  <c r="A18009" i="40"/>
  <c r="A18008" i="40"/>
  <c r="A18007" i="40"/>
  <c r="A18006" i="40"/>
  <c r="A18005" i="40"/>
  <c r="A18004" i="40"/>
  <c r="A18003" i="40"/>
  <c r="A18002" i="40"/>
  <c r="A18001" i="40"/>
  <c r="A18000" i="40"/>
  <c r="A17999" i="40"/>
  <c r="A17998" i="40"/>
  <c r="A17997" i="40"/>
  <c r="A17996" i="40"/>
  <c r="A17995" i="40"/>
  <c r="A17994" i="40"/>
  <c r="A17993" i="40"/>
  <c r="A17992" i="40"/>
  <c r="A17991" i="40"/>
  <c r="A17990" i="40"/>
  <c r="A17989" i="40"/>
  <c r="A17988" i="40"/>
  <c r="A17987" i="40"/>
  <c r="A17986" i="40"/>
  <c r="A17985" i="40"/>
  <c r="A17984" i="40"/>
  <c r="A17983" i="40"/>
  <c r="A17982" i="40"/>
  <c r="A17981" i="40"/>
  <c r="A17980" i="40"/>
  <c r="A17979" i="40"/>
  <c r="A17978" i="40"/>
  <c r="A17977" i="40"/>
  <c r="A17976" i="40"/>
  <c r="A17975" i="40"/>
  <c r="A17974" i="40"/>
  <c r="A17973" i="40"/>
  <c r="A17972" i="40"/>
  <c r="A17971" i="40"/>
  <c r="A17970" i="40"/>
  <c r="A17969" i="40"/>
  <c r="A17968" i="40"/>
  <c r="A17967" i="40"/>
  <c r="A17966" i="40"/>
  <c r="A17965" i="40"/>
  <c r="A17964" i="40"/>
  <c r="A17963" i="40"/>
  <c r="A17962" i="40"/>
  <c r="A17961" i="40"/>
  <c r="A17960" i="40"/>
  <c r="A17959" i="40"/>
  <c r="A17958" i="40"/>
  <c r="A17957" i="40"/>
  <c r="A17956" i="40"/>
  <c r="A17955" i="40"/>
  <c r="A17954" i="40"/>
  <c r="A17953" i="40"/>
  <c r="A17952" i="40"/>
  <c r="A17951" i="40"/>
  <c r="A17950" i="40"/>
  <c r="A17949" i="40"/>
  <c r="A17948" i="40"/>
  <c r="A17947" i="40"/>
  <c r="A17946" i="40"/>
  <c r="A17945" i="40"/>
  <c r="A17944" i="40"/>
  <c r="A17943" i="40"/>
  <c r="A17942" i="40"/>
  <c r="A17941" i="40"/>
  <c r="A17940" i="40"/>
  <c r="A17939" i="40"/>
  <c r="A17938" i="40"/>
  <c r="A17937" i="40"/>
  <c r="A17936" i="40"/>
  <c r="A17935" i="40"/>
  <c r="A17934" i="40"/>
  <c r="A17933" i="40"/>
  <c r="A17932" i="40"/>
  <c r="A17931" i="40"/>
  <c r="A17930" i="40"/>
  <c r="A17929" i="40"/>
  <c r="A17928" i="40"/>
  <c r="A17927" i="40"/>
  <c r="A17926" i="40"/>
  <c r="A17925" i="40"/>
  <c r="A17924" i="40"/>
  <c r="A17923" i="40"/>
  <c r="A17922" i="40"/>
  <c r="A17921" i="40"/>
  <c r="A17920" i="40"/>
  <c r="A17919" i="40"/>
  <c r="A17918" i="40"/>
  <c r="A17917" i="40"/>
  <c r="A17916" i="40"/>
  <c r="A17915" i="40"/>
  <c r="A17914" i="40"/>
  <c r="A17913" i="40"/>
  <c r="A17912" i="40"/>
  <c r="A17911" i="40"/>
  <c r="A17910" i="40"/>
  <c r="A17909" i="40"/>
  <c r="A17908" i="40"/>
  <c r="A17907" i="40"/>
  <c r="A17906" i="40"/>
  <c r="A17905" i="40"/>
  <c r="A17904" i="40"/>
  <c r="A17903" i="40"/>
  <c r="A17902" i="40"/>
  <c r="A17901" i="40"/>
  <c r="A17900" i="40"/>
  <c r="A17899" i="40"/>
  <c r="A17898" i="40"/>
  <c r="A17897" i="40"/>
  <c r="A17896" i="40"/>
  <c r="A17895" i="40"/>
  <c r="A17894" i="40"/>
  <c r="A17893" i="40"/>
  <c r="A17892" i="40"/>
  <c r="A17891" i="40"/>
  <c r="A17890" i="40"/>
  <c r="A17889" i="40"/>
  <c r="A17888" i="40"/>
  <c r="A17887" i="40"/>
  <c r="A17886" i="40"/>
  <c r="A17885" i="40"/>
  <c r="A17884" i="40"/>
  <c r="A17883" i="40"/>
  <c r="A17882" i="40"/>
  <c r="A17881" i="40"/>
  <c r="A17880" i="40"/>
  <c r="A17879" i="40"/>
  <c r="A17878" i="40"/>
  <c r="A17877" i="40"/>
  <c r="A17876" i="40"/>
  <c r="A17875" i="40"/>
  <c r="A17874" i="40"/>
  <c r="A17873" i="40"/>
  <c r="A17872" i="40"/>
  <c r="A17871" i="40"/>
  <c r="A17870" i="40"/>
  <c r="A17869" i="40"/>
  <c r="A17868" i="40"/>
  <c r="A17867" i="40"/>
  <c r="A17866" i="40"/>
  <c r="A17865" i="40"/>
  <c r="A17864" i="40"/>
  <c r="A17863" i="40"/>
  <c r="A17862" i="40"/>
  <c r="A17861" i="40"/>
  <c r="A17860" i="40"/>
  <c r="A17859" i="40"/>
  <c r="A17858" i="40"/>
  <c r="A17857" i="40"/>
  <c r="A17856" i="40"/>
  <c r="A17855" i="40"/>
  <c r="A17854" i="40"/>
  <c r="A17853" i="40"/>
  <c r="A17852" i="40"/>
  <c r="A17851" i="40"/>
  <c r="A17850" i="40"/>
  <c r="A17849" i="40"/>
  <c r="A17848" i="40"/>
  <c r="A17847" i="40"/>
  <c r="A17846" i="40"/>
  <c r="A17845" i="40"/>
  <c r="A17844" i="40"/>
  <c r="A17843" i="40"/>
  <c r="A17842" i="40"/>
  <c r="A17841" i="40"/>
  <c r="A17840" i="40"/>
  <c r="A17839" i="40"/>
  <c r="A17838" i="40"/>
  <c r="A17837" i="40"/>
  <c r="A17836" i="40"/>
  <c r="A17835" i="40"/>
  <c r="A17834" i="40"/>
  <c r="A17833" i="40"/>
  <c r="A17832" i="40"/>
  <c r="A17831" i="40"/>
  <c r="A17830" i="40"/>
  <c r="A17829" i="40"/>
  <c r="A17828" i="40"/>
  <c r="A17827" i="40"/>
  <c r="A17826" i="40"/>
  <c r="A17825" i="40"/>
  <c r="A17824" i="40"/>
  <c r="A17823" i="40"/>
  <c r="A17822" i="40"/>
  <c r="A17821" i="40"/>
  <c r="A17820" i="40"/>
  <c r="A17819" i="40"/>
  <c r="A17818" i="40"/>
  <c r="A17817" i="40"/>
  <c r="A17816" i="40"/>
  <c r="A17815" i="40"/>
  <c r="A17814" i="40"/>
  <c r="A17813" i="40"/>
  <c r="A17812" i="40"/>
  <c r="A17811" i="40"/>
  <c r="A17810" i="40"/>
  <c r="A17809" i="40"/>
  <c r="A17808" i="40"/>
  <c r="A17807" i="40"/>
  <c r="A17806" i="40"/>
  <c r="A17805" i="40"/>
  <c r="A17804" i="40"/>
  <c r="A17803" i="40"/>
  <c r="A17802" i="40"/>
  <c r="A17801" i="40"/>
  <c r="A17800" i="40"/>
  <c r="A17799" i="40"/>
  <c r="A17798" i="40"/>
  <c r="A17797" i="40"/>
  <c r="A17796" i="40"/>
  <c r="A17795" i="40"/>
  <c r="A17794" i="40"/>
  <c r="A17793" i="40"/>
  <c r="A17792" i="40"/>
  <c r="A17791" i="40"/>
  <c r="A17790" i="40"/>
  <c r="A17789" i="40"/>
  <c r="A17788" i="40"/>
  <c r="A17787" i="40"/>
  <c r="A17786" i="40"/>
  <c r="A17785" i="40"/>
  <c r="A17784" i="40"/>
  <c r="A17783" i="40"/>
  <c r="A17782" i="40"/>
  <c r="A17781" i="40"/>
  <c r="A17780" i="40"/>
  <c r="A17779" i="40"/>
  <c r="A17778" i="40"/>
  <c r="A17777" i="40"/>
  <c r="A17776" i="40"/>
  <c r="A17775" i="40"/>
  <c r="A17774" i="40"/>
  <c r="A17773" i="40"/>
  <c r="A17772" i="40"/>
  <c r="A17771" i="40"/>
  <c r="A17770" i="40"/>
  <c r="A17769" i="40"/>
  <c r="A17768" i="40"/>
  <c r="A17767" i="40"/>
  <c r="A17766" i="40"/>
  <c r="A17765" i="40"/>
  <c r="A17764" i="40"/>
  <c r="A17763" i="40"/>
  <c r="A17762" i="40"/>
  <c r="A17761" i="40"/>
  <c r="A17760" i="40"/>
  <c r="A17759" i="40"/>
  <c r="A17758" i="40"/>
  <c r="A17757" i="40"/>
  <c r="A17756" i="40"/>
  <c r="A17755" i="40"/>
  <c r="A17754" i="40"/>
  <c r="A17753" i="40"/>
  <c r="A17752" i="40"/>
  <c r="A17751" i="40"/>
  <c r="A17750" i="40"/>
  <c r="A17749" i="40"/>
  <c r="A17748" i="40"/>
  <c r="A17747" i="40"/>
  <c r="A17746" i="40"/>
  <c r="A17745" i="40"/>
  <c r="A17744" i="40"/>
  <c r="A17743" i="40"/>
  <c r="A17742" i="40"/>
  <c r="A17741" i="40"/>
  <c r="A17740" i="40"/>
  <c r="A17739" i="40"/>
  <c r="A17738" i="40"/>
  <c r="A17737" i="40"/>
  <c r="A17736" i="40"/>
  <c r="A17735" i="40"/>
  <c r="A17734" i="40"/>
  <c r="A17733" i="40"/>
  <c r="A17732" i="40"/>
  <c r="A17731" i="40"/>
  <c r="A17730" i="40"/>
  <c r="A17729" i="40"/>
  <c r="A17728" i="40"/>
  <c r="A17727" i="40"/>
  <c r="A17726" i="40"/>
  <c r="A17725" i="40"/>
  <c r="A17724" i="40"/>
  <c r="A17723" i="40"/>
  <c r="A17722" i="40"/>
  <c r="A17721" i="40"/>
  <c r="A17720" i="40"/>
  <c r="A17719" i="40"/>
  <c r="A17718" i="40"/>
  <c r="A17717" i="40"/>
  <c r="A17716" i="40"/>
  <c r="A17715" i="40"/>
  <c r="A17714" i="40"/>
  <c r="A17713" i="40"/>
  <c r="A17712" i="40"/>
  <c r="A17711" i="40"/>
  <c r="A17710" i="40"/>
  <c r="A17709" i="40"/>
  <c r="A17708" i="40"/>
  <c r="A17707" i="40"/>
  <c r="A17706" i="40"/>
  <c r="A17705" i="40"/>
  <c r="A17704" i="40"/>
  <c r="A17703" i="40"/>
  <c r="A17702" i="40"/>
  <c r="A17701" i="40"/>
  <c r="A17700" i="40"/>
  <c r="A17699" i="40"/>
  <c r="A17698" i="40"/>
  <c r="A17697" i="40"/>
  <c r="A17696" i="40"/>
  <c r="A17695" i="40"/>
  <c r="A17694" i="40"/>
  <c r="A17693" i="40"/>
  <c r="A17692" i="40"/>
  <c r="A17691" i="40"/>
  <c r="A17690" i="40"/>
  <c r="A17689" i="40"/>
  <c r="A17688" i="40"/>
  <c r="A17687" i="40"/>
  <c r="A17686" i="40"/>
  <c r="A17685" i="40"/>
  <c r="A17684" i="40"/>
  <c r="A17683" i="40"/>
  <c r="A17682" i="40"/>
  <c r="A17681" i="40"/>
  <c r="A17680" i="40"/>
  <c r="A17679" i="40"/>
  <c r="A17678" i="40"/>
  <c r="A17677" i="40"/>
  <c r="A17676" i="40"/>
  <c r="A17675" i="40"/>
  <c r="A17674" i="40"/>
  <c r="A17673" i="40"/>
  <c r="A17672" i="40"/>
  <c r="A17671" i="40"/>
  <c r="A17670" i="40"/>
  <c r="A17669" i="40"/>
  <c r="A17668" i="40"/>
  <c r="A17667" i="40"/>
  <c r="A17666" i="40"/>
  <c r="A17665" i="40"/>
  <c r="A17664" i="40"/>
  <c r="A17663" i="40"/>
  <c r="A17662" i="40"/>
  <c r="A17661" i="40"/>
  <c r="A17660" i="40"/>
  <c r="A17659" i="40"/>
  <c r="A17658" i="40"/>
  <c r="A17657" i="40"/>
  <c r="A17656" i="40"/>
  <c r="A17655" i="40"/>
  <c r="A17654" i="40"/>
  <c r="A17653" i="40"/>
  <c r="A17652" i="40"/>
  <c r="A17651" i="40"/>
  <c r="A17650" i="40"/>
  <c r="A17649" i="40"/>
  <c r="A17648" i="40"/>
  <c r="A17647" i="40"/>
  <c r="A17646" i="40"/>
  <c r="A17645" i="40"/>
  <c r="A17644" i="40"/>
  <c r="A17643" i="40"/>
  <c r="A17642" i="40"/>
  <c r="A17641" i="40"/>
  <c r="A17640" i="40"/>
  <c r="A17639" i="40"/>
  <c r="A17638" i="40"/>
  <c r="A17637" i="40"/>
  <c r="A17636" i="40"/>
  <c r="A17635" i="40"/>
  <c r="A17634" i="40"/>
  <c r="A17633" i="40"/>
  <c r="A17632" i="40"/>
  <c r="A17631" i="40"/>
  <c r="A17630" i="40"/>
  <c r="A17629" i="40"/>
  <c r="A17628" i="40"/>
  <c r="A17627" i="40"/>
  <c r="A17626" i="40"/>
  <c r="A17625" i="40"/>
  <c r="A17624" i="40"/>
  <c r="A17623" i="40"/>
  <c r="A17622" i="40"/>
  <c r="A17621" i="40"/>
  <c r="A17620" i="40"/>
  <c r="A17619" i="40"/>
  <c r="A17618" i="40"/>
  <c r="A17617" i="40"/>
  <c r="A17616" i="40"/>
  <c r="A17615" i="40"/>
  <c r="A17614" i="40"/>
  <c r="A17613" i="40"/>
  <c r="A17612" i="40"/>
  <c r="A17611" i="40"/>
  <c r="A17610" i="40"/>
  <c r="A17609" i="40"/>
  <c r="A17608" i="40"/>
  <c r="A17607" i="40"/>
  <c r="A17606" i="40"/>
  <c r="A17605" i="40"/>
  <c r="A17604" i="40"/>
  <c r="A17603" i="40"/>
  <c r="A17602" i="40"/>
  <c r="A17601" i="40"/>
  <c r="A17600" i="40"/>
  <c r="A17599" i="40"/>
  <c r="A17598" i="40"/>
  <c r="A17597" i="40"/>
  <c r="A17596" i="40"/>
  <c r="A17595" i="40"/>
  <c r="A17594" i="40"/>
  <c r="A17593" i="40"/>
  <c r="A17592" i="40"/>
  <c r="A17591" i="40"/>
  <c r="A17590" i="40"/>
  <c r="A17589" i="40"/>
  <c r="A17588" i="40"/>
  <c r="A17587" i="40"/>
  <c r="A17586" i="40"/>
  <c r="A17585" i="40"/>
  <c r="A17584" i="40"/>
  <c r="A17583" i="40"/>
  <c r="A17582" i="40"/>
  <c r="A17581" i="40"/>
  <c r="A17580" i="40"/>
  <c r="A17579" i="40"/>
  <c r="A17578" i="40"/>
  <c r="A17577" i="40"/>
  <c r="A17576" i="40"/>
  <c r="A17575" i="40"/>
  <c r="A17574" i="40"/>
  <c r="A17573" i="40"/>
  <c r="A17572" i="40"/>
  <c r="A17571" i="40"/>
  <c r="A17570" i="40"/>
  <c r="A17569" i="40"/>
  <c r="A17568" i="40"/>
  <c r="A17567" i="40"/>
  <c r="A17566" i="40"/>
  <c r="A17565" i="40"/>
  <c r="A17564" i="40"/>
  <c r="A17563" i="40"/>
  <c r="A17562" i="40"/>
  <c r="A17561" i="40"/>
  <c r="A17560" i="40"/>
  <c r="A17559" i="40"/>
  <c r="A17558" i="40"/>
  <c r="A17557" i="40"/>
  <c r="A17556" i="40"/>
  <c r="A17555" i="40"/>
  <c r="A17554" i="40"/>
  <c r="A17553" i="40"/>
  <c r="A17552" i="40"/>
  <c r="A17551" i="40"/>
  <c r="A17550" i="40"/>
  <c r="A17549" i="40"/>
  <c r="A17548" i="40"/>
  <c r="A17547" i="40"/>
  <c r="A17546" i="40"/>
  <c r="A17545" i="40"/>
  <c r="A17544" i="40"/>
  <c r="A17543" i="40"/>
  <c r="A17542" i="40"/>
  <c r="A17541" i="40"/>
  <c r="A17540" i="40"/>
  <c r="A17539" i="40"/>
  <c r="A17538" i="40"/>
  <c r="A17537" i="40"/>
  <c r="A17536" i="40"/>
  <c r="A17535" i="40"/>
  <c r="A17534" i="40"/>
  <c r="A17533" i="40"/>
  <c r="A17532" i="40"/>
  <c r="A17531" i="40"/>
  <c r="A17530" i="40"/>
  <c r="A17529" i="40"/>
  <c r="A17528" i="40"/>
  <c r="A17527" i="40"/>
  <c r="A17526" i="40"/>
  <c r="A17525" i="40"/>
  <c r="A17524" i="40"/>
  <c r="A17523" i="40"/>
  <c r="A17522" i="40"/>
  <c r="A17521" i="40"/>
  <c r="A17520" i="40"/>
  <c r="A17519" i="40"/>
  <c r="A17518" i="40"/>
  <c r="A17517" i="40"/>
  <c r="A17516" i="40"/>
  <c r="A17515" i="40"/>
  <c r="A17514" i="40"/>
  <c r="A17513" i="40"/>
  <c r="A17512" i="40"/>
  <c r="A17511" i="40"/>
  <c r="A17510" i="40"/>
  <c r="A17509" i="40"/>
  <c r="A17508" i="40"/>
  <c r="A17507" i="40"/>
  <c r="A17506" i="40"/>
  <c r="A17505" i="40"/>
  <c r="A17504" i="40"/>
  <c r="A17503" i="40"/>
  <c r="A17502" i="40"/>
  <c r="A17501" i="40"/>
  <c r="A17500" i="40"/>
  <c r="A17499" i="40"/>
  <c r="A17498" i="40"/>
  <c r="A17497" i="40"/>
  <c r="A17496" i="40"/>
  <c r="A17495" i="40"/>
  <c r="A17494" i="40"/>
  <c r="A17493" i="40"/>
  <c r="A17492" i="40"/>
  <c r="A17491" i="40"/>
  <c r="A17490" i="40"/>
  <c r="A17489" i="40"/>
  <c r="A17488" i="40"/>
  <c r="A17487" i="40"/>
  <c r="A17486" i="40"/>
  <c r="A17485" i="40"/>
  <c r="A17484" i="40"/>
  <c r="A17483" i="40"/>
  <c r="A17482" i="40"/>
  <c r="A17481" i="40"/>
  <c r="A17480" i="40"/>
  <c r="A17479" i="40"/>
  <c r="A17478" i="40"/>
  <c r="A17477" i="40"/>
  <c r="A17476" i="40"/>
  <c r="A17475" i="40"/>
  <c r="A17474" i="40"/>
  <c r="A17473" i="40"/>
  <c r="A17472" i="40"/>
  <c r="A17471" i="40"/>
  <c r="A17470" i="40"/>
  <c r="A17469" i="40"/>
  <c r="A17468" i="40"/>
  <c r="A17467" i="40"/>
  <c r="A17466" i="40"/>
  <c r="A17465" i="40"/>
  <c r="A17464" i="40"/>
  <c r="A17463" i="40"/>
  <c r="A17462" i="40"/>
  <c r="A17461" i="40"/>
  <c r="A17460" i="40"/>
  <c r="A17459" i="40"/>
  <c r="A17458" i="40"/>
  <c r="A17457" i="40"/>
  <c r="A17456" i="40"/>
  <c r="A17455" i="40"/>
  <c r="A17454" i="40"/>
  <c r="A17453" i="40"/>
  <c r="A17452" i="40"/>
  <c r="A17451" i="40"/>
  <c r="A17450" i="40"/>
  <c r="A17449" i="40"/>
  <c r="A17448" i="40"/>
  <c r="A17447" i="40"/>
  <c r="A17446" i="40"/>
  <c r="A17445" i="40"/>
  <c r="A17444" i="40"/>
  <c r="A17443" i="40"/>
  <c r="A17442" i="40"/>
  <c r="A17441" i="40"/>
  <c r="A17440" i="40"/>
  <c r="A17439" i="40"/>
  <c r="A17438" i="40"/>
  <c r="A17437" i="40"/>
  <c r="A17436" i="40"/>
  <c r="A17435" i="40"/>
  <c r="A17434" i="40"/>
  <c r="A17433" i="40"/>
  <c r="A17432" i="40"/>
  <c r="A17431" i="40"/>
  <c r="A17430" i="40"/>
  <c r="A17429" i="40"/>
  <c r="A17428" i="40"/>
  <c r="A17427" i="40"/>
  <c r="A17426" i="40"/>
  <c r="A17425" i="40"/>
  <c r="A17424" i="40"/>
  <c r="A17423" i="40"/>
  <c r="A17422" i="40"/>
  <c r="A17421" i="40"/>
  <c r="A17420" i="40"/>
  <c r="A17419" i="40"/>
  <c r="A17418" i="40"/>
  <c r="A17417" i="40"/>
  <c r="A17416" i="40"/>
  <c r="A17415" i="40"/>
  <c r="A17414" i="40"/>
  <c r="A17413" i="40"/>
  <c r="A17412" i="40"/>
  <c r="A17411" i="40"/>
  <c r="A17410" i="40"/>
  <c r="A17409" i="40"/>
  <c r="A17408" i="40"/>
  <c r="A17407" i="40"/>
  <c r="A17406" i="40"/>
  <c r="A17405" i="40"/>
  <c r="A17404" i="40"/>
  <c r="A17403" i="40"/>
  <c r="A17402" i="40"/>
  <c r="A17401" i="40"/>
  <c r="A17400" i="40"/>
  <c r="A17399" i="40"/>
  <c r="A17398" i="40"/>
  <c r="A17397" i="40"/>
  <c r="A17396" i="40"/>
  <c r="A17395" i="40"/>
  <c r="A17394" i="40"/>
  <c r="A17393" i="40"/>
  <c r="A17392" i="40"/>
  <c r="A17391" i="40"/>
  <c r="A17390" i="40"/>
  <c r="A17389" i="40"/>
  <c r="A17388" i="40"/>
  <c r="A17387" i="40"/>
  <c r="A17386" i="40"/>
  <c r="A17385" i="40"/>
  <c r="A17384" i="40"/>
  <c r="A17383" i="40"/>
  <c r="A17382" i="40"/>
  <c r="A17381" i="40"/>
  <c r="A17380" i="40"/>
  <c r="A17379" i="40"/>
  <c r="A17378" i="40"/>
  <c r="A17377" i="40"/>
  <c r="A17376" i="40"/>
  <c r="A17375" i="40"/>
  <c r="A17374" i="40"/>
  <c r="A17373" i="40"/>
  <c r="A17372" i="40"/>
  <c r="A17371" i="40"/>
  <c r="A17370" i="40"/>
  <c r="A17369" i="40"/>
  <c r="A17368" i="40"/>
  <c r="A17367" i="40"/>
  <c r="A17366" i="40"/>
  <c r="A17365" i="40"/>
  <c r="A17364" i="40"/>
  <c r="A17363" i="40"/>
  <c r="A17362" i="40"/>
  <c r="A17361" i="40"/>
  <c r="A17360" i="40"/>
  <c r="A17359" i="40"/>
  <c r="A17358" i="40"/>
  <c r="A17357" i="40"/>
  <c r="A17356" i="40"/>
  <c r="A17355" i="40"/>
  <c r="A17354" i="40"/>
  <c r="A17353" i="40"/>
  <c r="A17352" i="40"/>
  <c r="A17351" i="40"/>
  <c r="A17350" i="40"/>
  <c r="A17349" i="40"/>
  <c r="A17348" i="40"/>
  <c r="A17347" i="40"/>
  <c r="A17346" i="40"/>
  <c r="A17345" i="40"/>
  <c r="A17344" i="40"/>
  <c r="A17343" i="40"/>
  <c r="A17342" i="40"/>
  <c r="A17341" i="40"/>
  <c r="A17340" i="40"/>
  <c r="A17339" i="40"/>
  <c r="A17338" i="40"/>
  <c r="A17337" i="40"/>
  <c r="A17336" i="40"/>
  <c r="A17335" i="40"/>
  <c r="A17334" i="40"/>
  <c r="A17333" i="40"/>
  <c r="A17332" i="40"/>
  <c r="A17331" i="40"/>
  <c r="A17330" i="40"/>
  <c r="A17329" i="40"/>
  <c r="A17328" i="40"/>
  <c r="A17327" i="40"/>
  <c r="A17326" i="40"/>
  <c r="A17325" i="40"/>
  <c r="A17324" i="40"/>
  <c r="A17323" i="40"/>
  <c r="A17322" i="40"/>
  <c r="A17321" i="40"/>
  <c r="A17320" i="40"/>
  <c r="A17319" i="40"/>
  <c r="A17318" i="40"/>
  <c r="A17317" i="40"/>
  <c r="A17316" i="40"/>
  <c r="A17315" i="40"/>
  <c r="A17314" i="40"/>
  <c r="A17313" i="40"/>
  <c r="A17312" i="40"/>
  <c r="A17311" i="40"/>
  <c r="A17310" i="40"/>
  <c r="A17309" i="40"/>
  <c r="A17308" i="40"/>
  <c r="A17307" i="40"/>
  <c r="A17306" i="40"/>
  <c r="A17305" i="40"/>
  <c r="A17304" i="40"/>
  <c r="A17303" i="40"/>
  <c r="A17302" i="40"/>
  <c r="A17301" i="40"/>
  <c r="A17300" i="40"/>
  <c r="A17299" i="40"/>
  <c r="A17298" i="40"/>
  <c r="A17297" i="40"/>
  <c r="A17296" i="40"/>
  <c r="A17295" i="40"/>
  <c r="A17294" i="40"/>
  <c r="A17293" i="40"/>
  <c r="A17292" i="40"/>
  <c r="A17291" i="40"/>
  <c r="A17290" i="40"/>
  <c r="A17289" i="40"/>
  <c r="A17288" i="40"/>
  <c r="A17287" i="40"/>
  <c r="A17286" i="40"/>
  <c r="A17285" i="40"/>
  <c r="A17284" i="40"/>
  <c r="A17283" i="40"/>
  <c r="A17282" i="40"/>
  <c r="A17281" i="40"/>
  <c r="A17280" i="40"/>
  <c r="A17279" i="40"/>
  <c r="A17278" i="40"/>
  <c r="A17277" i="40"/>
  <c r="A17276" i="40"/>
  <c r="A17275" i="40"/>
  <c r="A17274" i="40"/>
  <c r="A17273" i="40"/>
  <c r="A17272" i="40"/>
  <c r="A17271" i="40"/>
  <c r="A17270" i="40"/>
  <c r="A17269" i="40"/>
  <c r="A17268" i="40"/>
  <c r="A17267" i="40"/>
  <c r="A17266" i="40"/>
  <c r="A17265" i="40"/>
  <c r="A17264" i="40"/>
  <c r="A17263" i="40"/>
  <c r="A17262" i="40"/>
  <c r="A17261" i="40"/>
  <c r="A17260" i="40"/>
  <c r="A17259" i="40"/>
  <c r="A17258" i="40"/>
  <c r="A17257" i="40"/>
  <c r="A17256" i="40"/>
  <c r="A17255" i="40"/>
  <c r="A17254" i="40"/>
  <c r="A17253" i="40"/>
  <c r="A17252" i="40"/>
  <c r="A17251" i="40"/>
  <c r="A17250" i="40"/>
  <c r="A17249" i="40"/>
  <c r="A17248" i="40"/>
  <c r="A17247" i="40"/>
  <c r="A17246" i="40"/>
  <c r="A17245" i="40"/>
  <c r="A17244" i="40"/>
  <c r="A17243" i="40"/>
  <c r="A17242" i="40"/>
  <c r="A17241" i="40"/>
  <c r="A17240" i="40"/>
  <c r="A17239" i="40"/>
  <c r="A17238" i="40"/>
  <c r="A17237" i="40"/>
  <c r="A17236" i="40"/>
  <c r="A17235" i="40"/>
  <c r="A17234" i="40"/>
  <c r="A17233" i="40"/>
  <c r="A17232" i="40"/>
  <c r="A17231" i="40"/>
  <c r="A17230" i="40"/>
  <c r="A17229" i="40"/>
  <c r="A17228" i="40"/>
  <c r="A17227" i="40"/>
  <c r="A17226" i="40"/>
  <c r="A17225" i="40"/>
  <c r="A17224" i="40"/>
  <c r="A17223" i="40"/>
  <c r="A17222" i="40"/>
  <c r="A17221" i="40"/>
  <c r="A17220" i="40"/>
  <c r="A17219" i="40"/>
  <c r="A17218" i="40"/>
  <c r="A17217" i="40"/>
  <c r="A17216" i="40"/>
  <c r="A17215" i="40"/>
  <c r="A17214" i="40"/>
  <c r="A17213" i="40"/>
  <c r="A17212" i="40"/>
  <c r="A17211" i="40"/>
  <c r="A17210" i="40"/>
  <c r="A17209" i="40"/>
  <c r="A17208" i="40"/>
  <c r="A17207" i="40"/>
  <c r="A17206" i="40"/>
  <c r="A17205" i="40"/>
  <c r="A17204" i="40"/>
  <c r="A17203" i="40"/>
  <c r="A17202" i="40"/>
  <c r="A17201" i="40"/>
  <c r="A17200" i="40"/>
  <c r="A17199" i="40"/>
  <c r="A17198" i="40"/>
  <c r="A17197" i="40"/>
  <c r="A17196" i="40"/>
  <c r="A17195" i="40"/>
  <c r="A17194" i="40"/>
  <c r="A17193" i="40"/>
  <c r="A17192" i="40"/>
  <c r="A17191" i="40"/>
  <c r="A17190" i="40"/>
  <c r="A17189" i="40"/>
  <c r="A17188" i="40"/>
  <c r="A17187" i="40"/>
  <c r="A17186" i="40"/>
  <c r="A17185" i="40"/>
  <c r="A17184" i="40"/>
  <c r="A17183" i="40"/>
  <c r="A17182" i="40"/>
  <c r="A17181" i="40"/>
  <c r="A17180" i="40"/>
  <c r="A17179" i="40"/>
  <c r="A17178" i="40"/>
  <c r="A17177" i="40"/>
  <c r="A17176" i="40"/>
  <c r="A17175" i="40"/>
  <c r="A17174" i="40"/>
  <c r="A17173" i="40"/>
  <c r="A17172" i="40"/>
  <c r="A17171" i="40"/>
  <c r="A17170" i="40"/>
  <c r="A17169" i="40"/>
  <c r="A17168" i="40"/>
  <c r="A17167" i="40"/>
  <c r="A17166" i="40"/>
  <c r="A17165" i="40"/>
  <c r="A17164" i="40"/>
  <c r="A17163" i="40"/>
  <c r="A17162" i="40"/>
  <c r="A17161" i="40"/>
  <c r="A17160" i="40"/>
  <c r="A17159" i="40"/>
  <c r="A17158" i="40"/>
  <c r="A17157" i="40"/>
  <c r="A17156" i="40"/>
  <c r="A17155" i="40"/>
  <c r="A17154" i="40"/>
  <c r="A17153" i="40"/>
  <c r="A17152" i="40"/>
  <c r="A17151" i="40"/>
  <c r="A17150" i="40"/>
  <c r="A17149" i="40"/>
  <c r="A17148" i="40"/>
  <c r="A17147" i="40"/>
  <c r="A17146" i="40"/>
  <c r="A17145" i="40"/>
  <c r="A17144" i="40"/>
  <c r="A17143" i="40"/>
  <c r="A17142" i="40"/>
  <c r="A17141" i="40"/>
  <c r="A17140" i="40"/>
  <c r="A17139" i="40"/>
  <c r="A17138" i="40"/>
  <c r="A17137" i="40"/>
  <c r="A17136" i="40"/>
  <c r="A17135" i="40"/>
  <c r="A17134" i="40"/>
  <c r="A17133" i="40"/>
  <c r="A17132" i="40"/>
  <c r="A17131" i="40"/>
  <c r="A17130" i="40"/>
  <c r="A17129" i="40"/>
  <c r="A17128" i="40"/>
  <c r="A17127" i="40"/>
  <c r="A17126" i="40"/>
  <c r="A17125" i="40"/>
  <c r="A17124" i="40"/>
  <c r="A17123" i="40"/>
  <c r="A17122" i="40"/>
  <c r="A17121" i="40"/>
  <c r="A17120" i="40"/>
  <c r="A17119" i="40"/>
  <c r="A17118" i="40"/>
  <c r="A17117" i="40"/>
  <c r="A17116" i="40"/>
  <c r="A17115" i="40"/>
  <c r="A17114" i="40"/>
  <c r="A17113" i="40"/>
  <c r="A17112" i="40"/>
  <c r="A17111" i="40"/>
  <c r="A17110" i="40"/>
  <c r="A17109" i="40"/>
  <c r="A17108" i="40"/>
  <c r="A17107" i="40"/>
  <c r="A17106" i="40"/>
  <c r="A17105" i="40"/>
  <c r="A17104" i="40"/>
  <c r="A17103" i="40"/>
  <c r="A17102" i="40"/>
  <c r="A17101" i="40"/>
  <c r="A17100" i="40"/>
  <c r="A17099" i="40"/>
  <c r="A17098" i="40"/>
  <c r="A17097" i="40"/>
  <c r="A17096" i="40"/>
  <c r="A17095" i="40"/>
  <c r="A17094" i="40"/>
  <c r="A17093" i="40"/>
  <c r="A17092" i="40"/>
  <c r="A17091" i="40"/>
  <c r="A17090" i="40"/>
  <c r="A17089" i="40"/>
  <c r="A17088" i="40"/>
  <c r="A17087" i="40"/>
  <c r="A17086" i="40"/>
  <c r="A17085" i="40"/>
  <c r="A17084" i="40"/>
  <c r="A17083" i="40"/>
  <c r="A17082" i="40"/>
  <c r="A17081" i="40"/>
  <c r="A17080" i="40"/>
  <c r="A17079" i="40"/>
  <c r="A17078" i="40"/>
  <c r="A17077" i="40"/>
  <c r="A17076" i="40"/>
  <c r="A17075" i="40"/>
  <c r="A17074" i="40"/>
  <c r="A17073" i="40"/>
  <c r="A17072" i="40"/>
  <c r="A17071" i="40"/>
  <c r="A17070" i="40"/>
  <c r="A17069" i="40"/>
  <c r="A17068" i="40"/>
  <c r="A17067" i="40"/>
  <c r="A17066" i="40"/>
  <c r="A17065" i="40"/>
  <c r="A17064" i="40"/>
  <c r="A17063" i="40"/>
  <c r="A17062" i="40"/>
  <c r="A17061" i="40"/>
  <c r="A17060" i="40"/>
  <c r="A17059" i="40"/>
  <c r="A17058" i="40"/>
  <c r="A17057" i="40"/>
  <c r="A17056" i="40"/>
  <c r="A17055" i="40"/>
  <c r="A17054" i="40"/>
  <c r="A17053" i="40"/>
  <c r="A17052" i="40"/>
  <c r="A17051" i="40"/>
  <c r="A17050" i="40"/>
  <c r="A17049" i="40"/>
  <c r="A17048" i="40"/>
  <c r="A17047" i="40"/>
  <c r="A17046" i="40"/>
  <c r="A17045" i="40"/>
  <c r="A17044" i="40"/>
  <c r="A17043" i="40"/>
  <c r="A17042" i="40"/>
  <c r="A17041" i="40"/>
  <c r="A17040" i="40"/>
  <c r="A17039" i="40"/>
  <c r="A17038" i="40"/>
  <c r="A17037" i="40"/>
  <c r="A17036" i="40"/>
  <c r="A17035" i="40"/>
  <c r="A17034" i="40"/>
  <c r="A17033" i="40"/>
  <c r="A17032" i="40"/>
  <c r="A17031" i="40"/>
  <c r="A17030" i="40"/>
  <c r="A17029" i="40"/>
  <c r="A17028" i="40"/>
  <c r="A17027" i="40"/>
  <c r="A17026" i="40"/>
  <c r="A17025" i="40"/>
  <c r="A17024" i="40"/>
  <c r="A17023" i="40"/>
  <c r="A17022" i="40"/>
  <c r="A17021" i="40"/>
  <c r="A17020" i="40"/>
  <c r="A17019" i="40"/>
  <c r="A17018" i="40"/>
  <c r="A17017" i="40"/>
  <c r="A17016" i="40"/>
  <c r="A17015" i="40"/>
  <c r="A17014" i="40"/>
  <c r="A17013" i="40"/>
  <c r="A17012" i="40"/>
  <c r="A17011" i="40"/>
  <c r="A17010" i="40"/>
  <c r="A17009" i="40"/>
  <c r="A17008" i="40"/>
  <c r="A17007" i="40"/>
  <c r="A17006" i="40"/>
  <c r="A17005" i="40"/>
  <c r="A17004" i="40"/>
  <c r="A17003" i="40"/>
  <c r="A17002" i="40"/>
  <c r="A17001" i="40"/>
  <c r="A17000" i="40"/>
  <c r="A16999" i="40"/>
  <c r="A16998" i="40"/>
  <c r="A16997" i="40"/>
  <c r="A16996" i="40"/>
  <c r="A16995" i="40"/>
  <c r="A16994" i="40"/>
  <c r="A16993" i="40"/>
  <c r="A16992" i="40"/>
  <c r="A16991" i="40"/>
  <c r="A16990" i="40"/>
  <c r="A16989" i="40"/>
  <c r="A16988" i="40"/>
  <c r="A16987" i="40"/>
  <c r="A16986" i="40"/>
  <c r="A16985" i="40"/>
  <c r="A16984" i="40"/>
  <c r="A16983" i="40"/>
  <c r="A16982" i="40"/>
  <c r="A16981" i="40"/>
  <c r="A16980" i="40"/>
  <c r="A16979" i="40"/>
  <c r="A16978" i="40"/>
  <c r="A16977" i="40"/>
  <c r="A16976" i="40"/>
  <c r="A16975" i="40"/>
  <c r="A16974" i="40"/>
  <c r="A16973" i="40"/>
  <c r="A16972" i="40"/>
  <c r="A16971" i="40"/>
  <c r="A16970" i="40"/>
  <c r="A16969" i="40"/>
  <c r="A16968" i="40"/>
  <c r="A16967" i="40"/>
  <c r="A16966" i="40"/>
  <c r="A16965" i="40"/>
  <c r="A16964" i="40"/>
  <c r="A16963" i="40"/>
  <c r="A16962" i="40"/>
  <c r="A16961" i="40"/>
  <c r="A16960" i="40"/>
  <c r="A16959" i="40"/>
  <c r="A16958" i="40"/>
  <c r="A16957" i="40"/>
  <c r="A16956" i="40"/>
  <c r="A16955" i="40"/>
  <c r="A16954" i="40"/>
  <c r="A16953" i="40"/>
  <c r="A16952" i="40"/>
  <c r="A16951" i="40"/>
  <c r="A16950" i="40"/>
  <c r="A16949" i="40"/>
  <c r="A16948" i="40"/>
  <c r="A16947" i="40"/>
  <c r="A16946" i="40"/>
  <c r="A16945" i="40"/>
  <c r="A16944" i="40"/>
  <c r="A16943" i="40"/>
  <c r="A16942" i="40"/>
  <c r="A16941" i="40"/>
  <c r="A16940" i="40"/>
  <c r="A16939" i="40"/>
  <c r="A16938" i="40"/>
  <c r="A16937" i="40"/>
  <c r="A16936" i="40"/>
  <c r="A16935" i="40"/>
  <c r="A16934" i="40"/>
  <c r="A16933" i="40"/>
  <c r="A16932" i="40"/>
  <c r="A16931" i="40"/>
  <c r="A16930" i="40"/>
  <c r="A16929" i="40"/>
  <c r="A16928" i="40"/>
  <c r="A16927" i="40"/>
  <c r="A16926" i="40"/>
  <c r="A16925" i="40"/>
  <c r="A16924" i="40"/>
  <c r="A16923" i="40"/>
  <c r="A16922" i="40"/>
  <c r="A16921" i="40"/>
  <c r="A16920" i="40"/>
  <c r="A16919" i="40"/>
  <c r="A16918" i="40"/>
  <c r="A16917" i="40"/>
  <c r="A16916" i="40"/>
  <c r="A16915" i="40"/>
  <c r="A16914" i="40"/>
  <c r="A16913" i="40"/>
  <c r="A16912" i="40"/>
  <c r="A16911" i="40"/>
  <c r="A16910" i="40"/>
  <c r="A16909" i="40"/>
  <c r="A16908" i="40"/>
  <c r="A16907" i="40"/>
  <c r="A16906" i="40"/>
  <c r="A16905" i="40"/>
  <c r="A16904" i="40"/>
  <c r="A16903" i="40"/>
  <c r="A16902" i="40"/>
  <c r="A16901" i="40"/>
  <c r="A16900" i="40"/>
  <c r="A16899" i="40"/>
  <c r="A16898" i="40"/>
  <c r="A16897" i="40"/>
  <c r="A16896" i="40"/>
  <c r="A16895" i="40"/>
  <c r="A16894" i="40"/>
  <c r="A16893" i="40"/>
  <c r="A16892" i="40"/>
  <c r="A16891" i="40"/>
  <c r="A16890" i="40"/>
  <c r="A16889" i="40"/>
  <c r="A16888" i="40"/>
  <c r="A16887" i="40"/>
  <c r="A16886" i="40"/>
  <c r="A16885" i="40"/>
  <c r="A16884" i="40"/>
  <c r="A16883" i="40"/>
  <c r="A16882" i="40"/>
  <c r="A16881" i="40"/>
  <c r="A16880" i="40"/>
  <c r="A16879" i="40"/>
  <c r="A16878" i="40"/>
  <c r="A16877" i="40"/>
  <c r="A16876" i="40"/>
  <c r="A16875" i="40"/>
  <c r="A16874" i="40"/>
  <c r="A16873" i="40"/>
  <c r="A16872" i="40"/>
  <c r="A16871" i="40"/>
  <c r="A16870" i="40"/>
  <c r="A16869" i="40"/>
  <c r="A16868" i="40"/>
  <c r="A16867" i="40"/>
  <c r="A16866" i="40"/>
  <c r="A16865" i="40"/>
  <c r="A16864" i="40"/>
  <c r="A16863" i="40"/>
  <c r="A16862" i="40"/>
  <c r="A16861" i="40"/>
  <c r="A16860" i="40"/>
  <c r="A16859" i="40"/>
  <c r="A16858" i="40"/>
  <c r="A16857" i="40"/>
  <c r="A16856" i="40"/>
  <c r="A16855" i="40"/>
  <c r="A16854" i="40"/>
  <c r="A16853" i="40"/>
  <c r="A16852" i="40"/>
  <c r="A16851" i="40"/>
  <c r="A16850" i="40"/>
  <c r="A16849" i="40"/>
  <c r="A16848" i="40"/>
  <c r="A16847" i="40"/>
  <c r="A16846" i="40"/>
  <c r="A16845" i="40"/>
  <c r="A16844" i="40"/>
  <c r="A16843" i="40"/>
  <c r="A16842" i="40"/>
  <c r="A16841" i="40"/>
  <c r="A16840" i="40"/>
  <c r="A16839" i="40"/>
  <c r="A16838" i="40"/>
  <c r="A16837" i="40"/>
  <c r="A16836" i="40"/>
  <c r="A16835" i="40"/>
  <c r="A16834" i="40"/>
  <c r="A16833" i="40"/>
  <c r="A16832" i="40"/>
  <c r="A16831" i="40"/>
  <c r="A16830" i="40"/>
  <c r="A16829" i="40"/>
  <c r="A16828" i="40"/>
  <c r="A16827" i="40"/>
  <c r="A16826" i="40"/>
  <c r="A16825" i="40"/>
  <c r="A16824" i="40"/>
  <c r="A16823" i="40"/>
  <c r="A16822" i="40"/>
  <c r="A16821" i="40"/>
  <c r="A16820" i="40"/>
  <c r="A16819" i="40"/>
  <c r="A16818" i="40"/>
  <c r="A16817" i="40"/>
  <c r="A16816" i="40"/>
  <c r="A16815" i="40"/>
  <c r="A16814" i="40"/>
  <c r="A16813" i="40"/>
  <c r="A16812" i="40"/>
  <c r="A16811" i="40"/>
  <c r="A16810" i="40"/>
  <c r="A16809" i="40"/>
  <c r="A16808" i="40"/>
  <c r="A16807" i="40"/>
  <c r="A16806" i="40"/>
  <c r="A16805" i="40"/>
  <c r="A16804" i="40"/>
  <c r="A16803" i="40"/>
  <c r="A16802" i="40"/>
  <c r="A16801" i="40"/>
  <c r="A16800" i="40"/>
  <c r="A16799" i="40"/>
  <c r="A16798" i="40"/>
  <c r="A16797" i="40"/>
  <c r="A16796" i="40"/>
  <c r="A16795" i="40"/>
  <c r="A16794" i="40"/>
  <c r="A16793" i="40"/>
  <c r="A16792" i="40"/>
  <c r="A16791" i="40"/>
  <c r="A16790" i="40"/>
  <c r="A16789" i="40"/>
  <c r="A16788" i="40"/>
  <c r="A16787" i="40"/>
  <c r="A16786" i="40"/>
  <c r="A16785" i="40"/>
  <c r="A16784" i="40"/>
  <c r="A16783" i="40"/>
  <c r="A16782" i="40"/>
  <c r="A16781" i="40"/>
  <c r="A16780" i="40"/>
  <c r="A16779" i="40"/>
  <c r="A16778" i="40"/>
  <c r="A16777" i="40"/>
  <c r="A16776" i="40"/>
  <c r="A16775" i="40"/>
  <c r="A16774" i="40"/>
  <c r="A16773" i="40"/>
  <c r="A16772" i="40"/>
  <c r="A16771" i="40"/>
  <c r="A16770" i="40"/>
  <c r="A16769" i="40"/>
  <c r="A16768" i="40"/>
  <c r="A16767" i="40"/>
  <c r="A16766" i="40"/>
  <c r="A16765" i="40"/>
  <c r="A16764" i="40"/>
  <c r="A16763" i="40"/>
  <c r="A16762" i="40"/>
  <c r="A16761" i="40"/>
  <c r="A16760" i="40"/>
  <c r="A16759" i="40"/>
  <c r="A16758" i="40"/>
  <c r="A16757" i="40"/>
  <c r="A16756" i="40"/>
  <c r="A16755" i="40"/>
  <c r="A16754" i="40"/>
  <c r="A16753" i="40"/>
  <c r="A16752" i="40"/>
  <c r="A16751" i="40"/>
  <c r="A16750" i="40"/>
  <c r="A16749" i="40"/>
  <c r="A16748" i="40"/>
  <c r="A16747" i="40"/>
  <c r="A16746" i="40"/>
  <c r="A16745" i="40"/>
  <c r="A16744" i="40"/>
  <c r="A16743" i="40"/>
  <c r="A16742" i="40"/>
  <c r="A16741" i="40"/>
  <c r="A16740" i="40"/>
  <c r="A16739" i="40"/>
  <c r="A16738" i="40"/>
  <c r="A16737" i="40"/>
  <c r="A16736" i="40"/>
  <c r="A16735" i="40"/>
  <c r="A16734" i="40"/>
  <c r="A16733" i="40"/>
  <c r="A16732" i="40"/>
  <c r="A16731" i="40"/>
  <c r="A16730" i="40"/>
  <c r="A16729" i="40"/>
  <c r="A16728" i="40"/>
  <c r="A16727" i="40"/>
  <c r="A16726" i="40"/>
  <c r="A16725" i="40"/>
  <c r="A16724" i="40"/>
  <c r="A16723" i="40"/>
  <c r="A16722" i="40"/>
  <c r="A16721" i="40"/>
  <c r="A16720" i="40"/>
  <c r="A16719" i="40"/>
  <c r="A16718" i="40"/>
  <c r="A16717" i="40"/>
  <c r="A16716" i="40"/>
  <c r="A16715" i="40"/>
  <c r="A16714" i="40"/>
  <c r="A16713" i="40"/>
  <c r="A16712" i="40"/>
  <c r="A16711" i="40"/>
  <c r="A16710" i="40"/>
  <c r="A16709" i="40"/>
  <c r="A16708" i="40"/>
  <c r="A16707" i="40"/>
  <c r="A16706" i="40"/>
  <c r="A16705" i="40"/>
  <c r="A16704" i="40"/>
  <c r="A16703" i="40"/>
  <c r="A16702" i="40"/>
  <c r="A16701" i="40"/>
  <c r="A16700" i="40"/>
  <c r="A16699" i="40"/>
  <c r="A16698" i="40"/>
  <c r="A16697" i="40"/>
  <c r="A16696" i="40"/>
  <c r="A16695" i="40"/>
  <c r="A16694" i="40"/>
  <c r="A16693" i="40"/>
  <c r="A16692" i="40"/>
  <c r="A16691" i="40"/>
  <c r="A16690" i="40"/>
  <c r="A16689" i="40"/>
  <c r="A16688" i="40"/>
  <c r="A16687" i="40"/>
  <c r="A16686" i="40"/>
  <c r="A16685" i="40"/>
  <c r="A16684" i="40"/>
  <c r="A16683" i="40"/>
  <c r="A16682" i="40"/>
  <c r="A16681" i="40"/>
  <c r="A16680" i="40"/>
  <c r="A16679" i="40"/>
  <c r="A16678" i="40"/>
  <c r="A16677" i="40"/>
  <c r="A16676" i="40"/>
  <c r="A16675" i="40"/>
  <c r="A16674" i="40"/>
  <c r="A16673" i="40"/>
  <c r="A16672" i="40"/>
  <c r="A16671" i="40"/>
  <c r="A16670" i="40"/>
  <c r="A16669" i="40"/>
  <c r="A16668" i="40"/>
  <c r="A16667" i="40"/>
  <c r="A16666" i="40"/>
  <c r="A16665" i="40"/>
  <c r="A16664" i="40"/>
  <c r="A16663" i="40"/>
  <c r="A16662" i="40"/>
  <c r="A16661" i="40"/>
  <c r="A16660" i="40"/>
  <c r="A16659" i="40"/>
  <c r="A16658" i="40"/>
  <c r="A16657" i="40"/>
  <c r="A16656" i="40"/>
  <c r="A16655" i="40"/>
  <c r="A16654" i="40"/>
  <c r="A16653" i="40"/>
  <c r="A16652" i="40"/>
  <c r="A16651" i="40"/>
  <c r="A16650" i="40"/>
  <c r="A16649" i="40"/>
  <c r="A16648" i="40"/>
  <c r="A16647" i="40"/>
  <c r="A16646" i="40"/>
  <c r="A16645" i="40"/>
  <c r="A16644" i="40"/>
  <c r="A16643" i="40"/>
  <c r="A16642" i="40"/>
  <c r="A16641" i="40"/>
  <c r="A16640" i="40"/>
  <c r="A16639" i="40"/>
  <c r="A16638" i="40"/>
  <c r="A16637" i="40"/>
  <c r="A16636" i="40"/>
  <c r="A16635" i="40"/>
  <c r="A16634" i="40"/>
  <c r="A16633" i="40"/>
  <c r="A16632" i="40"/>
  <c r="A16631" i="40"/>
  <c r="A16630" i="40"/>
  <c r="A16629" i="40"/>
  <c r="A16628" i="40"/>
  <c r="A16627" i="40"/>
  <c r="A16626" i="40"/>
  <c r="A16625" i="40"/>
  <c r="A16624" i="40"/>
  <c r="A16623" i="40"/>
  <c r="A16622" i="40"/>
  <c r="A16621" i="40"/>
  <c r="A16620" i="40"/>
  <c r="A16619" i="40"/>
  <c r="A16618" i="40"/>
  <c r="A16617" i="40"/>
  <c r="A16616" i="40"/>
  <c r="A16615" i="40"/>
  <c r="A16614" i="40"/>
  <c r="A16613" i="40"/>
  <c r="A16612" i="40"/>
  <c r="A16611" i="40"/>
  <c r="A16610" i="40"/>
  <c r="A16609" i="40"/>
  <c r="A16608" i="40"/>
  <c r="A16607" i="40"/>
  <c r="A16606" i="40"/>
  <c r="A16605" i="40"/>
  <c r="A16604" i="40"/>
  <c r="A16603" i="40"/>
  <c r="A16602" i="40"/>
  <c r="A16601" i="40"/>
  <c r="A16600" i="40"/>
  <c r="A16599" i="40"/>
  <c r="A16598" i="40"/>
  <c r="A16597" i="40"/>
  <c r="A16596" i="40"/>
  <c r="A16595" i="40"/>
  <c r="A16594" i="40"/>
  <c r="A16593" i="40"/>
  <c r="A16592" i="40"/>
  <c r="A16591" i="40"/>
  <c r="A16590" i="40"/>
  <c r="A16589" i="40"/>
  <c r="A16588" i="40"/>
  <c r="A16587" i="40"/>
  <c r="A16586" i="40"/>
  <c r="A16585" i="40"/>
  <c r="A16584" i="40"/>
  <c r="A16583" i="40"/>
  <c r="A16582" i="40"/>
  <c r="A16581" i="40"/>
  <c r="A16580" i="40"/>
  <c r="A16579" i="40"/>
  <c r="A16578" i="40"/>
  <c r="A16577" i="40"/>
  <c r="A16576" i="40"/>
  <c r="A16575" i="40"/>
  <c r="A16574" i="40"/>
  <c r="A16573" i="40"/>
  <c r="A16572" i="40"/>
  <c r="A16571" i="40"/>
  <c r="A16570" i="40"/>
  <c r="A16569" i="40"/>
  <c r="A16568" i="40"/>
  <c r="A16567" i="40"/>
  <c r="A16566" i="40"/>
  <c r="A16565" i="40"/>
  <c r="A16564" i="40"/>
  <c r="A16563" i="40"/>
  <c r="A16562" i="40"/>
  <c r="A16561" i="40"/>
  <c r="A16560" i="40"/>
  <c r="A16559" i="40"/>
  <c r="A16558" i="40"/>
  <c r="A16557" i="40"/>
  <c r="A16556" i="40"/>
  <c r="A16555" i="40"/>
  <c r="A16554" i="40"/>
  <c r="A16553" i="40"/>
  <c r="A16552" i="40"/>
  <c r="A16551" i="40"/>
  <c r="A16550" i="40"/>
  <c r="A16549" i="40"/>
  <c r="A16548" i="40"/>
  <c r="A16547" i="40"/>
  <c r="A16546" i="40"/>
  <c r="A16545" i="40"/>
  <c r="A16544" i="40"/>
  <c r="A16543" i="40"/>
  <c r="A16542" i="40"/>
  <c r="A16541" i="40"/>
  <c r="A16540" i="40"/>
  <c r="A16539" i="40"/>
  <c r="A16538" i="40"/>
  <c r="A16537" i="40"/>
  <c r="A16536" i="40"/>
  <c r="A16535" i="40"/>
  <c r="A16534" i="40"/>
  <c r="A16533" i="40"/>
  <c r="A16532" i="40"/>
  <c r="A16531" i="40"/>
  <c r="A16530" i="40"/>
  <c r="A16529" i="40"/>
  <c r="A16528" i="40"/>
  <c r="A16527" i="40"/>
  <c r="A16526" i="40"/>
  <c r="A16525" i="40"/>
  <c r="A16524" i="40"/>
  <c r="A16523" i="40"/>
  <c r="A16522" i="40"/>
  <c r="A16521" i="40"/>
  <c r="A16520" i="40"/>
  <c r="A16519" i="40"/>
  <c r="A16518" i="40"/>
  <c r="A16517" i="40"/>
  <c r="A16516" i="40"/>
  <c r="A16515" i="40"/>
  <c r="A16514" i="40"/>
  <c r="A16513" i="40"/>
  <c r="A16512" i="40"/>
  <c r="A16511" i="40"/>
  <c r="A16510" i="40"/>
  <c r="A16509" i="40"/>
  <c r="A16508" i="40"/>
  <c r="A16507" i="40"/>
  <c r="A16506" i="40"/>
  <c r="A16505" i="40"/>
  <c r="A16504" i="40"/>
  <c r="A16503" i="40"/>
  <c r="A16502" i="40"/>
  <c r="A16501" i="40"/>
  <c r="A16500" i="40"/>
  <c r="A16499" i="40"/>
  <c r="A16498" i="40"/>
  <c r="A16497" i="40"/>
  <c r="A16496" i="40"/>
  <c r="A16495" i="40"/>
  <c r="A16494" i="40"/>
  <c r="A16493" i="40"/>
  <c r="A16492" i="40"/>
  <c r="A16491" i="40"/>
  <c r="A16490" i="40"/>
  <c r="A16489" i="40"/>
  <c r="A16488" i="40"/>
  <c r="A16487" i="40"/>
  <c r="A16486" i="40"/>
  <c r="A16485" i="40"/>
  <c r="A16484" i="40"/>
  <c r="A16483" i="40"/>
  <c r="A16482" i="40"/>
  <c r="A16481" i="40"/>
  <c r="A16480" i="40"/>
  <c r="A16479" i="40"/>
  <c r="A16478" i="40"/>
  <c r="A16477" i="40"/>
  <c r="A16476" i="40"/>
  <c r="A16475" i="40"/>
  <c r="A16474" i="40"/>
  <c r="A16473" i="40"/>
  <c r="A16472" i="40"/>
  <c r="A16471" i="40"/>
  <c r="A16470" i="40"/>
  <c r="A16469" i="40"/>
  <c r="A16468" i="40"/>
  <c r="A16467" i="40"/>
  <c r="A16466" i="40"/>
  <c r="A16465" i="40"/>
  <c r="A16464" i="40"/>
  <c r="A16463" i="40"/>
  <c r="A16462" i="40"/>
  <c r="A16461" i="40"/>
  <c r="A16460" i="40"/>
  <c r="A16459" i="40"/>
  <c r="A16458" i="40"/>
  <c r="A16457" i="40"/>
  <c r="A16456" i="40"/>
  <c r="A16455" i="40"/>
  <c r="A16454" i="40"/>
  <c r="A16453" i="40"/>
  <c r="A16452" i="40"/>
  <c r="A16451" i="40"/>
  <c r="A16450" i="40"/>
  <c r="A16449" i="40"/>
  <c r="A16448" i="40"/>
  <c r="A16447" i="40"/>
  <c r="A16446" i="40"/>
  <c r="A16445" i="40"/>
  <c r="A16444" i="40"/>
  <c r="A16443" i="40"/>
  <c r="A16442" i="40"/>
  <c r="A16441" i="40"/>
  <c r="A16440" i="40"/>
  <c r="A16439" i="40"/>
  <c r="A16438" i="40"/>
  <c r="A16437" i="40"/>
  <c r="A16436" i="40"/>
  <c r="A16435" i="40"/>
  <c r="A16434" i="40"/>
  <c r="A16433" i="40"/>
  <c r="A16432" i="40"/>
  <c r="A16431" i="40"/>
  <c r="A16430" i="40"/>
  <c r="A16429" i="40"/>
  <c r="A16428" i="40"/>
  <c r="A16427" i="40"/>
  <c r="A16426" i="40"/>
  <c r="A16425" i="40"/>
  <c r="A16424" i="40"/>
  <c r="A16423" i="40"/>
  <c r="A16422" i="40"/>
  <c r="A16421" i="40"/>
  <c r="A16420" i="40"/>
  <c r="A16419" i="40"/>
  <c r="A16418" i="40"/>
  <c r="A16417" i="40"/>
  <c r="A16416" i="40"/>
  <c r="A16415" i="40"/>
  <c r="A16414" i="40"/>
  <c r="A16413" i="40"/>
  <c r="A16412" i="40"/>
  <c r="A16411" i="40"/>
  <c r="A16410" i="40"/>
  <c r="A16409" i="40"/>
  <c r="A16408" i="40"/>
  <c r="A16407" i="40"/>
  <c r="A16406" i="40"/>
  <c r="A16405" i="40"/>
  <c r="A16404" i="40"/>
  <c r="A16403" i="40"/>
  <c r="A16402" i="40"/>
  <c r="A16401" i="40"/>
  <c r="A16400" i="40"/>
  <c r="A16399" i="40"/>
  <c r="A16398" i="40"/>
  <c r="A16397" i="40"/>
  <c r="A16396" i="40"/>
  <c r="A16395" i="40"/>
  <c r="A16394" i="40"/>
  <c r="A16393" i="40"/>
  <c r="A16392" i="40"/>
  <c r="A16391" i="40"/>
  <c r="A16390" i="40"/>
  <c r="A16389" i="40"/>
  <c r="A16388" i="40"/>
  <c r="A16387" i="40"/>
  <c r="A16386" i="40"/>
  <c r="A16385" i="40"/>
  <c r="A16384" i="40"/>
  <c r="A16383" i="40"/>
  <c r="A16382" i="40"/>
  <c r="A16381" i="40"/>
  <c r="A16380" i="40"/>
  <c r="A16379" i="40"/>
  <c r="A16378" i="40"/>
  <c r="A16377" i="40"/>
  <c r="A16376" i="40"/>
  <c r="A16375" i="40"/>
  <c r="A16374" i="40"/>
  <c r="A16373" i="40"/>
  <c r="A16372" i="40"/>
  <c r="A16371" i="40"/>
  <c r="A16370" i="40"/>
  <c r="A16369" i="40"/>
  <c r="A16368" i="40"/>
  <c r="A16367" i="40"/>
  <c r="A16366" i="40"/>
  <c r="A16365" i="40"/>
  <c r="A16364" i="40"/>
  <c r="A16363" i="40"/>
  <c r="A16362" i="40"/>
  <c r="A16361" i="40"/>
  <c r="A16360" i="40"/>
  <c r="A16359" i="40"/>
  <c r="A16358" i="40"/>
  <c r="A16357" i="40"/>
  <c r="A16356" i="40"/>
  <c r="A16355" i="40"/>
  <c r="A16354" i="40"/>
  <c r="A16353" i="40"/>
  <c r="A16352" i="40"/>
  <c r="A16351" i="40"/>
  <c r="A16350" i="40"/>
  <c r="A16349" i="40"/>
  <c r="A16348" i="40"/>
  <c r="A16347" i="40"/>
  <c r="A16346" i="40"/>
  <c r="A16345" i="40"/>
  <c r="A16344" i="40"/>
  <c r="A16343" i="40"/>
  <c r="A16342" i="40"/>
  <c r="A16341" i="40"/>
  <c r="A16340" i="40"/>
  <c r="A16339" i="40"/>
  <c r="A16338" i="40"/>
  <c r="A16337" i="40"/>
  <c r="A16336" i="40"/>
  <c r="A16335" i="40"/>
  <c r="A16334" i="40"/>
  <c r="A16333" i="40"/>
  <c r="A16332" i="40"/>
  <c r="A16331" i="40"/>
  <c r="A16330" i="40"/>
  <c r="A16329" i="40"/>
  <c r="A16328" i="40"/>
  <c r="A16327" i="40"/>
  <c r="A16326" i="40"/>
  <c r="A16325" i="40"/>
  <c r="A16324" i="40"/>
  <c r="A16323" i="40"/>
  <c r="A16322" i="40"/>
  <c r="A16321" i="40"/>
  <c r="A16320" i="40"/>
  <c r="A16319" i="40"/>
  <c r="A16318" i="40"/>
  <c r="A16317" i="40"/>
  <c r="A16316" i="40"/>
  <c r="A16315" i="40"/>
  <c r="A16314" i="40"/>
  <c r="A16313" i="40"/>
  <c r="A16312" i="40"/>
  <c r="A16311" i="40"/>
  <c r="A16310" i="40"/>
  <c r="A16309" i="40"/>
  <c r="A16308" i="40"/>
  <c r="A16307" i="40"/>
  <c r="A16306" i="40"/>
  <c r="A16305" i="40"/>
  <c r="A16304" i="40"/>
  <c r="A16303" i="40"/>
  <c r="A16302" i="40"/>
  <c r="A16301" i="40"/>
  <c r="A16300" i="40"/>
  <c r="A16299" i="40"/>
  <c r="A16298" i="40"/>
  <c r="A16297" i="40"/>
  <c r="A16296" i="40"/>
  <c r="A16295" i="40"/>
  <c r="A16294" i="40"/>
  <c r="A16293" i="40"/>
  <c r="A16292" i="40"/>
  <c r="A16291" i="40"/>
  <c r="A16290" i="40"/>
  <c r="A16289" i="40"/>
  <c r="A16288" i="40"/>
  <c r="A16287" i="40"/>
  <c r="A16286" i="40"/>
  <c r="A16285" i="40"/>
  <c r="A16284" i="40"/>
  <c r="A16283" i="40"/>
  <c r="A16282" i="40"/>
  <c r="A16281" i="40"/>
  <c r="A16280" i="40"/>
  <c r="A16279" i="40"/>
  <c r="A16278" i="40"/>
  <c r="A16277" i="40"/>
  <c r="A16276" i="40"/>
  <c r="A16275" i="40"/>
  <c r="A16274" i="40"/>
  <c r="A16273" i="40"/>
  <c r="A16272" i="40"/>
  <c r="A16271" i="40"/>
  <c r="A16270" i="40"/>
  <c r="A16269" i="40"/>
  <c r="A16268" i="40"/>
  <c r="A16267" i="40"/>
  <c r="A16266" i="40"/>
  <c r="A16265" i="40"/>
  <c r="A16264" i="40"/>
  <c r="A16263" i="40"/>
  <c r="A16262" i="40"/>
  <c r="A16261" i="40"/>
  <c r="A16260" i="40"/>
  <c r="A16259" i="40"/>
  <c r="A16258" i="40"/>
  <c r="A16257" i="40"/>
  <c r="A16256" i="40"/>
  <c r="A16255" i="40"/>
  <c r="A16254" i="40"/>
  <c r="A16253" i="40"/>
  <c r="A16252" i="40"/>
  <c r="A16251" i="40"/>
  <c r="A16250" i="40"/>
  <c r="A16249" i="40"/>
  <c r="A16248" i="40"/>
  <c r="A16247" i="40"/>
  <c r="A16246" i="40"/>
  <c r="A16245" i="40"/>
  <c r="A16244" i="40"/>
  <c r="A16243" i="40"/>
  <c r="A16242" i="40"/>
  <c r="A16241" i="40"/>
  <c r="A16240" i="40"/>
  <c r="A16239" i="40"/>
  <c r="A16238" i="40"/>
  <c r="A16237" i="40"/>
  <c r="A16236" i="40"/>
  <c r="A16235" i="40"/>
  <c r="A16234" i="40"/>
  <c r="A16233" i="40"/>
  <c r="A16232" i="40"/>
  <c r="A16231" i="40"/>
  <c r="A16230" i="40"/>
  <c r="A16229" i="40"/>
  <c r="A16228" i="40"/>
  <c r="A16227" i="40"/>
  <c r="A16226" i="40"/>
  <c r="A16225" i="40"/>
  <c r="A16224" i="40"/>
  <c r="A16223" i="40"/>
  <c r="A16222" i="40"/>
  <c r="A16221" i="40"/>
  <c r="A16220" i="40"/>
  <c r="A16219" i="40"/>
  <c r="A16218" i="40"/>
  <c r="A16217" i="40"/>
  <c r="A16216" i="40"/>
  <c r="A16215" i="40"/>
  <c r="A16214" i="40"/>
  <c r="A16213" i="40"/>
  <c r="A16212" i="40"/>
  <c r="A16211" i="40"/>
  <c r="A16210" i="40"/>
  <c r="A16209" i="40"/>
  <c r="A16208" i="40"/>
  <c r="A16207" i="40"/>
  <c r="A16206" i="40"/>
  <c r="A16205" i="40"/>
  <c r="A16204" i="40"/>
  <c r="A16203" i="40"/>
  <c r="A16202" i="40"/>
  <c r="A16201" i="40"/>
  <c r="A16200" i="40"/>
  <c r="A16199" i="40"/>
  <c r="A16198" i="40"/>
  <c r="A16197" i="40"/>
  <c r="A16196" i="40"/>
  <c r="A16195" i="40"/>
  <c r="A16194" i="40"/>
  <c r="A16193" i="40"/>
  <c r="A16192" i="40"/>
  <c r="A16191" i="40"/>
  <c r="A16190" i="40"/>
  <c r="A16189" i="40"/>
  <c r="A16188" i="40"/>
  <c r="A16187" i="40"/>
  <c r="A16186" i="40"/>
  <c r="A16185" i="40"/>
  <c r="A16184" i="40"/>
  <c r="A16183" i="40"/>
  <c r="A16182" i="40"/>
  <c r="A16181" i="40"/>
  <c r="A16180" i="40"/>
  <c r="A16179" i="40"/>
  <c r="A16178" i="40"/>
  <c r="A16177" i="40"/>
  <c r="A16176" i="40"/>
  <c r="A16175" i="40"/>
  <c r="A16174" i="40"/>
  <c r="A16173" i="40"/>
  <c r="A16172" i="40"/>
  <c r="A16171" i="40"/>
  <c r="A16170" i="40"/>
  <c r="A16169" i="40"/>
  <c r="A16168" i="40"/>
  <c r="A16167" i="40"/>
  <c r="A16166" i="40"/>
  <c r="A16165" i="40"/>
  <c r="A16164" i="40"/>
  <c r="A16163" i="40"/>
  <c r="A16162" i="40"/>
  <c r="A16161" i="40"/>
  <c r="A16160" i="40"/>
  <c r="A16159" i="40"/>
  <c r="A16158" i="40"/>
  <c r="A16157" i="40"/>
  <c r="A16156" i="40"/>
  <c r="A16155" i="40"/>
  <c r="A16154" i="40"/>
  <c r="A16153" i="40"/>
  <c r="A16152" i="40"/>
  <c r="A16151" i="40"/>
  <c r="A16150" i="40"/>
  <c r="A16149" i="40"/>
  <c r="A16148" i="40"/>
  <c r="A16147" i="40"/>
  <c r="A16146" i="40"/>
  <c r="A16145" i="40"/>
  <c r="A16144" i="40"/>
  <c r="A16143" i="40"/>
  <c r="A16142" i="40"/>
  <c r="A16141" i="40"/>
  <c r="A16140" i="40"/>
  <c r="A16139" i="40"/>
  <c r="A16138" i="40"/>
  <c r="A16137" i="40"/>
  <c r="A16136" i="40"/>
  <c r="A16135" i="40"/>
  <c r="A16134" i="40"/>
  <c r="A16133" i="40"/>
  <c r="A16132" i="40"/>
  <c r="A16131" i="40"/>
  <c r="A16130" i="40"/>
  <c r="A16129" i="40"/>
  <c r="A16128" i="40"/>
  <c r="A16127" i="40"/>
  <c r="A16126" i="40"/>
  <c r="A16125" i="40"/>
  <c r="A16124" i="40"/>
  <c r="A16123" i="40"/>
  <c r="A16122" i="40"/>
  <c r="A16121" i="40"/>
  <c r="A16120" i="40"/>
  <c r="A16119" i="40"/>
  <c r="A16118" i="40"/>
  <c r="A16117" i="40"/>
  <c r="A16116" i="40"/>
  <c r="A16115" i="40"/>
  <c r="A16114" i="40"/>
  <c r="A16113" i="40"/>
  <c r="A16112" i="40"/>
  <c r="A16111" i="40"/>
  <c r="A16110" i="40"/>
  <c r="A16109" i="40"/>
  <c r="A16108" i="40"/>
  <c r="A16107" i="40"/>
  <c r="A16106" i="40"/>
  <c r="A16105" i="40"/>
  <c r="A16104" i="40"/>
  <c r="A16103" i="40"/>
  <c r="A16102" i="40"/>
  <c r="A16101" i="40"/>
  <c r="A16100" i="40"/>
  <c r="A16099" i="40"/>
  <c r="A16098" i="40"/>
  <c r="A16097" i="40"/>
  <c r="A16096" i="40"/>
  <c r="A16095" i="40"/>
  <c r="A16094" i="40"/>
  <c r="A16093" i="40"/>
  <c r="A16092" i="40"/>
  <c r="A16091" i="40"/>
  <c r="A16090" i="40"/>
  <c r="A16089" i="40"/>
  <c r="A16088" i="40"/>
  <c r="A16087" i="40"/>
  <c r="A16086" i="40"/>
  <c r="A16085" i="40"/>
  <c r="A16084" i="40"/>
  <c r="A16083" i="40"/>
  <c r="A16082" i="40"/>
  <c r="A16081" i="40"/>
  <c r="A16080" i="40"/>
  <c r="A16079" i="40"/>
  <c r="A16078" i="40"/>
  <c r="A16077" i="40"/>
  <c r="A16076" i="40"/>
  <c r="A16075" i="40"/>
  <c r="A16074" i="40"/>
  <c r="A16073" i="40"/>
  <c r="A16072" i="40"/>
  <c r="A16071" i="40"/>
  <c r="A16070" i="40"/>
  <c r="A16069" i="40"/>
  <c r="A16068" i="40"/>
  <c r="A16067" i="40"/>
  <c r="A16066" i="40"/>
  <c r="A16065" i="40"/>
  <c r="A16064" i="40"/>
  <c r="A16063" i="40"/>
  <c r="A16062" i="40"/>
  <c r="A16061" i="40"/>
  <c r="A16060" i="40"/>
  <c r="A16059" i="40"/>
  <c r="A16058" i="40"/>
  <c r="A16057" i="40"/>
  <c r="A16056" i="40"/>
  <c r="A16055" i="40"/>
  <c r="A16054" i="40"/>
  <c r="A16053" i="40"/>
  <c r="A16052" i="40"/>
  <c r="A16051" i="40"/>
  <c r="A16050" i="40"/>
  <c r="A16049" i="40"/>
  <c r="A16048" i="40"/>
  <c r="A16047" i="40"/>
  <c r="A16046" i="40"/>
  <c r="A16045" i="40"/>
  <c r="A16044" i="40"/>
  <c r="A16043" i="40"/>
  <c r="A16042" i="40"/>
  <c r="A16041" i="40"/>
  <c r="A16040" i="40"/>
  <c r="A16039" i="40"/>
  <c r="A16038" i="40"/>
  <c r="A16037" i="40"/>
  <c r="A16036" i="40"/>
  <c r="A16035" i="40"/>
  <c r="A16034" i="40"/>
  <c r="A16033" i="40"/>
  <c r="A16032" i="40"/>
  <c r="A16031" i="40"/>
  <c r="A16030" i="40"/>
  <c r="A16029" i="40"/>
  <c r="A16028" i="40"/>
  <c r="A16027" i="40"/>
  <c r="A16026" i="40"/>
  <c r="A16025" i="40"/>
  <c r="A16024" i="40"/>
  <c r="A16023" i="40"/>
  <c r="A16022" i="40"/>
  <c r="A16021" i="40"/>
  <c r="A16020" i="40"/>
  <c r="A16019" i="40"/>
  <c r="A16018" i="40"/>
  <c r="A16017" i="40"/>
  <c r="A16016" i="40"/>
  <c r="A16015" i="40"/>
  <c r="A16014" i="40"/>
  <c r="A16013" i="40"/>
  <c r="A16012" i="40"/>
  <c r="A16011" i="40"/>
  <c r="A16010" i="40"/>
  <c r="A16009" i="40"/>
  <c r="A16008" i="40"/>
  <c r="A16007" i="40"/>
  <c r="A16006" i="40"/>
  <c r="A16005" i="40"/>
  <c r="A16004" i="40"/>
  <c r="A16003" i="40"/>
  <c r="A16002" i="40"/>
  <c r="A16001" i="40"/>
  <c r="A16000" i="40"/>
  <c r="A15999" i="40"/>
  <c r="A15998" i="40"/>
  <c r="A15997" i="40"/>
  <c r="A15996" i="40"/>
  <c r="A15995" i="40"/>
  <c r="A15994" i="40"/>
  <c r="A15993" i="40"/>
  <c r="A15992" i="40"/>
  <c r="A15991" i="40"/>
  <c r="A15990" i="40"/>
  <c r="A15989" i="40"/>
  <c r="A15988" i="40"/>
  <c r="A15987" i="40"/>
  <c r="A15986" i="40"/>
  <c r="A15985" i="40"/>
  <c r="A15984" i="40"/>
  <c r="A15983" i="40"/>
  <c r="A15982" i="40"/>
  <c r="A15981" i="40"/>
  <c r="A15980" i="40"/>
  <c r="A15979" i="40"/>
  <c r="A15978" i="40"/>
  <c r="A15977" i="40"/>
  <c r="A15976" i="40"/>
  <c r="A15975" i="40"/>
  <c r="A15974" i="40"/>
  <c r="A15973" i="40"/>
  <c r="A15972" i="40"/>
  <c r="A15971" i="40"/>
  <c r="A15970" i="40"/>
  <c r="A15969" i="40"/>
  <c r="A15968" i="40"/>
  <c r="A15967" i="40"/>
  <c r="A15966" i="40"/>
  <c r="A15965" i="40"/>
  <c r="A15964" i="40"/>
  <c r="A15963" i="40"/>
  <c r="A15962" i="40"/>
  <c r="A15961" i="40"/>
  <c r="A15960" i="40"/>
  <c r="A15959" i="40"/>
  <c r="A15958" i="40"/>
  <c r="A15957" i="40"/>
  <c r="A15956" i="40"/>
  <c r="A15955" i="40"/>
  <c r="A15954" i="40"/>
  <c r="A15953" i="40"/>
  <c r="A15952" i="40"/>
  <c r="A15951" i="40"/>
  <c r="A15950" i="40"/>
  <c r="A15949" i="40"/>
  <c r="A15948" i="40"/>
  <c r="A15947" i="40"/>
  <c r="A15946" i="40"/>
  <c r="A15945" i="40"/>
  <c r="A15944" i="40"/>
  <c r="A15943" i="40"/>
  <c r="A15942" i="40"/>
  <c r="A15941" i="40"/>
  <c r="A15940" i="40"/>
  <c r="A15939" i="40"/>
  <c r="A15938" i="40"/>
  <c r="A15937" i="40"/>
  <c r="A15936" i="40"/>
  <c r="A15935" i="40"/>
  <c r="A15934" i="40"/>
  <c r="A15933" i="40"/>
  <c r="A15932" i="40"/>
  <c r="A15931" i="40"/>
  <c r="A15930" i="40"/>
  <c r="A15929" i="40"/>
  <c r="A15928" i="40"/>
  <c r="A15927" i="40"/>
  <c r="A15926" i="40"/>
  <c r="A15925" i="40"/>
  <c r="A15924" i="40"/>
  <c r="A15923" i="40"/>
  <c r="A15922" i="40"/>
  <c r="A15921" i="40"/>
  <c r="A15920" i="40"/>
  <c r="A15919" i="40"/>
  <c r="A15918" i="40"/>
  <c r="A15917" i="40"/>
  <c r="A15916" i="40"/>
  <c r="A15915" i="40"/>
  <c r="A15914" i="40"/>
  <c r="A15913" i="40"/>
  <c r="A15912" i="40"/>
  <c r="A15911" i="40"/>
  <c r="A15910" i="40"/>
  <c r="A15909" i="40"/>
  <c r="A15908" i="40"/>
  <c r="A15907" i="40"/>
  <c r="A15906" i="40"/>
  <c r="A15905" i="40"/>
  <c r="A15904" i="40"/>
  <c r="A15903" i="40"/>
  <c r="A15902" i="40"/>
  <c r="A15901" i="40"/>
  <c r="A15900" i="40"/>
  <c r="A15899" i="40"/>
  <c r="A15898" i="40"/>
  <c r="A15897" i="40"/>
  <c r="A15896" i="40"/>
  <c r="A15895" i="40"/>
  <c r="A15894" i="40"/>
  <c r="A15893" i="40"/>
  <c r="A15892" i="40"/>
  <c r="A15891" i="40"/>
  <c r="A15890" i="40"/>
  <c r="A15889" i="40"/>
  <c r="A15888" i="40"/>
  <c r="A15887" i="40"/>
  <c r="A15886" i="40"/>
  <c r="A15885" i="40"/>
  <c r="A15884" i="40"/>
  <c r="A15883" i="40"/>
  <c r="A15882" i="40"/>
  <c r="A15881" i="40"/>
  <c r="A15880" i="40"/>
  <c r="A15879" i="40"/>
  <c r="A15878" i="40"/>
  <c r="A15877" i="40"/>
  <c r="A15876" i="40"/>
  <c r="A15875" i="40"/>
  <c r="A15874" i="40"/>
  <c r="A15873" i="40"/>
  <c r="A15872" i="40"/>
  <c r="A15871" i="40"/>
  <c r="A15870" i="40"/>
  <c r="A15869" i="40"/>
  <c r="A15868" i="40"/>
  <c r="A15867" i="40"/>
  <c r="A15866" i="40"/>
  <c r="A15865" i="40"/>
  <c r="A15864" i="40"/>
  <c r="A15863" i="40"/>
  <c r="A15862" i="40"/>
  <c r="A15861" i="40"/>
  <c r="A15860" i="40"/>
  <c r="A15859" i="40"/>
  <c r="A15858" i="40"/>
  <c r="A15857" i="40"/>
  <c r="A15856" i="40"/>
  <c r="A15855" i="40"/>
  <c r="A15854" i="40"/>
  <c r="A15853" i="40"/>
  <c r="A15852" i="40"/>
  <c r="A15851" i="40"/>
  <c r="A15850" i="40"/>
  <c r="A15849" i="40"/>
  <c r="A15848" i="40"/>
  <c r="A15847" i="40"/>
  <c r="A15846" i="40"/>
  <c r="A15845" i="40"/>
  <c r="A15844" i="40"/>
  <c r="A15843" i="40"/>
  <c r="A15842" i="40"/>
  <c r="A15841" i="40"/>
  <c r="A15840" i="40"/>
  <c r="A15839" i="40"/>
  <c r="A15838" i="40"/>
  <c r="A15837" i="40"/>
  <c r="A15836" i="40"/>
  <c r="A15835" i="40"/>
  <c r="A15834" i="40"/>
  <c r="A15833" i="40"/>
  <c r="A15832" i="40"/>
  <c r="A15831" i="40"/>
  <c r="A15830" i="40"/>
  <c r="A15829" i="40"/>
  <c r="A15828" i="40"/>
  <c r="A15827" i="40"/>
  <c r="A15826" i="40"/>
  <c r="A15825" i="40"/>
  <c r="A15824" i="40"/>
  <c r="A15823" i="40"/>
  <c r="A15822" i="40"/>
  <c r="A15821" i="40"/>
  <c r="A15820" i="40"/>
  <c r="A15819" i="40"/>
  <c r="A15818" i="40"/>
  <c r="A15817" i="40"/>
  <c r="A15816" i="40"/>
  <c r="A15815" i="40"/>
  <c r="A15814" i="40"/>
  <c r="A15813" i="40"/>
  <c r="A15812" i="40"/>
  <c r="A15811" i="40"/>
  <c r="A15810" i="40"/>
  <c r="A15809" i="40"/>
  <c r="A15808" i="40"/>
  <c r="A15807" i="40"/>
  <c r="A15806" i="40"/>
  <c r="A15805" i="40"/>
  <c r="A15804" i="40"/>
  <c r="A15803" i="40"/>
  <c r="A15802" i="40"/>
  <c r="A15801" i="40"/>
  <c r="A15800" i="40"/>
  <c r="A15799" i="40"/>
  <c r="A15798" i="40"/>
  <c r="A15797" i="40"/>
  <c r="A15796" i="40"/>
  <c r="A15795" i="40"/>
  <c r="A15794" i="40"/>
  <c r="A15793" i="40"/>
  <c r="A15792" i="40"/>
  <c r="A15791" i="40"/>
  <c r="A15790" i="40"/>
  <c r="A15789" i="40"/>
  <c r="A15788" i="40"/>
  <c r="A15787" i="40"/>
  <c r="A15786" i="40"/>
  <c r="A15785" i="40"/>
  <c r="A15784" i="40"/>
  <c r="A15783" i="40"/>
  <c r="A15782" i="40"/>
  <c r="A15781" i="40"/>
  <c r="A15780" i="40"/>
  <c r="A15779" i="40"/>
  <c r="A15778" i="40"/>
  <c r="A15777" i="40"/>
  <c r="A15776" i="40"/>
  <c r="A15775" i="40"/>
  <c r="A15774" i="40"/>
  <c r="A15773" i="40"/>
  <c r="A15772" i="40"/>
  <c r="A15771" i="40"/>
  <c r="A15770" i="40"/>
  <c r="A15769" i="40"/>
  <c r="A15768" i="40"/>
  <c r="A15767" i="40"/>
  <c r="A15766" i="40"/>
  <c r="A15765" i="40"/>
  <c r="A15764" i="40"/>
  <c r="A15763" i="40"/>
  <c r="A15762" i="40"/>
  <c r="A15761" i="40"/>
  <c r="A15760" i="40"/>
  <c r="A15759" i="40"/>
  <c r="A15758" i="40"/>
  <c r="A15757" i="40"/>
  <c r="A15756" i="40"/>
  <c r="A15755" i="40"/>
  <c r="A15754" i="40"/>
  <c r="A15753" i="40"/>
  <c r="A15752" i="40"/>
  <c r="A15751" i="40"/>
  <c r="A15750" i="40"/>
  <c r="A15749" i="40"/>
  <c r="A15748" i="40"/>
  <c r="A15747" i="40"/>
  <c r="A15746" i="40"/>
  <c r="A15745" i="40"/>
  <c r="A15744" i="40"/>
  <c r="A15743" i="40"/>
  <c r="A15742" i="40"/>
  <c r="A15741" i="40"/>
  <c r="A15740" i="40"/>
  <c r="A15739" i="40"/>
  <c r="A15738" i="40"/>
  <c r="A15737" i="40"/>
  <c r="A15736" i="40"/>
  <c r="A15735" i="40"/>
  <c r="A15734" i="40"/>
  <c r="A15733" i="40"/>
  <c r="A15732" i="40"/>
  <c r="A15731" i="40"/>
  <c r="A15730" i="40"/>
  <c r="A15729" i="40"/>
  <c r="A15728" i="40"/>
  <c r="A15727" i="40"/>
  <c r="A15726" i="40"/>
  <c r="A15725" i="40"/>
  <c r="A15724" i="40"/>
  <c r="A15723" i="40"/>
  <c r="A15722" i="40"/>
  <c r="A15721" i="40"/>
  <c r="A15720" i="40"/>
  <c r="A15719" i="40"/>
  <c r="A15718" i="40"/>
  <c r="A15717" i="40"/>
  <c r="A15716" i="40"/>
  <c r="A15715" i="40"/>
  <c r="A15714" i="40"/>
  <c r="A15713" i="40"/>
  <c r="A15712" i="40"/>
  <c r="A15711" i="40"/>
  <c r="A15710" i="40"/>
  <c r="A15709" i="40"/>
  <c r="A15708" i="40"/>
  <c r="A15707" i="40"/>
  <c r="A15706" i="40"/>
  <c r="A15705" i="40"/>
  <c r="A15704" i="40"/>
  <c r="A15703" i="40"/>
  <c r="A15702" i="40"/>
  <c r="A15701" i="40"/>
  <c r="A15700" i="40"/>
  <c r="A15699" i="40"/>
  <c r="A15698" i="40"/>
  <c r="A15697" i="40"/>
  <c r="A15696" i="40"/>
  <c r="A15695" i="40"/>
  <c r="A15694" i="40"/>
  <c r="A15693" i="40"/>
  <c r="A15692" i="40"/>
  <c r="A15691" i="40"/>
  <c r="A15690" i="40"/>
  <c r="A15689" i="40"/>
  <c r="A15688" i="40"/>
  <c r="A15687" i="40"/>
  <c r="A15686" i="40"/>
  <c r="A15685" i="40"/>
  <c r="A15684" i="40"/>
  <c r="A15683" i="40"/>
  <c r="A15682" i="40"/>
  <c r="A15681" i="40"/>
  <c r="A15680" i="40"/>
  <c r="A15679" i="40"/>
  <c r="A15678" i="40"/>
  <c r="A15677" i="40"/>
  <c r="A15676" i="40"/>
  <c r="A15675" i="40"/>
  <c r="A15674" i="40"/>
  <c r="A15673" i="40"/>
  <c r="A15672" i="40"/>
  <c r="A15671" i="40"/>
  <c r="A15670" i="40"/>
  <c r="A15669" i="40"/>
  <c r="A15668" i="40"/>
  <c r="A15667" i="40"/>
  <c r="A15666" i="40"/>
  <c r="A15665" i="40"/>
  <c r="A15664" i="40"/>
  <c r="A15663" i="40"/>
  <c r="A15662" i="40"/>
  <c r="A15661" i="40"/>
  <c r="A15660" i="40"/>
  <c r="A15659" i="40"/>
  <c r="A15658" i="40"/>
  <c r="A15657" i="40"/>
  <c r="A15656" i="40"/>
  <c r="A15655" i="40"/>
  <c r="A15654" i="40"/>
  <c r="A15653" i="40"/>
  <c r="A15652" i="40"/>
  <c r="A15651" i="40"/>
  <c r="A15650" i="40"/>
  <c r="A15649" i="40"/>
  <c r="A15648" i="40"/>
  <c r="A15647" i="40"/>
  <c r="A15646" i="40"/>
  <c r="A15645" i="40"/>
  <c r="A15644" i="40"/>
  <c r="A15643" i="40"/>
  <c r="A15642" i="40"/>
  <c r="A15641" i="40"/>
  <c r="A15640" i="40"/>
  <c r="A15639" i="40"/>
  <c r="A15638" i="40"/>
  <c r="A15637" i="40"/>
  <c r="A15636" i="40"/>
  <c r="A15635" i="40"/>
  <c r="A15634" i="40"/>
  <c r="A15633" i="40"/>
  <c r="A15632" i="40"/>
  <c r="A15631" i="40"/>
  <c r="A15630" i="40"/>
  <c r="A15629" i="40"/>
  <c r="A15628" i="40"/>
  <c r="A15627" i="40"/>
  <c r="A15626" i="40"/>
  <c r="A15625" i="40"/>
  <c r="A15624" i="40"/>
  <c r="A15623" i="40"/>
  <c r="A15622" i="40"/>
  <c r="A15621" i="40"/>
  <c r="A15620" i="40"/>
  <c r="A15619" i="40"/>
  <c r="A15618" i="40"/>
  <c r="A15617" i="40"/>
  <c r="A15616" i="40"/>
  <c r="A15615" i="40"/>
  <c r="A15614" i="40"/>
  <c r="A15613" i="40"/>
  <c r="A15612" i="40"/>
  <c r="A15611" i="40"/>
  <c r="A15610" i="40"/>
  <c r="A15609" i="40"/>
  <c r="A15608" i="40"/>
  <c r="A15607" i="40"/>
  <c r="A15606" i="40"/>
  <c r="A15605" i="40"/>
  <c r="A15604" i="40"/>
  <c r="A15603" i="40"/>
  <c r="A15602" i="40"/>
  <c r="A15601" i="40"/>
  <c r="A15600" i="40"/>
  <c r="A15599" i="40"/>
  <c r="A15598" i="40"/>
  <c r="A15597" i="40"/>
  <c r="A15596" i="40"/>
  <c r="A15595" i="40"/>
  <c r="A15594" i="40"/>
  <c r="A15593" i="40"/>
  <c r="A15592" i="40"/>
  <c r="A15591" i="40"/>
  <c r="A15590" i="40"/>
  <c r="A15589" i="40"/>
  <c r="A15588" i="40"/>
  <c r="A15587" i="40"/>
  <c r="A15586" i="40"/>
  <c r="A15585" i="40"/>
  <c r="A15584" i="40"/>
  <c r="A15583" i="40"/>
  <c r="A15582" i="40"/>
  <c r="A15581" i="40"/>
  <c r="A15580" i="40"/>
  <c r="A15579" i="40"/>
  <c r="A15578" i="40"/>
  <c r="A15577" i="40"/>
  <c r="A15576" i="40"/>
  <c r="A15575" i="40"/>
  <c r="A15574" i="40"/>
  <c r="A15573" i="40"/>
  <c r="A15572" i="40"/>
  <c r="A15571" i="40"/>
  <c r="A15570" i="40"/>
  <c r="A15569" i="40"/>
  <c r="A15568" i="40"/>
  <c r="A15567" i="40"/>
  <c r="A15566" i="40"/>
  <c r="A15565" i="40"/>
  <c r="A15564" i="40"/>
  <c r="A15563" i="40"/>
  <c r="A15562" i="40"/>
  <c r="A15561" i="40"/>
  <c r="A15560" i="40"/>
  <c r="A15559" i="40"/>
  <c r="A15558" i="40"/>
  <c r="A15557" i="40"/>
  <c r="A15556" i="40"/>
  <c r="A15555" i="40"/>
  <c r="A15554" i="40"/>
  <c r="A15553" i="40"/>
  <c r="A15552" i="40"/>
  <c r="A15551" i="40"/>
  <c r="A15550" i="40"/>
  <c r="A15549" i="40"/>
  <c r="A15548" i="40"/>
  <c r="A15547" i="40"/>
  <c r="A15546" i="40"/>
  <c r="A15545" i="40"/>
  <c r="A15544" i="40"/>
  <c r="A15543" i="40"/>
  <c r="A15542" i="40"/>
  <c r="A15541" i="40"/>
  <c r="A15540" i="40"/>
  <c r="A15539" i="40"/>
  <c r="A15538" i="40"/>
  <c r="A15537" i="40"/>
  <c r="A15536" i="40"/>
  <c r="A15535" i="40"/>
  <c r="A15534" i="40"/>
  <c r="A15533" i="40"/>
  <c r="A15532" i="40"/>
  <c r="A15531" i="40"/>
  <c r="A15530" i="40"/>
  <c r="A15529" i="40"/>
  <c r="A15528" i="40"/>
  <c r="A15527" i="40"/>
  <c r="A15526" i="40"/>
  <c r="A15525" i="40"/>
  <c r="A15524" i="40"/>
  <c r="A15523" i="40"/>
  <c r="A15522" i="40"/>
  <c r="A15521" i="40"/>
  <c r="A15520" i="40"/>
  <c r="A15519" i="40"/>
  <c r="A15518" i="40"/>
  <c r="A15517" i="40"/>
  <c r="A15516" i="40"/>
  <c r="A15515" i="40"/>
  <c r="A15514" i="40"/>
  <c r="A15513" i="40"/>
  <c r="A15512" i="40"/>
  <c r="A15511" i="40"/>
  <c r="A15510" i="40"/>
  <c r="A15509" i="40"/>
  <c r="A15508" i="40"/>
  <c r="A15507" i="40"/>
  <c r="A15506" i="40"/>
  <c r="A15505" i="40"/>
  <c r="A15504" i="40"/>
  <c r="A15503" i="40"/>
  <c r="A15502" i="40"/>
  <c r="A15501" i="40"/>
  <c r="A15500" i="40"/>
  <c r="A15499" i="40"/>
  <c r="A15498" i="40"/>
  <c r="A15497" i="40"/>
  <c r="A15496" i="40"/>
  <c r="A15495" i="40"/>
  <c r="A15494" i="40"/>
  <c r="A15493" i="40"/>
  <c r="A15492" i="40"/>
  <c r="A15491" i="40"/>
  <c r="A15490" i="40"/>
  <c r="A15489" i="40"/>
  <c r="A15488" i="40"/>
  <c r="A15487" i="40"/>
  <c r="A15486" i="40"/>
  <c r="A15485" i="40"/>
  <c r="A15484" i="40"/>
  <c r="A15483" i="40"/>
  <c r="A15482" i="40"/>
  <c r="A15481" i="40"/>
  <c r="A15480" i="40"/>
  <c r="A15479" i="40"/>
  <c r="A15478" i="40"/>
  <c r="A15477" i="40"/>
  <c r="A15476" i="40"/>
  <c r="A15475" i="40"/>
  <c r="A15474" i="40"/>
  <c r="A15473" i="40"/>
  <c r="A15472" i="40"/>
  <c r="A15471" i="40"/>
  <c r="A15470" i="40"/>
  <c r="A15469" i="40"/>
  <c r="A15468" i="40"/>
  <c r="A15467" i="40"/>
  <c r="A15466" i="40"/>
  <c r="A15465" i="40"/>
  <c r="A15464" i="40"/>
  <c r="A15463" i="40"/>
  <c r="A15462" i="40"/>
  <c r="A15461" i="40"/>
  <c r="A15460" i="40"/>
  <c r="A15459" i="40"/>
  <c r="A15458" i="40"/>
  <c r="A15457" i="40"/>
  <c r="A15456" i="40"/>
  <c r="A15455" i="40"/>
  <c r="A15454" i="40"/>
  <c r="A15453" i="40"/>
  <c r="A15452" i="40"/>
  <c r="A15451" i="40"/>
  <c r="A15450" i="40"/>
  <c r="A15449" i="40"/>
  <c r="A15448" i="40"/>
  <c r="A15447" i="40"/>
  <c r="A15446" i="40"/>
  <c r="A15445" i="40"/>
  <c r="A15444" i="40"/>
  <c r="A15443" i="40"/>
  <c r="A15442" i="40"/>
  <c r="A15441" i="40"/>
  <c r="A15440" i="40"/>
  <c r="A15439" i="40"/>
  <c r="A15438" i="40"/>
  <c r="A15437" i="40"/>
  <c r="A15436" i="40"/>
  <c r="A15435" i="40"/>
  <c r="A15434" i="40"/>
  <c r="A15433" i="40"/>
  <c r="A15432" i="40"/>
  <c r="A15431" i="40"/>
  <c r="A15430" i="40"/>
  <c r="A15429" i="40"/>
  <c r="A15428" i="40"/>
  <c r="A15427" i="40"/>
  <c r="A15426" i="40"/>
  <c r="A15425" i="40"/>
  <c r="A15424" i="40"/>
  <c r="A15423" i="40"/>
  <c r="A15422" i="40"/>
  <c r="A15421" i="40"/>
  <c r="A15420" i="40"/>
  <c r="A15419" i="40"/>
  <c r="A15418" i="40"/>
  <c r="A15417" i="40"/>
  <c r="A15416" i="40"/>
  <c r="A15415" i="40"/>
  <c r="A15414" i="40"/>
  <c r="A15413" i="40"/>
  <c r="A15412" i="40"/>
  <c r="A15411" i="40"/>
  <c r="A15410" i="40"/>
  <c r="A15409" i="40"/>
  <c r="A15408" i="40"/>
  <c r="A15407" i="40"/>
  <c r="A15406" i="40"/>
  <c r="A15405" i="40"/>
  <c r="A15404" i="40"/>
  <c r="A15403" i="40"/>
  <c r="A15402" i="40"/>
  <c r="A15401" i="40"/>
  <c r="A15400" i="40"/>
  <c r="A15399" i="40"/>
  <c r="A15398" i="40"/>
  <c r="A15397" i="40"/>
  <c r="A15396" i="40"/>
  <c r="A15395" i="40"/>
  <c r="A15394" i="40"/>
  <c r="A15393" i="40"/>
  <c r="A15392" i="40"/>
  <c r="A15391" i="40"/>
  <c r="A15390" i="40"/>
  <c r="A15389" i="40"/>
  <c r="A15388" i="40"/>
  <c r="A15387" i="40"/>
  <c r="A15386" i="40"/>
  <c r="A15385" i="40"/>
  <c r="A15384" i="40"/>
  <c r="A15383" i="40"/>
  <c r="A15382" i="40"/>
  <c r="A15381" i="40"/>
  <c r="A15380" i="40"/>
  <c r="A15379" i="40"/>
  <c r="A15378" i="40"/>
  <c r="A15377" i="40"/>
  <c r="A15376" i="40"/>
  <c r="A15375" i="40"/>
  <c r="A15374" i="40"/>
  <c r="A15373" i="40"/>
  <c r="A15372" i="40"/>
  <c r="A15371" i="40"/>
  <c r="A15370" i="40"/>
  <c r="A15369" i="40"/>
  <c r="A15368" i="40"/>
  <c r="A15367" i="40"/>
  <c r="A15366" i="40"/>
  <c r="A15365" i="40"/>
  <c r="A15364" i="40"/>
  <c r="A15363" i="40"/>
  <c r="A15362" i="40"/>
  <c r="A15361" i="40"/>
  <c r="A15360" i="40"/>
  <c r="A15359" i="40"/>
  <c r="A15358" i="40"/>
  <c r="A15357" i="40"/>
  <c r="A15356" i="40"/>
  <c r="A15355" i="40"/>
  <c r="A15354" i="40"/>
  <c r="A15353" i="40"/>
  <c r="A15352" i="40"/>
  <c r="A15351" i="40"/>
  <c r="A15350" i="40"/>
  <c r="A15349" i="40"/>
  <c r="A15348" i="40"/>
  <c r="A15347" i="40"/>
  <c r="A15346" i="40"/>
  <c r="A15345" i="40"/>
  <c r="A15344" i="40"/>
  <c r="A15343" i="40"/>
  <c r="A15342" i="40"/>
  <c r="A15341" i="40"/>
  <c r="A15340" i="40"/>
  <c r="A15339" i="40"/>
  <c r="A15338" i="40"/>
  <c r="A15337" i="40"/>
  <c r="A15336" i="40"/>
  <c r="A15335" i="40"/>
  <c r="A15334" i="40"/>
  <c r="A15333" i="40"/>
  <c r="A15332" i="40"/>
  <c r="A15331" i="40"/>
  <c r="A15330" i="40"/>
  <c r="A15329" i="40"/>
  <c r="A15328" i="40"/>
  <c r="A15327" i="40"/>
  <c r="A15326" i="40"/>
  <c r="A15325" i="40"/>
  <c r="A15324" i="40"/>
  <c r="A15323" i="40"/>
  <c r="A15322" i="40"/>
  <c r="A15321" i="40"/>
  <c r="A15320" i="40"/>
  <c r="A15319" i="40"/>
  <c r="A15318" i="40"/>
  <c r="A15317" i="40"/>
  <c r="A15316" i="40"/>
  <c r="A15315" i="40"/>
  <c r="A15314" i="40"/>
  <c r="A15313" i="40"/>
  <c r="A15312" i="40"/>
  <c r="A15311" i="40"/>
  <c r="A15310" i="40"/>
  <c r="A15309" i="40"/>
  <c r="A15308" i="40"/>
  <c r="A15307" i="40"/>
  <c r="A15306" i="40"/>
  <c r="A15305" i="40"/>
  <c r="A15304" i="40"/>
  <c r="A15303" i="40"/>
  <c r="A15302" i="40"/>
  <c r="A15301" i="40"/>
  <c r="A15300" i="40"/>
  <c r="A15299" i="40"/>
  <c r="A15298" i="40"/>
  <c r="A15297" i="40"/>
  <c r="A15296" i="40"/>
  <c r="A15295" i="40"/>
  <c r="A15294" i="40"/>
  <c r="A15293" i="40"/>
  <c r="A15292" i="40"/>
  <c r="A15291" i="40"/>
  <c r="A15290" i="40"/>
  <c r="A15289" i="40"/>
  <c r="A15288" i="40"/>
  <c r="A15287" i="40"/>
  <c r="A15286" i="40"/>
  <c r="A15285" i="40"/>
  <c r="A15284" i="40"/>
  <c r="A15283" i="40"/>
  <c r="A15282" i="40"/>
  <c r="A15281" i="40"/>
  <c r="A15280" i="40"/>
  <c r="A15279" i="40"/>
  <c r="A15278" i="40"/>
  <c r="A15277" i="40"/>
  <c r="A15276" i="40"/>
  <c r="A15275" i="40"/>
  <c r="A15274" i="40"/>
  <c r="A15273" i="40"/>
  <c r="A15272" i="40"/>
  <c r="A15271" i="40"/>
  <c r="A15270" i="40"/>
  <c r="A15269" i="40"/>
  <c r="A15268" i="40"/>
  <c r="A15267" i="40"/>
  <c r="A15266" i="40"/>
  <c r="A15265" i="40"/>
  <c r="A15264" i="40"/>
  <c r="A15263" i="40"/>
  <c r="A15262" i="40"/>
  <c r="A15261" i="40"/>
  <c r="A15260" i="40"/>
  <c r="A15259" i="40"/>
  <c r="A15258" i="40"/>
  <c r="A15257" i="40"/>
  <c r="A15256" i="40"/>
  <c r="A15255" i="40"/>
  <c r="A15254" i="40"/>
  <c r="A15253" i="40"/>
  <c r="A15252" i="40"/>
  <c r="A15251" i="40"/>
  <c r="A15250" i="40"/>
  <c r="A15249" i="40"/>
  <c r="A15248" i="40"/>
  <c r="A15247" i="40"/>
  <c r="A15246" i="40"/>
  <c r="A15245" i="40"/>
  <c r="A15244" i="40"/>
  <c r="A15243" i="40"/>
  <c r="A15242" i="40"/>
  <c r="A15241" i="40"/>
  <c r="A15240" i="40"/>
  <c r="A15239" i="40"/>
  <c r="A15238" i="40"/>
  <c r="A15237" i="40"/>
  <c r="A15236" i="40"/>
  <c r="A15235" i="40"/>
  <c r="A15234" i="40"/>
  <c r="A15233" i="40"/>
  <c r="A15232" i="40"/>
  <c r="A15231" i="40"/>
  <c r="A15230" i="40"/>
  <c r="A15229" i="40"/>
  <c r="A15228" i="40"/>
  <c r="A15227" i="40"/>
  <c r="A15226" i="40"/>
  <c r="A15225" i="40"/>
  <c r="A15224" i="40"/>
  <c r="A15223" i="40"/>
  <c r="A15222" i="40"/>
  <c r="A15221" i="40"/>
  <c r="A15220" i="40"/>
  <c r="A15219" i="40"/>
  <c r="A15218" i="40"/>
  <c r="A15217" i="40"/>
  <c r="A15216" i="40"/>
  <c r="A15215" i="40"/>
  <c r="A15214" i="40"/>
  <c r="A15213" i="40"/>
  <c r="A15212" i="40"/>
  <c r="A15211" i="40"/>
  <c r="A15210" i="40"/>
  <c r="A15209" i="40"/>
  <c r="A15208" i="40"/>
  <c r="A15207" i="40"/>
  <c r="A15206" i="40"/>
  <c r="A15205" i="40"/>
  <c r="A15204" i="40"/>
  <c r="A15203" i="40"/>
  <c r="A15202" i="40"/>
  <c r="A15201" i="40"/>
  <c r="A15200" i="40"/>
  <c r="A15199" i="40"/>
  <c r="A15198" i="40"/>
  <c r="A15197" i="40"/>
  <c r="A15196" i="40"/>
  <c r="A15195" i="40"/>
  <c r="A15194" i="40"/>
  <c r="A15193" i="40"/>
  <c r="A15192" i="40"/>
  <c r="A15191" i="40"/>
  <c r="A15190" i="40"/>
  <c r="A15189" i="40"/>
  <c r="A15188" i="40"/>
  <c r="A15187" i="40"/>
  <c r="A15186" i="40"/>
  <c r="A15185" i="40"/>
  <c r="A15184" i="40"/>
  <c r="A15183" i="40"/>
  <c r="A15182" i="40"/>
  <c r="A15181" i="40"/>
  <c r="A15180" i="40"/>
  <c r="A15179" i="40"/>
  <c r="A15178" i="40"/>
  <c r="A15177" i="40"/>
  <c r="A15176" i="40"/>
  <c r="A15175" i="40"/>
  <c r="A15174" i="40"/>
  <c r="A15173" i="40"/>
  <c r="A15172" i="40"/>
  <c r="A15171" i="40"/>
  <c r="A15170" i="40"/>
  <c r="A15169" i="40"/>
  <c r="A15168" i="40"/>
  <c r="A15167" i="40"/>
  <c r="A15166" i="40"/>
  <c r="A15165" i="40"/>
  <c r="A15164" i="40"/>
  <c r="A15163" i="40"/>
  <c r="A15162" i="40"/>
  <c r="A15161" i="40"/>
  <c r="A15160" i="40"/>
  <c r="A15159" i="40"/>
  <c r="A15158" i="40"/>
  <c r="A15157" i="40"/>
  <c r="A15156" i="40"/>
  <c r="A15155" i="40"/>
  <c r="A15154" i="40"/>
  <c r="A15153" i="40"/>
  <c r="A15152" i="40"/>
  <c r="A15151" i="40"/>
  <c r="A15150" i="40"/>
  <c r="A15149" i="40"/>
  <c r="A15148" i="40"/>
  <c r="A15147" i="40"/>
  <c r="A15146" i="40"/>
  <c r="A15145" i="40"/>
  <c r="A15144" i="40"/>
  <c r="A15143" i="40"/>
  <c r="A15142" i="40"/>
  <c r="A15141" i="40"/>
  <c r="A15140" i="40"/>
  <c r="A15139" i="40"/>
  <c r="A15138" i="40"/>
  <c r="A15137" i="40"/>
  <c r="A15136" i="40"/>
  <c r="A15135" i="40"/>
  <c r="A15134" i="40"/>
  <c r="A15133" i="40"/>
  <c r="A15132" i="40"/>
  <c r="A15131" i="40"/>
  <c r="A15130" i="40"/>
  <c r="A15129" i="40"/>
  <c r="A15128" i="40"/>
  <c r="A15127" i="40"/>
  <c r="A15126" i="40"/>
  <c r="A15125" i="40"/>
  <c r="A15124" i="40"/>
  <c r="A15123" i="40"/>
  <c r="A15122" i="40"/>
  <c r="A15121" i="40"/>
  <c r="A15120" i="40"/>
  <c r="A15119" i="40"/>
  <c r="A15118" i="40"/>
  <c r="A15117" i="40"/>
  <c r="A15116" i="40"/>
  <c r="A15115" i="40"/>
  <c r="A15114" i="40"/>
  <c r="A15113" i="40"/>
  <c r="A15112" i="40"/>
  <c r="A15111" i="40"/>
  <c r="A15110" i="40"/>
  <c r="A15109" i="40"/>
  <c r="A15108" i="40"/>
  <c r="A15107" i="40"/>
  <c r="A15106" i="40"/>
  <c r="A15105" i="40"/>
  <c r="A15104" i="40"/>
  <c r="A15103" i="40"/>
  <c r="A15102" i="40"/>
  <c r="A15101" i="40"/>
  <c r="A15100" i="40"/>
  <c r="A15099" i="40"/>
  <c r="A15098" i="40"/>
  <c r="A15097" i="40"/>
  <c r="A15096" i="40"/>
  <c r="A15095" i="40"/>
  <c r="A15094" i="40"/>
  <c r="A15093" i="40"/>
  <c r="A15092" i="40"/>
  <c r="A15091" i="40"/>
  <c r="A15090" i="40"/>
  <c r="A15089" i="40"/>
  <c r="A15088" i="40"/>
  <c r="A15087" i="40"/>
  <c r="A15086" i="40"/>
  <c r="A15085" i="40"/>
  <c r="A15084" i="40"/>
  <c r="A15083" i="40"/>
  <c r="A15082" i="40"/>
  <c r="A15081" i="40"/>
  <c r="A15080" i="40"/>
  <c r="A15079" i="40"/>
  <c r="A15078" i="40"/>
  <c r="A15077" i="40"/>
  <c r="A15076" i="40"/>
  <c r="A15075" i="40"/>
  <c r="A15074" i="40"/>
  <c r="A15073" i="40"/>
  <c r="A15072" i="40"/>
  <c r="A15071" i="40"/>
  <c r="A15070" i="40"/>
  <c r="A15069" i="40"/>
  <c r="A15068" i="40"/>
  <c r="A15067" i="40"/>
  <c r="A15066" i="40"/>
  <c r="A15065" i="40"/>
  <c r="A15064" i="40"/>
  <c r="A15063" i="40"/>
  <c r="A15062" i="40"/>
  <c r="A15061" i="40"/>
  <c r="A15060" i="40"/>
  <c r="A15059" i="40"/>
  <c r="A15058" i="40"/>
  <c r="A15057" i="40"/>
  <c r="A15056" i="40"/>
  <c r="A15055" i="40"/>
  <c r="A15054" i="40"/>
  <c r="A15053" i="40"/>
  <c r="A15052" i="40"/>
  <c r="A15051" i="40"/>
  <c r="A15050" i="40"/>
  <c r="A15049" i="40"/>
  <c r="A15048" i="40"/>
  <c r="A15047" i="40"/>
  <c r="A15046" i="40"/>
  <c r="A15045" i="40"/>
  <c r="A15044" i="40"/>
  <c r="A15043" i="40"/>
  <c r="A15042" i="40"/>
  <c r="A15041" i="40"/>
  <c r="A15040" i="40"/>
  <c r="A15039" i="40"/>
  <c r="A15038" i="40"/>
  <c r="A15037" i="40"/>
  <c r="A15036" i="40"/>
  <c r="A15035" i="40"/>
  <c r="A15034" i="40"/>
  <c r="A15033" i="40"/>
  <c r="A15032" i="40"/>
  <c r="A15031" i="40"/>
  <c r="A15030" i="40"/>
  <c r="A15029" i="40"/>
  <c r="A15028" i="40"/>
  <c r="A15027" i="40"/>
  <c r="A15026" i="40"/>
  <c r="A15025" i="40"/>
  <c r="A15024" i="40"/>
  <c r="A15023" i="40"/>
  <c r="A15022" i="40"/>
  <c r="A15021" i="40"/>
  <c r="A15020" i="40"/>
  <c r="A15019" i="40"/>
  <c r="A15018" i="40"/>
  <c r="A15017" i="40"/>
  <c r="A15016" i="40"/>
  <c r="A15015" i="40"/>
  <c r="A15014" i="40"/>
  <c r="A15013" i="40"/>
  <c r="A15012" i="40"/>
  <c r="A15011" i="40"/>
  <c r="A15010" i="40"/>
  <c r="A15009" i="40"/>
  <c r="A15008" i="40"/>
  <c r="A15007" i="40"/>
  <c r="A15006" i="40"/>
  <c r="A15005" i="40"/>
  <c r="A15004" i="40"/>
  <c r="A15003" i="40"/>
  <c r="A15002" i="40"/>
  <c r="A15001" i="40"/>
  <c r="A15000" i="40"/>
  <c r="A14999" i="40"/>
  <c r="A14998" i="40"/>
  <c r="A14997" i="40"/>
  <c r="A14996" i="40"/>
  <c r="A14995" i="40"/>
  <c r="A14994" i="40"/>
  <c r="A14993" i="40"/>
  <c r="A14992" i="40"/>
  <c r="A14991" i="40"/>
  <c r="A14990" i="40"/>
  <c r="A14989" i="40"/>
  <c r="A14988" i="40"/>
  <c r="A14987" i="40"/>
  <c r="A14986" i="40"/>
  <c r="A14985" i="40"/>
  <c r="A14984" i="40"/>
  <c r="A14983" i="40"/>
  <c r="A14982" i="40"/>
  <c r="A14981" i="40"/>
  <c r="A14980" i="40"/>
  <c r="A14979" i="40"/>
  <c r="A14978" i="40"/>
  <c r="A14977" i="40"/>
  <c r="A14976" i="40"/>
  <c r="A14975" i="40"/>
  <c r="A14974" i="40"/>
  <c r="A14973" i="40"/>
  <c r="A14972" i="40"/>
  <c r="A14971" i="40"/>
  <c r="A14970" i="40"/>
  <c r="A14969" i="40"/>
  <c r="A14968" i="40"/>
  <c r="A14967" i="40"/>
  <c r="A14966" i="40"/>
  <c r="A14965" i="40"/>
  <c r="A14964" i="40"/>
  <c r="A14963" i="40"/>
  <c r="A14962" i="40"/>
  <c r="A14961" i="40"/>
  <c r="A14960" i="40"/>
  <c r="A14959" i="40"/>
  <c r="A14958" i="40"/>
  <c r="A14957" i="40"/>
  <c r="A14956" i="40"/>
  <c r="A14955" i="40"/>
  <c r="A14954" i="40"/>
  <c r="A14953" i="40"/>
  <c r="A14952" i="40"/>
  <c r="A14951" i="40"/>
  <c r="A14950" i="40"/>
  <c r="A14949" i="40"/>
  <c r="A14948" i="40"/>
  <c r="A14947" i="40"/>
  <c r="A14946" i="40"/>
  <c r="A14945" i="40"/>
  <c r="A14944" i="40"/>
  <c r="A14943" i="40"/>
  <c r="A14942" i="40"/>
  <c r="A14941" i="40"/>
  <c r="A14940" i="40"/>
  <c r="A14939" i="40"/>
  <c r="A14938" i="40"/>
  <c r="A14937" i="40"/>
  <c r="A14936" i="40"/>
  <c r="A14935" i="40"/>
  <c r="A14934" i="40"/>
  <c r="A14933" i="40"/>
  <c r="A14932" i="40"/>
  <c r="A14931" i="40"/>
  <c r="A14930" i="40"/>
  <c r="A14929" i="40"/>
  <c r="A14928" i="40"/>
  <c r="A14927" i="40"/>
  <c r="A14926" i="40"/>
  <c r="A14925" i="40"/>
  <c r="A14924" i="40"/>
  <c r="A14923" i="40"/>
  <c r="A14922" i="40"/>
  <c r="A14921" i="40"/>
  <c r="A14920" i="40"/>
  <c r="A14919" i="40"/>
  <c r="A14918" i="40"/>
  <c r="A14917" i="40"/>
  <c r="A14916" i="40"/>
  <c r="A14915" i="40"/>
  <c r="A14914" i="40"/>
  <c r="A14913" i="40"/>
  <c r="A14912" i="40"/>
  <c r="A14911" i="40"/>
  <c r="A14910" i="40"/>
  <c r="A14909" i="40"/>
  <c r="A14908" i="40"/>
  <c r="A14907" i="40"/>
  <c r="A14906" i="40"/>
  <c r="A14905" i="40"/>
  <c r="A14904" i="40"/>
  <c r="A14903" i="40"/>
  <c r="A14902" i="40"/>
  <c r="A14901" i="40"/>
  <c r="A14900" i="40"/>
  <c r="A14899" i="40"/>
  <c r="A14898" i="40"/>
  <c r="A14897" i="40"/>
  <c r="A14896" i="40"/>
  <c r="A14895" i="40"/>
  <c r="A14894" i="40"/>
  <c r="A14893" i="40"/>
  <c r="A14892" i="40"/>
  <c r="A14891" i="40"/>
  <c r="A14890" i="40"/>
  <c r="A14889" i="40"/>
  <c r="A14888" i="40"/>
  <c r="A14887" i="40"/>
  <c r="A14886" i="40"/>
  <c r="A14885" i="40"/>
  <c r="A14884" i="40"/>
  <c r="A14883" i="40"/>
  <c r="A14882" i="40"/>
  <c r="A14881" i="40"/>
  <c r="A14880" i="40"/>
  <c r="A14879" i="40"/>
  <c r="A14878" i="40"/>
  <c r="A14877" i="40"/>
  <c r="A14876" i="40"/>
  <c r="A14875" i="40"/>
  <c r="A14874" i="40"/>
  <c r="A14873" i="40"/>
  <c r="A14872" i="40"/>
  <c r="A14871" i="40"/>
  <c r="A14870" i="40"/>
  <c r="A14869" i="40"/>
  <c r="A14868" i="40"/>
  <c r="A14867" i="40"/>
  <c r="A14866" i="40"/>
  <c r="A14865" i="40"/>
  <c r="A14864" i="40"/>
  <c r="A14863" i="40"/>
  <c r="A14862" i="40"/>
  <c r="A14861" i="40"/>
  <c r="A14860" i="40"/>
  <c r="A14859" i="40"/>
  <c r="A14858" i="40"/>
  <c r="A14857" i="40"/>
  <c r="A14856" i="40"/>
  <c r="A14855" i="40"/>
  <c r="A14854" i="40"/>
  <c r="A14853" i="40"/>
  <c r="A14852" i="40"/>
  <c r="A14851" i="40"/>
  <c r="A14850" i="40"/>
  <c r="A14849" i="40"/>
  <c r="A14848" i="40"/>
  <c r="A14847" i="40"/>
  <c r="A14846" i="40"/>
  <c r="A14845" i="40"/>
  <c r="A14844" i="40"/>
  <c r="A14843" i="40"/>
  <c r="A14842" i="40"/>
  <c r="A14841" i="40"/>
  <c r="A14840" i="40"/>
  <c r="A14839" i="40"/>
  <c r="A14838" i="40"/>
  <c r="A14837" i="40"/>
  <c r="A14836" i="40"/>
  <c r="A14835" i="40"/>
  <c r="A14834" i="40"/>
  <c r="A14833" i="40"/>
  <c r="A14832" i="40"/>
  <c r="A14831" i="40"/>
  <c r="A14830" i="40"/>
  <c r="A14829" i="40"/>
  <c r="A14828" i="40"/>
  <c r="A14827" i="40"/>
  <c r="A14826" i="40"/>
  <c r="A14825" i="40"/>
  <c r="A14824" i="40"/>
  <c r="A14823" i="40"/>
  <c r="A14822" i="40"/>
  <c r="A14821" i="40"/>
  <c r="A14820" i="40"/>
  <c r="A14819" i="40"/>
  <c r="A14818" i="40"/>
  <c r="A14817" i="40"/>
  <c r="A14816" i="40"/>
  <c r="A14815" i="40"/>
  <c r="A14814" i="40"/>
  <c r="A14813" i="40"/>
  <c r="A14812" i="40"/>
  <c r="A14811" i="40"/>
  <c r="A14810" i="40"/>
  <c r="A14809" i="40"/>
  <c r="A14808" i="40"/>
  <c r="A14807" i="40"/>
  <c r="A14806" i="40"/>
  <c r="A14805" i="40"/>
  <c r="A14804" i="40"/>
  <c r="A14803" i="40"/>
  <c r="A14802" i="40"/>
  <c r="A14801" i="40"/>
  <c r="A14800" i="40"/>
  <c r="A14799" i="40"/>
  <c r="A14798" i="40"/>
  <c r="A14797" i="40"/>
  <c r="A14796" i="40"/>
  <c r="A14795" i="40"/>
  <c r="A14794" i="40"/>
  <c r="A14793" i="40"/>
  <c r="A14792" i="40"/>
  <c r="A14791" i="40"/>
  <c r="A14790" i="40"/>
  <c r="A14789" i="40"/>
  <c r="A14788" i="40"/>
  <c r="A14787" i="40"/>
  <c r="A14786" i="40"/>
  <c r="A14785" i="40"/>
  <c r="A14784" i="40"/>
  <c r="A14783" i="40"/>
  <c r="A14782" i="40"/>
  <c r="A14781" i="40"/>
  <c r="A14780" i="40"/>
  <c r="A14779" i="40"/>
  <c r="A14778" i="40"/>
  <c r="A14777" i="40"/>
  <c r="A14776" i="40"/>
  <c r="A14775" i="40"/>
  <c r="A14774" i="40"/>
  <c r="A14773" i="40"/>
  <c r="A14772" i="40"/>
  <c r="A14771" i="40"/>
  <c r="A14770" i="40"/>
  <c r="A14769" i="40"/>
  <c r="A14768" i="40"/>
  <c r="A14767" i="40"/>
  <c r="A14766" i="40"/>
  <c r="A14765" i="40"/>
  <c r="A14764" i="40"/>
  <c r="A14763" i="40"/>
  <c r="A14762" i="40"/>
  <c r="A14761" i="40"/>
  <c r="A14760" i="40"/>
  <c r="A14759" i="40"/>
  <c r="A14758" i="40"/>
  <c r="A14757" i="40"/>
  <c r="A14756" i="40"/>
  <c r="A14755" i="40"/>
  <c r="A14754" i="40"/>
  <c r="A14753" i="40"/>
  <c r="A14752" i="40"/>
  <c r="A14751" i="40"/>
  <c r="A14750" i="40"/>
  <c r="A14749" i="40"/>
  <c r="A14748" i="40"/>
  <c r="A14747" i="40"/>
  <c r="A14746" i="40"/>
  <c r="A14745" i="40"/>
  <c r="A14744" i="40"/>
  <c r="A14743" i="40"/>
  <c r="A14742" i="40"/>
  <c r="A14741" i="40"/>
  <c r="A14740" i="40"/>
  <c r="A14739" i="40"/>
  <c r="A14738" i="40"/>
  <c r="A14737" i="40"/>
  <c r="A14736" i="40"/>
  <c r="A14735" i="40"/>
  <c r="A14734" i="40"/>
  <c r="A14733" i="40"/>
  <c r="A14732" i="40"/>
  <c r="A14731" i="40"/>
  <c r="A14730" i="40"/>
  <c r="A14729" i="40"/>
  <c r="A14728" i="40"/>
  <c r="A14727" i="40"/>
  <c r="A14726" i="40"/>
  <c r="A14725" i="40"/>
  <c r="A14724" i="40"/>
  <c r="A14723" i="40"/>
  <c r="A14722" i="40"/>
  <c r="A14721" i="40"/>
  <c r="A14720" i="40"/>
  <c r="A14719" i="40"/>
  <c r="A14718" i="40"/>
  <c r="A14717" i="40"/>
  <c r="A14716" i="40"/>
  <c r="A14715" i="40"/>
  <c r="A14714" i="40"/>
  <c r="A14713" i="40"/>
  <c r="A14712" i="40"/>
  <c r="A14711" i="40"/>
  <c r="A14710" i="40"/>
  <c r="A14709" i="40"/>
  <c r="A14708" i="40"/>
  <c r="A14707" i="40"/>
  <c r="A14706" i="40"/>
  <c r="A14705" i="40"/>
  <c r="A14704" i="40"/>
  <c r="A14703" i="40"/>
  <c r="A14702" i="40"/>
  <c r="A14701" i="40"/>
  <c r="A14700" i="40"/>
  <c r="A14699" i="40"/>
  <c r="A14698" i="40"/>
  <c r="A14697" i="40"/>
  <c r="A14696" i="40"/>
  <c r="A14695" i="40"/>
  <c r="A14694" i="40"/>
  <c r="A14693" i="40"/>
  <c r="A14692" i="40"/>
  <c r="A14691" i="40"/>
  <c r="A14690" i="40"/>
  <c r="A14689" i="40"/>
  <c r="A14688" i="40"/>
  <c r="A14687" i="40"/>
  <c r="A14686" i="40"/>
  <c r="A14685" i="40"/>
  <c r="A14684" i="40"/>
  <c r="A14683" i="40"/>
  <c r="A14682" i="40"/>
  <c r="A14681" i="40"/>
  <c r="A14680" i="40"/>
  <c r="A14679" i="40"/>
  <c r="A14678" i="40"/>
  <c r="A14677" i="40"/>
  <c r="A14676" i="40"/>
  <c r="A14675" i="40"/>
  <c r="A14674" i="40"/>
  <c r="A14673" i="40"/>
  <c r="A14672" i="40"/>
  <c r="A14671" i="40"/>
  <c r="A14670" i="40"/>
  <c r="A14669" i="40"/>
  <c r="A14668" i="40"/>
  <c r="A14667" i="40"/>
  <c r="A14666" i="40"/>
  <c r="A14665" i="40"/>
  <c r="A14664" i="40"/>
  <c r="A14663" i="40"/>
  <c r="A14662" i="40"/>
  <c r="A14661" i="40"/>
  <c r="A14660" i="40"/>
  <c r="A14659" i="40"/>
  <c r="A14658" i="40"/>
  <c r="A14657" i="40"/>
  <c r="A14656" i="40"/>
  <c r="A14655" i="40"/>
  <c r="A14654" i="40"/>
  <c r="A14653" i="40"/>
  <c r="A14652" i="40"/>
  <c r="A14651" i="40"/>
  <c r="A14650" i="40"/>
  <c r="A14649" i="40"/>
  <c r="A14648" i="40"/>
  <c r="A14647" i="40"/>
  <c r="A14646" i="40"/>
  <c r="A14645" i="40"/>
  <c r="A14644" i="40"/>
  <c r="A14643" i="40"/>
  <c r="A14642" i="40"/>
  <c r="A14641" i="40"/>
  <c r="A14640" i="40"/>
  <c r="A14639" i="40"/>
  <c r="A14638" i="40"/>
  <c r="A14637" i="40"/>
  <c r="A14636" i="40"/>
  <c r="A14635" i="40"/>
  <c r="A14634" i="40"/>
  <c r="A14633" i="40"/>
  <c r="A14632" i="40"/>
  <c r="A14631" i="40"/>
  <c r="A14630" i="40"/>
  <c r="A14629" i="40"/>
  <c r="A14628" i="40"/>
  <c r="A14627" i="40"/>
  <c r="A14626" i="40"/>
  <c r="A14625" i="40"/>
  <c r="A14624" i="40"/>
  <c r="A14623" i="40"/>
  <c r="A14622" i="40"/>
  <c r="A14621" i="40"/>
  <c r="A14620" i="40"/>
  <c r="A14619" i="40"/>
  <c r="A14618" i="40"/>
  <c r="A14617" i="40"/>
  <c r="A14616" i="40"/>
  <c r="A14615" i="40"/>
  <c r="A14614" i="40"/>
  <c r="A14613" i="40"/>
  <c r="A14612" i="40"/>
  <c r="A14611" i="40"/>
  <c r="A14610" i="40"/>
  <c r="A14609" i="40"/>
  <c r="A14608" i="40"/>
  <c r="A14607" i="40"/>
  <c r="A14606" i="40"/>
  <c r="A14605" i="40"/>
  <c r="A14604" i="40"/>
  <c r="A14603" i="40"/>
  <c r="A14602" i="40"/>
  <c r="A14601" i="40"/>
  <c r="A14600" i="40"/>
  <c r="A14599" i="40"/>
  <c r="A14598" i="40"/>
  <c r="A14597" i="40"/>
  <c r="A14596" i="40"/>
  <c r="A14595" i="40"/>
  <c r="A14594" i="40"/>
  <c r="A14593" i="40"/>
  <c r="A14592" i="40"/>
  <c r="A14591" i="40"/>
  <c r="A14590" i="40"/>
  <c r="A14589" i="40"/>
  <c r="A14588" i="40"/>
  <c r="A14587" i="40"/>
  <c r="A14586" i="40"/>
  <c r="A14585" i="40"/>
  <c r="A14584" i="40"/>
  <c r="A14583" i="40"/>
  <c r="A14582" i="40"/>
  <c r="A14581" i="40"/>
  <c r="A14580" i="40"/>
  <c r="A14579" i="40"/>
  <c r="A14578" i="40"/>
  <c r="A14577" i="40"/>
  <c r="A14576" i="40"/>
  <c r="A14575" i="40"/>
  <c r="A14574" i="40"/>
  <c r="A14573" i="40"/>
  <c r="A14572" i="40"/>
  <c r="A14571" i="40"/>
  <c r="A14570" i="40"/>
  <c r="A14569" i="40"/>
  <c r="A14568" i="40"/>
  <c r="A14567" i="40"/>
  <c r="A14566" i="40"/>
  <c r="A14565" i="40"/>
  <c r="A14564" i="40"/>
  <c r="A14563" i="40"/>
  <c r="A14562" i="40"/>
  <c r="A14561" i="40"/>
  <c r="A14560" i="40"/>
  <c r="A14559" i="40"/>
  <c r="A14558" i="40"/>
  <c r="A14557" i="40"/>
  <c r="A14556" i="40"/>
  <c r="A14555" i="40"/>
  <c r="A14554" i="40"/>
  <c r="A14553" i="40"/>
  <c r="A14552" i="40"/>
  <c r="A14551" i="40"/>
  <c r="A14550" i="40"/>
  <c r="A14549" i="40"/>
  <c r="A14548" i="40"/>
  <c r="A14547" i="40"/>
  <c r="A14546" i="40"/>
  <c r="A14545" i="40"/>
  <c r="A14544" i="40"/>
  <c r="A14543" i="40"/>
  <c r="A14542" i="40"/>
  <c r="A14541" i="40"/>
  <c r="A14540" i="40"/>
  <c r="A14539" i="40"/>
  <c r="A14538" i="40"/>
  <c r="A14537" i="40"/>
  <c r="A14536" i="40"/>
  <c r="A14535" i="40"/>
  <c r="A14534" i="40"/>
  <c r="A14533" i="40"/>
  <c r="A14532" i="40"/>
  <c r="A14531" i="40"/>
  <c r="A14530" i="40"/>
  <c r="A14529" i="40"/>
  <c r="A14528" i="40"/>
  <c r="A14527" i="40"/>
  <c r="A14526" i="40"/>
  <c r="A14525" i="40"/>
  <c r="A14524" i="40"/>
  <c r="A14523" i="40"/>
  <c r="A14522" i="40"/>
  <c r="A14521" i="40"/>
  <c r="A14520" i="40"/>
  <c r="A14519" i="40"/>
  <c r="A14518" i="40"/>
  <c r="A14517" i="40"/>
  <c r="A14516" i="40"/>
  <c r="A14515" i="40"/>
  <c r="A14514" i="40"/>
  <c r="A14513" i="40"/>
  <c r="A14512" i="40"/>
  <c r="A14511" i="40"/>
  <c r="A14510" i="40"/>
  <c r="A14509" i="40"/>
  <c r="A14508" i="40"/>
  <c r="A14507" i="40"/>
  <c r="A14506" i="40"/>
  <c r="A14505" i="40"/>
  <c r="A14504" i="40"/>
  <c r="A14503" i="40"/>
  <c r="A14502" i="40"/>
  <c r="A14501" i="40"/>
  <c r="A14500" i="40"/>
  <c r="A14499" i="40"/>
  <c r="A14498" i="40"/>
  <c r="A14497" i="40"/>
  <c r="A14496" i="40"/>
  <c r="A14495" i="40"/>
  <c r="A14494" i="40"/>
  <c r="A14493" i="40"/>
  <c r="A14492" i="40"/>
  <c r="A14491" i="40"/>
  <c r="A14490" i="40"/>
  <c r="A14489" i="40"/>
  <c r="A14488" i="40"/>
  <c r="A14487" i="40"/>
  <c r="A14486" i="40"/>
  <c r="A14485" i="40"/>
  <c r="A14484" i="40"/>
  <c r="A14483" i="40"/>
  <c r="A14482" i="40"/>
  <c r="A14481" i="40"/>
  <c r="A14480" i="40"/>
  <c r="A14479" i="40"/>
  <c r="A14478" i="40"/>
  <c r="A14477" i="40"/>
  <c r="A14476" i="40"/>
  <c r="A14475" i="40"/>
  <c r="A14474" i="40"/>
  <c r="A14473" i="40"/>
  <c r="A14472" i="40"/>
  <c r="A14471" i="40"/>
  <c r="A14470" i="40"/>
  <c r="A14469" i="40"/>
  <c r="A14468" i="40"/>
  <c r="A14467" i="40"/>
  <c r="A14466" i="40"/>
  <c r="A14465" i="40"/>
  <c r="A14464" i="40"/>
  <c r="A14463" i="40"/>
  <c r="A14462" i="40"/>
  <c r="A14461" i="40"/>
  <c r="A14460" i="40"/>
  <c r="A14459" i="40"/>
  <c r="A14458" i="40"/>
  <c r="A14457" i="40"/>
  <c r="A14456" i="40"/>
  <c r="A14455" i="40"/>
  <c r="A14454" i="40"/>
  <c r="A14453" i="40"/>
  <c r="A14452" i="40"/>
  <c r="A14451" i="40"/>
  <c r="A14450" i="40"/>
  <c r="A14449" i="40"/>
  <c r="A14448" i="40"/>
  <c r="A14447" i="40"/>
  <c r="A14446" i="40"/>
  <c r="A14445" i="40"/>
  <c r="A14444" i="40"/>
  <c r="A14443" i="40"/>
  <c r="A14442" i="40"/>
  <c r="A14441" i="40"/>
  <c r="A14440" i="40"/>
  <c r="A14439" i="40"/>
  <c r="A14438" i="40"/>
  <c r="A14437" i="40"/>
  <c r="A14436" i="40"/>
  <c r="A14435" i="40"/>
  <c r="A14434" i="40"/>
  <c r="A14433" i="40"/>
  <c r="A14432" i="40"/>
  <c r="A14431" i="40"/>
  <c r="A14430" i="40"/>
  <c r="A14429" i="40"/>
  <c r="A14428" i="40"/>
  <c r="A14427" i="40"/>
  <c r="A14426" i="40"/>
  <c r="A14425" i="40"/>
  <c r="A14424" i="40"/>
  <c r="A14423" i="40"/>
  <c r="A14422" i="40"/>
  <c r="A14421" i="40"/>
  <c r="A14420" i="40"/>
  <c r="A14419" i="40"/>
  <c r="A14418" i="40"/>
  <c r="A14417" i="40"/>
  <c r="A14416" i="40"/>
  <c r="A14415" i="40"/>
  <c r="A14414" i="40"/>
  <c r="A14413" i="40"/>
  <c r="A14412" i="40"/>
  <c r="A14411" i="40"/>
  <c r="A14410" i="40"/>
  <c r="A14409" i="40"/>
  <c r="A14408" i="40"/>
  <c r="A14407" i="40"/>
  <c r="A14406" i="40"/>
  <c r="A14405" i="40"/>
  <c r="A14404" i="40"/>
  <c r="A14403" i="40"/>
  <c r="A14402" i="40"/>
  <c r="A14401" i="40"/>
  <c r="A14400" i="40"/>
  <c r="A14399" i="40"/>
  <c r="A14398" i="40"/>
  <c r="A14397" i="40"/>
  <c r="A14396" i="40"/>
  <c r="A14395" i="40"/>
  <c r="A14394" i="40"/>
  <c r="A14393" i="40"/>
  <c r="A14392" i="40"/>
  <c r="A14391" i="40"/>
  <c r="A14390" i="40"/>
  <c r="A14389" i="40"/>
  <c r="A14388" i="40"/>
  <c r="A14387" i="40"/>
  <c r="A14386" i="40"/>
  <c r="A14385" i="40"/>
  <c r="A14384" i="40"/>
  <c r="A14383" i="40"/>
  <c r="A14382" i="40"/>
  <c r="A14381" i="40"/>
  <c r="A14380" i="40"/>
  <c r="A14379" i="40"/>
  <c r="A14378" i="40"/>
  <c r="A14377" i="40"/>
  <c r="A14376" i="40"/>
  <c r="A14375" i="40"/>
  <c r="A14374" i="40"/>
  <c r="A14373" i="40"/>
  <c r="A14372" i="40"/>
  <c r="A14371" i="40"/>
  <c r="A14370" i="40"/>
  <c r="A14369" i="40"/>
  <c r="A14368" i="40"/>
  <c r="A14367" i="40"/>
  <c r="A14366" i="40"/>
  <c r="A14365" i="40"/>
  <c r="A14364" i="40"/>
  <c r="A14363" i="40"/>
  <c r="A14362" i="40"/>
  <c r="A14361" i="40"/>
  <c r="A14360" i="40"/>
  <c r="A14359" i="40"/>
  <c r="A14358" i="40"/>
  <c r="A14357" i="40"/>
  <c r="A14356" i="40"/>
  <c r="A14355" i="40"/>
  <c r="A14354" i="40"/>
  <c r="A14353" i="40"/>
  <c r="A14352" i="40"/>
  <c r="A14351" i="40"/>
  <c r="A14350" i="40"/>
  <c r="A14349" i="40"/>
  <c r="A14348" i="40"/>
  <c r="A14347" i="40"/>
  <c r="A14346" i="40"/>
  <c r="A14345" i="40"/>
  <c r="A14344" i="40"/>
  <c r="A14343" i="40"/>
  <c r="A14342" i="40"/>
  <c r="A14341" i="40"/>
  <c r="A14340" i="40"/>
  <c r="A14339" i="40"/>
  <c r="A14338" i="40"/>
  <c r="A14337" i="40"/>
  <c r="A14336" i="40"/>
  <c r="A14335" i="40"/>
  <c r="A14334" i="40"/>
  <c r="A14333" i="40"/>
  <c r="A14332" i="40"/>
  <c r="A14331" i="40"/>
  <c r="A14330" i="40"/>
  <c r="A14329" i="40"/>
  <c r="A14328" i="40"/>
  <c r="A14327" i="40"/>
  <c r="A14326" i="40"/>
  <c r="A14325" i="40"/>
  <c r="A14324" i="40"/>
  <c r="A14323" i="40"/>
  <c r="A14322" i="40"/>
  <c r="A14321" i="40"/>
  <c r="A14320" i="40"/>
  <c r="A14319" i="40"/>
  <c r="A14318" i="40"/>
  <c r="A14317" i="40"/>
  <c r="A14316" i="40"/>
  <c r="A14315" i="40"/>
  <c r="A14314" i="40"/>
  <c r="A14313" i="40"/>
  <c r="A14312" i="40"/>
  <c r="A14311" i="40"/>
  <c r="A14310" i="40"/>
  <c r="A14309" i="40"/>
  <c r="A14308" i="40"/>
  <c r="A14307" i="40"/>
  <c r="A14306" i="40"/>
  <c r="A14305" i="40"/>
  <c r="A14304" i="40"/>
  <c r="A14303" i="40"/>
  <c r="A14302" i="40"/>
  <c r="A14301" i="40"/>
  <c r="A14300" i="40"/>
  <c r="A14299" i="40"/>
  <c r="A14298" i="40"/>
  <c r="A14297" i="40"/>
  <c r="A14296" i="40"/>
  <c r="A14295" i="40"/>
  <c r="A14294" i="40"/>
  <c r="A14293" i="40"/>
  <c r="A14292" i="40"/>
  <c r="A14291" i="40"/>
  <c r="A14290" i="40"/>
  <c r="A14289" i="40"/>
  <c r="A14288" i="40"/>
  <c r="A14287" i="40"/>
  <c r="A14286" i="40"/>
  <c r="A14285" i="40"/>
  <c r="A14284" i="40"/>
  <c r="A14283" i="40"/>
  <c r="A14282" i="40"/>
  <c r="A14281" i="40"/>
  <c r="A14280" i="40"/>
  <c r="A14279" i="40"/>
  <c r="A14278" i="40"/>
  <c r="A14277" i="40"/>
  <c r="A14276" i="40"/>
  <c r="A14275" i="40"/>
  <c r="A14274" i="40"/>
  <c r="A14273" i="40"/>
  <c r="A14272" i="40"/>
  <c r="A14271" i="40"/>
  <c r="A14270" i="40"/>
  <c r="A14269" i="40"/>
  <c r="A14268" i="40"/>
  <c r="A14267" i="40"/>
  <c r="A14266" i="40"/>
  <c r="A14265" i="40"/>
  <c r="A14264" i="40"/>
  <c r="A14263" i="40"/>
  <c r="A14262" i="40"/>
  <c r="A14261" i="40"/>
  <c r="A14260" i="40"/>
  <c r="A14259" i="40"/>
  <c r="A14258" i="40"/>
  <c r="A14257" i="40"/>
  <c r="A14256" i="40"/>
  <c r="A14255" i="40"/>
  <c r="A14254" i="40"/>
  <c r="A14253" i="40"/>
  <c r="A14252" i="40"/>
  <c r="A14251" i="40"/>
  <c r="A14250" i="40"/>
  <c r="A14249" i="40"/>
  <c r="A14248" i="40"/>
  <c r="A14247" i="40"/>
  <c r="A14246" i="40"/>
  <c r="A14245" i="40"/>
  <c r="A14244" i="40"/>
  <c r="A14243" i="40"/>
  <c r="A14242" i="40"/>
  <c r="A14241" i="40"/>
  <c r="A14240" i="40"/>
  <c r="A14239" i="40"/>
  <c r="A14238" i="40"/>
  <c r="A14237" i="40"/>
  <c r="A14236" i="40"/>
  <c r="A14235" i="40"/>
  <c r="A14234" i="40"/>
  <c r="A14233" i="40"/>
  <c r="A14232" i="40"/>
  <c r="A14231" i="40"/>
  <c r="A14230" i="40"/>
  <c r="A14229" i="40"/>
  <c r="A14228" i="40"/>
  <c r="A14227" i="40"/>
  <c r="A14226" i="40"/>
  <c r="A14225" i="40"/>
  <c r="A14224" i="40"/>
  <c r="A14223" i="40"/>
  <c r="A14222" i="40"/>
  <c r="A14221" i="40"/>
  <c r="A14220" i="40"/>
  <c r="A14219" i="40"/>
  <c r="A14218" i="40"/>
  <c r="A14217" i="40"/>
  <c r="A14216" i="40"/>
  <c r="A14215" i="40"/>
  <c r="A14214" i="40"/>
  <c r="A14213" i="40"/>
  <c r="A14212" i="40"/>
  <c r="A14211" i="40"/>
  <c r="A14210" i="40"/>
  <c r="A14209" i="40"/>
  <c r="A14208" i="40"/>
  <c r="A14207" i="40"/>
  <c r="A14206" i="40"/>
  <c r="A14205" i="40"/>
  <c r="A14204" i="40"/>
  <c r="A14203" i="40"/>
  <c r="A14202" i="40"/>
  <c r="A14201" i="40"/>
  <c r="A14200" i="40"/>
  <c r="A14199" i="40"/>
  <c r="A14198" i="40"/>
  <c r="A14197" i="40"/>
  <c r="A14196" i="40"/>
  <c r="A14195" i="40"/>
  <c r="A14194" i="40"/>
  <c r="A14193" i="40"/>
  <c r="A14192" i="40"/>
  <c r="A14191" i="40"/>
  <c r="A14190" i="40"/>
  <c r="A14189" i="40"/>
  <c r="A14188" i="40"/>
  <c r="A14187" i="40"/>
  <c r="A14186" i="40"/>
  <c r="A14185" i="40"/>
  <c r="A14184" i="40"/>
  <c r="A14183" i="40"/>
  <c r="A14182" i="40"/>
  <c r="A14181" i="40"/>
  <c r="A14180" i="40"/>
  <c r="A14179" i="40"/>
  <c r="A14178" i="40"/>
  <c r="A14177" i="40"/>
  <c r="A14176" i="40"/>
  <c r="A14175" i="40"/>
  <c r="A14174" i="40"/>
  <c r="A14173" i="40"/>
  <c r="A14172" i="40"/>
  <c r="A14171" i="40"/>
  <c r="A14170" i="40"/>
  <c r="A14169" i="40"/>
  <c r="A14168" i="40"/>
  <c r="A14167" i="40"/>
  <c r="A14166" i="40"/>
  <c r="A14165" i="40"/>
  <c r="A14164" i="40"/>
  <c r="A14163" i="40"/>
  <c r="A14162" i="40"/>
  <c r="A14161" i="40"/>
  <c r="A14160" i="40"/>
  <c r="A14159" i="40"/>
  <c r="A14158" i="40"/>
  <c r="A14157" i="40"/>
  <c r="A14156" i="40"/>
  <c r="A14155" i="40"/>
  <c r="A14154" i="40"/>
  <c r="A14153" i="40"/>
  <c r="A14152" i="40"/>
  <c r="A14151" i="40"/>
  <c r="A14150" i="40"/>
  <c r="A14149" i="40"/>
  <c r="A14148" i="40"/>
  <c r="A14147" i="40"/>
  <c r="A14146" i="40"/>
  <c r="A14145" i="40"/>
  <c r="A14144" i="40"/>
  <c r="A14143" i="40"/>
  <c r="A14142" i="40"/>
  <c r="A14141" i="40"/>
  <c r="A14140" i="40"/>
  <c r="A14139" i="40"/>
  <c r="A14138" i="40"/>
  <c r="A14137" i="40"/>
  <c r="A14136" i="40"/>
  <c r="A14135" i="40"/>
  <c r="A14134" i="40"/>
  <c r="A14133" i="40"/>
  <c r="A14132" i="40"/>
  <c r="A14131" i="40"/>
  <c r="A14130" i="40"/>
  <c r="A14129" i="40"/>
  <c r="A14128" i="40"/>
  <c r="A14127" i="40"/>
  <c r="A14126" i="40"/>
  <c r="A14125" i="40"/>
  <c r="A14124" i="40"/>
  <c r="A14123" i="40"/>
  <c r="A14122" i="40"/>
  <c r="A14121" i="40"/>
  <c r="A14120" i="40"/>
  <c r="A14119" i="40"/>
  <c r="A14118" i="40"/>
  <c r="A14117" i="40"/>
  <c r="A14116" i="40"/>
  <c r="A14115" i="40"/>
  <c r="A14114" i="40"/>
  <c r="A14113" i="40"/>
  <c r="A14112" i="40"/>
  <c r="A14111" i="40"/>
  <c r="A14110" i="40"/>
  <c r="A14109" i="40"/>
  <c r="A14108" i="40"/>
  <c r="A14107" i="40"/>
  <c r="A14106" i="40"/>
  <c r="A14105" i="40"/>
  <c r="A14104" i="40"/>
  <c r="A14103" i="40"/>
  <c r="A14102" i="40"/>
  <c r="A14101" i="40"/>
  <c r="A14100" i="40"/>
  <c r="A14099" i="40"/>
  <c r="A14098" i="40"/>
  <c r="A14097" i="40"/>
  <c r="A14096" i="40"/>
  <c r="A14095" i="40"/>
  <c r="A14094" i="40"/>
  <c r="A14093" i="40"/>
  <c r="A14092" i="40"/>
  <c r="A14091" i="40"/>
  <c r="A14090" i="40"/>
  <c r="A14089" i="40"/>
  <c r="A14088" i="40"/>
  <c r="A14087" i="40"/>
  <c r="A14086" i="40"/>
  <c r="A14085" i="40"/>
  <c r="A14084" i="40"/>
  <c r="A14083" i="40"/>
  <c r="A14082" i="40"/>
  <c r="A14081" i="40"/>
  <c r="A14080" i="40"/>
  <c r="A14079" i="40"/>
  <c r="A14078" i="40"/>
  <c r="A14077" i="40"/>
  <c r="A14076" i="40"/>
  <c r="A14075" i="40"/>
  <c r="A14074" i="40"/>
  <c r="A14073" i="40"/>
  <c r="A14072" i="40"/>
  <c r="A14071" i="40"/>
  <c r="A14070" i="40"/>
  <c r="A14069" i="40"/>
  <c r="A14068" i="40"/>
  <c r="A14067" i="40"/>
  <c r="A14066" i="40"/>
  <c r="A14065" i="40"/>
  <c r="A14064" i="40"/>
  <c r="A14063" i="40"/>
  <c r="A14062" i="40"/>
  <c r="A14061" i="40"/>
  <c r="A14060" i="40"/>
  <c r="A14059" i="40"/>
  <c r="A14058" i="40"/>
  <c r="A14057" i="40"/>
  <c r="A14056" i="40"/>
  <c r="A14055" i="40"/>
  <c r="A14054" i="40"/>
  <c r="A14053" i="40"/>
  <c r="A14052" i="40"/>
  <c r="A14051" i="40"/>
  <c r="A14050" i="40"/>
  <c r="A14049" i="40"/>
  <c r="A14048" i="40"/>
  <c r="A14047" i="40"/>
  <c r="A14046" i="40"/>
  <c r="A14045" i="40"/>
  <c r="A14044" i="40"/>
  <c r="A14043" i="40"/>
  <c r="A14042" i="40"/>
  <c r="A14041" i="40"/>
  <c r="A14040" i="40"/>
  <c r="A14039" i="40"/>
  <c r="A14038" i="40"/>
  <c r="A14037" i="40"/>
  <c r="A14036" i="40"/>
  <c r="A14035" i="40"/>
  <c r="A14034" i="40"/>
  <c r="A14033" i="40"/>
  <c r="A14032" i="40"/>
  <c r="A14031" i="40"/>
  <c r="A14030" i="40"/>
  <c r="A14029" i="40"/>
  <c r="A14028" i="40"/>
  <c r="A14027" i="40"/>
  <c r="A14026" i="40"/>
  <c r="A14025" i="40"/>
  <c r="A14024" i="40"/>
  <c r="A14023" i="40"/>
  <c r="A14022" i="40"/>
  <c r="A14021" i="40"/>
  <c r="A14020" i="40"/>
  <c r="A14019" i="40"/>
  <c r="A14018" i="40"/>
  <c r="A14017" i="40"/>
  <c r="A14016" i="40"/>
  <c r="A14015" i="40"/>
  <c r="A14014" i="40"/>
  <c r="A14013" i="40"/>
  <c r="A14012" i="40"/>
  <c r="A14011" i="40"/>
  <c r="A14010" i="40"/>
  <c r="A14009" i="40"/>
  <c r="A14008" i="40"/>
  <c r="A14007" i="40"/>
  <c r="A14006" i="40"/>
  <c r="A14005" i="40"/>
  <c r="A14004" i="40"/>
  <c r="A14003" i="40"/>
  <c r="A14002" i="40"/>
  <c r="A14001" i="40"/>
  <c r="A14000" i="40"/>
  <c r="A13999" i="40"/>
  <c r="A13998" i="40"/>
  <c r="A13997" i="40"/>
  <c r="A13996" i="40"/>
  <c r="A13995" i="40"/>
  <c r="A13994" i="40"/>
  <c r="A13993" i="40"/>
  <c r="A13992" i="40"/>
  <c r="A13991" i="40"/>
  <c r="A13990" i="40"/>
  <c r="A13989" i="40"/>
  <c r="A13988" i="40"/>
  <c r="A13987" i="40"/>
  <c r="A13986" i="40"/>
  <c r="A13985" i="40"/>
  <c r="A13984" i="40"/>
  <c r="A13983" i="40"/>
  <c r="A13982" i="40"/>
  <c r="A13981" i="40"/>
  <c r="A13980" i="40"/>
  <c r="A13979" i="40"/>
  <c r="A13978" i="40"/>
  <c r="A13977" i="40"/>
  <c r="A13976" i="40"/>
  <c r="A13975" i="40"/>
  <c r="A13974" i="40"/>
  <c r="A13973" i="40"/>
  <c r="A13972" i="40"/>
  <c r="A13971" i="40"/>
  <c r="A13970" i="40"/>
  <c r="A13969" i="40"/>
  <c r="A13968" i="40"/>
  <c r="A13967" i="40"/>
  <c r="A13966" i="40"/>
  <c r="A13965" i="40"/>
  <c r="A13964" i="40"/>
  <c r="A13963" i="40"/>
  <c r="A13962" i="40"/>
  <c r="A13961" i="40"/>
  <c r="A13960" i="40"/>
  <c r="A13959" i="40"/>
  <c r="A13958" i="40"/>
  <c r="A13957" i="40"/>
  <c r="A13956" i="40"/>
  <c r="A13955" i="40"/>
  <c r="A13954" i="40"/>
  <c r="A13953" i="40"/>
  <c r="A13952" i="40"/>
  <c r="A13951" i="40"/>
  <c r="A13950" i="40"/>
  <c r="A13949" i="40"/>
  <c r="A13948" i="40"/>
  <c r="A13947" i="40"/>
  <c r="A13946" i="40"/>
  <c r="A13945" i="40"/>
  <c r="A13944" i="40"/>
  <c r="A13943" i="40"/>
  <c r="A13942" i="40"/>
  <c r="A13941" i="40"/>
  <c r="A13940" i="40"/>
  <c r="A13939" i="40"/>
  <c r="A13938" i="40"/>
  <c r="A13937" i="40"/>
  <c r="A13936" i="40"/>
  <c r="A13935" i="40"/>
  <c r="A13934" i="40"/>
  <c r="A13933" i="40"/>
  <c r="A13932" i="40"/>
  <c r="A13931" i="40"/>
  <c r="A13930" i="40"/>
  <c r="A13929" i="40"/>
  <c r="A13928" i="40"/>
  <c r="A13927" i="40"/>
  <c r="A13926" i="40"/>
  <c r="A13925" i="40"/>
  <c r="A13924" i="40"/>
  <c r="A13923" i="40"/>
  <c r="A13922" i="40"/>
  <c r="A13921" i="40"/>
  <c r="A13920" i="40"/>
  <c r="A13919" i="40"/>
  <c r="A13918" i="40"/>
  <c r="A13917" i="40"/>
  <c r="A13916" i="40"/>
  <c r="A13915" i="40"/>
  <c r="A13914" i="40"/>
  <c r="A13913" i="40"/>
  <c r="A13912" i="40"/>
  <c r="A13911" i="40"/>
  <c r="A13910" i="40"/>
  <c r="A13909" i="40"/>
  <c r="A13908" i="40"/>
  <c r="A13907" i="40"/>
  <c r="A13906" i="40"/>
  <c r="A13905" i="40"/>
  <c r="A13904" i="40"/>
  <c r="A13903" i="40"/>
  <c r="A13902" i="40"/>
  <c r="A13901" i="40"/>
  <c r="A13900" i="40"/>
  <c r="A13899" i="40"/>
  <c r="A13898" i="40"/>
  <c r="A13897" i="40"/>
  <c r="A13896" i="40"/>
  <c r="A13895" i="40"/>
  <c r="A13894" i="40"/>
  <c r="A13893" i="40"/>
  <c r="A13892" i="40"/>
  <c r="A13891" i="40"/>
  <c r="A13890" i="40"/>
  <c r="A13889" i="40"/>
  <c r="A13888" i="40"/>
  <c r="A13887" i="40"/>
  <c r="A13886" i="40"/>
  <c r="A13885" i="40"/>
  <c r="A13884" i="40"/>
  <c r="A13883" i="40"/>
  <c r="A13882" i="40"/>
  <c r="A13881" i="40"/>
  <c r="A13880" i="40"/>
  <c r="A13879" i="40"/>
  <c r="A13878" i="40"/>
  <c r="A13877" i="40"/>
  <c r="A13876" i="40"/>
  <c r="A13875" i="40"/>
  <c r="A13874" i="40"/>
  <c r="A13873" i="40"/>
  <c r="A13872" i="40"/>
  <c r="A13871" i="40"/>
  <c r="A13870" i="40"/>
  <c r="A13869" i="40"/>
  <c r="A13868" i="40"/>
  <c r="A13867" i="40"/>
  <c r="A13866" i="40"/>
  <c r="A13865" i="40"/>
  <c r="A13864" i="40"/>
  <c r="A13863" i="40"/>
  <c r="A13862" i="40"/>
  <c r="A13861" i="40"/>
  <c r="A13860" i="40"/>
  <c r="A13859" i="40"/>
  <c r="A13858" i="40"/>
  <c r="A13857" i="40"/>
  <c r="A13856" i="40"/>
  <c r="A13855" i="40"/>
  <c r="A13854" i="40"/>
  <c r="A13853" i="40"/>
  <c r="A13852" i="40"/>
  <c r="A13851" i="40"/>
  <c r="A13850" i="40"/>
  <c r="A13849" i="40"/>
  <c r="A13848" i="40"/>
  <c r="A13847" i="40"/>
  <c r="A13846" i="40"/>
  <c r="A13845" i="40"/>
  <c r="A13844" i="40"/>
  <c r="A13843" i="40"/>
  <c r="A13842" i="40"/>
  <c r="A13841" i="40"/>
  <c r="A13840" i="40"/>
  <c r="A13839" i="40"/>
  <c r="A13838" i="40"/>
  <c r="A13837" i="40"/>
  <c r="A13836" i="40"/>
  <c r="A13835" i="40"/>
  <c r="A13834" i="40"/>
  <c r="A13833" i="40"/>
  <c r="A13832" i="40"/>
  <c r="A13831" i="40"/>
  <c r="A13830" i="40"/>
  <c r="A13829" i="40"/>
  <c r="A13828" i="40"/>
  <c r="A13827" i="40"/>
  <c r="A13826" i="40"/>
  <c r="A13825" i="40"/>
  <c r="A13824" i="40"/>
  <c r="A13823" i="40"/>
  <c r="A13822" i="40"/>
  <c r="A13821" i="40"/>
  <c r="A13820" i="40"/>
  <c r="A13819" i="40"/>
  <c r="A13818" i="40"/>
  <c r="A13817" i="40"/>
  <c r="A13816" i="40"/>
  <c r="A13815" i="40"/>
  <c r="A13814" i="40"/>
  <c r="A13813" i="40"/>
  <c r="A13812" i="40"/>
  <c r="A13811" i="40"/>
  <c r="A13810" i="40"/>
  <c r="A13809" i="40"/>
  <c r="A13808" i="40"/>
  <c r="A13807" i="40"/>
  <c r="A13806" i="40"/>
  <c r="A13805" i="40"/>
  <c r="A13804" i="40"/>
  <c r="A13803" i="40"/>
  <c r="A13802" i="40"/>
  <c r="A13801" i="40"/>
  <c r="A13800" i="40"/>
  <c r="A13799" i="40"/>
  <c r="A13798" i="40"/>
  <c r="A13797" i="40"/>
  <c r="A13796" i="40"/>
  <c r="A13795" i="40"/>
  <c r="A13794" i="40"/>
  <c r="A13793" i="40"/>
  <c r="A13792" i="40"/>
  <c r="A13791" i="40"/>
  <c r="A13790" i="40"/>
  <c r="A13789" i="40"/>
  <c r="A13788" i="40"/>
  <c r="A13787" i="40"/>
  <c r="A13786" i="40"/>
  <c r="A13785" i="40"/>
  <c r="A13784" i="40"/>
  <c r="A13783" i="40"/>
  <c r="A13782" i="40"/>
  <c r="A13781" i="40"/>
  <c r="A13780" i="40"/>
  <c r="A13779" i="40"/>
  <c r="A13778" i="40"/>
  <c r="A13777" i="40"/>
  <c r="A13776" i="40"/>
  <c r="A13775" i="40"/>
  <c r="A13774" i="40"/>
  <c r="A13773" i="40"/>
  <c r="A13772" i="40"/>
  <c r="A13771" i="40"/>
  <c r="A13770" i="40"/>
  <c r="A13769" i="40"/>
  <c r="A13768" i="40"/>
  <c r="A13767" i="40"/>
  <c r="A13766" i="40"/>
  <c r="A13765" i="40"/>
  <c r="A13764" i="40"/>
  <c r="A13763" i="40"/>
  <c r="A13762" i="40"/>
  <c r="A13761" i="40"/>
  <c r="A13760" i="40"/>
  <c r="A13759" i="40"/>
  <c r="A13758" i="40"/>
  <c r="A13757" i="40"/>
  <c r="A13756" i="40"/>
  <c r="A13755" i="40"/>
  <c r="A13754" i="40"/>
  <c r="A13753" i="40"/>
  <c r="A13752" i="40"/>
  <c r="A13751" i="40"/>
  <c r="A13750" i="40"/>
  <c r="A13749" i="40"/>
  <c r="A13748" i="40"/>
  <c r="A13747" i="40"/>
  <c r="A13746" i="40"/>
  <c r="A13745" i="40"/>
  <c r="A13744" i="40"/>
  <c r="A13743" i="40"/>
  <c r="A13742" i="40"/>
  <c r="A13741" i="40"/>
  <c r="A13740" i="40"/>
  <c r="A13739" i="40"/>
  <c r="A13738" i="40"/>
  <c r="A13737" i="40"/>
  <c r="A13736" i="40"/>
  <c r="A13735" i="40"/>
  <c r="A13734" i="40"/>
  <c r="A13733" i="40"/>
  <c r="A13732" i="40"/>
  <c r="A13731" i="40"/>
  <c r="A13730" i="40"/>
  <c r="A13729" i="40"/>
  <c r="A13728" i="40"/>
  <c r="A13727" i="40"/>
  <c r="A13726" i="40"/>
  <c r="A13725" i="40"/>
  <c r="A13724" i="40"/>
  <c r="A13723" i="40"/>
  <c r="A13722" i="40"/>
  <c r="A13721" i="40"/>
  <c r="A13720" i="40"/>
  <c r="A13719" i="40"/>
  <c r="A13718" i="40"/>
  <c r="A13717" i="40"/>
  <c r="A13716" i="40"/>
  <c r="A13715" i="40"/>
  <c r="A13714" i="40"/>
  <c r="A13713" i="40"/>
  <c r="A13712" i="40"/>
  <c r="A13711" i="40"/>
  <c r="A13710" i="40"/>
  <c r="A13709" i="40"/>
  <c r="A13708" i="40"/>
  <c r="A13707" i="40"/>
  <c r="A13706" i="40"/>
  <c r="A13705" i="40"/>
  <c r="A13704" i="40"/>
  <c r="A13703" i="40"/>
  <c r="A13702" i="40"/>
  <c r="A13701" i="40"/>
  <c r="A13700" i="40"/>
  <c r="A13699" i="40"/>
  <c r="A13698" i="40"/>
  <c r="A13697" i="40"/>
  <c r="A13696" i="40"/>
  <c r="A13695" i="40"/>
  <c r="A13694" i="40"/>
  <c r="A13693" i="40"/>
  <c r="A13692" i="40"/>
  <c r="A13691" i="40"/>
  <c r="A13690" i="40"/>
  <c r="A13689" i="40"/>
  <c r="A13688" i="40"/>
  <c r="A13687" i="40"/>
  <c r="A13686" i="40"/>
  <c r="A13685" i="40"/>
  <c r="A13684" i="40"/>
  <c r="A13683" i="40"/>
  <c r="A13682" i="40"/>
  <c r="A13681" i="40"/>
  <c r="A13680" i="40"/>
  <c r="A13679" i="40"/>
  <c r="A13678" i="40"/>
  <c r="A13677" i="40"/>
  <c r="A13676" i="40"/>
  <c r="A13675" i="40"/>
  <c r="A13674" i="40"/>
  <c r="A13673" i="40"/>
  <c r="A13672" i="40"/>
  <c r="A13671" i="40"/>
  <c r="A13670" i="40"/>
  <c r="A13669" i="40"/>
  <c r="A13668" i="40"/>
  <c r="A13667" i="40"/>
  <c r="A13666" i="40"/>
  <c r="A13665" i="40"/>
  <c r="A13664" i="40"/>
  <c r="A13663" i="40"/>
  <c r="A13662" i="40"/>
  <c r="A13661" i="40"/>
  <c r="A13660" i="40"/>
  <c r="A13659" i="40"/>
  <c r="A13658" i="40"/>
  <c r="A13657" i="40"/>
  <c r="A13656" i="40"/>
  <c r="A13655" i="40"/>
  <c r="A13654" i="40"/>
  <c r="A13653" i="40"/>
  <c r="A13652" i="40"/>
  <c r="A13651" i="40"/>
  <c r="A13650" i="40"/>
  <c r="A13649" i="40"/>
  <c r="A13648" i="40"/>
  <c r="A13647" i="40"/>
  <c r="A13646" i="40"/>
  <c r="A13645" i="40"/>
  <c r="A13644" i="40"/>
  <c r="A13643" i="40"/>
  <c r="A13642" i="40"/>
  <c r="A13641" i="40"/>
  <c r="A13640" i="40"/>
  <c r="A13639" i="40"/>
  <c r="A13638" i="40"/>
  <c r="A13637" i="40"/>
  <c r="A13636" i="40"/>
  <c r="A13635" i="40"/>
  <c r="A13634" i="40"/>
  <c r="A13633" i="40"/>
  <c r="A13632" i="40"/>
  <c r="A13631" i="40"/>
  <c r="A13630" i="40"/>
  <c r="A13629" i="40"/>
  <c r="A13628" i="40"/>
  <c r="A13627" i="40"/>
  <c r="A13626" i="40"/>
  <c r="A13625" i="40"/>
  <c r="A13624" i="40"/>
  <c r="A13623" i="40"/>
  <c r="A13622" i="40"/>
  <c r="A13621" i="40"/>
  <c r="A13620" i="40"/>
  <c r="A13619" i="40"/>
  <c r="A13618" i="40"/>
  <c r="A13617" i="40"/>
  <c r="A13616" i="40"/>
  <c r="A13615" i="40"/>
  <c r="A13614" i="40"/>
  <c r="A13613" i="40"/>
  <c r="A13612" i="40"/>
  <c r="A13611" i="40"/>
  <c r="A13610" i="40"/>
  <c r="A13609" i="40"/>
  <c r="A13608" i="40"/>
  <c r="A13607" i="40"/>
  <c r="A13606" i="40"/>
  <c r="A13605" i="40"/>
  <c r="A13604" i="40"/>
  <c r="A13603" i="40"/>
  <c r="A13602" i="40"/>
  <c r="A13601" i="40"/>
  <c r="A13600" i="40"/>
  <c r="A13599" i="40"/>
  <c r="A13598" i="40"/>
  <c r="A13597" i="40"/>
  <c r="A13596" i="40"/>
  <c r="A13595" i="40"/>
  <c r="A13594" i="40"/>
  <c r="A13593" i="40"/>
  <c r="A13592" i="40"/>
  <c r="A13591" i="40"/>
  <c r="A13590" i="40"/>
  <c r="A13589" i="40"/>
  <c r="A13588" i="40"/>
  <c r="A13587" i="40"/>
  <c r="A13586" i="40"/>
  <c r="A13585" i="40"/>
  <c r="A13584" i="40"/>
  <c r="A13583" i="40"/>
  <c r="A13582" i="40"/>
  <c r="A13581" i="40"/>
  <c r="A13580" i="40"/>
  <c r="A13579" i="40"/>
  <c r="A13578" i="40"/>
  <c r="A13577" i="40"/>
  <c r="A13576" i="40"/>
  <c r="A13575" i="40"/>
  <c r="A13574" i="40"/>
  <c r="A13573" i="40"/>
  <c r="A13572" i="40"/>
  <c r="A13571" i="40"/>
  <c r="A13570" i="40"/>
  <c r="A13569" i="40"/>
  <c r="A13568" i="40"/>
  <c r="A13567" i="40"/>
  <c r="A13566" i="40"/>
  <c r="A13565" i="40"/>
  <c r="A13564" i="40"/>
  <c r="A13563" i="40"/>
  <c r="A13562" i="40"/>
  <c r="A13561" i="40"/>
  <c r="A13560" i="40"/>
  <c r="A13559" i="40"/>
  <c r="A13558" i="40"/>
  <c r="A13557" i="40"/>
  <c r="A13556" i="40"/>
  <c r="A13555" i="40"/>
  <c r="A13554" i="40"/>
  <c r="A13553" i="40"/>
  <c r="A13552" i="40"/>
  <c r="A13551" i="40"/>
  <c r="A13550" i="40"/>
  <c r="A13549" i="40"/>
  <c r="A13548" i="40"/>
  <c r="A13547" i="40"/>
  <c r="A13546" i="40"/>
  <c r="A13545" i="40"/>
  <c r="A13544" i="40"/>
  <c r="A13543" i="40"/>
  <c r="A13542" i="40"/>
  <c r="A13541" i="40"/>
  <c r="A13540" i="40"/>
  <c r="A13539" i="40"/>
  <c r="A13538" i="40"/>
  <c r="A13537" i="40"/>
  <c r="A13536" i="40"/>
  <c r="A13535" i="40"/>
  <c r="A13534" i="40"/>
  <c r="A13533" i="40"/>
  <c r="A13532" i="40"/>
  <c r="A13531" i="40"/>
  <c r="A13530" i="40"/>
  <c r="A13529" i="40"/>
  <c r="A13528" i="40"/>
  <c r="A13527" i="40"/>
  <c r="A13526" i="40"/>
  <c r="A13525" i="40"/>
  <c r="A13524" i="40"/>
  <c r="A13523" i="40"/>
  <c r="A13522" i="40"/>
  <c r="A13521" i="40"/>
  <c r="A13520" i="40"/>
  <c r="A13519" i="40"/>
  <c r="A13518" i="40"/>
  <c r="A13517" i="40"/>
  <c r="A13516" i="40"/>
  <c r="A13515" i="40"/>
  <c r="A13514" i="40"/>
  <c r="A13513" i="40"/>
  <c r="A13512" i="40"/>
  <c r="A13511" i="40"/>
  <c r="A13510" i="40"/>
  <c r="A13509" i="40"/>
  <c r="A13508" i="40"/>
  <c r="A13507" i="40"/>
  <c r="A13506" i="40"/>
  <c r="A13505" i="40"/>
  <c r="A13504" i="40"/>
  <c r="A13503" i="40"/>
  <c r="A13502" i="40"/>
  <c r="A13501" i="40"/>
  <c r="A13500" i="40"/>
  <c r="A13499" i="40"/>
  <c r="A13498" i="40"/>
  <c r="A13497" i="40"/>
  <c r="A13496" i="40"/>
  <c r="A13495" i="40"/>
  <c r="A13494" i="40"/>
  <c r="A13493" i="40"/>
  <c r="A13492" i="40"/>
  <c r="A13491" i="40"/>
  <c r="A13490" i="40"/>
  <c r="A13489" i="40"/>
  <c r="A13488" i="40"/>
  <c r="A13487" i="40"/>
  <c r="A13486" i="40"/>
  <c r="A13485" i="40"/>
  <c r="A13484" i="40"/>
  <c r="A13483" i="40"/>
  <c r="A13482" i="40"/>
  <c r="A13481" i="40"/>
  <c r="A13480" i="40"/>
  <c r="A13479" i="40"/>
  <c r="A13478" i="40"/>
  <c r="A13477" i="40"/>
  <c r="A13476" i="40"/>
  <c r="A13475" i="40"/>
  <c r="A13474" i="40"/>
  <c r="A13473" i="40"/>
  <c r="A13472" i="40"/>
  <c r="A13471" i="40"/>
  <c r="A13470" i="40"/>
  <c r="A13469" i="40"/>
  <c r="A13468" i="40"/>
  <c r="A13467" i="40"/>
  <c r="A13466" i="40"/>
  <c r="A13465" i="40"/>
  <c r="A13464" i="40"/>
  <c r="A13463" i="40"/>
  <c r="A13462" i="40"/>
  <c r="A13461" i="40"/>
  <c r="A13460" i="40"/>
  <c r="A13459" i="40"/>
  <c r="A13458" i="40"/>
  <c r="A13457" i="40"/>
  <c r="A13456" i="40"/>
  <c r="A13455" i="40"/>
  <c r="A13454" i="40"/>
  <c r="A13453" i="40"/>
  <c r="A13452" i="40"/>
  <c r="A13451" i="40"/>
  <c r="A13450" i="40"/>
  <c r="A13449" i="40"/>
  <c r="A13448" i="40"/>
  <c r="A13447" i="40"/>
  <c r="A13446" i="40"/>
  <c r="A13445" i="40"/>
  <c r="A13444" i="40"/>
  <c r="A13443" i="40"/>
  <c r="A13442" i="40"/>
  <c r="A13441" i="40"/>
  <c r="A13440" i="40"/>
  <c r="A13439" i="40"/>
  <c r="A13438" i="40"/>
  <c r="A13437" i="40"/>
  <c r="A13436" i="40"/>
  <c r="A13435" i="40"/>
  <c r="A13434" i="40"/>
  <c r="A13433" i="40"/>
  <c r="A13432" i="40"/>
  <c r="A13431" i="40"/>
  <c r="A13430" i="40"/>
  <c r="A13429" i="40"/>
  <c r="A13428" i="40"/>
  <c r="A13427" i="40"/>
  <c r="A13426" i="40"/>
  <c r="A13425" i="40"/>
  <c r="A13424" i="40"/>
  <c r="A13423" i="40"/>
  <c r="A13422" i="40"/>
  <c r="A13421" i="40"/>
  <c r="A13420" i="40"/>
  <c r="A13419" i="40"/>
  <c r="A13418" i="40"/>
  <c r="A13417" i="40"/>
  <c r="A13416" i="40"/>
  <c r="A13415" i="40"/>
  <c r="A13414" i="40"/>
  <c r="A13413" i="40"/>
  <c r="A13412" i="40"/>
  <c r="A13411" i="40"/>
  <c r="A13410" i="40"/>
  <c r="A13409" i="40"/>
  <c r="A13408" i="40"/>
  <c r="A13407" i="40"/>
  <c r="A13406" i="40"/>
  <c r="A13405" i="40"/>
  <c r="A13404" i="40"/>
  <c r="A13403" i="40"/>
  <c r="A13402" i="40"/>
  <c r="A13401" i="40"/>
  <c r="A13400" i="40"/>
  <c r="A13399" i="40"/>
  <c r="A13398" i="40"/>
  <c r="A13397" i="40"/>
  <c r="A13396" i="40"/>
  <c r="A13395" i="40"/>
  <c r="A13394" i="40"/>
  <c r="A13393" i="40"/>
  <c r="A13392" i="40"/>
  <c r="A13391" i="40"/>
  <c r="A13390" i="40"/>
  <c r="A13389" i="40"/>
  <c r="A13388" i="40"/>
  <c r="A13387" i="40"/>
  <c r="A13386" i="40"/>
  <c r="A13385" i="40"/>
  <c r="A13384" i="40"/>
  <c r="A13383" i="40"/>
  <c r="A13382" i="40"/>
  <c r="A13381" i="40"/>
  <c r="A13380" i="40"/>
  <c r="A13379" i="40"/>
  <c r="A13378" i="40"/>
  <c r="A13377" i="40"/>
  <c r="A13376" i="40"/>
  <c r="A13375" i="40"/>
  <c r="A13374" i="40"/>
  <c r="A13373" i="40"/>
  <c r="A13372" i="40"/>
  <c r="A13371" i="40"/>
  <c r="A13370" i="40"/>
  <c r="A13369" i="40"/>
  <c r="A13368" i="40"/>
  <c r="A13367" i="40"/>
  <c r="A13366" i="40"/>
  <c r="A13365" i="40"/>
  <c r="A13364" i="40"/>
  <c r="A13363" i="40"/>
  <c r="A13362" i="40"/>
  <c r="A13361" i="40"/>
  <c r="A13360" i="40"/>
  <c r="A13359" i="40"/>
  <c r="A13358" i="40"/>
  <c r="A13357" i="40"/>
  <c r="A13356" i="40"/>
  <c r="A13355" i="40"/>
  <c r="A13354" i="40"/>
  <c r="A13353" i="40"/>
  <c r="A13352" i="40"/>
  <c r="A13351" i="40"/>
  <c r="A13350" i="40"/>
  <c r="A13349" i="40"/>
  <c r="A13348" i="40"/>
  <c r="A13347" i="40"/>
  <c r="A13346" i="40"/>
  <c r="A13345" i="40"/>
  <c r="A13344" i="40"/>
  <c r="A13343" i="40"/>
  <c r="A13342" i="40"/>
  <c r="A13341" i="40"/>
  <c r="A13340" i="40"/>
  <c r="A13339" i="40"/>
  <c r="A13338" i="40"/>
  <c r="A13337" i="40"/>
  <c r="A13336" i="40"/>
  <c r="A13335" i="40"/>
  <c r="A13334" i="40"/>
  <c r="A13333" i="40"/>
  <c r="A13332" i="40"/>
  <c r="A13331" i="40"/>
  <c r="A13330" i="40"/>
  <c r="A13329" i="40"/>
  <c r="A13328" i="40"/>
  <c r="A13327" i="40"/>
  <c r="A13326" i="40"/>
  <c r="A13325" i="40"/>
  <c r="A13324" i="40"/>
  <c r="A13323" i="40"/>
  <c r="A13322" i="40"/>
  <c r="A13321" i="40"/>
  <c r="A13320" i="40"/>
  <c r="A13319" i="40"/>
  <c r="A13318" i="40"/>
  <c r="A13317" i="40"/>
  <c r="A13316" i="40"/>
  <c r="A13315" i="40"/>
  <c r="A13314" i="40"/>
  <c r="A13313" i="40"/>
  <c r="A13312" i="40"/>
  <c r="A13311" i="40"/>
  <c r="A13310" i="40"/>
  <c r="A13309" i="40"/>
  <c r="A13308" i="40"/>
  <c r="A13307" i="40"/>
  <c r="A13306" i="40"/>
  <c r="A13305" i="40"/>
  <c r="A13304" i="40"/>
  <c r="A13303" i="40"/>
  <c r="A13302" i="40"/>
  <c r="A13301" i="40"/>
  <c r="A13300" i="40"/>
  <c r="A13299" i="40"/>
  <c r="A13298" i="40"/>
  <c r="A13297" i="40"/>
  <c r="A13296" i="40"/>
  <c r="A13295" i="40"/>
  <c r="A13294" i="40"/>
  <c r="A13293" i="40"/>
  <c r="A13292" i="40"/>
  <c r="A13291" i="40"/>
  <c r="A13290" i="40"/>
  <c r="A13289" i="40"/>
  <c r="A13288" i="40"/>
  <c r="A13287" i="40"/>
  <c r="A13286" i="40"/>
  <c r="A13285" i="40"/>
  <c r="A13284" i="40"/>
  <c r="A13283" i="40"/>
  <c r="A13282" i="40"/>
  <c r="A13281" i="40"/>
  <c r="A13280" i="40"/>
  <c r="A13279" i="40"/>
  <c r="A13278" i="40"/>
  <c r="A13277" i="40"/>
  <c r="A13276" i="40"/>
  <c r="A13275" i="40"/>
  <c r="A13274" i="40"/>
  <c r="A13273" i="40"/>
  <c r="A13272" i="40"/>
  <c r="A13271" i="40"/>
  <c r="A13270" i="40"/>
  <c r="A13269" i="40"/>
  <c r="A13268" i="40"/>
  <c r="A13267" i="40"/>
  <c r="A13266" i="40"/>
  <c r="A13265" i="40"/>
  <c r="A13264" i="40"/>
  <c r="A13263" i="40"/>
  <c r="A13262" i="40"/>
  <c r="A13261" i="40"/>
  <c r="A13260" i="40"/>
  <c r="A13259" i="40"/>
  <c r="A13258" i="40"/>
  <c r="A13257" i="40"/>
  <c r="A13256" i="40"/>
  <c r="A13255" i="40"/>
  <c r="A13254" i="40"/>
  <c r="A13253" i="40"/>
  <c r="A13252" i="40"/>
  <c r="A13251" i="40"/>
  <c r="A13250" i="40"/>
  <c r="A13249" i="40"/>
  <c r="A13248" i="40"/>
  <c r="A13247" i="40"/>
  <c r="A13246" i="40"/>
  <c r="A13245" i="40"/>
  <c r="A13244" i="40"/>
  <c r="A13243" i="40"/>
  <c r="A13242" i="40"/>
  <c r="A13241" i="40"/>
  <c r="A13240" i="40"/>
  <c r="A13239" i="40"/>
  <c r="A13238" i="40"/>
  <c r="A13237" i="40"/>
  <c r="A13236" i="40"/>
  <c r="A13235" i="40"/>
  <c r="A13234" i="40"/>
  <c r="A13233" i="40"/>
  <c r="A13232" i="40"/>
  <c r="A13231" i="40"/>
  <c r="A13230" i="40"/>
  <c r="A13229" i="40"/>
  <c r="A13228" i="40"/>
  <c r="A13227" i="40"/>
  <c r="A13226" i="40"/>
  <c r="A13225" i="40"/>
  <c r="A13224" i="40"/>
  <c r="A13223" i="40"/>
  <c r="A13222" i="40"/>
  <c r="A13221" i="40"/>
  <c r="A13220" i="40"/>
  <c r="A13219" i="40"/>
  <c r="A13218" i="40"/>
  <c r="A13217" i="40"/>
  <c r="A13216" i="40"/>
  <c r="A13215" i="40"/>
  <c r="A13214" i="40"/>
  <c r="A13213" i="40"/>
  <c r="A13212" i="40"/>
  <c r="A13211" i="40"/>
  <c r="A13210" i="40"/>
  <c r="A13209" i="40"/>
  <c r="A13208" i="40"/>
  <c r="A13207" i="40"/>
  <c r="A13206" i="40"/>
  <c r="A13205" i="40"/>
  <c r="A13204" i="40"/>
  <c r="A13203" i="40"/>
  <c r="A13202" i="40"/>
  <c r="A13201" i="40"/>
  <c r="A13200" i="40"/>
  <c r="A13199" i="40"/>
  <c r="A13198" i="40"/>
  <c r="A13197" i="40"/>
  <c r="A13196" i="40"/>
  <c r="A13195" i="40"/>
  <c r="A13194" i="40"/>
  <c r="A13193" i="40"/>
  <c r="A13192" i="40"/>
  <c r="A13191" i="40"/>
  <c r="A13190" i="40"/>
  <c r="A13189" i="40"/>
  <c r="A13188" i="40"/>
  <c r="A13187" i="40"/>
  <c r="A13186" i="40"/>
  <c r="A13185" i="40"/>
  <c r="A13184" i="40"/>
  <c r="A13183" i="40"/>
  <c r="A13182" i="40"/>
  <c r="A13181" i="40"/>
  <c r="A13180" i="40"/>
  <c r="A13179" i="40"/>
  <c r="A13178" i="40"/>
  <c r="A13177" i="40"/>
  <c r="A13176" i="40"/>
  <c r="A13175" i="40"/>
  <c r="A13174" i="40"/>
  <c r="A13173" i="40"/>
  <c r="A13172" i="40"/>
  <c r="A13171" i="40"/>
  <c r="A13170" i="40"/>
  <c r="A13169" i="40"/>
  <c r="A13168" i="40"/>
  <c r="A13167" i="40"/>
  <c r="A13166" i="40"/>
  <c r="A13165" i="40"/>
  <c r="A13164" i="40"/>
  <c r="A13163" i="40"/>
  <c r="A13162" i="40"/>
  <c r="A13161" i="40"/>
  <c r="A13160" i="40"/>
  <c r="A13159" i="40"/>
  <c r="A13158" i="40"/>
  <c r="A13157" i="40"/>
  <c r="A13156" i="40"/>
  <c r="A13155" i="40"/>
  <c r="A13154" i="40"/>
  <c r="A13153" i="40"/>
  <c r="A13152" i="40"/>
  <c r="A13151" i="40"/>
  <c r="A13150" i="40"/>
  <c r="A13149" i="40"/>
  <c r="A13148" i="40"/>
  <c r="A13147" i="40"/>
  <c r="A13146" i="40"/>
  <c r="A13145" i="40"/>
  <c r="A13144" i="40"/>
  <c r="A13143" i="40"/>
  <c r="A13142" i="40"/>
  <c r="A13141" i="40"/>
  <c r="A13140" i="40"/>
  <c r="A13139" i="40"/>
  <c r="A13138" i="40"/>
  <c r="A13137" i="40"/>
  <c r="A13136" i="40"/>
  <c r="A13135" i="40"/>
  <c r="A13134" i="40"/>
  <c r="A13133" i="40"/>
  <c r="A13132" i="40"/>
  <c r="A13131" i="40"/>
  <c r="A13130" i="40"/>
  <c r="A13129" i="40"/>
  <c r="A13128" i="40"/>
  <c r="A13127" i="40"/>
  <c r="A13126" i="40"/>
  <c r="A13125" i="40"/>
  <c r="A13124" i="40"/>
  <c r="A13123" i="40"/>
  <c r="A13122" i="40"/>
  <c r="A13121" i="40"/>
  <c r="A13120" i="40"/>
  <c r="A13119" i="40"/>
  <c r="A13118" i="40"/>
  <c r="A13117" i="40"/>
  <c r="A13116" i="40"/>
  <c r="A13115" i="40"/>
  <c r="A13114" i="40"/>
  <c r="A13113" i="40"/>
  <c r="A13112" i="40"/>
  <c r="A13111" i="40"/>
  <c r="A13110" i="40"/>
  <c r="A13109" i="40"/>
  <c r="A13108" i="40"/>
  <c r="A13107" i="40"/>
  <c r="A13106" i="40"/>
  <c r="A13105" i="40"/>
  <c r="A13104" i="40"/>
  <c r="A13103" i="40"/>
  <c r="A13102" i="40"/>
  <c r="A13101" i="40"/>
  <c r="A13100" i="40"/>
  <c r="A13099" i="40"/>
  <c r="A13098" i="40"/>
  <c r="A13097" i="40"/>
  <c r="A13096" i="40"/>
  <c r="A13095" i="40"/>
  <c r="A13094" i="40"/>
  <c r="A13093" i="40"/>
  <c r="A13092" i="40"/>
  <c r="A13091" i="40"/>
  <c r="A13090" i="40"/>
  <c r="A13089" i="40"/>
  <c r="A13088" i="40"/>
  <c r="A13087" i="40"/>
  <c r="A13086" i="40"/>
  <c r="A13085" i="40"/>
  <c r="A13084" i="40"/>
  <c r="A13083" i="40"/>
  <c r="A13082" i="40"/>
  <c r="A13081" i="40"/>
  <c r="A13080" i="40"/>
  <c r="A13079" i="40"/>
  <c r="A13078" i="40"/>
  <c r="A13077" i="40"/>
  <c r="A13076" i="40"/>
  <c r="A13075" i="40"/>
  <c r="A13074" i="40"/>
  <c r="A13073" i="40"/>
  <c r="A13072" i="40"/>
  <c r="A13071" i="40"/>
  <c r="A13070" i="40"/>
  <c r="A13069" i="40"/>
  <c r="A13068" i="40"/>
  <c r="A13067" i="40"/>
  <c r="A13066" i="40"/>
  <c r="A13065" i="40"/>
  <c r="A13064" i="40"/>
  <c r="A13063" i="40"/>
  <c r="A13062" i="40"/>
  <c r="A13061" i="40"/>
  <c r="A13060" i="40"/>
  <c r="A13059" i="40"/>
  <c r="A13058" i="40"/>
  <c r="A13057" i="40"/>
  <c r="A13056" i="40"/>
  <c r="A13055" i="40"/>
  <c r="A13054" i="40"/>
  <c r="A13053" i="40"/>
  <c r="A13052" i="40"/>
  <c r="A13051" i="40"/>
  <c r="A13050" i="40"/>
  <c r="A13049" i="40"/>
  <c r="A13048" i="40"/>
  <c r="A13047" i="40"/>
  <c r="A13046" i="40"/>
  <c r="A13045" i="40"/>
  <c r="A13044" i="40"/>
  <c r="A13043" i="40"/>
  <c r="A13042" i="40"/>
  <c r="A13041" i="40"/>
  <c r="A13040" i="40"/>
  <c r="A13039" i="40"/>
  <c r="A13038" i="40"/>
  <c r="A13037" i="40"/>
  <c r="A13036" i="40"/>
  <c r="A13035" i="40"/>
  <c r="A13034" i="40"/>
  <c r="A13033" i="40"/>
  <c r="A13032" i="40"/>
  <c r="A13031" i="40"/>
  <c r="A13030" i="40"/>
  <c r="A13029" i="40"/>
  <c r="A13028" i="40"/>
  <c r="A13027" i="40"/>
  <c r="A13026" i="40"/>
  <c r="A13025" i="40"/>
  <c r="A13024" i="40"/>
  <c r="A13023" i="40"/>
  <c r="A13022" i="40"/>
  <c r="A13021" i="40"/>
  <c r="A13020" i="40"/>
  <c r="A13019" i="40"/>
  <c r="A13018" i="40"/>
  <c r="A13017" i="40"/>
  <c r="A13016" i="40"/>
  <c r="A13015" i="40"/>
  <c r="A13014" i="40"/>
  <c r="A13013" i="40"/>
  <c r="A13012" i="40"/>
  <c r="A13011" i="40"/>
  <c r="A13010" i="40"/>
  <c r="A13009" i="40"/>
  <c r="A13008" i="40"/>
  <c r="A13007" i="40"/>
  <c r="A13006" i="40"/>
  <c r="A13005" i="40"/>
  <c r="A13004" i="40"/>
  <c r="A13003" i="40"/>
  <c r="A13002" i="40"/>
  <c r="A13001" i="40"/>
  <c r="A13000" i="40"/>
  <c r="A12999" i="40"/>
  <c r="A12998" i="40"/>
  <c r="A12997" i="40"/>
  <c r="A12996" i="40"/>
  <c r="A12995" i="40"/>
  <c r="A12994" i="40"/>
  <c r="A12993" i="40"/>
  <c r="A12992" i="40"/>
  <c r="A12991" i="40"/>
  <c r="A12990" i="40"/>
  <c r="A12989" i="40"/>
  <c r="A12988" i="40"/>
  <c r="A12987" i="40"/>
  <c r="A12986" i="40"/>
  <c r="A12985" i="40"/>
  <c r="A12984" i="40"/>
  <c r="A12983" i="40"/>
  <c r="A12982" i="40"/>
  <c r="A12981" i="40"/>
  <c r="A12980" i="40"/>
  <c r="A12979" i="40"/>
  <c r="A12978" i="40"/>
  <c r="A12977" i="40"/>
  <c r="A12976" i="40"/>
  <c r="A12975" i="40"/>
  <c r="A12974" i="40"/>
  <c r="A12973" i="40"/>
  <c r="A12972" i="40"/>
  <c r="A12971" i="40"/>
  <c r="A12970" i="40"/>
  <c r="A12969" i="40"/>
  <c r="A12968" i="40"/>
  <c r="A12967" i="40"/>
  <c r="A12966" i="40"/>
  <c r="A12965" i="40"/>
  <c r="A12964" i="40"/>
  <c r="A12963" i="40"/>
  <c r="A12962" i="40"/>
  <c r="A12961" i="40"/>
  <c r="A12960" i="40"/>
  <c r="A12959" i="40"/>
  <c r="A12958" i="40"/>
  <c r="A12957" i="40"/>
  <c r="A12956" i="40"/>
  <c r="A12955" i="40"/>
  <c r="A12954" i="40"/>
  <c r="A12953" i="40"/>
  <c r="A12952" i="40"/>
  <c r="A12951" i="40"/>
  <c r="A12950" i="40"/>
  <c r="A12949" i="40"/>
  <c r="A12948" i="40"/>
  <c r="A12947" i="40"/>
  <c r="A12946" i="40"/>
  <c r="A12945" i="40"/>
  <c r="A12944" i="40"/>
  <c r="A12943" i="40"/>
  <c r="A12942" i="40"/>
  <c r="A12941" i="40"/>
  <c r="A12940" i="40"/>
  <c r="A12939" i="40"/>
  <c r="A12938" i="40"/>
  <c r="A12937" i="40"/>
  <c r="A12936" i="40"/>
  <c r="A12935" i="40"/>
  <c r="A12934" i="40"/>
  <c r="A12933" i="40"/>
  <c r="A12932" i="40"/>
  <c r="A12931" i="40"/>
  <c r="A12930" i="40"/>
  <c r="A12929" i="40"/>
  <c r="A12928" i="40"/>
  <c r="A12927" i="40"/>
  <c r="A12926" i="40"/>
  <c r="A12925" i="40"/>
  <c r="A12924" i="40"/>
  <c r="A12923" i="40"/>
  <c r="A12922" i="40"/>
  <c r="A12921" i="40"/>
  <c r="A12920" i="40"/>
  <c r="A12919" i="40"/>
  <c r="A12918" i="40"/>
  <c r="A12917" i="40"/>
  <c r="A12916" i="40"/>
  <c r="A12915" i="40"/>
  <c r="A12914" i="40"/>
  <c r="A12913" i="40"/>
  <c r="A12912" i="40"/>
  <c r="A12911" i="40"/>
  <c r="A12910" i="40"/>
  <c r="A12909" i="40"/>
  <c r="A12908" i="40"/>
  <c r="A12907" i="40"/>
  <c r="A12906" i="40"/>
  <c r="A12905" i="40"/>
  <c r="A12904" i="40"/>
  <c r="A12903" i="40"/>
  <c r="A12902" i="40"/>
  <c r="A12901" i="40"/>
  <c r="A12900" i="40"/>
  <c r="A12899" i="40"/>
  <c r="A12898" i="40"/>
  <c r="A12897" i="40"/>
  <c r="A12896" i="40"/>
  <c r="A12895" i="40"/>
  <c r="A12894" i="40"/>
  <c r="A12893" i="40"/>
  <c r="A12892" i="40"/>
  <c r="A12891" i="40"/>
  <c r="A12890" i="40"/>
  <c r="A12889" i="40"/>
  <c r="A12888" i="40"/>
  <c r="A12887" i="40"/>
  <c r="A12886" i="40"/>
  <c r="A12885" i="40"/>
  <c r="A12884" i="40"/>
  <c r="A12883" i="40"/>
  <c r="A12882" i="40"/>
  <c r="A12881" i="40"/>
  <c r="A12880" i="40"/>
  <c r="A12879" i="40"/>
  <c r="A12878" i="40"/>
  <c r="A12877" i="40"/>
  <c r="A12876" i="40"/>
  <c r="A12875" i="40"/>
  <c r="A12874" i="40"/>
  <c r="A12873" i="40"/>
  <c r="A12872" i="40"/>
  <c r="A12871" i="40"/>
  <c r="A12870" i="40"/>
  <c r="A12869" i="40"/>
  <c r="A12868" i="40"/>
  <c r="A12867" i="40"/>
  <c r="A12866" i="40"/>
  <c r="A12865" i="40"/>
  <c r="A12864" i="40"/>
  <c r="A12863" i="40"/>
  <c r="A12862" i="40"/>
  <c r="A12861" i="40"/>
  <c r="A12860" i="40"/>
  <c r="A12859" i="40"/>
  <c r="A12858" i="40"/>
  <c r="A12857" i="40"/>
  <c r="A12856" i="40"/>
  <c r="A12855" i="40"/>
  <c r="A12854" i="40"/>
  <c r="A12853" i="40"/>
  <c r="A12852" i="40"/>
  <c r="A12851" i="40"/>
  <c r="A12850" i="40"/>
  <c r="A12849" i="40"/>
  <c r="A12848" i="40"/>
  <c r="A12847" i="40"/>
  <c r="A12846" i="40"/>
  <c r="A12845" i="40"/>
  <c r="A12844" i="40"/>
  <c r="A12843" i="40"/>
  <c r="A12842" i="40"/>
  <c r="A12841" i="40"/>
  <c r="A12840" i="40"/>
  <c r="A12839" i="40"/>
  <c r="A12838" i="40"/>
  <c r="A12837" i="40"/>
  <c r="A12836" i="40"/>
  <c r="A12835" i="40"/>
  <c r="A12834" i="40"/>
  <c r="A12833" i="40"/>
  <c r="A12832" i="40"/>
  <c r="A12831" i="40"/>
  <c r="A12830" i="40"/>
  <c r="A12829" i="40"/>
  <c r="A12828" i="40"/>
  <c r="A12827" i="40"/>
  <c r="A12826" i="40"/>
  <c r="A12825" i="40"/>
  <c r="A12824" i="40"/>
  <c r="A12823" i="40"/>
  <c r="A12822" i="40"/>
  <c r="A12821" i="40"/>
  <c r="A12820" i="40"/>
  <c r="A12819" i="40"/>
  <c r="A12818" i="40"/>
  <c r="A12817" i="40"/>
  <c r="A12816" i="40"/>
  <c r="A12815" i="40"/>
  <c r="A12814" i="40"/>
  <c r="A12813" i="40"/>
  <c r="A12812" i="40"/>
  <c r="A12811" i="40"/>
  <c r="A12810" i="40"/>
  <c r="A12809" i="40"/>
  <c r="A12808" i="40"/>
  <c r="A12807" i="40"/>
  <c r="A12806" i="40"/>
  <c r="A12805" i="40"/>
  <c r="A12804" i="40"/>
  <c r="A12803" i="40"/>
  <c r="A12802" i="40"/>
  <c r="A12801" i="40"/>
  <c r="A12800" i="40"/>
  <c r="A12799" i="40"/>
  <c r="A12798" i="40"/>
  <c r="A12797" i="40"/>
  <c r="A12796" i="40"/>
  <c r="A12795" i="40"/>
  <c r="A12794" i="40"/>
  <c r="A12793" i="40"/>
  <c r="A12792" i="40"/>
  <c r="A12791" i="40"/>
  <c r="A12790" i="40"/>
  <c r="A12789" i="40"/>
  <c r="A12788" i="40"/>
  <c r="A12787" i="40"/>
  <c r="A12786" i="40"/>
  <c r="A12785" i="40"/>
  <c r="A12784" i="40"/>
  <c r="A12783" i="40"/>
  <c r="A12782" i="40"/>
  <c r="A12781" i="40"/>
  <c r="A12780" i="40"/>
  <c r="A12779" i="40"/>
  <c r="A12778" i="40"/>
  <c r="A12777" i="40"/>
  <c r="A12776" i="40"/>
  <c r="A12775" i="40"/>
  <c r="A12774" i="40"/>
  <c r="A12773" i="40"/>
  <c r="A12772" i="40"/>
  <c r="A12771" i="40"/>
  <c r="A12770" i="40"/>
  <c r="A12769" i="40"/>
  <c r="A12768" i="40"/>
  <c r="A12767" i="40"/>
  <c r="A12766" i="40"/>
  <c r="A12765" i="40"/>
  <c r="A12764" i="40"/>
  <c r="A12763" i="40"/>
  <c r="A12762" i="40"/>
  <c r="A12761" i="40"/>
  <c r="A12760" i="40"/>
  <c r="A12759" i="40"/>
  <c r="A12758" i="40"/>
  <c r="A12757" i="40"/>
  <c r="A12756" i="40"/>
  <c r="A12755" i="40"/>
  <c r="A12754" i="40"/>
  <c r="A12753" i="40"/>
  <c r="A12752" i="40"/>
  <c r="A12751" i="40"/>
  <c r="A12750" i="40"/>
  <c r="A12749" i="40"/>
  <c r="A12748" i="40"/>
  <c r="A12747" i="40"/>
  <c r="A12746" i="40"/>
  <c r="A12745" i="40"/>
  <c r="A12744" i="40"/>
  <c r="A12743" i="40"/>
  <c r="A12742" i="40"/>
  <c r="A12741" i="40"/>
  <c r="A12740" i="40"/>
  <c r="A12739" i="40"/>
  <c r="A12738" i="40"/>
  <c r="A12737" i="40"/>
  <c r="A12736" i="40"/>
  <c r="A12735" i="40"/>
  <c r="A12734" i="40"/>
  <c r="A12733" i="40"/>
  <c r="A12732" i="40"/>
  <c r="A12731" i="40"/>
  <c r="A12730" i="40"/>
  <c r="A12729" i="40"/>
  <c r="A12728" i="40"/>
  <c r="A12727" i="40"/>
  <c r="A12726" i="40"/>
  <c r="A12725" i="40"/>
  <c r="A12724" i="40"/>
  <c r="A12723" i="40"/>
  <c r="A12722" i="40"/>
  <c r="A12721" i="40"/>
  <c r="A12720" i="40"/>
  <c r="A12719" i="40"/>
  <c r="A12718" i="40"/>
  <c r="A12717" i="40"/>
  <c r="A12716" i="40"/>
  <c r="A12715" i="40"/>
  <c r="A12714" i="40"/>
  <c r="A12713" i="40"/>
  <c r="A12712" i="40"/>
  <c r="A12711" i="40"/>
  <c r="A12710" i="40"/>
  <c r="A12709" i="40"/>
  <c r="A12708" i="40"/>
  <c r="A12707" i="40"/>
  <c r="A12706" i="40"/>
  <c r="A12705" i="40"/>
  <c r="A12704" i="40"/>
  <c r="A12703" i="40"/>
  <c r="A12702" i="40"/>
  <c r="A12701" i="40"/>
  <c r="A12700" i="40"/>
  <c r="A12699" i="40"/>
  <c r="A12698" i="40"/>
  <c r="A12697" i="40"/>
  <c r="A12696" i="40"/>
  <c r="A12695" i="40"/>
  <c r="A12694" i="40"/>
  <c r="A12693" i="40"/>
  <c r="A12692" i="40"/>
  <c r="A12691" i="40"/>
  <c r="A12690" i="40"/>
  <c r="A12689" i="40"/>
  <c r="A12688" i="40"/>
  <c r="A12687" i="40"/>
  <c r="A12686" i="40"/>
  <c r="A12685" i="40"/>
  <c r="A12684" i="40"/>
  <c r="A12683" i="40"/>
  <c r="A12682" i="40"/>
  <c r="A12681" i="40"/>
  <c r="A12680" i="40"/>
  <c r="A12679" i="40"/>
  <c r="A12678" i="40"/>
  <c r="A12677" i="40"/>
  <c r="A12676" i="40"/>
  <c r="A12675" i="40"/>
  <c r="A12674" i="40"/>
  <c r="A12673" i="40"/>
  <c r="A12672" i="40"/>
  <c r="A12671" i="40"/>
  <c r="A12670" i="40"/>
  <c r="A12669" i="40"/>
  <c r="A12668" i="40"/>
  <c r="A12667" i="40"/>
  <c r="A12666" i="40"/>
  <c r="A12665" i="40"/>
  <c r="A12664" i="40"/>
  <c r="A12663" i="40"/>
  <c r="A12662" i="40"/>
  <c r="A12661" i="40"/>
  <c r="A12660" i="40"/>
  <c r="A12659" i="40"/>
  <c r="A12658" i="40"/>
  <c r="A12657" i="40"/>
  <c r="A12656" i="40"/>
  <c r="A12655" i="40"/>
  <c r="A12654" i="40"/>
  <c r="A12653" i="40"/>
  <c r="A12652" i="40"/>
  <c r="A12651" i="40"/>
  <c r="A12650" i="40"/>
  <c r="A12649" i="40"/>
  <c r="A12648" i="40"/>
  <c r="A12647" i="40"/>
  <c r="A12646" i="40"/>
  <c r="A12645" i="40"/>
  <c r="A12644" i="40"/>
  <c r="A12643" i="40"/>
  <c r="A12642" i="40"/>
  <c r="A12641" i="40"/>
  <c r="A12640" i="40"/>
  <c r="A12639" i="40"/>
  <c r="A12638" i="40"/>
  <c r="A12637" i="40"/>
  <c r="A12636" i="40"/>
  <c r="A12635" i="40"/>
  <c r="A12634" i="40"/>
  <c r="A12633" i="40"/>
  <c r="A12632" i="40"/>
  <c r="A12631" i="40"/>
  <c r="A12630" i="40"/>
  <c r="A12629" i="40"/>
  <c r="A12628" i="40"/>
  <c r="A12627" i="40"/>
  <c r="A12626" i="40"/>
  <c r="A12625" i="40"/>
  <c r="A12624" i="40"/>
  <c r="A12623" i="40"/>
  <c r="A12622" i="40"/>
  <c r="A12621" i="40"/>
  <c r="A12620" i="40"/>
  <c r="A12619" i="40"/>
  <c r="A12618" i="40"/>
  <c r="A12617" i="40"/>
  <c r="A12616" i="40"/>
  <c r="A12615" i="40"/>
  <c r="A12614" i="40"/>
  <c r="A12613" i="40"/>
  <c r="A12612" i="40"/>
  <c r="A12611" i="40"/>
  <c r="A12610" i="40"/>
  <c r="A12609" i="40"/>
  <c r="A12608" i="40"/>
  <c r="A12607" i="40"/>
  <c r="A12606" i="40"/>
  <c r="A12605" i="40"/>
  <c r="A12604" i="40"/>
  <c r="A12603" i="40"/>
  <c r="A12602" i="40"/>
  <c r="A12601" i="40"/>
  <c r="A12600" i="40"/>
  <c r="A12599" i="40"/>
  <c r="A12598" i="40"/>
  <c r="A12597" i="40"/>
  <c r="A12596" i="40"/>
  <c r="A12595" i="40"/>
  <c r="A12594" i="40"/>
  <c r="A12593" i="40"/>
  <c r="A12592" i="40"/>
  <c r="A12591" i="40"/>
  <c r="A12590" i="40"/>
  <c r="A12589" i="40"/>
  <c r="A12588" i="40"/>
  <c r="A12587" i="40"/>
  <c r="A12586" i="40"/>
  <c r="A12585" i="40"/>
  <c r="A12584" i="40"/>
  <c r="A12583" i="40"/>
  <c r="A12582" i="40"/>
  <c r="A12581" i="40"/>
  <c r="A12580" i="40"/>
  <c r="A12579" i="40"/>
  <c r="A12578" i="40"/>
  <c r="A12577" i="40"/>
  <c r="A12576" i="40"/>
  <c r="A12575" i="40"/>
  <c r="A12574" i="40"/>
  <c r="A12573" i="40"/>
  <c r="A12572" i="40"/>
  <c r="A12571" i="40"/>
  <c r="A12570" i="40"/>
  <c r="A12569" i="40"/>
  <c r="A12568" i="40"/>
  <c r="A12567" i="40"/>
  <c r="A12566" i="40"/>
  <c r="A12565" i="40"/>
  <c r="A12564" i="40"/>
  <c r="A12563" i="40"/>
  <c r="A12562" i="40"/>
  <c r="A12561" i="40"/>
  <c r="A12560" i="40"/>
  <c r="A12559" i="40"/>
  <c r="A12558" i="40"/>
  <c r="A12557" i="40"/>
  <c r="A12556" i="40"/>
  <c r="A12555" i="40"/>
  <c r="A12554" i="40"/>
  <c r="A12553" i="40"/>
  <c r="A12552" i="40"/>
  <c r="A12551" i="40"/>
  <c r="A12550" i="40"/>
  <c r="A12549" i="40"/>
  <c r="A12548" i="40"/>
  <c r="A12547" i="40"/>
  <c r="A12546" i="40"/>
  <c r="A12545" i="40"/>
  <c r="A12544" i="40"/>
  <c r="A12543" i="40"/>
  <c r="A12542" i="40"/>
  <c r="A12541" i="40"/>
  <c r="A12540" i="40"/>
  <c r="A12539" i="40"/>
  <c r="A12538" i="40"/>
  <c r="A12537" i="40"/>
  <c r="A12536" i="40"/>
  <c r="A12535" i="40"/>
  <c r="A12534" i="40"/>
  <c r="A12533" i="40"/>
  <c r="A12532" i="40"/>
  <c r="A12531" i="40"/>
  <c r="A12530" i="40"/>
  <c r="A12529" i="40"/>
  <c r="A12528" i="40"/>
  <c r="A12527" i="40"/>
  <c r="A12526" i="40"/>
  <c r="A12525" i="40"/>
  <c r="A12524" i="40"/>
  <c r="A12523" i="40"/>
  <c r="A12522" i="40"/>
  <c r="A12521" i="40"/>
  <c r="A12520" i="40"/>
  <c r="A12519" i="40"/>
  <c r="A12518" i="40"/>
  <c r="A12517" i="40"/>
  <c r="A12516" i="40"/>
  <c r="A12515" i="40"/>
  <c r="A12514" i="40"/>
  <c r="A12513" i="40"/>
  <c r="A12512" i="40"/>
  <c r="A12511" i="40"/>
  <c r="A12510" i="40"/>
  <c r="A12509" i="40"/>
  <c r="A12508" i="40"/>
  <c r="A12507" i="40"/>
  <c r="A12506" i="40"/>
  <c r="A12505" i="40"/>
  <c r="A12504" i="40"/>
  <c r="A12503" i="40"/>
  <c r="A12502" i="40"/>
  <c r="A12501" i="40"/>
  <c r="A12500" i="40"/>
  <c r="A12499" i="40"/>
  <c r="A12498" i="40"/>
  <c r="A12497" i="40"/>
  <c r="A12496" i="40"/>
  <c r="A12495" i="40"/>
  <c r="A12494" i="40"/>
  <c r="A12493" i="40"/>
  <c r="A12492" i="40"/>
  <c r="A12491" i="40"/>
  <c r="A12490" i="40"/>
  <c r="A12489" i="40"/>
  <c r="A12488" i="40"/>
  <c r="A12487" i="40"/>
  <c r="A12486" i="40"/>
  <c r="A12485" i="40"/>
  <c r="A12484" i="40"/>
  <c r="A12483" i="40"/>
  <c r="A12482" i="40"/>
  <c r="A12481" i="40"/>
  <c r="A12480" i="40"/>
  <c r="A12479" i="40"/>
  <c r="A12478" i="40"/>
  <c r="A12477" i="40"/>
  <c r="A12476" i="40"/>
  <c r="A12475" i="40"/>
  <c r="A12474" i="40"/>
  <c r="A12473" i="40"/>
  <c r="A12472" i="40"/>
  <c r="A12471" i="40"/>
  <c r="A12470" i="40"/>
  <c r="A12469" i="40"/>
  <c r="A12468" i="40"/>
  <c r="A12467" i="40"/>
  <c r="A12466" i="40"/>
  <c r="A12465" i="40"/>
  <c r="A12464" i="40"/>
  <c r="A12463" i="40"/>
  <c r="A12462" i="40"/>
  <c r="A12461" i="40"/>
  <c r="A12460" i="40"/>
  <c r="A12459" i="40"/>
  <c r="A12458" i="40"/>
  <c r="A12457" i="40"/>
  <c r="A12456" i="40"/>
  <c r="A12455" i="40"/>
  <c r="A12454" i="40"/>
  <c r="A12453" i="40"/>
  <c r="A12452" i="40"/>
  <c r="A12451" i="40"/>
  <c r="A12450" i="40"/>
  <c r="A12449" i="40"/>
  <c r="A12448" i="40"/>
  <c r="A12447" i="40"/>
  <c r="A12446" i="40"/>
  <c r="A12445" i="40"/>
  <c r="A12444" i="40"/>
  <c r="A12443" i="40"/>
  <c r="A12442" i="40"/>
  <c r="A12441" i="40"/>
  <c r="A12440" i="40"/>
  <c r="A12439" i="40"/>
  <c r="A12438" i="40"/>
  <c r="A12437" i="40"/>
  <c r="A12436" i="40"/>
  <c r="A12435" i="40"/>
  <c r="A12434" i="40"/>
  <c r="A12433" i="40"/>
  <c r="A12432" i="40"/>
  <c r="A12431" i="40"/>
  <c r="A12430" i="40"/>
  <c r="A12429" i="40"/>
  <c r="A12428" i="40"/>
  <c r="A12427" i="40"/>
  <c r="A12426" i="40"/>
  <c r="A12425" i="40"/>
  <c r="A12424" i="40"/>
  <c r="A12423" i="40"/>
  <c r="A12422" i="40"/>
  <c r="A12421" i="40"/>
  <c r="A12420" i="40"/>
  <c r="A12419" i="40"/>
  <c r="A12418" i="40"/>
  <c r="A12417" i="40"/>
  <c r="A12416" i="40"/>
  <c r="A12415" i="40"/>
  <c r="A12414" i="40"/>
  <c r="A12413" i="40"/>
  <c r="A12412" i="40"/>
  <c r="A12411" i="40"/>
  <c r="A12410" i="40"/>
  <c r="A12409" i="40"/>
  <c r="A12408" i="40"/>
  <c r="A12407" i="40"/>
  <c r="A12406" i="40"/>
  <c r="A12405" i="40"/>
  <c r="A12404" i="40"/>
  <c r="A12403" i="40"/>
  <c r="A12402" i="40"/>
  <c r="A12401" i="40"/>
  <c r="A12400" i="40"/>
  <c r="A12399" i="40"/>
  <c r="A12398" i="40"/>
  <c r="A12397" i="40"/>
  <c r="A12396" i="40"/>
  <c r="A12395" i="40"/>
  <c r="A12394" i="40"/>
  <c r="A12393" i="40"/>
  <c r="A12392" i="40"/>
  <c r="A12391" i="40"/>
  <c r="A12390" i="40"/>
  <c r="A12389" i="40"/>
  <c r="A12388" i="40"/>
  <c r="A12387" i="40"/>
  <c r="A12386" i="40"/>
  <c r="A12385" i="40"/>
  <c r="A12384" i="40"/>
  <c r="A12383" i="40"/>
  <c r="A12382" i="40"/>
  <c r="A12381" i="40"/>
  <c r="A12380" i="40"/>
  <c r="A12379" i="40"/>
  <c r="A12378" i="40"/>
  <c r="A12377" i="40"/>
  <c r="A12376" i="40"/>
  <c r="A12375" i="40"/>
  <c r="A12374" i="40"/>
  <c r="A12373" i="40"/>
  <c r="A12372" i="40"/>
  <c r="A12371" i="40"/>
  <c r="A12370" i="40"/>
  <c r="A12369" i="40"/>
  <c r="A12368" i="40"/>
  <c r="A12367" i="40"/>
  <c r="A12366" i="40"/>
  <c r="A12365" i="40"/>
  <c r="A12364" i="40"/>
  <c r="A12363" i="40"/>
  <c r="A12362" i="40"/>
  <c r="A12361" i="40"/>
  <c r="A12360" i="40"/>
  <c r="A12359" i="40"/>
  <c r="A12358" i="40"/>
  <c r="A12357" i="40"/>
  <c r="A12356" i="40"/>
  <c r="A12355" i="40"/>
  <c r="A12354" i="40"/>
  <c r="A12353" i="40"/>
  <c r="A12352" i="40"/>
  <c r="A12351" i="40"/>
  <c r="A12350" i="40"/>
  <c r="A12349" i="40"/>
  <c r="A12348" i="40"/>
  <c r="A12347" i="40"/>
  <c r="A12346" i="40"/>
  <c r="A12345" i="40"/>
  <c r="A12344" i="40"/>
  <c r="A12343" i="40"/>
  <c r="A12342" i="40"/>
  <c r="A12341" i="40"/>
  <c r="A12340" i="40"/>
  <c r="A12339" i="40"/>
  <c r="A12338" i="40"/>
  <c r="A12337" i="40"/>
  <c r="A12336" i="40"/>
  <c r="A12335" i="40"/>
  <c r="A12334" i="40"/>
  <c r="A12333" i="40"/>
  <c r="A12332" i="40"/>
  <c r="A12331" i="40"/>
  <c r="A12330" i="40"/>
  <c r="A12329" i="40"/>
  <c r="A12328" i="40"/>
  <c r="A12327" i="40"/>
  <c r="A12326" i="40"/>
  <c r="A12325" i="40"/>
  <c r="A12324" i="40"/>
  <c r="A12323" i="40"/>
  <c r="A12322" i="40"/>
  <c r="A12321" i="40"/>
  <c r="A12320" i="40"/>
  <c r="A12319" i="40"/>
  <c r="A12318" i="40"/>
  <c r="A12317" i="40"/>
  <c r="A12316" i="40"/>
  <c r="A12315" i="40"/>
  <c r="A12314" i="40"/>
  <c r="A12313" i="40"/>
  <c r="A12312" i="40"/>
  <c r="A12311" i="40"/>
  <c r="A12310" i="40"/>
  <c r="A12309" i="40"/>
  <c r="A12308" i="40"/>
  <c r="A12307" i="40"/>
  <c r="A12306" i="40"/>
  <c r="A12305" i="40"/>
  <c r="A12304" i="40"/>
  <c r="A12303" i="40"/>
  <c r="A12302" i="40"/>
  <c r="A12301" i="40"/>
  <c r="A12300" i="40"/>
  <c r="A12299" i="40"/>
  <c r="A12298" i="40"/>
  <c r="A12297" i="40"/>
  <c r="A12296" i="40"/>
  <c r="A12295" i="40"/>
  <c r="A12294" i="40"/>
  <c r="A12293" i="40"/>
  <c r="A12292" i="40"/>
  <c r="A12291" i="40"/>
  <c r="A12290" i="40"/>
  <c r="A12289" i="40"/>
  <c r="A12288" i="40"/>
  <c r="A12287" i="40"/>
  <c r="A12286" i="40"/>
  <c r="A12285" i="40"/>
  <c r="A12284" i="40"/>
  <c r="A12283" i="40"/>
  <c r="A12282" i="40"/>
  <c r="A12281" i="40"/>
  <c r="A12280" i="40"/>
  <c r="A12279" i="40"/>
  <c r="A12278" i="40"/>
  <c r="A12277" i="40"/>
  <c r="A12276" i="40"/>
  <c r="A12275" i="40"/>
  <c r="A12274" i="40"/>
  <c r="A12273" i="40"/>
  <c r="A12272" i="40"/>
  <c r="A12271" i="40"/>
  <c r="A12270" i="40"/>
  <c r="A12269" i="40"/>
  <c r="A12268" i="40"/>
  <c r="A12267" i="40"/>
  <c r="A12266" i="40"/>
  <c r="A12265" i="40"/>
  <c r="A12264" i="40"/>
  <c r="A12263" i="40"/>
  <c r="A12262" i="40"/>
  <c r="A12261" i="40"/>
  <c r="A12260" i="40"/>
  <c r="A12259" i="40"/>
  <c r="A12258" i="40"/>
  <c r="A12257" i="40"/>
  <c r="A12256" i="40"/>
  <c r="A12255" i="40"/>
  <c r="A12254" i="40"/>
  <c r="A12253" i="40"/>
  <c r="A12252" i="40"/>
  <c r="A12251" i="40"/>
  <c r="A12250" i="40"/>
  <c r="A12249" i="40"/>
  <c r="A12248" i="40"/>
  <c r="A12247" i="40"/>
  <c r="A12246" i="40"/>
  <c r="A12245" i="40"/>
  <c r="A12244" i="40"/>
  <c r="A12243" i="40"/>
  <c r="A12242" i="40"/>
  <c r="A12241" i="40"/>
  <c r="A12240" i="40"/>
  <c r="A12239" i="40"/>
  <c r="A12238" i="40"/>
  <c r="A12237" i="40"/>
  <c r="A12236" i="40"/>
  <c r="A12235" i="40"/>
  <c r="A12234" i="40"/>
  <c r="A12233" i="40"/>
  <c r="A12232" i="40"/>
  <c r="A12231" i="40"/>
  <c r="A12230" i="40"/>
  <c r="A12229" i="40"/>
  <c r="A12228" i="40"/>
  <c r="A12227" i="40"/>
  <c r="A12226" i="40"/>
  <c r="A12225" i="40"/>
  <c r="A12224" i="40"/>
  <c r="A12223" i="40"/>
  <c r="A12222" i="40"/>
  <c r="A12221" i="40"/>
  <c r="A12220" i="40"/>
  <c r="A12219" i="40"/>
  <c r="A12218" i="40"/>
  <c r="A12217" i="40"/>
  <c r="A12216" i="40"/>
  <c r="A12215" i="40"/>
  <c r="A12214" i="40"/>
  <c r="A12213" i="40"/>
  <c r="A12212" i="40"/>
  <c r="A12211" i="40"/>
  <c r="A12210" i="40"/>
  <c r="A12209" i="40"/>
  <c r="A12208" i="40"/>
  <c r="A12207" i="40"/>
  <c r="A12206" i="40"/>
  <c r="A12205" i="40"/>
  <c r="A12204" i="40"/>
  <c r="A12203" i="40"/>
  <c r="A12202" i="40"/>
  <c r="A12201" i="40"/>
  <c r="A12200" i="40"/>
  <c r="A12199" i="40"/>
  <c r="A12198" i="40"/>
  <c r="A12197" i="40"/>
  <c r="A12196" i="40"/>
  <c r="A12195" i="40"/>
  <c r="A12194" i="40"/>
  <c r="A12193" i="40"/>
  <c r="A12192" i="40"/>
  <c r="A12191" i="40"/>
  <c r="A12190" i="40"/>
  <c r="A12189" i="40"/>
  <c r="A12188" i="40"/>
  <c r="A12187" i="40"/>
  <c r="A12186" i="40"/>
  <c r="A12185" i="40"/>
  <c r="A12184" i="40"/>
  <c r="A12183" i="40"/>
  <c r="A12182" i="40"/>
  <c r="A12181" i="40"/>
  <c r="A12180" i="40"/>
  <c r="A12179" i="40"/>
  <c r="A12178" i="40"/>
  <c r="A12177" i="40"/>
  <c r="A12176" i="40"/>
  <c r="A12175" i="40"/>
  <c r="A12174" i="40"/>
  <c r="A12173" i="40"/>
  <c r="A12172" i="40"/>
  <c r="A12171" i="40"/>
  <c r="A12170" i="40"/>
  <c r="A12169" i="40"/>
  <c r="A12168" i="40"/>
  <c r="A12167" i="40"/>
  <c r="A12166" i="40"/>
  <c r="A12165" i="40"/>
  <c r="A12164" i="40"/>
  <c r="A12163" i="40"/>
  <c r="A12162" i="40"/>
  <c r="A12161" i="40"/>
  <c r="A12160" i="40"/>
  <c r="A12159" i="40"/>
  <c r="A12158" i="40"/>
  <c r="A12157" i="40"/>
  <c r="A12156" i="40"/>
  <c r="A12155" i="40"/>
  <c r="A12154" i="40"/>
  <c r="A12153" i="40"/>
  <c r="A12152" i="40"/>
  <c r="A12151" i="40"/>
  <c r="A12150" i="40"/>
  <c r="A12149" i="40"/>
  <c r="A12148" i="40"/>
  <c r="A12147" i="40"/>
  <c r="A12146" i="40"/>
  <c r="A12145" i="40"/>
  <c r="A12144" i="40"/>
  <c r="A12143" i="40"/>
  <c r="A12142" i="40"/>
  <c r="A12141" i="40"/>
  <c r="A12140" i="40"/>
  <c r="A12139" i="40"/>
  <c r="A12138" i="40"/>
  <c r="A12137" i="40"/>
  <c r="A12136" i="40"/>
  <c r="A12135" i="40"/>
  <c r="A12134" i="40"/>
  <c r="A12133" i="40"/>
  <c r="A12132" i="40"/>
  <c r="A12131" i="40"/>
  <c r="A12130" i="40"/>
  <c r="A12129" i="40"/>
  <c r="A12128" i="40"/>
  <c r="A12127" i="40"/>
  <c r="A12126" i="40"/>
  <c r="A12125" i="40"/>
  <c r="A12124" i="40"/>
  <c r="A12123" i="40"/>
  <c r="A12122" i="40"/>
  <c r="A12121" i="40"/>
  <c r="A12120" i="40"/>
  <c r="A12119" i="40"/>
  <c r="A12118" i="40"/>
  <c r="A12117" i="40"/>
  <c r="A12116" i="40"/>
  <c r="A12115" i="40"/>
  <c r="A12114" i="40"/>
  <c r="A12113" i="40"/>
  <c r="A12112" i="40"/>
  <c r="A12111" i="40"/>
  <c r="A12110" i="40"/>
  <c r="A12109" i="40"/>
  <c r="A12108" i="40"/>
  <c r="A12107" i="40"/>
  <c r="A12106" i="40"/>
  <c r="A12105" i="40"/>
  <c r="A12104" i="40"/>
  <c r="A12103" i="40"/>
  <c r="A12102" i="40"/>
  <c r="A12101" i="40"/>
  <c r="A12100" i="40"/>
  <c r="A12099" i="40"/>
  <c r="A12098" i="40"/>
  <c r="A12097" i="40"/>
  <c r="A12096" i="40"/>
  <c r="A12095" i="40"/>
  <c r="A12094" i="40"/>
  <c r="A12093" i="40"/>
  <c r="A12092" i="40"/>
  <c r="A12091" i="40"/>
  <c r="A12090" i="40"/>
  <c r="A12089" i="40"/>
  <c r="A12088" i="40"/>
  <c r="A12087" i="40"/>
  <c r="A12086" i="40"/>
  <c r="A12085" i="40"/>
  <c r="A12084" i="40"/>
  <c r="A12083" i="40"/>
  <c r="A12082" i="40"/>
  <c r="A12081" i="40"/>
  <c r="A12080" i="40"/>
  <c r="A12079" i="40"/>
  <c r="A12078" i="40"/>
  <c r="A12077" i="40"/>
  <c r="A12076" i="40"/>
  <c r="A12075" i="40"/>
  <c r="A12074" i="40"/>
  <c r="A12073" i="40"/>
  <c r="A12072" i="40"/>
  <c r="A12071" i="40"/>
  <c r="A12070" i="40"/>
  <c r="A12069" i="40"/>
  <c r="A12068" i="40"/>
  <c r="A12067" i="40"/>
  <c r="A12066" i="40"/>
  <c r="A12065" i="40"/>
  <c r="A12064" i="40"/>
  <c r="A12063" i="40"/>
  <c r="A12062" i="40"/>
  <c r="A12061" i="40"/>
  <c r="A12060" i="40"/>
  <c r="A12059" i="40"/>
  <c r="A12058" i="40"/>
  <c r="A12057" i="40"/>
  <c r="A12056" i="40"/>
  <c r="A12055" i="40"/>
  <c r="A12054" i="40"/>
  <c r="A12053" i="40"/>
  <c r="A12052" i="40"/>
  <c r="A12051" i="40"/>
  <c r="A12050" i="40"/>
  <c r="A12049" i="40"/>
  <c r="A12048" i="40"/>
  <c r="A12047" i="40"/>
  <c r="A12046" i="40"/>
  <c r="A12045" i="40"/>
  <c r="A12044" i="40"/>
  <c r="A12043" i="40"/>
  <c r="A12042" i="40"/>
  <c r="A12041" i="40"/>
  <c r="A12040" i="40"/>
  <c r="A12039" i="40"/>
  <c r="A12038" i="40"/>
  <c r="A12037" i="40"/>
  <c r="A12036" i="40"/>
  <c r="A12035" i="40"/>
  <c r="A12034" i="40"/>
  <c r="A12033" i="40"/>
  <c r="A12032" i="40"/>
  <c r="A12031" i="40"/>
  <c r="A12030" i="40"/>
  <c r="A12029" i="40"/>
  <c r="A12028" i="40"/>
  <c r="A12027" i="40"/>
  <c r="A12026" i="40"/>
  <c r="A12025" i="40"/>
  <c r="A12024" i="40"/>
  <c r="A12023" i="40"/>
  <c r="A12022" i="40"/>
  <c r="A12021" i="40"/>
  <c r="A12020" i="40"/>
  <c r="A12019" i="40"/>
  <c r="A12018" i="40"/>
  <c r="A12017" i="40"/>
  <c r="A12016" i="40"/>
  <c r="A12015" i="40"/>
  <c r="A12014" i="40"/>
  <c r="A12013" i="40"/>
  <c r="A12012" i="40"/>
  <c r="A12011" i="40"/>
  <c r="A12010" i="40"/>
  <c r="A12009" i="40"/>
  <c r="A12008" i="40"/>
  <c r="A12007" i="40"/>
  <c r="A12006" i="40"/>
  <c r="A12005" i="40"/>
  <c r="A12004" i="40"/>
  <c r="A12003" i="40"/>
  <c r="A12002" i="40"/>
  <c r="A12001" i="40"/>
  <c r="A12000" i="40"/>
  <c r="A11999" i="40"/>
  <c r="A11998" i="40"/>
  <c r="A11997" i="40"/>
  <c r="A11996" i="40"/>
  <c r="A11995" i="40"/>
  <c r="A11994" i="40"/>
  <c r="A11993" i="40"/>
  <c r="A11992" i="40"/>
  <c r="A11991" i="40"/>
  <c r="A11990" i="40"/>
  <c r="A11989" i="40"/>
  <c r="A11988" i="40"/>
  <c r="A11987" i="40"/>
  <c r="A11986" i="40"/>
  <c r="A11985" i="40"/>
  <c r="A11984" i="40"/>
  <c r="A11983" i="40"/>
  <c r="A11982" i="40"/>
  <c r="A11981" i="40"/>
  <c r="A11980" i="40"/>
  <c r="A11979" i="40"/>
  <c r="A11978" i="40"/>
  <c r="A11977" i="40"/>
  <c r="A11976" i="40"/>
  <c r="A11975" i="40"/>
  <c r="A11974" i="40"/>
  <c r="A11973" i="40"/>
  <c r="A11972" i="40"/>
  <c r="A11971" i="40"/>
  <c r="A11970" i="40"/>
  <c r="A11969" i="40"/>
  <c r="A11968" i="40"/>
  <c r="A11967" i="40"/>
  <c r="A11966" i="40"/>
  <c r="A11965" i="40"/>
  <c r="A11964" i="40"/>
  <c r="A11963" i="40"/>
  <c r="A11962" i="40"/>
  <c r="A11961" i="40"/>
  <c r="A11960" i="40"/>
  <c r="A11959" i="40"/>
  <c r="A11958" i="40"/>
  <c r="A11957" i="40"/>
  <c r="A11956" i="40"/>
  <c r="A11955" i="40"/>
  <c r="A11954" i="40"/>
  <c r="A11953" i="40"/>
  <c r="A11952" i="40"/>
  <c r="A11951" i="40"/>
  <c r="A11950" i="40"/>
  <c r="A11949" i="40"/>
  <c r="A11948" i="40"/>
  <c r="A11947" i="40"/>
  <c r="A11946" i="40"/>
  <c r="A11945" i="40"/>
  <c r="A11944" i="40"/>
  <c r="A11943" i="40"/>
  <c r="A11942" i="40"/>
  <c r="A11941" i="40"/>
  <c r="A11940" i="40"/>
  <c r="A11939" i="40"/>
  <c r="A11938" i="40"/>
  <c r="A11937" i="40"/>
  <c r="A11936" i="40"/>
  <c r="A11935" i="40"/>
  <c r="A11934" i="40"/>
  <c r="A11933" i="40"/>
  <c r="A11932" i="40"/>
  <c r="A11931" i="40"/>
  <c r="A11930" i="40"/>
  <c r="A11929" i="40"/>
  <c r="A11928" i="40"/>
  <c r="A11927" i="40"/>
  <c r="A11926" i="40"/>
  <c r="A11925" i="40"/>
  <c r="A11924" i="40"/>
  <c r="A11923" i="40"/>
  <c r="A11922" i="40"/>
  <c r="A11921" i="40"/>
  <c r="A11920" i="40"/>
  <c r="A11919" i="40"/>
  <c r="A11918" i="40"/>
  <c r="A11917" i="40"/>
  <c r="A11916" i="40"/>
  <c r="A11915" i="40"/>
  <c r="A11914" i="40"/>
  <c r="A11913" i="40"/>
  <c r="A11912" i="40"/>
  <c r="A11911" i="40"/>
  <c r="A11910" i="40"/>
  <c r="A11909" i="40"/>
  <c r="A11908" i="40"/>
  <c r="A11907" i="40"/>
  <c r="A11906" i="40"/>
  <c r="A11905" i="40"/>
  <c r="A11904" i="40"/>
  <c r="A11903" i="40"/>
  <c r="A11902" i="40"/>
  <c r="A11901" i="40"/>
  <c r="A11900" i="40"/>
  <c r="A11899" i="40"/>
  <c r="A11898" i="40"/>
  <c r="A11897" i="40"/>
  <c r="A11896" i="40"/>
  <c r="A11895" i="40"/>
  <c r="A11894" i="40"/>
  <c r="A11893" i="40"/>
  <c r="A11892" i="40"/>
  <c r="A11891" i="40"/>
  <c r="A11890" i="40"/>
  <c r="A11889" i="40"/>
  <c r="A11888" i="40"/>
  <c r="A11887" i="40"/>
  <c r="A11886" i="40"/>
  <c r="A11885" i="40"/>
  <c r="A11884" i="40"/>
  <c r="A11883" i="40"/>
  <c r="A11882" i="40"/>
  <c r="A11881" i="40"/>
  <c r="A11880" i="40"/>
  <c r="A11879" i="40"/>
  <c r="A11878" i="40"/>
  <c r="A11877" i="40"/>
  <c r="A11876" i="40"/>
  <c r="A11875" i="40"/>
  <c r="A11874" i="40"/>
  <c r="A11873" i="40"/>
  <c r="A11872" i="40"/>
  <c r="A11871" i="40"/>
  <c r="A11870" i="40"/>
  <c r="A11869" i="40"/>
  <c r="A11868" i="40"/>
  <c r="A11867" i="40"/>
  <c r="A11866" i="40"/>
  <c r="A11865" i="40"/>
  <c r="A11864" i="40"/>
  <c r="A11863" i="40"/>
  <c r="A11862" i="40"/>
  <c r="A11861" i="40"/>
  <c r="A11860" i="40"/>
  <c r="A11859" i="40"/>
  <c r="A11858" i="40"/>
  <c r="A11857" i="40"/>
  <c r="A11856" i="40"/>
  <c r="A11855" i="40"/>
  <c r="A11854" i="40"/>
  <c r="A11853" i="40"/>
  <c r="A11852" i="40"/>
  <c r="A11851" i="40"/>
  <c r="A11850" i="40"/>
  <c r="A11849" i="40"/>
  <c r="A11848" i="40"/>
  <c r="A11847" i="40"/>
  <c r="A11846" i="40"/>
  <c r="A11845" i="40"/>
  <c r="A11844" i="40"/>
  <c r="A11843" i="40"/>
  <c r="A11842" i="40"/>
  <c r="A11841" i="40"/>
  <c r="A11840" i="40"/>
  <c r="A11839" i="40"/>
  <c r="A11838" i="40"/>
  <c r="A11837" i="40"/>
  <c r="A11836" i="40"/>
  <c r="A11835" i="40"/>
  <c r="A11834" i="40"/>
  <c r="A11833" i="40"/>
  <c r="A11832" i="40"/>
  <c r="A11831" i="40"/>
  <c r="A11830" i="40"/>
  <c r="A11829" i="40"/>
  <c r="A11828" i="40"/>
  <c r="A11827" i="40"/>
  <c r="A11826" i="40"/>
  <c r="A11825" i="40"/>
  <c r="A11824" i="40"/>
  <c r="A11823" i="40"/>
  <c r="A11822" i="40"/>
  <c r="A11821" i="40"/>
  <c r="A11820" i="40"/>
  <c r="A11819" i="40"/>
  <c r="A11818" i="40"/>
  <c r="A11817" i="40"/>
  <c r="A11816" i="40"/>
  <c r="A11815" i="40"/>
  <c r="A11814" i="40"/>
  <c r="A11813" i="40"/>
  <c r="A11812" i="40"/>
  <c r="A11811" i="40"/>
  <c r="A11810" i="40"/>
  <c r="A11809" i="40"/>
  <c r="A11808" i="40"/>
  <c r="A11807" i="40"/>
  <c r="A11806" i="40"/>
  <c r="A11805" i="40"/>
  <c r="A11804" i="40"/>
  <c r="A11803" i="40"/>
  <c r="A11802" i="40"/>
  <c r="A11801" i="40"/>
  <c r="A11800" i="40"/>
  <c r="A11799" i="40"/>
  <c r="A11798" i="40"/>
  <c r="A11797" i="40"/>
  <c r="A11796" i="40"/>
  <c r="A11795" i="40"/>
  <c r="A11794" i="40"/>
  <c r="A11793" i="40"/>
  <c r="A11792" i="40"/>
  <c r="A11791" i="40"/>
  <c r="A11790" i="40"/>
  <c r="A11789" i="40"/>
  <c r="A11788" i="40"/>
  <c r="A11787" i="40"/>
  <c r="A11786" i="40"/>
  <c r="A11785" i="40"/>
  <c r="A11784" i="40"/>
  <c r="A11783" i="40"/>
  <c r="A11782" i="40"/>
  <c r="A11781" i="40"/>
  <c r="A11780" i="40"/>
  <c r="A11779" i="40"/>
  <c r="A11778" i="40"/>
  <c r="A11777" i="40"/>
  <c r="A11776" i="40"/>
  <c r="A11775" i="40"/>
  <c r="A11774" i="40"/>
  <c r="A11773" i="40"/>
  <c r="A11772" i="40"/>
  <c r="A11771" i="40"/>
  <c r="A11770" i="40"/>
  <c r="A11769" i="40"/>
  <c r="A11768" i="40"/>
  <c r="A11767" i="40"/>
  <c r="A11766" i="40"/>
  <c r="A11765" i="40"/>
  <c r="A11764" i="40"/>
  <c r="A11763" i="40"/>
  <c r="A11762" i="40"/>
  <c r="A11761" i="40"/>
  <c r="A11760" i="40"/>
  <c r="A11759" i="40"/>
  <c r="A11758" i="40"/>
  <c r="A11757" i="40"/>
  <c r="A11756" i="40"/>
  <c r="A11755" i="40"/>
  <c r="A11754" i="40"/>
  <c r="A11753" i="40"/>
  <c r="A11752" i="40"/>
  <c r="A11751" i="40"/>
  <c r="A11750" i="40"/>
  <c r="A11749" i="40"/>
  <c r="A11748" i="40"/>
  <c r="A11747" i="40"/>
  <c r="A11746" i="40"/>
  <c r="A11745" i="40"/>
  <c r="A11744" i="40"/>
  <c r="A11743" i="40"/>
  <c r="A11742" i="40"/>
  <c r="A11741" i="40"/>
  <c r="A11740" i="40"/>
  <c r="A11739" i="40"/>
  <c r="A11738" i="40"/>
  <c r="A11737" i="40"/>
  <c r="A11736" i="40"/>
  <c r="A11735" i="40"/>
  <c r="A11734" i="40"/>
  <c r="A11733" i="40"/>
  <c r="A11732" i="40"/>
  <c r="A11731" i="40"/>
  <c r="A11730" i="40"/>
  <c r="A11729" i="40"/>
  <c r="A11728" i="40"/>
  <c r="A11727" i="40"/>
  <c r="A11726" i="40"/>
  <c r="A11725" i="40"/>
  <c r="A11724" i="40"/>
  <c r="A11723" i="40"/>
  <c r="A11722" i="40"/>
  <c r="A11721" i="40"/>
  <c r="A11720" i="40"/>
  <c r="A11719" i="40"/>
  <c r="A11718" i="40"/>
  <c r="A11717" i="40"/>
  <c r="A11716" i="40"/>
  <c r="A11715" i="40"/>
  <c r="A11714" i="40"/>
  <c r="A11713" i="40"/>
  <c r="A11712" i="40"/>
  <c r="A11711" i="40"/>
  <c r="A11710" i="40"/>
  <c r="A11709" i="40"/>
  <c r="A11708" i="40"/>
  <c r="A11707" i="40"/>
  <c r="A11706" i="40"/>
  <c r="A11705" i="40"/>
  <c r="A11704" i="40"/>
  <c r="A11703" i="40"/>
  <c r="A11702" i="40"/>
  <c r="A11701" i="40"/>
  <c r="A11700" i="40"/>
  <c r="A11699" i="40"/>
  <c r="A11698" i="40"/>
  <c r="A11697" i="40"/>
  <c r="A11696" i="40"/>
  <c r="A11695" i="40"/>
  <c r="A11694" i="40"/>
  <c r="A11693" i="40"/>
  <c r="A11692" i="40"/>
  <c r="A11691" i="40"/>
  <c r="A11690" i="40"/>
  <c r="A11689" i="40"/>
  <c r="A11688" i="40"/>
  <c r="A11687" i="40"/>
  <c r="A11686" i="40"/>
  <c r="A11685" i="40"/>
  <c r="A11684" i="40"/>
  <c r="A11683" i="40"/>
  <c r="A11682" i="40"/>
  <c r="A11681" i="40"/>
  <c r="A11680" i="40"/>
  <c r="A11679" i="40"/>
  <c r="A11678" i="40"/>
  <c r="A11677" i="40"/>
  <c r="A11676" i="40"/>
  <c r="A11675" i="40"/>
  <c r="A11674" i="40"/>
  <c r="A11673" i="40"/>
  <c r="A11672" i="40"/>
  <c r="A11671" i="40"/>
  <c r="A11670" i="40"/>
  <c r="A11669" i="40"/>
  <c r="A11668" i="40"/>
  <c r="A11667" i="40"/>
  <c r="A11666" i="40"/>
  <c r="A11665" i="40"/>
  <c r="A11664" i="40"/>
  <c r="A11663" i="40"/>
  <c r="A11662" i="40"/>
  <c r="A11661" i="40"/>
  <c r="A11660" i="40"/>
  <c r="A11659" i="40"/>
  <c r="A11658" i="40"/>
  <c r="A11657" i="40"/>
  <c r="A11656" i="40"/>
  <c r="A11655" i="40"/>
  <c r="A11654" i="40"/>
  <c r="A11653" i="40"/>
  <c r="A11652" i="40"/>
  <c r="A11651" i="40"/>
  <c r="A11650" i="40"/>
  <c r="A11649" i="40"/>
  <c r="A11648" i="40"/>
  <c r="A11647" i="40"/>
  <c r="A11646" i="40"/>
  <c r="A11645" i="40"/>
  <c r="A11644" i="40"/>
  <c r="A11643" i="40"/>
  <c r="A11642" i="40"/>
  <c r="A11641" i="40"/>
  <c r="A11640" i="40"/>
  <c r="A11639" i="40"/>
  <c r="A11638" i="40"/>
  <c r="A11637" i="40"/>
  <c r="A11636" i="40"/>
  <c r="A11635" i="40"/>
  <c r="A11634" i="40"/>
  <c r="A11633" i="40"/>
  <c r="A11632" i="40"/>
  <c r="A11631" i="40"/>
  <c r="A11630" i="40"/>
  <c r="A11629" i="40"/>
  <c r="A11628" i="40"/>
  <c r="A11627" i="40"/>
  <c r="A11626" i="40"/>
  <c r="A11625" i="40"/>
  <c r="A11624" i="40"/>
  <c r="A11623" i="40"/>
  <c r="A11622" i="40"/>
  <c r="A11621" i="40"/>
  <c r="A11620" i="40"/>
  <c r="A11619" i="40"/>
  <c r="A11618" i="40"/>
  <c r="A11617" i="40"/>
  <c r="A11616" i="40"/>
  <c r="A11615" i="40"/>
  <c r="A11614" i="40"/>
  <c r="A11613" i="40"/>
  <c r="A11612" i="40"/>
  <c r="A11611" i="40"/>
  <c r="A11610" i="40"/>
  <c r="A11609" i="40"/>
  <c r="A11608" i="40"/>
  <c r="A11607" i="40"/>
  <c r="A11606" i="40"/>
  <c r="A11605" i="40"/>
  <c r="A11604" i="40"/>
  <c r="A11603" i="40"/>
  <c r="A11602" i="40"/>
  <c r="A11601" i="40"/>
  <c r="A11600" i="40"/>
  <c r="A11599" i="40"/>
  <c r="A11598" i="40"/>
  <c r="A11597" i="40"/>
  <c r="A11596" i="40"/>
  <c r="A11595" i="40"/>
  <c r="A11594" i="40"/>
  <c r="A11593" i="40"/>
  <c r="A11592" i="40"/>
  <c r="A11591" i="40"/>
  <c r="A11590" i="40"/>
  <c r="A11589" i="40"/>
  <c r="A11588" i="40"/>
  <c r="A11587" i="40"/>
  <c r="A11586" i="40"/>
  <c r="A11585" i="40"/>
  <c r="A11584" i="40"/>
  <c r="A11583" i="40"/>
  <c r="A11582" i="40"/>
  <c r="A11581" i="40"/>
  <c r="A11580" i="40"/>
  <c r="A11579" i="40"/>
  <c r="A11578" i="40"/>
  <c r="A11577" i="40"/>
  <c r="A11576" i="40"/>
  <c r="A11575" i="40"/>
  <c r="A11574" i="40"/>
  <c r="A11573" i="40"/>
  <c r="A11572" i="40"/>
  <c r="A11571" i="40"/>
  <c r="A11570" i="40"/>
  <c r="A11569" i="40"/>
  <c r="A11568" i="40"/>
  <c r="A11567" i="40"/>
  <c r="A11566" i="40"/>
  <c r="A11565" i="40"/>
  <c r="A11564" i="40"/>
  <c r="A11563" i="40"/>
  <c r="A11562" i="40"/>
  <c r="A11561" i="40"/>
  <c r="A11560" i="40"/>
  <c r="A11559" i="40"/>
  <c r="A11558" i="40"/>
  <c r="A11557" i="40"/>
  <c r="A11556" i="40"/>
  <c r="A11555" i="40"/>
  <c r="A11554" i="40"/>
  <c r="A11553" i="40"/>
  <c r="A11552" i="40"/>
  <c r="A11551" i="40"/>
  <c r="A11550" i="40"/>
  <c r="A11549" i="40"/>
  <c r="A11548" i="40"/>
  <c r="A11547" i="40"/>
  <c r="A11546" i="40"/>
  <c r="A11545" i="40"/>
  <c r="A11544" i="40"/>
  <c r="A11543" i="40"/>
  <c r="A11542" i="40"/>
  <c r="A11541" i="40"/>
  <c r="A11540" i="40"/>
  <c r="A11539" i="40"/>
  <c r="A11538" i="40"/>
  <c r="A11537" i="40"/>
  <c r="A11536" i="40"/>
  <c r="A11535" i="40"/>
  <c r="A11534" i="40"/>
  <c r="A11533" i="40"/>
  <c r="A11532" i="40"/>
  <c r="A11531" i="40"/>
  <c r="A11530" i="40"/>
  <c r="A11529" i="40"/>
  <c r="A11528" i="40"/>
  <c r="A11527" i="40"/>
  <c r="A11526" i="40"/>
  <c r="A11525" i="40"/>
  <c r="A11524" i="40"/>
  <c r="A11523" i="40"/>
  <c r="A11522" i="40"/>
  <c r="A11521" i="40"/>
  <c r="A11520" i="40"/>
  <c r="A11519" i="40"/>
  <c r="A11518" i="40"/>
  <c r="A11517" i="40"/>
  <c r="A11516" i="40"/>
  <c r="A11515" i="40"/>
  <c r="A11514" i="40"/>
  <c r="A11513" i="40"/>
  <c r="A11512" i="40"/>
  <c r="A11511" i="40"/>
  <c r="A11510" i="40"/>
  <c r="A11509" i="40"/>
  <c r="A11508" i="40"/>
  <c r="A11507" i="40"/>
  <c r="A11506" i="40"/>
  <c r="A11505" i="40"/>
  <c r="A11504" i="40"/>
  <c r="A11503" i="40"/>
  <c r="A11502" i="40"/>
  <c r="A11501" i="40"/>
  <c r="A11500" i="40"/>
  <c r="A11499" i="40"/>
  <c r="A11498" i="40"/>
  <c r="A11497" i="40"/>
  <c r="A11496" i="40"/>
  <c r="A11495" i="40"/>
  <c r="A11494" i="40"/>
  <c r="A11493" i="40"/>
  <c r="A11492" i="40"/>
  <c r="A11491" i="40"/>
  <c r="A11490" i="40"/>
  <c r="A11489" i="40"/>
  <c r="A11488" i="40"/>
  <c r="A11487" i="40"/>
  <c r="A11486" i="40"/>
  <c r="A11485" i="40"/>
  <c r="A11484" i="40"/>
  <c r="A11483" i="40"/>
  <c r="A11482" i="40"/>
  <c r="A11481" i="40"/>
  <c r="A11480" i="40"/>
  <c r="A11479" i="40"/>
  <c r="A11478" i="40"/>
  <c r="A11477" i="40"/>
  <c r="A11476" i="40"/>
  <c r="A11475" i="40"/>
  <c r="A11474" i="40"/>
  <c r="A11473" i="40"/>
  <c r="A11472" i="40"/>
  <c r="A11471" i="40"/>
  <c r="A11470" i="40"/>
  <c r="A11469" i="40"/>
  <c r="A11468" i="40"/>
  <c r="A11467" i="40"/>
  <c r="A11466" i="40"/>
  <c r="A11465" i="40"/>
  <c r="A11464" i="40"/>
  <c r="A11463" i="40"/>
  <c r="A11462" i="40"/>
  <c r="A11461" i="40"/>
  <c r="A11460" i="40"/>
  <c r="A11459" i="40"/>
  <c r="A11458" i="40"/>
  <c r="A11457" i="40"/>
  <c r="A11456" i="40"/>
  <c r="A11455" i="40"/>
  <c r="A11454" i="40"/>
  <c r="A11453" i="40"/>
  <c r="A11452" i="40"/>
  <c r="A11451" i="40"/>
  <c r="A11450" i="40"/>
  <c r="A11449" i="40"/>
  <c r="A11448" i="40"/>
  <c r="A11447" i="40"/>
  <c r="A11446" i="40"/>
  <c r="A11445" i="40"/>
  <c r="A11444" i="40"/>
  <c r="A11443" i="40"/>
  <c r="A11442" i="40"/>
  <c r="A11441" i="40"/>
  <c r="A11440" i="40"/>
  <c r="A11439" i="40"/>
  <c r="A11438" i="40"/>
  <c r="A11437" i="40"/>
  <c r="A11436" i="40"/>
  <c r="A11435" i="40"/>
  <c r="A11434" i="40"/>
  <c r="A11433" i="40"/>
  <c r="A11432" i="40"/>
  <c r="A11431" i="40"/>
  <c r="A11430" i="40"/>
  <c r="A11429" i="40"/>
  <c r="A11428" i="40"/>
  <c r="A11427" i="40"/>
  <c r="A11426" i="40"/>
  <c r="A11425" i="40"/>
  <c r="A11424" i="40"/>
  <c r="A11423" i="40"/>
  <c r="A11422" i="40"/>
  <c r="A11421" i="40"/>
  <c r="A11420" i="40"/>
  <c r="A11419" i="40"/>
  <c r="A11418" i="40"/>
  <c r="A11417" i="40"/>
  <c r="A11416" i="40"/>
  <c r="A11415" i="40"/>
  <c r="A11414" i="40"/>
  <c r="A11413" i="40"/>
  <c r="A11412" i="40"/>
  <c r="A11411" i="40"/>
  <c r="A11410" i="40"/>
  <c r="A11409" i="40"/>
  <c r="A11408" i="40"/>
  <c r="A11407" i="40"/>
  <c r="A11406" i="40"/>
  <c r="A11405" i="40"/>
  <c r="A11404" i="40"/>
  <c r="A11403" i="40"/>
  <c r="A11402" i="40"/>
  <c r="A11401" i="40"/>
  <c r="A11400" i="40"/>
  <c r="A11399" i="40"/>
  <c r="A11398" i="40"/>
  <c r="A11397" i="40"/>
  <c r="A11396" i="40"/>
  <c r="A11395" i="40"/>
  <c r="A11394" i="40"/>
  <c r="A11393" i="40"/>
  <c r="A11392" i="40"/>
  <c r="A11391" i="40"/>
  <c r="A11390" i="40"/>
  <c r="A11389" i="40"/>
  <c r="A11388" i="40"/>
  <c r="A11387" i="40"/>
  <c r="A11386" i="40"/>
  <c r="A11385" i="40"/>
  <c r="A11384" i="40"/>
  <c r="A11383" i="40"/>
  <c r="A11382" i="40"/>
  <c r="A11381" i="40"/>
  <c r="A11380" i="40"/>
  <c r="A11379" i="40"/>
  <c r="A11378" i="40"/>
  <c r="A11377" i="40"/>
  <c r="A11376" i="40"/>
  <c r="A11375" i="40"/>
  <c r="A11374" i="40"/>
  <c r="A11373" i="40"/>
  <c r="A11372" i="40"/>
  <c r="A11371" i="40"/>
  <c r="A11370" i="40"/>
  <c r="A11369" i="40"/>
  <c r="A11368" i="40"/>
  <c r="A11367" i="40"/>
  <c r="A11366" i="40"/>
  <c r="A11365" i="40"/>
  <c r="A11364" i="40"/>
  <c r="A11363" i="40"/>
  <c r="A11362" i="40"/>
  <c r="A11361" i="40"/>
  <c r="A11360" i="40"/>
  <c r="A11359" i="40"/>
  <c r="A11358" i="40"/>
  <c r="A11357" i="40"/>
  <c r="A11356" i="40"/>
  <c r="A11355" i="40"/>
  <c r="A11354" i="40"/>
  <c r="A11353" i="40"/>
  <c r="A11352" i="40"/>
  <c r="A11351" i="40"/>
  <c r="A11350" i="40"/>
  <c r="A11349" i="40"/>
  <c r="A11348" i="40"/>
  <c r="A11347" i="40"/>
  <c r="A11346" i="40"/>
  <c r="A11345" i="40"/>
  <c r="A11344" i="40"/>
  <c r="A11343" i="40"/>
  <c r="A11342" i="40"/>
  <c r="A11341" i="40"/>
  <c r="A11340" i="40"/>
  <c r="A11339" i="40"/>
  <c r="A11338" i="40"/>
  <c r="A11337" i="40"/>
  <c r="A11336" i="40"/>
  <c r="A11335" i="40"/>
  <c r="A11334" i="40"/>
  <c r="A11333" i="40"/>
  <c r="A11332" i="40"/>
  <c r="A11331" i="40"/>
  <c r="A11330" i="40"/>
  <c r="A11329" i="40"/>
  <c r="A11328" i="40"/>
  <c r="A11327" i="40"/>
  <c r="A11326" i="40"/>
  <c r="A11325" i="40"/>
  <c r="A11324" i="40"/>
  <c r="A11323" i="40"/>
  <c r="A11322" i="40"/>
  <c r="A11321" i="40"/>
  <c r="A11320" i="40"/>
  <c r="A11319" i="40"/>
  <c r="A11318" i="40"/>
  <c r="A11317" i="40"/>
  <c r="A11316" i="40"/>
  <c r="A11315" i="40"/>
  <c r="A11314" i="40"/>
  <c r="A11313" i="40"/>
  <c r="A11312" i="40"/>
  <c r="A11311" i="40"/>
  <c r="A11310" i="40"/>
  <c r="A11309" i="40"/>
  <c r="A11308" i="40"/>
  <c r="A11307" i="40"/>
  <c r="A11306" i="40"/>
  <c r="A11305" i="40"/>
  <c r="A11304" i="40"/>
  <c r="A11303" i="40"/>
  <c r="A11302" i="40"/>
  <c r="A11301" i="40"/>
  <c r="A11300" i="40"/>
  <c r="A11299" i="40"/>
  <c r="A11298" i="40"/>
  <c r="A11297" i="40"/>
  <c r="A11296" i="40"/>
  <c r="A11295" i="40"/>
  <c r="A11294" i="40"/>
  <c r="A11293" i="40"/>
  <c r="A11292" i="40"/>
  <c r="A11291" i="40"/>
  <c r="A11290" i="40"/>
  <c r="A11289" i="40"/>
  <c r="A11288" i="40"/>
  <c r="A11287" i="40"/>
  <c r="A11286" i="40"/>
  <c r="A11285" i="40"/>
  <c r="A11284" i="40"/>
  <c r="A11283" i="40"/>
  <c r="A11282" i="40"/>
  <c r="A11281" i="40"/>
  <c r="A11280" i="40"/>
  <c r="A11279" i="40"/>
  <c r="A11278" i="40"/>
  <c r="A11277" i="40"/>
  <c r="A11276" i="40"/>
  <c r="A11275" i="40"/>
  <c r="A11274" i="40"/>
  <c r="A11273" i="40"/>
  <c r="A11272" i="40"/>
  <c r="A11271" i="40"/>
  <c r="A11270" i="40"/>
  <c r="A11269" i="40"/>
  <c r="A11268" i="40"/>
  <c r="A11267" i="40"/>
  <c r="A11266" i="40"/>
  <c r="A11265" i="40"/>
  <c r="A11264" i="40"/>
  <c r="A11263" i="40"/>
  <c r="A11262" i="40"/>
  <c r="A11261" i="40"/>
  <c r="A11260" i="40"/>
  <c r="A11259" i="40"/>
  <c r="A11258" i="40"/>
  <c r="A11257" i="40"/>
  <c r="A11256" i="40"/>
  <c r="A11255" i="40"/>
  <c r="A11254" i="40"/>
  <c r="A11253" i="40"/>
  <c r="A11252" i="40"/>
  <c r="A11251" i="40"/>
  <c r="A11250" i="40"/>
  <c r="A11249" i="40"/>
  <c r="A11248" i="40"/>
  <c r="A11247" i="40"/>
  <c r="A11246" i="40"/>
  <c r="A11245" i="40"/>
  <c r="A11244" i="40"/>
  <c r="A11243" i="40"/>
  <c r="A11242" i="40"/>
  <c r="A11241" i="40"/>
  <c r="A11240" i="40"/>
  <c r="A11239" i="40"/>
  <c r="A11238" i="40"/>
  <c r="A11237" i="40"/>
  <c r="A11236" i="40"/>
  <c r="A11235" i="40"/>
  <c r="A11234" i="40"/>
  <c r="A11233" i="40"/>
  <c r="A11232" i="40"/>
  <c r="A11231" i="40"/>
  <c r="A11230" i="40"/>
  <c r="A11229" i="40"/>
  <c r="A11228" i="40"/>
  <c r="A11227" i="40"/>
  <c r="A11226" i="40"/>
  <c r="A11225" i="40"/>
  <c r="A11224" i="40"/>
  <c r="A11223" i="40"/>
  <c r="A11222" i="40"/>
  <c r="A11221" i="40"/>
  <c r="A11220" i="40"/>
  <c r="A11219" i="40"/>
  <c r="A11218" i="40"/>
  <c r="A11217" i="40"/>
  <c r="A11216" i="40"/>
  <c r="A11215" i="40"/>
  <c r="A11214" i="40"/>
  <c r="A11213" i="40"/>
  <c r="A11212" i="40"/>
  <c r="A11211" i="40"/>
  <c r="A11210" i="40"/>
  <c r="A11209" i="40"/>
  <c r="A11208" i="40"/>
  <c r="A11207" i="40"/>
  <c r="A11206" i="40"/>
  <c r="A11205" i="40"/>
  <c r="A11204" i="40"/>
  <c r="A11203" i="40"/>
  <c r="A11202" i="40"/>
  <c r="A11201" i="40"/>
  <c r="A11200" i="40"/>
  <c r="A11199" i="40"/>
  <c r="A11198" i="40"/>
  <c r="A11197" i="40"/>
  <c r="A11196" i="40"/>
  <c r="A11195" i="40"/>
  <c r="A11194" i="40"/>
  <c r="A11193" i="40"/>
  <c r="A11192" i="40"/>
  <c r="A11191" i="40"/>
  <c r="A11190" i="40"/>
  <c r="A11189" i="40"/>
  <c r="A11188" i="40"/>
  <c r="A11187" i="40"/>
  <c r="A11186" i="40"/>
  <c r="A11185" i="40"/>
  <c r="A11184" i="40"/>
  <c r="A11183" i="40"/>
  <c r="A11182" i="40"/>
  <c r="A11181" i="40"/>
  <c r="A11180" i="40"/>
  <c r="A11179" i="40"/>
  <c r="A11178" i="40"/>
  <c r="A11177" i="40"/>
  <c r="A11176" i="40"/>
  <c r="A11175" i="40"/>
  <c r="A11174" i="40"/>
  <c r="A11173" i="40"/>
  <c r="A11172" i="40"/>
  <c r="A11171" i="40"/>
  <c r="A11170" i="40"/>
  <c r="A11169" i="40"/>
  <c r="A11168" i="40"/>
  <c r="A11167" i="40"/>
  <c r="A11166" i="40"/>
  <c r="A11165" i="40"/>
  <c r="A11164" i="40"/>
  <c r="A11163" i="40"/>
  <c r="A11162" i="40"/>
  <c r="A11161" i="40"/>
  <c r="A11160" i="40"/>
  <c r="A11159" i="40"/>
  <c r="A11158" i="40"/>
  <c r="A11157" i="40"/>
  <c r="A11156" i="40"/>
  <c r="A11155" i="40"/>
  <c r="A11154" i="40"/>
  <c r="A11153" i="40"/>
  <c r="A11152" i="40"/>
  <c r="A11151" i="40"/>
  <c r="A11150" i="40"/>
  <c r="A11149" i="40"/>
  <c r="A11148" i="40"/>
  <c r="A11147" i="40"/>
  <c r="A11146" i="40"/>
  <c r="A11145" i="40"/>
  <c r="A11144" i="40"/>
  <c r="A11143" i="40"/>
  <c r="A11142" i="40"/>
  <c r="A11141" i="40"/>
  <c r="A11140" i="40"/>
  <c r="A11139" i="40"/>
  <c r="A11138" i="40"/>
  <c r="A11137" i="40"/>
  <c r="A11136" i="40"/>
  <c r="A11135" i="40"/>
  <c r="A11134" i="40"/>
  <c r="A11133" i="40"/>
  <c r="A11132" i="40"/>
  <c r="A11131" i="40"/>
  <c r="A11130" i="40"/>
  <c r="A11129" i="40"/>
  <c r="A11128" i="40"/>
  <c r="A11127" i="40"/>
  <c r="A11126" i="40"/>
  <c r="A11125" i="40"/>
  <c r="A11124" i="40"/>
  <c r="A11123" i="40"/>
  <c r="A11122" i="40"/>
  <c r="A11121" i="40"/>
  <c r="A11120" i="40"/>
  <c r="A11119" i="40"/>
  <c r="A11118" i="40"/>
  <c r="A11117" i="40"/>
  <c r="A11116" i="40"/>
  <c r="A11115" i="40"/>
  <c r="A11114" i="40"/>
  <c r="A11113" i="40"/>
  <c r="A11112" i="40"/>
  <c r="A11111" i="40"/>
  <c r="A11110" i="40"/>
  <c r="A11109" i="40"/>
  <c r="A11108" i="40"/>
  <c r="A11107" i="40"/>
  <c r="A11106" i="40"/>
  <c r="A11105" i="40"/>
  <c r="A11104" i="40"/>
  <c r="A11103" i="40"/>
  <c r="A11102" i="40"/>
  <c r="A11101" i="40"/>
  <c r="A11100" i="40"/>
  <c r="A11099" i="40"/>
  <c r="A11098" i="40"/>
  <c r="A11097" i="40"/>
  <c r="A11096" i="40"/>
  <c r="A11095" i="40"/>
  <c r="A11094" i="40"/>
  <c r="A11093" i="40"/>
  <c r="A11092" i="40"/>
  <c r="A11091" i="40"/>
  <c r="A11090" i="40"/>
  <c r="A11089" i="40"/>
  <c r="A11088" i="40"/>
  <c r="A11087" i="40"/>
  <c r="A11086" i="40"/>
  <c r="A11085" i="40"/>
  <c r="A11084" i="40"/>
  <c r="A11083" i="40"/>
  <c r="A11082" i="40"/>
  <c r="A11081" i="40"/>
  <c r="A11080" i="40"/>
  <c r="A11079" i="40"/>
  <c r="A11078" i="40"/>
  <c r="A11077" i="40"/>
  <c r="A11076" i="40"/>
  <c r="A11075" i="40"/>
  <c r="A11074" i="40"/>
  <c r="A11073" i="40"/>
  <c r="A11072" i="40"/>
  <c r="A11071" i="40"/>
  <c r="A11070" i="40"/>
  <c r="A11069" i="40"/>
  <c r="A11068" i="40"/>
  <c r="A11067" i="40"/>
  <c r="A11066" i="40"/>
  <c r="A11065" i="40"/>
  <c r="A11064" i="40"/>
  <c r="A11063" i="40"/>
  <c r="A11062" i="40"/>
  <c r="A11061" i="40"/>
  <c r="A11060" i="40"/>
  <c r="A11059" i="40"/>
  <c r="A11058" i="40"/>
  <c r="A11057" i="40"/>
  <c r="A11056" i="40"/>
  <c r="A11055" i="40"/>
  <c r="A11054" i="40"/>
  <c r="A11053" i="40"/>
  <c r="A11052" i="40"/>
  <c r="A11051" i="40"/>
  <c r="A11050" i="40"/>
  <c r="A11049" i="40"/>
  <c r="A11048" i="40"/>
  <c r="A11047" i="40"/>
  <c r="A11046" i="40"/>
  <c r="A11045" i="40"/>
  <c r="A11044" i="40"/>
  <c r="A11043" i="40"/>
  <c r="A11042" i="40"/>
  <c r="A11041" i="40"/>
  <c r="A11040" i="40"/>
  <c r="A11039" i="40"/>
  <c r="A11038" i="40"/>
  <c r="A11037" i="40"/>
  <c r="A11036" i="40"/>
  <c r="A11035" i="40"/>
  <c r="A11034" i="40"/>
  <c r="A11033" i="40"/>
  <c r="A11032" i="40"/>
  <c r="A11031" i="40"/>
  <c r="A11030" i="40"/>
  <c r="A11029" i="40"/>
  <c r="A11028" i="40"/>
  <c r="A11027" i="40"/>
  <c r="A11026" i="40"/>
  <c r="A11025" i="40"/>
  <c r="A11024" i="40"/>
  <c r="A11023" i="40"/>
  <c r="A11022" i="40"/>
  <c r="A11021" i="40"/>
  <c r="A11020" i="40"/>
  <c r="A11019" i="40"/>
  <c r="A11018" i="40"/>
  <c r="A11017" i="40"/>
  <c r="A11016" i="40"/>
  <c r="A11015" i="40"/>
  <c r="A11014" i="40"/>
  <c r="A11013" i="40"/>
  <c r="A11012" i="40"/>
  <c r="A11011" i="40"/>
  <c r="A11010" i="40"/>
  <c r="A11009" i="40"/>
  <c r="A11008" i="40"/>
  <c r="A11007" i="40"/>
  <c r="A11006" i="40"/>
  <c r="A11005" i="40"/>
  <c r="A11004" i="40"/>
  <c r="A11003" i="40"/>
  <c r="A11002" i="40"/>
  <c r="A11001" i="40"/>
  <c r="A11000" i="40"/>
  <c r="A10999" i="40"/>
  <c r="A10998" i="40"/>
  <c r="A10997" i="40"/>
  <c r="A10996" i="40"/>
  <c r="A10995" i="40"/>
  <c r="A10994" i="40"/>
  <c r="A10993" i="40"/>
  <c r="A10992" i="40"/>
  <c r="A10991" i="40"/>
  <c r="A10990" i="40"/>
  <c r="A10989" i="40"/>
  <c r="A10988" i="40"/>
  <c r="A10987" i="40"/>
  <c r="A10986" i="40"/>
  <c r="A10985" i="40"/>
  <c r="A10984" i="40"/>
  <c r="A10983" i="40"/>
  <c r="A10982" i="40"/>
  <c r="A10981" i="40"/>
  <c r="A10980" i="40"/>
  <c r="A10979" i="40"/>
  <c r="A10978" i="40"/>
  <c r="A10977" i="40"/>
  <c r="A10976" i="40"/>
  <c r="A10975" i="40"/>
  <c r="A10974" i="40"/>
  <c r="A10973" i="40"/>
  <c r="A10972" i="40"/>
  <c r="A10971" i="40"/>
  <c r="A10970" i="40"/>
  <c r="A10969" i="40"/>
  <c r="A10968" i="40"/>
  <c r="A10967" i="40"/>
  <c r="A10966" i="40"/>
  <c r="A10965" i="40"/>
  <c r="A10964" i="40"/>
  <c r="A10963" i="40"/>
  <c r="A10962" i="40"/>
  <c r="A10961" i="40"/>
  <c r="A10960" i="40"/>
  <c r="A10959" i="40"/>
  <c r="A10958" i="40"/>
  <c r="A10957" i="40"/>
  <c r="A10956" i="40"/>
  <c r="A10955" i="40"/>
  <c r="A10954" i="40"/>
  <c r="A10953" i="40"/>
  <c r="A10952" i="40"/>
  <c r="A10951" i="40"/>
  <c r="A10950" i="40"/>
  <c r="A10949" i="40"/>
  <c r="A10948" i="40"/>
  <c r="A10947" i="40"/>
  <c r="A10946" i="40"/>
  <c r="A10945" i="40"/>
  <c r="A10944" i="40"/>
  <c r="A10943" i="40"/>
  <c r="A10942" i="40"/>
  <c r="A10941" i="40"/>
  <c r="A10940" i="40"/>
  <c r="A10939" i="40"/>
  <c r="A10938" i="40"/>
  <c r="A10937" i="40"/>
  <c r="A10936" i="40"/>
  <c r="A10935" i="40"/>
  <c r="A10934" i="40"/>
  <c r="A10933" i="40"/>
  <c r="A10932" i="40"/>
  <c r="A10931" i="40"/>
  <c r="A10930" i="40"/>
  <c r="A10929" i="40"/>
  <c r="A10928" i="40"/>
  <c r="A10927" i="40"/>
  <c r="A10926" i="40"/>
  <c r="A10925" i="40"/>
  <c r="A10924" i="40"/>
  <c r="A10923" i="40"/>
  <c r="A10922" i="40"/>
  <c r="A10921" i="40"/>
  <c r="A10920" i="40"/>
  <c r="A10919" i="40"/>
  <c r="A10918" i="40"/>
  <c r="A10917" i="40"/>
  <c r="A10916" i="40"/>
  <c r="A10915" i="40"/>
  <c r="A10914" i="40"/>
  <c r="A10913" i="40"/>
  <c r="A10912" i="40"/>
  <c r="A10911" i="40"/>
  <c r="A10910" i="40"/>
  <c r="A10909" i="40"/>
  <c r="A10908" i="40"/>
  <c r="A10907" i="40"/>
  <c r="A10906" i="40"/>
  <c r="A10905" i="40"/>
  <c r="A10904" i="40"/>
  <c r="A10903" i="40"/>
  <c r="A10902" i="40"/>
  <c r="A10901" i="40"/>
  <c r="A10900" i="40"/>
  <c r="A10899" i="40"/>
  <c r="A10898" i="40"/>
  <c r="A10897" i="40"/>
  <c r="A10896" i="40"/>
  <c r="A10895" i="40"/>
  <c r="A10894" i="40"/>
  <c r="A10893" i="40"/>
  <c r="A10892" i="40"/>
  <c r="A10891" i="40"/>
  <c r="A10890" i="40"/>
  <c r="A10889" i="40"/>
  <c r="A10888" i="40"/>
  <c r="A10887" i="40"/>
  <c r="A10886" i="40"/>
  <c r="A10885" i="40"/>
  <c r="A10884" i="40"/>
  <c r="A10883" i="40"/>
  <c r="A10882" i="40"/>
  <c r="A10881" i="40"/>
  <c r="A10880" i="40"/>
  <c r="A10879" i="40"/>
  <c r="A10878" i="40"/>
  <c r="A10877" i="40"/>
  <c r="A10876" i="40"/>
  <c r="A10875" i="40"/>
  <c r="A10874" i="40"/>
  <c r="A10873" i="40"/>
  <c r="A10872" i="40"/>
  <c r="A10871" i="40"/>
  <c r="A10870" i="40"/>
  <c r="A10869" i="40"/>
  <c r="A10868" i="40"/>
  <c r="A10867" i="40"/>
  <c r="A10866" i="40"/>
  <c r="A10865" i="40"/>
  <c r="A10864" i="40"/>
  <c r="A10863" i="40"/>
  <c r="A10862" i="40"/>
  <c r="A10861" i="40"/>
  <c r="A10860" i="40"/>
  <c r="A10859" i="40"/>
  <c r="A10858" i="40"/>
  <c r="A10857" i="40"/>
  <c r="A10856" i="40"/>
  <c r="A10855" i="40"/>
  <c r="A10854" i="40"/>
  <c r="A10853" i="40"/>
  <c r="A10852" i="40"/>
  <c r="A10851" i="40"/>
  <c r="A10850" i="40"/>
  <c r="A10849" i="40"/>
  <c r="A10848" i="40"/>
  <c r="A10847" i="40"/>
  <c r="A10846" i="40"/>
  <c r="A10845" i="40"/>
  <c r="A10844" i="40"/>
  <c r="A10843" i="40"/>
  <c r="A10842" i="40"/>
  <c r="A10841" i="40"/>
  <c r="A10840" i="40"/>
  <c r="A10839" i="40"/>
  <c r="A10838" i="40"/>
  <c r="A10837" i="40"/>
  <c r="A10836" i="40"/>
  <c r="A10835" i="40"/>
  <c r="A10834" i="40"/>
  <c r="A10833" i="40"/>
  <c r="A10832" i="40"/>
  <c r="A10831" i="40"/>
  <c r="A10830" i="40"/>
  <c r="A10829" i="40"/>
  <c r="A10828" i="40"/>
  <c r="A10827" i="40"/>
  <c r="A10826" i="40"/>
  <c r="A10825" i="40"/>
  <c r="A10824" i="40"/>
  <c r="A10823" i="40"/>
  <c r="A10822" i="40"/>
  <c r="A10821" i="40"/>
  <c r="A10820" i="40"/>
  <c r="A10819" i="40"/>
  <c r="A10818" i="40"/>
  <c r="A10817" i="40"/>
  <c r="A10816" i="40"/>
  <c r="A10815" i="40"/>
  <c r="A10814" i="40"/>
  <c r="A10813" i="40"/>
  <c r="A10812" i="40"/>
  <c r="A10811" i="40"/>
  <c r="A10810" i="40"/>
  <c r="A10809" i="40"/>
  <c r="A10808" i="40"/>
  <c r="A10807" i="40"/>
  <c r="A10806" i="40"/>
  <c r="A10805" i="40"/>
  <c r="A10804" i="40"/>
  <c r="A10803" i="40"/>
  <c r="A10802" i="40"/>
  <c r="A10801" i="40"/>
  <c r="A10800" i="40"/>
  <c r="A10799" i="40"/>
  <c r="A10798" i="40"/>
  <c r="A10797" i="40"/>
  <c r="A10796" i="40"/>
  <c r="A10795" i="40"/>
  <c r="A10794" i="40"/>
  <c r="A10793" i="40"/>
  <c r="A10792" i="40"/>
  <c r="A10791" i="40"/>
  <c r="A10790" i="40"/>
  <c r="A10789" i="40"/>
  <c r="A10788" i="40"/>
  <c r="A10787" i="40"/>
  <c r="A10786" i="40"/>
  <c r="A10785" i="40"/>
  <c r="A10784" i="40"/>
  <c r="A10783" i="40"/>
  <c r="A10782" i="40"/>
  <c r="A10781" i="40"/>
  <c r="A10780" i="40"/>
  <c r="A10779" i="40"/>
  <c r="A10778" i="40"/>
  <c r="A10777" i="40"/>
  <c r="A10776" i="40"/>
  <c r="A10775" i="40"/>
  <c r="A10774" i="40"/>
  <c r="A10773" i="40"/>
  <c r="A10772" i="40"/>
  <c r="A10771" i="40"/>
  <c r="A10770" i="40"/>
  <c r="A10769" i="40"/>
  <c r="A10768" i="40"/>
  <c r="A10767" i="40"/>
  <c r="A10766" i="40"/>
  <c r="A10765" i="40"/>
  <c r="A10764" i="40"/>
  <c r="A10763" i="40"/>
  <c r="A10762" i="40"/>
  <c r="A10761" i="40"/>
  <c r="A10760" i="40"/>
  <c r="A10759" i="40"/>
  <c r="A10758" i="40"/>
  <c r="A10757" i="40"/>
  <c r="A10756" i="40"/>
  <c r="A10755" i="40"/>
  <c r="A10754" i="40"/>
  <c r="A10753" i="40"/>
  <c r="A10752" i="40"/>
  <c r="A10751" i="40"/>
  <c r="A10750" i="40"/>
  <c r="A10749" i="40"/>
  <c r="A10748" i="40"/>
  <c r="A10747" i="40"/>
  <c r="A10746" i="40"/>
  <c r="A10745" i="40"/>
  <c r="A10744" i="40"/>
  <c r="A10743" i="40"/>
  <c r="A10742" i="40"/>
  <c r="A10741" i="40"/>
  <c r="A10740" i="40"/>
  <c r="A10739" i="40"/>
  <c r="A10738" i="40"/>
  <c r="A10737" i="40"/>
  <c r="A10736" i="40"/>
  <c r="A10735" i="40"/>
  <c r="A10734" i="40"/>
  <c r="A10733" i="40"/>
  <c r="A10732" i="40"/>
  <c r="A10731" i="40"/>
  <c r="A10730" i="40"/>
  <c r="A10729" i="40"/>
  <c r="A10728" i="40"/>
  <c r="A10727" i="40"/>
  <c r="A10726" i="40"/>
  <c r="A10725" i="40"/>
  <c r="A10724" i="40"/>
  <c r="A10723" i="40"/>
  <c r="A10722" i="40"/>
  <c r="A10721" i="40"/>
  <c r="A10720" i="40"/>
  <c r="A10719" i="40"/>
  <c r="A10718" i="40"/>
  <c r="A10717" i="40"/>
  <c r="A10716" i="40"/>
  <c r="A10715" i="40"/>
  <c r="A10714" i="40"/>
  <c r="A10713" i="40"/>
  <c r="A10712" i="40"/>
  <c r="A10711" i="40"/>
  <c r="A10710" i="40"/>
  <c r="A10709" i="40"/>
  <c r="A10708" i="40"/>
  <c r="A10707" i="40"/>
  <c r="A10706" i="40"/>
  <c r="A10705" i="40"/>
  <c r="A10704" i="40"/>
  <c r="A10703" i="40"/>
  <c r="A10702" i="40"/>
  <c r="A10701" i="40"/>
  <c r="A10700" i="40"/>
  <c r="A10699" i="40"/>
  <c r="A10698" i="40"/>
  <c r="A10697" i="40"/>
  <c r="A10696" i="40"/>
  <c r="A10695" i="40"/>
  <c r="A10694" i="40"/>
  <c r="A10693" i="40"/>
  <c r="A10692" i="40"/>
  <c r="A10691" i="40"/>
  <c r="A10690" i="40"/>
  <c r="A10689" i="40"/>
  <c r="A10688" i="40"/>
  <c r="A10687" i="40"/>
  <c r="A10686" i="40"/>
  <c r="A10685" i="40"/>
  <c r="A10684" i="40"/>
  <c r="A10683" i="40"/>
  <c r="A10682" i="40"/>
  <c r="A10681" i="40"/>
  <c r="A10680" i="40"/>
  <c r="A10679" i="40"/>
  <c r="A10678" i="40"/>
  <c r="A10677" i="40"/>
  <c r="A10676" i="40"/>
  <c r="A10675" i="40"/>
  <c r="A10674" i="40"/>
  <c r="A10673" i="40"/>
  <c r="A10672" i="40"/>
  <c r="A10671" i="40"/>
  <c r="A10670" i="40"/>
  <c r="A10669" i="40"/>
  <c r="A10668" i="40"/>
  <c r="A10667" i="40"/>
  <c r="A10666" i="40"/>
  <c r="A10665" i="40"/>
  <c r="A10664" i="40"/>
  <c r="A10663" i="40"/>
  <c r="A10662" i="40"/>
  <c r="A10661" i="40"/>
  <c r="A10660" i="40"/>
  <c r="A10659" i="40"/>
  <c r="A10658" i="40"/>
  <c r="A10657" i="40"/>
  <c r="A10656" i="40"/>
  <c r="A10655" i="40"/>
  <c r="A10654" i="40"/>
  <c r="A10653" i="40"/>
  <c r="A10652" i="40"/>
  <c r="A10651" i="40"/>
  <c r="A10650" i="40"/>
  <c r="A10649" i="40"/>
  <c r="A10648" i="40"/>
  <c r="A10647" i="40"/>
  <c r="A10646" i="40"/>
  <c r="A10645" i="40"/>
  <c r="A10644" i="40"/>
  <c r="A10643" i="40"/>
  <c r="A10642" i="40"/>
  <c r="A10641" i="40"/>
  <c r="A10640" i="40"/>
  <c r="A10639" i="40"/>
  <c r="A10638" i="40"/>
  <c r="A10637" i="40"/>
  <c r="A10636" i="40"/>
  <c r="A10635" i="40"/>
  <c r="A10634" i="40"/>
  <c r="A10633" i="40"/>
  <c r="A10632" i="40"/>
  <c r="A10631" i="40"/>
  <c r="A10630" i="40"/>
  <c r="A10629" i="40"/>
  <c r="A10628" i="40"/>
  <c r="A10627" i="40"/>
  <c r="A10626" i="40"/>
  <c r="A10625" i="40"/>
  <c r="A10624" i="40"/>
  <c r="A10623" i="40"/>
  <c r="A10622" i="40"/>
  <c r="A10621" i="40"/>
  <c r="A10620" i="40"/>
  <c r="A10619" i="40"/>
  <c r="A10618" i="40"/>
  <c r="A10617" i="40"/>
  <c r="A10616" i="40"/>
  <c r="A10615" i="40"/>
  <c r="A10614" i="40"/>
  <c r="A10613" i="40"/>
  <c r="A10612" i="40"/>
  <c r="A10611" i="40"/>
  <c r="A10610" i="40"/>
  <c r="A10609" i="40"/>
  <c r="A10608" i="40"/>
  <c r="A10607" i="40"/>
  <c r="A10606" i="40"/>
  <c r="A10605" i="40"/>
  <c r="A10604" i="40"/>
  <c r="A10603" i="40"/>
  <c r="A10602" i="40"/>
  <c r="A10601" i="40"/>
  <c r="A10600" i="40"/>
  <c r="A10599" i="40"/>
  <c r="A10598" i="40"/>
  <c r="A10597" i="40"/>
  <c r="A10596" i="40"/>
  <c r="A10595" i="40"/>
  <c r="A10594" i="40"/>
  <c r="A10593" i="40"/>
  <c r="A10592" i="40"/>
  <c r="A10591" i="40"/>
  <c r="A10590" i="40"/>
  <c r="A10589" i="40"/>
  <c r="A10588" i="40"/>
  <c r="A10587" i="40"/>
  <c r="A10586" i="40"/>
  <c r="A10585" i="40"/>
  <c r="A10584" i="40"/>
  <c r="A10583" i="40"/>
  <c r="A10582" i="40"/>
  <c r="A10581" i="40"/>
  <c r="A10580" i="40"/>
  <c r="A10579" i="40"/>
  <c r="A10578" i="40"/>
  <c r="A10577" i="40"/>
  <c r="A10576" i="40"/>
  <c r="A10575" i="40"/>
  <c r="A10574" i="40"/>
  <c r="A10573" i="40"/>
  <c r="A10572" i="40"/>
  <c r="A10571" i="40"/>
  <c r="A10570" i="40"/>
  <c r="A10569" i="40"/>
  <c r="A10568" i="40"/>
  <c r="A10567" i="40"/>
  <c r="A10566" i="40"/>
  <c r="A10565" i="40"/>
  <c r="A10564" i="40"/>
  <c r="A10563" i="40"/>
  <c r="A10562" i="40"/>
  <c r="A10561" i="40"/>
  <c r="A10560" i="40"/>
  <c r="A10559" i="40"/>
  <c r="A10558" i="40"/>
  <c r="A10557" i="40"/>
  <c r="A10556" i="40"/>
  <c r="A10555" i="40"/>
  <c r="A10554" i="40"/>
  <c r="A10553" i="40"/>
  <c r="A10552" i="40"/>
  <c r="A10551" i="40"/>
  <c r="A10550" i="40"/>
  <c r="A10549" i="40"/>
  <c r="A10548" i="40"/>
  <c r="A10547" i="40"/>
  <c r="A10546" i="40"/>
  <c r="A10545" i="40"/>
  <c r="A10544" i="40"/>
  <c r="A10543" i="40"/>
  <c r="A10542" i="40"/>
  <c r="A10541" i="40"/>
  <c r="A10540" i="40"/>
  <c r="A10539" i="40"/>
  <c r="A10538" i="40"/>
  <c r="A10537" i="40"/>
  <c r="A10536" i="40"/>
  <c r="A10535" i="40"/>
  <c r="A10534" i="40"/>
  <c r="A10533" i="40"/>
  <c r="A10532" i="40"/>
  <c r="A10531" i="40"/>
  <c r="A10530" i="40"/>
  <c r="A10529" i="40"/>
  <c r="A10528" i="40"/>
  <c r="A10527" i="40"/>
  <c r="A10526" i="40"/>
  <c r="A10525" i="40"/>
  <c r="A10524" i="40"/>
  <c r="A10523" i="40"/>
  <c r="A10522" i="40"/>
  <c r="A10521" i="40"/>
  <c r="A10520" i="40"/>
  <c r="A10519" i="40"/>
  <c r="A10518" i="40"/>
  <c r="A10517" i="40"/>
  <c r="A10516" i="40"/>
  <c r="A10515" i="40"/>
  <c r="A10514" i="40"/>
  <c r="A10513" i="40"/>
  <c r="A10512" i="40"/>
  <c r="A10511" i="40"/>
  <c r="A10510" i="40"/>
  <c r="A10509" i="40"/>
  <c r="A10508" i="40"/>
  <c r="A10507" i="40"/>
  <c r="A10506" i="40"/>
  <c r="A10505" i="40"/>
  <c r="A10504" i="40"/>
  <c r="A10503" i="40"/>
  <c r="A10502" i="40"/>
  <c r="A10501" i="40"/>
  <c r="A10500" i="40"/>
  <c r="A10499" i="40"/>
  <c r="A10498" i="40"/>
  <c r="A10497" i="40"/>
  <c r="A10496" i="40"/>
  <c r="A10495" i="40"/>
  <c r="A10494" i="40"/>
  <c r="A10493" i="40"/>
  <c r="A10492" i="40"/>
  <c r="A10491" i="40"/>
  <c r="A10490" i="40"/>
  <c r="A10489" i="40"/>
  <c r="A10488" i="40"/>
  <c r="A10487" i="40"/>
  <c r="A10486" i="40"/>
  <c r="A10485" i="40"/>
  <c r="A10484" i="40"/>
  <c r="A10483" i="40"/>
  <c r="A10482" i="40"/>
  <c r="A10481" i="40"/>
  <c r="A10480" i="40"/>
  <c r="A10479" i="40"/>
  <c r="A10478" i="40"/>
  <c r="A10477" i="40"/>
  <c r="A10476" i="40"/>
  <c r="A10475" i="40"/>
  <c r="A10474" i="40"/>
  <c r="A10473" i="40"/>
  <c r="A10472" i="40"/>
  <c r="A10471" i="40"/>
  <c r="A10470" i="40"/>
  <c r="A10469" i="40"/>
  <c r="A10468" i="40"/>
  <c r="A10467" i="40"/>
  <c r="A10466" i="40"/>
  <c r="A10465" i="40"/>
  <c r="A10464" i="40"/>
  <c r="A10463" i="40"/>
  <c r="A10462" i="40"/>
  <c r="A10461" i="40"/>
  <c r="A10460" i="40"/>
  <c r="A10459" i="40"/>
  <c r="A10458" i="40"/>
  <c r="A10457" i="40"/>
  <c r="A10456" i="40"/>
  <c r="A10455" i="40"/>
  <c r="A10454" i="40"/>
  <c r="A10453" i="40"/>
  <c r="A10452" i="40"/>
  <c r="A10451" i="40"/>
  <c r="A10450" i="40"/>
  <c r="A10449" i="40"/>
  <c r="A10448" i="40"/>
  <c r="A10447" i="40"/>
  <c r="A10446" i="40"/>
  <c r="A10445" i="40"/>
  <c r="A10444" i="40"/>
  <c r="A10443" i="40"/>
  <c r="A10442" i="40"/>
  <c r="A10441" i="40"/>
  <c r="A10440" i="40"/>
  <c r="A10439" i="40"/>
  <c r="A10438" i="40"/>
  <c r="A10437" i="40"/>
  <c r="A10436" i="40"/>
  <c r="A10435" i="40"/>
  <c r="A10434" i="40"/>
  <c r="A10433" i="40"/>
  <c r="A10432" i="40"/>
  <c r="A10431" i="40"/>
  <c r="A10430" i="40"/>
  <c r="A10429" i="40"/>
  <c r="A10428" i="40"/>
  <c r="A10427" i="40"/>
  <c r="A10426" i="40"/>
  <c r="A10425" i="40"/>
  <c r="A10424" i="40"/>
  <c r="A10423" i="40"/>
  <c r="A10422" i="40"/>
  <c r="A10421" i="40"/>
  <c r="A10420" i="40"/>
  <c r="A10419" i="40"/>
  <c r="A10418" i="40"/>
  <c r="A10417" i="40"/>
  <c r="A10416" i="40"/>
  <c r="A10415" i="40"/>
  <c r="A10414" i="40"/>
  <c r="A10413" i="40"/>
  <c r="A10412" i="40"/>
  <c r="A10411" i="40"/>
  <c r="A10410" i="40"/>
  <c r="A10409" i="40"/>
  <c r="A10408" i="40"/>
  <c r="A10407" i="40"/>
  <c r="A10406" i="40"/>
  <c r="A10405" i="40"/>
  <c r="A10404" i="40"/>
  <c r="A10403" i="40"/>
  <c r="A10402" i="40"/>
  <c r="A10401" i="40"/>
  <c r="A10400" i="40"/>
  <c r="A10399" i="40"/>
  <c r="A10398" i="40"/>
  <c r="A10397" i="40"/>
  <c r="A10396" i="40"/>
  <c r="A10395" i="40"/>
  <c r="A10394" i="40"/>
  <c r="A10393" i="40"/>
  <c r="A10392" i="40"/>
  <c r="A10391" i="40"/>
  <c r="A10390" i="40"/>
  <c r="A10389" i="40"/>
  <c r="A10388" i="40"/>
  <c r="A10387" i="40"/>
  <c r="A10386" i="40"/>
  <c r="A10385" i="40"/>
  <c r="A10384" i="40"/>
  <c r="A10383" i="40"/>
  <c r="A10382" i="40"/>
  <c r="A10381" i="40"/>
  <c r="A10380" i="40"/>
  <c r="A10379" i="40"/>
  <c r="A10378" i="40"/>
  <c r="A10377" i="40"/>
  <c r="A10376" i="40"/>
  <c r="A10375" i="40"/>
  <c r="A10374" i="40"/>
  <c r="A10373" i="40"/>
  <c r="A10372" i="40"/>
  <c r="A10371" i="40"/>
  <c r="A10370" i="40"/>
  <c r="A10369" i="40"/>
  <c r="A10368" i="40"/>
  <c r="A10367" i="40"/>
  <c r="A10366" i="40"/>
  <c r="A10365" i="40"/>
  <c r="A10364" i="40"/>
  <c r="A10363" i="40"/>
  <c r="A10362" i="40"/>
  <c r="A10361" i="40"/>
  <c r="A10360" i="40"/>
  <c r="A10359" i="40"/>
  <c r="A10358" i="40"/>
  <c r="A10357" i="40"/>
  <c r="A10356" i="40"/>
  <c r="A10355" i="40"/>
  <c r="A10354" i="40"/>
  <c r="A10353" i="40"/>
  <c r="A10352" i="40"/>
  <c r="A10351" i="40"/>
  <c r="A10350" i="40"/>
  <c r="A10349" i="40"/>
  <c r="A10348" i="40"/>
  <c r="A10347" i="40"/>
  <c r="A10346" i="40"/>
  <c r="A10345" i="40"/>
  <c r="A10344" i="40"/>
  <c r="A10343" i="40"/>
  <c r="A10342" i="40"/>
  <c r="A10341" i="40"/>
  <c r="A10340" i="40"/>
  <c r="A10339" i="40"/>
  <c r="A10338" i="40"/>
  <c r="A10337" i="40"/>
  <c r="A10336" i="40"/>
  <c r="A10335" i="40"/>
  <c r="A10334" i="40"/>
  <c r="A10333" i="40"/>
  <c r="A10332" i="40"/>
  <c r="A10331" i="40"/>
  <c r="A10330" i="40"/>
  <c r="A10329" i="40"/>
  <c r="A10328" i="40"/>
  <c r="A10327" i="40"/>
  <c r="A10326" i="40"/>
  <c r="A10325" i="40"/>
  <c r="A10324" i="40"/>
  <c r="A10323" i="40"/>
  <c r="A10322" i="40"/>
  <c r="A10321" i="40"/>
  <c r="A10320" i="40"/>
  <c r="A10319" i="40"/>
  <c r="A10318" i="40"/>
  <c r="A10317" i="40"/>
  <c r="A10316" i="40"/>
  <c r="A10315" i="40"/>
  <c r="A10314" i="40"/>
  <c r="A10313" i="40"/>
  <c r="A10312" i="40"/>
  <c r="A10311" i="40"/>
  <c r="A10310" i="40"/>
  <c r="A10309" i="40"/>
  <c r="A10308" i="40"/>
  <c r="A10307" i="40"/>
  <c r="A10306" i="40"/>
  <c r="A10305" i="40"/>
  <c r="A10304" i="40"/>
  <c r="A10303" i="40"/>
  <c r="A10302" i="40"/>
  <c r="A10301" i="40"/>
  <c r="A10300" i="40"/>
  <c r="A10299" i="40"/>
  <c r="A10298" i="40"/>
  <c r="A10297" i="40"/>
  <c r="A10296" i="40"/>
  <c r="A10295" i="40"/>
  <c r="A10294" i="40"/>
  <c r="A10293" i="40"/>
  <c r="A10292" i="40"/>
  <c r="A10291" i="40"/>
  <c r="A10290" i="40"/>
  <c r="A10289" i="40"/>
  <c r="A10288" i="40"/>
  <c r="A10287" i="40"/>
  <c r="A10286" i="40"/>
  <c r="A10285" i="40"/>
  <c r="A10284" i="40"/>
  <c r="A10283" i="40"/>
  <c r="A10282" i="40"/>
  <c r="A10281" i="40"/>
  <c r="A10280" i="40"/>
  <c r="A10279" i="40"/>
  <c r="A10278" i="40"/>
  <c r="A10277" i="40"/>
  <c r="A10276" i="40"/>
  <c r="A10275" i="40"/>
  <c r="A10274" i="40"/>
  <c r="A10273" i="40"/>
  <c r="A10272" i="40"/>
  <c r="A10271" i="40"/>
  <c r="A10270" i="40"/>
  <c r="A10269" i="40"/>
  <c r="A10268" i="40"/>
  <c r="A10267" i="40"/>
  <c r="A10266" i="40"/>
  <c r="A10265" i="40"/>
  <c r="A10264" i="40"/>
  <c r="A10263" i="40"/>
  <c r="A10262" i="40"/>
  <c r="A10261" i="40"/>
  <c r="A10260" i="40"/>
  <c r="A10259" i="40"/>
  <c r="A10258" i="40"/>
  <c r="A10257" i="40"/>
  <c r="A10256" i="40"/>
  <c r="A10255" i="40"/>
  <c r="A10254" i="40"/>
  <c r="A10253" i="40"/>
  <c r="A10252" i="40"/>
  <c r="A10251" i="40"/>
  <c r="A10250" i="40"/>
  <c r="A10249" i="40"/>
  <c r="A10248" i="40"/>
  <c r="A10247" i="40"/>
  <c r="A10246" i="40"/>
  <c r="A10245" i="40"/>
  <c r="A10244" i="40"/>
  <c r="A10243" i="40"/>
  <c r="A10242" i="40"/>
  <c r="A10241" i="40"/>
  <c r="A10240" i="40"/>
  <c r="A10239" i="40"/>
  <c r="A10238" i="40"/>
  <c r="A10237" i="40"/>
  <c r="A10236" i="40"/>
  <c r="A10235" i="40"/>
  <c r="A10234" i="40"/>
  <c r="A10233" i="40"/>
  <c r="A10232" i="40"/>
  <c r="A10231" i="40"/>
  <c r="A10230" i="40"/>
  <c r="A10229" i="40"/>
  <c r="A10228" i="40"/>
  <c r="A10227" i="40"/>
  <c r="A10226" i="40"/>
  <c r="A10225" i="40"/>
  <c r="A10224" i="40"/>
  <c r="A10223" i="40"/>
  <c r="A10222" i="40"/>
  <c r="A10221" i="40"/>
  <c r="A10220" i="40"/>
  <c r="A10219" i="40"/>
  <c r="A10218" i="40"/>
  <c r="A10217" i="40"/>
  <c r="A10216" i="40"/>
  <c r="A10215" i="40"/>
  <c r="A10214" i="40"/>
  <c r="A10213" i="40"/>
  <c r="A10212" i="40"/>
  <c r="A10211" i="40"/>
  <c r="A10210" i="40"/>
  <c r="A10209" i="40"/>
  <c r="A10208" i="40"/>
  <c r="A10207" i="40"/>
  <c r="A10206" i="40"/>
  <c r="A10205" i="40"/>
  <c r="A10204" i="40"/>
  <c r="A10203" i="40"/>
  <c r="A10202" i="40"/>
  <c r="A10201" i="40"/>
  <c r="A10200" i="40"/>
  <c r="A10199" i="40"/>
  <c r="A10198" i="40"/>
  <c r="A10197" i="40"/>
  <c r="A10196" i="40"/>
  <c r="A10195" i="40"/>
  <c r="A10194" i="40"/>
  <c r="A10193" i="40"/>
  <c r="A10192" i="40"/>
  <c r="A10191" i="40"/>
  <c r="A10190" i="40"/>
  <c r="A10189" i="40"/>
  <c r="A10188" i="40"/>
  <c r="A10187" i="40"/>
  <c r="A10186" i="40"/>
  <c r="A10185" i="40"/>
  <c r="A10184" i="40"/>
  <c r="A10183" i="40"/>
  <c r="A10182" i="40"/>
  <c r="A10181" i="40"/>
  <c r="A10180" i="40"/>
  <c r="A10179" i="40"/>
  <c r="A10178" i="40"/>
  <c r="A10177" i="40"/>
  <c r="A10176" i="40"/>
  <c r="A10175" i="40"/>
  <c r="A10174" i="40"/>
  <c r="A10173" i="40"/>
  <c r="A10172" i="40"/>
  <c r="A10171" i="40"/>
  <c r="A10170" i="40"/>
  <c r="A10169" i="40"/>
  <c r="A10168" i="40"/>
  <c r="A10167" i="40"/>
  <c r="A10166" i="40"/>
  <c r="A10165" i="40"/>
  <c r="A10164" i="40"/>
  <c r="A10163" i="40"/>
  <c r="A10162" i="40"/>
  <c r="A10161" i="40"/>
  <c r="A10160" i="40"/>
  <c r="A10159" i="40"/>
  <c r="A10158" i="40"/>
  <c r="A10157" i="40"/>
  <c r="A10156" i="40"/>
  <c r="A10155" i="40"/>
  <c r="A10154" i="40"/>
  <c r="A10153" i="40"/>
  <c r="A10152" i="40"/>
  <c r="A10151" i="40"/>
  <c r="A10150" i="40"/>
  <c r="A10149" i="40"/>
  <c r="A10148" i="40"/>
  <c r="A10147" i="40"/>
  <c r="A10146" i="40"/>
  <c r="A10145" i="40"/>
  <c r="A10144" i="40"/>
  <c r="A10143" i="40"/>
  <c r="A10142" i="40"/>
  <c r="A10141" i="40"/>
  <c r="A10140" i="40"/>
  <c r="A10139" i="40"/>
  <c r="A10138" i="40"/>
  <c r="A10137" i="40"/>
  <c r="A10136" i="40"/>
  <c r="A10135" i="40"/>
  <c r="A10134" i="40"/>
  <c r="A10133" i="40"/>
  <c r="A10132" i="40"/>
  <c r="A10131" i="40"/>
  <c r="A10130" i="40"/>
  <c r="A10129" i="40"/>
  <c r="A10128" i="40"/>
  <c r="A10127" i="40"/>
  <c r="A10126" i="40"/>
  <c r="A10125" i="40"/>
  <c r="A10124" i="40"/>
  <c r="A10123" i="40"/>
  <c r="A10122" i="40"/>
  <c r="A10121" i="40"/>
  <c r="A10120" i="40"/>
  <c r="A10119" i="40"/>
  <c r="A10118" i="40"/>
  <c r="A10117" i="40"/>
  <c r="A10116" i="40"/>
  <c r="A10115" i="40"/>
  <c r="A10114" i="40"/>
  <c r="A10113" i="40"/>
  <c r="A10112" i="40"/>
  <c r="A10111" i="40"/>
  <c r="A10110" i="40"/>
  <c r="A10109" i="40"/>
  <c r="A10108" i="40"/>
  <c r="A10107" i="40"/>
  <c r="A10106" i="40"/>
  <c r="A10105" i="40"/>
  <c r="A10104" i="40"/>
  <c r="A10103" i="40"/>
  <c r="A10102" i="40"/>
  <c r="A10101" i="40"/>
  <c r="A10100" i="40"/>
  <c r="A10099" i="40"/>
  <c r="A10098" i="40"/>
  <c r="A10097" i="40"/>
  <c r="A10096" i="40"/>
  <c r="A10095" i="40"/>
  <c r="A10094" i="40"/>
  <c r="A10093" i="40"/>
  <c r="A10092" i="40"/>
  <c r="A10091" i="40"/>
  <c r="A10090" i="40"/>
  <c r="A10089" i="40"/>
  <c r="A10088" i="40"/>
  <c r="A10087" i="40"/>
  <c r="A10086" i="40"/>
  <c r="A10085" i="40"/>
  <c r="A10084" i="40"/>
  <c r="A10083" i="40"/>
  <c r="A10082" i="40"/>
  <c r="A10081" i="40"/>
  <c r="A10080" i="40"/>
  <c r="A10079" i="40"/>
  <c r="A10078" i="40"/>
  <c r="A10077" i="40"/>
  <c r="A10076" i="40"/>
  <c r="A10075" i="40"/>
  <c r="A10074" i="40"/>
  <c r="A10073" i="40"/>
  <c r="A10072" i="40"/>
  <c r="A10071" i="40"/>
  <c r="A10070" i="40"/>
  <c r="A10069" i="40"/>
  <c r="A10068" i="40"/>
  <c r="A10067" i="40"/>
  <c r="A10066" i="40"/>
  <c r="A10065" i="40"/>
  <c r="A10064" i="40"/>
  <c r="A10063" i="40"/>
  <c r="A10062" i="40"/>
  <c r="A10061" i="40"/>
  <c r="A10060" i="40"/>
  <c r="A10059" i="40"/>
  <c r="A10058" i="40"/>
  <c r="A10057" i="40"/>
  <c r="A10056" i="40"/>
  <c r="A10055" i="40"/>
  <c r="A10054" i="40"/>
  <c r="A10053" i="40"/>
  <c r="A10052" i="40"/>
  <c r="A10051" i="40"/>
  <c r="A10050" i="40"/>
  <c r="A10049" i="40"/>
  <c r="A10048" i="40"/>
  <c r="A10047" i="40"/>
  <c r="A10046" i="40"/>
  <c r="A10045" i="40"/>
  <c r="A10044" i="40"/>
  <c r="A10043" i="40"/>
  <c r="A10042" i="40"/>
  <c r="A10041" i="40"/>
  <c r="A10040" i="40"/>
  <c r="A10039" i="40"/>
  <c r="A10038" i="40"/>
  <c r="A10037" i="40"/>
  <c r="A10036" i="40"/>
  <c r="A10035" i="40"/>
  <c r="A10034" i="40"/>
  <c r="A10033" i="40"/>
  <c r="A10032" i="40"/>
  <c r="A10031" i="40"/>
  <c r="A10030" i="40"/>
  <c r="A10029" i="40"/>
  <c r="A10028" i="40"/>
  <c r="A10027" i="40"/>
  <c r="A10026" i="40"/>
  <c r="A10025" i="40"/>
  <c r="A10024" i="40"/>
  <c r="A10023" i="40"/>
  <c r="A10022" i="40"/>
  <c r="A10021" i="40"/>
  <c r="A10020" i="40"/>
  <c r="A10019" i="40"/>
  <c r="A10018" i="40"/>
  <c r="A10017" i="40"/>
  <c r="A10016" i="40"/>
  <c r="A10015" i="40"/>
  <c r="A10014" i="40"/>
  <c r="A10013" i="40"/>
  <c r="A10012" i="40"/>
  <c r="A10011" i="40"/>
  <c r="A10010" i="40"/>
  <c r="A10009" i="40"/>
  <c r="A10008" i="40"/>
  <c r="A10007" i="40"/>
  <c r="A10006" i="40"/>
  <c r="A10005" i="40"/>
  <c r="A10004" i="40"/>
  <c r="A10003" i="40"/>
  <c r="A10002" i="40"/>
  <c r="A10001" i="40"/>
  <c r="A10000" i="40"/>
  <c r="A9999" i="40"/>
  <c r="A9998" i="40"/>
  <c r="A9997" i="40"/>
  <c r="A9996" i="40"/>
  <c r="A9995" i="40"/>
  <c r="A9994" i="40"/>
  <c r="A9993" i="40"/>
  <c r="A9992" i="40"/>
  <c r="A9991" i="40"/>
  <c r="A9990" i="40"/>
  <c r="A9989" i="40"/>
  <c r="A9988" i="40"/>
  <c r="A9987" i="40"/>
  <c r="A9986" i="40"/>
  <c r="A9985" i="40"/>
  <c r="A9984" i="40"/>
  <c r="A9983" i="40"/>
  <c r="A9982" i="40"/>
  <c r="A9981" i="40"/>
  <c r="A9980" i="40"/>
  <c r="A9979" i="40"/>
  <c r="A9978" i="40"/>
  <c r="A9977" i="40"/>
  <c r="A9976" i="40"/>
  <c r="A9975" i="40"/>
  <c r="A9974" i="40"/>
  <c r="A9973" i="40"/>
  <c r="A9972" i="40"/>
  <c r="A9971" i="40"/>
  <c r="A9970" i="40"/>
  <c r="A9969" i="40"/>
  <c r="A9968" i="40"/>
  <c r="A9967" i="40"/>
  <c r="A9966" i="40"/>
  <c r="A9965" i="40"/>
  <c r="A9964" i="40"/>
  <c r="A9963" i="40"/>
  <c r="A9962" i="40"/>
  <c r="A9961" i="40"/>
  <c r="A9960" i="40"/>
  <c r="A9959" i="40"/>
  <c r="A9958" i="40"/>
  <c r="A9957" i="40"/>
  <c r="A9956" i="40"/>
  <c r="A9955" i="40"/>
  <c r="A9954" i="40"/>
  <c r="A9953" i="40"/>
  <c r="A9952" i="40"/>
  <c r="A9951" i="40"/>
  <c r="A9950" i="40"/>
  <c r="A9949" i="40"/>
  <c r="A9948" i="40"/>
  <c r="A9947" i="40"/>
  <c r="A9946" i="40"/>
  <c r="A9945" i="40"/>
  <c r="A9944" i="40"/>
  <c r="A9943" i="40"/>
  <c r="A9942" i="40"/>
  <c r="A9941" i="40"/>
  <c r="A9940" i="40"/>
  <c r="A9939" i="40"/>
  <c r="A9938" i="40"/>
  <c r="A9937" i="40"/>
  <c r="A9936" i="40"/>
  <c r="A9935" i="40"/>
  <c r="A9934" i="40"/>
  <c r="A9933" i="40"/>
  <c r="A9932" i="40"/>
  <c r="A9931" i="40"/>
  <c r="A9930" i="40"/>
  <c r="A9929" i="40"/>
  <c r="A9928" i="40"/>
  <c r="A9927" i="40"/>
  <c r="A9926" i="40"/>
  <c r="A9925" i="40"/>
  <c r="A9924" i="40"/>
  <c r="A9923" i="40"/>
  <c r="A9922" i="40"/>
  <c r="A9921" i="40"/>
  <c r="A9920" i="40"/>
  <c r="A9919" i="40"/>
  <c r="A9918" i="40"/>
  <c r="A9917" i="40"/>
  <c r="A9916" i="40"/>
  <c r="A9915" i="40"/>
  <c r="A9914" i="40"/>
  <c r="A9913" i="40"/>
  <c r="A9912" i="40"/>
  <c r="A9911" i="40"/>
  <c r="A9910" i="40"/>
  <c r="A9909" i="40"/>
  <c r="A9908" i="40"/>
  <c r="A9907" i="40"/>
  <c r="A9906" i="40"/>
  <c r="A9905" i="40"/>
  <c r="A9904" i="40"/>
  <c r="A9903" i="40"/>
  <c r="A9902" i="40"/>
  <c r="A9901" i="40"/>
  <c r="A9900" i="40"/>
  <c r="A9899" i="40"/>
  <c r="A9898" i="40"/>
  <c r="A9897" i="40"/>
  <c r="A9896" i="40"/>
  <c r="A9895" i="40"/>
  <c r="A9894" i="40"/>
  <c r="A9893" i="40"/>
  <c r="A9892" i="40"/>
  <c r="A9891" i="40"/>
  <c r="A9890" i="40"/>
  <c r="A9889" i="40"/>
  <c r="A9888" i="40"/>
  <c r="A9887" i="40"/>
  <c r="A9886" i="40"/>
  <c r="A9885" i="40"/>
  <c r="A9884" i="40"/>
  <c r="A9883" i="40"/>
  <c r="A9882" i="40"/>
  <c r="A9881" i="40"/>
  <c r="A9880" i="40"/>
  <c r="A9879" i="40"/>
  <c r="A9878" i="40"/>
  <c r="A9877" i="40"/>
  <c r="A9876" i="40"/>
  <c r="A9875" i="40"/>
  <c r="A9874" i="40"/>
  <c r="A9873" i="40"/>
  <c r="A9872" i="40"/>
  <c r="A9871" i="40"/>
  <c r="A9870" i="40"/>
  <c r="A9869" i="40"/>
  <c r="A9868" i="40"/>
  <c r="A9867" i="40"/>
  <c r="A9866" i="40"/>
  <c r="A9865" i="40"/>
  <c r="A9864" i="40"/>
  <c r="A9863" i="40"/>
  <c r="A9862" i="40"/>
  <c r="A9861" i="40"/>
  <c r="A9860" i="40"/>
  <c r="A9859" i="40"/>
  <c r="A9858" i="40"/>
  <c r="A9857" i="40"/>
  <c r="A9856" i="40"/>
  <c r="A9855" i="40"/>
  <c r="A9854" i="40"/>
  <c r="A9853" i="40"/>
  <c r="A9852" i="40"/>
  <c r="A9851" i="40"/>
  <c r="A9850" i="40"/>
  <c r="A9849" i="40"/>
  <c r="A9848" i="40"/>
  <c r="A9847" i="40"/>
  <c r="A9846" i="40"/>
  <c r="A9845" i="40"/>
  <c r="A9844" i="40"/>
  <c r="A9843" i="40"/>
  <c r="A9842" i="40"/>
  <c r="A9841" i="40"/>
  <c r="A9840" i="40"/>
  <c r="A9839" i="40"/>
  <c r="A9838" i="40"/>
  <c r="A9837" i="40"/>
  <c r="A9836" i="40"/>
  <c r="A9835" i="40"/>
  <c r="A9834" i="40"/>
  <c r="A9833" i="40"/>
  <c r="A9832" i="40"/>
  <c r="A9831" i="40"/>
  <c r="A9830" i="40"/>
  <c r="A9829" i="40"/>
  <c r="A9828" i="40"/>
  <c r="A9827" i="40"/>
  <c r="A9826" i="40"/>
  <c r="A9825" i="40"/>
  <c r="A9824" i="40"/>
  <c r="A9823" i="40"/>
  <c r="A9822" i="40"/>
  <c r="A9821" i="40"/>
  <c r="A9820" i="40"/>
  <c r="A9819" i="40"/>
  <c r="A9818" i="40"/>
  <c r="A9817" i="40"/>
  <c r="A9816" i="40"/>
  <c r="A9815" i="40"/>
  <c r="A9814" i="40"/>
  <c r="A9813" i="40"/>
  <c r="A9812" i="40"/>
  <c r="A9811" i="40"/>
  <c r="A9810" i="40"/>
  <c r="A9809" i="40"/>
  <c r="A9808" i="40"/>
  <c r="A9807" i="40"/>
  <c r="A9806" i="40"/>
  <c r="A9805" i="40"/>
  <c r="A9804" i="40"/>
  <c r="A9803" i="40"/>
  <c r="A9802" i="40"/>
  <c r="A9801" i="40"/>
  <c r="A9800" i="40"/>
  <c r="A9799" i="40"/>
  <c r="A9798" i="40"/>
  <c r="A9797" i="40"/>
  <c r="A9796" i="40"/>
  <c r="A9795" i="40"/>
  <c r="A9794" i="40"/>
  <c r="A9793" i="40"/>
  <c r="A9792" i="40"/>
  <c r="A9791" i="40"/>
  <c r="A9790" i="40"/>
  <c r="A9789" i="40"/>
  <c r="A9788" i="40"/>
  <c r="A9787" i="40"/>
  <c r="A9786" i="40"/>
  <c r="A9785" i="40"/>
  <c r="A9784" i="40"/>
  <c r="A9783" i="40"/>
  <c r="A9782" i="40"/>
  <c r="A9781" i="40"/>
  <c r="A9780" i="40"/>
  <c r="A9779" i="40"/>
  <c r="A9778" i="40"/>
  <c r="A9777" i="40"/>
  <c r="A9776" i="40"/>
  <c r="A9775" i="40"/>
  <c r="A9774" i="40"/>
  <c r="A9773" i="40"/>
  <c r="A9772" i="40"/>
  <c r="A9771" i="40"/>
  <c r="A9770" i="40"/>
  <c r="A9769" i="40"/>
  <c r="A9768" i="40"/>
  <c r="A9767" i="40"/>
  <c r="A9766" i="40"/>
  <c r="A9765" i="40"/>
  <c r="A9764" i="40"/>
  <c r="A9763" i="40"/>
  <c r="A9762" i="40"/>
  <c r="A9761" i="40"/>
  <c r="A9760" i="40"/>
  <c r="A9759" i="40"/>
  <c r="A9758" i="40"/>
  <c r="A9757" i="40"/>
  <c r="A9756" i="40"/>
  <c r="A9755" i="40"/>
  <c r="A9754" i="40"/>
  <c r="A9753" i="40"/>
  <c r="A9752" i="40"/>
  <c r="A9751" i="40"/>
  <c r="A9750" i="40"/>
  <c r="A9749" i="40"/>
  <c r="A9748" i="40"/>
  <c r="A9747" i="40"/>
  <c r="A9746" i="40"/>
  <c r="A9745" i="40"/>
  <c r="A9744" i="40"/>
  <c r="A9743" i="40"/>
  <c r="A9742" i="40"/>
  <c r="A9741" i="40"/>
  <c r="A9740" i="40"/>
  <c r="A9739" i="40"/>
  <c r="A9738" i="40"/>
  <c r="A9737" i="40"/>
  <c r="A9736" i="40"/>
  <c r="A9735" i="40"/>
  <c r="A9734" i="40"/>
  <c r="A9733" i="40"/>
  <c r="A9732" i="40"/>
  <c r="A9731" i="40"/>
  <c r="A9730" i="40"/>
  <c r="A9729" i="40"/>
  <c r="A9728" i="40"/>
  <c r="A9727" i="40"/>
  <c r="A9726" i="40"/>
  <c r="A9725" i="40"/>
  <c r="A9724" i="40"/>
  <c r="A9723" i="40"/>
  <c r="A9722" i="40"/>
  <c r="A9721" i="40"/>
  <c r="A9720" i="40"/>
  <c r="A9719" i="40"/>
  <c r="A9718" i="40"/>
  <c r="A9717" i="40"/>
  <c r="A9716" i="40"/>
  <c r="A9715" i="40"/>
  <c r="A9714" i="40"/>
  <c r="A9713" i="40"/>
  <c r="A9712" i="40"/>
  <c r="A9711" i="40"/>
  <c r="A9710" i="40"/>
  <c r="A9709" i="40"/>
  <c r="A9708" i="40"/>
  <c r="A9707" i="40"/>
  <c r="A9706" i="40"/>
  <c r="A9705" i="40"/>
  <c r="A9704" i="40"/>
  <c r="A9703" i="40"/>
  <c r="A9702" i="40"/>
  <c r="A9701" i="40"/>
  <c r="A9700" i="40"/>
  <c r="A9699" i="40"/>
  <c r="A9698" i="40"/>
  <c r="A9697" i="40"/>
  <c r="A9696" i="40"/>
  <c r="A9695" i="40"/>
  <c r="A9694" i="40"/>
  <c r="A9693" i="40"/>
  <c r="A9692" i="40"/>
  <c r="A9691" i="40"/>
  <c r="A9690" i="40"/>
  <c r="A9689" i="40"/>
  <c r="A9688" i="40"/>
  <c r="A9687" i="40"/>
  <c r="A9686" i="40"/>
  <c r="A9685" i="40"/>
  <c r="A9684" i="40"/>
  <c r="A9683" i="40"/>
  <c r="A9682" i="40"/>
  <c r="A9681" i="40"/>
  <c r="A9680" i="40"/>
  <c r="A9679" i="40"/>
  <c r="A9678" i="40"/>
  <c r="A9677" i="40"/>
  <c r="A9676" i="40"/>
  <c r="A9675" i="40"/>
  <c r="A9674" i="40"/>
  <c r="A9673" i="40"/>
  <c r="A9672" i="40"/>
  <c r="A9671" i="40"/>
  <c r="A9670" i="40"/>
  <c r="A9669" i="40"/>
  <c r="A9668" i="40"/>
  <c r="A9667" i="40"/>
  <c r="A9666" i="40"/>
  <c r="A9665" i="40"/>
  <c r="A9664" i="40"/>
  <c r="A9663" i="40"/>
  <c r="A9662" i="40"/>
  <c r="A9661" i="40"/>
  <c r="A9660" i="40"/>
  <c r="A9659" i="40"/>
  <c r="A9658" i="40"/>
  <c r="A9657" i="40"/>
  <c r="A9656" i="40"/>
  <c r="A9655" i="40"/>
  <c r="A9654" i="40"/>
  <c r="A9653" i="40"/>
  <c r="A9652" i="40"/>
  <c r="A9651" i="40"/>
  <c r="A9650" i="40"/>
  <c r="A9649" i="40"/>
  <c r="A9648" i="40"/>
  <c r="A9647" i="40"/>
  <c r="A9646" i="40"/>
  <c r="A9645" i="40"/>
  <c r="A9644" i="40"/>
  <c r="A9643" i="40"/>
  <c r="A9642" i="40"/>
  <c r="A9641" i="40"/>
  <c r="A9640" i="40"/>
  <c r="A9639" i="40"/>
  <c r="A9638" i="40"/>
  <c r="A9637" i="40"/>
  <c r="A9636" i="40"/>
  <c r="A9635" i="40"/>
  <c r="A9634" i="40"/>
  <c r="A9633" i="40"/>
  <c r="A9632" i="40"/>
  <c r="A9631" i="40"/>
  <c r="A9630" i="40"/>
  <c r="A9629" i="40"/>
  <c r="A9628" i="40"/>
  <c r="A9627" i="40"/>
  <c r="A9626" i="40"/>
  <c r="A9625" i="40"/>
  <c r="A9624" i="40"/>
  <c r="A9623" i="40"/>
  <c r="A9622" i="40"/>
  <c r="A9621" i="40"/>
  <c r="A9620" i="40"/>
  <c r="A9619" i="40"/>
  <c r="A9618" i="40"/>
  <c r="A9617" i="40"/>
  <c r="A9616" i="40"/>
  <c r="A9615" i="40"/>
  <c r="A9614" i="40"/>
  <c r="A9613" i="40"/>
  <c r="A9612" i="40"/>
  <c r="A9611" i="40"/>
  <c r="A9610" i="40"/>
  <c r="A9609" i="40"/>
  <c r="A9608" i="40"/>
  <c r="A9607" i="40"/>
  <c r="A9606" i="40"/>
  <c r="A9605" i="40"/>
  <c r="A9604" i="40"/>
  <c r="A9603" i="40"/>
  <c r="A9602" i="40"/>
  <c r="A9601" i="40"/>
  <c r="A9600" i="40"/>
  <c r="A9599" i="40"/>
  <c r="A9598" i="40"/>
  <c r="A9597" i="40"/>
  <c r="A9596" i="40"/>
  <c r="A9595" i="40"/>
  <c r="A9594" i="40"/>
  <c r="A9593" i="40"/>
  <c r="A9592" i="40"/>
  <c r="A9591" i="40"/>
  <c r="A9590" i="40"/>
  <c r="A9589" i="40"/>
  <c r="A9588" i="40"/>
  <c r="A9587" i="40"/>
  <c r="A9586" i="40"/>
  <c r="A9585" i="40"/>
  <c r="A9584" i="40"/>
  <c r="A9583" i="40"/>
  <c r="A9582" i="40"/>
  <c r="A9581" i="40"/>
  <c r="A9580" i="40"/>
  <c r="A9579" i="40"/>
  <c r="A9578" i="40"/>
  <c r="A9577" i="40"/>
  <c r="A9576" i="40"/>
  <c r="A9575" i="40"/>
  <c r="A9574" i="40"/>
  <c r="A9573" i="40"/>
  <c r="A9572" i="40"/>
  <c r="A9571" i="40"/>
  <c r="A9570" i="40"/>
  <c r="A9569" i="40"/>
  <c r="A9568" i="40"/>
  <c r="A9567" i="40"/>
  <c r="A9566" i="40"/>
  <c r="A9565" i="40"/>
  <c r="A9564" i="40"/>
  <c r="A9563" i="40"/>
  <c r="A9562" i="40"/>
  <c r="A9561" i="40"/>
  <c r="A9560" i="40"/>
  <c r="A9559" i="40"/>
  <c r="A9558" i="40"/>
  <c r="A9557" i="40"/>
  <c r="A9556" i="40"/>
  <c r="A9555" i="40"/>
  <c r="A9554" i="40"/>
  <c r="A9553" i="40"/>
  <c r="A9552" i="40"/>
  <c r="A9551" i="40"/>
  <c r="A9550" i="40"/>
  <c r="A9549" i="40"/>
  <c r="A9548" i="40"/>
  <c r="A9547" i="40"/>
  <c r="A9546" i="40"/>
  <c r="A9545" i="40"/>
  <c r="A9544" i="40"/>
  <c r="A9543" i="40"/>
  <c r="A9542" i="40"/>
  <c r="A9541" i="40"/>
  <c r="A9540" i="40"/>
  <c r="A9539" i="40"/>
  <c r="A9538" i="40"/>
  <c r="A9537" i="40"/>
  <c r="A9536" i="40"/>
  <c r="A9535" i="40"/>
  <c r="A9534" i="40"/>
  <c r="A9533" i="40"/>
  <c r="A9532" i="40"/>
  <c r="A9531" i="40"/>
  <c r="A9530" i="40"/>
  <c r="A9529" i="40"/>
  <c r="A9528" i="40"/>
  <c r="A9527" i="40"/>
  <c r="A9526" i="40"/>
  <c r="A9525" i="40"/>
  <c r="A9524" i="40"/>
  <c r="A9523" i="40"/>
  <c r="A9522" i="40"/>
  <c r="A9521" i="40"/>
  <c r="A9520" i="40"/>
  <c r="A9519" i="40"/>
  <c r="A9518" i="40"/>
  <c r="A9517" i="40"/>
  <c r="A9516" i="40"/>
  <c r="A9515" i="40"/>
  <c r="A9514" i="40"/>
  <c r="A9513" i="40"/>
  <c r="A9512" i="40"/>
  <c r="A9511" i="40"/>
  <c r="A9510" i="40"/>
  <c r="A9509" i="40"/>
  <c r="A9508" i="40"/>
  <c r="A9507" i="40"/>
  <c r="A9506" i="40"/>
  <c r="A9505" i="40"/>
  <c r="A9504" i="40"/>
  <c r="A9503" i="40"/>
  <c r="A9502" i="40"/>
  <c r="A9501" i="40"/>
  <c r="A9500" i="40"/>
  <c r="A9499" i="40"/>
  <c r="A9498" i="40"/>
  <c r="A9497" i="40"/>
  <c r="A9496" i="40"/>
  <c r="A9495" i="40"/>
  <c r="A9494" i="40"/>
  <c r="A9493" i="40"/>
  <c r="A9492" i="40"/>
  <c r="A9491" i="40"/>
  <c r="A9490" i="40"/>
  <c r="A9489" i="40"/>
  <c r="A9488" i="40"/>
  <c r="A9487" i="40"/>
  <c r="A9486" i="40"/>
  <c r="A9485" i="40"/>
  <c r="A9484" i="40"/>
  <c r="A9483" i="40"/>
  <c r="A9482" i="40"/>
  <c r="A9481" i="40"/>
  <c r="A9480" i="40"/>
  <c r="A9479" i="40"/>
  <c r="A9478" i="40"/>
  <c r="A9477" i="40"/>
  <c r="A9476" i="40"/>
  <c r="A9475" i="40"/>
  <c r="A9474" i="40"/>
  <c r="A9473" i="40"/>
  <c r="A9472" i="40"/>
  <c r="A9471" i="40"/>
  <c r="A9470" i="40"/>
  <c r="A9469" i="40"/>
  <c r="A9468" i="40"/>
  <c r="A9467" i="40"/>
  <c r="A9466" i="40"/>
  <c r="A9465" i="40"/>
  <c r="A9464" i="40"/>
  <c r="A9463" i="40"/>
  <c r="A9462" i="40"/>
  <c r="A9461" i="40"/>
  <c r="A9460" i="40"/>
  <c r="A9459" i="40"/>
  <c r="A9458" i="40"/>
  <c r="A9457" i="40"/>
  <c r="A9456" i="40"/>
  <c r="A9455" i="40"/>
  <c r="A9454" i="40"/>
  <c r="A9453" i="40"/>
  <c r="A9452" i="40"/>
  <c r="A9451" i="40"/>
  <c r="A9450" i="40"/>
  <c r="A9449" i="40"/>
  <c r="A9448" i="40"/>
  <c r="A9447" i="40"/>
  <c r="A9446" i="40"/>
  <c r="A9445" i="40"/>
  <c r="A9444" i="40"/>
  <c r="A9443" i="40"/>
  <c r="A9442" i="40"/>
  <c r="A9441" i="40"/>
  <c r="A9440" i="40"/>
  <c r="A9439" i="40"/>
  <c r="A9438" i="40"/>
  <c r="A9437" i="40"/>
  <c r="A9436" i="40"/>
  <c r="A9435" i="40"/>
  <c r="A9434" i="40"/>
  <c r="A9433" i="40"/>
  <c r="A9432" i="40"/>
  <c r="A9431" i="40"/>
  <c r="A9430" i="40"/>
  <c r="A9429" i="40"/>
  <c r="A9428" i="40"/>
  <c r="A9427" i="40"/>
  <c r="A9426" i="40"/>
  <c r="A9425" i="40"/>
  <c r="A9424" i="40"/>
  <c r="A9423" i="40"/>
  <c r="A9422" i="40"/>
  <c r="A9421" i="40"/>
  <c r="A9420" i="40"/>
  <c r="A9419" i="40"/>
  <c r="A9418" i="40"/>
  <c r="A9417" i="40"/>
  <c r="A9416" i="40"/>
  <c r="A9415" i="40"/>
  <c r="A9414" i="40"/>
  <c r="A9413" i="40"/>
  <c r="A9412" i="40"/>
  <c r="A9411" i="40"/>
  <c r="A9410" i="40"/>
  <c r="A9409" i="40"/>
  <c r="A9408" i="40"/>
  <c r="A9407" i="40"/>
  <c r="A9406" i="40"/>
  <c r="A9405" i="40"/>
  <c r="A9404" i="40"/>
  <c r="A9403" i="40"/>
  <c r="A9402" i="40"/>
  <c r="A9401" i="40"/>
  <c r="A9400" i="40"/>
  <c r="A9399" i="40"/>
  <c r="A9398" i="40"/>
  <c r="A9397" i="40"/>
  <c r="A9396" i="40"/>
  <c r="A9395" i="40"/>
  <c r="A9394" i="40"/>
  <c r="A9393" i="40"/>
  <c r="A9392" i="40"/>
  <c r="A9391" i="40"/>
  <c r="A9390" i="40"/>
  <c r="A9389" i="40"/>
  <c r="A9388" i="40"/>
  <c r="A9387" i="40"/>
  <c r="A9386" i="40"/>
  <c r="A9385" i="40"/>
  <c r="A9384" i="40"/>
  <c r="A9383" i="40"/>
  <c r="A9382" i="40"/>
  <c r="A9381" i="40"/>
  <c r="A9380" i="40"/>
  <c r="A9379" i="40"/>
  <c r="A9378" i="40"/>
  <c r="A9377" i="40"/>
  <c r="A9376" i="40"/>
  <c r="A9375" i="40"/>
  <c r="A9374" i="40"/>
  <c r="A9373" i="40"/>
  <c r="A9372" i="40"/>
  <c r="A9371" i="40"/>
  <c r="A9370" i="40"/>
  <c r="A9369" i="40"/>
  <c r="A9368" i="40"/>
  <c r="A9367" i="40"/>
  <c r="A9366" i="40"/>
  <c r="A9365" i="40"/>
  <c r="A9364" i="40"/>
  <c r="A9363" i="40"/>
  <c r="A9362" i="40"/>
  <c r="A9361" i="40"/>
  <c r="A9360" i="40"/>
  <c r="A9359" i="40"/>
  <c r="A9358" i="40"/>
  <c r="A9357" i="40"/>
  <c r="A9356" i="40"/>
  <c r="A9355" i="40"/>
  <c r="A9354" i="40"/>
  <c r="A9353" i="40"/>
  <c r="A9352" i="40"/>
  <c r="A9351" i="40"/>
  <c r="A9350" i="40"/>
  <c r="A9349" i="40"/>
  <c r="A9348" i="40"/>
  <c r="A9347" i="40"/>
  <c r="A9346" i="40"/>
  <c r="A9345" i="40"/>
  <c r="A9344" i="40"/>
  <c r="A9343" i="40"/>
  <c r="A9342" i="40"/>
  <c r="A9341" i="40"/>
  <c r="A9340" i="40"/>
  <c r="A9339" i="40"/>
  <c r="A9338" i="40"/>
  <c r="A9337" i="40"/>
  <c r="A9336" i="40"/>
  <c r="A9335" i="40"/>
  <c r="A9334" i="40"/>
  <c r="A9333" i="40"/>
  <c r="A9332" i="40"/>
  <c r="A9331" i="40"/>
  <c r="A9330" i="40"/>
  <c r="A9329" i="40"/>
  <c r="A9328" i="40"/>
  <c r="A9327" i="40"/>
  <c r="A9326" i="40"/>
  <c r="A9325" i="40"/>
  <c r="A9324" i="40"/>
  <c r="A9323" i="40"/>
  <c r="A9322" i="40"/>
  <c r="A9321" i="40"/>
  <c r="A9320" i="40"/>
  <c r="A9319" i="40"/>
  <c r="A9318" i="40"/>
  <c r="A9317" i="40"/>
  <c r="A9316" i="40"/>
  <c r="A9315" i="40"/>
  <c r="A9314" i="40"/>
  <c r="A9313" i="40"/>
  <c r="A9312" i="40"/>
  <c r="A9311" i="40"/>
  <c r="A9310" i="40"/>
  <c r="A9309" i="40"/>
  <c r="A9308" i="40"/>
  <c r="A9307" i="40"/>
  <c r="A9306" i="40"/>
  <c r="A9305" i="40"/>
  <c r="A9304" i="40"/>
  <c r="A9303" i="40"/>
  <c r="A9302" i="40"/>
  <c r="A9301" i="40"/>
  <c r="A9300" i="40"/>
  <c r="A9299" i="40"/>
  <c r="A9298" i="40"/>
  <c r="A9297" i="40"/>
  <c r="A9296" i="40"/>
  <c r="A9295" i="40"/>
  <c r="A9294" i="40"/>
  <c r="A9293" i="40"/>
  <c r="A9292" i="40"/>
  <c r="A9291" i="40"/>
  <c r="A9290" i="40"/>
  <c r="A9289" i="40"/>
  <c r="A9288" i="40"/>
  <c r="A9287" i="40"/>
  <c r="A9286" i="40"/>
  <c r="A9285" i="40"/>
  <c r="A9284" i="40"/>
  <c r="A9283" i="40"/>
  <c r="A9282" i="40"/>
  <c r="A9281" i="40"/>
  <c r="A9280" i="40"/>
  <c r="A9279" i="40"/>
  <c r="A9278" i="40"/>
  <c r="A9277" i="40"/>
  <c r="A9276" i="40"/>
  <c r="A9275" i="40"/>
  <c r="A9274" i="40"/>
  <c r="A9273" i="40"/>
  <c r="A9272" i="40"/>
  <c r="A9271" i="40"/>
  <c r="A9270" i="40"/>
  <c r="A9269" i="40"/>
  <c r="A9268" i="40"/>
  <c r="A9267" i="40"/>
  <c r="A9266" i="40"/>
  <c r="A9265" i="40"/>
  <c r="A9264" i="40"/>
  <c r="A9263" i="40"/>
  <c r="A9262" i="40"/>
  <c r="A9261" i="40"/>
  <c r="A9260" i="40"/>
  <c r="A9259" i="40"/>
  <c r="A9258" i="40"/>
  <c r="A9257" i="40"/>
  <c r="A9256" i="40"/>
  <c r="A9255" i="40"/>
  <c r="A9254" i="40"/>
  <c r="A9253" i="40"/>
  <c r="A9252" i="40"/>
  <c r="A9251" i="40"/>
  <c r="A9250" i="40"/>
  <c r="A9249" i="40"/>
  <c r="A9248" i="40"/>
  <c r="A9247" i="40"/>
  <c r="A9246" i="40"/>
  <c r="A9245" i="40"/>
  <c r="A9244" i="40"/>
  <c r="A9243" i="40"/>
  <c r="A9242" i="40"/>
  <c r="A9241" i="40"/>
  <c r="A9240" i="40"/>
  <c r="A9239" i="40"/>
  <c r="A9238" i="40"/>
  <c r="A9237" i="40"/>
  <c r="A9236" i="40"/>
  <c r="A9235" i="40"/>
  <c r="A9234" i="40"/>
  <c r="A9233" i="40"/>
  <c r="A9232" i="40"/>
  <c r="A9231" i="40"/>
  <c r="A9230" i="40"/>
  <c r="A9229" i="40"/>
  <c r="A9228" i="40"/>
  <c r="A9227" i="40"/>
  <c r="A9226" i="40"/>
  <c r="A9225" i="40"/>
  <c r="A9224" i="40"/>
  <c r="A9223" i="40"/>
  <c r="A9222" i="40"/>
  <c r="A9221" i="40"/>
  <c r="A9220" i="40"/>
  <c r="A9219" i="40"/>
  <c r="A9218" i="40"/>
  <c r="A9217" i="40"/>
  <c r="A9216" i="40"/>
  <c r="A9215" i="40"/>
  <c r="A9214" i="40"/>
  <c r="A9213" i="40"/>
  <c r="A9212" i="40"/>
  <c r="A9211" i="40"/>
  <c r="A9210" i="40"/>
  <c r="A9209" i="40"/>
  <c r="A9208" i="40"/>
  <c r="A9207" i="40"/>
  <c r="A9206" i="40"/>
  <c r="A9205" i="40"/>
  <c r="A9204" i="40"/>
  <c r="A9203" i="40"/>
  <c r="A9202" i="40"/>
  <c r="A9201" i="40"/>
  <c r="A9200" i="40"/>
  <c r="A9199" i="40"/>
  <c r="A9198" i="40"/>
  <c r="A9197" i="40"/>
  <c r="A9196" i="40"/>
  <c r="A9195" i="40"/>
  <c r="A9194" i="40"/>
  <c r="A9193" i="40"/>
  <c r="A9192" i="40"/>
  <c r="A9191" i="40"/>
  <c r="A9190" i="40"/>
  <c r="A9189" i="40"/>
  <c r="A9188" i="40"/>
  <c r="A9187" i="40"/>
  <c r="A9186" i="40"/>
  <c r="A9185" i="40"/>
  <c r="A9184" i="40"/>
  <c r="A9183" i="40"/>
  <c r="A9182" i="40"/>
  <c r="A9181" i="40"/>
  <c r="A9180" i="40"/>
  <c r="A9179" i="40"/>
  <c r="A9178" i="40"/>
  <c r="A9177" i="40"/>
  <c r="A9176" i="40"/>
  <c r="A9175" i="40"/>
  <c r="A9174" i="40"/>
  <c r="A9173" i="40"/>
  <c r="A9172" i="40"/>
  <c r="A9171" i="40"/>
  <c r="A9170" i="40"/>
  <c r="A9169" i="40"/>
  <c r="A9168" i="40"/>
  <c r="A9167" i="40"/>
  <c r="A9166" i="40"/>
  <c r="A9165" i="40"/>
  <c r="A9164" i="40"/>
  <c r="A9163" i="40"/>
  <c r="A9162" i="40"/>
  <c r="A9161" i="40"/>
  <c r="A9160" i="40"/>
  <c r="A9159" i="40"/>
  <c r="A9158" i="40"/>
  <c r="A9157" i="40"/>
  <c r="A9156" i="40"/>
  <c r="A9155" i="40"/>
  <c r="A9154" i="40"/>
  <c r="A9153" i="40"/>
  <c r="A9152" i="40"/>
  <c r="A9151" i="40"/>
  <c r="A9150" i="40"/>
  <c r="A9149" i="40"/>
  <c r="A9148" i="40"/>
  <c r="A9147" i="40"/>
  <c r="A9146" i="40"/>
  <c r="A9145" i="40"/>
  <c r="A9144" i="40"/>
  <c r="A9143" i="40"/>
  <c r="A9142" i="40"/>
  <c r="A9141" i="40"/>
  <c r="A9140" i="40"/>
  <c r="A9139" i="40"/>
  <c r="A9138" i="40"/>
  <c r="A9137" i="40"/>
  <c r="A9136" i="40"/>
  <c r="A9135" i="40"/>
  <c r="A9134" i="40"/>
  <c r="A9133" i="40"/>
  <c r="A9132" i="40"/>
  <c r="A9131" i="40"/>
  <c r="A9130" i="40"/>
  <c r="A9129" i="40"/>
  <c r="A9128" i="40"/>
  <c r="A9127" i="40"/>
  <c r="A9126" i="40"/>
  <c r="A9125" i="40"/>
  <c r="A9124" i="40"/>
  <c r="A9123" i="40"/>
  <c r="A9122" i="40"/>
  <c r="A9121" i="40"/>
  <c r="A9120" i="40"/>
  <c r="A9119" i="40"/>
  <c r="A9118" i="40"/>
  <c r="A9117" i="40"/>
  <c r="A9116" i="40"/>
  <c r="A9115" i="40"/>
  <c r="A9114" i="40"/>
  <c r="A9113" i="40"/>
  <c r="A9112" i="40"/>
  <c r="A9111" i="40"/>
  <c r="A9110" i="40"/>
  <c r="A9109" i="40"/>
  <c r="A9108" i="40"/>
  <c r="A9107" i="40"/>
  <c r="A9106" i="40"/>
  <c r="A9105" i="40"/>
  <c r="A9104" i="40"/>
  <c r="A9103" i="40"/>
  <c r="A9102" i="40"/>
  <c r="A9101" i="40"/>
  <c r="A9100" i="40"/>
  <c r="A9099" i="40"/>
  <c r="A9098" i="40"/>
  <c r="A9097" i="40"/>
  <c r="A9096" i="40"/>
  <c r="A9095" i="40"/>
  <c r="A9094" i="40"/>
  <c r="A9093" i="40"/>
  <c r="A9092" i="40"/>
  <c r="A9091" i="40"/>
  <c r="A9090" i="40"/>
  <c r="A9089" i="40"/>
  <c r="A9088" i="40"/>
  <c r="A9087" i="40"/>
  <c r="A9086" i="40"/>
  <c r="A9085" i="40"/>
  <c r="A9084" i="40"/>
  <c r="A9083" i="40"/>
  <c r="A9082" i="40"/>
  <c r="A9081" i="40"/>
  <c r="A9080" i="40"/>
  <c r="A9079" i="40"/>
  <c r="A9078" i="40"/>
  <c r="A9077" i="40"/>
  <c r="A9076" i="40"/>
  <c r="A9075" i="40"/>
  <c r="A9074" i="40"/>
  <c r="A9073" i="40"/>
  <c r="A9072" i="40"/>
  <c r="A9071" i="40"/>
  <c r="A9070" i="40"/>
  <c r="A9069" i="40"/>
  <c r="A9068" i="40"/>
  <c r="A9067" i="40"/>
  <c r="A9066" i="40"/>
  <c r="A9065" i="40"/>
  <c r="A9064" i="40"/>
  <c r="A9063" i="40"/>
  <c r="A9062" i="40"/>
  <c r="A9061" i="40"/>
  <c r="A9060" i="40"/>
  <c r="A9059" i="40"/>
  <c r="A9058" i="40"/>
  <c r="A9057" i="40"/>
  <c r="A9056" i="40"/>
  <c r="A9055" i="40"/>
  <c r="A9054" i="40"/>
  <c r="A9053" i="40"/>
  <c r="A9052" i="40"/>
  <c r="A9051" i="40"/>
  <c r="A9050" i="40"/>
  <c r="A9049" i="40"/>
  <c r="A9048" i="40"/>
  <c r="A9047" i="40"/>
  <c r="A9046" i="40"/>
  <c r="A9045" i="40"/>
  <c r="A9044" i="40"/>
  <c r="A9043" i="40"/>
  <c r="A9042" i="40"/>
  <c r="A9041" i="40"/>
  <c r="A9040" i="40"/>
  <c r="A9039" i="40"/>
  <c r="A9038" i="40"/>
  <c r="A9037" i="40"/>
  <c r="A9036" i="40"/>
  <c r="A9035" i="40"/>
  <c r="A9034" i="40"/>
  <c r="A9033" i="40"/>
  <c r="A9032" i="40"/>
  <c r="A9031" i="40"/>
  <c r="A9030" i="40"/>
  <c r="A9029" i="40"/>
  <c r="A9028" i="40"/>
  <c r="A9027" i="40"/>
  <c r="A9026" i="40"/>
  <c r="A9025" i="40"/>
  <c r="A9024" i="40"/>
  <c r="A9023" i="40"/>
  <c r="A9022" i="40"/>
  <c r="A9021" i="40"/>
  <c r="A9020" i="40"/>
  <c r="A9019" i="40"/>
  <c r="A9018" i="40"/>
  <c r="A9017" i="40"/>
  <c r="A9016" i="40"/>
  <c r="A9015" i="40"/>
  <c r="A9014" i="40"/>
  <c r="A9013" i="40"/>
  <c r="A9012" i="40"/>
  <c r="A9011" i="40"/>
  <c r="A9010" i="40"/>
  <c r="A9009" i="40"/>
  <c r="A9008" i="40"/>
  <c r="A9007" i="40"/>
  <c r="A9006" i="40"/>
  <c r="A9005" i="40"/>
  <c r="A9004" i="40"/>
  <c r="A9003" i="40"/>
  <c r="A9002" i="40"/>
  <c r="A9001" i="40"/>
  <c r="A9000" i="40"/>
  <c r="A8999" i="40"/>
  <c r="A8998" i="40"/>
  <c r="A8997" i="40"/>
  <c r="A8996" i="40"/>
  <c r="A8995" i="40"/>
  <c r="A8994" i="40"/>
  <c r="A8993" i="40"/>
  <c r="A8992" i="40"/>
  <c r="A8991" i="40"/>
  <c r="A8990" i="40"/>
  <c r="A8989" i="40"/>
  <c r="A8988" i="40"/>
  <c r="A8987" i="40"/>
  <c r="A8986" i="40"/>
  <c r="A8985" i="40"/>
  <c r="A8984" i="40"/>
  <c r="A8983" i="40"/>
  <c r="A8982" i="40"/>
  <c r="A8981" i="40"/>
  <c r="A8980" i="40"/>
  <c r="A8979" i="40"/>
  <c r="A8978" i="40"/>
  <c r="A8977" i="40"/>
  <c r="A8976" i="40"/>
  <c r="A8975" i="40"/>
  <c r="A8974" i="40"/>
  <c r="A8973" i="40"/>
  <c r="A8972" i="40"/>
  <c r="A8971" i="40"/>
  <c r="A8970" i="40"/>
  <c r="A8969" i="40"/>
  <c r="A8968" i="40"/>
  <c r="A8967" i="40"/>
  <c r="A8966" i="40"/>
  <c r="A8965" i="40"/>
  <c r="A8964" i="40"/>
  <c r="A8963" i="40"/>
  <c r="A8962" i="40"/>
  <c r="A8961" i="40"/>
  <c r="A8960" i="40"/>
  <c r="A8959" i="40"/>
  <c r="A8958" i="40"/>
  <c r="A8957" i="40"/>
  <c r="A8956" i="40"/>
  <c r="A8955" i="40"/>
  <c r="A8954" i="40"/>
  <c r="A8953" i="40"/>
  <c r="A8952" i="40"/>
  <c r="A8951" i="40"/>
  <c r="A8950" i="40"/>
  <c r="A8949" i="40"/>
  <c r="A8948" i="40"/>
  <c r="A8947" i="40"/>
  <c r="A8946" i="40"/>
  <c r="A8945" i="40"/>
  <c r="A8944" i="40"/>
  <c r="A8943" i="40"/>
  <c r="A8942" i="40"/>
  <c r="A8941" i="40"/>
  <c r="A8940" i="40"/>
  <c r="A8939" i="40"/>
  <c r="A8938" i="40"/>
  <c r="A8937" i="40"/>
  <c r="A8936" i="40"/>
  <c r="A8935" i="40"/>
  <c r="A8934" i="40"/>
  <c r="A8933" i="40"/>
  <c r="A8932" i="40"/>
  <c r="A8931" i="40"/>
  <c r="A8930" i="40"/>
  <c r="A8929" i="40"/>
  <c r="A8928" i="40"/>
  <c r="A8927" i="40"/>
  <c r="A8926" i="40"/>
  <c r="A8925" i="40"/>
  <c r="A8924" i="40"/>
  <c r="A8923" i="40"/>
  <c r="A8922" i="40"/>
  <c r="A8921" i="40"/>
  <c r="A8920" i="40"/>
  <c r="A8919" i="40"/>
  <c r="A8918" i="40"/>
  <c r="A8917" i="40"/>
  <c r="A8916" i="40"/>
  <c r="A8915" i="40"/>
  <c r="A8914" i="40"/>
  <c r="A8913" i="40"/>
  <c r="A8912" i="40"/>
  <c r="A8911" i="40"/>
  <c r="A8910" i="40"/>
  <c r="A8909" i="40"/>
  <c r="A8908" i="40"/>
  <c r="A8907" i="40"/>
  <c r="A8906" i="40"/>
  <c r="A8905" i="40"/>
  <c r="A8904" i="40"/>
  <c r="A8903" i="40"/>
  <c r="A8902" i="40"/>
  <c r="A8901" i="40"/>
  <c r="A8900" i="40"/>
  <c r="A8899" i="40"/>
  <c r="A8898" i="40"/>
  <c r="A8897" i="40"/>
  <c r="A8896" i="40"/>
  <c r="A8895" i="40"/>
  <c r="A8894" i="40"/>
  <c r="A8893" i="40"/>
  <c r="A8892" i="40"/>
  <c r="A8891" i="40"/>
  <c r="A8890" i="40"/>
  <c r="A8889" i="40"/>
  <c r="A8888" i="40"/>
  <c r="A8887" i="40"/>
  <c r="A8886" i="40"/>
  <c r="A8885" i="40"/>
  <c r="A8884" i="40"/>
  <c r="A8883" i="40"/>
  <c r="A8882" i="40"/>
  <c r="A8881" i="40"/>
  <c r="A8880" i="40"/>
  <c r="A8879" i="40"/>
  <c r="A8878" i="40"/>
  <c r="A8877" i="40"/>
  <c r="A8876" i="40"/>
  <c r="A8875" i="40"/>
  <c r="A8874" i="40"/>
  <c r="A8873" i="40"/>
  <c r="A8872" i="40"/>
  <c r="A8871" i="40"/>
  <c r="A8870" i="40"/>
  <c r="A8869" i="40"/>
  <c r="A8868" i="40"/>
  <c r="A8867" i="40"/>
  <c r="A8866" i="40"/>
  <c r="A8865" i="40"/>
  <c r="A8864" i="40"/>
  <c r="A8863" i="40"/>
  <c r="A8862" i="40"/>
  <c r="A8861" i="40"/>
  <c r="A8860" i="40"/>
  <c r="A8859" i="40"/>
  <c r="A8858" i="40"/>
  <c r="A8857" i="40"/>
  <c r="A8856" i="40"/>
  <c r="A8855" i="40"/>
  <c r="A8854" i="40"/>
  <c r="A8853" i="40"/>
  <c r="A8852" i="40"/>
  <c r="A8851" i="40"/>
  <c r="A8850" i="40"/>
  <c r="A8849" i="40"/>
  <c r="A8848" i="40"/>
  <c r="A8847" i="40"/>
  <c r="A8846" i="40"/>
  <c r="A8845" i="40"/>
  <c r="A8844" i="40"/>
  <c r="A8843" i="40"/>
  <c r="A8842" i="40"/>
  <c r="A8841" i="40"/>
  <c r="A8840" i="40"/>
  <c r="A8839" i="40"/>
  <c r="A8838" i="40"/>
  <c r="A8837" i="40"/>
  <c r="A8836" i="40"/>
  <c r="A8835" i="40"/>
  <c r="A8834" i="40"/>
  <c r="A8833" i="40"/>
  <c r="A8832" i="40"/>
  <c r="A8831" i="40"/>
  <c r="A8830" i="40"/>
  <c r="A8829" i="40"/>
  <c r="A8828" i="40"/>
  <c r="A8827" i="40"/>
  <c r="A8826" i="40"/>
  <c r="A8825" i="40"/>
  <c r="A8824" i="40"/>
  <c r="A8823" i="40"/>
  <c r="A8822" i="40"/>
  <c r="A8821" i="40"/>
  <c r="A8820" i="40"/>
  <c r="A8819" i="40"/>
  <c r="A8818" i="40"/>
  <c r="A8817" i="40"/>
  <c r="A8816" i="40"/>
  <c r="A8815" i="40"/>
  <c r="A8814" i="40"/>
  <c r="A8813" i="40"/>
  <c r="A8812" i="40"/>
  <c r="A8811" i="40"/>
  <c r="A8810" i="40"/>
  <c r="A8809" i="40"/>
  <c r="A8808" i="40"/>
  <c r="A8807" i="40"/>
  <c r="A8806" i="40"/>
  <c r="A8805" i="40"/>
  <c r="A8804" i="40"/>
  <c r="A8803" i="40"/>
  <c r="A8802" i="40"/>
  <c r="A8801" i="40"/>
  <c r="A8800" i="40"/>
  <c r="A8799" i="40"/>
  <c r="A8798" i="40"/>
  <c r="A8797" i="40"/>
  <c r="A8796" i="40"/>
  <c r="A8795" i="40"/>
  <c r="A8794" i="40"/>
  <c r="A8793" i="40"/>
  <c r="A8792" i="40"/>
  <c r="A8791" i="40"/>
  <c r="A8790" i="40"/>
  <c r="A8789" i="40"/>
  <c r="A8788" i="40"/>
  <c r="A8787" i="40"/>
  <c r="A8786" i="40"/>
  <c r="A8785" i="40"/>
  <c r="A8784" i="40"/>
  <c r="A8783" i="40"/>
  <c r="A8782" i="40"/>
  <c r="A8781" i="40"/>
  <c r="A8780" i="40"/>
  <c r="A8779" i="40"/>
  <c r="A8778" i="40"/>
  <c r="A8777" i="40"/>
  <c r="A8776" i="40"/>
  <c r="A8775" i="40"/>
  <c r="A8774" i="40"/>
  <c r="A8773" i="40"/>
  <c r="A8772" i="40"/>
  <c r="A8771" i="40"/>
  <c r="A8770" i="40"/>
  <c r="A8769" i="40"/>
  <c r="A8768" i="40"/>
  <c r="A8767" i="40"/>
  <c r="A8766" i="40"/>
  <c r="A8765" i="40"/>
  <c r="A8764" i="40"/>
  <c r="A8763" i="40"/>
  <c r="A8762" i="40"/>
  <c r="A8761" i="40"/>
  <c r="A8760" i="40"/>
  <c r="A8759" i="40"/>
  <c r="A8758" i="40"/>
  <c r="A8757" i="40"/>
  <c r="A8756" i="40"/>
  <c r="A8755" i="40"/>
  <c r="A8754" i="40"/>
  <c r="A8753" i="40"/>
  <c r="A8752" i="40"/>
  <c r="A8751" i="40"/>
  <c r="A8750" i="40"/>
  <c r="A8749" i="40"/>
  <c r="A8748" i="40"/>
  <c r="A8747" i="40"/>
  <c r="A8746" i="40"/>
  <c r="A8745" i="40"/>
  <c r="A8744" i="40"/>
  <c r="A8743" i="40"/>
  <c r="A8742" i="40"/>
  <c r="A8741" i="40"/>
  <c r="A8740" i="40"/>
  <c r="A8739" i="40"/>
  <c r="A8738" i="40"/>
  <c r="A8737" i="40"/>
  <c r="A8736" i="40"/>
  <c r="A8735" i="40"/>
  <c r="A8734" i="40"/>
  <c r="A8733" i="40"/>
  <c r="A8732" i="40"/>
  <c r="A8731" i="40"/>
  <c r="A8730" i="40"/>
  <c r="A8729" i="40"/>
  <c r="A8728" i="40"/>
  <c r="A8727" i="40"/>
  <c r="A8726" i="40"/>
  <c r="A8725" i="40"/>
  <c r="A8724" i="40"/>
  <c r="A8723" i="40"/>
  <c r="A8722" i="40"/>
  <c r="A8721" i="40"/>
  <c r="A8720" i="40"/>
  <c r="A8719" i="40"/>
  <c r="A8718" i="40"/>
  <c r="A8717" i="40"/>
  <c r="A8716" i="40"/>
  <c r="A8715" i="40"/>
  <c r="A8714" i="40"/>
  <c r="A8713" i="40"/>
  <c r="A8712" i="40"/>
  <c r="A8711" i="40"/>
  <c r="A8710" i="40"/>
  <c r="A8709" i="40"/>
  <c r="A8708" i="40"/>
  <c r="A8707" i="40"/>
  <c r="A8706" i="40"/>
  <c r="A8705" i="40"/>
  <c r="A8704" i="40"/>
  <c r="A8703" i="40"/>
  <c r="A8702" i="40"/>
  <c r="A8701" i="40"/>
  <c r="A8700" i="40"/>
  <c r="A8699" i="40"/>
  <c r="A8698" i="40"/>
  <c r="A8697" i="40"/>
  <c r="A8696" i="40"/>
  <c r="A8695" i="40"/>
  <c r="A8694" i="40"/>
  <c r="A8693" i="40"/>
  <c r="A8692" i="40"/>
  <c r="A8691" i="40"/>
  <c r="A8690" i="40"/>
  <c r="A8689" i="40"/>
  <c r="A8688" i="40"/>
  <c r="A8687" i="40"/>
  <c r="A8686" i="40"/>
  <c r="A8685" i="40"/>
  <c r="A8684" i="40"/>
  <c r="A8683" i="40"/>
  <c r="A8682" i="40"/>
  <c r="A8681" i="40"/>
  <c r="A8680" i="40"/>
  <c r="A8679" i="40"/>
  <c r="A8678" i="40"/>
  <c r="A8677" i="40"/>
  <c r="A8676" i="40"/>
  <c r="A8675" i="40"/>
  <c r="A8674" i="40"/>
  <c r="A8673" i="40"/>
  <c r="A8672" i="40"/>
  <c r="A8671" i="40"/>
  <c r="A8670" i="40"/>
  <c r="A8669" i="40"/>
  <c r="A8668" i="40"/>
  <c r="A8667" i="40"/>
  <c r="A8666" i="40"/>
  <c r="A8665" i="40"/>
  <c r="A8664" i="40"/>
  <c r="A8663" i="40"/>
  <c r="A8662" i="40"/>
  <c r="A8661" i="40"/>
  <c r="A8660" i="40"/>
  <c r="A8659" i="40"/>
  <c r="A8658" i="40"/>
  <c r="A8657" i="40"/>
  <c r="A8656" i="40"/>
  <c r="A8655" i="40"/>
  <c r="A8654" i="40"/>
  <c r="A8653" i="40"/>
  <c r="A8652" i="40"/>
  <c r="A8651" i="40"/>
  <c r="A8650" i="40"/>
  <c r="A8649" i="40"/>
  <c r="A8648" i="40"/>
  <c r="A8647" i="40"/>
  <c r="A8646" i="40"/>
  <c r="A8645" i="40"/>
  <c r="A8644" i="40"/>
  <c r="A8643" i="40"/>
  <c r="A8642" i="40"/>
  <c r="A8641" i="40"/>
  <c r="A8640" i="40"/>
  <c r="A8639" i="40"/>
  <c r="A8638" i="40"/>
  <c r="A8637" i="40"/>
  <c r="A8636" i="40"/>
  <c r="A8635" i="40"/>
  <c r="A8634" i="40"/>
  <c r="A8633" i="40"/>
  <c r="A8632" i="40"/>
  <c r="A8631" i="40"/>
  <c r="A8630" i="40"/>
  <c r="A8629" i="40"/>
  <c r="A8628" i="40"/>
  <c r="A8627" i="40"/>
  <c r="A8626" i="40"/>
  <c r="A8625" i="40"/>
  <c r="A8624" i="40"/>
  <c r="A8623" i="40"/>
  <c r="A8622" i="40"/>
  <c r="A8621" i="40"/>
  <c r="A8620" i="40"/>
  <c r="A8619" i="40"/>
  <c r="A8618" i="40"/>
  <c r="A8617" i="40"/>
  <c r="A8616" i="40"/>
  <c r="A8615" i="40"/>
  <c r="A8614" i="40"/>
  <c r="A8613" i="40"/>
  <c r="A8612" i="40"/>
  <c r="A8611" i="40"/>
  <c r="A8610" i="40"/>
  <c r="A8609" i="40"/>
  <c r="A8608" i="40"/>
  <c r="A8607" i="40"/>
  <c r="A8606" i="40"/>
  <c r="A8605" i="40"/>
  <c r="A8604" i="40"/>
  <c r="A8603" i="40"/>
  <c r="A8602" i="40"/>
  <c r="A8601" i="40"/>
  <c r="A8600" i="40"/>
  <c r="A8599" i="40"/>
  <c r="A8598" i="40"/>
  <c r="A8597" i="40"/>
  <c r="A8596" i="40"/>
  <c r="A8595" i="40"/>
  <c r="A8594" i="40"/>
  <c r="A8593" i="40"/>
  <c r="A8592" i="40"/>
  <c r="A8591" i="40"/>
  <c r="A8590" i="40"/>
  <c r="A8589" i="40"/>
  <c r="A8588" i="40"/>
  <c r="A8587" i="40"/>
  <c r="A8586" i="40"/>
  <c r="A8585" i="40"/>
  <c r="A8584" i="40"/>
  <c r="A8583" i="40"/>
  <c r="A8582" i="40"/>
  <c r="A8581" i="40"/>
  <c r="A8580" i="40"/>
  <c r="A8579" i="40"/>
  <c r="A8578" i="40"/>
  <c r="A8577" i="40"/>
  <c r="A8576" i="40"/>
  <c r="A8575" i="40"/>
  <c r="A8574" i="40"/>
  <c r="A8573" i="40"/>
  <c r="A8572" i="40"/>
  <c r="A8571" i="40"/>
  <c r="A8570" i="40"/>
  <c r="A8569" i="40"/>
  <c r="A8568" i="40"/>
  <c r="A8567" i="40"/>
  <c r="A8566" i="40"/>
  <c r="A8565" i="40"/>
  <c r="A8564" i="40"/>
  <c r="A8563" i="40"/>
  <c r="A8562" i="40"/>
  <c r="A8561" i="40"/>
  <c r="A8560" i="40"/>
  <c r="A8559" i="40"/>
  <c r="A8558" i="40"/>
  <c r="A8557" i="40"/>
  <c r="A8556" i="40"/>
  <c r="A8555" i="40"/>
  <c r="A8554" i="40"/>
  <c r="A8553" i="40"/>
  <c r="A8552" i="40"/>
  <c r="A8551" i="40"/>
  <c r="A8550" i="40"/>
  <c r="A8549" i="40"/>
  <c r="A8548" i="40"/>
  <c r="A8547" i="40"/>
  <c r="A8546" i="40"/>
  <c r="A8545" i="40"/>
  <c r="A8544" i="40"/>
  <c r="A8543" i="40"/>
  <c r="A8542" i="40"/>
  <c r="A8541" i="40"/>
  <c r="A8540" i="40"/>
  <c r="A8539" i="40"/>
  <c r="A8538" i="40"/>
  <c r="A8537" i="40"/>
  <c r="A8536" i="40"/>
  <c r="A8535" i="40"/>
  <c r="A8534" i="40"/>
  <c r="A8533" i="40"/>
  <c r="A8532" i="40"/>
  <c r="A8531" i="40"/>
  <c r="A8530" i="40"/>
  <c r="A8529" i="40"/>
  <c r="A8528" i="40"/>
  <c r="A8527" i="40"/>
  <c r="A8526" i="40"/>
  <c r="A8525" i="40"/>
  <c r="A8524" i="40"/>
  <c r="A8523" i="40"/>
  <c r="A8522" i="40"/>
  <c r="A8521" i="40"/>
  <c r="A8520" i="40"/>
  <c r="A8519" i="40"/>
  <c r="A8518" i="40"/>
  <c r="A8517" i="40"/>
  <c r="A8516" i="40"/>
  <c r="A8515" i="40"/>
  <c r="A8514" i="40"/>
  <c r="A8513" i="40"/>
  <c r="A8512" i="40"/>
  <c r="A8511" i="40"/>
  <c r="A8510" i="40"/>
  <c r="A8509" i="40"/>
  <c r="A8508" i="40"/>
  <c r="A8507" i="40"/>
  <c r="A8506" i="40"/>
  <c r="A8505" i="40"/>
  <c r="A8504" i="40"/>
  <c r="A8503" i="40"/>
  <c r="A8502" i="40"/>
  <c r="A8501" i="40"/>
  <c r="A8500" i="40"/>
  <c r="A8499" i="40"/>
  <c r="A8498" i="40"/>
  <c r="A8497" i="40"/>
  <c r="A8496" i="40"/>
  <c r="A8495" i="40"/>
  <c r="A8494" i="40"/>
  <c r="A8493" i="40"/>
  <c r="A8492" i="40"/>
  <c r="A8491" i="40"/>
  <c r="A8490" i="40"/>
  <c r="A8489" i="40"/>
  <c r="A8488" i="40"/>
  <c r="A8487" i="40"/>
  <c r="A8486" i="40"/>
  <c r="A8485" i="40"/>
  <c r="A8484" i="40"/>
  <c r="A8483" i="40"/>
  <c r="A8482" i="40"/>
  <c r="A8481" i="40"/>
  <c r="A8480" i="40"/>
  <c r="A8479" i="40"/>
  <c r="A8478" i="40"/>
  <c r="A8477" i="40"/>
  <c r="A8476" i="40"/>
  <c r="A8475" i="40"/>
  <c r="A8474" i="40"/>
  <c r="A8473" i="40"/>
  <c r="A8472" i="40"/>
  <c r="A8471" i="40"/>
  <c r="A8470" i="40"/>
  <c r="A8469" i="40"/>
  <c r="A8468" i="40"/>
  <c r="A8467" i="40"/>
  <c r="A8466" i="40"/>
  <c r="A8465" i="40"/>
  <c r="A8464" i="40"/>
  <c r="A8463" i="40"/>
  <c r="A8462" i="40"/>
  <c r="A8461" i="40"/>
  <c r="A8460" i="40"/>
  <c r="A8459" i="40"/>
  <c r="A8458" i="40"/>
  <c r="A8457" i="40"/>
  <c r="A8456" i="40"/>
  <c r="A8455" i="40"/>
  <c r="A8454" i="40"/>
  <c r="A8453" i="40"/>
  <c r="A8452" i="40"/>
  <c r="A8451" i="40"/>
  <c r="A8450" i="40"/>
  <c r="A8449" i="40"/>
  <c r="A8448" i="40"/>
  <c r="A8447" i="40"/>
  <c r="A8446" i="40"/>
  <c r="A8445" i="40"/>
  <c r="A8444" i="40"/>
  <c r="A8443" i="40"/>
  <c r="A8442" i="40"/>
  <c r="A8441" i="40"/>
  <c r="A8440" i="40"/>
  <c r="A8439" i="40"/>
  <c r="A8438" i="40"/>
  <c r="A8437" i="40"/>
  <c r="A8436" i="40"/>
  <c r="A8435" i="40"/>
  <c r="A8434" i="40"/>
  <c r="A8433" i="40"/>
  <c r="A8432" i="40"/>
  <c r="A8431" i="40"/>
  <c r="A8430" i="40"/>
  <c r="A8429" i="40"/>
  <c r="A8428" i="40"/>
  <c r="A8427" i="40"/>
  <c r="A8426" i="40"/>
  <c r="A8425" i="40"/>
  <c r="A8424" i="40"/>
  <c r="A8423" i="40"/>
  <c r="A8422" i="40"/>
  <c r="A8421" i="40"/>
  <c r="A8420" i="40"/>
  <c r="A8419" i="40"/>
  <c r="A8418" i="40"/>
  <c r="A8417" i="40"/>
  <c r="A8416" i="40"/>
  <c r="A8415" i="40"/>
  <c r="A8414" i="40"/>
  <c r="A8413" i="40"/>
  <c r="A8412" i="40"/>
  <c r="A8411" i="40"/>
  <c r="A8410" i="40"/>
  <c r="A8409" i="40"/>
  <c r="A8408" i="40"/>
  <c r="A8407" i="40"/>
  <c r="A8406" i="40"/>
  <c r="A8405" i="40"/>
  <c r="A8404" i="40"/>
  <c r="A8403" i="40"/>
  <c r="A8402" i="40"/>
  <c r="A8401" i="40"/>
  <c r="A8400" i="40"/>
  <c r="A8399" i="40"/>
  <c r="A8398" i="40"/>
  <c r="A8397" i="40"/>
  <c r="A8396" i="40"/>
  <c r="A8395" i="40"/>
  <c r="A8394" i="40"/>
  <c r="A8393" i="40"/>
  <c r="A8392" i="40"/>
  <c r="A8391" i="40"/>
  <c r="A8390" i="40"/>
  <c r="A8389" i="40"/>
  <c r="A8388" i="40"/>
  <c r="A8387" i="40"/>
  <c r="A8386" i="40"/>
  <c r="A8385" i="40"/>
  <c r="A8384" i="40"/>
  <c r="A8383" i="40"/>
  <c r="A8382" i="40"/>
  <c r="A8381" i="40"/>
  <c r="A8380" i="40"/>
  <c r="A8379" i="40"/>
  <c r="A8378" i="40"/>
  <c r="A8377" i="40"/>
  <c r="A8376" i="40"/>
  <c r="A8375" i="40"/>
  <c r="A8374" i="40"/>
  <c r="A8373" i="40"/>
  <c r="A8372" i="40"/>
  <c r="A8371" i="40"/>
  <c r="A8370" i="40"/>
  <c r="A8369" i="40"/>
  <c r="A8368" i="40"/>
  <c r="A8367" i="40"/>
  <c r="A8366" i="40"/>
  <c r="A8365" i="40"/>
  <c r="A8364" i="40"/>
  <c r="A8363" i="40"/>
  <c r="A8362" i="40"/>
  <c r="A8361" i="40"/>
  <c r="A8360" i="40"/>
  <c r="A8359" i="40"/>
  <c r="A8358" i="40"/>
  <c r="A8357" i="40"/>
  <c r="A8356" i="40"/>
  <c r="A8355" i="40"/>
  <c r="A8354" i="40"/>
  <c r="A8353" i="40"/>
  <c r="A8352" i="40"/>
  <c r="A8351" i="40"/>
  <c r="A8350" i="40"/>
  <c r="A8349" i="40"/>
  <c r="A8348" i="40"/>
  <c r="A8347" i="40"/>
  <c r="A8346" i="40"/>
  <c r="A8345" i="40"/>
  <c r="A8344" i="40"/>
  <c r="A8343" i="40"/>
  <c r="A8342" i="40"/>
  <c r="A8341" i="40"/>
  <c r="A8340" i="40"/>
  <c r="A8339" i="40"/>
  <c r="A8338" i="40"/>
  <c r="A8337" i="40"/>
  <c r="A8336" i="40"/>
  <c r="A8335" i="40"/>
  <c r="A8334" i="40"/>
  <c r="A8333" i="40"/>
  <c r="A8332" i="40"/>
  <c r="A8331" i="40"/>
  <c r="A8330" i="40"/>
  <c r="A8329" i="40"/>
  <c r="A8328" i="40"/>
  <c r="A8327" i="40"/>
  <c r="A8326" i="40"/>
  <c r="A8325" i="40"/>
  <c r="A8324" i="40"/>
  <c r="A8323" i="40"/>
  <c r="A8322" i="40"/>
  <c r="A8321" i="40"/>
  <c r="A8320" i="40"/>
  <c r="A8319" i="40"/>
  <c r="A8318" i="40"/>
  <c r="A8317" i="40"/>
  <c r="A8316" i="40"/>
  <c r="A8315" i="40"/>
  <c r="A8314" i="40"/>
  <c r="A8313" i="40"/>
  <c r="A8312" i="40"/>
  <c r="A8311" i="40"/>
  <c r="A8310" i="40"/>
  <c r="A8309" i="40"/>
  <c r="A8308" i="40"/>
  <c r="A8307" i="40"/>
  <c r="A8306" i="40"/>
  <c r="A8305" i="40"/>
  <c r="A8304" i="40"/>
  <c r="A8303" i="40"/>
  <c r="A8302" i="40"/>
  <c r="A8301" i="40"/>
  <c r="A8300" i="40"/>
  <c r="A8299" i="40"/>
  <c r="A8298" i="40"/>
  <c r="A8297" i="40"/>
  <c r="A8296" i="40"/>
  <c r="A8295" i="40"/>
  <c r="A8294" i="40"/>
  <c r="A8293" i="40"/>
  <c r="A8292" i="40"/>
  <c r="A8291" i="40"/>
  <c r="A8290" i="40"/>
  <c r="A8289" i="40"/>
  <c r="A8288" i="40"/>
  <c r="A8287" i="40"/>
  <c r="A8286" i="40"/>
  <c r="A8285" i="40"/>
  <c r="A8284" i="40"/>
  <c r="A8283" i="40"/>
  <c r="A8282" i="40"/>
  <c r="A8281" i="40"/>
  <c r="A8280" i="40"/>
  <c r="A8279" i="40"/>
  <c r="A8278" i="40"/>
  <c r="A8277" i="40"/>
  <c r="A8276" i="40"/>
  <c r="A8275" i="40"/>
  <c r="A8274" i="40"/>
  <c r="A8273" i="40"/>
  <c r="A8272" i="40"/>
  <c r="A8271" i="40"/>
  <c r="A8270" i="40"/>
  <c r="A8269" i="40"/>
  <c r="A8268" i="40"/>
  <c r="A8267" i="40"/>
  <c r="A8266" i="40"/>
  <c r="A8265" i="40"/>
  <c r="A8264" i="40"/>
  <c r="A8263" i="40"/>
  <c r="A8262" i="40"/>
  <c r="A8261" i="40"/>
  <c r="A8260" i="40"/>
  <c r="A8259" i="40"/>
  <c r="A8258" i="40"/>
  <c r="A8257" i="40"/>
  <c r="A8256" i="40"/>
  <c r="A8255" i="40"/>
  <c r="A8254" i="40"/>
  <c r="A8253" i="40"/>
  <c r="A8252" i="40"/>
  <c r="A8251" i="40"/>
  <c r="A8250" i="40"/>
  <c r="A8249" i="40"/>
  <c r="A8248" i="40"/>
  <c r="A8247" i="40"/>
  <c r="A8246" i="40"/>
  <c r="A8245" i="40"/>
  <c r="A8244" i="40"/>
  <c r="A8243" i="40"/>
  <c r="A8242" i="40"/>
  <c r="A8241" i="40"/>
  <c r="A8240" i="40"/>
  <c r="A8239" i="40"/>
  <c r="A8238" i="40"/>
  <c r="A8237" i="40"/>
  <c r="A8236" i="40"/>
  <c r="A8235" i="40"/>
  <c r="A8234" i="40"/>
  <c r="A8233" i="40"/>
  <c r="A8232" i="40"/>
  <c r="A8231" i="40"/>
  <c r="A8230" i="40"/>
  <c r="A8229" i="40"/>
  <c r="A8228" i="40"/>
  <c r="A8227" i="40"/>
  <c r="A8226" i="40"/>
  <c r="A8225" i="40"/>
  <c r="A8224" i="40"/>
  <c r="A8223" i="40"/>
  <c r="A8222" i="40"/>
  <c r="A8221" i="40"/>
  <c r="A8220" i="40"/>
  <c r="A8219" i="40"/>
  <c r="A8218" i="40"/>
  <c r="A8217" i="40"/>
  <c r="A8216" i="40"/>
  <c r="A8215" i="40"/>
  <c r="A8214" i="40"/>
  <c r="A8213" i="40"/>
  <c r="A8212" i="40"/>
  <c r="A8211" i="40"/>
  <c r="A8210" i="40"/>
  <c r="A8209" i="40"/>
  <c r="A8208" i="40"/>
  <c r="A8207" i="40"/>
  <c r="A8206" i="40"/>
  <c r="A8205" i="40"/>
  <c r="A8204" i="40"/>
  <c r="A8203" i="40"/>
  <c r="A8202" i="40"/>
  <c r="A8201" i="40"/>
  <c r="A8200" i="40"/>
  <c r="A8199" i="40"/>
  <c r="A8198" i="40"/>
  <c r="A8197" i="40"/>
  <c r="A8196" i="40"/>
  <c r="A8195" i="40"/>
  <c r="A8194" i="40"/>
  <c r="A8193" i="40"/>
  <c r="A8192" i="40"/>
  <c r="A8191" i="40"/>
  <c r="A8190" i="40"/>
  <c r="A8189" i="40"/>
  <c r="A8188" i="40"/>
  <c r="A8187" i="40"/>
  <c r="A8186" i="40"/>
  <c r="A8185" i="40"/>
  <c r="A8184" i="40"/>
  <c r="A8183" i="40"/>
  <c r="A8182" i="40"/>
  <c r="A8181" i="40"/>
  <c r="A8180" i="40"/>
  <c r="A8179" i="40"/>
  <c r="A8178" i="40"/>
  <c r="A8177" i="40"/>
  <c r="A8176" i="40"/>
  <c r="A8175" i="40"/>
  <c r="A8174" i="40"/>
  <c r="A8173" i="40"/>
  <c r="A8172" i="40"/>
  <c r="A8171" i="40"/>
  <c r="A8170" i="40"/>
  <c r="A8169" i="40"/>
  <c r="A8168" i="40"/>
  <c r="A8167" i="40"/>
  <c r="A8166" i="40"/>
  <c r="A8165" i="40"/>
  <c r="A8164" i="40"/>
  <c r="A8163" i="40"/>
  <c r="A8162" i="40"/>
  <c r="A8161" i="40"/>
  <c r="A8160" i="40"/>
  <c r="A8159" i="40"/>
  <c r="A8158" i="40"/>
  <c r="A8157" i="40"/>
  <c r="A8156" i="40"/>
  <c r="A8155" i="40"/>
  <c r="A8154" i="40"/>
  <c r="A8153" i="40"/>
  <c r="A8152" i="40"/>
  <c r="A8151" i="40"/>
  <c r="A8150" i="40"/>
  <c r="A8149" i="40"/>
  <c r="A8148" i="40"/>
  <c r="A8147" i="40"/>
  <c r="A8146" i="40"/>
  <c r="A8145" i="40"/>
  <c r="A8144" i="40"/>
  <c r="A8143" i="40"/>
  <c r="A8142" i="40"/>
  <c r="A8141" i="40"/>
  <c r="A8140" i="40"/>
  <c r="A8139" i="40"/>
  <c r="A8138" i="40"/>
  <c r="A8137" i="40"/>
  <c r="A8136" i="40"/>
  <c r="A8135" i="40"/>
  <c r="A8134" i="40"/>
  <c r="A8133" i="40"/>
  <c r="A8132" i="40"/>
  <c r="A8131" i="40"/>
  <c r="A8130" i="40"/>
  <c r="A8129" i="40"/>
  <c r="A8128" i="40"/>
  <c r="A8127" i="40"/>
  <c r="A8126" i="40"/>
  <c r="A8125" i="40"/>
  <c r="A8124" i="40"/>
  <c r="A8123" i="40"/>
  <c r="A8122" i="40"/>
  <c r="A8121" i="40"/>
  <c r="A8120" i="40"/>
  <c r="A8119" i="40"/>
  <c r="A8118" i="40"/>
  <c r="A8117" i="40"/>
  <c r="A8116" i="40"/>
  <c r="A8115" i="40"/>
  <c r="A8114" i="40"/>
  <c r="A8113" i="40"/>
  <c r="A8112" i="40"/>
  <c r="A8111" i="40"/>
  <c r="A8110" i="40"/>
  <c r="A8109" i="40"/>
  <c r="A8108" i="40"/>
  <c r="A8107" i="40"/>
  <c r="A8106" i="40"/>
  <c r="A8105" i="40"/>
  <c r="A8104" i="40"/>
  <c r="A8103" i="40"/>
  <c r="A8102" i="40"/>
  <c r="A8101" i="40"/>
  <c r="A8100" i="40"/>
  <c r="A8099" i="40"/>
  <c r="A8098" i="40"/>
  <c r="A8097" i="40"/>
  <c r="A8096" i="40"/>
  <c r="A8095" i="40"/>
  <c r="A8094" i="40"/>
  <c r="A8093" i="40"/>
  <c r="A8092" i="40"/>
  <c r="A8091" i="40"/>
  <c r="A8090" i="40"/>
  <c r="A8089" i="40"/>
  <c r="A8088" i="40"/>
  <c r="A8087" i="40"/>
  <c r="A8086" i="40"/>
  <c r="A8085" i="40"/>
  <c r="A8084" i="40"/>
  <c r="A8083" i="40"/>
  <c r="A8082" i="40"/>
  <c r="A8081" i="40"/>
  <c r="A8080" i="40"/>
  <c r="A8079" i="40"/>
  <c r="A8078" i="40"/>
  <c r="A8077" i="40"/>
  <c r="A8076" i="40"/>
  <c r="A8075" i="40"/>
  <c r="A8074" i="40"/>
  <c r="A8073" i="40"/>
  <c r="A8072" i="40"/>
  <c r="A8071" i="40"/>
  <c r="A8070" i="40"/>
  <c r="A8069" i="40"/>
  <c r="A8068" i="40"/>
  <c r="A8067" i="40"/>
  <c r="A8066" i="40"/>
  <c r="A8065" i="40"/>
  <c r="A8064" i="40"/>
  <c r="A8063" i="40"/>
  <c r="A8062" i="40"/>
  <c r="A8061" i="40"/>
  <c r="A8060" i="40"/>
  <c r="A8059" i="40"/>
  <c r="A8058" i="40"/>
  <c r="A8057" i="40"/>
  <c r="A8056" i="40"/>
  <c r="A8055" i="40"/>
  <c r="A8054" i="40"/>
  <c r="A8053" i="40"/>
  <c r="A8052" i="40"/>
  <c r="A8051" i="40"/>
  <c r="A8050" i="40"/>
  <c r="A8049" i="40"/>
  <c r="A8048" i="40"/>
  <c r="A8047" i="40"/>
  <c r="A8046" i="40"/>
  <c r="A8045" i="40"/>
  <c r="A8044" i="40"/>
  <c r="A8043" i="40"/>
  <c r="A8042" i="40"/>
  <c r="A8041" i="40"/>
  <c r="A8040" i="40"/>
  <c r="A8039" i="40"/>
  <c r="A8038" i="40"/>
  <c r="A8037" i="40"/>
  <c r="A8036" i="40"/>
  <c r="A8035" i="40"/>
  <c r="A8034" i="40"/>
  <c r="A8033" i="40"/>
  <c r="A8032" i="40"/>
  <c r="A8031" i="40"/>
  <c r="A8030" i="40"/>
  <c r="A8029" i="40"/>
  <c r="A8028" i="40"/>
  <c r="A8027" i="40"/>
  <c r="A8026" i="40"/>
  <c r="A8025" i="40"/>
  <c r="A8024" i="40"/>
  <c r="A8023" i="40"/>
  <c r="A8022" i="40"/>
  <c r="A8021" i="40"/>
  <c r="A8020" i="40"/>
  <c r="A8019" i="40"/>
  <c r="A8018" i="40"/>
  <c r="A8017" i="40"/>
  <c r="A8016" i="40"/>
  <c r="A8015" i="40"/>
  <c r="A8014" i="40"/>
  <c r="A8013" i="40"/>
  <c r="A8012" i="40"/>
  <c r="A8011" i="40"/>
  <c r="A8010" i="40"/>
  <c r="A8009" i="40"/>
  <c r="A8008" i="40"/>
  <c r="A8007" i="40"/>
  <c r="A8006" i="40"/>
  <c r="A8005" i="40"/>
  <c r="A8004" i="40"/>
  <c r="A8003" i="40"/>
  <c r="A8002" i="40"/>
  <c r="A8001" i="40"/>
  <c r="A8000" i="40"/>
  <c r="A7999" i="40"/>
  <c r="A7998" i="40"/>
  <c r="A7997" i="40"/>
  <c r="A7996" i="40"/>
  <c r="A7995" i="40"/>
  <c r="A7994" i="40"/>
  <c r="A7993" i="40"/>
  <c r="A7992" i="40"/>
  <c r="A7991" i="40"/>
  <c r="A7990" i="40"/>
  <c r="A7989" i="40"/>
  <c r="A7988" i="40"/>
  <c r="A7987" i="40"/>
  <c r="A7986" i="40"/>
  <c r="A7985" i="40"/>
  <c r="A7984" i="40"/>
  <c r="A7983" i="40"/>
  <c r="A7982" i="40"/>
  <c r="A7981" i="40"/>
  <c r="A7980" i="40"/>
  <c r="A7979" i="40"/>
  <c r="A7978" i="40"/>
  <c r="A7977" i="40"/>
  <c r="A7976" i="40"/>
  <c r="A7975" i="40"/>
  <c r="A7974" i="40"/>
  <c r="A7973" i="40"/>
  <c r="A7972" i="40"/>
  <c r="A7971" i="40"/>
  <c r="A7970" i="40"/>
  <c r="A7969" i="40"/>
  <c r="A7968" i="40"/>
  <c r="A7967" i="40"/>
  <c r="A7966" i="40"/>
  <c r="A7965" i="40"/>
  <c r="A7964" i="40"/>
  <c r="A7963" i="40"/>
  <c r="A7962" i="40"/>
  <c r="A7961" i="40"/>
  <c r="A7960" i="40"/>
  <c r="A7959" i="40"/>
  <c r="A7958" i="40"/>
  <c r="A7957" i="40"/>
  <c r="A7956" i="40"/>
  <c r="A7955" i="40"/>
  <c r="A7954" i="40"/>
  <c r="A7953" i="40"/>
  <c r="A7952" i="40"/>
  <c r="A7951" i="40"/>
  <c r="A7950" i="40"/>
  <c r="A7949" i="40"/>
  <c r="A7948" i="40"/>
  <c r="A7947" i="40"/>
  <c r="A7946" i="40"/>
  <c r="A7945" i="40"/>
  <c r="A7944" i="40"/>
  <c r="A7943" i="40"/>
  <c r="A7942" i="40"/>
  <c r="A7941" i="40"/>
  <c r="A7940" i="40"/>
  <c r="A7939" i="40"/>
  <c r="A7938" i="40"/>
  <c r="A7937" i="40"/>
  <c r="A7936" i="40"/>
  <c r="A7935" i="40"/>
  <c r="A7934" i="40"/>
  <c r="A7933" i="40"/>
  <c r="A7932" i="40"/>
  <c r="A7931" i="40"/>
  <c r="A7930" i="40"/>
  <c r="A7929" i="40"/>
  <c r="A7928" i="40"/>
  <c r="A7927" i="40"/>
  <c r="A7926" i="40"/>
  <c r="A7925" i="40"/>
  <c r="A7924" i="40"/>
  <c r="A7923" i="40"/>
  <c r="A7922" i="40"/>
  <c r="A7921" i="40"/>
  <c r="A7920" i="40"/>
  <c r="A7919" i="40"/>
  <c r="A7918" i="40"/>
  <c r="A7917" i="40"/>
  <c r="A7916" i="40"/>
  <c r="A7915" i="40"/>
  <c r="A7914" i="40"/>
  <c r="A7913" i="40"/>
  <c r="A7912" i="40"/>
  <c r="A7911" i="40"/>
  <c r="A7910" i="40"/>
  <c r="A7909" i="40"/>
  <c r="A7908" i="40"/>
  <c r="A7907" i="40"/>
  <c r="A7906" i="40"/>
  <c r="A7905" i="40"/>
  <c r="A7904" i="40"/>
  <c r="A7903" i="40"/>
  <c r="A7902" i="40"/>
  <c r="A7901" i="40"/>
  <c r="A7900" i="40"/>
  <c r="A7899" i="40"/>
  <c r="A7898" i="40"/>
  <c r="A7897" i="40"/>
  <c r="A7896" i="40"/>
  <c r="A7895" i="40"/>
  <c r="A7894" i="40"/>
  <c r="A7893" i="40"/>
  <c r="A7892" i="40"/>
  <c r="A7891" i="40"/>
  <c r="A7890" i="40"/>
  <c r="A7889" i="40"/>
  <c r="A7888" i="40"/>
  <c r="A7887" i="40"/>
  <c r="A7886" i="40"/>
  <c r="A7885" i="40"/>
  <c r="A7884" i="40"/>
  <c r="A7883" i="40"/>
  <c r="A7882" i="40"/>
  <c r="A7881" i="40"/>
  <c r="A7880" i="40"/>
  <c r="A7879" i="40"/>
  <c r="A7878" i="40"/>
  <c r="A7877" i="40"/>
  <c r="A7876" i="40"/>
  <c r="A7875" i="40"/>
  <c r="A7874" i="40"/>
  <c r="A7873" i="40"/>
  <c r="A7872" i="40"/>
  <c r="A7871" i="40"/>
  <c r="A7870" i="40"/>
  <c r="A7869" i="40"/>
  <c r="A7868" i="40"/>
  <c r="A7867" i="40"/>
  <c r="A7866" i="40"/>
  <c r="A7865" i="40"/>
  <c r="A7864" i="40"/>
  <c r="A7863" i="40"/>
  <c r="A7862" i="40"/>
  <c r="A7861" i="40"/>
  <c r="A7860" i="40"/>
  <c r="A7859" i="40"/>
  <c r="A7858" i="40"/>
  <c r="A7857" i="40"/>
  <c r="A7856" i="40"/>
  <c r="A7855" i="40"/>
  <c r="A7854" i="40"/>
  <c r="A7853" i="40"/>
  <c r="A7852" i="40"/>
  <c r="A7851" i="40"/>
  <c r="A7850" i="40"/>
  <c r="A7849" i="40"/>
  <c r="A7848" i="40"/>
  <c r="A7847" i="40"/>
  <c r="A7846" i="40"/>
  <c r="A7845" i="40"/>
  <c r="A7844" i="40"/>
  <c r="A7843" i="40"/>
  <c r="A7842" i="40"/>
  <c r="A7841" i="40"/>
  <c r="A7840" i="40"/>
  <c r="A7839" i="40"/>
  <c r="A7838" i="40"/>
  <c r="A7837" i="40"/>
  <c r="A7836" i="40"/>
  <c r="A7835" i="40"/>
  <c r="A7834" i="40"/>
  <c r="A7833" i="40"/>
  <c r="A7832" i="40"/>
  <c r="A7831" i="40"/>
  <c r="A7830" i="40"/>
  <c r="A7829" i="40"/>
  <c r="A7828" i="40"/>
  <c r="A7827" i="40"/>
  <c r="A7826" i="40"/>
  <c r="A7825" i="40"/>
  <c r="A7824" i="40"/>
  <c r="A7823" i="40"/>
  <c r="A7822" i="40"/>
  <c r="A7821" i="40"/>
  <c r="A7820" i="40"/>
  <c r="A7819" i="40"/>
  <c r="A7818" i="40"/>
  <c r="A7817" i="40"/>
  <c r="A7816" i="40"/>
  <c r="A7815" i="40"/>
  <c r="A7814" i="40"/>
  <c r="A7813" i="40"/>
  <c r="A7812" i="40"/>
  <c r="A7811" i="40"/>
  <c r="A7810" i="40"/>
  <c r="A7809" i="40"/>
  <c r="A7808" i="40"/>
  <c r="A7807" i="40"/>
  <c r="A7806" i="40"/>
  <c r="A7805" i="40"/>
  <c r="A7804" i="40"/>
  <c r="A7803" i="40"/>
  <c r="A7802" i="40"/>
  <c r="A7801" i="40"/>
  <c r="A7800" i="40"/>
  <c r="A7799" i="40"/>
  <c r="A7798" i="40"/>
  <c r="A7797" i="40"/>
  <c r="A7796" i="40"/>
  <c r="A7795" i="40"/>
  <c r="A7794" i="40"/>
  <c r="A7793" i="40"/>
  <c r="A7792" i="40"/>
  <c r="A7791" i="40"/>
  <c r="A7790" i="40"/>
  <c r="A7789" i="40"/>
  <c r="A7788" i="40"/>
  <c r="A7787" i="40"/>
  <c r="A7786" i="40"/>
  <c r="A7785" i="40"/>
  <c r="A7784" i="40"/>
  <c r="A7783" i="40"/>
  <c r="A7782" i="40"/>
  <c r="A7781" i="40"/>
  <c r="A7780" i="40"/>
  <c r="A7779" i="40"/>
  <c r="A7778" i="40"/>
  <c r="A7777" i="40"/>
  <c r="A7776" i="40"/>
  <c r="A7775" i="40"/>
  <c r="A7774" i="40"/>
  <c r="A7773" i="40"/>
  <c r="A7772" i="40"/>
  <c r="A7771" i="40"/>
  <c r="A7770" i="40"/>
  <c r="A7769" i="40"/>
  <c r="A7768" i="40"/>
  <c r="A7767" i="40"/>
  <c r="A7766" i="40"/>
  <c r="A7765" i="40"/>
  <c r="A7764" i="40"/>
  <c r="A7763" i="40"/>
  <c r="A7762" i="40"/>
  <c r="A7761" i="40"/>
  <c r="A7760" i="40"/>
  <c r="A7759" i="40"/>
  <c r="A7758" i="40"/>
  <c r="A7757" i="40"/>
  <c r="A7756" i="40"/>
  <c r="A7755" i="40"/>
  <c r="A7754" i="40"/>
  <c r="A7753" i="40"/>
  <c r="A7752" i="40"/>
  <c r="A7751" i="40"/>
  <c r="A7750" i="40"/>
  <c r="A7749" i="40"/>
  <c r="A7748" i="40"/>
  <c r="A7747" i="40"/>
  <c r="A7746" i="40"/>
  <c r="A7745" i="40"/>
  <c r="A7744" i="40"/>
  <c r="A7743" i="40"/>
  <c r="A7742" i="40"/>
  <c r="A7741" i="40"/>
  <c r="A7740" i="40"/>
  <c r="A7739" i="40"/>
  <c r="A7738" i="40"/>
  <c r="A7737" i="40"/>
  <c r="A7736" i="40"/>
  <c r="A7735" i="40"/>
  <c r="A7734" i="40"/>
  <c r="A7733" i="40"/>
  <c r="A7732" i="40"/>
  <c r="A7731" i="40"/>
  <c r="A7730" i="40"/>
  <c r="A7729" i="40"/>
  <c r="A7728" i="40"/>
  <c r="A7727" i="40"/>
  <c r="A7726" i="40"/>
  <c r="A7725" i="40"/>
  <c r="A7724" i="40"/>
  <c r="A7723" i="40"/>
  <c r="A7722" i="40"/>
  <c r="A7721" i="40"/>
  <c r="A7720" i="40"/>
  <c r="A7719" i="40"/>
  <c r="A7718" i="40"/>
  <c r="A7717" i="40"/>
  <c r="A7716" i="40"/>
  <c r="A7715" i="40"/>
  <c r="A7714" i="40"/>
  <c r="A7713" i="40"/>
  <c r="A7712" i="40"/>
  <c r="A7711" i="40"/>
  <c r="A7710" i="40"/>
  <c r="A7709" i="40"/>
  <c r="A7708" i="40"/>
  <c r="A7707" i="40"/>
  <c r="A7706" i="40"/>
  <c r="A7705" i="40"/>
  <c r="A7704" i="40"/>
  <c r="A7703" i="40"/>
  <c r="A7702" i="40"/>
  <c r="A7701" i="40"/>
  <c r="A7700" i="40"/>
  <c r="A7699" i="40"/>
  <c r="A7698" i="40"/>
  <c r="A7697" i="40"/>
  <c r="A7696" i="40"/>
  <c r="A7695" i="40"/>
  <c r="A7694" i="40"/>
  <c r="A7693" i="40"/>
  <c r="A7692" i="40"/>
  <c r="A7691" i="40"/>
  <c r="A7690" i="40"/>
  <c r="A7689" i="40"/>
  <c r="A7688" i="40"/>
  <c r="A7687" i="40"/>
  <c r="A7686" i="40"/>
  <c r="A7685" i="40"/>
  <c r="A7684" i="40"/>
  <c r="A7683" i="40"/>
  <c r="A7682" i="40"/>
  <c r="A7681" i="40"/>
  <c r="A7680" i="40"/>
  <c r="A7679" i="40"/>
  <c r="A7678" i="40"/>
  <c r="A7677" i="40"/>
  <c r="A7676" i="40"/>
  <c r="A7675" i="40"/>
  <c r="A7674" i="40"/>
  <c r="A7673" i="40"/>
  <c r="A7672" i="40"/>
  <c r="A7671" i="40"/>
  <c r="A7670" i="40"/>
  <c r="A7669" i="40"/>
  <c r="A7668" i="40"/>
  <c r="A7667" i="40"/>
  <c r="A7666" i="40"/>
  <c r="A7665" i="40"/>
  <c r="A7664" i="40"/>
  <c r="A7663" i="40"/>
  <c r="A7662" i="40"/>
  <c r="A7661" i="40"/>
  <c r="A7660" i="40"/>
  <c r="A7659" i="40"/>
  <c r="A7658" i="40"/>
  <c r="A7657" i="40"/>
  <c r="A7656" i="40"/>
  <c r="A7655" i="40"/>
  <c r="A7654" i="40"/>
  <c r="A7653" i="40"/>
  <c r="A7652" i="40"/>
  <c r="A7651" i="40"/>
  <c r="A7650" i="40"/>
  <c r="A7649" i="40"/>
  <c r="A7648" i="40"/>
  <c r="A7647" i="40"/>
  <c r="A7646" i="40"/>
  <c r="A7645" i="40"/>
  <c r="A7644" i="40"/>
  <c r="A7643" i="40"/>
  <c r="A7642" i="40"/>
  <c r="A7641" i="40"/>
  <c r="A7640" i="40"/>
  <c r="A7639" i="40"/>
  <c r="A7638" i="40"/>
  <c r="A7637" i="40"/>
  <c r="A7636" i="40"/>
  <c r="A7635" i="40"/>
  <c r="A7634" i="40"/>
  <c r="A7633" i="40"/>
  <c r="A7632" i="40"/>
  <c r="A7631" i="40"/>
  <c r="A7630" i="40"/>
  <c r="A7629" i="40"/>
  <c r="A7628" i="40"/>
  <c r="A7627" i="40"/>
  <c r="A7626" i="40"/>
  <c r="A7625" i="40"/>
  <c r="A7624" i="40"/>
  <c r="A7623" i="40"/>
  <c r="A7622" i="40"/>
  <c r="A7621" i="40"/>
  <c r="A7620" i="40"/>
  <c r="A7619" i="40"/>
  <c r="A7618" i="40"/>
  <c r="A7617" i="40"/>
  <c r="A7616" i="40"/>
  <c r="A7615" i="40"/>
  <c r="A7614" i="40"/>
  <c r="A7613" i="40"/>
  <c r="A7612" i="40"/>
  <c r="A7611" i="40"/>
  <c r="A7610" i="40"/>
  <c r="A7609" i="40"/>
  <c r="A7608" i="40"/>
  <c r="A7607" i="40"/>
  <c r="A7606" i="40"/>
  <c r="A7605" i="40"/>
  <c r="A7604" i="40"/>
  <c r="A7603" i="40"/>
  <c r="A7602" i="40"/>
  <c r="A7601" i="40"/>
  <c r="A7600" i="40"/>
  <c r="A7599" i="40"/>
  <c r="A7598" i="40"/>
  <c r="A7597" i="40"/>
  <c r="A7596" i="40"/>
  <c r="A7595" i="40"/>
  <c r="A7594" i="40"/>
  <c r="A7593" i="40"/>
  <c r="A7592" i="40"/>
  <c r="A7591" i="40"/>
  <c r="A7590" i="40"/>
  <c r="A7589" i="40"/>
  <c r="A7588" i="40"/>
  <c r="A7587" i="40"/>
  <c r="A7586" i="40"/>
  <c r="A7585" i="40"/>
  <c r="A7584" i="40"/>
  <c r="A7583" i="40"/>
  <c r="A7582" i="40"/>
  <c r="A7581" i="40"/>
  <c r="A7580" i="40"/>
  <c r="A7579" i="40"/>
  <c r="A7578" i="40"/>
  <c r="A7577" i="40"/>
  <c r="A7576" i="40"/>
  <c r="A7575" i="40"/>
  <c r="A7574" i="40"/>
  <c r="A7573" i="40"/>
  <c r="A7572" i="40"/>
  <c r="A7571" i="40"/>
  <c r="A7570" i="40"/>
  <c r="A7569" i="40"/>
  <c r="A7568" i="40"/>
  <c r="A7567" i="40"/>
  <c r="A7566" i="40"/>
  <c r="A7565" i="40"/>
  <c r="A7564" i="40"/>
  <c r="A7563" i="40"/>
  <c r="A7562" i="40"/>
  <c r="A7561" i="40"/>
  <c r="A7560" i="40"/>
  <c r="A7559" i="40"/>
  <c r="A7558" i="40"/>
  <c r="A7557" i="40"/>
  <c r="A7556" i="40"/>
  <c r="A7555" i="40"/>
  <c r="A7554" i="40"/>
  <c r="A7553" i="40"/>
  <c r="A7552" i="40"/>
  <c r="A7551" i="40"/>
  <c r="A7550" i="40"/>
  <c r="A7549" i="40"/>
  <c r="A7548" i="40"/>
  <c r="A7547" i="40"/>
  <c r="A7546" i="40"/>
  <c r="A7545" i="40"/>
  <c r="A7544" i="40"/>
  <c r="A7543" i="40"/>
  <c r="A7542" i="40"/>
  <c r="A7541" i="40"/>
  <c r="A7540" i="40"/>
  <c r="A7539" i="40"/>
  <c r="A7538" i="40"/>
  <c r="A7537" i="40"/>
  <c r="A7536" i="40"/>
  <c r="A7535" i="40"/>
  <c r="A7534" i="40"/>
  <c r="A7533" i="40"/>
  <c r="A7532" i="40"/>
  <c r="A7531" i="40"/>
  <c r="A7530" i="40"/>
  <c r="A7529" i="40"/>
  <c r="A7528" i="40"/>
  <c r="A7527" i="40"/>
  <c r="A7526" i="40"/>
  <c r="A7525" i="40"/>
  <c r="A7524" i="40"/>
  <c r="A7523" i="40"/>
  <c r="A7522" i="40"/>
  <c r="A7521" i="40"/>
  <c r="A7520" i="40"/>
  <c r="A7519" i="40"/>
  <c r="A7518" i="40"/>
  <c r="A7517" i="40"/>
  <c r="A7516" i="40"/>
  <c r="A7515" i="40"/>
  <c r="A7514" i="40"/>
  <c r="A7513" i="40"/>
  <c r="A7512" i="40"/>
  <c r="A7511" i="40"/>
  <c r="A7510" i="40"/>
  <c r="A7509" i="40"/>
  <c r="A7508" i="40"/>
  <c r="A7507" i="40"/>
  <c r="A7506" i="40"/>
  <c r="A7505" i="40"/>
  <c r="A7504" i="40"/>
  <c r="A7503" i="40"/>
  <c r="A7502" i="40"/>
  <c r="A7501" i="40"/>
  <c r="A7500" i="40"/>
  <c r="A7499" i="40"/>
  <c r="A7498" i="40"/>
  <c r="A7497" i="40"/>
  <c r="A7496" i="40"/>
  <c r="A7495" i="40"/>
  <c r="A7494" i="40"/>
  <c r="A7493" i="40"/>
  <c r="A7492" i="40"/>
  <c r="A7491" i="40"/>
  <c r="A7490" i="40"/>
  <c r="A7489" i="40"/>
  <c r="A7488" i="40"/>
  <c r="A7487" i="40"/>
  <c r="A7486" i="40"/>
  <c r="A7485" i="40"/>
  <c r="A7484" i="40"/>
  <c r="A7483" i="40"/>
  <c r="A7482" i="40"/>
  <c r="A7481" i="40"/>
  <c r="A7480" i="40"/>
  <c r="A7479" i="40"/>
  <c r="A7478" i="40"/>
  <c r="A7477" i="40"/>
  <c r="A7476" i="40"/>
  <c r="A7475" i="40"/>
  <c r="A7474" i="40"/>
  <c r="A7473" i="40"/>
  <c r="A7472" i="40"/>
  <c r="A7471" i="40"/>
  <c r="A7470" i="40"/>
  <c r="A7469" i="40"/>
  <c r="A7468" i="40"/>
  <c r="A7467" i="40"/>
  <c r="A7466" i="40"/>
  <c r="A7465" i="40"/>
  <c r="A7464" i="40"/>
  <c r="A7463" i="40"/>
  <c r="A7462" i="40"/>
  <c r="A7461" i="40"/>
  <c r="A7460" i="40"/>
  <c r="A7459" i="40"/>
  <c r="A7458" i="40"/>
  <c r="A7457" i="40"/>
  <c r="A7456" i="40"/>
  <c r="A7455" i="40"/>
  <c r="A7454" i="40"/>
  <c r="A7453" i="40"/>
  <c r="A7452" i="40"/>
  <c r="A7451" i="40"/>
  <c r="A7450" i="40"/>
  <c r="A7449" i="40"/>
  <c r="A7448" i="40"/>
  <c r="A7447" i="40"/>
  <c r="A7446" i="40"/>
  <c r="A7445" i="40"/>
  <c r="A7444" i="40"/>
  <c r="A7443" i="40"/>
  <c r="A7442" i="40"/>
  <c r="A7441" i="40"/>
  <c r="A7440" i="40"/>
  <c r="A7439" i="40"/>
  <c r="A7438" i="40"/>
  <c r="A7437" i="40"/>
  <c r="A7436" i="40"/>
  <c r="A7435" i="40"/>
  <c r="A7434" i="40"/>
  <c r="A7433" i="40"/>
  <c r="A7432" i="40"/>
  <c r="A7431" i="40"/>
  <c r="A7430" i="40"/>
  <c r="A7429" i="40"/>
  <c r="A7428" i="40"/>
  <c r="A7427" i="40"/>
  <c r="A7426" i="40"/>
  <c r="A7425" i="40"/>
  <c r="A7424" i="40"/>
  <c r="A7423" i="40"/>
  <c r="A7422" i="40"/>
  <c r="A7421" i="40"/>
  <c r="A7420" i="40"/>
  <c r="A7419" i="40"/>
  <c r="A7418" i="40"/>
  <c r="A7417" i="40"/>
  <c r="A7416" i="40"/>
  <c r="A7415" i="40"/>
  <c r="A7414" i="40"/>
  <c r="A7413" i="40"/>
  <c r="A7412" i="40"/>
  <c r="A7411" i="40"/>
  <c r="A7410" i="40"/>
  <c r="A7409" i="40"/>
  <c r="A7408" i="40"/>
  <c r="A7407" i="40"/>
  <c r="A7406" i="40"/>
  <c r="A7405" i="40"/>
  <c r="A7404" i="40"/>
  <c r="A7403" i="40"/>
  <c r="A7402" i="40"/>
  <c r="A7401" i="40"/>
  <c r="A7400" i="40"/>
  <c r="A7399" i="40"/>
  <c r="A7398" i="40"/>
  <c r="A7397" i="40"/>
  <c r="A7396" i="40"/>
  <c r="A7395" i="40"/>
  <c r="A7394" i="40"/>
  <c r="A7393" i="40"/>
  <c r="A7392" i="40"/>
  <c r="A7391" i="40"/>
  <c r="A7390" i="40"/>
  <c r="A7389" i="40"/>
  <c r="A7388" i="40"/>
  <c r="A7387" i="40"/>
  <c r="A7386" i="40"/>
  <c r="A7385" i="40"/>
  <c r="A7384" i="40"/>
  <c r="A7383" i="40"/>
  <c r="A7382" i="40"/>
  <c r="A7381" i="40"/>
  <c r="A7380" i="40"/>
  <c r="A7379" i="40"/>
  <c r="A7378" i="40"/>
  <c r="A7377" i="40"/>
  <c r="A7376" i="40"/>
  <c r="A7375" i="40"/>
  <c r="A7374" i="40"/>
  <c r="A7373" i="40"/>
  <c r="A7372" i="40"/>
  <c r="A7371" i="40"/>
  <c r="A7370" i="40"/>
  <c r="A7369" i="40"/>
  <c r="A7368" i="40"/>
  <c r="A7367" i="40"/>
  <c r="A7366" i="40"/>
  <c r="A7365" i="40"/>
  <c r="A7364" i="40"/>
  <c r="A7363" i="40"/>
  <c r="A7362" i="40"/>
  <c r="A7361" i="40"/>
  <c r="A7360" i="40"/>
  <c r="A7359" i="40"/>
  <c r="A7358" i="40"/>
  <c r="A7357" i="40"/>
  <c r="A7356" i="40"/>
  <c r="A7355" i="40"/>
  <c r="A7354" i="40"/>
  <c r="A7353" i="40"/>
  <c r="A7352" i="40"/>
  <c r="A7351" i="40"/>
  <c r="A7350" i="40"/>
  <c r="A7349" i="40"/>
  <c r="A7348" i="40"/>
  <c r="A7347" i="40"/>
  <c r="A7346" i="40"/>
  <c r="A7345" i="40"/>
  <c r="A7344" i="40"/>
  <c r="A7343" i="40"/>
  <c r="A7342" i="40"/>
  <c r="A7341" i="40"/>
  <c r="A7340" i="40"/>
  <c r="A7339" i="40"/>
  <c r="A7338" i="40"/>
  <c r="A7337" i="40"/>
  <c r="A7336" i="40"/>
  <c r="A7335" i="40"/>
  <c r="A7334" i="40"/>
  <c r="A7333" i="40"/>
  <c r="A7332" i="40"/>
  <c r="A7331" i="40"/>
  <c r="A7330" i="40"/>
  <c r="A7329" i="40"/>
  <c r="A7328" i="40"/>
  <c r="A7327" i="40"/>
  <c r="A7326" i="40"/>
  <c r="A7325" i="40"/>
  <c r="A7324" i="40"/>
  <c r="A7323" i="40"/>
  <c r="A7322" i="40"/>
  <c r="A7321" i="40"/>
  <c r="A7320" i="40"/>
  <c r="A7319" i="40"/>
  <c r="A7318" i="40"/>
  <c r="A7317" i="40"/>
  <c r="A7316" i="40"/>
  <c r="A7315" i="40"/>
  <c r="A7314" i="40"/>
  <c r="A7313" i="40"/>
  <c r="A7312" i="40"/>
  <c r="A7311" i="40"/>
  <c r="A7310" i="40"/>
  <c r="A7309" i="40"/>
  <c r="A7308" i="40"/>
  <c r="A7307" i="40"/>
  <c r="A7306" i="40"/>
  <c r="A7305" i="40"/>
  <c r="A7304" i="40"/>
  <c r="A7303" i="40"/>
  <c r="A7302" i="40"/>
  <c r="A7301" i="40"/>
  <c r="A7300" i="40"/>
  <c r="A7299" i="40"/>
  <c r="A7298" i="40"/>
  <c r="A7297" i="40"/>
  <c r="A7296" i="40"/>
  <c r="A7295" i="40"/>
  <c r="A7294" i="40"/>
  <c r="A7293" i="40"/>
  <c r="A7292" i="40"/>
  <c r="A7291" i="40"/>
  <c r="A7290" i="40"/>
  <c r="A7289" i="40"/>
  <c r="A7288" i="40"/>
  <c r="A7287" i="40"/>
  <c r="A7286" i="40"/>
  <c r="A7285" i="40"/>
  <c r="A7284" i="40"/>
  <c r="A7283" i="40"/>
  <c r="A7282" i="40"/>
  <c r="A7281" i="40"/>
  <c r="A7280" i="40"/>
  <c r="A7279" i="40"/>
  <c r="A7278" i="40"/>
  <c r="A7277" i="40"/>
  <c r="A7276" i="40"/>
  <c r="A7275" i="40"/>
  <c r="A7274" i="40"/>
  <c r="A7273" i="40"/>
  <c r="A7272" i="40"/>
  <c r="A7271" i="40"/>
  <c r="A7270" i="40"/>
  <c r="A7269" i="40"/>
  <c r="A7268" i="40"/>
  <c r="A7267" i="40"/>
  <c r="A7266" i="40"/>
  <c r="A7265" i="40"/>
  <c r="A7264" i="40"/>
  <c r="A7263" i="40"/>
  <c r="A7262" i="40"/>
  <c r="A7261" i="40"/>
  <c r="A7260" i="40"/>
  <c r="A7259" i="40"/>
  <c r="A7258" i="40"/>
  <c r="A7257" i="40"/>
  <c r="A7256" i="40"/>
  <c r="A7255" i="40"/>
  <c r="A7254" i="40"/>
  <c r="A7253" i="40"/>
  <c r="A7252" i="40"/>
  <c r="A7251" i="40"/>
  <c r="A7250" i="40"/>
  <c r="A7249" i="40"/>
  <c r="A7248" i="40"/>
  <c r="A7247" i="40"/>
  <c r="A7246" i="40"/>
  <c r="A7245" i="40"/>
  <c r="A7244" i="40"/>
  <c r="A7243" i="40"/>
  <c r="A7242" i="40"/>
  <c r="A7241" i="40"/>
  <c r="A7240" i="40"/>
  <c r="A7239" i="40"/>
  <c r="A7238" i="40"/>
  <c r="A7237" i="40"/>
  <c r="A7236" i="40"/>
  <c r="A7235" i="40"/>
  <c r="A7234" i="40"/>
  <c r="A7233" i="40"/>
  <c r="A7232" i="40"/>
  <c r="A7231" i="40"/>
  <c r="A7230" i="40"/>
  <c r="A7229" i="40"/>
  <c r="A7228" i="40"/>
  <c r="A7227" i="40"/>
  <c r="A7226" i="40"/>
  <c r="A7225" i="40"/>
  <c r="A7224" i="40"/>
  <c r="A7223" i="40"/>
  <c r="A7222" i="40"/>
  <c r="A7221" i="40"/>
  <c r="A7220" i="40"/>
  <c r="A7219" i="40"/>
  <c r="A7218" i="40"/>
  <c r="A7217" i="40"/>
  <c r="A7216" i="40"/>
  <c r="A7215" i="40"/>
  <c r="A7214" i="40"/>
  <c r="A7213" i="40"/>
  <c r="A7212" i="40"/>
  <c r="A7211" i="40"/>
  <c r="A7210" i="40"/>
  <c r="A7209" i="40"/>
  <c r="A7208" i="40"/>
  <c r="A7207" i="40"/>
  <c r="A7206" i="40"/>
  <c r="A7205" i="40"/>
  <c r="A7204" i="40"/>
  <c r="A7203" i="40"/>
  <c r="A7202" i="40"/>
  <c r="A7201" i="40"/>
  <c r="A7200" i="40"/>
  <c r="A7199" i="40"/>
  <c r="A7198" i="40"/>
  <c r="A7197" i="40"/>
  <c r="A7196" i="40"/>
  <c r="A7195" i="40"/>
  <c r="A7194" i="40"/>
  <c r="A7193" i="40"/>
  <c r="A7192" i="40"/>
  <c r="A7191" i="40"/>
  <c r="A7190" i="40"/>
  <c r="A7189" i="40"/>
  <c r="A7188" i="40"/>
  <c r="A7187" i="40"/>
  <c r="A7186" i="40"/>
  <c r="A7185" i="40"/>
  <c r="A7184" i="40"/>
  <c r="A7183" i="40"/>
  <c r="A7182" i="40"/>
  <c r="A7181" i="40"/>
  <c r="A7180" i="40"/>
  <c r="A7179" i="40"/>
  <c r="A7178" i="40"/>
  <c r="A7177" i="40"/>
  <c r="A7176" i="40"/>
  <c r="A7175" i="40"/>
  <c r="A7174" i="40"/>
  <c r="A7173" i="40"/>
  <c r="A7172" i="40"/>
  <c r="A7171" i="40"/>
  <c r="A7170" i="40"/>
  <c r="A7169" i="40"/>
  <c r="A7168" i="40"/>
  <c r="A7167" i="40"/>
  <c r="A7166" i="40"/>
  <c r="A7165" i="40"/>
  <c r="A7164" i="40"/>
  <c r="A7163" i="40"/>
  <c r="A7162" i="40"/>
  <c r="A7161" i="40"/>
  <c r="A7160" i="40"/>
  <c r="A7159" i="40"/>
  <c r="A7158" i="40"/>
  <c r="A7157" i="40"/>
  <c r="A7156" i="40"/>
  <c r="A7155" i="40"/>
  <c r="A7154" i="40"/>
  <c r="A7153" i="40"/>
  <c r="A7152" i="40"/>
  <c r="A7151" i="40"/>
  <c r="A7150" i="40"/>
  <c r="A7149" i="40"/>
  <c r="A7148" i="40"/>
  <c r="A7147" i="40"/>
  <c r="A7146" i="40"/>
  <c r="A7145" i="40"/>
  <c r="A7144" i="40"/>
  <c r="A7143" i="40"/>
  <c r="A7142" i="40"/>
  <c r="A7141" i="40"/>
  <c r="A7140" i="40"/>
  <c r="A7139" i="40"/>
  <c r="A7138" i="40"/>
  <c r="A7137" i="40"/>
  <c r="A7136" i="40"/>
  <c r="A7135" i="40"/>
  <c r="A7134" i="40"/>
  <c r="A7133" i="40"/>
  <c r="A7132" i="40"/>
  <c r="A7131" i="40"/>
  <c r="A7130" i="40"/>
  <c r="A7129" i="40"/>
  <c r="A7128" i="40"/>
  <c r="A7127" i="40"/>
  <c r="A7126" i="40"/>
  <c r="A7125" i="40"/>
  <c r="A7124" i="40"/>
  <c r="A7123" i="40"/>
  <c r="A7122" i="40"/>
  <c r="A7121" i="40"/>
  <c r="A7120" i="40"/>
  <c r="A7119" i="40"/>
  <c r="A7118" i="40"/>
  <c r="A7117" i="40"/>
  <c r="A7116" i="40"/>
  <c r="A7115" i="40"/>
  <c r="A7114" i="40"/>
  <c r="A7113" i="40"/>
  <c r="A7112" i="40"/>
  <c r="A7111" i="40"/>
  <c r="A7110" i="40"/>
  <c r="A7109" i="40"/>
  <c r="A7108" i="40"/>
  <c r="A7107" i="40"/>
  <c r="A7106" i="40"/>
  <c r="A7105" i="40"/>
  <c r="A7104" i="40"/>
  <c r="A7103" i="40"/>
  <c r="A7102" i="40"/>
  <c r="A7101" i="40"/>
  <c r="A7100" i="40"/>
  <c r="A7099" i="40"/>
  <c r="A7098" i="40"/>
  <c r="A7097" i="40"/>
  <c r="A7096" i="40"/>
  <c r="A7095" i="40"/>
  <c r="A7094" i="40"/>
  <c r="A7093" i="40"/>
  <c r="A7092" i="40"/>
  <c r="A7091" i="40"/>
  <c r="A7090" i="40"/>
  <c r="A7089" i="40"/>
  <c r="A7088" i="40"/>
  <c r="A7087" i="40"/>
  <c r="A7086" i="40"/>
  <c r="A7085" i="40"/>
  <c r="A7084" i="40"/>
  <c r="A7083" i="40"/>
  <c r="A7082" i="40"/>
  <c r="A7081" i="40"/>
  <c r="A7080" i="40"/>
  <c r="A7079" i="40"/>
  <c r="A7078" i="40"/>
  <c r="A7077" i="40"/>
  <c r="A7076" i="40"/>
  <c r="A7075" i="40"/>
  <c r="A7074" i="40"/>
  <c r="A7073" i="40"/>
  <c r="A7072" i="40"/>
  <c r="A7071" i="40"/>
  <c r="A7070" i="40"/>
  <c r="A7069" i="40"/>
  <c r="A7068" i="40"/>
  <c r="A7067" i="40"/>
  <c r="A7066" i="40"/>
  <c r="A7065" i="40"/>
  <c r="A7064" i="40"/>
  <c r="A7063" i="40"/>
  <c r="A7062" i="40"/>
  <c r="A7061" i="40"/>
  <c r="A7060" i="40"/>
  <c r="A7059" i="40"/>
  <c r="A7058" i="40"/>
  <c r="A7057" i="40"/>
  <c r="A7056" i="40"/>
  <c r="A7055" i="40"/>
  <c r="A7054" i="40"/>
  <c r="A7053" i="40"/>
  <c r="A7052" i="40"/>
  <c r="A7051" i="40"/>
  <c r="A7050" i="40"/>
  <c r="A7049" i="40"/>
  <c r="A7048" i="40"/>
  <c r="A7047" i="40"/>
  <c r="A7046" i="40"/>
  <c r="A7045" i="40"/>
  <c r="A7044" i="40"/>
  <c r="A7043" i="40"/>
  <c r="A7042" i="40"/>
  <c r="A7041" i="40"/>
  <c r="A7040" i="40"/>
  <c r="A7039" i="40"/>
  <c r="A7038" i="40"/>
  <c r="A7037" i="40"/>
  <c r="A7036" i="40"/>
  <c r="A7035" i="40"/>
  <c r="A7034" i="40"/>
  <c r="A7033" i="40"/>
  <c r="A7032" i="40"/>
  <c r="A7031" i="40"/>
  <c r="A7030" i="40"/>
  <c r="A7029" i="40"/>
  <c r="A7028" i="40"/>
  <c r="A7027" i="40"/>
  <c r="A7026" i="40"/>
  <c r="A7025" i="40"/>
  <c r="A7024" i="40"/>
  <c r="A7023" i="40"/>
  <c r="A7022" i="40"/>
  <c r="A7021" i="40"/>
  <c r="A7020" i="40"/>
  <c r="A7019" i="40"/>
  <c r="A7018" i="40"/>
  <c r="A7017" i="40"/>
  <c r="A7016" i="40"/>
  <c r="A7015" i="40"/>
  <c r="A7014" i="40"/>
  <c r="A7013" i="40"/>
  <c r="A7012" i="40"/>
  <c r="A7011" i="40"/>
  <c r="A7010" i="40"/>
  <c r="A7009" i="40"/>
  <c r="A7008" i="40"/>
  <c r="A7007" i="40"/>
  <c r="A7006" i="40"/>
  <c r="A7005" i="40"/>
  <c r="A7004" i="40"/>
  <c r="A7003" i="40"/>
  <c r="A7002" i="40"/>
  <c r="A7001" i="40"/>
  <c r="A7000" i="40"/>
  <c r="A6999" i="40"/>
  <c r="A6998" i="40"/>
  <c r="A6997" i="40"/>
  <c r="A6996" i="40"/>
  <c r="A6995" i="40"/>
  <c r="A6994" i="40"/>
  <c r="A6993" i="40"/>
  <c r="A6992" i="40"/>
  <c r="A6991" i="40"/>
  <c r="A6990" i="40"/>
  <c r="A6989" i="40"/>
  <c r="A6988" i="40"/>
  <c r="A6987" i="40"/>
  <c r="A6986" i="40"/>
  <c r="A6985" i="40"/>
  <c r="A6984" i="40"/>
  <c r="A6983" i="40"/>
  <c r="A6982" i="40"/>
  <c r="A6981" i="40"/>
  <c r="A6980" i="40"/>
  <c r="A6979" i="40"/>
  <c r="A6978" i="40"/>
  <c r="A6977" i="40"/>
  <c r="A6976" i="40"/>
  <c r="A6975" i="40"/>
  <c r="A6974" i="40"/>
  <c r="A6973" i="40"/>
  <c r="A6972" i="40"/>
  <c r="A6971" i="40"/>
  <c r="A6970" i="40"/>
  <c r="A6969" i="40"/>
  <c r="A6968" i="40"/>
  <c r="A6967" i="40"/>
  <c r="A6966" i="40"/>
  <c r="A6965" i="40"/>
  <c r="A6964" i="40"/>
  <c r="A6963" i="40"/>
  <c r="A6962" i="40"/>
  <c r="A6961" i="40"/>
  <c r="A6960" i="40"/>
  <c r="A6959" i="40"/>
  <c r="A6958" i="40"/>
  <c r="A6957" i="40"/>
  <c r="A6956" i="40"/>
  <c r="A6955" i="40"/>
  <c r="A6954" i="40"/>
  <c r="A6953" i="40"/>
  <c r="A6952" i="40"/>
  <c r="A6951" i="40"/>
  <c r="A6950" i="40"/>
  <c r="A6949" i="40"/>
  <c r="A6948" i="40"/>
  <c r="A6947" i="40"/>
  <c r="A6946" i="40"/>
  <c r="A6945" i="40"/>
  <c r="A6944" i="40"/>
  <c r="A6943" i="40"/>
  <c r="A6942" i="40"/>
  <c r="A6941" i="40"/>
  <c r="A6940" i="40"/>
  <c r="A6939" i="40"/>
  <c r="A6938" i="40"/>
  <c r="A6937" i="40"/>
  <c r="A6936" i="40"/>
  <c r="A6935" i="40"/>
  <c r="A6934" i="40"/>
  <c r="A6933" i="40"/>
  <c r="A6932" i="40"/>
  <c r="A6931" i="40"/>
  <c r="A6930" i="40"/>
  <c r="A6929" i="40"/>
  <c r="A6928" i="40"/>
  <c r="A6927" i="40"/>
  <c r="A6926" i="40"/>
  <c r="A6925" i="40"/>
  <c r="A6924" i="40"/>
  <c r="A6923" i="40"/>
  <c r="A6922" i="40"/>
  <c r="A6921" i="40"/>
  <c r="A6920" i="40"/>
  <c r="A6919" i="40"/>
  <c r="A6918" i="40"/>
  <c r="A6917" i="40"/>
  <c r="A6916" i="40"/>
  <c r="A6915" i="40"/>
  <c r="A6914" i="40"/>
  <c r="A6913" i="40"/>
  <c r="A6912" i="40"/>
  <c r="A6911" i="40"/>
  <c r="A6910" i="40"/>
  <c r="A6909" i="40"/>
  <c r="A6908" i="40"/>
  <c r="A6907" i="40"/>
  <c r="A6906" i="40"/>
  <c r="A6905" i="40"/>
  <c r="A6904" i="40"/>
  <c r="A6903" i="40"/>
  <c r="A6902" i="40"/>
  <c r="A6901" i="40"/>
  <c r="A6900" i="40"/>
  <c r="A6899" i="40"/>
  <c r="A6898" i="40"/>
  <c r="A6897" i="40"/>
  <c r="A6896" i="40"/>
  <c r="A6895" i="40"/>
  <c r="A6894" i="40"/>
  <c r="A6893" i="40"/>
  <c r="A6892" i="40"/>
  <c r="A6891" i="40"/>
  <c r="A6890" i="40"/>
  <c r="A6889" i="40"/>
  <c r="A6888" i="40"/>
  <c r="A6887" i="40"/>
  <c r="A6886" i="40"/>
  <c r="A6885" i="40"/>
  <c r="A6884" i="40"/>
  <c r="A6883" i="40"/>
  <c r="A6882" i="40"/>
  <c r="A6881" i="40"/>
  <c r="A6880" i="40"/>
  <c r="A6879" i="40"/>
  <c r="A6878" i="40"/>
  <c r="A6877" i="40"/>
  <c r="A6876" i="40"/>
  <c r="A6875" i="40"/>
  <c r="A6874" i="40"/>
  <c r="A6873" i="40"/>
  <c r="A6872" i="40"/>
  <c r="A6871" i="40"/>
  <c r="A6870" i="40"/>
  <c r="A6869" i="40"/>
  <c r="A6868" i="40"/>
  <c r="A6867" i="40"/>
  <c r="A6866" i="40"/>
  <c r="A6865" i="40"/>
  <c r="A6864" i="40"/>
  <c r="A6863" i="40"/>
  <c r="A6862" i="40"/>
  <c r="A6861" i="40"/>
  <c r="A6860" i="40"/>
  <c r="A6859" i="40"/>
  <c r="A6858" i="40"/>
  <c r="A6857" i="40"/>
  <c r="A6856" i="40"/>
  <c r="A6855" i="40"/>
  <c r="A6854" i="40"/>
  <c r="A6853" i="40"/>
  <c r="A6852" i="40"/>
  <c r="A6851" i="40"/>
  <c r="A6850" i="40"/>
  <c r="A6849" i="40"/>
  <c r="A6848" i="40"/>
  <c r="A6847" i="40"/>
  <c r="A6846" i="40"/>
  <c r="A6845" i="40"/>
  <c r="A6844" i="40"/>
  <c r="A6843" i="40"/>
  <c r="A6842" i="40"/>
  <c r="A6841" i="40"/>
  <c r="A6840" i="40"/>
  <c r="A6839" i="40"/>
  <c r="A6838" i="40"/>
  <c r="A6837" i="40"/>
  <c r="A6836" i="40"/>
  <c r="A6835" i="40"/>
  <c r="A6834" i="40"/>
  <c r="A6833" i="40"/>
  <c r="A6832" i="40"/>
  <c r="A6831" i="40"/>
  <c r="A6830" i="40"/>
  <c r="A6829" i="40"/>
  <c r="A6828" i="40"/>
  <c r="A6827" i="40"/>
  <c r="A6826" i="40"/>
  <c r="A6825" i="40"/>
  <c r="A6824" i="40"/>
  <c r="A6823" i="40"/>
  <c r="A6822" i="40"/>
  <c r="A6821" i="40"/>
  <c r="A6820" i="40"/>
  <c r="A6819" i="40"/>
  <c r="A6818" i="40"/>
  <c r="A6817" i="40"/>
  <c r="A6816" i="40"/>
  <c r="A6815" i="40"/>
  <c r="A6814" i="40"/>
  <c r="A6813" i="40"/>
  <c r="A6812" i="40"/>
  <c r="A6811" i="40"/>
  <c r="A6810" i="40"/>
  <c r="A6809" i="40"/>
  <c r="A6808" i="40"/>
  <c r="A6807" i="40"/>
  <c r="A6806" i="40"/>
  <c r="A6805" i="40"/>
  <c r="A6804" i="40"/>
  <c r="A6803" i="40"/>
  <c r="A6802" i="40"/>
  <c r="A6801" i="40"/>
  <c r="A6800" i="40"/>
  <c r="A6799" i="40"/>
  <c r="A6798" i="40"/>
  <c r="A6797" i="40"/>
  <c r="A6796" i="40"/>
  <c r="A6795" i="40"/>
  <c r="A6794" i="40"/>
  <c r="A6793" i="40"/>
  <c r="A6792" i="40"/>
  <c r="A6791" i="40"/>
  <c r="A6790" i="40"/>
  <c r="A6789" i="40"/>
  <c r="A6788" i="40"/>
  <c r="A6787" i="40"/>
  <c r="A6786" i="40"/>
  <c r="A6785" i="40"/>
  <c r="A6784" i="40"/>
  <c r="A6783" i="40"/>
  <c r="A6782" i="40"/>
  <c r="A6781" i="40"/>
  <c r="A6780" i="40"/>
  <c r="A6779" i="40"/>
  <c r="A6778" i="40"/>
  <c r="A6777" i="40"/>
  <c r="A6776" i="40"/>
  <c r="A6775" i="40"/>
  <c r="A6774" i="40"/>
  <c r="A6773" i="40"/>
  <c r="A6772" i="40"/>
  <c r="A6771" i="40"/>
  <c r="A6770" i="40"/>
  <c r="A6769" i="40"/>
  <c r="A6768" i="40"/>
  <c r="A6767" i="40"/>
  <c r="A6766" i="40"/>
  <c r="A6765" i="40"/>
  <c r="A6764" i="40"/>
  <c r="A6763" i="40"/>
  <c r="A6762" i="40"/>
  <c r="A6761" i="40"/>
  <c r="A6760" i="40"/>
  <c r="A6759" i="40"/>
  <c r="A6758" i="40"/>
  <c r="A6757" i="40"/>
  <c r="A6756" i="40"/>
  <c r="A6755" i="40"/>
  <c r="A6754" i="40"/>
  <c r="A6753" i="40"/>
  <c r="A6752" i="40"/>
  <c r="A6751" i="40"/>
  <c r="A6750" i="40"/>
  <c r="A6749" i="40"/>
  <c r="A6748" i="40"/>
  <c r="A6747" i="40"/>
  <c r="A6746" i="40"/>
  <c r="A6745" i="40"/>
  <c r="A6744" i="40"/>
  <c r="A6743" i="40"/>
  <c r="A6742" i="40"/>
  <c r="A6741" i="40"/>
  <c r="A6740" i="40"/>
  <c r="A6739" i="40"/>
  <c r="A6738" i="40"/>
  <c r="A6737" i="40"/>
  <c r="A6736" i="40"/>
  <c r="A6735" i="40"/>
  <c r="A6734" i="40"/>
  <c r="A6733" i="40"/>
  <c r="A6732" i="40"/>
  <c r="A6731" i="40"/>
  <c r="A6730" i="40"/>
  <c r="A6729" i="40"/>
  <c r="A6728" i="40"/>
  <c r="A6727" i="40"/>
  <c r="A6726" i="40"/>
  <c r="A6725" i="40"/>
  <c r="A6724" i="40"/>
  <c r="A6723" i="40"/>
  <c r="A6722" i="40"/>
  <c r="A6721" i="40"/>
  <c r="A6720" i="40"/>
  <c r="A6719" i="40"/>
  <c r="A6718" i="40"/>
  <c r="A6717" i="40"/>
  <c r="A6716" i="40"/>
  <c r="A6715" i="40"/>
  <c r="A6714" i="40"/>
  <c r="A6713" i="40"/>
  <c r="A6712" i="40"/>
  <c r="A6711" i="40"/>
  <c r="A6710" i="40"/>
  <c r="A6709" i="40"/>
  <c r="A6708" i="40"/>
  <c r="A6707" i="40"/>
  <c r="A6706" i="40"/>
  <c r="A6705" i="40"/>
  <c r="A6704" i="40"/>
  <c r="A6703" i="40"/>
  <c r="A6702" i="40"/>
  <c r="A6701" i="40"/>
  <c r="A6700" i="40"/>
  <c r="A6699" i="40"/>
  <c r="A6698" i="40"/>
  <c r="A6697" i="40"/>
  <c r="A6696" i="40"/>
  <c r="A6695" i="40"/>
  <c r="A6694" i="40"/>
  <c r="A6693" i="40"/>
  <c r="A6692" i="40"/>
  <c r="A6691" i="40"/>
  <c r="A6690" i="40"/>
  <c r="A6689" i="40"/>
  <c r="A6688" i="40"/>
  <c r="A6687" i="40"/>
  <c r="A6686" i="40"/>
  <c r="A6685" i="40"/>
  <c r="A6684" i="40"/>
  <c r="A6683" i="40"/>
  <c r="A6682" i="40"/>
  <c r="A6681" i="40"/>
  <c r="A6680" i="40"/>
  <c r="A6679" i="40"/>
  <c r="A6678" i="40"/>
  <c r="A6677" i="40"/>
  <c r="A6676" i="40"/>
  <c r="A6675" i="40"/>
  <c r="A6674" i="40"/>
  <c r="A6673" i="40"/>
  <c r="A6672" i="40"/>
  <c r="A6671" i="40"/>
  <c r="A6670" i="40"/>
  <c r="A6669" i="40"/>
  <c r="A6668" i="40"/>
  <c r="A6667" i="40"/>
  <c r="A6666" i="40"/>
  <c r="A6665" i="40"/>
  <c r="A6664" i="40"/>
  <c r="A6663" i="40"/>
  <c r="A6662" i="40"/>
  <c r="A6661" i="40"/>
  <c r="A6660" i="40"/>
  <c r="A6659" i="40"/>
  <c r="A6658" i="40"/>
  <c r="A6657" i="40"/>
  <c r="A6656" i="40"/>
  <c r="A6655" i="40"/>
  <c r="A6654" i="40"/>
  <c r="A6653" i="40"/>
  <c r="A6652" i="40"/>
  <c r="A6651" i="40"/>
  <c r="A6650" i="40"/>
  <c r="A6649" i="40"/>
  <c r="A6648" i="40"/>
  <c r="A6647" i="40"/>
  <c r="A6646" i="40"/>
  <c r="A6645" i="40"/>
  <c r="A6644" i="40"/>
  <c r="A6643" i="40"/>
  <c r="A6642" i="40"/>
  <c r="A6641" i="40"/>
  <c r="A6640" i="40"/>
  <c r="A6639" i="40"/>
  <c r="A6638" i="40"/>
  <c r="A6637" i="40"/>
  <c r="A6636" i="40"/>
  <c r="A6635" i="40"/>
  <c r="A6634" i="40"/>
  <c r="A6633" i="40"/>
  <c r="A6632" i="40"/>
  <c r="A6631" i="40"/>
  <c r="A6630" i="40"/>
  <c r="A6629" i="40"/>
  <c r="A6628" i="40"/>
  <c r="A6627" i="40"/>
  <c r="A6626" i="40"/>
  <c r="A6625" i="40"/>
  <c r="A6624" i="40"/>
  <c r="A6623" i="40"/>
  <c r="A6622" i="40"/>
  <c r="A6621" i="40"/>
  <c r="A6620" i="40"/>
  <c r="A6619" i="40"/>
  <c r="A6618" i="40"/>
  <c r="A6617" i="40"/>
  <c r="A6616" i="40"/>
  <c r="A6615" i="40"/>
  <c r="A6614" i="40"/>
  <c r="A6613" i="40"/>
  <c r="A6612" i="40"/>
  <c r="A6611" i="40"/>
  <c r="A6610" i="40"/>
  <c r="A6609" i="40"/>
  <c r="A6608" i="40"/>
  <c r="A6607" i="40"/>
  <c r="A6606" i="40"/>
  <c r="A6605" i="40"/>
  <c r="A6604" i="40"/>
  <c r="A6603" i="40"/>
  <c r="A6602" i="40"/>
  <c r="A6601" i="40"/>
  <c r="A6600" i="40"/>
  <c r="A6599" i="40"/>
  <c r="A6598" i="40"/>
  <c r="A6597" i="40"/>
  <c r="A6596" i="40"/>
  <c r="A6595" i="40"/>
  <c r="A6594" i="40"/>
  <c r="A6593" i="40"/>
  <c r="A6592" i="40"/>
  <c r="A6591" i="40"/>
  <c r="A6590" i="40"/>
  <c r="A6589" i="40"/>
  <c r="A6588" i="40"/>
  <c r="A6587" i="40"/>
  <c r="A6586" i="40"/>
  <c r="A6585" i="40"/>
  <c r="A6584" i="40"/>
  <c r="A6583" i="40"/>
  <c r="A6582" i="40"/>
  <c r="A6581" i="40"/>
  <c r="A6580" i="40"/>
  <c r="A6579" i="40"/>
  <c r="A6578" i="40"/>
  <c r="A6577" i="40"/>
  <c r="A6576" i="40"/>
  <c r="A6575" i="40"/>
  <c r="A6574" i="40"/>
  <c r="A6573" i="40"/>
  <c r="A6572" i="40"/>
  <c r="A6571" i="40"/>
  <c r="A6570" i="40"/>
  <c r="A6569" i="40"/>
  <c r="A6568" i="40"/>
  <c r="A6567" i="40"/>
  <c r="A6566" i="40"/>
  <c r="A6565" i="40"/>
  <c r="A6564" i="40"/>
  <c r="A6563" i="40"/>
  <c r="A6562" i="40"/>
  <c r="A6561" i="40"/>
  <c r="A6560" i="40"/>
  <c r="A6559" i="40"/>
  <c r="A6558" i="40"/>
  <c r="A6557" i="40"/>
  <c r="A6556" i="40"/>
  <c r="A6555" i="40"/>
  <c r="A6554" i="40"/>
  <c r="A6553" i="40"/>
  <c r="A6552" i="40"/>
  <c r="A6551" i="40"/>
  <c r="A6550" i="40"/>
  <c r="A6549" i="40"/>
  <c r="A6548" i="40"/>
  <c r="A6547" i="40"/>
  <c r="A6546" i="40"/>
  <c r="A6545" i="40"/>
  <c r="A6544" i="40"/>
  <c r="A6543" i="40"/>
  <c r="A6542" i="40"/>
  <c r="A6541" i="40"/>
  <c r="A6540" i="40"/>
  <c r="A6539" i="40"/>
  <c r="A6538" i="40"/>
  <c r="A6537" i="40"/>
  <c r="A6536" i="40"/>
  <c r="A6535" i="40"/>
  <c r="A6534" i="40"/>
  <c r="A6533" i="40"/>
  <c r="A6532" i="40"/>
  <c r="A6531" i="40"/>
  <c r="A6530" i="40"/>
  <c r="A6529" i="40"/>
  <c r="A6528" i="40"/>
  <c r="A6527" i="40"/>
  <c r="A6526" i="40"/>
  <c r="A6525" i="40"/>
  <c r="A6524" i="40"/>
  <c r="A6523" i="40"/>
  <c r="A6522" i="40"/>
  <c r="A6521" i="40"/>
  <c r="A6520" i="40"/>
  <c r="A6519" i="40"/>
  <c r="A6518" i="40"/>
  <c r="A6517" i="40"/>
  <c r="A6516" i="40"/>
  <c r="A6515" i="40"/>
  <c r="A6514" i="40"/>
  <c r="A6513" i="40"/>
  <c r="A6512" i="40"/>
  <c r="A6511" i="40"/>
  <c r="A6510" i="40"/>
  <c r="A6509" i="40"/>
  <c r="A6508" i="40"/>
  <c r="A6507" i="40"/>
  <c r="A6506" i="40"/>
  <c r="A6505" i="40"/>
  <c r="A6504" i="40"/>
  <c r="A6503" i="40"/>
  <c r="A6502" i="40"/>
  <c r="A6501" i="40"/>
  <c r="A6500" i="40"/>
  <c r="A6499" i="40"/>
  <c r="A6498" i="40"/>
  <c r="A6497" i="40"/>
  <c r="A6496" i="40"/>
  <c r="A6495" i="40"/>
  <c r="A6494" i="40"/>
  <c r="A6493" i="40"/>
  <c r="A6492" i="40"/>
  <c r="A6491" i="40"/>
  <c r="A6490" i="40"/>
  <c r="A6489" i="40"/>
  <c r="A6488" i="40"/>
  <c r="A6487" i="40"/>
  <c r="A6486" i="40"/>
  <c r="A6485" i="40"/>
  <c r="A6484" i="40"/>
  <c r="A6483" i="40"/>
  <c r="A6482" i="40"/>
  <c r="A6481" i="40"/>
  <c r="A6480" i="40"/>
  <c r="A6479" i="40"/>
  <c r="A6478" i="40"/>
  <c r="A6477" i="40"/>
  <c r="A6476" i="40"/>
  <c r="A6475" i="40"/>
  <c r="A6474" i="40"/>
  <c r="A6473" i="40"/>
  <c r="A6472" i="40"/>
  <c r="A6471" i="40"/>
  <c r="A6470" i="40"/>
  <c r="A6469" i="40"/>
  <c r="A6468" i="40"/>
  <c r="A6467" i="40"/>
  <c r="A6466" i="40"/>
  <c r="A6465" i="40"/>
  <c r="A6464" i="40"/>
  <c r="A6463" i="40"/>
  <c r="A6462" i="40"/>
  <c r="A6461" i="40"/>
  <c r="A6460" i="40"/>
  <c r="A6459" i="40"/>
  <c r="A6458" i="40"/>
  <c r="A6457" i="40"/>
  <c r="A6456" i="40"/>
  <c r="A6455" i="40"/>
  <c r="A6454" i="40"/>
  <c r="A6453" i="40"/>
  <c r="A6452" i="40"/>
  <c r="A6451" i="40"/>
  <c r="A6450" i="40"/>
  <c r="A6449" i="40"/>
  <c r="A6448" i="40"/>
  <c r="A6447" i="40"/>
  <c r="A6446" i="40"/>
  <c r="A6445" i="40"/>
  <c r="A6444" i="40"/>
  <c r="A6443" i="40"/>
  <c r="A6442" i="40"/>
  <c r="A6441" i="40"/>
  <c r="A6440" i="40"/>
  <c r="A6439" i="40"/>
  <c r="A6438" i="40"/>
  <c r="A6437" i="40"/>
  <c r="A6436" i="40"/>
  <c r="A6435" i="40"/>
  <c r="A6434" i="40"/>
  <c r="A6433" i="40"/>
  <c r="A6432" i="40"/>
  <c r="A6431" i="40"/>
  <c r="A6430" i="40"/>
  <c r="A6429" i="40"/>
  <c r="A6428" i="40"/>
  <c r="A6427" i="40"/>
  <c r="A6426" i="40"/>
  <c r="A6425" i="40"/>
  <c r="A6424" i="40"/>
  <c r="A6423" i="40"/>
  <c r="A6422" i="40"/>
  <c r="A6421" i="40"/>
  <c r="A6420" i="40"/>
  <c r="A6419" i="40"/>
  <c r="A6418" i="40"/>
  <c r="A6417" i="40"/>
  <c r="A6416" i="40"/>
  <c r="A6415" i="40"/>
  <c r="A6414" i="40"/>
  <c r="A6413" i="40"/>
  <c r="A6412" i="40"/>
  <c r="A6411" i="40"/>
  <c r="A6410" i="40"/>
  <c r="A6409" i="40"/>
  <c r="A6408" i="40"/>
  <c r="A6407" i="40"/>
  <c r="A6406" i="40"/>
  <c r="A6405" i="40"/>
  <c r="A6404" i="40"/>
  <c r="A6403" i="40"/>
  <c r="A6402" i="40"/>
  <c r="A6401" i="40"/>
  <c r="A6400" i="40"/>
  <c r="A6399" i="40"/>
  <c r="A6398" i="40"/>
  <c r="A6397" i="40"/>
  <c r="A6396" i="40"/>
  <c r="A6395" i="40"/>
  <c r="A6394" i="40"/>
  <c r="A6393" i="40"/>
  <c r="A6392" i="40"/>
  <c r="A6391" i="40"/>
  <c r="A6390" i="40"/>
  <c r="A6389" i="40"/>
  <c r="A6388" i="40"/>
  <c r="A6387" i="40"/>
  <c r="A6386" i="40"/>
  <c r="A6385" i="40"/>
  <c r="A6384" i="40"/>
  <c r="A6383" i="40"/>
  <c r="A6382" i="40"/>
  <c r="A6381" i="40"/>
  <c r="A6380" i="40"/>
  <c r="A6379" i="40"/>
  <c r="A6378" i="40"/>
  <c r="A6377" i="40"/>
  <c r="A6376" i="40"/>
  <c r="A6375" i="40"/>
  <c r="A6374" i="40"/>
  <c r="A6373" i="40"/>
  <c r="A6372" i="40"/>
  <c r="A6371" i="40"/>
  <c r="A6370" i="40"/>
  <c r="A6369" i="40"/>
  <c r="A6368" i="40"/>
  <c r="A6367" i="40"/>
  <c r="A6366" i="40"/>
  <c r="A6365" i="40"/>
  <c r="A6364" i="40"/>
  <c r="A6363" i="40"/>
  <c r="A6362" i="40"/>
  <c r="A6361" i="40"/>
  <c r="A6360" i="40"/>
  <c r="A6359" i="40"/>
  <c r="A6358" i="40"/>
  <c r="A6357" i="40"/>
  <c r="A6356" i="40"/>
  <c r="A6355" i="40"/>
  <c r="A6354" i="40"/>
  <c r="A6353" i="40"/>
  <c r="A6352" i="40"/>
  <c r="A6351" i="40"/>
  <c r="A6350" i="40"/>
  <c r="A6349" i="40"/>
  <c r="A6348" i="40"/>
  <c r="A6347" i="40"/>
  <c r="A6346" i="40"/>
  <c r="A6345" i="40"/>
  <c r="A6344" i="40"/>
  <c r="A6343" i="40"/>
  <c r="A6342" i="40"/>
  <c r="A6341" i="40"/>
  <c r="A6340" i="40"/>
  <c r="A6339" i="40"/>
  <c r="A6338" i="40"/>
  <c r="A6337" i="40"/>
  <c r="A6336" i="40"/>
  <c r="A6335" i="40"/>
  <c r="A6334" i="40"/>
  <c r="A6333" i="40"/>
  <c r="A6332" i="40"/>
  <c r="A6331" i="40"/>
  <c r="A6330" i="40"/>
  <c r="A6329" i="40"/>
  <c r="A6328" i="40"/>
  <c r="A6327" i="40"/>
  <c r="A6326" i="40"/>
  <c r="A6325" i="40"/>
  <c r="A6324" i="40"/>
  <c r="A6323" i="40"/>
  <c r="A6322" i="40"/>
  <c r="A6321" i="40"/>
  <c r="A6320" i="40"/>
  <c r="A6319" i="40"/>
  <c r="A6318" i="40"/>
  <c r="A6317" i="40"/>
  <c r="A6316" i="40"/>
  <c r="A6315" i="40"/>
  <c r="A6314" i="40"/>
  <c r="A6313" i="40"/>
  <c r="A6312" i="40"/>
  <c r="A6311" i="40"/>
  <c r="A6310" i="40"/>
  <c r="A6309" i="40"/>
  <c r="A6308" i="40"/>
  <c r="A6307" i="40"/>
  <c r="A6306" i="40"/>
  <c r="A6305" i="40"/>
  <c r="A6304" i="40"/>
  <c r="A6303" i="40"/>
  <c r="A6302" i="40"/>
  <c r="A6301" i="40"/>
  <c r="A6300" i="40"/>
  <c r="A6299" i="40"/>
  <c r="A6298" i="40"/>
  <c r="A6297" i="40"/>
  <c r="A6296" i="40"/>
  <c r="A6295" i="40"/>
  <c r="A6294" i="40"/>
  <c r="A6293" i="40"/>
  <c r="A6292" i="40"/>
  <c r="A6291" i="40"/>
  <c r="A6290" i="40"/>
  <c r="A6289" i="40"/>
  <c r="A6288" i="40"/>
  <c r="A6287" i="40"/>
  <c r="A6286" i="40"/>
  <c r="A6285" i="40"/>
  <c r="A6284" i="40"/>
  <c r="A6283" i="40"/>
  <c r="A6282" i="40"/>
  <c r="A6281" i="40"/>
  <c r="A6280" i="40"/>
  <c r="A6279" i="40"/>
  <c r="A6278" i="40"/>
  <c r="A6277" i="40"/>
  <c r="A6276" i="40"/>
  <c r="A6275" i="40"/>
  <c r="A6274" i="40"/>
  <c r="A6273" i="40"/>
  <c r="A6272" i="40"/>
  <c r="A6271" i="40"/>
  <c r="A6270" i="40"/>
  <c r="A6269" i="40"/>
  <c r="A6268" i="40"/>
  <c r="A6267" i="40"/>
  <c r="A6266" i="40"/>
  <c r="A6265" i="40"/>
  <c r="A6264" i="40"/>
  <c r="A6263" i="40"/>
  <c r="A6262" i="40"/>
  <c r="A6261" i="40"/>
  <c r="A6260" i="40"/>
  <c r="A6259" i="40"/>
  <c r="A6258" i="40"/>
  <c r="A6257" i="40"/>
  <c r="A6256" i="40"/>
  <c r="A6255" i="40"/>
  <c r="A6254" i="40"/>
  <c r="A6253" i="40"/>
  <c r="A6252" i="40"/>
  <c r="A6251" i="40"/>
  <c r="A6250" i="40"/>
  <c r="A6249" i="40"/>
  <c r="A6248" i="40"/>
  <c r="A6247" i="40"/>
  <c r="A6246" i="40"/>
  <c r="A6245" i="40"/>
  <c r="A6244" i="40"/>
  <c r="A6243" i="40"/>
  <c r="A6242" i="40"/>
  <c r="A6241" i="40"/>
  <c r="A6240" i="40"/>
  <c r="A6239" i="40"/>
  <c r="A6238" i="40"/>
  <c r="A6237" i="40"/>
  <c r="A6236" i="40"/>
  <c r="A6235" i="40"/>
  <c r="A6234" i="40"/>
  <c r="A6233" i="40"/>
  <c r="A6232" i="40"/>
  <c r="A6231" i="40"/>
  <c r="A6230" i="40"/>
  <c r="A6229" i="40"/>
  <c r="A6228" i="40"/>
  <c r="A6227" i="40"/>
  <c r="A6226" i="40"/>
  <c r="A6225" i="40"/>
  <c r="A6224" i="40"/>
  <c r="A6223" i="40"/>
  <c r="A6222" i="40"/>
  <c r="A6221" i="40"/>
  <c r="A6220" i="40"/>
  <c r="A6219" i="40"/>
  <c r="A6218" i="40"/>
  <c r="A6217" i="40"/>
  <c r="A6216" i="40"/>
  <c r="A6215" i="40"/>
  <c r="A6214" i="40"/>
  <c r="A6213" i="40"/>
  <c r="A6212" i="40"/>
  <c r="A6211" i="40"/>
  <c r="A6210" i="40"/>
  <c r="A6209" i="40"/>
  <c r="A6208" i="40"/>
  <c r="A6207" i="40"/>
  <c r="A6206" i="40"/>
  <c r="A6205" i="40"/>
  <c r="A6204" i="40"/>
  <c r="A6203" i="40"/>
  <c r="A6202" i="40"/>
  <c r="A6201" i="40"/>
  <c r="A6200" i="40"/>
  <c r="A6199" i="40"/>
  <c r="A6198" i="40"/>
  <c r="A6197" i="40"/>
  <c r="A6196" i="40"/>
  <c r="A6195" i="40"/>
  <c r="A6194" i="40"/>
  <c r="A6193" i="40"/>
  <c r="A6192" i="40"/>
  <c r="A6191" i="40"/>
  <c r="A6190" i="40"/>
  <c r="A6189" i="40"/>
  <c r="A6188" i="40"/>
  <c r="A6187" i="40"/>
  <c r="A6186" i="40"/>
  <c r="A6185" i="40"/>
  <c r="A6184" i="40"/>
  <c r="A6183" i="40"/>
  <c r="A6182" i="40"/>
  <c r="A6181" i="40"/>
  <c r="A6180" i="40"/>
  <c r="A6179" i="40"/>
  <c r="A6178" i="40"/>
  <c r="A6177" i="40"/>
  <c r="A6176" i="40"/>
  <c r="A6175" i="40"/>
  <c r="A6174" i="40"/>
  <c r="A6173" i="40"/>
  <c r="A6172" i="40"/>
  <c r="A6171" i="40"/>
  <c r="A6170" i="40"/>
  <c r="A6169" i="40"/>
  <c r="A6168" i="40"/>
  <c r="A6167" i="40"/>
  <c r="A6166" i="40"/>
  <c r="A6165" i="40"/>
  <c r="A6164" i="40"/>
  <c r="A6163" i="40"/>
  <c r="A6162" i="40"/>
  <c r="A6161" i="40"/>
  <c r="A6160" i="40"/>
  <c r="A6159" i="40"/>
  <c r="A6158" i="40"/>
  <c r="A6157" i="40"/>
  <c r="A6156" i="40"/>
  <c r="A6155" i="40"/>
  <c r="A6154" i="40"/>
  <c r="A6153" i="40"/>
  <c r="A6152" i="40"/>
  <c r="A6151" i="40"/>
  <c r="A6150" i="40"/>
  <c r="A6149" i="40"/>
  <c r="A6148" i="40"/>
  <c r="A6147" i="40"/>
  <c r="A6146" i="40"/>
  <c r="A6145" i="40"/>
  <c r="A6144" i="40"/>
  <c r="A6143" i="40"/>
  <c r="A6142" i="40"/>
  <c r="A6141" i="40"/>
  <c r="A6140" i="40"/>
  <c r="A6139" i="40"/>
  <c r="A6138" i="40"/>
  <c r="A6137" i="40"/>
  <c r="A6136" i="40"/>
  <c r="A6135" i="40"/>
  <c r="A6134" i="40"/>
  <c r="A6133" i="40"/>
  <c r="A6132" i="40"/>
  <c r="A6131" i="40"/>
  <c r="A6130" i="40"/>
  <c r="A6129" i="40"/>
  <c r="A6128" i="40"/>
  <c r="A6127" i="40"/>
  <c r="A6126" i="40"/>
  <c r="A6125" i="40"/>
  <c r="A6124" i="40"/>
  <c r="A6123" i="40"/>
  <c r="A6122" i="40"/>
  <c r="A6121" i="40"/>
  <c r="A6120" i="40"/>
  <c r="A6119" i="40"/>
  <c r="A6118" i="40"/>
  <c r="A6117" i="40"/>
  <c r="A6116" i="40"/>
  <c r="A6115" i="40"/>
  <c r="A6114" i="40"/>
  <c r="A6113" i="40"/>
  <c r="A6112" i="40"/>
  <c r="A6111" i="40"/>
  <c r="A6110" i="40"/>
  <c r="A6109" i="40"/>
  <c r="A6108" i="40"/>
  <c r="A6107" i="40"/>
  <c r="A6106" i="40"/>
  <c r="A6105" i="40"/>
  <c r="A6104" i="40"/>
  <c r="A6103" i="40"/>
  <c r="A6102" i="40"/>
  <c r="A6101" i="40"/>
  <c r="A6100" i="40"/>
  <c r="A6099" i="40"/>
  <c r="A6098" i="40"/>
  <c r="A6097" i="40"/>
  <c r="A6096" i="40"/>
  <c r="A6095" i="40"/>
  <c r="A6094" i="40"/>
  <c r="A6093" i="40"/>
  <c r="A6092" i="40"/>
  <c r="A6091" i="40"/>
  <c r="A6090" i="40"/>
  <c r="A6089" i="40"/>
  <c r="A6088" i="40"/>
  <c r="A6087" i="40"/>
  <c r="A6086" i="40"/>
  <c r="A6085" i="40"/>
  <c r="A6084" i="40"/>
  <c r="A6083" i="40"/>
  <c r="A6082" i="40"/>
  <c r="A6081" i="40"/>
  <c r="A6080" i="40"/>
  <c r="A6079" i="40"/>
  <c r="A6078" i="40"/>
  <c r="A6077" i="40"/>
  <c r="A6076" i="40"/>
  <c r="A6075" i="40"/>
  <c r="A6074" i="40"/>
  <c r="A6073" i="40"/>
  <c r="A6072" i="40"/>
  <c r="A6071" i="40"/>
  <c r="A6070" i="40"/>
  <c r="A6069" i="40"/>
  <c r="A6068" i="40"/>
  <c r="A6067" i="40"/>
  <c r="A6066" i="40"/>
  <c r="A6065" i="40"/>
  <c r="A6064" i="40"/>
  <c r="A6063" i="40"/>
  <c r="A6062" i="40"/>
  <c r="A6061" i="40"/>
  <c r="A6060" i="40"/>
  <c r="A6059" i="40"/>
  <c r="A6058" i="40"/>
  <c r="A6057" i="40"/>
  <c r="A6056" i="40"/>
  <c r="A6055" i="40"/>
  <c r="A6054" i="40"/>
  <c r="A6053" i="40"/>
  <c r="A6052" i="40"/>
  <c r="A6051" i="40"/>
  <c r="A6050" i="40"/>
  <c r="A6049" i="40"/>
  <c r="A6048" i="40"/>
  <c r="A6047" i="40"/>
  <c r="A6046" i="40"/>
  <c r="A6045" i="40"/>
  <c r="A6044" i="40"/>
  <c r="A6043" i="40"/>
  <c r="A6042" i="40"/>
  <c r="A6041" i="40"/>
  <c r="A6040" i="40"/>
  <c r="A6039" i="40"/>
  <c r="A6038" i="40"/>
  <c r="A6037" i="40"/>
  <c r="A6036" i="40"/>
  <c r="A6035" i="40"/>
  <c r="A6034" i="40"/>
  <c r="A6033" i="40"/>
  <c r="A6032" i="40"/>
  <c r="A6031" i="40"/>
  <c r="A6030" i="40"/>
  <c r="A6029" i="40"/>
  <c r="A6028" i="40"/>
  <c r="A6027" i="40"/>
  <c r="A6026" i="40"/>
  <c r="A6025" i="40"/>
  <c r="A6024" i="40"/>
  <c r="A6023" i="40"/>
  <c r="A6022" i="40"/>
  <c r="A6021" i="40"/>
  <c r="A6020" i="40"/>
  <c r="A6019" i="40"/>
  <c r="A6018" i="40"/>
  <c r="A6017" i="40"/>
  <c r="A6016" i="40"/>
  <c r="A6015" i="40"/>
  <c r="A6014" i="40"/>
  <c r="A6013" i="40"/>
  <c r="A6012" i="40"/>
  <c r="A6011" i="40"/>
  <c r="A6010" i="40"/>
  <c r="A6009" i="40"/>
  <c r="A6008" i="40"/>
  <c r="A6007" i="40"/>
  <c r="A6006" i="40"/>
  <c r="A6005" i="40"/>
  <c r="A6004" i="40"/>
  <c r="A6003" i="40"/>
  <c r="A6002" i="40"/>
  <c r="A6001" i="40"/>
  <c r="A6000" i="40"/>
  <c r="A5999" i="40"/>
  <c r="A5998" i="40"/>
  <c r="A5997" i="40"/>
  <c r="A5996" i="40"/>
  <c r="A5995" i="40"/>
  <c r="A5994" i="40"/>
  <c r="A5993" i="40"/>
  <c r="A5992" i="40"/>
  <c r="A5991" i="40"/>
  <c r="A5990" i="40"/>
  <c r="A5989" i="40"/>
  <c r="A5988" i="40"/>
  <c r="A5987" i="40"/>
  <c r="A5986" i="40"/>
  <c r="A5985" i="40"/>
  <c r="A5984" i="40"/>
  <c r="A5983" i="40"/>
  <c r="A5982" i="40"/>
  <c r="A5981" i="40"/>
  <c r="A5980" i="40"/>
  <c r="A5979" i="40"/>
  <c r="A5978" i="40"/>
  <c r="A5977" i="40"/>
  <c r="A5976" i="40"/>
  <c r="A5975" i="40"/>
  <c r="A5974" i="40"/>
  <c r="A5973" i="40"/>
  <c r="A5972" i="40"/>
  <c r="A5971" i="40"/>
  <c r="A5970" i="40"/>
  <c r="A5969" i="40"/>
  <c r="A5968" i="40"/>
  <c r="A5967" i="40"/>
  <c r="A5966" i="40"/>
  <c r="A5965" i="40"/>
  <c r="A5964" i="40"/>
  <c r="A5963" i="40"/>
  <c r="A5962" i="40"/>
  <c r="A5961" i="40"/>
  <c r="A5960" i="40"/>
  <c r="A5959" i="40"/>
  <c r="A5958" i="40"/>
  <c r="A5957" i="40"/>
  <c r="A5956" i="40"/>
  <c r="A5955" i="40"/>
  <c r="A5954" i="40"/>
  <c r="A5953" i="40"/>
  <c r="A5952" i="40"/>
  <c r="A5951" i="40"/>
  <c r="A5950" i="40"/>
  <c r="A5949" i="40"/>
  <c r="A5948" i="40"/>
  <c r="A5947" i="40"/>
  <c r="A5946" i="40"/>
  <c r="A5945" i="40"/>
  <c r="A5944" i="40"/>
  <c r="A5943" i="40"/>
  <c r="A5942" i="40"/>
  <c r="A5941" i="40"/>
  <c r="A5940" i="40"/>
  <c r="A5939" i="40"/>
  <c r="A5938" i="40"/>
  <c r="A5937" i="40"/>
  <c r="A5936" i="40"/>
  <c r="A5935" i="40"/>
  <c r="A5934" i="40"/>
  <c r="A5933" i="40"/>
  <c r="A5932" i="40"/>
  <c r="A5931" i="40"/>
  <c r="A5930" i="40"/>
  <c r="A5929" i="40"/>
  <c r="A5928" i="40"/>
  <c r="A5927" i="40"/>
  <c r="A5926" i="40"/>
  <c r="A5925" i="40"/>
  <c r="A5924" i="40"/>
  <c r="A5923" i="40"/>
  <c r="A5922" i="40"/>
  <c r="A5921" i="40"/>
  <c r="A5920" i="40"/>
  <c r="A5919" i="40"/>
  <c r="A5918" i="40"/>
  <c r="A5917" i="40"/>
  <c r="A5916" i="40"/>
  <c r="A5915" i="40"/>
  <c r="A5914" i="40"/>
  <c r="A5913" i="40"/>
  <c r="A5912" i="40"/>
  <c r="A5911" i="40"/>
  <c r="A5910" i="40"/>
  <c r="A5909" i="40"/>
  <c r="A5908" i="40"/>
  <c r="A5907" i="40"/>
  <c r="A5906" i="40"/>
  <c r="A5905" i="40"/>
  <c r="A5904" i="40"/>
  <c r="A5903" i="40"/>
  <c r="A5902" i="40"/>
  <c r="A5901" i="40"/>
  <c r="A5900" i="40"/>
  <c r="A5899" i="40"/>
  <c r="A5898" i="40"/>
  <c r="A5897" i="40"/>
  <c r="A5896" i="40"/>
  <c r="A5895" i="40"/>
  <c r="A5894" i="40"/>
  <c r="A5893" i="40"/>
  <c r="A5892" i="40"/>
  <c r="A5891" i="40"/>
  <c r="A5890" i="40"/>
  <c r="A5889" i="40"/>
  <c r="A5888" i="40"/>
  <c r="A5887" i="40"/>
  <c r="A5886" i="40"/>
  <c r="A5885" i="40"/>
  <c r="A5884" i="40"/>
  <c r="A5883" i="40"/>
  <c r="A5882" i="40"/>
  <c r="A5881" i="40"/>
  <c r="A5880" i="40"/>
  <c r="A5879" i="40"/>
  <c r="A5878" i="40"/>
  <c r="A5877" i="40"/>
  <c r="A5876" i="40"/>
  <c r="A5875" i="40"/>
  <c r="A5874" i="40"/>
  <c r="A5873" i="40"/>
  <c r="A5872" i="40"/>
  <c r="A5871" i="40"/>
  <c r="A5870" i="40"/>
  <c r="A5869" i="40"/>
  <c r="A5868" i="40"/>
  <c r="A5867" i="40"/>
  <c r="A5866" i="40"/>
  <c r="A5865" i="40"/>
  <c r="A5864" i="40"/>
  <c r="A5863" i="40"/>
  <c r="A5862" i="40"/>
  <c r="A5861" i="40"/>
  <c r="A5860" i="40"/>
  <c r="A5859" i="40"/>
  <c r="A5858" i="40"/>
  <c r="A5857" i="40"/>
  <c r="A5856" i="40"/>
  <c r="A5855" i="40"/>
  <c r="A5854" i="40"/>
  <c r="A5853" i="40"/>
  <c r="A5852" i="40"/>
  <c r="A5851" i="40"/>
  <c r="A5850" i="40"/>
  <c r="A5849" i="40"/>
  <c r="A5848" i="40"/>
  <c r="A5847" i="40"/>
  <c r="A5846" i="40"/>
  <c r="A5845" i="40"/>
  <c r="A5844" i="40"/>
  <c r="A5843" i="40"/>
  <c r="A5842" i="40"/>
  <c r="A5841" i="40"/>
  <c r="A5840" i="40"/>
  <c r="A5839" i="40"/>
  <c r="A5838" i="40"/>
  <c r="A5837" i="40"/>
  <c r="A5836" i="40"/>
  <c r="A5835" i="40"/>
  <c r="A5834" i="40"/>
  <c r="A5833" i="40"/>
  <c r="A5832" i="40"/>
  <c r="A5831" i="40"/>
  <c r="A5830" i="40"/>
  <c r="A5829" i="40"/>
  <c r="A5828" i="40"/>
  <c r="A5827" i="40"/>
  <c r="A5826" i="40"/>
  <c r="A5825" i="40"/>
  <c r="A5824" i="40"/>
  <c r="A5823" i="40"/>
  <c r="A5822" i="40"/>
  <c r="A5821" i="40"/>
  <c r="A5820" i="40"/>
  <c r="A5819" i="40"/>
  <c r="A5818" i="40"/>
  <c r="A5817" i="40"/>
  <c r="A5816" i="40"/>
  <c r="A5815" i="40"/>
  <c r="A5814" i="40"/>
  <c r="A5813" i="40"/>
  <c r="A5812" i="40"/>
  <c r="A5811" i="40"/>
  <c r="A5810" i="40"/>
  <c r="A5809" i="40"/>
  <c r="A5808" i="40"/>
  <c r="A5807" i="40"/>
  <c r="A5806" i="40"/>
  <c r="A5805" i="40"/>
  <c r="A5804" i="40"/>
  <c r="A5803" i="40"/>
  <c r="A5802" i="40"/>
  <c r="A5801" i="40"/>
  <c r="A5800" i="40"/>
  <c r="A5799" i="40"/>
  <c r="A5798" i="40"/>
  <c r="A5797" i="40"/>
  <c r="A5796" i="40"/>
  <c r="A5795" i="40"/>
  <c r="A5794" i="40"/>
  <c r="A5793" i="40"/>
  <c r="A5792" i="40"/>
  <c r="A5791" i="40"/>
  <c r="A5790" i="40"/>
  <c r="A5789" i="40"/>
  <c r="A5788" i="40"/>
  <c r="A5787" i="40"/>
  <c r="A5786" i="40"/>
  <c r="A5785" i="40"/>
  <c r="A5784" i="40"/>
  <c r="A5783" i="40"/>
  <c r="A5782" i="40"/>
  <c r="A5781" i="40"/>
  <c r="A5780" i="40"/>
  <c r="A5779" i="40"/>
  <c r="A5778" i="40"/>
  <c r="A5777" i="40"/>
  <c r="A5776" i="40"/>
  <c r="A5775" i="40"/>
  <c r="A5774" i="40"/>
  <c r="A5773" i="40"/>
  <c r="A5772" i="40"/>
  <c r="A5771" i="40"/>
  <c r="A5770" i="40"/>
  <c r="A5769" i="40"/>
  <c r="A5768" i="40"/>
  <c r="A5767" i="40"/>
  <c r="A5766" i="40"/>
  <c r="A5765" i="40"/>
  <c r="A5764" i="40"/>
  <c r="A5763" i="40"/>
  <c r="A5762" i="40"/>
  <c r="A5761" i="40"/>
  <c r="A5760" i="40"/>
  <c r="A5759" i="40"/>
  <c r="A5758" i="40"/>
  <c r="A5757" i="40"/>
  <c r="A5756" i="40"/>
  <c r="A5755" i="40"/>
  <c r="A5754" i="40"/>
  <c r="A5753" i="40"/>
  <c r="A5752" i="40"/>
  <c r="A5751" i="40"/>
  <c r="A5750" i="40"/>
  <c r="A5749" i="40"/>
  <c r="A5748" i="40"/>
  <c r="A5747" i="40"/>
  <c r="A5746" i="40"/>
  <c r="A5745" i="40"/>
  <c r="A5744" i="40"/>
  <c r="A5743" i="40"/>
  <c r="A5742" i="40"/>
  <c r="A5741" i="40"/>
  <c r="A5740" i="40"/>
  <c r="A5739" i="40"/>
  <c r="A5738" i="40"/>
  <c r="A5737" i="40"/>
  <c r="A5736" i="40"/>
  <c r="A5735" i="40"/>
  <c r="A5734" i="40"/>
  <c r="A5733" i="40"/>
  <c r="A5732" i="40"/>
  <c r="A5731" i="40"/>
  <c r="A5730" i="40"/>
  <c r="A5729" i="40"/>
  <c r="A5728" i="40"/>
  <c r="A5727" i="40"/>
  <c r="A5726" i="40"/>
  <c r="A5725" i="40"/>
  <c r="A5724" i="40"/>
  <c r="A5723" i="40"/>
  <c r="A5722" i="40"/>
  <c r="A5721" i="40"/>
  <c r="A5720" i="40"/>
  <c r="A5719" i="40"/>
  <c r="A5718" i="40"/>
  <c r="A5717" i="40"/>
  <c r="A5716" i="40"/>
  <c r="A5715" i="40"/>
  <c r="A5714" i="40"/>
  <c r="A5713" i="40"/>
  <c r="A5712" i="40"/>
  <c r="A5711" i="40"/>
  <c r="A5710" i="40"/>
  <c r="A5709" i="40"/>
  <c r="A5708" i="40"/>
  <c r="A5707" i="40"/>
  <c r="A5706" i="40"/>
  <c r="A5705" i="40"/>
  <c r="A5704" i="40"/>
  <c r="A5703" i="40"/>
  <c r="A5702" i="40"/>
  <c r="A5701" i="40"/>
  <c r="A5700" i="40"/>
  <c r="A5699" i="40"/>
  <c r="A5698" i="40"/>
  <c r="A5697" i="40"/>
  <c r="A5696" i="40"/>
  <c r="A5695" i="40"/>
  <c r="A5694" i="40"/>
  <c r="A5693" i="40"/>
  <c r="A5692" i="40"/>
  <c r="A5691" i="40"/>
  <c r="A5690" i="40"/>
  <c r="A5689" i="40"/>
  <c r="A5688" i="40"/>
  <c r="A5687" i="40"/>
  <c r="A5686" i="40"/>
  <c r="A5685" i="40"/>
  <c r="A5684" i="40"/>
  <c r="A5683" i="40"/>
  <c r="A5682" i="40"/>
  <c r="A5681" i="40"/>
  <c r="A5680" i="40"/>
  <c r="A5679" i="40"/>
  <c r="A5678" i="40"/>
  <c r="A5677" i="40"/>
  <c r="A5676" i="40"/>
  <c r="A5675" i="40"/>
  <c r="A5674" i="40"/>
  <c r="A5673" i="40"/>
  <c r="A5672" i="40"/>
  <c r="A5671" i="40"/>
  <c r="A5670" i="40"/>
  <c r="A5669" i="40"/>
  <c r="A5668" i="40"/>
  <c r="A5667" i="40"/>
  <c r="A5666" i="40"/>
  <c r="A5665" i="40"/>
  <c r="A5664" i="40"/>
  <c r="A5663" i="40"/>
  <c r="A5662" i="40"/>
  <c r="A5661" i="40"/>
  <c r="A5660" i="40"/>
  <c r="A5659" i="40"/>
  <c r="A5658" i="40"/>
  <c r="A5657" i="40"/>
  <c r="A5656" i="40"/>
  <c r="A5655" i="40"/>
  <c r="A5654" i="40"/>
  <c r="A5653" i="40"/>
  <c r="A5652" i="40"/>
  <c r="A5651" i="40"/>
  <c r="A5650" i="40"/>
  <c r="A5649" i="40"/>
  <c r="A5648" i="40"/>
  <c r="A5647" i="40"/>
  <c r="A5646" i="40"/>
  <c r="A5645" i="40"/>
  <c r="A5644" i="40"/>
  <c r="A5643" i="40"/>
  <c r="A5642" i="40"/>
  <c r="A5641" i="40"/>
  <c r="A5640" i="40"/>
  <c r="A5639" i="40"/>
  <c r="A5638" i="40"/>
  <c r="A5637" i="40"/>
  <c r="A5636" i="40"/>
  <c r="A5635" i="40"/>
  <c r="A5634" i="40"/>
  <c r="A5633" i="40"/>
  <c r="A5632" i="40"/>
  <c r="A5631" i="40"/>
  <c r="A5630" i="40"/>
  <c r="A5629" i="40"/>
  <c r="A5628" i="40"/>
  <c r="A5627" i="40"/>
  <c r="A5626" i="40"/>
  <c r="A5625" i="40"/>
  <c r="A5624" i="40"/>
  <c r="A5623" i="40"/>
  <c r="A5622" i="40"/>
  <c r="A5621" i="40"/>
  <c r="A5620" i="40"/>
  <c r="A5619" i="40"/>
  <c r="A5618" i="40"/>
  <c r="A5617" i="40"/>
  <c r="A5616" i="40"/>
  <c r="A5615" i="40"/>
  <c r="A5614" i="40"/>
  <c r="A5613" i="40"/>
  <c r="A5612" i="40"/>
  <c r="A5611" i="40"/>
  <c r="A5610" i="40"/>
  <c r="A5609" i="40"/>
  <c r="A5608" i="40"/>
  <c r="A5607" i="40"/>
  <c r="A5606" i="40"/>
  <c r="A5605" i="40"/>
  <c r="A5604" i="40"/>
  <c r="A5603" i="40"/>
  <c r="A5602" i="40"/>
  <c r="A5601" i="40"/>
  <c r="A5600" i="40"/>
  <c r="A5599" i="40"/>
  <c r="A5598" i="40"/>
  <c r="A5597" i="40"/>
  <c r="A5596" i="40"/>
  <c r="A5595" i="40"/>
  <c r="A5594" i="40"/>
  <c r="A5593" i="40"/>
  <c r="A5592" i="40"/>
  <c r="A5591" i="40"/>
  <c r="A5590" i="40"/>
  <c r="A5589" i="40"/>
  <c r="A5588" i="40"/>
  <c r="A5587" i="40"/>
  <c r="A5586" i="40"/>
  <c r="A5585" i="40"/>
  <c r="A5584" i="40"/>
  <c r="A5583" i="40"/>
  <c r="A5582" i="40"/>
  <c r="A5581" i="40"/>
  <c r="A5580" i="40"/>
  <c r="A5579" i="40"/>
  <c r="A5578" i="40"/>
  <c r="A5577" i="40"/>
  <c r="A5576" i="40"/>
  <c r="A5575" i="40"/>
  <c r="A5574" i="40"/>
  <c r="A5573" i="40"/>
  <c r="A5572" i="40"/>
  <c r="A5571" i="40"/>
  <c r="A5570" i="40"/>
  <c r="A5569" i="40"/>
  <c r="A5568" i="40"/>
  <c r="A5567" i="40"/>
  <c r="A5566" i="40"/>
  <c r="A5565" i="40"/>
  <c r="A5564" i="40"/>
  <c r="A5563" i="40"/>
  <c r="A5562" i="40"/>
  <c r="A5561" i="40"/>
  <c r="A5560" i="40"/>
  <c r="A5559" i="40"/>
  <c r="A5558" i="40"/>
  <c r="A5557" i="40"/>
  <c r="A5556" i="40"/>
  <c r="A5555" i="40"/>
  <c r="A5554" i="40"/>
  <c r="A5553" i="40"/>
  <c r="A5552" i="40"/>
  <c r="A5551" i="40"/>
  <c r="A5550" i="40"/>
  <c r="A5549" i="40"/>
  <c r="A5548" i="40"/>
  <c r="A5547" i="40"/>
  <c r="A5546" i="40"/>
  <c r="A5545" i="40"/>
  <c r="A5544" i="40"/>
  <c r="A5543" i="40"/>
  <c r="A5542" i="40"/>
  <c r="A5541" i="40"/>
  <c r="A5540" i="40"/>
  <c r="A5539" i="40"/>
  <c r="A5538" i="40"/>
  <c r="A5537" i="40"/>
  <c r="A5536" i="40"/>
  <c r="A5535" i="40"/>
  <c r="A5534" i="40"/>
  <c r="A5533" i="40"/>
  <c r="A5532" i="40"/>
  <c r="A5531" i="40"/>
  <c r="A5530" i="40"/>
  <c r="A5529" i="40"/>
  <c r="A5528" i="40"/>
  <c r="A5527" i="40"/>
  <c r="A5526" i="40"/>
  <c r="A5525" i="40"/>
  <c r="A5524" i="40"/>
  <c r="A5523" i="40"/>
  <c r="A5522" i="40"/>
  <c r="A5521" i="40"/>
  <c r="A5520" i="40"/>
  <c r="A5519" i="40"/>
  <c r="A5518" i="40"/>
  <c r="A5517" i="40"/>
  <c r="A5516" i="40"/>
  <c r="A5515" i="40"/>
  <c r="A5514" i="40"/>
  <c r="A5513" i="40"/>
  <c r="A5512" i="40"/>
  <c r="A5511" i="40"/>
  <c r="A5510" i="40"/>
  <c r="A5509" i="40"/>
  <c r="A5508" i="40"/>
  <c r="A5507" i="40"/>
  <c r="A5506" i="40"/>
  <c r="A5505" i="40"/>
  <c r="A5504" i="40"/>
  <c r="A5503" i="40"/>
  <c r="A5502" i="40"/>
  <c r="A5501" i="40"/>
  <c r="A5500" i="40"/>
  <c r="A5499" i="40"/>
  <c r="A5498" i="40"/>
  <c r="A5497" i="40"/>
  <c r="A5496" i="40"/>
  <c r="A5495" i="40"/>
  <c r="A5494" i="40"/>
  <c r="A5493" i="40"/>
  <c r="A5492" i="40"/>
  <c r="A5491" i="40"/>
  <c r="A5490" i="40"/>
  <c r="A5489" i="40"/>
  <c r="A5488" i="40"/>
  <c r="A5487" i="40"/>
  <c r="A5486" i="40"/>
  <c r="A5485" i="40"/>
  <c r="A5484" i="40"/>
  <c r="A5483" i="40"/>
  <c r="A5482" i="40"/>
  <c r="A5481" i="40"/>
  <c r="A5480" i="40"/>
  <c r="A5479" i="40"/>
  <c r="A5478" i="40"/>
  <c r="A5477" i="40"/>
  <c r="A5476" i="40"/>
  <c r="A5475" i="40"/>
  <c r="A5474" i="40"/>
  <c r="A5473" i="40"/>
  <c r="A5472" i="40"/>
  <c r="A5471" i="40"/>
  <c r="A5470" i="40"/>
  <c r="A5469" i="40"/>
  <c r="A5468" i="40"/>
  <c r="A5467" i="40"/>
  <c r="A5466" i="40"/>
  <c r="A5465" i="40"/>
  <c r="A5464" i="40"/>
  <c r="A5463" i="40"/>
  <c r="A5462" i="40"/>
  <c r="A5461" i="40"/>
  <c r="A5460" i="40"/>
  <c r="A5459" i="40"/>
  <c r="A5458" i="40"/>
  <c r="A5457" i="40"/>
  <c r="A5456" i="40"/>
  <c r="A5455" i="40"/>
  <c r="A5454" i="40"/>
  <c r="A5453" i="40"/>
  <c r="A5452" i="40"/>
  <c r="A5451" i="40"/>
  <c r="A5450" i="40"/>
  <c r="A5449" i="40"/>
  <c r="A5448" i="40"/>
  <c r="A5447" i="40"/>
  <c r="A5446" i="40"/>
  <c r="A5445" i="40"/>
  <c r="A5444" i="40"/>
  <c r="A5443" i="40"/>
  <c r="A5442" i="40"/>
  <c r="A5441" i="40"/>
  <c r="A5440" i="40"/>
  <c r="A5439" i="40"/>
  <c r="A5438" i="40"/>
  <c r="A5437" i="40"/>
  <c r="A5436" i="40"/>
  <c r="A5435" i="40"/>
  <c r="A5434" i="40"/>
  <c r="A5433" i="40"/>
  <c r="A5432" i="40"/>
  <c r="A5431" i="40"/>
  <c r="A5430" i="40"/>
  <c r="A5429" i="40"/>
  <c r="A5428" i="40"/>
  <c r="A5427" i="40"/>
  <c r="A5426" i="40"/>
  <c r="A5425" i="40"/>
  <c r="A5424" i="40"/>
  <c r="A5423" i="40"/>
  <c r="A5422" i="40"/>
  <c r="A5421" i="40"/>
  <c r="A5420" i="40"/>
  <c r="A5419" i="40"/>
  <c r="A5418" i="40"/>
  <c r="A5417" i="40"/>
  <c r="A5416" i="40"/>
  <c r="A5415" i="40"/>
  <c r="A5414" i="40"/>
  <c r="A5413" i="40"/>
  <c r="A5412" i="40"/>
  <c r="A5411" i="40"/>
  <c r="A5410" i="40"/>
  <c r="A5409" i="40"/>
  <c r="A5408" i="40"/>
  <c r="A5407" i="40"/>
  <c r="A5406" i="40"/>
  <c r="A5405" i="40"/>
  <c r="A5404" i="40"/>
  <c r="A5403" i="40"/>
  <c r="A5402" i="40"/>
  <c r="A5401" i="40"/>
  <c r="A5400" i="40"/>
  <c r="A5399" i="40"/>
  <c r="A5398" i="40"/>
  <c r="A5397" i="40"/>
  <c r="A5396" i="40"/>
  <c r="A5395" i="40"/>
  <c r="A5394" i="40"/>
  <c r="A5393" i="40"/>
  <c r="A5392" i="40"/>
  <c r="A5391" i="40"/>
  <c r="A5390" i="40"/>
  <c r="A5389" i="40"/>
  <c r="A5388" i="40"/>
  <c r="A5387" i="40"/>
  <c r="A5386" i="40"/>
  <c r="A5385" i="40"/>
  <c r="A5384" i="40"/>
  <c r="A5383" i="40"/>
  <c r="A5382" i="40"/>
  <c r="A5381" i="40"/>
  <c r="A5380" i="40"/>
  <c r="A5379" i="40"/>
  <c r="A5378" i="40"/>
  <c r="A5377" i="40"/>
  <c r="A5376" i="40"/>
  <c r="A5375" i="40"/>
  <c r="A5374" i="40"/>
  <c r="A5373" i="40"/>
  <c r="A5372" i="40"/>
  <c r="A5371" i="40"/>
  <c r="A5370" i="40"/>
  <c r="A5369" i="40"/>
  <c r="A5368" i="40"/>
  <c r="A5367" i="40"/>
  <c r="A5366" i="40"/>
  <c r="A5365" i="40"/>
  <c r="A5364" i="40"/>
  <c r="A5363" i="40"/>
  <c r="A5362" i="40"/>
  <c r="A5361" i="40"/>
  <c r="A5360" i="40"/>
  <c r="A5359" i="40"/>
  <c r="A5358" i="40"/>
  <c r="A5357" i="40"/>
  <c r="A5356" i="40"/>
  <c r="A5355" i="40"/>
  <c r="A5354" i="40"/>
  <c r="A5353" i="40"/>
  <c r="A5352" i="40"/>
  <c r="A5351" i="40"/>
  <c r="A5350" i="40"/>
  <c r="A5349" i="40"/>
  <c r="A5348" i="40"/>
  <c r="A5347" i="40"/>
  <c r="A5346" i="40"/>
  <c r="A5345" i="40"/>
  <c r="A5344" i="40"/>
  <c r="A5343" i="40"/>
  <c r="A5342" i="40"/>
  <c r="A5341" i="40"/>
  <c r="A5340" i="40"/>
  <c r="A5339" i="40"/>
  <c r="A5338" i="40"/>
  <c r="A5337" i="40"/>
  <c r="A5336" i="40"/>
  <c r="A5335" i="40"/>
  <c r="A5334" i="40"/>
  <c r="A5333" i="40"/>
  <c r="A5332" i="40"/>
  <c r="A5331" i="40"/>
  <c r="A5330" i="40"/>
  <c r="A5329" i="40"/>
  <c r="A5328" i="40"/>
  <c r="A5327" i="40"/>
  <c r="A5326" i="40"/>
  <c r="A5325" i="40"/>
  <c r="A5324" i="40"/>
  <c r="A5323" i="40"/>
  <c r="A5322" i="40"/>
  <c r="A5321" i="40"/>
  <c r="A5320" i="40"/>
  <c r="A5319" i="40"/>
  <c r="A5318" i="40"/>
  <c r="A5317" i="40"/>
  <c r="A5316" i="40"/>
  <c r="A5315" i="40"/>
  <c r="A5314" i="40"/>
  <c r="A5313" i="40"/>
  <c r="A5312" i="40"/>
  <c r="A5311" i="40"/>
  <c r="A5310" i="40"/>
  <c r="A5309" i="40"/>
  <c r="A5308" i="40"/>
  <c r="A5307" i="40"/>
  <c r="A5306" i="40"/>
  <c r="A5305" i="40"/>
  <c r="A5304" i="40"/>
  <c r="A5303" i="40"/>
  <c r="A5302" i="40"/>
  <c r="A5301" i="40"/>
  <c r="A5300" i="40"/>
  <c r="A5299" i="40"/>
  <c r="A5298" i="40"/>
  <c r="A5297" i="40"/>
  <c r="A5296" i="40"/>
  <c r="A5295" i="40"/>
  <c r="A5294" i="40"/>
  <c r="A5293" i="40"/>
  <c r="A5292" i="40"/>
  <c r="A5291" i="40"/>
  <c r="A5290" i="40"/>
  <c r="A5289" i="40"/>
  <c r="A5288" i="40"/>
  <c r="A5287" i="40"/>
  <c r="A5286" i="40"/>
  <c r="A5285" i="40"/>
  <c r="A5284" i="40"/>
  <c r="A5283" i="40"/>
  <c r="A5282" i="40"/>
  <c r="A5281" i="40"/>
  <c r="A5280" i="40"/>
  <c r="A5279" i="40"/>
  <c r="A5278" i="40"/>
  <c r="A5277" i="40"/>
  <c r="A5276" i="40"/>
  <c r="A5275" i="40"/>
  <c r="A5274" i="40"/>
  <c r="A5273" i="40"/>
  <c r="A5272" i="40"/>
  <c r="A5271" i="40"/>
  <c r="A5270" i="40"/>
  <c r="A5269" i="40"/>
  <c r="A5268" i="40"/>
  <c r="A5267" i="40"/>
  <c r="A5266" i="40"/>
  <c r="A5265" i="40"/>
  <c r="A5264" i="40"/>
  <c r="A5263" i="40"/>
  <c r="A5262" i="40"/>
  <c r="A5261" i="40"/>
  <c r="A5260" i="40"/>
  <c r="A5259" i="40"/>
  <c r="A5258" i="40"/>
  <c r="A5257" i="40"/>
  <c r="A5256" i="40"/>
  <c r="A5255" i="40"/>
  <c r="A5254" i="40"/>
  <c r="A5253" i="40"/>
  <c r="A5252" i="40"/>
  <c r="A5251" i="40"/>
  <c r="A5250" i="40"/>
  <c r="A5249" i="40"/>
  <c r="A5248" i="40"/>
  <c r="A5247" i="40"/>
  <c r="A5246" i="40"/>
  <c r="A5245" i="40"/>
  <c r="A5244" i="40"/>
  <c r="A5243" i="40"/>
  <c r="A5242" i="40"/>
  <c r="A5241" i="40"/>
  <c r="A5240" i="40"/>
  <c r="A5239" i="40"/>
  <c r="A5238" i="40"/>
  <c r="A5237" i="40"/>
  <c r="A5236" i="40"/>
  <c r="A5235" i="40"/>
  <c r="A5234" i="40"/>
  <c r="A5233" i="40"/>
  <c r="A5232" i="40"/>
  <c r="A5231" i="40"/>
  <c r="A5230" i="40"/>
  <c r="A5229" i="40"/>
  <c r="A5228" i="40"/>
  <c r="A5227" i="40"/>
  <c r="A5226" i="40"/>
  <c r="A5225" i="40"/>
  <c r="A5224" i="40"/>
  <c r="A5223" i="40"/>
  <c r="A5222" i="40"/>
  <c r="A5221" i="40"/>
  <c r="A5220" i="40"/>
  <c r="A5219" i="40"/>
  <c r="A5218" i="40"/>
  <c r="A5217" i="40"/>
  <c r="A5216" i="40"/>
  <c r="A5215" i="40"/>
  <c r="A5214" i="40"/>
  <c r="A5213" i="40"/>
  <c r="A5212" i="40"/>
  <c r="A5211" i="40"/>
  <c r="A5210" i="40"/>
  <c r="A5209" i="40"/>
  <c r="A5208" i="40"/>
  <c r="A5207" i="40"/>
  <c r="A5206" i="40"/>
  <c r="A5205" i="40"/>
  <c r="A5204" i="40"/>
  <c r="A5203" i="40"/>
  <c r="A5202" i="40"/>
  <c r="A5201" i="40"/>
  <c r="A5200" i="40"/>
  <c r="A5199" i="40"/>
  <c r="A5198" i="40"/>
  <c r="A5197" i="40"/>
  <c r="A5196" i="40"/>
  <c r="A5195" i="40"/>
  <c r="A5194" i="40"/>
  <c r="A5193" i="40"/>
  <c r="A5192" i="40"/>
  <c r="A5191" i="40"/>
  <c r="A5190" i="40"/>
  <c r="A5189" i="40"/>
  <c r="A5188" i="40"/>
  <c r="A5187" i="40"/>
  <c r="A5186" i="40"/>
  <c r="A5185" i="40"/>
  <c r="A5184" i="40"/>
  <c r="A5183" i="40"/>
  <c r="A5182" i="40"/>
  <c r="A5181" i="40"/>
  <c r="A5180" i="40"/>
  <c r="A5179" i="40"/>
  <c r="A5178" i="40"/>
  <c r="A5177" i="40"/>
  <c r="A5176" i="40"/>
  <c r="A5175" i="40"/>
  <c r="A5174" i="40"/>
  <c r="A5173" i="40"/>
  <c r="A5172" i="40"/>
  <c r="A5171" i="40"/>
  <c r="A5170" i="40"/>
  <c r="A5169" i="40"/>
  <c r="A5168" i="40"/>
  <c r="A5167" i="40"/>
  <c r="A5166" i="40"/>
  <c r="A5165" i="40"/>
  <c r="A5164" i="40"/>
  <c r="A5163" i="40"/>
  <c r="A5162" i="40"/>
  <c r="A5161" i="40"/>
  <c r="A5160" i="40"/>
  <c r="A5159" i="40"/>
  <c r="A5158" i="40"/>
  <c r="A5157" i="40"/>
  <c r="A5156" i="40"/>
  <c r="A5155" i="40"/>
  <c r="A5154" i="40"/>
  <c r="A5153" i="40"/>
  <c r="A5152" i="40"/>
  <c r="A5151" i="40"/>
  <c r="A5150" i="40"/>
  <c r="A5149" i="40"/>
  <c r="A5148" i="40"/>
  <c r="A5147" i="40"/>
  <c r="A5146" i="40"/>
  <c r="A5145" i="40"/>
  <c r="A5144" i="40"/>
  <c r="A5143" i="40"/>
  <c r="A5142" i="40"/>
  <c r="A5141" i="40"/>
  <c r="A5140" i="40"/>
  <c r="A5139" i="40"/>
  <c r="A5138" i="40"/>
  <c r="A5137" i="40"/>
  <c r="A5136" i="40"/>
  <c r="A5135" i="40"/>
  <c r="A5134" i="40"/>
  <c r="A5133" i="40"/>
  <c r="A5132" i="40"/>
  <c r="A5131" i="40"/>
  <c r="A5130" i="40"/>
  <c r="A5129" i="40"/>
  <c r="A5128" i="40"/>
  <c r="A5127" i="40"/>
  <c r="A5126" i="40"/>
  <c r="A5125" i="40"/>
  <c r="A5124" i="40"/>
  <c r="A5123" i="40"/>
  <c r="A5122" i="40"/>
  <c r="A5121" i="40"/>
  <c r="A5120" i="40"/>
  <c r="A5119" i="40"/>
  <c r="A5118" i="40"/>
  <c r="A5117" i="40"/>
  <c r="A5116" i="40"/>
  <c r="A5115" i="40"/>
  <c r="A5114" i="40"/>
  <c r="A5113" i="40"/>
  <c r="A5112" i="40"/>
  <c r="A5111" i="40"/>
  <c r="A5110" i="40"/>
  <c r="A5109" i="40"/>
  <c r="A5108" i="40"/>
  <c r="A5107" i="40"/>
  <c r="A5106" i="40"/>
  <c r="A5105" i="40"/>
  <c r="A5104" i="40"/>
  <c r="A5103" i="40"/>
  <c r="A5102" i="40"/>
  <c r="A5101" i="40"/>
  <c r="A5100" i="40"/>
  <c r="A5099" i="40"/>
  <c r="A5098" i="40"/>
  <c r="A5097" i="40"/>
  <c r="A5096" i="40"/>
  <c r="A5095" i="40"/>
  <c r="A5094" i="40"/>
  <c r="A5093" i="40"/>
  <c r="A5092" i="40"/>
  <c r="A5091" i="40"/>
  <c r="A5090" i="40"/>
  <c r="A5089" i="40"/>
  <c r="A5088" i="40"/>
  <c r="A5087" i="40"/>
  <c r="A5086" i="40"/>
  <c r="A5085" i="40"/>
  <c r="A5084" i="40"/>
  <c r="A5083" i="40"/>
  <c r="A5082" i="40"/>
  <c r="A5081" i="40"/>
  <c r="A5080" i="40"/>
  <c r="A5079" i="40"/>
  <c r="A5078" i="40"/>
  <c r="A5077" i="40"/>
  <c r="A5076" i="40"/>
  <c r="A5075" i="40"/>
  <c r="A5074" i="40"/>
  <c r="A5073" i="40"/>
  <c r="A5072" i="40"/>
  <c r="A5071" i="40"/>
  <c r="A5070" i="40"/>
  <c r="A5069" i="40"/>
  <c r="A5068" i="40"/>
  <c r="A5067" i="40"/>
  <c r="A5066" i="40"/>
  <c r="A5065" i="40"/>
  <c r="A5064" i="40"/>
  <c r="A5063" i="40"/>
  <c r="A5062" i="40"/>
  <c r="A5061" i="40"/>
  <c r="A5060" i="40"/>
  <c r="A5059" i="40"/>
  <c r="A5058" i="40"/>
  <c r="A5057" i="40"/>
  <c r="A5056" i="40"/>
  <c r="A5055" i="40"/>
  <c r="A5054" i="40"/>
  <c r="A5053" i="40"/>
  <c r="A5052" i="40"/>
  <c r="A5051" i="40"/>
  <c r="A5050" i="40"/>
  <c r="A5049" i="40"/>
  <c r="A5048" i="40"/>
  <c r="A5047" i="40"/>
  <c r="A5046" i="40"/>
  <c r="A5045" i="40"/>
  <c r="A5044" i="40"/>
  <c r="A5043" i="40"/>
  <c r="A5042" i="40"/>
  <c r="A5041" i="40"/>
  <c r="A5040" i="40"/>
  <c r="A5039" i="40"/>
  <c r="A5038" i="40"/>
  <c r="A5037" i="40"/>
  <c r="A5036" i="40"/>
  <c r="A5035" i="40"/>
  <c r="A5034" i="40"/>
  <c r="A5033" i="40"/>
  <c r="A5032" i="40"/>
  <c r="A5031" i="40"/>
  <c r="A5030" i="40"/>
  <c r="A5029" i="40"/>
  <c r="A5028" i="40"/>
  <c r="A5027" i="40"/>
  <c r="A5026" i="40"/>
  <c r="A5025" i="40"/>
  <c r="A5024" i="40"/>
  <c r="A5023" i="40"/>
  <c r="A5022" i="40"/>
  <c r="A5021" i="40"/>
  <c r="A5020" i="40"/>
  <c r="A5019" i="40"/>
  <c r="A5018" i="40"/>
  <c r="A5017" i="40"/>
  <c r="A5016" i="40"/>
  <c r="A5015" i="40"/>
  <c r="A5014" i="40"/>
  <c r="A5013" i="40"/>
  <c r="A5012" i="40"/>
  <c r="A5011" i="40"/>
  <c r="A5010" i="40"/>
  <c r="A5009" i="40"/>
  <c r="A5008" i="40"/>
  <c r="A5007" i="40"/>
  <c r="A5006" i="40"/>
  <c r="A5005" i="40"/>
  <c r="A5004" i="40"/>
  <c r="A5003" i="40"/>
  <c r="A5002" i="40"/>
  <c r="A5001" i="40"/>
  <c r="A5000" i="40"/>
  <c r="A4999" i="40"/>
  <c r="A4998" i="40"/>
  <c r="A4997" i="40"/>
  <c r="A4996" i="40"/>
  <c r="A4995" i="40"/>
  <c r="A4994" i="40"/>
  <c r="A4993" i="40"/>
  <c r="A4992" i="40"/>
  <c r="A4991" i="40"/>
  <c r="A4990" i="40"/>
  <c r="A4989" i="40"/>
  <c r="A4988" i="40"/>
  <c r="A4987" i="40"/>
  <c r="A4986" i="40"/>
  <c r="A4985" i="40"/>
  <c r="A4984" i="40"/>
  <c r="A4983" i="40"/>
  <c r="A4982" i="40"/>
  <c r="A4981" i="40"/>
  <c r="A4980" i="40"/>
  <c r="A4979" i="40"/>
  <c r="A4978" i="40"/>
  <c r="A4977" i="40"/>
  <c r="A4976" i="40"/>
  <c r="A4975" i="40"/>
  <c r="A4974" i="40"/>
  <c r="A4973" i="40"/>
  <c r="A4972" i="40"/>
  <c r="A4971" i="40"/>
  <c r="A4970" i="40"/>
  <c r="A4969" i="40"/>
  <c r="A4968" i="40"/>
  <c r="A4967" i="40"/>
  <c r="A4966" i="40"/>
  <c r="A4965" i="40"/>
  <c r="A4964" i="40"/>
  <c r="A4963" i="40"/>
  <c r="A4962" i="40"/>
  <c r="A4961" i="40"/>
  <c r="A4960" i="40"/>
  <c r="A4959" i="40"/>
  <c r="A4958" i="40"/>
  <c r="A4957" i="40"/>
  <c r="A4956" i="40"/>
  <c r="A4955" i="40"/>
  <c r="A4954" i="40"/>
  <c r="A4953" i="40"/>
  <c r="A4952" i="40"/>
  <c r="A4951" i="40"/>
  <c r="A4950" i="40"/>
  <c r="A4949" i="40"/>
  <c r="A4948" i="40"/>
  <c r="A4947" i="40"/>
  <c r="A4946" i="40"/>
  <c r="A4945" i="40"/>
  <c r="A4944" i="40"/>
  <c r="A4943" i="40"/>
  <c r="A4942" i="40"/>
  <c r="A4941" i="40"/>
  <c r="A4940" i="40"/>
  <c r="A4939" i="40"/>
  <c r="A4938" i="40"/>
  <c r="A4937" i="40"/>
  <c r="A4936" i="40"/>
  <c r="A4935" i="40"/>
  <c r="A4934" i="40"/>
  <c r="A4933" i="40"/>
  <c r="A4932" i="40"/>
  <c r="A4931" i="40"/>
  <c r="A4930" i="40"/>
  <c r="A4929" i="40"/>
  <c r="A4928" i="40"/>
  <c r="A4927" i="40"/>
  <c r="A4926" i="40"/>
  <c r="A4925" i="40"/>
  <c r="A4924" i="40"/>
  <c r="A4923" i="40"/>
  <c r="A4922" i="40"/>
  <c r="A4921" i="40"/>
  <c r="A4920" i="40"/>
  <c r="A4919" i="40"/>
  <c r="A4918" i="40"/>
  <c r="A4917" i="40"/>
  <c r="A4916" i="40"/>
  <c r="A4915" i="40"/>
  <c r="A4914" i="40"/>
  <c r="A4913" i="40"/>
  <c r="A4912" i="40"/>
  <c r="A4911" i="40"/>
  <c r="A4910" i="40"/>
  <c r="A4909" i="40"/>
  <c r="A4908" i="40"/>
  <c r="A4907" i="40"/>
  <c r="A4906" i="40"/>
  <c r="A4905" i="40"/>
  <c r="A4904" i="40"/>
  <c r="A4903" i="40"/>
  <c r="A4902" i="40"/>
  <c r="A4901" i="40"/>
  <c r="A4900" i="40"/>
  <c r="A4899" i="40"/>
  <c r="A4898" i="40"/>
  <c r="A4897" i="40"/>
  <c r="A4896" i="40"/>
  <c r="A4895" i="40"/>
  <c r="A4894" i="40"/>
  <c r="A4893" i="40"/>
  <c r="A4892" i="40"/>
  <c r="A4891" i="40"/>
  <c r="A4890" i="40"/>
  <c r="A4889" i="40"/>
  <c r="A4888" i="40"/>
  <c r="A4887" i="40"/>
  <c r="A4886" i="40"/>
  <c r="A4885" i="40"/>
  <c r="A4884" i="40"/>
  <c r="A4883" i="40"/>
  <c r="A4882" i="40"/>
  <c r="A4881" i="40"/>
  <c r="A4880" i="40"/>
  <c r="A4879" i="40"/>
  <c r="A4878" i="40"/>
  <c r="A4877" i="40"/>
  <c r="A4876" i="40"/>
  <c r="A4875" i="40"/>
  <c r="A4874" i="40"/>
  <c r="A4873" i="40"/>
  <c r="A4872" i="40"/>
  <c r="A4871" i="40"/>
  <c r="A4870" i="40"/>
  <c r="A4869" i="40"/>
  <c r="A4868" i="40"/>
  <c r="A4867" i="40"/>
  <c r="A4866" i="40"/>
  <c r="A4865" i="40"/>
  <c r="A4864" i="40"/>
  <c r="A4863" i="40"/>
  <c r="A4862" i="40"/>
  <c r="A4861" i="40"/>
  <c r="A4860" i="40"/>
  <c r="A4859" i="40"/>
  <c r="A4858" i="40"/>
  <c r="A4857" i="40"/>
  <c r="A4856" i="40"/>
  <c r="A4855" i="40"/>
  <c r="A4854" i="40"/>
  <c r="A4853" i="40"/>
  <c r="A4852" i="40"/>
  <c r="A4851" i="40"/>
  <c r="A4850" i="40"/>
  <c r="A4849" i="40"/>
  <c r="A4848" i="40"/>
  <c r="A4847" i="40"/>
  <c r="A4846" i="40"/>
  <c r="A4845" i="40"/>
  <c r="A4844" i="40"/>
  <c r="A4843" i="40"/>
  <c r="A4842" i="40"/>
  <c r="A4841" i="40"/>
  <c r="A4840" i="40"/>
  <c r="A4839" i="40"/>
  <c r="A4838" i="40"/>
  <c r="A4837" i="40"/>
  <c r="A4836" i="40"/>
  <c r="A4835" i="40"/>
  <c r="A4834" i="40"/>
  <c r="A4833" i="40"/>
  <c r="A4832" i="40"/>
  <c r="A4831" i="40"/>
  <c r="A4830" i="40"/>
  <c r="A4829" i="40"/>
  <c r="A4828" i="40"/>
  <c r="A4827" i="40"/>
  <c r="A4826" i="40"/>
  <c r="A4825" i="40"/>
  <c r="A4824" i="40"/>
  <c r="A4823" i="40"/>
  <c r="A4822" i="40"/>
  <c r="A4821" i="40"/>
  <c r="A4820" i="40"/>
  <c r="A4819" i="40"/>
  <c r="A4818" i="40"/>
  <c r="A4817" i="40"/>
  <c r="A4816" i="40"/>
  <c r="A4815" i="40"/>
  <c r="A4814" i="40"/>
  <c r="A4813" i="40"/>
  <c r="A4812" i="40"/>
  <c r="A4811" i="40"/>
  <c r="A4810" i="40"/>
  <c r="A4809" i="40"/>
  <c r="A4808" i="40"/>
  <c r="A4807" i="40"/>
  <c r="A4806" i="40"/>
  <c r="A4805" i="40"/>
  <c r="A4804" i="40"/>
  <c r="A4803" i="40"/>
  <c r="A4802" i="40"/>
  <c r="A4801" i="40"/>
  <c r="A4800" i="40"/>
  <c r="A4799" i="40"/>
  <c r="A4798" i="40"/>
  <c r="A4797" i="40"/>
  <c r="A4796" i="40"/>
  <c r="A4795" i="40"/>
  <c r="A4794" i="40"/>
  <c r="A4793" i="40"/>
  <c r="A4792" i="40"/>
  <c r="A4791" i="40"/>
  <c r="A4790" i="40"/>
  <c r="A4789" i="40"/>
  <c r="A4788" i="40"/>
  <c r="A4787" i="40"/>
  <c r="A4786" i="40"/>
  <c r="A4785" i="40"/>
  <c r="A4784" i="40"/>
  <c r="A4783" i="40"/>
  <c r="A4782" i="40"/>
  <c r="A4781" i="40"/>
  <c r="A4780" i="40"/>
  <c r="A4779" i="40"/>
  <c r="A4778" i="40"/>
  <c r="A4777" i="40"/>
  <c r="A4776" i="40"/>
  <c r="A4775" i="40"/>
  <c r="A4774" i="40"/>
  <c r="A4773" i="40"/>
  <c r="A4772" i="40"/>
  <c r="A4771" i="40"/>
  <c r="A4770" i="40"/>
  <c r="A4769" i="40"/>
  <c r="A4768" i="40"/>
  <c r="A4767" i="40"/>
  <c r="A4766" i="40"/>
  <c r="A4765" i="40"/>
  <c r="A4764" i="40"/>
  <c r="A4763" i="40"/>
  <c r="A4762" i="40"/>
  <c r="A4761" i="40"/>
  <c r="A4760" i="40"/>
  <c r="A4759" i="40"/>
  <c r="A4758" i="40"/>
  <c r="A4757" i="40"/>
  <c r="A4756" i="40"/>
  <c r="A4755" i="40"/>
  <c r="A4754" i="40"/>
  <c r="A4753" i="40"/>
  <c r="A4752" i="40"/>
  <c r="A4751" i="40"/>
  <c r="A4750" i="40"/>
  <c r="A4749" i="40"/>
  <c r="A4748" i="40"/>
  <c r="A4747" i="40"/>
  <c r="A4746" i="40"/>
  <c r="A4745" i="40"/>
  <c r="A4744" i="40"/>
  <c r="A4743" i="40"/>
  <c r="A4742" i="40"/>
  <c r="A4741" i="40"/>
  <c r="A4740" i="40"/>
  <c r="A4739" i="40"/>
  <c r="A4738" i="40"/>
  <c r="A4737" i="40"/>
  <c r="A4736" i="40"/>
  <c r="A4735" i="40"/>
  <c r="A4734" i="40"/>
  <c r="A4733" i="40"/>
  <c r="A4732" i="40"/>
  <c r="A4731" i="40"/>
  <c r="A4730" i="40"/>
  <c r="A4729" i="40"/>
  <c r="A4728" i="40"/>
  <c r="A4727" i="40"/>
  <c r="A4726" i="40"/>
  <c r="A4725" i="40"/>
  <c r="A4724" i="40"/>
  <c r="A4723" i="40"/>
  <c r="A4722" i="40"/>
  <c r="A4721" i="40"/>
  <c r="A4720" i="40"/>
  <c r="A4719" i="40"/>
  <c r="A4718" i="40"/>
  <c r="A4717" i="40"/>
  <c r="A4716" i="40"/>
  <c r="A4715" i="40"/>
  <c r="A4714" i="40"/>
  <c r="A4713" i="40"/>
  <c r="A4712" i="40"/>
  <c r="A4711" i="40"/>
  <c r="A4710" i="40"/>
  <c r="A4709" i="40"/>
  <c r="A4708" i="40"/>
  <c r="A4707" i="40"/>
  <c r="A4706" i="40"/>
  <c r="A4705" i="40"/>
  <c r="A4704" i="40"/>
  <c r="A4703" i="40"/>
  <c r="A4702" i="40"/>
  <c r="A4701" i="40"/>
  <c r="A4700" i="40"/>
  <c r="A4699" i="40"/>
  <c r="A4698" i="40"/>
  <c r="A4697" i="40"/>
  <c r="A4696" i="40"/>
  <c r="A4695" i="40"/>
  <c r="A4694" i="40"/>
  <c r="A4693" i="40"/>
  <c r="A4692" i="40"/>
  <c r="A4691" i="40"/>
  <c r="A4690" i="40"/>
  <c r="A4689" i="40"/>
  <c r="A4688" i="40"/>
  <c r="A4687" i="40"/>
  <c r="A4686" i="40"/>
  <c r="A4685" i="40"/>
  <c r="A4684" i="40"/>
  <c r="A4683" i="40"/>
  <c r="A4682" i="40"/>
  <c r="A4681" i="40"/>
  <c r="A4680" i="40"/>
  <c r="A4679" i="40"/>
  <c r="A4678" i="40"/>
  <c r="A4677" i="40"/>
  <c r="A4676" i="40"/>
  <c r="A4675" i="40"/>
  <c r="A4674" i="40"/>
  <c r="A4673" i="40"/>
  <c r="A4672" i="40"/>
  <c r="A4671" i="40"/>
  <c r="A4670" i="40"/>
  <c r="A4669" i="40"/>
  <c r="A4668" i="40"/>
  <c r="A4667" i="40"/>
  <c r="A4666" i="40"/>
  <c r="A4665" i="40"/>
  <c r="A4664" i="40"/>
  <c r="A4663" i="40"/>
  <c r="A4662" i="40"/>
  <c r="A4661" i="40"/>
  <c r="A4660" i="40"/>
  <c r="A4659" i="40"/>
  <c r="A4658" i="40"/>
  <c r="A4657" i="40"/>
  <c r="A4656" i="40"/>
  <c r="A4655" i="40"/>
  <c r="A4654" i="40"/>
  <c r="A4653" i="40"/>
  <c r="A4652" i="40"/>
  <c r="A4651" i="40"/>
  <c r="A4650" i="40"/>
  <c r="A4649" i="40"/>
  <c r="A4648" i="40"/>
  <c r="A4647" i="40"/>
  <c r="A4646" i="40"/>
  <c r="A4645" i="40"/>
  <c r="A4644" i="40"/>
  <c r="A4643" i="40"/>
  <c r="A4642" i="40"/>
  <c r="A4641" i="40"/>
  <c r="A4640" i="40"/>
  <c r="A4639" i="40"/>
  <c r="A4638" i="40"/>
  <c r="A4637" i="40"/>
  <c r="A4636" i="40"/>
  <c r="A4635" i="40"/>
  <c r="A4634" i="40"/>
  <c r="A4633" i="40"/>
  <c r="A4632" i="40"/>
  <c r="A4631" i="40"/>
  <c r="A4630" i="40"/>
  <c r="A4629" i="40"/>
  <c r="A4628" i="40"/>
  <c r="A4627" i="40"/>
  <c r="A4626" i="40"/>
  <c r="A4625" i="40"/>
  <c r="A4624" i="40"/>
  <c r="A4623" i="40"/>
  <c r="A4622" i="40"/>
  <c r="A4621" i="40"/>
  <c r="A4620" i="40"/>
  <c r="A4619" i="40"/>
  <c r="A4618" i="40"/>
  <c r="A4617" i="40"/>
  <c r="A4616" i="40"/>
  <c r="A4615" i="40"/>
  <c r="A4614" i="40"/>
  <c r="A4613" i="40"/>
  <c r="A4612" i="40"/>
  <c r="A4611" i="40"/>
  <c r="A4610" i="40"/>
  <c r="A4609" i="40"/>
  <c r="A4608" i="40"/>
  <c r="A4607" i="40"/>
  <c r="A4606" i="40"/>
  <c r="A4605" i="40"/>
  <c r="A4604" i="40"/>
  <c r="A4603" i="40"/>
  <c r="A4602" i="40"/>
  <c r="A4601" i="40"/>
  <c r="A4600" i="40"/>
  <c r="A4599" i="40"/>
  <c r="A4598" i="40"/>
  <c r="A4597" i="40"/>
  <c r="A4596" i="40"/>
  <c r="A4595" i="40"/>
  <c r="A4594" i="40"/>
  <c r="A4593" i="40"/>
  <c r="A4592" i="40"/>
  <c r="A4591" i="40"/>
  <c r="A4590" i="40"/>
  <c r="A4589" i="40"/>
  <c r="A4588" i="40"/>
  <c r="A4587" i="40"/>
  <c r="A4586" i="40"/>
  <c r="A4585" i="40"/>
  <c r="A4584" i="40"/>
  <c r="A4583" i="40"/>
  <c r="A4582" i="40"/>
  <c r="A4581" i="40"/>
  <c r="A4580" i="40"/>
  <c r="A4579" i="40"/>
  <c r="A4578" i="40"/>
  <c r="A4577" i="40"/>
  <c r="A4576" i="40"/>
  <c r="A4575" i="40"/>
  <c r="A4574" i="40"/>
  <c r="A4573" i="40"/>
  <c r="A4572" i="40"/>
  <c r="A4571" i="40"/>
  <c r="A4570" i="40"/>
  <c r="A4569" i="40"/>
  <c r="A4568" i="40"/>
  <c r="A4567" i="40"/>
  <c r="A4566" i="40"/>
  <c r="A4565" i="40"/>
  <c r="A4564" i="40"/>
  <c r="A4563" i="40"/>
  <c r="A4562" i="40"/>
  <c r="A4561" i="40"/>
  <c r="A4560" i="40"/>
  <c r="A4559" i="40"/>
  <c r="A4558" i="40"/>
  <c r="A4557" i="40"/>
  <c r="A4556" i="40"/>
  <c r="A4555" i="40"/>
  <c r="A4554" i="40"/>
  <c r="A4553" i="40"/>
  <c r="A4552" i="40"/>
  <c r="A4551" i="40"/>
  <c r="A4550" i="40"/>
  <c r="A4549" i="40"/>
  <c r="A4548" i="40"/>
  <c r="A4547" i="40"/>
  <c r="A4546" i="40"/>
  <c r="A4545" i="40"/>
  <c r="A4544" i="40"/>
  <c r="A4543" i="40"/>
  <c r="A4542" i="40"/>
  <c r="A4541" i="40"/>
  <c r="A4540" i="40"/>
  <c r="A4539" i="40"/>
  <c r="A4538" i="40"/>
  <c r="A4537" i="40"/>
  <c r="A4536" i="40"/>
  <c r="A4535" i="40"/>
  <c r="A4534" i="40"/>
  <c r="A4533" i="40"/>
  <c r="A4532" i="40"/>
  <c r="A4531" i="40"/>
  <c r="A4530" i="40"/>
  <c r="A4529" i="40"/>
  <c r="A4528" i="40"/>
  <c r="A4527" i="40"/>
  <c r="A4526" i="40"/>
  <c r="A4525" i="40"/>
  <c r="A4524" i="40"/>
  <c r="A4523" i="40"/>
  <c r="A4522" i="40"/>
  <c r="A4521" i="40"/>
  <c r="A4520" i="40"/>
  <c r="A4519" i="40"/>
  <c r="A4518" i="40"/>
  <c r="A4517" i="40"/>
  <c r="A4516" i="40"/>
  <c r="A4515" i="40"/>
  <c r="A4514" i="40"/>
  <c r="A4513" i="40"/>
  <c r="A4512" i="40"/>
  <c r="A4511" i="40"/>
  <c r="A4510" i="40"/>
  <c r="A4509" i="40"/>
  <c r="A4508" i="40"/>
  <c r="A4507" i="40"/>
  <c r="A4506" i="40"/>
  <c r="A4505" i="40"/>
  <c r="A4504" i="40"/>
  <c r="A4503" i="40"/>
  <c r="A4502" i="40"/>
  <c r="A4501" i="40"/>
  <c r="A4500" i="40"/>
  <c r="A4499" i="40"/>
  <c r="A4498" i="40"/>
  <c r="A4497" i="40"/>
  <c r="A4496" i="40"/>
  <c r="A4495" i="40"/>
  <c r="A4494" i="40"/>
  <c r="A4493" i="40"/>
  <c r="A4492" i="40"/>
  <c r="A4491" i="40"/>
  <c r="A4490" i="40"/>
  <c r="A4489" i="40"/>
  <c r="A4488" i="40"/>
  <c r="A4487" i="40"/>
  <c r="A4486" i="40"/>
  <c r="A4485" i="40"/>
  <c r="A4484" i="40"/>
  <c r="A4483" i="40"/>
  <c r="A4482" i="40"/>
  <c r="A4481" i="40"/>
  <c r="A4480" i="40"/>
  <c r="A4479" i="40"/>
  <c r="A4478" i="40"/>
  <c r="A4477" i="40"/>
  <c r="A4476" i="40"/>
  <c r="A4475" i="40"/>
  <c r="A4474" i="40"/>
  <c r="A4473" i="40"/>
  <c r="A4472" i="40"/>
  <c r="A4471" i="40"/>
  <c r="A4470" i="40"/>
  <c r="A4469" i="40"/>
  <c r="A4468" i="40"/>
  <c r="A4467" i="40"/>
  <c r="A4466" i="40"/>
  <c r="A4465" i="40"/>
  <c r="A4464" i="40"/>
  <c r="A4463" i="40"/>
  <c r="A4462" i="40"/>
  <c r="A4461" i="40"/>
  <c r="A4460" i="40"/>
  <c r="A4459" i="40"/>
  <c r="A4458" i="40"/>
  <c r="A4457" i="40"/>
  <c r="A4456" i="40"/>
  <c r="A4455" i="40"/>
  <c r="A4454" i="40"/>
  <c r="A4453" i="40"/>
  <c r="A4452" i="40"/>
  <c r="A4451" i="40"/>
  <c r="A4450" i="40"/>
  <c r="A4449" i="40"/>
  <c r="A4448" i="40"/>
  <c r="A4447" i="40"/>
  <c r="A4446" i="40"/>
  <c r="A4445" i="40"/>
  <c r="A4444" i="40"/>
  <c r="A4443" i="40"/>
  <c r="A4442" i="40"/>
  <c r="A4441" i="40"/>
  <c r="A4440" i="40"/>
  <c r="A4439" i="40"/>
  <c r="A4438" i="40"/>
  <c r="A4437" i="40"/>
  <c r="A4436" i="40"/>
  <c r="A4435" i="40"/>
  <c r="A4434" i="40"/>
  <c r="A4433" i="40"/>
  <c r="A4432" i="40"/>
  <c r="A4431" i="40"/>
  <c r="A4430" i="40"/>
  <c r="A4429" i="40"/>
  <c r="A4428" i="40"/>
  <c r="A4427" i="40"/>
  <c r="A4426" i="40"/>
  <c r="A4425" i="40"/>
  <c r="A4424" i="40"/>
  <c r="A4423" i="40"/>
  <c r="A4422" i="40"/>
  <c r="A4421" i="40"/>
  <c r="A4420" i="40"/>
  <c r="A4419" i="40"/>
  <c r="A4418" i="40"/>
  <c r="A4417" i="40"/>
  <c r="A4416" i="40"/>
  <c r="A4415" i="40"/>
  <c r="A4414" i="40"/>
  <c r="A4413" i="40"/>
  <c r="A4412" i="40"/>
  <c r="A4411" i="40"/>
  <c r="A4410" i="40"/>
  <c r="A4409" i="40"/>
  <c r="A4408" i="40"/>
  <c r="A4407" i="40"/>
  <c r="A4406" i="40"/>
  <c r="A4405" i="40"/>
  <c r="A4404" i="40"/>
  <c r="A4403" i="40"/>
  <c r="A4402" i="40"/>
  <c r="A4401" i="40"/>
  <c r="A4400" i="40"/>
  <c r="A4399" i="40"/>
  <c r="A4398" i="40"/>
  <c r="A4397" i="40"/>
  <c r="A4396" i="40"/>
  <c r="A4395" i="40"/>
  <c r="A4394" i="40"/>
  <c r="A4393" i="40"/>
  <c r="A4392" i="40"/>
  <c r="A4391" i="40"/>
  <c r="A4390" i="40"/>
  <c r="A4389" i="40"/>
  <c r="A4388" i="40"/>
  <c r="A4387" i="40"/>
  <c r="A4386" i="40"/>
  <c r="A4385" i="40"/>
  <c r="A4384" i="40"/>
  <c r="A4383" i="40"/>
  <c r="A4382" i="40"/>
  <c r="A4381" i="40"/>
  <c r="A4380" i="40"/>
  <c r="A4379" i="40"/>
  <c r="A4378" i="40"/>
  <c r="A4377" i="40"/>
  <c r="A4376" i="40"/>
  <c r="A4375" i="40"/>
  <c r="A4374" i="40"/>
  <c r="A4373" i="40"/>
  <c r="A4372" i="40"/>
  <c r="A4371" i="40"/>
  <c r="A4370" i="40"/>
  <c r="A4369" i="40"/>
  <c r="A4368" i="40"/>
  <c r="A4367" i="40"/>
  <c r="A4366" i="40"/>
  <c r="A4365" i="40"/>
  <c r="A4364" i="40"/>
  <c r="A4363" i="40"/>
  <c r="A4362" i="40"/>
  <c r="A4361" i="40"/>
  <c r="A4360" i="40"/>
  <c r="A4359" i="40"/>
  <c r="A4358" i="40"/>
  <c r="A4357" i="40"/>
  <c r="A4356" i="40"/>
  <c r="A4355" i="40"/>
  <c r="A4354" i="40"/>
  <c r="A4353" i="40"/>
  <c r="A4352" i="40"/>
  <c r="A4351" i="40"/>
  <c r="A4350" i="40"/>
  <c r="A4349" i="40"/>
  <c r="A4348" i="40"/>
  <c r="A4347" i="40"/>
  <c r="A4346" i="40"/>
  <c r="A4345" i="40"/>
  <c r="A4344" i="40"/>
  <c r="A4343" i="40"/>
  <c r="A4342" i="40"/>
  <c r="A4341" i="40"/>
  <c r="A4340" i="40"/>
  <c r="A4339" i="40"/>
  <c r="A4338" i="40"/>
  <c r="A4337" i="40"/>
  <c r="A4336" i="40"/>
  <c r="A4335" i="40"/>
  <c r="A4334" i="40"/>
  <c r="A4333" i="40"/>
  <c r="A4332" i="40"/>
  <c r="A4331" i="40"/>
  <c r="A4330" i="40"/>
  <c r="A4329" i="40"/>
  <c r="A4328" i="40"/>
  <c r="A4327" i="40"/>
  <c r="A4326" i="40"/>
  <c r="A4325" i="40"/>
  <c r="A4324" i="40"/>
  <c r="A4323" i="40"/>
  <c r="A4322" i="40"/>
  <c r="A4321" i="40"/>
  <c r="A4320" i="40"/>
  <c r="A4319" i="40"/>
  <c r="A4318" i="40"/>
  <c r="A4317" i="40"/>
  <c r="A4316" i="40"/>
  <c r="A4315" i="40"/>
  <c r="A4314" i="40"/>
  <c r="A4313" i="40"/>
  <c r="A4312" i="40"/>
  <c r="A4311" i="40"/>
  <c r="A4310" i="40"/>
  <c r="A4309" i="40"/>
  <c r="A4308" i="40"/>
  <c r="A4307" i="40"/>
  <c r="A4306" i="40"/>
  <c r="A4305" i="40"/>
  <c r="A4304" i="40"/>
  <c r="A4303" i="40"/>
  <c r="A4302" i="40"/>
  <c r="A4301" i="40"/>
  <c r="A4300" i="40"/>
  <c r="A4299" i="40"/>
  <c r="A4298" i="40"/>
  <c r="A4297" i="40"/>
  <c r="A4296" i="40"/>
  <c r="A4295" i="40"/>
  <c r="A4294" i="40"/>
  <c r="A4293" i="40"/>
  <c r="A4292" i="40"/>
  <c r="A4291" i="40"/>
  <c r="A4290" i="40"/>
  <c r="A4289" i="40"/>
  <c r="A4288" i="40"/>
  <c r="A4287" i="40"/>
  <c r="A4286" i="40"/>
  <c r="A4285" i="40"/>
  <c r="A4284" i="40"/>
  <c r="A4283" i="40"/>
  <c r="A4282" i="40"/>
  <c r="A4281" i="40"/>
  <c r="A4280" i="40"/>
  <c r="A4279" i="40"/>
  <c r="A4278" i="40"/>
  <c r="A4277" i="40"/>
  <c r="A4276" i="40"/>
  <c r="A4275" i="40"/>
  <c r="A4274" i="40"/>
  <c r="A4273" i="40"/>
  <c r="A4272" i="40"/>
  <c r="A4271" i="40"/>
  <c r="A4270" i="40"/>
  <c r="A4269" i="40"/>
  <c r="A4268" i="40"/>
  <c r="A4267" i="40"/>
  <c r="A4266" i="40"/>
  <c r="A4265" i="40"/>
  <c r="A4264" i="40"/>
  <c r="A4263" i="40"/>
  <c r="A4262" i="40"/>
  <c r="A4261" i="40"/>
  <c r="A4260" i="40"/>
  <c r="A4259" i="40"/>
  <c r="A4258" i="40"/>
  <c r="A4257" i="40"/>
  <c r="A4256" i="40"/>
  <c r="A4255" i="40"/>
  <c r="A4254" i="40"/>
  <c r="A4253" i="40"/>
  <c r="A4252" i="40"/>
  <c r="A4251" i="40"/>
  <c r="A4250" i="40"/>
  <c r="A4249" i="40"/>
  <c r="A4248" i="40"/>
  <c r="A4247" i="40"/>
  <c r="A4246" i="40"/>
  <c r="A4245" i="40"/>
  <c r="A4244" i="40"/>
  <c r="A4243" i="40"/>
  <c r="A4242" i="40"/>
  <c r="A4241" i="40"/>
  <c r="A4240" i="40"/>
  <c r="A4239" i="40"/>
  <c r="A4238" i="40"/>
  <c r="A4237" i="40"/>
  <c r="A4236" i="40"/>
  <c r="A4235" i="40"/>
  <c r="A4234" i="40"/>
  <c r="A4233" i="40"/>
  <c r="A4232" i="40"/>
  <c r="A4231" i="40"/>
  <c r="A4230" i="40"/>
  <c r="A4229" i="40"/>
  <c r="A4228" i="40"/>
  <c r="A4227" i="40"/>
  <c r="A4226" i="40"/>
  <c r="A4225" i="40"/>
  <c r="A4224" i="40"/>
  <c r="A4223" i="40"/>
  <c r="A4222" i="40"/>
  <c r="A4221" i="40"/>
  <c r="A4220" i="40"/>
  <c r="A4219" i="40"/>
  <c r="A4218" i="40"/>
  <c r="A4217" i="40"/>
  <c r="A4216" i="40"/>
  <c r="A4215" i="40"/>
  <c r="A4214" i="40"/>
  <c r="A4213" i="40"/>
  <c r="A4212" i="40"/>
  <c r="A4211" i="40"/>
  <c r="A4210" i="40"/>
  <c r="A4209" i="40"/>
  <c r="A4208" i="40"/>
  <c r="A4207" i="40"/>
  <c r="A4206" i="40"/>
  <c r="A4205" i="40"/>
  <c r="A4204" i="40"/>
  <c r="A4203" i="40"/>
  <c r="A4202" i="40"/>
  <c r="A4201" i="40"/>
  <c r="A4200" i="40"/>
  <c r="A4199" i="40"/>
  <c r="A4198" i="40"/>
  <c r="A4197" i="40"/>
  <c r="A4196" i="40"/>
  <c r="A4195" i="40"/>
  <c r="A4194" i="40"/>
  <c r="A4193" i="40"/>
  <c r="A4192" i="40"/>
  <c r="A4191" i="40"/>
  <c r="A4190" i="40"/>
  <c r="A4189" i="40"/>
  <c r="A4188" i="40"/>
  <c r="A4187" i="40"/>
  <c r="A4186" i="40"/>
  <c r="A4185" i="40"/>
  <c r="A4184" i="40"/>
  <c r="A4183" i="40"/>
  <c r="A4182" i="40"/>
  <c r="A4181" i="40"/>
  <c r="A4180" i="40"/>
  <c r="A4179" i="40"/>
  <c r="A4178" i="40"/>
  <c r="A4177" i="40"/>
  <c r="A4176" i="40"/>
  <c r="A4175" i="40"/>
  <c r="A4174" i="40"/>
  <c r="A4173" i="40"/>
  <c r="A4172" i="40"/>
  <c r="A4171" i="40"/>
  <c r="A4170" i="40"/>
  <c r="A4169" i="40"/>
  <c r="A4168" i="40"/>
  <c r="A4167" i="40"/>
  <c r="A4166" i="40"/>
  <c r="A4165" i="40"/>
  <c r="A4164" i="40"/>
  <c r="A4163" i="40"/>
  <c r="A4162" i="40"/>
  <c r="A4161" i="40"/>
  <c r="A4160" i="40"/>
  <c r="A4159" i="40"/>
  <c r="A4158" i="40"/>
  <c r="A4157" i="40"/>
  <c r="A4156" i="40"/>
  <c r="A4155" i="40"/>
  <c r="A4154" i="40"/>
  <c r="A4153" i="40"/>
  <c r="A4152" i="40"/>
  <c r="A4151" i="40"/>
  <c r="A4150" i="40"/>
  <c r="A4149" i="40"/>
  <c r="A4148" i="40"/>
  <c r="A4147" i="40"/>
  <c r="A4146" i="40"/>
  <c r="A4145" i="40"/>
  <c r="A4144" i="40"/>
  <c r="A4143" i="40"/>
  <c r="A4142" i="40"/>
  <c r="A4141" i="40"/>
  <c r="A4140" i="40"/>
  <c r="A4139" i="40"/>
  <c r="A4138" i="40"/>
  <c r="A4137" i="40"/>
  <c r="A4136" i="40"/>
  <c r="A4135" i="40"/>
  <c r="A4134" i="40"/>
  <c r="A4133" i="40"/>
  <c r="A4132" i="40"/>
  <c r="A4131" i="40"/>
  <c r="A4130" i="40"/>
  <c r="A4129" i="40"/>
  <c r="A4128" i="40"/>
  <c r="A4127" i="40"/>
  <c r="A4126" i="40"/>
  <c r="A4125" i="40"/>
  <c r="A4124" i="40"/>
  <c r="A4123" i="40"/>
  <c r="A4122" i="40"/>
  <c r="A4121" i="40"/>
  <c r="A4120" i="40"/>
  <c r="A4119" i="40"/>
  <c r="A4118" i="40"/>
  <c r="A4117" i="40"/>
  <c r="A4116" i="40"/>
  <c r="A4115" i="40"/>
  <c r="A4114" i="40"/>
  <c r="A4113" i="40"/>
  <c r="A4112" i="40"/>
  <c r="A4111" i="40"/>
  <c r="A4110" i="40"/>
  <c r="A4109" i="40"/>
  <c r="A4108" i="40"/>
  <c r="A4107" i="40"/>
  <c r="A4106" i="40"/>
  <c r="A4105" i="40"/>
  <c r="A4104" i="40"/>
  <c r="A4103" i="40"/>
  <c r="A4102" i="40"/>
  <c r="A4101" i="40"/>
  <c r="A4100" i="40"/>
  <c r="A4099" i="40"/>
  <c r="A4098" i="40"/>
  <c r="A4097" i="40"/>
  <c r="A4096" i="40"/>
  <c r="A4095" i="40"/>
  <c r="A4094" i="40"/>
  <c r="A4093" i="40"/>
  <c r="A4092" i="40"/>
  <c r="A4091" i="40"/>
  <c r="A4090" i="40"/>
  <c r="A4089" i="40"/>
  <c r="A4088" i="40"/>
  <c r="A4087" i="40"/>
  <c r="A4086" i="40"/>
  <c r="A4085" i="40"/>
  <c r="A4084" i="40"/>
  <c r="A4083" i="40"/>
  <c r="A4082" i="40"/>
  <c r="A4081" i="40"/>
  <c r="A4080" i="40"/>
  <c r="A4079" i="40"/>
  <c r="A4078" i="40"/>
  <c r="A4077" i="40"/>
  <c r="A4076" i="40"/>
  <c r="A4075" i="40"/>
  <c r="A4074" i="40"/>
  <c r="A4073" i="40"/>
  <c r="A4072" i="40"/>
  <c r="A4071" i="40"/>
  <c r="A4070" i="40"/>
  <c r="A4069" i="40"/>
  <c r="A4068" i="40"/>
  <c r="A4067" i="40"/>
  <c r="A4066" i="40"/>
  <c r="A4065" i="40"/>
  <c r="A4064" i="40"/>
  <c r="A4063" i="40"/>
  <c r="A4062" i="40"/>
  <c r="A4061" i="40"/>
  <c r="A4060" i="40"/>
  <c r="A4059" i="40"/>
  <c r="A4058" i="40"/>
  <c r="A4057" i="40"/>
  <c r="A4056" i="40"/>
  <c r="A4055" i="40"/>
  <c r="A4054" i="40"/>
  <c r="A4053" i="40"/>
  <c r="A4052" i="40"/>
  <c r="A4051" i="40"/>
  <c r="A4050" i="40"/>
  <c r="A4049" i="40"/>
  <c r="A4048" i="40"/>
  <c r="A4047" i="40"/>
  <c r="A4046" i="40"/>
  <c r="A4045" i="40"/>
  <c r="A4044" i="40"/>
  <c r="A4043" i="40"/>
  <c r="A4042" i="40"/>
  <c r="A4041" i="40"/>
  <c r="A4040" i="40"/>
  <c r="A4039" i="40"/>
  <c r="A4038" i="40"/>
  <c r="A4037" i="40"/>
  <c r="A4036" i="40"/>
  <c r="A4035" i="40"/>
  <c r="A4034" i="40"/>
  <c r="A4033" i="40"/>
  <c r="A4032" i="40"/>
  <c r="A4031" i="40"/>
  <c r="A4030" i="40"/>
  <c r="A4029" i="40"/>
  <c r="A4028" i="40"/>
  <c r="A4027" i="40"/>
  <c r="A4026" i="40"/>
  <c r="A4025" i="40"/>
  <c r="A4024" i="40"/>
  <c r="A4023" i="40"/>
  <c r="A4022" i="40"/>
  <c r="A4021" i="40"/>
  <c r="A4020" i="40"/>
  <c r="A4019" i="40"/>
  <c r="A4018" i="40"/>
  <c r="A4017" i="40"/>
  <c r="A4016" i="40"/>
  <c r="A4015" i="40"/>
  <c r="A4014" i="40"/>
  <c r="A4013" i="40"/>
  <c r="A4012" i="40"/>
  <c r="A4011" i="40"/>
  <c r="A4010" i="40"/>
  <c r="A4009" i="40"/>
  <c r="A4008" i="40"/>
  <c r="A4007" i="40"/>
  <c r="A4006" i="40"/>
  <c r="A4005" i="40"/>
  <c r="A4004" i="40"/>
  <c r="A4003" i="40"/>
  <c r="A4002" i="40"/>
  <c r="A4001" i="40"/>
  <c r="A4000" i="40"/>
  <c r="A3999" i="40"/>
  <c r="A3998" i="40"/>
  <c r="A3997" i="40"/>
  <c r="A3996" i="40"/>
  <c r="A3995" i="40"/>
  <c r="A3994" i="40"/>
  <c r="A3993" i="40"/>
  <c r="A3992" i="40"/>
  <c r="A3991" i="40"/>
  <c r="A3990" i="40"/>
  <c r="A3989" i="40"/>
  <c r="A3988" i="40"/>
  <c r="A3987" i="40"/>
  <c r="A3986" i="40"/>
  <c r="A3985" i="40"/>
  <c r="A3984" i="40"/>
  <c r="A3983" i="40"/>
  <c r="A3982" i="40"/>
  <c r="A3981" i="40"/>
  <c r="A3980" i="40"/>
  <c r="A3979" i="40"/>
  <c r="A3978" i="40"/>
  <c r="A3977" i="40"/>
  <c r="A3976" i="40"/>
  <c r="A3975" i="40"/>
  <c r="A3974" i="40"/>
  <c r="A3973" i="40"/>
  <c r="A3972" i="40"/>
  <c r="A3971" i="40"/>
  <c r="A3970" i="40"/>
  <c r="A3969" i="40"/>
  <c r="A3968" i="40"/>
  <c r="A3967" i="40"/>
  <c r="A3966" i="40"/>
  <c r="A3965" i="40"/>
  <c r="A3964" i="40"/>
  <c r="A3963" i="40"/>
  <c r="A3962" i="40"/>
  <c r="A3961" i="40"/>
  <c r="A3960" i="40"/>
  <c r="A3959" i="40"/>
  <c r="A3958" i="40"/>
  <c r="A3957" i="40"/>
  <c r="A3956" i="40"/>
  <c r="A3955" i="40"/>
  <c r="A3954" i="40"/>
  <c r="A3953" i="40"/>
  <c r="A3952" i="40"/>
  <c r="A3951" i="40"/>
  <c r="A3950" i="40"/>
  <c r="A3949" i="40"/>
  <c r="A3948" i="40"/>
  <c r="A3947" i="40"/>
  <c r="A3946" i="40"/>
  <c r="A3945" i="40"/>
  <c r="A3944" i="40"/>
  <c r="A3943" i="40"/>
  <c r="A3942" i="40"/>
  <c r="A3941" i="40"/>
  <c r="A3940" i="40"/>
  <c r="A3939" i="40"/>
  <c r="A3938" i="40"/>
  <c r="A3937" i="40"/>
  <c r="A3936" i="40"/>
  <c r="A3935" i="40"/>
  <c r="A3934" i="40"/>
  <c r="A3933" i="40"/>
  <c r="A3932" i="40"/>
  <c r="A3931" i="40"/>
  <c r="A3930" i="40"/>
  <c r="A3929" i="40"/>
  <c r="A3928" i="40"/>
  <c r="A3927" i="40"/>
  <c r="A3926" i="40"/>
  <c r="A3925" i="40"/>
  <c r="A3924" i="40"/>
  <c r="A3923" i="40"/>
  <c r="A3922" i="40"/>
  <c r="A3921" i="40"/>
  <c r="A3920" i="40"/>
  <c r="A3919" i="40"/>
  <c r="A3918" i="40"/>
  <c r="A3917" i="40"/>
  <c r="A3916" i="40"/>
  <c r="A3915" i="40"/>
  <c r="A3914" i="40"/>
  <c r="A3913" i="40"/>
  <c r="A3912" i="40"/>
  <c r="A3911" i="40"/>
  <c r="A3910" i="40"/>
  <c r="A3909" i="40"/>
  <c r="A3908" i="40"/>
  <c r="A3907" i="40"/>
  <c r="A3906" i="40"/>
  <c r="A3905" i="40"/>
  <c r="A3904" i="40"/>
  <c r="A3903" i="40"/>
  <c r="A3902" i="40"/>
  <c r="A3901" i="40"/>
  <c r="A3900" i="40"/>
  <c r="A3899" i="40"/>
  <c r="A3898" i="40"/>
  <c r="A3897" i="40"/>
  <c r="A3896" i="40"/>
  <c r="A3895" i="40"/>
  <c r="A3894" i="40"/>
  <c r="A3893" i="40"/>
  <c r="A3892" i="40"/>
  <c r="A3891" i="40"/>
  <c r="A3890" i="40"/>
  <c r="A3889" i="40"/>
  <c r="A3888" i="40"/>
  <c r="A3887" i="40"/>
  <c r="A3886" i="40"/>
  <c r="A3885" i="40"/>
  <c r="A3884" i="40"/>
  <c r="A3883" i="40"/>
  <c r="A3882" i="40"/>
  <c r="A3881" i="40"/>
  <c r="A3880" i="40"/>
  <c r="A3879" i="40"/>
  <c r="A3878" i="40"/>
  <c r="A3877" i="40"/>
  <c r="A3876" i="40"/>
  <c r="A3875" i="40"/>
  <c r="A3874" i="40"/>
  <c r="A3873" i="40"/>
  <c r="A3872" i="40"/>
  <c r="A3871" i="40"/>
  <c r="A3870" i="40"/>
  <c r="A3869" i="40"/>
  <c r="A3868" i="40"/>
  <c r="A3867" i="40"/>
  <c r="A3866" i="40"/>
  <c r="A3865" i="40"/>
  <c r="A3864" i="40"/>
  <c r="A3863" i="40"/>
  <c r="A3862" i="40"/>
  <c r="A3861" i="40"/>
  <c r="A3860" i="40"/>
  <c r="A3859" i="40"/>
  <c r="A3858" i="40"/>
  <c r="A3857" i="40"/>
  <c r="A3856" i="40"/>
  <c r="A3855" i="40"/>
  <c r="A3854" i="40"/>
  <c r="A3853" i="40"/>
  <c r="A3852" i="40"/>
  <c r="A3851" i="40"/>
  <c r="A3850" i="40"/>
  <c r="A3849" i="40"/>
  <c r="A3848" i="40"/>
  <c r="A3847" i="40"/>
  <c r="A3846" i="40"/>
  <c r="A3845" i="40"/>
  <c r="A3844" i="40"/>
  <c r="A3843" i="40"/>
  <c r="A3842" i="40"/>
  <c r="A3841" i="40"/>
  <c r="A3840" i="40"/>
  <c r="A3839" i="40"/>
  <c r="A3838" i="40"/>
  <c r="A3837" i="40"/>
  <c r="A3836" i="40"/>
  <c r="A3835" i="40"/>
  <c r="A3834" i="40"/>
  <c r="A3833" i="40"/>
  <c r="A3832" i="40"/>
  <c r="A3831" i="40"/>
  <c r="A3830" i="40"/>
  <c r="A3829" i="40"/>
  <c r="A3828" i="40"/>
  <c r="A3827" i="40"/>
  <c r="A3826" i="40"/>
  <c r="A3825" i="40"/>
  <c r="A3824" i="40"/>
  <c r="A3823" i="40"/>
  <c r="A3822" i="40"/>
  <c r="A3821" i="40"/>
  <c r="A3820" i="40"/>
  <c r="A3819" i="40"/>
  <c r="A3818" i="40"/>
  <c r="A3817" i="40"/>
  <c r="A3816" i="40"/>
  <c r="A3815" i="40"/>
  <c r="A3814" i="40"/>
  <c r="A3813" i="40"/>
  <c r="A3812" i="40"/>
  <c r="A3811" i="40"/>
  <c r="A3810" i="40"/>
  <c r="A3809" i="40"/>
  <c r="A3808" i="40"/>
  <c r="A3807" i="40"/>
  <c r="A3806" i="40"/>
  <c r="A3805" i="40"/>
  <c r="A3804" i="40"/>
  <c r="A3803" i="40"/>
  <c r="A3802" i="40"/>
  <c r="A3801" i="40"/>
  <c r="A3800" i="40"/>
  <c r="A3799" i="40"/>
  <c r="A3798" i="40"/>
  <c r="A3797" i="40"/>
  <c r="A3796" i="40"/>
  <c r="A3795" i="40"/>
  <c r="A3794" i="40"/>
  <c r="A3793" i="40"/>
  <c r="A3792" i="40"/>
  <c r="A3791" i="40"/>
  <c r="A3790" i="40"/>
  <c r="A3789" i="40"/>
  <c r="A3788" i="40"/>
  <c r="A3787" i="40"/>
  <c r="A3786" i="40"/>
  <c r="A3785" i="40"/>
  <c r="A3784" i="40"/>
  <c r="A3783" i="40"/>
  <c r="A3782" i="40"/>
  <c r="A3781" i="40"/>
  <c r="A3780" i="40"/>
  <c r="A3779" i="40"/>
  <c r="A3778" i="40"/>
  <c r="A3777" i="40"/>
  <c r="A3776" i="40"/>
  <c r="A3775" i="40"/>
  <c r="A3774" i="40"/>
  <c r="A3773" i="40"/>
  <c r="A3772" i="40"/>
  <c r="A3771" i="40"/>
  <c r="A3770" i="40"/>
  <c r="A3769" i="40"/>
  <c r="A3768" i="40"/>
  <c r="A3767" i="40"/>
  <c r="A3766" i="40"/>
  <c r="A3765" i="40"/>
  <c r="A3764" i="40"/>
  <c r="A3763" i="40"/>
  <c r="A3762" i="40"/>
  <c r="A3761" i="40"/>
  <c r="A3760" i="40"/>
  <c r="A3759" i="40"/>
  <c r="A3758" i="40"/>
  <c r="A3757" i="40"/>
  <c r="A3756" i="40"/>
  <c r="A3755" i="40"/>
  <c r="A3754" i="40"/>
  <c r="A3753" i="40"/>
  <c r="A3752" i="40"/>
  <c r="A3751" i="40"/>
  <c r="A3750" i="40"/>
  <c r="A3749" i="40"/>
  <c r="A3748" i="40"/>
  <c r="A3747" i="40"/>
  <c r="A3746" i="40"/>
  <c r="A3745" i="40"/>
  <c r="A3744" i="40"/>
  <c r="A3743" i="40"/>
  <c r="A3742" i="40"/>
  <c r="A3741" i="40"/>
  <c r="A3740" i="40"/>
  <c r="A3739" i="40"/>
  <c r="A3738" i="40"/>
  <c r="A3737" i="40"/>
  <c r="A3736" i="40"/>
  <c r="A3735" i="40"/>
  <c r="A3734" i="40"/>
  <c r="A3733" i="40"/>
  <c r="A3732" i="40"/>
  <c r="A3731" i="40"/>
  <c r="A3730" i="40"/>
  <c r="A3729" i="40"/>
  <c r="A3728" i="40"/>
  <c r="A3727" i="40"/>
  <c r="A3726" i="40"/>
  <c r="A3725" i="40"/>
  <c r="A3724" i="40"/>
  <c r="A3723" i="40"/>
  <c r="A3722" i="40"/>
  <c r="A3721" i="40"/>
  <c r="A3720" i="40"/>
  <c r="A3719" i="40"/>
  <c r="A3718" i="40"/>
  <c r="A3717" i="40"/>
  <c r="A3716" i="40"/>
  <c r="A3715" i="40"/>
  <c r="A3714" i="40"/>
  <c r="A3713" i="40"/>
  <c r="A3712" i="40"/>
  <c r="A3711" i="40"/>
  <c r="A3710" i="40"/>
  <c r="A3709" i="40"/>
  <c r="A3708" i="40"/>
  <c r="A3707" i="40"/>
  <c r="A3706" i="40"/>
  <c r="A3705" i="40"/>
  <c r="A3704" i="40"/>
  <c r="A3703" i="40"/>
  <c r="A3702" i="40"/>
  <c r="A3701" i="40"/>
  <c r="A3700" i="40"/>
  <c r="A3699" i="40"/>
  <c r="A3698" i="40"/>
  <c r="A3697" i="40"/>
  <c r="A3696" i="40"/>
  <c r="A3695" i="40"/>
  <c r="A3694" i="40"/>
  <c r="A3693" i="40"/>
  <c r="A3692" i="40"/>
  <c r="A3691" i="40"/>
  <c r="A3690" i="40"/>
  <c r="A3689" i="40"/>
  <c r="A3688" i="40"/>
  <c r="A3687" i="40"/>
  <c r="A3686" i="40"/>
  <c r="A3685" i="40"/>
  <c r="A3684" i="40"/>
  <c r="A3683" i="40"/>
  <c r="A3682" i="40"/>
  <c r="A3681" i="40"/>
  <c r="A3680" i="40"/>
  <c r="A3679" i="40"/>
  <c r="A3678" i="40"/>
  <c r="A3677" i="40"/>
  <c r="A3676" i="40"/>
  <c r="A3675" i="40"/>
  <c r="A3674" i="40"/>
  <c r="A3673" i="40"/>
  <c r="A3672" i="40"/>
  <c r="A3671" i="40"/>
  <c r="A3670" i="40"/>
  <c r="A3669" i="40"/>
  <c r="A3668" i="40"/>
  <c r="A3667" i="40"/>
  <c r="A3666" i="40"/>
  <c r="A3665" i="40"/>
  <c r="A3664" i="40"/>
  <c r="A3663" i="40"/>
  <c r="A3662" i="40"/>
  <c r="A3661" i="40"/>
  <c r="A3660" i="40"/>
  <c r="A3659" i="40"/>
  <c r="A3658" i="40"/>
  <c r="A3657" i="40"/>
  <c r="A3656" i="40"/>
  <c r="A3655" i="40"/>
  <c r="A3654" i="40"/>
  <c r="A3653" i="40"/>
  <c r="A3652" i="40"/>
  <c r="A3651" i="40"/>
  <c r="A3650" i="40"/>
  <c r="A3649" i="40"/>
  <c r="A3648" i="40"/>
  <c r="A3647" i="40"/>
  <c r="A3646" i="40"/>
  <c r="A3645" i="40"/>
  <c r="A3644" i="40"/>
  <c r="A3643" i="40"/>
  <c r="A3642" i="40"/>
  <c r="A3641" i="40"/>
  <c r="A3640" i="40"/>
  <c r="A3639" i="40"/>
  <c r="A3638" i="40"/>
  <c r="A3637" i="40"/>
  <c r="A3636" i="40"/>
  <c r="A3635" i="40"/>
  <c r="A3634" i="40"/>
  <c r="A3633" i="40"/>
  <c r="A3632" i="40"/>
  <c r="A3631" i="40"/>
  <c r="A3630" i="40"/>
  <c r="A3629" i="40"/>
  <c r="A3628" i="40"/>
  <c r="A3627" i="40"/>
  <c r="A3626" i="40"/>
  <c r="A3625" i="40"/>
  <c r="A3624" i="40"/>
  <c r="A3623" i="40"/>
  <c r="A3622" i="40"/>
  <c r="A3621" i="40"/>
  <c r="A3620" i="40"/>
  <c r="A3619" i="40"/>
  <c r="A3618" i="40"/>
  <c r="A3617" i="40"/>
  <c r="A3616" i="40"/>
  <c r="A3615" i="40"/>
  <c r="A3614" i="40"/>
  <c r="A3613" i="40"/>
  <c r="A3612" i="40"/>
  <c r="A3611" i="40"/>
  <c r="A3610" i="40"/>
  <c r="A3609" i="40"/>
  <c r="A3608" i="40"/>
  <c r="A3607" i="40"/>
  <c r="A3606" i="40"/>
  <c r="A3605" i="40"/>
  <c r="A3604" i="40"/>
  <c r="A3603" i="40"/>
  <c r="A3602" i="40"/>
  <c r="A3601" i="40"/>
  <c r="A3600" i="40"/>
  <c r="A3599" i="40"/>
  <c r="A3598" i="40"/>
  <c r="A3597" i="40"/>
  <c r="A3596" i="40"/>
  <c r="A3595" i="40"/>
  <c r="A3594" i="40"/>
  <c r="A3593" i="40"/>
  <c r="A3592" i="40"/>
  <c r="A3591" i="40"/>
  <c r="A3590" i="40"/>
  <c r="A3589" i="40"/>
  <c r="A3588" i="40"/>
  <c r="A3587" i="40"/>
  <c r="A3586" i="40"/>
  <c r="A3585" i="40"/>
  <c r="A3584" i="40"/>
  <c r="A3583" i="40"/>
  <c r="A3582" i="40"/>
  <c r="A3581" i="40"/>
  <c r="A3580" i="40"/>
  <c r="A3579" i="40"/>
  <c r="A3578" i="40"/>
  <c r="A3577" i="40"/>
  <c r="A3576" i="40"/>
  <c r="A3575" i="40"/>
  <c r="A3574" i="40"/>
  <c r="A3573" i="40"/>
  <c r="A3572" i="40"/>
  <c r="A3571" i="40"/>
  <c r="A3570" i="40"/>
  <c r="A3569" i="40"/>
  <c r="A3568" i="40"/>
  <c r="A3567" i="40"/>
  <c r="A3566" i="40"/>
  <c r="A3565" i="40"/>
  <c r="A3564" i="40"/>
  <c r="A3563" i="40"/>
  <c r="A3562" i="40"/>
  <c r="A3561" i="40"/>
  <c r="A3560" i="40"/>
  <c r="A3559" i="40"/>
  <c r="A3558" i="40"/>
  <c r="A3557" i="40"/>
  <c r="A3556" i="40"/>
  <c r="A3555" i="40"/>
  <c r="A3554" i="40"/>
  <c r="A3553" i="40"/>
  <c r="A3552" i="40"/>
  <c r="A3551" i="40"/>
  <c r="A3550" i="40"/>
  <c r="A3549" i="40"/>
  <c r="A3548" i="40"/>
  <c r="A3547" i="40"/>
  <c r="A3546" i="40"/>
  <c r="A3545" i="40"/>
  <c r="A3544" i="40"/>
  <c r="A3543" i="40"/>
  <c r="A3542" i="40"/>
  <c r="A3541" i="40"/>
  <c r="A3540" i="40"/>
  <c r="A3539" i="40"/>
  <c r="A3538" i="40"/>
  <c r="A3537" i="40"/>
  <c r="A3536" i="40"/>
  <c r="A3535" i="40"/>
  <c r="A3534" i="40"/>
  <c r="A3533" i="40"/>
  <c r="A3532" i="40"/>
  <c r="A3531" i="40"/>
  <c r="A3530" i="40"/>
  <c r="A3529" i="40"/>
  <c r="A3528" i="40"/>
  <c r="A3527" i="40"/>
  <c r="A3526" i="40"/>
  <c r="A3525" i="40"/>
  <c r="A3524" i="40"/>
  <c r="A3523" i="40"/>
  <c r="A3522" i="40"/>
  <c r="A3521" i="40"/>
  <c r="A3520" i="40"/>
  <c r="A3519" i="40"/>
  <c r="A3518" i="40"/>
  <c r="A3517" i="40"/>
  <c r="A3516" i="40"/>
  <c r="A3515" i="40"/>
  <c r="A3514" i="40"/>
  <c r="A3513" i="40"/>
  <c r="A3512" i="40"/>
  <c r="A3511" i="40"/>
  <c r="A3510" i="40"/>
  <c r="A3509" i="40"/>
  <c r="A3508" i="40"/>
  <c r="A3507" i="40"/>
  <c r="A3506" i="40"/>
  <c r="A3505" i="40"/>
  <c r="A3504" i="40"/>
  <c r="A3503" i="40"/>
  <c r="A3502" i="40"/>
  <c r="A3501" i="40"/>
  <c r="A3500" i="40"/>
  <c r="A3499" i="40"/>
  <c r="A3498" i="40"/>
  <c r="A3497" i="40"/>
  <c r="A3496" i="40"/>
  <c r="A3495" i="40"/>
  <c r="A3494" i="40"/>
  <c r="A3493" i="40"/>
  <c r="A3492" i="40"/>
  <c r="A3491" i="40"/>
  <c r="A3490" i="40"/>
  <c r="A3489" i="40"/>
  <c r="A3488" i="40"/>
  <c r="A3487" i="40"/>
  <c r="A3486" i="40"/>
  <c r="A3485" i="40"/>
  <c r="A3484" i="40"/>
  <c r="A3483" i="40"/>
  <c r="A3482" i="40"/>
  <c r="A3481" i="40"/>
  <c r="A3480" i="40"/>
  <c r="A3479" i="40"/>
  <c r="A3478" i="40"/>
  <c r="A3477" i="40"/>
  <c r="A3476" i="40"/>
  <c r="A3475" i="40"/>
  <c r="A3474" i="40"/>
  <c r="A3473" i="40"/>
  <c r="A3472" i="40"/>
  <c r="A3471" i="40"/>
  <c r="A3470" i="40"/>
  <c r="A3469" i="40"/>
  <c r="A3468" i="40"/>
  <c r="A3467" i="40"/>
  <c r="A3466" i="40"/>
  <c r="A3465" i="40"/>
  <c r="A3464" i="40"/>
  <c r="A3463" i="40"/>
  <c r="A3462" i="40"/>
  <c r="A3461" i="40"/>
  <c r="A3460" i="40"/>
  <c r="A3459" i="40"/>
  <c r="A3458" i="40"/>
  <c r="A3457" i="40"/>
  <c r="A3456" i="40"/>
  <c r="A3455" i="40"/>
  <c r="A3454" i="40"/>
  <c r="A3453" i="40"/>
  <c r="A3452" i="40"/>
  <c r="A3451" i="40"/>
  <c r="A3450" i="40"/>
  <c r="A3449" i="40"/>
  <c r="A3448" i="40"/>
  <c r="A3447" i="40"/>
  <c r="A3446" i="40"/>
  <c r="A3445" i="40"/>
  <c r="A3444" i="40"/>
  <c r="A3443" i="40"/>
  <c r="A3442" i="40"/>
  <c r="A3441" i="40"/>
  <c r="A3440" i="40"/>
  <c r="A3439" i="40"/>
  <c r="A3438" i="40"/>
  <c r="A3437" i="40"/>
  <c r="A3436" i="40"/>
  <c r="A3435" i="40"/>
  <c r="A3434" i="40"/>
  <c r="A3433" i="40"/>
  <c r="A3432" i="40"/>
  <c r="A3431" i="40"/>
  <c r="A3430" i="40"/>
  <c r="A3429" i="40"/>
  <c r="A3428" i="40"/>
  <c r="A3427" i="40"/>
  <c r="A3426" i="40"/>
  <c r="A3425" i="40"/>
  <c r="A3424" i="40"/>
  <c r="A3423" i="40"/>
  <c r="A3422" i="40"/>
  <c r="A3421" i="40"/>
  <c r="A3420" i="40"/>
  <c r="A3419" i="40"/>
  <c r="A3418" i="40"/>
  <c r="A3417" i="40"/>
  <c r="A3416" i="40"/>
  <c r="A3415" i="40"/>
  <c r="A3414" i="40"/>
  <c r="A3413" i="40"/>
  <c r="A3412" i="40"/>
  <c r="A3411" i="40"/>
  <c r="A3410" i="40"/>
  <c r="A3409" i="40"/>
  <c r="A3408" i="40"/>
  <c r="A3407" i="40"/>
  <c r="A3406" i="40"/>
  <c r="A3405" i="40"/>
  <c r="A3404" i="40"/>
  <c r="A3403" i="40"/>
  <c r="A3402" i="40"/>
  <c r="A3401" i="40"/>
  <c r="A3400" i="40"/>
  <c r="A3399" i="40"/>
  <c r="A3398" i="40"/>
  <c r="A3397" i="40"/>
  <c r="A3396" i="40"/>
  <c r="A3395" i="40"/>
  <c r="A3394" i="40"/>
  <c r="A3393" i="40"/>
  <c r="A3392" i="40"/>
  <c r="A3391" i="40"/>
  <c r="A3390" i="40"/>
  <c r="A3389" i="40"/>
  <c r="A3388" i="40"/>
  <c r="A3387" i="40"/>
  <c r="A3386" i="40"/>
  <c r="A3385" i="40"/>
  <c r="A3384" i="40"/>
  <c r="A3383" i="40"/>
  <c r="A3382" i="40"/>
  <c r="A3381" i="40"/>
  <c r="A3380" i="40"/>
  <c r="A3379" i="40"/>
  <c r="A3378" i="40"/>
  <c r="A3377" i="40"/>
  <c r="A3376" i="40"/>
  <c r="A3375" i="40"/>
  <c r="A3374" i="40"/>
  <c r="A3373" i="40"/>
  <c r="A3372" i="40"/>
  <c r="A3371" i="40"/>
  <c r="A3370" i="40"/>
  <c r="A3369" i="40"/>
  <c r="A3368" i="40"/>
  <c r="A3367" i="40"/>
  <c r="A3366" i="40"/>
  <c r="A3365" i="40"/>
  <c r="A3364" i="40"/>
  <c r="A3363" i="40"/>
  <c r="A3362" i="40"/>
  <c r="A3361" i="40"/>
  <c r="A3360" i="40"/>
  <c r="A3359" i="40"/>
  <c r="A3358" i="40"/>
  <c r="A3357" i="40"/>
  <c r="A3356" i="40"/>
  <c r="A3355" i="40"/>
  <c r="A3354" i="40"/>
  <c r="A3353" i="40"/>
  <c r="A3352" i="40"/>
  <c r="A3351" i="40"/>
  <c r="A3350" i="40"/>
  <c r="A3349" i="40"/>
  <c r="A3348" i="40"/>
  <c r="A3347" i="40"/>
  <c r="A3346" i="40"/>
  <c r="A3345" i="40"/>
  <c r="A3344" i="40"/>
  <c r="A3343" i="40"/>
  <c r="A3342" i="40"/>
  <c r="A3341" i="40"/>
  <c r="A3340" i="40"/>
  <c r="A3339" i="40"/>
  <c r="A3338" i="40"/>
  <c r="A3337" i="40"/>
  <c r="A3336" i="40"/>
  <c r="A3335" i="40"/>
  <c r="A3334" i="40"/>
  <c r="A3333" i="40"/>
  <c r="A3332" i="40"/>
  <c r="A3331" i="40"/>
  <c r="A3330" i="40"/>
  <c r="A3329" i="40"/>
  <c r="A3328" i="40"/>
  <c r="A3327" i="40"/>
  <c r="A3326" i="40"/>
  <c r="A3325" i="40"/>
  <c r="A3324" i="40"/>
  <c r="A3323" i="40"/>
  <c r="A3322" i="40"/>
  <c r="A3321" i="40"/>
  <c r="A3320" i="40"/>
  <c r="A3319" i="40"/>
  <c r="A3318" i="40"/>
  <c r="A3317" i="40"/>
  <c r="A3316" i="40"/>
  <c r="A3315" i="40"/>
  <c r="A3314" i="40"/>
  <c r="A3313" i="40"/>
  <c r="A3312" i="40"/>
  <c r="A3311" i="40"/>
  <c r="A3310" i="40"/>
  <c r="A3309" i="40"/>
  <c r="A3308" i="40"/>
  <c r="A3307" i="40"/>
  <c r="A3306" i="40"/>
  <c r="A3305" i="40"/>
  <c r="A3304" i="40"/>
  <c r="A3303" i="40"/>
  <c r="A3302" i="40"/>
  <c r="A3301" i="40"/>
  <c r="A3300" i="40"/>
  <c r="A3299" i="40"/>
  <c r="A3298" i="40"/>
  <c r="A3297" i="40"/>
  <c r="A3296" i="40"/>
  <c r="A3295" i="40"/>
  <c r="A3294" i="40"/>
  <c r="A3293" i="40"/>
  <c r="A3292" i="40"/>
  <c r="A3291" i="40"/>
  <c r="A3290" i="40"/>
  <c r="A3289" i="40"/>
  <c r="A3288" i="40"/>
  <c r="A3287" i="40"/>
  <c r="A3286" i="40"/>
  <c r="A3285" i="40"/>
  <c r="A3284" i="40"/>
  <c r="A3283" i="40"/>
  <c r="A3282" i="40"/>
  <c r="A3281" i="40"/>
  <c r="A3280" i="40"/>
  <c r="A3279" i="40"/>
  <c r="A3278" i="40"/>
  <c r="A3277" i="40"/>
  <c r="A3276" i="40"/>
  <c r="A3275" i="40"/>
  <c r="A3274" i="40"/>
  <c r="A3273" i="40"/>
  <c r="A3272" i="40"/>
  <c r="A3271" i="40"/>
  <c r="A3270" i="40"/>
  <c r="A3269" i="40"/>
  <c r="A3268" i="40"/>
  <c r="A3267" i="40"/>
  <c r="A3266" i="40"/>
  <c r="A3265" i="40"/>
  <c r="A3264" i="40"/>
  <c r="A3263" i="40"/>
  <c r="A3262" i="40"/>
  <c r="A3261" i="40"/>
  <c r="A3260" i="40"/>
  <c r="A3259" i="40"/>
  <c r="A3258" i="40"/>
  <c r="A3257" i="40"/>
  <c r="A3256" i="40"/>
  <c r="A3255" i="40"/>
  <c r="A3254" i="40"/>
  <c r="A3253" i="40"/>
  <c r="A3252" i="40"/>
  <c r="A3251" i="40"/>
  <c r="A3250" i="40"/>
  <c r="A3249" i="40"/>
  <c r="A3248" i="40"/>
  <c r="A3247" i="40"/>
  <c r="A3246" i="40"/>
  <c r="A3245" i="40"/>
  <c r="A3244" i="40"/>
  <c r="A3243" i="40"/>
  <c r="A3242" i="40"/>
  <c r="A3241" i="40"/>
  <c r="A3240" i="40"/>
  <c r="A3239" i="40"/>
  <c r="A3238" i="40"/>
  <c r="A3237" i="40"/>
  <c r="A3236" i="40"/>
  <c r="A3235" i="40"/>
  <c r="A3234" i="40"/>
  <c r="A3233" i="40"/>
  <c r="A3232" i="40"/>
  <c r="A3231" i="40"/>
  <c r="A3230" i="40"/>
  <c r="A3229" i="40"/>
  <c r="A3228" i="40"/>
  <c r="A3227" i="40"/>
  <c r="A3226" i="40"/>
  <c r="A3225" i="40"/>
  <c r="A3224" i="40"/>
  <c r="A3223" i="40"/>
  <c r="A3222" i="40"/>
  <c r="A3221" i="40"/>
  <c r="A3220" i="40"/>
  <c r="A3219" i="40"/>
  <c r="A3218" i="40"/>
  <c r="A3217" i="40"/>
  <c r="A3216" i="40"/>
  <c r="A3215" i="40"/>
  <c r="A3214" i="40"/>
  <c r="A3213" i="40"/>
  <c r="A3212" i="40"/>
  <c r="A3211" i="40"/>
  <c r="A3210" i="40"/>
  <c r="A3209" i="40"/>
  <c r="A3208" i="40"/>
  <c r="A3207" i="40"/>
  <c r="A3206" i="40"/>
  <c r="A3205" i="40"/>
  <c r="A3204" i="40"/>
  <c r="A3203" i="40"/>
  <c r="A3202" i="40"/>
  <c r="A3201" i="40"/>
  <c r="A3200" i="40"/>
  <c r="A3199" i="40"/>
  <c r="A3198" i="40"/>
  <c r="A3197" i="40"/>
  <c r="A3196" i="40"/>
  <c r="A3195" i="40"/>
  <c r="A3194" i="40"/>
  <c r="A3193" i="40"/>
  <c r="A3192" i="40"/>
  <c r="A3191" i="40"/>
  <c r="A3190" i="40"/>
  <c r="A3189" i="40"/>
  <c r="A3188" i="40"/>
  <c r="A3187" i="40"/>
  <c r="A3186" i="40"/>
  <c r="A3185" i="40"/>
  <c r="A3184" i="40"/>
  <c r="A3183" i="40"/>
  <c r="A3182" i="40"/>
  <c r="A3181" i="40"/>
  <c r="A3180" i="40"/>
  <c r="A3179" i="40"/>
  <c r="A3178" i="40"/>
  <c r="A3177" i="40"/>
  <c r="A3176" i="40"/>
  <c r="A3175" i="40"/>
  <c r="A3174" i="40"/>
  <c r="A3173" i="40"/>
  <c r="A3172" i="40"/>
  <c r="A3171" i="40"/>
  <c r="A3170" i="40"/>
  <c r="A3169" i="40"/>
  <c r="A3168" i="40"/>
  <c r="A3167" i="40"/>
  <c r="A3166" i="40"/>
  <c r="A3165" i="40"/>
  <c r="A3164" i="40"/>
  <c r="A3163" i="40"/>
  <c r="A3162" i="40"/>
  <c r="A3161" i="40"/>
  <c r="A3160" i="40"/>
  <c r="A3159" i="40"/>
  <c r="A3158" i="40"/>
  <c r="A3157" i="40"/>
  <c r="A3156" i="40"/>
  <c r="A3155" i="40"/>
  <c r="A3154" i="40"/>
  <c r="A3153" i="40"/>
  <c r="A3152" i="40"/>
  <c r="A3151" i="40"/>
  <c r="A3150" i="40"/>
  <c r="A3149" i="40"/>
  <c r="A3148" i="40"/>
  <c r="A3147" i="40"/>
  <c r="A3146" i="40"/>
  <c r="A3145" i="40"/>
  <c r="A3144" i="40"/>
  <c r="A3143" i="40"/>
  <c r="A3142" i="40"/>
  <c r="A3141" i="40"/>
  <c r="A3140" i="40"/>
  <c r="A3139" i="40"/>
  <c r="A3138" i="40"/>
  <c r="A3137" i="40"/>
  <c r="A3136" i="40"/>
  <c r="A3135" i="40"/>
  <c r="A3134" i="40"/>
  <c r="A3133" i="40"/>
  <c r="A3132" i="40"/>
  <c r="A3131" i="40"/>
  <c r="A3130" i="40"/>
  <c r="A3129" i="40"/>
  <c r="A3128" i="40"/>
  <c r="A3127" i="40"/>
  <c r="A3126" i="40"/>
  <c r="A3125" i="40"/>
  <c r="A3124" i="40"/>
  <c r="A3123" i="40"/>
  <c r="A3122" i="40"/>
  <c r="A3121" i="40"/>
  <c r="A3120" i="40"/>
  <c r="A3119" i="40"/>
  <c r="A3118" i="40"/>
  <c r="A3117" i="40"/>
  <c r="A3116" i="40"/>
  <c r="A3115" i="40"/>
  <c r="A3114" i="40"/>
  <c r="A3113" i="40"/>
  <c r="A3112" i="40"/>
  <c r="A3111" i="40"/>
  <c r="A3110" i="40"/>
  <c r="A3109" i="40"/>
  <c r="A3108" i="40"/>
  <c r="A3107" i="40"/>
  <c r="A3106" i="40"/>
  <c r="A3105" i="40"/>
  <c r="A3104" i="40"/>
  <c r="A3103" i="40"/>
  <c r="A3102" i="40"/>
  <c r="A3101" i="40"/>
  <c r="A3100" i="40"/>
  <c r="A3099" i="40"/>
  <c r="A3098" i="40"/>
  <c r="A3097" i="40"/>
  <c r="A3096" i="40"/>
  <c r="A3095" i="40"/>
  <c r="A3094" i="40"/>
  <c r="A3093" i="40"/>
  <c r="A3092" i="40"/>
  <c r="A3091" i="40"/>
  <c r="A3090" i="40"/>
  <c r="A3089" i="40"/>
  <c r="A3088" i="40"/>
  <c r="A3087" i="40"/>
  <c r="A3086" i="40"/>
  <c r="A3085" i="40"/>
  <c r="A3084" i="40"/>
  <c r="A3083" i="40"/>
  <c r="A3082" i="40"/>
  <c r="A3081" i="40"/>
  <c r="A3080" i="40"/>
  <c r="A3079" i="40"/>
  <c r="A3078" i="40"/>
  <c r="A3077" i="40"/>
  <c r="A3076" i="40"/>
  <c r="A3075" i="40"/>
  <c r="A3074" i="40"/>
  <c r="A3073" i="40"/>
  <c r="A3072" i="40"/>
  <c r="A3071" i="40"/>
  <c r="A3070" i="40"/>
  <c r="A3069" i="40"/>
  <c r="A3068" i="40"/>
  <c r="A3067" i="40"/>
  <c r="A3066" i="40"/>
  <c r="A3065" i="40"/>
  <c r="A3064" i="40"/>
  <c r="A3063" i="40"/>
  <c r="A3062" i="40"/>
  <c r="A3061" i="40"/>
  <c r="A3060" i="40"/>
  <c r="A3059" i="40"/>
  <c r="A3058" i="40"/>
  <c r="A3057" i="40"/>
  <c r="A3056" i="40"/>
  <c r="A3055" i="40"/>
  <c r="A3054" i="40"/>
  <c r="A3053" i="40"/>
  <c r="A3052" i="40"/>
  <c r="A3051" i="40"/>
  <c r="A3050" i="40"/>
  <c r="A3049" i="40"/>
  <c r="A3048" i="40"/>
  <c r="A3047" i="40"/>
  <c r="A3046" i="40"/>
  <c r="A3045" i="40"/>
  <c r="A3044" i="40"/>
  <c r="A3043" i="40"/>
  <c r="A3042" i="40"/>
  <c r="A3041" i="40"/>
  <c r="A3040" i="40"/>
  <c r="A3039" i="40"/>
  <c r="A3038" i="40"/>
  <c r="A3037" i="40"/>
  <c r="A3036" i="40"/>
  <c r="A3035" i="40"/>
  <c r="A3034" i="40"/>
  <c r="A3033" i="40"/>
  <c r="A3032" i="40"/>
  <c r="A3031" i="40"/>
  <c r="A3030" i="40"/>
  <c r="A3029" i="40"/>
  <c r="A3028" i="40"/>
  <c r="A3027" i="40"/>
  <c r="A3026" i="40"/>
  <c r="A3025" i="40"/>
  <c r="A3024" i="40"/>
  <c r="A3023" i="40"/>
  <c r="A3022" i="40"/>
  <c r="A3021" i="40"/>
  <c r="A3020" i="40"/>
  <c r="A3019" i="40"/>
  <c r="A3018" i="40"/>
  <c r="A3017" i="40"/>
  <c r="A3016" i="40"/>
  <c r="A3015" i="40"/>
  <c r="A3014" i="40"/>
  <c r="A3013" i="40"/>
  <c r="A3012" i="40"/>
  <c r="A3011" i="40"/>
  <c r="A3010" i="40"/>
  <c r="A3009" i="40"/>
  <c r="A3008" i="40"/>
  <c r="A3007" i="40"/>
  <c r="A3006" i="40"/>
  <c r="A3005" i="40"/>
  <c r="A3004" i="40"/>
  <c r="A3003" i="40"/>
  <c r="A3002" i="40"/>
  <c r="A3001" i="40"/>
  <c r="A3000" i="40"/>
  <c r="A2999" i="40"/>
  <c r="A2998" i="40"/>
  <c r="A2997" i="40"/>
  <c r="A2996" i="40"/>
  <c r="A2995" i="40"/>
  <c r="A2994" i="40"/>
  <c r="A2993" i="40"/>
  <c r="A2992" i="40"/>
  <c r="A2991" i="40"/>
  <c r="A2990" i="40"/>
  <c r="A2989" i="40"/>
  <c r="A2988" i="40"/>
  <c r="A2987" i="40"/>
  <c r="A2986" i="40"/>
  <c r="A2985" i="40"/>
  <c r="A2984" i="40"/>
  <c r="A2983" i="40"/>
  <c r="A2982" i="40"/>
  <c r="A2981" i="40"/>
  <c r="A2980" i="40"/>
  <c r="A2979" i="40"/>
  <c r="A2978" i="40"/>
  <c r="A2977" i="40"/>
  <c r="A2976" i="40"/>
  <c r="A2975" i="40"/>
  <c r="A2974" i="40"/>
  <c r="A2973" i="40"/>
  <c r="A2972" i="40"/>
  <c r="A2971" i="40"/>
  <c r="A2970" i="40"/>
  <c r="A2969" i="40"/>
  <c r="A2968" i="40"/>
  <c r="A2967" i="40"/>
  <c r="A2966" i="40"/>
  <c r="A2965" i="40"/>
  <c r="A2964" i="40"/>
  <c r="A2963" i="40"/>
  <c r="A2962" i="40"/>
  <c r="A2961" i="40"/>
  <c r="A2960" i="40"/>
  <c r="A2959" i="40"/>
  <c r="A2958" i="40"/>
  <c r="A2957" i="40"/>
  <c r="A2956" i="40"/>
  <c r="A2955" i="40"/>
  <c r="A2954" i="40"/>
  <c r="A2953" i="40"/>
  <c r="A2952" i="40"/>
  <c r="A2951" i="40"/>
  <c r="A2950" i="40"/>
  <c r="A2949" i="40"/>
  <c r="A2948" i="40"/>
  <c r="A2947" i="40"/>
  <c r="A2946" i="40"/>
  <c r="A2945" i="40"/>
  <c r="A2944" i="40"/>
  <c r="A2943" i="40"/>
  <c r="A2942" i="40"/>
  <c r="A2941" i="40"/>
  <c r="A2940" i="40"/>
  <c r="A2939" i="40"/>
  <c r="A2938" i="40"/>
  <c r="A2937" i="40"/>
  <c r="A2936" i="40"/>
  <c r="A2935" i="40"/>
  <c r="A2934" i="40"/>
  <c r="A2933" i="40"/>
  <c r="A2932" i="40"/>
  <c r="A2931" i="40"/>
  <c r="A2930" i="40"/>
  <c r="A2929" i="40"/>
  <c r="A2928" i="40"/>
  <c r="A2927" i="40"/>
  <c r="A2926" i="40"/>
  <c r="A2925" i="40"/>
  <c r="A2924" i="40"/>
  <c r="A2923" i="40"/>
  <c r="A2922" i="40"/>
  <c r="A2921" i="40"/>
  <c r="A2920" i="40"/>
  <c r="A2919" i="40"/>
  <c r="A2918" i="40"/>
  <c r="A2917" i="40"/>
  <c r="A2916" i="40"/>
  <c r="A2915" i="40"/>
  <c r="A2914" i="40"/>
  <c r="A2913" i="40"/>
  <c r="A2912" i="40"/>
  <c r="A2911" i="40"/>
  <c r="A2910" i="40"/>
  <c r="A2909" i="40"/>
  <c r="A2908" i="40"/>
  <c r="A2907" i="40"/>
  <c r="A2906" i="40"/>
  <c r="A2905" i="40"/>
  <c r="A2904" i="40"/>
  <c r="A2903" i="40"/>
  <c r="A2902" i="40"/>
  <c r="A2901" i="40"/>
  <c r="A2900" i="40"/>
  <c r="A2899" i="40"/>
  <c r="A2898" i="40"/>
  <c r="A2897" i="40"/>
  <c r="A2896" i="40"/>
  <c r="A2895" i="40"/>
  <c r="A2894" i="40"/>
  <c r="A2893" i="40"/>
  <c r="A2892" i="40"/>
  <c r="A2891" i="40"/>
  <c r="A2890" i="40"/>
  <c r="A2889" i="40"/>
  <c r="A2888" i="40"/>
  <c r="A2887" i="40"/>
  <c r="A2886" i="40"/>
  <c r="A2885" i="40"/>
  <c r="A2884" i="40"/>
  <c r="A2883" i="40"/>
  <c r="A2882" i="40"/>
  <c r="A2881" i="40"/>
  <c r="A2880" i="40"/>
  <c r="A2879" i="40"/>
  <c r="A2878" i="40"/>
  <c r="A2877" i="40"/>
  <c r="A2876" i="40"/>
  <c r="A2875" i="40"/>
  <c r="A2874" i="40"/>
  <c r="A2873" i="40"/>
  <c r="A2872" i="40"/>
  <c r="A2871" i="40"/>
  <c r="A2870" i="40"/>
  <c r="A2869" i="40"/>
  <c r="A2868" i="40"/>
  <c r="A2867" i="40"/>
  <c r="A2866" i="40"/>
  <c r="A2865" i="40"/>
  <c r="A2864" i="40"/>
  <c r="A2863" i="40"/>
  <c r="A2862" i="40"/>
  <c r="A2861" i="40"/>
  <c r="A2860" i="40"/>
  <c r="A2859" i="40"/>
  <c r="A2858" i="40"/>
  <c r="A2857" i="40"/>
  <c r="A2856" i="40"/>
  <c r="A2855" i="40"/>
  <c r="A2854" i="40"/>
  <c r="A2853" i="40"/>
  <c r="A2852" i="40"/>
  <c r="A2851" i="40"/>
  <c r="A2850" i="40"/>
  <c r="A2849" i="40"/>
  <c r="A2848" i="40"/>
  <c r="A2847" i="40"/>
  <c r="A2846" i="40"/>
  <c r="A2845" i="40"/>
  <c r="A2844" i="40"/>
  <c r="A2843" i="40"/>
  <c r="A2842" i="40"/>
  <c r="A2841" i="40"/>
  <c r="A2840" i="40"/>
  <c r="A2839" i="40"/>
  <c r="A2838" i="40"/>
  <c r="A2837" i="40"/>
  <c r="A2836" i="40"/>
  <c r="A2835" i="40"/>
  <c r="A2834" i="40"/>
  <c r="A2833" i="40"/>
  <c r="A2832" i="40"/>
  <c r="A2831" i="40"/>
  <c r="A2830" i="40"/>
  <c r="A2829" i="40"/>
  <c r="A2828" i="40"/>
  <c r="A2827" i="40"/>
  <c r="A2826" i="40"/>
  <c r="A2825" i="40"/>
  <c r="A2824" i="40"/>
  <c r="A2823" i="40"/>
  <c r="A2822" i="40"/>
  <c r="A2821" i="40"/>
  <c r="A2820" i="40"/>
  <c r="A2819" i="40"/>
  <c r="A2818" i="40"/>
  <c r="A2817" i="40"/>
  <c r="A2816" i="40"/>
  <c r="A2815" i="40"/>
  <c r="A2814" i="40"/>
  <c r="A2813" i="40"/>
  <c r="A2812" i="40"/>
  <c r="A2811" i="40"/>
  <c r="A2810" i="40"/>
  <c r="A2809" i="40"/>
  <c r="A2808" i="40"/>
  <c r="A2807" i="40"/>
  <c r="A2806" i="40"/>
  <c r="A2805" i="40"/>
  <c r="A2804" i="40"/>
  <c r="A2803" i="40"/>
  <c r="A2802" i="40"/>
  <c r="A2801" i="40"/>
  <c r="A2800" i="40"/>
  <c r="A2799" i="40"/>
  <c r="A2798" i="40"/>
  <c r="A2797" i="40"/>
  <c r="A2796" i="40"/>
  <c r="A2795" i="40"/>
  <c r="A2794" i="40"/>
  <c r="A2793" i="40"/>
  <c r="A2792" i="40"/>
  <c r="A2791" i="40"/>
  <c r="A2790" i="40"/>
  <c r="A2789" i="40"/>
  <c r="A2788" i="40"/>
  <c r="A2787" i="40"/>
  <c r="A2786" i="40"/>
  <c r="A2785" i="40"/>
  <c r="A2784" i="40"/>
  <c r="A2783" i="40"/>
  <c r="A2782" i="40"/>
  <c r="A2781" i="40"/>
  <c r="A2780" i="40"/>
  <c r="A2779" i="40"/>
  <c r="A2778" i="40"/>
  <c r="A2777" i="40"/>
  <c r="A2776" i="40"/>
  <c r="A2775" i="40"/>
  <c r="A2774" i="40"/>
  <c r="A2773" i="40"/>
  <c r="A2772" i="40"/>
  <c r="A2771" i="40"/>
  <c r="A2770" i="40"/>
  <c r="A2769" i="40"/>
  <c r="A2768" i="40"/>
  <c r="A2767" i="40"/>
  <c r="A2766" i="40"/>
  <c r="A2765" i="40"/>
  <c r="A2764" i="40"/>
  <c r="A2763" i="40"/>
  <c r="A2762" i="40"/>
  <c r="A2761" i="40"/>
  <c r="A2760" i="40"/>
  <c r="A2759" i="40"/>
  <c r="A2758" i="40"/>
  <c r="A2757" i="40"/>
  <c r="A2756" i="40"/>
  <c r="A2755" i="40"/>
  <c r="A2754" i="40"/>
  <c r="A2753" i="40"/>
  <c r="A2752" i="40"/>
  <c r="A2751" i="40"/>
  <c r="A2750" i="40"/>
  <c r="A2749" i="40"/>
  <c r="A2748" i="40"/>
  <c r="A2747" i="40"/>
  <c r="A2746" i="40"/>
  <c r="A2745" i="40"/>
  <c r="A2744" i="40"/>
  <c r="A2743" i="40"/>
  <c r="A2742" i="40"/>
  <c r="A2741" i="40"/>
  <c r="A2740" i="40"/>
  <c r="A2739" i="40"/>
  <c r="A2738" i="40"/>
  <c r="A2737" i="40"/>
  <c r="A2736" i="40"/>
  <c r="A2735" i="40"/>
  <c r="A2734" i="40"/>
  <c r="A2733" i="40"/>
  <c r="A2732" i="40"/>
  <c r="A2731" i="40"/>
  <c r="A2730" i="40"/>
  <c r="A2729" i="40"/>
  <c r="A2728" i="40"/>
  <c r="A2727" i="40"/>
  <c r="A2726" i="40"/>
  <c r="A2725" i="40"/>
  <c r="A2724" i="40"/>
  <c r="A2723" i="40"/>
  <c r="A2722" i="40"/>
  <c r="A2721" i="40"/>
  <c r="A2720" i="40"/>
  <c r="A2719" i="40"/>
  <c r="A2718" i="40"/>
  <c r="A2717" i="40"/>
  <c r="A2716" i="40"/>
  <c r="A2715" i="40"/>
  <c r="A2714" i="40"/>
  <c r="A2713" i="40"/>
  <c r="A2712" i="40"/>
  <c r="A2711" i="40"/>
  <c r="A2710" i="40"/>
  <c r="A2709" i="40"/>
  <c r="A2708" i="40"/>
  <c r="A2707" i="40"/>
  <c r="A2706" i="40"/>
  <c r="A2705" i="40"/>
  <c r="A2704" i="40"/>
  <c r="A2703" i="40"/>
  <c r="A2702" i="40"/>
  <c r="A2701" i="40"/>
  <c r="A2700" i="40"/>
  <c r="A2699" i="40"/>
  <c r="A2698" i="40"/>
  <c r="A2697" i="40"/>
  <c r="A2696" i="40"/>
  <c r="A2695" i="40"/>
  <c r="A2694" i="40"/>
  <c r="A2693" i="40"/>
  <c r="A2692" i="40"/>
  <c r="A2691" i="40"/>
  <c r="A2690" i="40"/>
  <c r="A2689" i="40"/>
  <c r="A2688" i="40"/>
  <c r="A2687" i="40"/>
  <c r="A2686" i="40"/>
  <c r="A2685" i="40"/>
  <c r="A2684" i="40"/>
  <c r="A2683" i="40"/>
  <c r="A2682" i="40"/>
  <c r="A2681" i="40"/>
  <c r="A2680" i="40"/>
  <c r="A2679" i="40"/>
  <c r="A2678" i="40"/>
  <c r="A2677" i="40"/>
  <c r="A2676" i="40"/>
  <c r="A2675" i="40"/>
  <c r="A2674" i="40"/>
  <c r="A2673" i="40"/>
  <c r="A2672" i="40"/>
  <c r="A2671" i="40"/>
  <c r="A2670" i="40"/>
  <c r="A2669" i="40"/>
  <c r="A2668" i="40"/>
  <c r="A2667" i="40"/>
  <c r="A2666" i="40"/>
  <c r="A2665" i="40"/>
  <c r="A2664" i="40"/>
  <c r="A2663" i="40"/>
  <c r="A2662" i="40"/>
  <c r="A2661" i="40"/>
  <c r="A2660" i="40"/>
  <c r="A2659" i="40"/>
  <c r="A2658" i="40"/>
  <c r="A2657" i="40"/>
  <c r="A2656" i="40"/>
  <c r="A2655" i="40"/>
  <c r="A2654" i="40"/>
  <c r="A2653" i="40"/>
  <c r="A2652" i="40"/>
  <c r="A2651" i="40"/>
  <c r="A2650" i="40"/>
  <c r="A2649" i="40"/>
  <c r="A2648" i="40"/>
  <c r="A2647" i="40"/>
  <c r="A2646" i="40"/>
  <c r="A2645" i="40"/>
  <c r="A2644" i="40"/>
  <c r="A2643" i="40"/>
  <c r="A2642" i="40"/>
  <c r="A2641" i="40"/>
  <c r="A2640" i="40"/>
  <c r="A2639" i="40"/>
  <c r="A2638" i="40"/>
  <c r="A2637" i="40"/>
  <c r="A2636" i="40"/>
  <c r="A2635" i="40"/>
  <c r="A2634" i="40"/>
  <c r="A2633" i="40"/>
  <c r="A2632" i="40"/>
  <c r="A2631" i="40"/>
  <c r="A2630" i="40"/>
  <c r="A2629" i="40"/>
  <c r="A2628" i="40"/>
  <c r="A2627" i="40"/>
  <c r="A2626" i="40"/>
  <c r="A2625" i="40"/>
  <c r="A2624" i="40"/>
  <c r="A2623" i="40"/>
  <c r="A2622" i="40"/>
  <c r="A2621" i="40"/>
  <c r="A2620" i="40"/>
  <c r="A2619" i="40"/>
  <c r="A2618" i="40"/>
  <c r="A2617" i="40"/>
  <c r="A2616" i="40"/>
  <c r="A2615" i="40"/>
  <c r="A2614" i="40"/>
  <c r="A2613" i="40"/>
  <c r="A2612" i="40"/>
  <c r="A2611" i="40"/>
  <c r="A2610" i="40"/>
  <c r="A2609" i="40"/>
  <c r="A2608" i="40"/>
  <c r="A2607" i="40"/>
  <c r="A2606" i="40"/>
  <c r="A2605" i="40"/>
  <c r="A2604" i="40"/>
  <c r="A2603" i="40"/>
  <c r="A2602" i="40"/>
  <c r="A2601" i="40"/>
  <c r="A2600" i="40"/>
  <c r="A2599" i="40"/>
  <c r="A2598" i="40"/>
  <c r="A2597" i="40"/>
  <c r="A2596" i="40"/>
  <c r="A2595" i="40"/>
  <c r="A2594" i="40"/>
  <c r="A2593" i="40"/>
  <c r="A2592" i="40"/>
  <c r="A2591" i="40"/>
  <c r="A2590" i="40"/>
  <c r="A2589" i="40"/>
  <c r="A2588" i="40"/>
  <c r="A2587" i="40"/>
  <c r="A2586" i="40"/>
  <c r="A2585" i="40"/>
  <c r="A2584" i="40"/>
  <c r="A2583" i="40"/>
  <c r="A2582" i="40"/>
  <c r="A2581" i="40"/>
  <c r="A2580" i="40"/>
  <c r="A2579" i="40"/>
  <c r="A2578" i="40"/>
  <c r="A2577" i="40"/>
  <c r="A2576" i="40"/>
  <c r="A2575" i="40"/>
  <c r="A2574" i="40"/>
  <c r="A2573" i="40"/>
  <c r="A2572" i="40"/>
  <c r="A2571" i="40"/>
  <c r="A2570" i="40"/>
  <c r="A2569" i="40"/>
  <c r="A2568" i="40"/>
  <c r="A2567" i="40"/>
  <c r="A2566" i="40"/>
  <c r="A2565" i="40"/>
  <c r="A2564" i="40"/>
  <c r="A2563" i="40"/>
  <c r="A2562" i="40"/>
  <c r="A2561" i="40"/>
  <c r="A2560" i="40"/>
  <c r="A2559" i="40"/>
  <c r="A2558" i="40"/>
  <c r="A2557" i="40"/>
  <c r="A2556" i="40"/>
  <c r="A2555" i="40"/>
  <c r="A2554" i="40"/>
  <c r="A2553" i="40"/>
  <c r="A2552" i="40"/>
  <c r="A2551" i="40"/>
  <c r="A2550" i="40"/>
  <c r="A2549" i="40"/>
  <c r="A2548" i="40"/>
  <c r="A2547" i="40"/>
  <c r="A2546" i="40"/>
  <c r="A2545" i="40"/>
  <c r="A2544" i="40"/>
  <c r="A2543" i="40"/>
  <c r="A2542" i="40"/>
  <c r="A2541" i="40"/>
  <c r="A2540" i="40"/>
  <c r="A2539" i="40"/>
  <c r="A2538" i="40"/>
  <c r="A2537" i="40"/>
  <c r="A2536" i="40"/>
  <c r="A2535" i="40"/>
  <c r="A2534" i="40"/>
  <c r="A2533" i="40"/>
  <c r="A2532" i="40"/>
  <c r="A2531" i="40"/>
  <c r="A2530" i="40"/>
  <c r="A2529" i="40"/>
  <c r="A2528" i="40"/>
  <c r="A2527" i="40"/>
  <c r="A2526" i="40"/>
  <c r="A2525" i="40"/>
  <c r="A2524" i="40"/>
  <c r="A2523" i="40"/>
  <c r="A2522" i="40"/>
  <c r="A2521" i="40"/>
  <c r="A2520" i="40"/>
  <c r="A2519" i="40"/>
  <c r="A2518" i="40"/>
  <c r="A2517" i="40"/>
  <c r="A2516" i="40"/>
  <c r="A2515" i="40"/>
  <c r="A2514" i="40"/>
  <c r="A2513" i="40"/>
  <c r="A2512" i="40"/>
  <c r="A2511" i="40"/>
  <c r="A2510" i="40"/>
  <c r="A2509" i="40"/>
  <c r="A2508" i="40"/>
  <c r="A2507" i="40"/>
  <c r="A2506" i="40"/>
  <c r="A2505" i="40"/>
  <c r="A2504" i="40"/>
  <c r="A2503" i="40"/>
  <c r="A2502" i="40"/>
  <c r="A2501" i="40"/>
  <c r="A2500" i="40"/>
  <c r="A2499" i="40"/>
  <c r="A2498" i="40"/>
  <c r="A2497" i="40"/>
  <c r="A2496" i="40"/>
  <c r="A2495" i="40"/>
  <c r="A2494" i="40"/>
  <c r="A2493" i="40"/>
  <c r="A2492" i="40"/>
  <c r="A2491" i="40"/>
  <c r="A2490" i="40"/>
  <c r="A2489" i="40"/>
  <c r="A2488" i="40"/>
  <c r="A2487" i="40"/>
  <c r="A2486" i="40"/>
  <c r="A2485" i="40"/>
  <c r="A2484" i="40"/>
  <c r="A2483" i="40"/>
  <c r="A2482" i="40"/>
  <c r="A2481" i="40"/>
  <c r="A2480" i="40"/>
  <c r="A2479" i="40"/>
  <c r="A2478" i="40"/>
  <c r="A2477" i="40"/>
  <c r="A2476" i="40"/>
  <c r="A2475" i="40"/>
  <c r="A2474" i="40"/>
  <c r="A2473" i="40"/>
  <c r="A2472" i="40"/>
  <c r="A2471" i="40"/>
  <c r="A2470" i="40"/>
  <c r="A2469" i="40"/>
  <c r="A2468" i="40"/>
  <c r="A2467" i="40"/>
  <c r="A2466" i="40"/>
  <c r="A2465" i="40"/>
  <c r="A2464" i="40"/>
  <c r="A2463" i="40"/>
  <c r="A2462" i="40"/>
  <c r="A2461" i="40"/>
  <c r="A2460" i="40"/>
  <c r="A2459" i="40"/>
  <c r="A2458" i="40"/>
  <c r="A2457" i="40"/>
  <c r="A2456" i="40"/>
  <c r="A2455" i="40"/>
  <c r="A2454" i="40"/>
  <c r="A2453" i="40"/>
  <c r="A2452" i="40"/>
  <c r="A2451" i="40"/>
  <c r="A2450" i="40"/>
  <c r="A2449" i="40"/>
  <c r="A2448" i="40"/>
  <c r="A2447" i="40"/>
  <c r="A2446" i="40"/>
  <c r="A2445" i="40"/>
  <c r="A2444" i="40"/>
  <c r="A2443" i="40"/>
  <c r="A2442" i="40"/>
  <c r="A2441" i="40"/>
  <c r="A2440" i="40"/>
  <c r="A2439" i="40"/>
  <c r="A2438" i="40"/>
  <c r="A2437" i="40"/>
  <c r="A2436" i="40"/>
  <c r="A2435" i="40"/>
  <c r="A2434" i="40"/>
  <c r="A2433" i="40"/>
  <c r="A2432" i="40"/>
  <c r="A2431" i="40"/>
  <c r="A2430" i="40"/>
  <c r="A2429" i="40"/>
  <c r="A2428" i="40"/>
  <c r="A2427" i="40"/>
  <c r="A2426" i="40"/>
  <c r="A2425" i="40"/>
  <c r="A2424" i="40"/>
  <c r="A2423" i="40"/>
  <c r="A2422" i="40"/>
  <c r="A2421" i="40"/>
  <c r="A2420" i="40"/>
  <c r="A2419" i="40"/>
  <c r="A2418" i="40"/>
  <c r="A2417" i="40"/>
  <c r="A2416" i="40"/>
  <c r="A2415" i="40"/>
  <c r="A2414" i="40"/>
  <c r="A2413" i="40"/>
  <c r="A2412" i="40"/>
  <c r="A2411" i="40"/>
  <c r="A2410" i="40"/>
  <c r="A2409" i="40"/>
  <c r="A2408" i="40"/>
  <c r="A2407" i="40"/>
  <c r="A2406" i="40"/>
  <c r="A2405" i="40"/>
  <c r="A2404" i="40"/>
  <c r="A2403" i="40"/>
  <c r="A2402" i="40"/>
  <c r="A2401" i="40"/>
  <c r="A2400" i="40"/>
  <c r="A2399" i="40"/>
  <c r="A2398" i="40"/>
  <c r="A2397" i="40"/>
  <c r="A2396" i="40"/>
  <c r="A2395" i="40"/>
  <c r="A2394" i="40"/>
  <c r="A2393" i="40"/>
  <c r="A2392" i="40"/>
  <c r="A2391" i="40"/>
  <c r="A2390" i="40"/>
  <c r="A2389" i="40"/>
  <c r="A2388" i="40"/>
  <c r="A2387" i="40"/>
  <c r="A2386" i="40"/>
  <c r="A2385" i="40"/>
  <c r="A2384" i="40"/>
  <c r="A2383" i="40"/>
  <c r="A2382" i="40"/>
  <c r="A2381" i="40"/>
  <c r="A2380" i="40"/>
  <c r="A2379" i="40"/>
  <c r="A2378" i="40"/>
  <c r="A2377" i="40"/>
  <c r="A2376" i="40"/>
  <c r="A2375" i="40"/>
  <c r="A2374" i="40"/>
  <c r="A2373" i="40"/>
  <c r="A2372" i="40"/>
  <c r="A2371" i="40"/>
  <c r="A2370" i="40"/>
  <c r="A2369" i="40"/>
  <c r="A2368" i="40"/>
  <c r="A2367" i="40"/>
  <c r="A2366" i="40"/>
  <c r="A2365" i="40"/>
  <c r="A2364" i="40"/>
  <c r="A2363" i="40"/>
  <c r="A2362" i="40"/>
  <c r="A2361" i="40"/>
  <c r="A2360" i="40"/>
  <c r="A2359" i="40"/>
  <c r="A2358" i="40"/>
  <c r="A2357" i="40"/>
  <c r="A2356" i="40"/>
  <c r="A2355" i="40"/>
  <c r="A2354" i="40"/>
  <c r="A2353" i="40"/>
  <c r="A2352" i="40"/>
  <c r="A2351" i="40"/>
  <c r="A2350" i="40"/>
  <c r="A2349" i="40"/>
  <c r="A2348" i="40"/>
  <c r="A2347" i="40"/>
  <c r="A2346" i="40"/>
  <c r="A2345" i="40"/>
  <c r="A2344" i="40"/>
  <c r="A2343" i="40"/>
  <c r="A2342" i="40"/>
  <c r="A2341" i="40"/>
  <c r="A2340" i="40"/>
  <c r="A2339" i="40"/>
  <c r="A2338" i="40"/>
  <c r="A2337" i="40"/>
  <c r="A2336" i="40"/>
  <c r="A2335" i="40"/>
  <c r="A2334" i="40"/>
  <c r="A2333" i="40"/>
  <c r="A2332" i="40"/>
  <c r="A2331" i="40"/>
  <c r="A2330" i="40"/>
  <c r="A2329" i="40"/>
  <c r="A2328" i="40"/>
  <c r="A2327" i="40"/>
  <c r="A2326" i="40"/>
  <c r="A2325" i="40"/>
  <c r="A2324" i="40"/>
  <c r="A2323" i="40"/>
  <c r="A2322" i="40"/>
  <c r="A2321" i="40"/>
  <c r="A2320" i="40"/>
  <c r="A2319" i="40"/>
  <c r="A2318" i="40"/>
  <c r="A2317" i="40"/>
  <c r="A2316" i="40"/>
  <c r="A2315" i="40"/>
  <c r="A2314" i="40"/>
  <c r="A2313" i="40"/>
  <c r="A2312" i="40"/>
  <c r="A2311" i="40"/>
  <c r="A2310" i="40"/>
  <c r="A2309" i="40"/>
  <c r="A2308" i="40"/>
  <c r="A2307" i="40"/>
  <c r="A2306" i="40"/>
  <c r="A2305" i="40"/>
  <c r="A2304" i="40"/>
  <c r="A2303" i="40"/>
  <c r="A2302" i="40"/>
  <c r="A2301" i="40"/>
  <c r="A2300" i="40"/>
  <c r="A2299" i="40"/>
  <c r="A2298" i="40"/>
  <c r="A2297" i="40"/>
  <c r="A2296" i="40"/>
  <c r="A2295" i="40"/>
  <c r="A2294" i="40"/>
  <c r="A2293" i="40"/>
  <c r="A2292" i="40"/>
  <c r="A2291" i="40"/>
  <c r="A2290" i="40"/>
  <c r="A2289" i="40"/>
  <c r="A2288" i="40"/>
  <c r="A2287" i="40"/>
  <c r="A2286" i="40"/>
  <c r="A2285" i="40"/>
  <c r="A2284" i="40"/>
  <c r="A2283" i="40"/>
  <c r="A2282" i="40"/>
  <c r="A2281" i="40"/>
  <c r="A2280" i="40"/>
  <c r="A2279" i="40"/>
  <c r="A2278" i="40"/>
  <c r="A2277" i="40"/>
  <c r="A2276" i="40"/>
  <c r="A2275" i="40"/>
  <c r="A2274" i="40"/>
  <c r="A2273" i="40"/>
  <c r="A2272" i="40"/>
  <c r="A2271" i="40"/>
  <c r="A2270" i="40"/>
  <c r="A2269" i="40"/>
  <c r="A2268" i="40"/>
  <c r="A2267" i="40"/>
  <c r="A2266" i="40"/>
  <c r="A2265" i="40"/>
  <c r="A2264" i="40"/>
  <c r="A2263" i="40"/>
  <c r="A2262" i="40"/>
  <c r="A2261" i="40"/>
  <c r="A2260" i="40"/>
  <c r="A2259" i="40"/>
  <c r="A2258" i="40"/>
  <c r="A2257" i="40"/>
  <c r="A2256" i="40"/>
  <c r="A2255" i="40"/>
  <c r="A2254" i="40"/>
  <c r="A2253" i="40"/>
  <c r="A2252" i="40"/>
  <c r="A2251" i="40"/>
  <c r="A2250" i="40"/>
  <c r="A2249" i="40"/>
  <c r="A2248" i="40"/>
  <c r="A2247" i="40"/>
  <c r="A2246" i="40"/>
  <c r="A2245" i="40"/>
  <c r="A2244" i="40"/>
  <c r="A2243" i="40"/>
  <c r="A2242" i="40"/>
  <c r="A2241" i="40"/>
  <c r="A2240" i="40"/>
  <c r="A2239" i="40"/>
  <c r="A2238" i="40"/>
  <c r="A2237" i="40"/>
  <c r="A2236" i="40"/>
  <c r="A2235" i="40"/>
  <c r="A2234" i="40"/>
  <c r="A2233" i="40"/>
  <c r="A2232" i="40"/>
  <c r="A2231" i="40"/>
  <c r="A2230" i="40"/>
  <c r="A2229" i="40"/>
  <c r="A2228" i="40"/>
  <c r="A2227" i="40"/>
  <c r="A2226" i="40"/>
  <c r="A2225" i="40"/>
  <c r="A2224" i="40"/>
  <c r="A2223" i="40"/>
  <c r="A2222" i="40"/>
  <c r="A2221" i="40"/>
  <c r="A2220" i="40"/>
  <c r="A2219" i="40"/>
  <c r="A2218" i="40"/>
  <c r="A2217" i="40"/>
  <c r="A2216" i="40"/>
  <c r="A2215" i="40"/>
  <c r="A2214" i="40"/>
  <c r="A2213" i="40"/>
  <c r="A2212" i="40"/>
  <c r="A2211" i="40"/>
  <c r="A2210" i="40"/>
  <c r="A2209" i="40"/>
  <c r="A2208" i="40"/>
  <c r="A2207" i="40"/>
  <c r="A2206" i="40"/>
  <c r="A2205" i="40"/>
  <c r="A2204" i="40"/>
  <c r="A2203" i="40"/>
  <c r="A2202" i="40"/>
  <c r="A2201" i="40"/>
  <c r="A2200" i="40"/>
  <c r="A2199" i="40"/>
  <c r="A2198" i="40"/>
  <c r="A2197" i="40"/>
  <c r="A2196" i="40"/>
  <c r="A2195" i="40"/>
  <c r="A2194" i="40"/>
  <c r="A2193" i="40"/>
  <c r="A2192" i="40"/>
  <c r="A2191" i="40"/>
  <c r="A2190" i="40"/>
  <c r="A2189" i="40"/>
  <c r="A2188" i="40"/>
  <c r="A2187" i="40"/>
  <c r="A2186" i="40"/>
  <c r="A2185" i="40"/>
  <c r="A2184" i="40"/>
  <c r="A2183" i="40"/>
  <c r="A2182" i="40"/>
  <c r="A2181" i="40"/>
  <c r="A2180" i="40"/>
  <c r="A2179" i="40"/>
  <c r="A2178" i="40"/>
  <c r="A2177" i="40"/>
  <c r="A2176" i="40"/>
  <c r="A2175" i="40"/>
  <c r="A2174" i="40"/>
  <c r="A2173" i="40"/>
  <c r="A2172" i="40"/>
  <c r="A2171" i="40"/>
  <c r="A2170" i="40"/>
  <c r="A2169" i="40"/>
  <c r="A2168" i="40"/>
  <c r="A2167" i="40"/>
  <c r="A2166" i="40"/>
  <c r="A2165" i="40"/>
  <c r="A2164" i="40"/>
  <c r="A2163" i="40"/>
  <c r="A2162" i="40"/>
  <c r="A2161" i="40"/>
  <c r="A2160" i="40"/>
  <c r="A2159" i="40"/>
  <c r="A2158" i="40"/>
  <c r="A2157" i="40"/>
  <c r="A2156" i="40"/>
  <c r="A2155" i="40"/>
  <c r="A2154" i="40"/>
  <c r="A2153" i="40"/>
  <c r="A2152" i="40"/>
  <c r="A2151" i="40"/>
  <c r="A2150" i="40"/>
  <c r="A2149" i="40"/>
  <c r="A2148" i="40"/>
  <c r="A2147" i="40"/>
  <c r="A2146" i="40"/>
  <c r="A2145" i="40"/>
  <c r="A2144" i="40"/>
  <c r="A2143" i="40"/>
  <c r="A2142" i="40"/>
  <c r="A2141" i="40"/>
  <c r="A2140" i="40"/>
  <c r="A2139" i="40"/>
  <c r="A2138" i="40"/>
  <c r="A2137" i="40"/>
  <c r="A2136" i="40"/>
  <c r="A2135" i="40"/>
  <c r="A2134" i="40"/>
  <c r="A2133" i="40"/>
  <c r="A2132" i="40"/>
  <c r="A2131" i="40"/>
  <c r="A2130" i="40"/>
  <c r="A2129" i="40"/>
  <c r="A2128" i="40"/>
  <c r="A2127" i="40"/>
  <c r="A2126" i="40"/>
  <c r="A2125" i="40"/>
  <c r="A2124" i="40"/>
  <c r="A2123" i="40"/>
  <c r="A2122" i="40"/>
  <c r="A2121" i="40"/>
  <c r="A2120" i="40"/>
  <c r="A2119" i="40"/>
  <c r="A2118" i="40"/>
  <c r="A2117" i="40"/>
  <c r="A2116" i="40"/>
  <c r="A2115" i="40"/>
  <c r="A2114" i="40"/>
  <c r="A2113" i="40"/>
  <c r="A2112" i="40"/>
  <c r="A2111" i="40"/>
  <c r="A2110" i="40"/>
  <c r="A2109" i="40"/>
  <c r="A2108" i="40"/>
  <c r="A2107" i="40"/>
  <c r="A2106" i="40"/>
  <c r="A2105" i="40"/>
  <c r="A2104" i="40"/>
  <c r="A2103" i="40"/>
  <c r="A2102" i="40"/>
  <c r="A2101" i="40"/>
  <c r="A2100" i="40"/>
  <c r="A2099" i="40"/>
  <c r="A2098" i="40"/>
  <c r="A2097" i="40"/>
  <c r="A2096" i="40"/>
  <c r="A2095" i="40"/>
  <c r="A2094" i="40"/>
  <c r="A2093" i="40"/>
  <c r="A2092" i="40"/>
  <c r="A2091" i="40"/>
  <c r="A2090" i="40"/>
  <c r="A2089" i="40"/>
  <c r="A2088" i="40"/>
  <c r="A2087" i="40"/>
  <c r="A2086" i="40"/>
  <c r="A2085" i="40"/>
  <c r="A2084" i="40"/>
  <c r="A2083" i="40"/>
  <c r="A2082" i="40"/>
  <c r="A2081" i="40"/>
  <c r="A2080" i="40"/>
  <c r="A2079" i="40"/>
  <c r="A2078" i="40"/>
  <c r="A2077" i="40"/>
  <c r="A2076" i="40"/>
  <c r="A2075" i="40"/>
  <c r="A2074" i="40"/>
  <c r="A2073" i="40"/>
  <c r="A2072" i="40"/>
  <c r="A2071" i="40"/>
  <c r="A2070" i="40"/>
  <c r="A2069" i="40"/>
  <c r="A2068" i="40"/>
  <c r="A2067" i="40"/>
  <c r="A2066" i="40"/>
  <c r="A2065" i="40"/>
  <c r="A2064" i="40"/>
  <c r="A2063" i="40"/>
  <c r="A2062" i="40"/>
  <c r="A2061" i="40"/>
  <c r="A2060" i="40"/>
  <c r="A2059" i="40"/>
  <c r="A2058" i="40"/>
  <c r="A2057" i="40"/>
  <c r="A2056" i="40"/>
  <c r="A2055" i="40"/>
  <c r="A2054" i="40"/>
  <c r="A2053" i="40"/>
  <c r="A2052" i="40"/>
  <c r="A2051" i="40"/>
  <c r="A2050" i="40"/>
  <c r="A2049" i="40"/>
  <c r="A2048" i="40"/>
  <c r="A2047" i="40"/>
  <c r="A2046" i="40"/>
  <c r="A2045" i="40"/>
  <c r="A2044" i="40"/>
  <c r="A2043" i="40"/>
  <c r="A2042" i="40"/>
  <c r="A2041" i="40"/>
  <c r="A2040" i="40"/>
  <c r="A2039" i="40"/>
  <c r="A2038" i="40"/>
  <c r="A2037" i="40"/>
  <c r="A2036" i="40"/>
  <c r="A2035" i="40"/>
  <c r="A2034" i="40"/>
  <c r="A2033" i="40"/>
  <c r="A2032" i="40"/>
  <c r="A2031" i="40"/>
  <c r="A2030" i="40"/>
  <c r="A2029" i="40"/>
  <c r="A2028" i="40"/>
  <c r="A2027" i="40"/>
  <c r="A2026" i="40"/>
  <c r="A2025" i="40"/>
  <c r="A2024" i="40"/>
  <c r="A2023" i="40"/>
  <c r="A2022" i="40"/>
  <c r="A2021" i="40"/>
  <c r="A2020" i="40"/>
  <c r="A2019" i="40"/>
  <c r="A2018" i="40"/>
  <c r="A2017" i="40"/>
  <c r="A2016" i="40"/>
  <c r="A2015" i="40"/>
  <c r="A2014" i="40"/>
  <c r="A2013" i="40"/>
  <c r="A2012" i="40"/>
  <c r="A2011" i="40"/>
  <c r="A2010" i="40"/>
  <c r="A2009" i="40"/>
  <c r="A2008" i="40"/>
  <c r="A2007" i="40"/>
  <c r="A2006" i="40"/>
  <c r="A2005" i="40"/>
  <c r="A2004" i="40"/>
  <c r="A2003" i="40"/>
  <c r="A2002" i="40"/>
  <c r="A2001" i="40"/>
  <c r="A2000" i="40"/>
  <c r="A1999" i="40"/>
  <c r="A1998" i="40"/>
  <c r="A1997" i="40"/>
  <c r="A1996" i="40"/>
  <c r="A1995" i="40"/>
  <c r="A1994" i="40"/>
  <c r="A1993" i="40"/>
  <c r="A1992" i="40"/>
  <c r="A1991" i="40"/>
  <c r="A1990" i="40"/>
  <c r="A1989" i="40"/>
  <c r="A1988" i="40"/>
  <c r="A1987" i="40"/>
  <c r="A1986" i="40"/>
  <c r="A1985" i="40"/>
  <c r="A1984" i="40"/>
  <c r="A1983" i="40"/>
  <c r="A1982" i="40"/>
  <c r="A1981" i="40"/>
  <c r="A1980" i="40"/>
  <c r="A1979" i="40"/>
  <c r="A1978" i="40"/>
  <c r="A1977" i="40"/>
  <c r="A1976" i="40"/>
  <c r="A1975" i="40"/>
  <c r="A1974" i="40"/>
  <c r="A1973" i="40"/>
  <c r="A1972" i="40"/>
  <c r="A1971" i="40"/>
  <c r="A1970" i="40"/>
  <c r="A1969" i="40"/>
  <c r="A1968" i="40"/>
  <c r="A1967" i="40"/>
  <c r="A1966" i="40"/>
  <c r="A1965" i="40"/>
  <c r="A1964" i="40"/>
  <c r="A1963" i="40"/>
  <c r="A1962" i="40"/>
  <c r="A1961" i="40"/>
  <c r="A1960" i="40"/>
  <c r="A1959" i="40"/>
  <c r="A1958" i="40"/>
  <c r="A1957" i="40"/>
  <c r="A1956" i="40"/>
  <c r="A1955" i="40"/>
  <c r="A1954" i="40"/>
  <c r="A1953" i="40"/>
  <c r="A1952" i="40"/>
  <c r="A1951" i="40"/>
  <c r="A1950" i="40"/>
  <c r="A1949" i="40"/>
  <c r="A1948" i="40"/>
  <c r="A1947" i="40"/>
  <c r="A1946" i="40"/>
  <c r="A1945" i="40"/>
  <c r="A1944" i="40"/>
  <c r="A1943" i="40"/>
  <c r="A1942" i="40"/>
  <c r="A1941" i="40"/>
  <c r="A1940" i="40"/>
  <c r="A1939" i="40"/>
  <c r="A1938" i="40"/>
  <c r="A1937" i="40"/>
  <c r="A1936" i="40"/>
  <c r="A1935" i="40"/>
  <c r="A1934" i="40"/>
  <c r="A1933" i="40"/>
  <c r="A1932" i="40"/>
  <c r="A1931" i="40"/>
  <c r="A1930" i="40"/>
  <c r="A1929" i="40"/>
  <c r="A1928" i="40"/>
  <c r="A1927" i="40"/>
  <c r="A1926" i="40"/>
  <c r="A1925" i="40"/>
  <c r="A1924" i="40"/>
  <c r="A1923" i="40"/>
  <c r="A1922" i="40"/>
  <c r="A1921" i="40"/>
  <c r="A1920" i="40"/>
  <c r="A1919" i="40"/>
  <c r="A1918" i="40"/>
  <c r="A1917" i="40"/>
  <c r="A1916" i="40"/>
  <c r="A1915" i="40"/>
  <c r="A1914" i="40"/>
  <c r="A1913" i="40"/>
  <c r="A1912" i="40"/>
  <c r="A1911" i="40"/>
  <c r="A1910" i="40"/>
  <c r="A1909" i="40"/>
  <c r="A1908" i="40"/>
  <c r="A1907" i="40"/>
  <c r="A1906" i="40"/>
  <c r="A1905" i="40"/>
  <c r="A1904" i="40"/>
  <c r="A1903" i="40"/>
  <c r="A1902" i="40"/>
  <c r="A1901" i="40"/>
  <c r="A1900" i="40"/>
  <c r="A1899" i="40"/>
  <c r="A1898" i="40"/>
  <c r="A1897" i="40"/>
  <c r="A1896" i="40"/>
  <c r="A1895" i="40"/>
  <c r="A1894" i="40"/>
  <c r="A1893" i="40"/>
  <c r="A1892" i="40"/>
  <c r="A1891" i="40"/>
  <c r="A1890" i="40"/>
  <c r="A1889" i="40"/>
  <c r="A1888" i="40"/>
  <c r="A1887" i="40"/>
  <c r="A1886" i="40"/>
  <c r="A1885" i="40"/>
  <c r="A1884" i="40"/>
  <c r="A1883" i="40"/>
  <c r="A1882" i="40"/>
  <c r="A1881" i="40"/>
  <c r="A1880" i="40"/>
  <c r="A1879" i="40"/>
  <c r="A1878" i="40"/>
  <c r="A1877" i="40"/>
  <c r="A1876" i="40"/>
  <c r="A1875" i="40"/>
  <c r="A1874" i="40"/>
  <c r="A1873" i="40"/>
  <c r="A1872" i="40"/>
  <c r="A1871" i="40"/>
  <c r="A1870" i="40"/>
  <c r="A1869" i="40"/>
  <c r="A1868" i="40"/>
  <c r="A1867" i="40"/>
  <c r="A1866" i="40"/>
  <c r="A1865" i="40"/>
  <c r="A1864" i="40"/>
  <c r="A1863" i="40"/>
  <c r="A1862" i="40"/>
  <c r="A1861" i="40"/>
  <c r="A1860" i="40"/>
  <c r="A1859" i="40"/>
  <c r="A1858" i="40"/>
  <c r="A1857" i="40"/>
  <c r="A1856" i="40"/>
  <c r="A1855" i="40"/>
  <c r="A1854" i="40"/>
  <c r="A1853" i="40"/>
  <c r="A1852" i="40"/>
  <c r="A1851" i="40"/>
  <c r="A1850" i="40"/>
  <c r="A1849" i="40"/>
  <c r="A1848" i="40"/>
  <c r="A1847" i="40"/>
  <c r="A1846" i="40"/>
  <c r="A1845" i="40"/>
  <c r="A1844" i="40"/>
  <c r="A1843" i="40"/>
  <c r="A1842" i="40"/>
  <c r="A1841" i="40"/>
  <c r="A1840" i="40"/>
  <c r="A1839" i="40"/>
  <c r="A1838" i="40"/>
  <c r="A1837" i="40"/>
  <c r="A1836" i="40"/>
  <c r="A1835" i="40"/>
  <c r="A1834" i="40"/>
  <c r="A1833" i="40"/>
  <c r="A1832" i="40"/>
  <c r="A1831" i="40"/>
  <c r="A1830" i="40"/>
  <c r="A1829" i="40"/>
  <c r="A1828" i="40"/>
  <c r="A1827" i="40"/>
  <c r="A1826" i="40"/>
  <c r="A1825" i="40"/>
  <c r="A1824" i="40"/>
  <c r="A1823" i="40"/>
  <c r="A1822" i="40"/>
  <c r="A1821" i="40"/>
  <c r="A1820" i="40"/>
  <c r="A1819" i="40"/>
  <c r="A1818" i="40"/>
  <c r="A1817" i="40"/>
  <c r="A1816" i="40"/>
  <c r="A1815" i="40"/>
  <c r="A1814" i="40"/>
  <c r="A1813" i="40"/>
  <c r="A1812" i="40"/>
  <c r="A1811" i="40"/>
  <c r="A1810" i="40"/>
  <c r="A1809" i="40"/>
  <c r="A1808" i="40"/>
  <c r="A1807" i="40"/>
  <c r="A1806" i="40"/>
  <c r="A1805" i="40"/>
  <c r="A1804" i="40"/>
  <c r="A1803" i="40"/>
  <c r="A1802" i="40"/>
  <c r="A1801" i="40"/>
  <c r="A1800" i="40"/>
  <c r="A1799" i="40"/>
  <c r="A1798" i="40"/>
  <c r="A1797" i="40"/>
  <c r="A1796" i="40"/>
  <c r="A1795" i="40"/>
  <c r="A1794" i="40"/>
  <c r="A1793" i="40"/>
  <c r="A1792" i="40"/>
  <c r="A1791" i="40"/>
  <c r="A1790" i="40"/>
  <c r="A1789" i="40"/>
  <c r="A1788" i="40"/>
  <c r="A1787" i="40"/>
  <c r="A1786" i="40"/>
  <c r="A1785" i="40"/>
  <c r="A1784" i="40"/>
  <c r="A1783" i="40"/>
  <c r="A1782" i="40"/>
  <c r="A1781" i="40"/>
  <c r="A1780" i="40"/>
  <c r="A1779" i="40"/>
  <c r="A1778" i="40"/>
  <c r="A1777" i="40"/>
  <c r="A1776" i="40"/>
  <c r="A1775" i="40"/>
  <c r="A1774" i="40"/>
  <c r="A1773" i="40"/>
  <c r="A1772" i="40"/>
  <c r="A1771" i="40"/>
  <c r="A1770" i="40"/>
  <c r="A1769" i="40"/>
  <c r="A1768" i="40"/>
  <c r="A1767" i="40"/>
  <c r="A1766" i="40"/>
  <c r="A1765" i="40"/>
  <c r="A1764" i="40"/>
  <c r="A1763" i="40"/>
  <c r="A1762" i="40"/>
  <c r="A1761" i="40"/>
  <c r="A1760" i="40"/>
  <c r="A1759" i="40"/>
  <c r="A1758" i="40"/>
  <c r="A1757" i="40"/>
  <c r="A1756" i="40"/>
  <c r="A1755" i="40"/>
  <c r="A1754" i="40"/>
  <c r="A1753" i="40"/>
  <c r="A1752" i="40"/>
  <c r="A1751" i="40"/>
  <c r="A1750" i="40"/>
  <c r="A1749" i="40"/>
  <c r="A1748" i="40"/>
  <c r="A1747" i="40"/>
  <c r="A1746" i="40"/>
  <c r="A1745" i="40"/>
  <c r="A1744" i="40"/>
  <c r="A1743" i="40"/>
  <c r="A1742" i="40"/>
  <c r="A1741" i="40"/>
  <c r="A1740" i="40"/>
  <c r="A1739" i="40"/>
  <c r="A1738" i="40"/>
  <c r="A1737" i="40"/>
  <c r="A1736" i="40"/>
  <c r="A1735" i="40"/>
  <c r="A1734" i="40"/>
  <c r="A1733" i="40"/>
  <c r="A1732" i="40"/>
  <c r="A1731" i="40"/>
  <c r="A1730" i="40"/>
  <c r="A1729" i="40"/>
  <c r="A1728" i="40"/>
  <c r="A1727" i="40"/>
  <c r="A1726" i="40"/>
  <c r="A1725" i="40"/>
  <c r="A1724" i="40"/>
  <c r="A1723" i="40"/>
  <c r="A1722" i="40"/>
  <c r="A1721" i="40"/>
  <c r="A1720" i="40"/>
  <c r="A1719" i="40"/>
  <c r="A1718" i="40"/>
  <c r="A1717" i="40"/>
  <c r="A1716" i="40"/>
  <c r="A1715" i="40"/>
  <c r="A1714" i="40"/>
  <c r="A1713" i="40"/>
  <c r="A1712" i="40"/>
  <c r="A1711" i="40"/>
  <c r="A1710" i="40"/>
  <c r="A1709" i="40"/>
  <c r="A1708" i="40"/>
  <c r="A1707" i="40"/>
  <c r="A1706" i="40"/>
  <c r="A1705" i="40"/>
  <c r="A1704" i="40"/>
  <c r="A1703" i="40"/>
  <c r="A1702" i="40"/>
  <c r="A1701" i="40"/>
  <c r="A1700" i="40"/>
  <c r="A1699" i="40"/>
  <c r="A1698" i="40"/>
  <c r="A1697" i="40"/>
  <c r="A1696" i="40"/>
  <c r="A1695" i="40"/>
  <c r="A1694" i="40"/>
  <c r="A1693" i="40"/>
  <c r="A1692" i="40"/>
  <c r="A1691" i="40"/>
  <c r="A1690" i="40"/>
  <c r="A1689" i="40"/>
  <c r="A1688" i="40"/>
  <c r="A1687" i="40"/>
  <c r="A1686" i="40"/>
  <c r="A1685" i="40"/>
  <c r="A1684" i="40"/>
  <c r="A1683" i="40"/>
  <c r="A1682" i="40"/>
  <c r="A1681" i="40"/>
  <c r="A1680" i="40"/>
  <c r="A1679" i="40"/>
  <c r="A1678" i="40"/>
  <c r="A1677" i="40"/>
  <c r="A1676" i="40"/>
  <c r="A1675" i="40"/>
  <c r="A1674" i="40"/>
  <c r="A1673" i="40"/>
  <c r="A1672" i="40"/>
  <c r="A1671" i="40"/>
  <c r="A1670" i="40"/>
  <c r="A1669" i="40"/>
  <c r="A1668" i="40"/>
  <c r="A1667" i="40"/>
  <c r="A1666" i="40"/>
  <c r="A1665" i="40"/>
  <c r="A1664" i="40"/>
  <c r="A1663" i="40"/>
  <c r="A1662" i="40"/>
  <c r="A1661" i="40"/>
  <c r="A1660" i="40"/>
  <c r="A1659" i="40"/>
  <c r="A1658" i="40"/>
  <c r="A1657" i="40"/>
  <c r="A1656" i="40"/>
  <c r="A1655" i="40"/>
  <c r="A1654" i="40"/>
  <c r="A1653" i="40"/>
  <c r="A1652" i="40"/>
  <c r="A1651" i="40"/>
  <c r="A1650" i="40"/>
  <c r="A1649" i="40"/>
  <c r="A1648" i="40"/>
  <c r="A1647" i="40"/>
  <c r="A1646" i="40"/>
  <c r="A1645" i="40"/>
  <c r="A1644" i="40"/>
  <c r="A1643" i="40"/>
  <c r="A1642" i="40"/>
  <c r="A1641" i="40"/>
  <c r="A1640" i="40"/>
  <c r="A1639" i="40"/>
  <c r="A1638" i="40"/>
  <c r="A1637" i="40"/>
  <c r="A1636" i="40"/>
  <c r="A1635" i="40"/>
  <c r="A1634" i="40"/>
  <c r="A1633" i="40"/>
  <c r="A1632" i="40"/>
  <c r="A1631" i="40"/>
  <c r="A1630" i="40"/>
  <c r="A1629" i="40"/>
  <c r="A1628" i="40"/>
  <c r="A1627" i="40"/>
  <c r="A1626" i="40"/>
  <c r="A1625" i="40"/>
  <c r="A1624" i="40"/>
  <c r="A1623" i="40"/>
  <c r="A1622" i="40"/>
  <c r="A1621" i="40"/>
  <c r="A1620" i="40"/>
  <c r="A1619" i="40"/>
  <c r="A1618" i="40"/>
  <c r="A1617" i="40"/>
  <c r="A1616" i="40"/>
  <c r="A1615" i="40"/>
  <c r="A1614" i="40"/>
  <c r="A1613" i="40"/>
  <c r="A1612" i="40"/>
  <c r="A1611" i="40"/>
  <c r="A1610" i="40"/>
  <c r="A1609" i="40"/>
  <c r="A1608" i="40"/>
  <c r="A1607" i="40"/>
  <c r="A1606" i="40"/>
  <c r="A1605" i="40"/>
  <c r="A1604" i="40"/>
  <c r="A1603" i="40"/>
  <c r="A1602" i="40"/>
  <c r="A1601" i="40"/>
  <c r="A1600" i="40"/>
  <c r="A1599" i="40"/>
  <c r="A1598" i="40"/>
  <c r="A1597" i="40"/>
  <c r="A1596" i="40"/>
  <c r="A1595" i="40"/>
  <c r="A1594" i="40"/>
  <c r="A1593" i="40"/>
  <c r="A1592" i="40"/>
  <c r="A1591" i="40"/>
  <c r="A1590" i="40"/>
  <c r="A1589" i="40"/>
  <c r="A1588" i="40"/>
  <c r="A1587" i="40"/>
  <c r="A1586" i="40"/>
  <c r="A1585" i="40"/>
  <c r="A1584" i="40"/>
  <c r="A1583" i="40"/>
  <c r="A1582" i="40"/>
  <c r="A1581" i="40"/>
  <c r="A1580" i="40"/>
  <c r="A1579" i="40"/>
  <c r="A1578" i="40"/>
  <c r="A1577" i="40"/>
  <c r="A1576" i="40"/>
  <c r="A1575" i="40"/>
  <c r="A1574" i="40"/>
  <c r="A1573" i="40"/>
  <c r="A1572" i="40"/>
  <c r="A1571" i="40"/>
  <c r="A1570" i="40"/>
  <c r="A1569" i="40"/>
  <c r="A1568" i="40"/>
  <c r="A1567" i="40"/>
  <c r="A1566" i="40"/>
  <c r="A1565" i="40"/>
  <c r="A1564" i="40"/>
  <c r="A1563" i="40"/>
  <c r="A1562" i="40"/>
  <c r="A1561" i="40"/>
  <c r="A1560" i="40"/>
  <c r="A1559" i="40"/>
  <c r="A1558" i="40"/>
  <c r="A1557" i="40"/>
  <c r="A1556" i="40"/>
  <c r="A1555" i="40"/>
  <c r="A1554" i="40"/>
  <c r="A1553" i="40"/>
  <c r="A1552" i="40"/>
  <c r="A1551" i="40"/>
  <c r="A1550" i="40"/>
  <c r="A1549" i="40"/>
  <c r="A1548" i="40"/>
  <c r="A1547" i="40"/>
  <c r="A1546" i="40"/>
  <c r="A1545" i="40"/>
  <c r="A1544" i="40"/>
  <c r="A1543" i="40"/>
  <c r="A1542" i="40"/>
  <c r="A1541" i="40"/>
  <c r="A1540" i="40"/>
  <c r="A1539" i="40"/>
  <c r="A1538" i="40"/>
  <c r="A1537" i="40"/>
  <c r="A1536" i="40"/>
  <c r="A1535" i="40"/>
  <c r="A1534" i="40"/>
  <c r="A1533" i="40"/>
  <c r="A1532" i="40"/>
  <c r="A1531" i="40"/>
  <c r="A1530" i="40"/>
  <c r="A1529" i="40"/>
  <c r="A1528" i="40"/>
  <c r="A1527" i="40"/>
  <c r="A1526" i="40"/>
  <c r="A1525" i="40"/>
  <c r="A1524" i="40"/>
  <c r="A1523" i="40"/>
  <c r="A1522" i="40"/>
  <c r="A1521" i="40"/>
  <c r="A1520" i="40"/>
  <c r="A1519" i="40"/>
  <c r="A1518" i="40"/>
  <c r="A1517" i="40"/>
  <c r="A1516" i="40"/>
  <c r="A1515" i="40"/>
  <c r="A1514" i="40"/>
  <c r="A1513" i="40"/>
  <c r="A1512" i="40"/>
  <c r="A1511" i="40"/>
  <c r="A1510" i="40"/>
  <c r="A1509" i="40"/>
  <c r="A1508" i="40"/>
  <c r="A1507" i="40"/>
  <c r="A1506" i="40"/>
  <c r="A1505" i="40"/>
  <c r="A1504" i="40"/>
  <c r="A1503" i="40"/>
  <c r="A1502" i="40"/>
  <c r="A1501" i="40"/>
  <c r="A1500" i="40"/>
  <c r="A1499" i="40"/>
  <c r="A1498" i="40"/>
  <c r="A1497" i="40"/>
  <c r="A1496" i="40"/>
  <c r="A1495" i="40"/>
  <c r="A1494" i="40"/>
  <c r="A1493" i="40"/>
  <c r="A1492" i="40"/>
  <c r="A1491" i="40"/>
  <c r="A1490" i="40"/>
  <c r="A1489" i="40"/>
  <c r="A1488" i="40"/>
  <c r="A1487" i="40"/>
  <c r="A1486" i="40"/>
  <c r="A1485" i="40"/>
  <c r="A1484" i="40"/>
  <c r="A1483" i="40"/>
  <c r="A1482" i="40"/>
  <c r="A1481" i="40"/>
  <c r="A1480" i="40"/>
  <c r="A1479" i="40"/>
  <c r="A1478" i="40"/>
  <c r="A1477" i="40"/>
  <c r="A1476" i="40"/>
  <c r="A1475" i="40"/>
  <c r="A1474" i="40"/>
  <c r="A1473" i="40"/>
  <c r="A1472" i="40"/>
  <c r="A1471" i="40"/>
  <c r="A1470" i="40"/>
  <c r="A1469" i="40"/>
  <c r="A1468" i="40"/>
  <c r="A1467" i="40"/>
  <c r="A1466" i="40"/>
  <c r="A1465" i="40"/>
  <c r="A1464" i="40"/>
  <c r="A1463" i="40"/>
  <c r="A1462" i="40"/>
  <c r="A1461" i="40"/>
  <c r="A1460" i="40"/>
  <c r="A1459" i="40"/>
  <c r="A1458" i="40"/>
  <c r="A1457" i="40"/>
  <c r="A1456" i="40"/>
  <c r="A1455" i="40"/>
  <c r="A1454" i="40"/>
  <c r="A1453" i="40"/>
  <c r="A1452" i="40"/>
  <c r="A1451" i="40"/>
  <c r="A1450" i="40"/>
  <c r="A1449" i="40"/>
  <c r="A1448" i="40"/>
  <c r="A1447" i="40"/>
  <c r="A1446" i="40"/>
  <c r="A1445" i="40"/>
  <c r="A1444" i="40"/>
  <c r="A1443" i="40"/>
  <c r="A1442" i="40"/>
  <c r="A1441" i="40"/>
  <c r="A1440" i="40"/>
  <c r="A1439" i="40"/>
  <c r="A1438" i="40"/>
  <c r="A1437" i="40"/>
  <c r="A1436" i="40"/>
  <c r="A1435" i="40"/>
  <c r="A1434" i="40"/>
  <c r="A1433" i="40"/>
  <c r="A1432" i="40"/>
  <c r="A1431" i="40"/>
  <c r="A1430" i="40"/>
  <c r="A1429" i="40"/>
  <c r="A1428" i="40"/>
  <c r="A1427" i="40"/>
  <c r="A1426" i="40"/>
  <c r="A1425" i="40"/>
  <c r="A1424" i="40"/>
  <c r="A1423" i="40"/>
  <c r="A1422" i="40"/>
  <c r="A1421" i="40"/>
  <c r="A1420" i="40"/>
  <c r="A1419" i="40"/>
  <c r="A1418" i="40"/>
  <c r="A1417" i="40"/>
  <c r="A1416" i="40"/>
  <c r="A1415" i="40"/>
  <c r="A1414" i="40"/>
  <c r="A1413" i="40"/>
  <c r="A1412" i="40"/>
  <c r="A1411" i="40"/>
  <c r="A1410" i="40"/>
  <c r="A1409" i="40"/>
  <c r="A1408" i="40"/>
  <c r="A1407" i="40"/>
  <c r="A1406" i="40"/>
  <c r="A1405" i="40"/>
  <c r="A1404" i="40"/>
  <c r="A1403" i="40"/>
  <c r="A1402" i="40"/>
  <c r="A1401" i="40"/>
  <c r="A1400" i="40"/>
  <c r="A1399" i="40"/>
  <c r="A1398" i="40"/>
  <c r="A1397" i="40"/>
  <c r="A1396" i="40"/>
  <c r="A1395" i="40"/>
  <c r="A1394" i="40"/>
  <c r="A1393" i="40"/>
  <c r="A1392" i="40"/>
  <c r="A1391" i="40"/>
  <c r="A1390" i="40"/>
  <c r="A1389" i="40"/>
  <c r="A1388" i="40"/>
  <c r="A1387" i="40"/>
  <c r="A1386" i="40"/>
  <c r="A1385" i="40"/>
  <c r="A1384" i="40"/>
  <c r="A1383" i="40"/>
  <c r="A1382" i="40"/>
  <c r="A1381" i="40"/>
  <c r="A1380" i="40"/>
  <c r="A1379" i="40"/>
  <c r="A1378" i="40"/>
  <c r="A1377" i="40"/>
  <c r="A1376" i="40"/>
  <c r="A1375" i="40"/>
  <c r="A1374" i="40"/>
  <c r="A1373" i="40"/>
  <c r="A1372" i="40"/>
  <c r="A1371" i="40"/>
  <c r="A1370" i="40"/>
  <c r="A1369" i="40"/>
  <c r="A1368" i="40"/>
  <c r="A1367" i="40"/>
  <c r="A1366" i="40"/>
  <c r="A1365" i="40"/>
  <c r="A1364" i="40"/>
  <c r="A1363" i="40"/>
  <c r="A1362" i="40"/>
  <c r="A1361" i="40"/>
  <c r="A1360" i="40"/>
  <c r="A1359" i="40"/>
  <c r="A1358" i="40"/>
  <c r="A1357" i="40"/>
  <c r="A1356" i="40"/>
  <c r="A1355" i="40"/>
  <c r="A1354" i="40"/>
  <c r="A1353" i="40"/>
  <c r="A1352" i="40"/>
  <c r="A1351" i="40"/>
  <c r="A1350" i="40"/>
  <c r="A1349" i="40"/>
  <c r="A1348" i="40"/>
  <c r="A1347" i="40"/>
  <c r="A1346" i="40"/>
  <c r="A1345" i="40"/>
  <c r="A1344" i="40"/>
  <c r="A1343" i="40"/>
  <c r="A1342" i="40"/>
  <c r="A1341" i="40"/>
  <c r="A1340" i="40"/>
  <c r="A1339" i="40"/>
  <c r="A1338" i="40"/>
  <c r="A1337" i="40"/>
  <c r="A1336" i="40"/>
  <c r="A1335" i="40"/>
  <c r="A1334" i="40"/>
  <c r="A1333" i="40"/>
  <c r="A1332" i="40"/>
  <c r="A1331" i="40"/>
  <c r="A1330" i="40"/>
  <c r="A1329" i="40"/>
  <c r="A1328" i="40"/>
  <c r="A1327" i="40"/>
  <c r="A1326" i="40"/>
  <c r="A1325" i="40"/>
  <c r="A1324" i="40"/>
  <c r="A1323" i="40"/>
  <c r="A1322" i="40"/>
  <c r="A1321" i="40"/>
  <c r="A1320" i="40"/>
  <c r="A1319" i="40"/>
  <c r="A1318" i="40"/>
  <c r="A1317" i="40"/>
  <c r="A1316" i="40"/>
  <c r="A1315" i="40"/>
  <c r="A1314" i="40"/>
  <c r="A1313" i="40"/>
  <c r="A1312" i="40"/>
  <c r="A1311" i="40"/>
  <c r="A1310" i="40"/>
  <c r="A1309" i="40"/>
  <c r="A1308" i="40"/>
  <c r="A1307" i="40"/>
  <c r="A1306" i="40"/>
  <c r="A1305" i="40"/>
  <c r="A1304" i="40"/>
  <c r="A1303" i="40"/>
  <c r="A1302" i="40"/>
  <c r="A1301" i="40"/>
  <c r="A1300" i="40"/>
  <c r="A1299" i="40"/>
  <c r="A1298" i="40"/>
  <c r="A1297" i="40"/>
  <c r="A1296" i="40"/>
  <c r="A1295" i="40"/>
  <c r="A1294" i="40"/>
  <c r="A1293" i="40"/>
  <c r="A1292" i="40"/>
  <c r="A1291" i="40"/>
  <c r="A1290" i="40"/>
  <c r="A1289" i="40"/>
  <c r="A1288" i="40"/>
  <c r="A1287" i="40"/>
  <c r="A1286" i="40"/>
  <c r="A1285" i="40"/>
  <c r="A1284" i="40"/>
  <c r="A1283" i="40"/>
  <c r="A1282" i="40"/>
  <c r="A1281" i="40"/>
  <c r="A1280" i="40"/>
  <c r="A1279" i="40"/>
  <c r="A1278" i="40"/>
  <c r="A1277" i="40"/>
  <c r="A1276" i="40"/>
  <c r="A1275" i="40"/>
  <c r="A1274" i="40"/>
  <c r="A1273" i="40"/>
  <c r="A1272" i="40"/>
  <c r="A1271" i="40"/>
  <c r="A1270" i="40"/>
  <c r="A1269" i="40"/>
  <c r="A1268" i="40"/>
  <c r="A1267" i="40"/>
  <c r="A1266" i="40"/>
  <c r="A1265" i="40"/>
  <c r="A1264" i="40"/>
  <c r="A1263" i="40"/>
  <c r="A1262" i="40"/>
  <c r="A1261" i="40"/>
  <c r="A1260" i="40"/>
  <c r="A1259" i="40"/>
  <c r="A1258" i="40"/>
  <c r="A1257" i="40"/>
  <c r="A1256" i="40"/>
  <c r="A1255" i="40"/>
  <c r="A1254" i="40"/>
  <c r="A1253" i="40"/>
  <c r="A1252" i="40"/>
  <c r="A1251" i="40"/>
  <c r="A1250" i="40"/>
  <c r="A1249" i="40"/>
  <c r="A1248" i="40"/>
  <c r="A1247" i="40"/>
  <c r="A1246" i="40"/>
  <c r="A1245" i="40"/>
  <c r="A1244" i="40"/>
  <c r="A1243" i="40"/>
  <c r="A1242" i="40"/>
  <c r="A1241" i="40"/>
  <c r="A1240" i="40"/>
  <c r="A1239" i="40"/>
  <c r="A1238" i="40"/>
  <c r="A1237" i="40"/>
  <c r="A1236" i="40"/>
  <c r="A1235" i="40"/>
  <c r="A1234" i="40"/>
  <c r="A1233" i="40"/>
  <c r="A1232" i="40"/>
  <c r="A1231" i="40"/>
  <c r="A1230" i="40"/>
  <c r="A1229" i="40"/>
  <c r="A1228" i="40"/>
  <c r="A1227" i="40"/>
  <c r="A1226" i="40"/>
  <c r="A1225" i="40"/>
  <c r="A1224" i="40"/>
  <c r="A1223" i="40"/>
  <c r="A1222" i="40"/>
  <c r="A1221" i="40"/>
  <c r="A1220" i="40"/>
  <c r="A1219" i="40"/>
  <c r="A1218" i="40"/>
  <c r="A1217" i="40"/>
  <c r="A1216" i="40"/>
  <c r="A1215" i="40"/>
  <c r="A1214" i="40"/>
  <c r="A1213" i="40"/>
  <c r="A1212" i="40"/>
  <c r="A1211" i="40"/>
  <c r="A1210" i="40"/>
  <c r="A1209" i="40"/>
  <c r="A1208" i="40"/>
  <c r="A1207" i="40"/>
  <c r="A1206" i="40"/>
  <c r="A1205" i="40"/>
  <c r="A1204" i="40"/>
  <c r="A1203" i="40"/>
  <c r="A1202" i="40"/>
  <c r="A1201" i="40"/>
  <c r="A1200" i="40"/>
  <c r="A1199" i="40"/>
  <c r="A1198" i="40"/>
  <c r="A1197" i="40"/>
  <c r="A1196" i="40"/>
  <c r="A1195" i="40"/>
  <c r="A1194" i="40"/>
  <c r="A1193" i="40"/>
  <c r="A1192" i="40"/>
  <c r="A1191" i="40"/>
  <c r="A1190" i="40"/>
  <c r="A1189" i="40"/>
  <c r="A1188" i="40"/>
  <c r="A1187" i="40"/>
  <c r="A1186" i="40"/>
  <c r="A1185" i="40"/>
  <c r="A1184" i="40"/>
  <c r="A1183" i="40"/>
  <c r="A1182" i="40"/>
  <c r="A1181" i="40"/>
  <c r="A1180" i="40"/>
  <c r="A1179" i="40"/>
  <c r="A1178" i="40"/>
  <c r="A1177" i="40"/>
  <c r="A1176" i="40"/>
  <c r="A1175" i="40"/>
  <c r="A1174" i="40"/>
  <c r="A1173" i="40"/>
  <c r="A1172" i="40"/>
  <c r="A1171" i="40"/>
  <c r="A1170" i="40"/>
  <c r="A1169" i="40"/>
  <c r="A1168" i="40"/>
  <c r="A1167" i="40"/>
  <c r="A1166" i="40"/>
  <c r="A1165" i="40"/>
  <c r="A1164" i="40"/>
  <c r="A1163" i="40"/>
  <c r="A1162" i="40"/>
  <c r="A1161" i="40"/>
  <c r="A1160" i="40"/>
  <c r="A1159" i="40"/>
  <c r="A1158" i="40"/>
  <c r="A1157" i="40"/>
  <c r="A1156" i="40"/>
  <c r="A1155" i="40"/>
  <c r="A1154" i="40"/>
  <c r="A1153" i="40"/>
  <c r="A1152" i="40"/>
  <c r="A1151" i="40"/>
  <c r="A1150" i="40"/>
  <c r="A1149" i="40"/>
  <c r="A1148" i="40"/>
  <c r="A1147" i="40"/>
  <c r="A1146" i="40"/>
  <c r="A1145" i="40"/>
  <c r="A1144" i="40"/>
  <c r="A1143" i="40"/>
  <c r="A1142" i="40"/>
  <c r="A1141" i="40"/>
  <c r="A1140" i="40"/>
  <c r="A1139" i="40"/>
  <c r="A1138" i="40"/>
  <c r="A1137" i="40"/>
  <c r="A1136" i="40"/>
  <c r="A1135" i="40"/>
  <c r="A1134" i="40"/>
  <c r="A1133" i="40"/>
  <c r="A1132" i="40"/>
  <c r="A1131" i="40"/>
  <c r="A1130" i="40"/>
  <c r="A1129" i="40"/>
  <c r="A1128" i="40"/>
  <c r="A1127" i="40"/>
  <c r="A1126" i="40"/>
  <c r="A1125" i="40"/>
  <c r="A1124" i="40"/>
  <c r="A1123" i="40"/>
  <c r="A1122" i="40"/>
  <c r="A1121" i="40"/>
  <c r="A1120" i="40"/>
  <c r="A1119" i="40"/>
  <c r="A1118" i="40"/>
  <c r="A1117" i="40"/>
  <c r="A1116" i="40"/>
  <c r="A1115" i="40"/>
  <c r="A1114" i="40"/>
  <c r="A1113" i="40"/>
  <c r="A1112" i="40"/>
  <c r="A1111" i="40"/>
  <c r="A1110" i="40"/>
  <c r="A1109" i="40"/>
  <c r="A1108" i="40"/>
  <c r="A1107" i="40"/>
  <c r="A1106" i="40"/>
  <c r="A1105" i="40"/>
  <c r="A1104" i="40"/>
  <c r="A1103" i="40"/>
  <c r="A1102" i="40"/>
  <c r="A1101" i="40"/>
  <c r="A1100" i="40"/>
  <c r="A1099" i="40"/>
  <c r="A1098" i="40"/>
  <c r="A1097" i="40"/>
  <c r="A1096" i="40"/>
  <c r="A1095" i="40"/>
  <c r="A1094" i="40"/>
  <c r="A1093" i="40"/>
  <c r="A1092" i="40"/>
  <c r="A1091" i="40"/>
  <c r="A1090" i="40"/>
  <c r="A1089" i="40"/>
  <c r="A1088" i="40"/>
  <c r="A1087" i="40"/>
  <c r="A1086" i="40"/>
  <c r="A1085" i="40"/>
  <c r="A1084" i="40"/>
  <c r="A1083" i="40"/>
  <c r="A1082" i="40"/>
  <c r="A1081" i="40"/>
  <c r="A1080" i="40"/>
  <c r="A1079" i="40"/>
  <c r="A1078" i="40"/>
  <c r="A1077" i="40"/>
  <c r="A1076" i="40"/>
  <c r="A1075" i="40"/>
  <c r="A1074" i="40"/>
  <c r="A1073" i="40"/>
  <c r="A1072" i="40"/>
  <c r="A1071" i="40"/>
  <c r="A1070" i="40"/>
  <c r="A1069" i="40"/>
  <c r="A1068" i="40"/>
  <c r="A1067" i="40"/>
  <c r="A1066" i="40"/>
  <c r="A1065" i="40"/>
  <c r="A1064" i="40"/>
  <c r="A1063" i="40"/>
  <c r="A1062" i="40"/>
  <c r="A1061" i="40"/>
  <c r="A1060" i="40"/>
  <c r="A1059" i="40"/>
  <c r="A1058" i="40"/>
  <c r="A1057" i="40"/>
  <c r="A1056" i="40"/>
  <c r="A1055" i="40"/>
  <c r="A1054" i="40"/>
  <c r="A1053" i="40"/>
  <c r="A1052" i="40"/>
  <c r="A1051" i="40"/>
  <c r="A1050" i="40"/>
  <c r="A1049" i="40"/>
  <c r="A1048" i="40"/>
  <c r="A1047" i="40"/>
  <c r="A1046" i="40"/>
  <c r="A1045" i="40"/>
  <c r="A1044" i="40"/>
  <c r="A1043" i="40"/>
  <c r="A1042" i="40"/>
  <c r="A1041" i="40"/>
  <c r="A1040" i="40"/>
  <c r="A1039" i="40"/>
  <c r="A1038" i="40"/>
  <c r="A1037" i="40"/>
  <c r="A1036" i="40"/>
  <c r="A1035" i="40"/>
  <c r="A1034" i="40"/>
  <c r="A1033" i="40"/>
  <c r="A1032" i="40"/>
  <c r="A1031" i="40"/>
  <c r="A1030" i="40"/>
  <c r="A1029" i="40"/>
  <c r="A1028" i="40"/>
  <c r="A1027" i="40"/>
  <c r="A1026" i="40"/>
  <c r="A1025" i="40"/>
  <c r="A1024" i="40"/>
  <c r="A1023" i="40"/>
  <c r="A1022" i="40"/>
  <c r="A1021" i="40"/>
  <c r="A1020" i="40"/>
  <c r="A1019" i="40"/>
  <c r="A1018" i="40"/>
  <c r="A1017" i="40"/>
  <c r="A1016" i="40"/>
  <c r="A1015" i="40"/>
  <c r="A1014" i="40"/>
  <c r="A1013" i="40"/>
  <c r="A1012" i="40"/>
  <c r="A1011" i="40"/>
  <c r="A1010" i="40"/>
  <c r="A1009" i="40"/>
  <c r="A1008" i="40"/>
  <c r="A1007" i="40"/>
  <c r="A1006" i="40"/>
  <c r="A1005" i="40"/>
  <c r="A1004" i="40"/>
  <c r="A1003" i="40"/>
  <c r="A1002" i="40"/>
  <c r="A1001" i="40"/>
  <c r="A1000" i="40"/>
  <c r="A999" i="40"/>
  <c r="A998" i="40"/>
  <c r="A997" i="40"/>
  <c r="A996" i="40"/>
  <c r="A995" i="40"/>
  <c r="A994" i="40"/>
  <c r="A993" i="40"/>
  <c r="A992" i="40"/>
  <c r="A991" i="40"/>
  <c r="A990" i="40"/>
  <c r="A989" i="40"/>
  <c r="A988" i="40"/>
  <c r="A987" i="40"/>
  <c r="A986" i="40"/>
  <c r="A985" i="40"/>
  <c r="A984" i="40"/>
  <c r="A983" i="40"/>
  <c r="A982" i="40"/>
  <c r="A981" i="40"/>
  <c r="A980" i="40"/>
  <c r="A979" i="40"/>
  <c r="A978" i="40"/>
  <c r="A977" i="40"/>
  <c r="A976" i="40"/>
  <c r="A975" i="40"/>
  <c r="A974" i="40"/>
  <c r="A973" i="40"/>
  <c r="A972" i="40"/>
  <c r="A971" i="40"/>
  <c r="A970" i="40"/>
  <c r="A969" i="40"/>
  <c r="A968" i="40"/>
  <c r="A967" i="40"/>
  <c r="A966" i="40"/>
  <c r="A965" i="40"/>
  <c r="A964" i="40"/>
  <c r="A963" i="40"/>
  <c r="A962" i="40"/>
  <c r="A961" i="40"/>
  <c r="A960" i="40"/>
  <c r="A959" i="40"/>
  <c r="A958" i="40"/>
  <c r="A957" i="40"/>
  <c r="A956" i="40"/>
  <c r="A955" i="40"/>
  <c r="A954" i="40"/>
  <c r="A953" i="40"/>
  <c r="A952" i="40"/>
  <c r="A951" i="40"/>
  <c r="A950" i="40"/>
  <c r="A949" i="40"/>
  <c r="A948" i="40"/>
  <c r="A947" i="40"/>
  <c r="A946" i="40"/>
  <c r="A945" i="40"/>
  <c r="A944" i="40"/>
  <c r="A943" i="40"/>
  <c r="A942" i="40"/>
  <c r="A941" i="40"/>
  <c r="A940" i="40"/>
  <c r="A939" i="40"/>
  <c r="A938" i="40"/>
  <c r="A937" i="40"/>
  <c r="A936" i="40"/>
  <c r="A935" i="40"/>
  <c r="A934" i="40"/>
  <c r="A933" i="40"/>
  <c r="A932" i="40"/>
  <c r="A931" i="40"/>
  <c r="A930" i="40"/>
  <c r="A929" i="40"/>
  <c r="A928" i="40"/>
  <c r="A927" i="40"/>
  <c r="A926" i="40"/>
  <c r="A925" i="40"/>
  <c r="A924" i="40"/>
  <c r="A923" i="40"/>
  <c r="A922" i="40"/>
  <c r="A921" i="40"/>
  <c r="A920" i="40"/>
  <c r="A919" i="40"/>
  <c r="A918" i="40"/>
  <c r="A917" i="40"/>
  <c r="A916" i="40"/>
  <c r="A915" i="40"/>
  <c r="A914" i="40"/>
  <c r="A913" i="40"/>
  <c r="A912" i="40"/>
  <c r="A911" i="40"/>
  <c r="A910" i="40"/>
  <c r="A909" i="40"/>
  <c r="A908" i="40"/>
  <c r="A907" i="40"/>
  <c r="A906" i="40"/>
  <c r="A905" i="40"/>
  <c r="A904" i="40"/>
  <c r="A903" i="40"/>
  <c r="A902" i="40"/>
  <c r="A901" i="40"/>
  <c r="A900" i="40"/>
  <c r="A899" i="40"/>
  <c r="A898" i="40"/>
  <c r="A897" i="40"/>
  <c r="A896" i="40"/>
  <c r="A895" i="40"/>
  <c r="A894" i="40"/>
  <c r="A893" i="40"/>
  <c r="A892" i="40"/>
  <c r="A891" i="40"/>
  <c r="A890" i="40"/>
  <c r="A889" i="40"/>
  <c r="A888" i="40"/>
  <c r="A887" i="40"/>
  <c r="A886" i="40"/>
  <c r="A885" i="40"/>
  <c r="A884" i="40"/>
  <c r="A883" i="40"/>
  <c r="A882" i="40"/>
  <c r="A881" i="40"/>
  <c r="A880" i="40"/>
  <c r="A879" i="40"/>
  <c r="A878" i="40"/>
  <c r="A877" i="40"/>
  <c r="A876" i="40"/>
  <c r="A875" i="40"/>
  <c r="A874" i="40"/>
  <c r="A873" i="40"/>
  <c r="A872" i="40"/>
  <c r="A871" i="40"/>
  <c r="A870" i="40"/>
  <c r="A869" i="40"/>
  <c r="A868" i="40"/>
  <c r="A867" i="40"/>
  <c r="A866" i="40"/>
  <c r="A865" i="40"/>
  <c r="A864" i="40"/>
  <c r="A863" i="40"/>
  <c r="A862" i="40"/>
  <c r="A861" i="40"/>
  <c r="A860" i="40"/>
  <c r="A859" i="40"/>
  <c r="A858" i="40"/>
  <c r="A857" i="40"/>
  <c r="A856" i="40"/>
  <c r="A855" i="40"/>
  <c r="A854" i="40"/>
  <c r="A853" i="40"/>
  <c r="A852" i="40"/>
  <c r="A851" i="40"/>
  <c r="A850" i="40"/>
  <c r="A849" i="40"/>
  <c r="A848" i="40"/>
  <c r="A847" i="40"/>
  <c r="A846" i="40"/>
  <c r="A845" i="40"/>
  <c r="A844" i="40"/>
  <c r="A843" i="40"/>
  <c r="A842" i="40"/>
  <c r="A841" i="40"/>
  <c r="A840" i="40"/>
  <c r="A839" i="40"/>
  <c r="A838" i="40"/>
  <c r="A837" i="40"/>
  <c r="A836" i="40"/>
  <c r="A835" i="40"/>
  <c r="A834" i="40"/>
  <c r="A833" i="40"/>
  <c r="A832" i="40"/>
  <c r="A831" i="40"/>
  <c r="A830" i="40"/>
  <c r="A829" i="40"/>
  <c r="A828" i="40"/>
  <c r="A827" i="40"/>
  <c r="A826" i="40"/>
  <c r="A825" i="40"/>
  <c r="A824" i="40"/>
  <c r="A823" i="40"/>
  <c r="A822" i="40"/>
  <c r="A821" i="40"/>
  <c r="A820" i="40"/>
  <c r="A819" i="40"/>
  <c r="A818" i="40"/>
  <c r="A817" i="40"/>
  <c r="A816" i="40"/>
  <c r="A815" i="40"/>
  <c r="A814" i="40"/>
  <c r="A813" i="40"/>
  <c r="A812" i="40"/>
  <c r="A811" i="40"/>
  <c r="A810" i="40"/>
  <c r="A809" i="40"/>
  <c r="A808" i="40"/>
  <c r="A807" i="40"/>
  <c r="A806" i="40"/>
  <c r="A805" i="40"/>
  <c r="A804" i="40"/>
  <c r="A803" i="40"/>
  <c r="A802" i="40"/>
  <c r="A801" i="40"/>
  <c r="A800" i="40"/>
  <c r="A799" i="40"/>
  <c r="A798" i="40"/>
  <c r="A797" i="40"/>
  <c r="A796" i="40"/>
  <c r="A795" i="40"/>
  <c r="A794" i="40"/>
  <c r="A793" i="40"/>
  <c r="A792" i="40"/>
  <c r="A791" i="40"/>
  <c r="A790" i="40"/>
  <c r="A789" i="40"/>
  <c r="A788" i="40"/>
  <c r="A787" i="40"/>
  <c r="A786" i="40"/>
  <c r="A785" i="40"/>
  <c r="A784" i="40"/>
  <c r="A783" i="40"/>
  <c r="A782" i="40"/>
  <c r="A781" i="40"/>
  <c r="A780" i="40"/>
  <c r="A779" i="40"/>
  <c r="A778" i="40"/>
  <c r="A777" i="40"/>
  <c r="A776" i="40"/>
  <c r="A775" i="40"/>
  <c r="A774" i="40"/>
  <c r="A773" i="40"/>
  <c r="A772" i="40"/>
  <c r="A771" i="40"/>
  <c r="A770" i="40"/>
  <c r="A769" i="40"/>
  <c r="A768" i="40"/>
  <c r="A767" i="40"/>
  <c r="A766" i="40"/>
  <c r="A765" i="40"/>
  <c r="A764" i="40"/>
  <c r="A763" i="40"/>
  <c r="A762" i="40"/>
  <c r="A761" i="40"/>
  <c r="A760" i="40"/>
  <c r="A759" i="40"/>
  <c r="A758" i="40"/>
  <c r="A757" i="40"/>
  <c r="A756" i="40"/>
  <c r="A755" i="40"/>
  <c r="A754" i="40"/>
  <c r="A753" i="40"/>
  <c r="A752" i="40"/>
  <c r="A751" i="40"/>
  <c r="A750" i="40"/>
  <c r="A749" i="40"/>
  <c r="A748" i="40"/>
  <c r="A747" i="40"/>
  <c r="A746" i="40"/>
  <c r="A745" i="40"/>
  <c r="A744" i="40"/>
  <c r="A743" i="40"/>
  <c r="A742" i="40"/>
  <c r="A741" i="40"/>
  <c r="A740" i="40"/>
  <c r="A739" i="40"/>
  <c r="A738" i="40"/>
  <c r="A737" i="40"/>
  <c r="A736" i="40"/>
  <c r="A735" i="40"/>
  <c r="A734" i="40"/>
  <c r="A733" i="40"/>
  <c r="A732" i="40"/>
  <c r="A731" i="40"/>
  <c r="A730" i="40"/>
  <c r="A729" i="40"/>
  <c r="A728" i="40"/>
  <c r="A727" i="40"/>
  <c r="A726" i="40"/>
  <c r="A725" i="40"/>
  <c r="A724" i="40"/>
  <c r="A723" i="40"/>
  <c r="A722" i="40"/>
  <c r="A721" i="40"/>
  <c r="A720" i="40"/>
  <c r="A719" i="40"/>
  <c r="A718" i="40"/>
  <c r="A717" i="40"/>
  <c r="A716" i="40"/>
  <c r="A715" i="40"/>
  <c r="A714" i="40"/>
  <c r="A713" i="40"/>
  <c r="A712" i="40"/>
  <c r="A711" i="40"/>
  <c r="A710" i="40"/>
  <c r="A709" i="40"/>
  <c r="A708" i="40"/>
  <c r="A707" i="40"/>
  <c r="A706" i="40"/>
  <c r="A705" i="40"/>
  <c r="A704" i="40"/>
  <c r="A703" i="40"/>
  <c r="A702" i="40"/>
  <c r="A701" i="40"/>
  <c r="A700" i="40"/>
  <c r="A699" i="40"/>
  <c r="A698" i="40"/>
  <c r="A697" i="40"/>
  <c r="A696" i="40"/>
  <c r="A695" i="40"/>
  <c r="A694" i="40"/>
  <c r="A693" i="40"/>
  <c r="A692" i="40"/>
  <c r="A691" i="40"/>
  <c r="A690" i="40"/>
  <c r="A689" i="40"/>
  <c r="A688" i="40"/>
  <c r="A687" i="40"/>
  <c r="A686" i="40"/>
  <c r="A685" i="40"/>
  <c r="A684" i="40"/>
  <c r="A683" i="40"/>
  <c r="A682" i="40"/>
  <c r="A681" i="40"/>
  <c r="A680" i="40"/>
  <c r="A679" i="40"/>
  <c r="A678" i="40"/>
  <c r="A677" i="40"/>
  <c r="A676" i="40"/>
  <c r="A675" i="40"/>
  <c r="A674" i="40"/>
  <c r="A673" i="40"/>
  <c r="A672" i="40"/>
  <c r="A671" i="40"/>
  <c r="A670" i="40"/>
  <c r="A669" i="40"/>
  <c r="A668" i="40"/>
  <c r="A667" i="40"/>
  <c r="A666" i="40"/>
  <c r="A665" i="40"/>
  <c r="A664" i="40"/>
  <c r="A663" i="40"/>
  <c r="A662" i="40"/>
  <c r="A661" i="40"/>
  <c r="A660" i="40"/>
  <c r="A659" i="40"/>
  <c r="A658" i="40"/>
  <c r="A657" i="40"/>
  <c r="A656" i="40"/>
  <c r="A655" i="40"/>
  <c r="A654" i="40"/>
  <c r="A653" i="40"/>
  <c r="A652" i="40"/>
  <c r="A651" i="40"/>
  <c r="A650" i="40"/>
  <c r="A649" i="40"/>
  <c r="A648" i="40"/>
  <c r="A647" i="40"/>
  <c r="A646" i="40"/>
  <c r="A645" i="40"/>
  <c r="A644" i="40"/>
  <c r="A643" i="40"/>
  <c r="A642" i="40"/>
  <c r="A641" i="40"/>
  <c r="A640" i="40"/>
  <c r="A639" i="40"/>
  <c r="A638" i="40"/>
  <c r="A637" i="40"/>
  <c r="A636" i="40"/>
  <c r="A635" i="40"/>
  <c r="A634" i="40"/>
  <c r="A633" i="40"/>
  <c r="A632" i="40"/>
  <c r="A631" i="40"/>
  <c r="A630" i="40"/>
  <c r="A629" i="40"/>
  <c r="A628" i="40"/>
  <c r="A627" i="40"/>
  <c r="A626" i="40"/>
  <c r="A625" i="40"/>
  <c r="A624" i="40"/>
  <c r="A623" i="40"/>
  <c r="A622" i="40"/>
  <c r="A621" i="40"/>
  <c r="A620" i="40"/>
  <c r="A619" i="40"/>
  <c r="A618" i="40"/>
  <c r="A617" i="40"/>
  <c r="A616" i="40"/>
  <c r="A615" i="40"/>
  <c r="A614" i="40"/>
  <c r="A613" i="40"/>
  <c r="A612" i="40"/>
  <c r="A611" i="40"/>
  <c r="A610" i="40"/>
  <c r="A609" i="40"/>
  <c r="A608" i="40"/>
  <c r="A607" i="40"/>
  <c r="A606" i="40"/>
  <c r="A605" i="40"/>
  <c r="A604" i="40"/>
  <c r="A603" i="40"/>
  <c r="A602" i="40"/>
  <c r="A601" i="40"/>
  <c r="A600" i="40"/>
  <c r="A599" i="40"/>
  <c r="A598" i="40"/>
  <c r="A597" i="40"/>
  <c r="A596" i="40"/>
  <c r="A595" i="40"/>
  <c r="A594" i="40"/>
  <c r="A593" i="40"/>
  <c r="A592" i="40"/>
  <c r="A591" i="40"/>
  <c r="A590" i="40"/>
  <c r="A589" i="40"/>
  <c r="A588" i="40"/>
  <c r="A587" i="40"/>
  <c r="A586" i="40"/>
  <c r="A585" i="40"/>
  <c r="A584" i="40"/>
  <c r="A583" i="40"/>
  <c r="A582" i="40"/>
  <c r="A581" i="40"/>
  <c r="A580" i="40"/>
  <c r="A579" i="40"/>
  <c r="A578" i="40"/>
  <c r="A577" i="40"/>
  <c r="A576" i="40"/>
  <c r="A575" i="40"/>
  <c r="A574" i="40"/>
  <c r="A573" i="40"/>
  <c r="A572" i="40"/>
  <c r="A571" i="40"/>
  <c r="A570" i="40"/>
  <c r="A569" i="40"/>
  <c r="A568" i="40"/>
  <c r="A567" i="40"/>
  <c r="A566" i="40"/>
  <c r="A565" i="40"/>
  <c r="A564" i="40"/>
  <c r="A563" i="40"/>
  <c r="A562" i="40"/>
  <c r="A561" i="40"/>
  <c r="A560" i="40"/>
  <c r="A559" i="40"/>
  <c r="A558" i="40"/>
  <c r="A557" i="40"/>
  <c r="A556" i="40"/>
  <c r="A555" i="40"/>
  <c r="A554" i="40"/>
  <c r="A553" i="40"/>
  <c r="A552" i="40"/>
  <c r="A551" i="40"/>
  <c r="A550" i="40"/>
  <c r="A549" i="40"/>
  <c r="A548" i="40"/>
  <c r="A547" i="40"/>
  <c r="A546" i="40"/>
  <c r="A545" i="40"/>
  <c r="A544" i="40"/>
  <c r="A543" i="40"/>
  <c r="A542" i="40"/>
  <c r="A541" i="40"/>
  <c r="A540" i="40"/>
  <c r="A539" i="40"/>
  <c r="A538" i="40"/>
  <c r="A537" i="40"/>
  <c r="A536" i="40"/>
  <c r="A535" i="40"/>
  <c r="A534" i="40"/>
  <c r="A533" i="40"/>
  <c r="A532" i="40"/>
  <c r="A531" i="40"/>
  <c r="A530" i="40"/>
  <c r="A529" i="40"/>
  <c r="A528" i="40"/>
  <c r="A527" i="40"/>
  <c r="A526" i="40"/>
  <c r="A525" i="40"/>
  <c r="A524" i="40"/>
  <c r="A523" i="40"/>
  <c r="A522" i="40"/>
  <c r="A521" i="40"/>
  <c r="A520" i="40"/>
  <c r="A519" i="40"/>
  <c r="A518" i="40"/>
  <c r="A517" i="40"/>
  <c r="A516" i="40"/>
  <c r="A515" i="40"/>
  <c r="A514" i="40"/>
  <c r="A513" i="40"/>
  <c r="A512" i="40"/>
  <c r="A511" i="40"/>
  <c r="A510" i="40"/>
  <c r="A509" i="40"/>
  <c r="A508" i="40"/>
  <c r="A507" i="40"/>
  <c r="A506" i="40"/>
  <c r="A505" i="40"/>
  <c r="A504" i="40"/>
  <c r="A503" i="40"/>
  <c r="A502" i="40"/>
  <c r="A501" i="40"/>
  <c r="A500" i="40"/>
  <c r="A499" i="40"/>
  <c r="A498" i="40"/>
  <c r="A497" i="40"/>
  <c r="A496" i="40"/>
  <c r="A495" i="40"/>
  <c r="A494" i="40"/>
  <c r="A493" i="40"/>
  <c r="A492" i="40"/>
  <c r="A491" i="40"/>
  <c r="A490" i="40"/>
  <c r="A489" i="40"/>
  <c r="A488" i="40"/>
  <c r="A487" i="40"/>
  <c r="A486" i="40"/>
  <c r="A485" i="40"/>
  <c r="A484" i="40"/>
  <c r="A483" i="40"/>
  <c r="A482" i="40"/>
  <c r="A481" i="40"/>
  <c r="A480" i="40"/>
  <c r="A479" i="40"/>
  <c r="A478" i="40"/>
  <c r="A477" i="40"/>
  <c r="A476" i="40"/>
  <c r="A475" i="40"/>
  <c r="A474" i="40"/>
  <c r="A473" i="40"/>
  <c r="A472" i="40"/>
  <c r="A471" i="40"/>
  <c r="A470" i="40"/>
  <c r="A469" i="40"/>
  <c r="A468" i="40"/>
  <c r="A467" i="40"/>
  <c r="A466" i="40"/>
  <c r="A465" i="40"/>
  <c r="A464" i="40"/>
  <c r="A463" i="40"/>
  <c r="A462" i="40"/>
  <c r="A461" i="40"/>
  <c r="A460" i="40"/>
  <c r="A459" i="40"/>
  <c r="A458" i="40"/>
  <c r="A457" i="40"/>
  <c r="A456" i="40"/>
  <c r="A455" i="40"/>
  <c r="A454" i="40"/>
  <c r="A453" i="40"/>
  <c r="A452" i="40"/>
  <c r="A451" i="40"/>
  <c r="A450" i="40"/>
  <c r="A449" i="40"/>
  <c r="A448" i="40"/>
  <c r="A447" i="40"/>
  <c r="A446" i="40"/>
  <c r="A445" i="40"/>
  <c r="A444" i="40"/>
  <c r="A443" i="40"/>
  <c r="A442" i="40"/>
  <c r="A441" i="40"/>
  <c r="A440" i="40"/>
  <c r="A439" i="40"/>
  <c r="A438" i="40"/>
  <c r="A437" i="40"/>
  <c r="A436" i="40"/>
  <c r="A435" i="40"/>
  <c r="A434" i="40"/>
  <c r="A433" i="40"/>
  <c r="A432" i="40"/>
  <c r="A431" i="40"/>
  <c r="A430" i="40"/>
  <c r="A429" i="40"/>
  <c r="A428" i="40"/>
  <c r="A427" i="40"/>
  <c r="A426" i="40"/>
  <c r="A425" i="40"/>
  <c r="A424" i="40"/>
  <c r="A423" i="40"/>
  <c r="A422" i="40"/>
  <c r="A421" i="40"/>
  <c r="A420" i="40"/>
  <c r="A419" i="40"/>
  <c r="A418" i="40"/>
  <c r="A417" i="40"/>
  <c r="A416" i="40"/>
  <c r="A415" i="40"/>
  <c r="A414" i="40"/>
  <c r="A413" i="40"/>
  <c r="A412" i="40"/>
  <c r="A411" i="40"/>
  <c r="A410" i="40"/>
  <c r="A409" i="40"/>
  <c r="A408" i="40"/>
  <c r="A407" i="40"/>
  <c r="A406" i="40"/>
  <c r="A405" i="40"/>
  <c r="A404" i="40"/>
  <c r="A403" i="40"/>
  <c r="A402" i="40"/>
  <c r="A401" i="40"/>
  <c r="A400" i="40"/>
  <c r="A399" i="40"/>
  <c r="A398" i="40"/>
  <c r="A397" i="40"/>
  <c r="A396" i="40"/>
  <c r="A395" i="40"/>
  <c r="A394" i="40"/>
  <c r="A393" i="40"/>
  <c r="A392" i="40"/>
  <c r="A391" i="40"/>
  <c r="A390" i="40"/>
  <c r="A389" i="40"/>
  <c r="A388" i="40"/>
  <c r="A387" i="40"/>
  <c r="A386" i="40"/>
  <c r="A385" i="40"/>
  <c r="A384" i="40"/>
  <c r="A383" i="40"/>
  <c r="A382" i="40"/>
  <c r="A381" i="40"/>
  <c r="A380" i="40"/>
  <c r="A379" i="40"/>
  <c r="A378" i="40"/>
  <c r="A377" i="40"/>
  <c r="A376" i="40"/>
  <c r="A375" i="40"/>
  <c r="A374" i="40"/>
  <c r="A373" i="40"/>
  <c r="A372" i="40"/>
  <c r="A371" i="40"/>
  <c r="A370" i="40"/>
  <c r="A369" i="40"/>
  <c r="A368" i="40"/>
  <c r="A367" i="40"/>
  <c r="A366" i="40"/>
  <c r="A365" i="40"/>
  <c r="A364" i="40"/>
  <c r="A363" i="40"/>
  <c r="A362" i="40"/>
  <c r="A361" i="40"/>
  <c r="A360" i="40"/>
  <c r="A359" i="40"/>
  <c r="A358" i="40"/>
  <c r="A357" i="40"/>
  <c r="A356" i="40"/>
  <c r="A355" i="40"/>
  <c r="A354" i="40"/>
  <c r="A353" i="40"/>
  <c r="A352" i="40"/>
  <c r="A351" i="40"/>
  <c r="A350" i="40"/>
  <c r="A349" i="40"/>
  <c r="A348" i="40"/>
  <c r="A347" i="40"/>
  <c r="A346" i="40"/>
  <c r="A345" i="40"/>
  <c r="A344" i="40"/>
  <c r="A343" i="40"/>
  <c r="A342" i="40"/>
  <c r="A341" i="40"/>
  <c r="A340" i="40"/>
  <c r="A339" i="40"/>
  <c r="A338" i="40"/>
  <c r="A337" i="40"/>
  <c r="A336" i="40"/>
  <c r="A335" i="40"/>
  <c r="A334" i="40"/>
  <c r="A333" i="40"/>
  <c r="A332" i="40"/>
  <c r="A331" i="40"/>
  <c r="A330" i="40"/>
  <c r="A329" i="40"/>
  <c r="A328" i="40"/>
  <c r="A327" i="40"/>
  <c r="A326" i="40"/>
  <c r="A325" i="40"/>
  <c r="A324" i="40"/>
  <c r="A323" i="40"/>
  <c r="A322" i="40"/>
  <c r="A321" i="40"/>
  <c r="A320" i="40"/>
  <c r="A319" i="40"/>
  <c r="A318" i="40"/>
  <c r="A317" i="40"/>
  <c r="A316" i="40"/>
  <c r="A315" i="40"/>
  <c r="A314" i="40"/>
  <c r="A313" i="40"/>
  <c r="A312" i="40"/>
  <c r="A311" i="40"/>
  <c r="A310" i="40"/>
  <c r="A309" i="40"/>
  <c r="A308" i="40"/>
  <c r="A307" i="40"/>
  <c r="A306" i="40"/>
  <c r="A305" i="40"/>
  <c r="A304" i="40"/>
  <c r="A303" i="40"/>
  <c r="A302" i="40"/>
  <c r="A301" i="40"/>
  <c r="A300" i="40"/>
  <c r="A299" i="40"/>
  <c r="A298" i="40"/>
  <c r="A297" i="40"/>
  <c r="A296" i="40"/>
  <c r="A295" i="40"/>
  <c r="A294" i="40"/>
  <c r="A293" i="40"/>
  <c r="A292" i="40"/>
  <c r="A291" i="40"/>
  <c r="A290" i="40"/>
  <c r="A289" i="40"/>
  <c r="A288" i="40"/>
  <c r="A287" i="40"/>
  <c r="A286" i="40"/>
  <c r="A285" i="40"/>
  <c r="A284" i="40"/>
  <c r="A283" i="40"/>
  <c r="A282" i="40"/>
  <c r="A281" i="40"/>
  <c r="A280" i="40"/>
  <c r="A279" i="40"/>
  <c r="A278" i="40"/>
  <c r="A277" i="40"/>
  <c r="A276" i="40"/>
  <c r="A275" i="40"/>
  <c r="A274" i="40"/>
  <c r="A273" i="40"/>
  <c r="A272" i="40"/>
  <c r="A271" i="40"/>
  <c r="A270" i="40"/>
  <c r="A269" i="40"/>
  <c r="A268" i="40"/>
  <c r="A267" i="40"/>
  <c r="A266" i="40"/>
  <c r="A265" i="40"/>
  <c r="A264" i="40"/>
  <c r="A263" i="40"/>
  <c r="A262" i="40"/>
  <c r="A261" i="40"/>
  <c r="A260" i="40"/>
  <c r="A259" i="40"/>
  <c r="A258" i="40"/>
  <c r="A257" i="40"/>
  <c r="A256" i="40"/>
  <c r="A255" i="40"/>
  <c r="A254" i="40"/>
  <c r="A253" i="40"/>
  <c r="A252" i="40"/>
  <c r="A251" i="40"/>
  <c r="A250" i="40"/>
  <c r="A249" i="40"/>
  <c r="A248" i="40"/>
  <c r="A247" i="40"/>
  <c r="A246" i="40"/>
  <c r="A245" i="40"/>
  <c r="A244" i="40"/>
  <c r="A243" i="40"/>
  <c r="A242" i="40"/>
  <c r="A241" i="40"/>
  <c r="A240" i="40"/>
  <c r="A239" i="40"/>
  <c r="A238" i="40"/>
  <c r="A237" i="40"/>
  <c r="A236" i="40"/>
  <c r="A235" i="40"/>
  <c r="A234" i="40"/>
  <c r="A233" i="40"/>
  <c r="A232" i="40"/>
  <c r="A231" i="40"/>
  <c r="A230" i="40"/>
  <c r="A229" i="40"/>
  <c r="A228" i="40"/>
  <c r="A227" i="40"/>
  <c r="A226" i="40"/>
  <c r="A225" i="40"/>
  <c r="A224" i="40"/>
  <c r="A223" i="40"/>
  <c r="A222" i="40"/>
  <c r="A221" i="40"/>
  <c r="A220" i="40"/>
  <c r="A219" i="40"/>
  <c r="A218" i="40"/>
  <c r="A217" i="40"/>
  <c r="A216" i="40"/>
  <c r="A215" i="40"/>
  <c r="A214" i="40"/>
  <c r="A213" i="40"/>
  <c r="A212" i="40"/>
  <c r="A211" i="40"/>
  <c r="A210" i="40"/>
  <c r="A209" i="40"/>
  <c r="A208" i="40"/>
  <c r="A207" i="40"/>
  <c r="A206" i="40"/>
  <c r="A205" i="40"/>
  <c r="A204" i="40"/>
  <c r="A203" i="40"/>
  <c r="A202" i="40"/>
  <c r="A201" i="40"/>
  <c r="A200" i="40"/>
  <c r="A199" i="40"/>
  <c r="A198" i="40"/>
  <c r="A197" i="40"/>
  <c r="A196" i="40"/>
  <c r="A195" i="40"/>
  <c r="A194" i="40"/>
  <c r="A193" i="40"/>
  <c r="A192" i="40"/>
  <c r="A191" i="40"/>
  <c r="A190" i="40"/>
  <c r="A189" i="40"/>
  <c r="A188" i="40"/>
  <c r="A187" i="40"/>
  <c r="A186" i="40"/>
  <c r="A185" i="40"/>
  <c r="A184" i="40"/>
  <c r="A183" i="40"/>
  <c r="A182" i="40"/>
  <c r="A181" i="40"/>
  <c r="A180" i="40"/>
  <c r="A179" i="40"/>
  <c r="A178" i="40"/>
  <c r="A177" i="40"/>
  <c r="A176" i="40"/>
  <c r="A175" i="40"/>
  <c r="A174" i="40"/>
  <c r="A173" i="40"/>
  <c r="A172" i="40"/>
  <c r="A171" i="40"/>
  <c r="A170" i="40"/>
  <c r="A169" i="40"/>
  <c r="A168" i="40"/>
  <c r="A167" i="40"/>
  <c r="A166" i="40"/>
  <c r="A165" i="40"/>
  <c r="A164" i="40"/>
  <c r="A163" i="40"/>
  <c r="A162" i="40"/>
  <c r="A161" i="40"/>
  <c r="A160" i="40"/>
  <c r="A159" i="40"/>
  <c r="A158" i="40"/>
  <c r="A157" i="40"/>
  <c r="A156" i="40"/>
  <c r="A155" i="40"/>
  <c r="A154" i="40"/>
  <c r="A153" i="40"/>
  <c r="A152" i="40"/>
  <c r="A151" i="40"/>
  <c r="A150" i="40"/>
  <c r="A149" i="40"/>
  <c r="A148" i="40"/>
  <c r="A147" i="40"/>
  <c r="A146" i="40"/>
  <c r="A145" i="40"/>
  <c r="A144" i="40"/>
  <c r="A143" i="40"/>
  <c r="A142" i="40"/>
  <c r="A141" i="40"/>
  <c r="A140" i="40"/>
  <c r="A139" i="40"/>
  <c r="A138" i="40"/>
  <c r="A137" i="40"/>
  <c r="A136" i="40"/>
  <c r="A135" i="40"/>
  <c r="A134" i="40"/>
  <c r="A133" i="40"/>
  <c r="A132" i="40"/>
  <c r="A131" i="40"/>
  <c r="A130" i="40"/>
  <c r="A129" i="40"/>
  <c r="A128" i="40"/>
  <c r="A127" i="40"/>
  <c r="A126" i="40"/>
  <c r="A125" i="40"/>
  <c r="A124" i="40"/>
  <c r="A123" i="40"/>
  <c r="A122" i="40"/>
  <c r="A121" i="40"/>
  <c r="A120" i="40"/>
  <c r="A119" i="40"/>
  <c r="A118" i="40"/>
  <c r="A117" i="40"/>
  <c r="A116" i="40"/>
  <c r="A115" i="40"/>
  <c r="A114" i="40"/>
  <c r="A113" i="40"/>
  <c r="A112" i="40"/>
  <c r="A111" i="40"/>
  <c r="A110" i="40"/>
  <c r="A109" i="40"/>
  <c r="A108" i="40"/>
  <c r="A107" i="40"/>
  <c r="A106" i="40"/>
  <c r="A105" i="40"/>
  <c r="A104" i="40"/>
  <c r="A103" i="40"/>
  <c r="A102" i="40"/>
  <c r="A101" i="40"/>
  <c r="A100" i="40"/>
  <c r="A99" i="40"/>
  <c r="A98" i="40"/>
  <c r="A97" i="40"/>
  <c r="A96" i="40"/>
  <c r="A95" i="40"/>
  <c r="A94" i="40"/>
  <c r="A93" i="40"/>
  <c r="A92" i="40"/>
  <c r="A91" i="40"/>
  <c r="A90" i="40"/>
  <c r="A89" i="40"/>
  <c r="A88" i="40"/>
  <c r="A87" i="40"/>
  <c r="A86" i="40"/>
  <c r="A85" i="40"/>
  <c r="A84" i="40"/>
  <c r="A83" i="40"/>
  <c r="A82" i="40"/>
  <c r="A81" i="40"/>
  <c r="A80" i="40"/>
  <c r="A79" i="40"/>
  <c r="A78" i="40"/>
  <c r="A77" i="40"/>
  <c r="A76" i="40"/>
  <c r="A75" i="40"/>
  <c r="A74" i="40"/>
  <c r="A73" i="40"/>
  <c r="A72" i="40"/>
  <c r="A71" i="40"/>
  <c r="A70" i="40"/>
  <c r="A69" i="40"/>
  <c r="A68" i="40"/>
  <c r="A67" i="40"/>
  <c r="A66" i="40"/>
  <c r="A65" i="40"/>
  <c r="A64" i="40"/>
  <c r="A63" i="40"/>
  <c r="A62" i="40"/>
  <c r="A61" i="40"/>
  <c r="A60" i="40"/>
  <c r="A59" i="40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T78" i="1" l="1"/>
  <c r="L8" i="40"/>
  <c r="I22" i="14"/>
  <c r="P16" i="14"/>
  <c r="I54" i="4" s="1"/>
  <c r="L7" i="14"/>
  <c r="I38" i="14"/>
  <c r="I36" i="14"/>
  <c r="I30" i="14"/>
  <c r="I29" i="14"/>
  <c r="I28" i="14"/>
  <c r="I26" i="14"/>
  <c r="H16" i="4" s="1"/>
  <c r="H55" i="4" s="1"/>
  <c r="I27" i="14"/>
  <c r="D27" i="4" s="1"/>
  <c r="T73" i="1"/>
  <c r="I17" i="14"/>
  <c r="I16" i="14"/>
  <c r="D20" i="4" s="1"/>
  <c r="I13" i="14"/>
  <c r="I11" i="14"/>
  <c r="I12" i="14"/>
  <c r="I7" i="14"/>
  <c r="I6" i="14"/>
  <c r="O7" i="17"/>
  <c r="M9" i="17" s="1"/>
  <c r="Q11" i="17"/>
  <c r="Q10" i="17"/>
  <c r="Q9" i="17"/>
  <c r="Q8" i="17"/>
  <c r="Q7" i="17"/>
  <c r="O16" i="17"/>
  <c r="E16" i="17" s="1"/>
  <c r="M14" i="17"/>
  <c r="O14" i="17" s="1"/>
  <c r="M13" i="17"/>
  <c r="O13" i="17" s="1"/>
  <c r="M12" i="17"/>
  <c r="O12" i="17" s="1"/>
  <c r="M11" i="17"/>
  <c r="O11" i="17" s="1"/>
  <c r="F16" i="17"/>
  <c r="P49" i="1" l="1"/>
  <c r="D36" i="47"/>
  <c r="AK14" i="7"/>
  <c r="M2" i="15" s="1"/>
  <c r="D19" i="45"/>
  <c r="D33" i="47"/>
  <c r="D10" i="45"/>
  <c r="L20" i="4"/>
  <c r="L19" i="4"/>
  <c r="L18" i="4"/>
  <c r="I60" i="14"/>
  <c r="AJ14" i="7"/>
  <c r="AI14" i="7"/>
  <c r="I14" i="14"/>
  <c r="O14" i="22"/>
  <c r="N14" i="22"/>
  <c r="T68" i="1"/>
  <c r="AO14" i="22"/>
  <c r="W5" i="1"/>
  <c r="W6" i="1"/>
  <c r="W7" i="1"/>
  <c r="W8" i="1"/>
  <c r="W4" i="1"/>
  <c r="D21" i="45" l="1"/>
  <c r="AK44" i="7"/>
  <c r="BP2" i="15" s="1"/>
  <c r="AI44" i="7"/>
  <c r="AJ44" i="7"/>
  <c r="F27" i="16" l="1"/>
  <c r="D27" i="16"/>
  <c r="C27" i="16"/>
  <c r="B9" i="23"/>
  <c r="I26" i="16"/>
  <c r="E27" i="16"/>
  <c r="E28" i="16"/>
  <c r="E29" i="16"/>
  <c r="G29" i="16"/>
  <c r="E26" i="16"/>
  <c r="F26" i="16"/>
  <c r="G26" i="16"/>
  <c r="D5" i="23"/>
  <c r="G3" i="25" a="1"/>
  <c r="G3" i="25" s="1"/>
  <c r="AB3" i="25" a="1"/>
  <c r="AB3" i="25" s="1"/>
  <c r="X3" i="25" a="1"/>
  <c r="X3" i="25" s="1"/>
  <c r="K3" i="25" a="1"/>
  <c r="K3" i="25" s="1"/>
  <c r="B3" i="26"/>
  <c r="C3" i="26" s="1" a="1"/>
  <c r="C3" i="26" s="1"/>
  <c r="H3" i="25" a="1"/>
  <c r="H3" i="25" s="1"/>
  <c r="F3" i="25" a="1"/>
  <c r="F3" i="25" s="1"/>
  <c r="D3" i="25" a="1"/>
  <c r="D3" i="25" s="1"/>
  <c r="B22" i="26"/>
  <c r="C22" i="26" s="1" a="1"/>
  <c r="C22" i="26" s="1"/>
  <c r="B21" i="26"/>
  <c r="C21" i="26" s="1" a="1"/>
  <c r="C21" i="26" s="1"/>
  <c r="B20" i="26"/>
  <c r="C20" i="26" s="1" a="1"/>
  <c r="C20" i="26" s="1"/>
  <c r="B19" i="26"/>
  <c r="C19" i="26" s="1" a="1"/>
  <c r="C19" i="26" s="1"/>
  <c r="B18" i="26"/>
  <c r="C18" i="26" s="1" a="1"/>
  <c r="C18" i="26" s="1"/>
  <c r="B17" i="26"/>
  <c r="C17" i="26" s="1" a="1"/>
  <c r="C17" i="26" s="1"/>
  <c r="C16" i="26" a="1"/>
  <c r="C16" i="26" s="1"/>
  <c r="B16" i="26"/>
  <c r="B15" i="26"/>
  <c r="C15" i="26" s="1" a="1"/>
  <c r="C15" i="26" s="1"/>
  <c r="B14" i="26"/>
  <c r="C14" i="26" s="1" a="1"/>
  <c r="C14" i="26" s="1"/>
  <c r="B13" i="26"/>
  <c r="C13" i="26" s="1" a="1"/>
  <c r="C13" i="26" s="1"/>
  <c r="B12" i="26"/>
  <c r="C12" i="26" s="1" a="1"/>
  <c r="C12" i="26" s="1"/>
  <c r="B11" i="26"/>
  <c r="C11" i="26" s="1" a="1"/>
  <c r="C11" i="26" s="1"/>
  <c r="C10" i="26" a="1"/>
  <c r="C10" i="26" s="1"/>
  <c r="B10" i="26"/>
  <c r="B9" i="26"/>
  <c r="C9" i="26" s="1" a="1"/>
  <c r="C9" i="26" s="1"/>
  <c r="B8" i="26"/>
  <c r="C8" i="26" s="1" a="1"/>
  <c r="C8" i="26" s="1"/>
  <c r="C7" i="26" a="1"/>
  <c r="C7" i="26" s="1"/>
  <c r="B7" i="26"/>
  <c r="B6" i="26"/>
  <c r="C6" i="26" s="1" a="1"/>
  <c r="C6" i="26" s="1"/>
  <c r="B5" i="26"/>
  <c r="C5" i="26" s="1" a="1"/>
  <c r="C5" i="26" s="1"/>
  <c r="B4" i="26"/>
  <c r="C4" i="26" s="1" a="1"/>
  <c r="C4" i="26" s="1"/>
  <c r="AV22" i="25" a="1"/>
  <c r="AV22" i="25" s="1"/>
  <c r="AU22" i="25" a="1"/>
  <c r="AU22" i="25" s="1"/>
  <c r="AT22" i="25" a="1"/>
  <c r="AT22" i="25" s="1"/>
  <c r="AS22" i="25" a="1"/>
  <c r="AS22" i="25" s="1"/>
  <c r="AR22" i="25" a="1"/>
  <c r="AR22" i="25" s="1"/>
  <c r="AQ22" i="25" a="1"/>
  <c r="AQ22" i="25" s="1"/>
  <c r="AP22" i="25" a="1"/>
  <c r="AP22" i="25" s="1"/>
  <c r="AO22" i="25" a="1"/>
  <c r="AO22" i="25" s="1"/>
  <c r="AN22" i="25" a="1"/>
  <c r="AN22" i="25" s="1"/>
  <c r="AM22" i="25" a="1"/>
  <c r="AM22" i="25" s="1"/>
  <c r="AL22" i="25" a="1"/>
  <c r="AL22" i="25" s="1"/>
  <c r="AK22" i="25" a="1"/>
  <c r="AK22" i="25" s="1"/>
  <c r="AJ22" i="25" a="1"/>
  <c r="AJ22" i="25" s="1"/>
  <c r="AI22" i="25" a="1"/>
  <c r="AI22" i="25" s="1"/>
  <c r="AH22" i="25" a="1"/>
  <c r="AH22" i="25" s="1"/>
  <c r="AG22" i="25" a="1"/>
  <c r="AG22" i="25" s="1"/>
  <c r="AF22" i="25" a="1"/>
  <c r="AF22" i="25" s="1"/>
  <c r="AE22" i="25" a="1"/>
  <c r="AE22" i="25" s="1"/>
  <c r="AD22" i="25" a="1"/>
  <c r="AD22" i="25" s="1"/>
  <c r="AC22" i="25" a="1"/>
  <c r="AC22" i="25" s="1"/>
  <c r="AB22" i="25" a="1"/>
  <c r="AB22" i="25" s="1"/>
  <c r="AA22" i="25" a="1"/>
  <c r="AA22" i="25" s="1"/>
  <c r="Z22" i="25" a="1"/>
  <c r="Z22" i="25" s="1"/>
  <c r="Y22" i="25" a="1"/>
  <c r="Y22" i="25" s="1"/>
  <c r="X22" i="25" a="1"/>
  <c r="X22" i="25" s="1"/>
  <c r="W22" i="25" a="1"/>
  <c r="W22" i="25" s="1"/>
  <c r="V22" i="25" a="1"/>
  <c r="V22" i="25" s="1"/>
  <c r="U22" i="25" a="1"/>
  <c r="U22" i="25" s="1"/>
  <c r="T22" i="25" a="1"/>
  <c r="T22" i="25" s="1"/>
  <c r="S22" i="25" a="1"/>
  <c r="S22" i="25" s="1"/>
  <c r="R22" i="25" a="1"/>
  <c r="R22" i="25" s="1"/>
  <c r="Q22" i="25" a="1"/>
  <c r="Q22" i="25" s="1"/>
  <c r="P22" i="25" a="1"/>
  <c r="P22" i="25" s="1"/>
  <c r="O22" i="25" a="1"/>
  <c r="O22" i="25" s="1"/>
  <c r="N22" i="25" a="1"/>
  <c r="N22" i="25" s="1"/>
  <c r="M22" i="25" a="1"/>
  <c r="M22" i="25" s="1"/>
  <c r="L22" i="25" a="1"/>
  <c r="L22" i="25" s="1"/>
  <c r="K22" i="25" a="1"/>
  <c r="K22" i="25" s="1"/>
  <c r="J22" i="25" a="1"/>
  <c r="J22" i="25" s="1"/>
  <c r="I22" i="25" a="1"/>
  <c r="I22" i="25" s="1"/>
  <c r="H22" i="25" a="1"/>
  <c r="H22" i="25" s="1"/>
  <c r="G22" i="25" a="1"/>
  <c r="G22" i="25" s="1"/>
  <c r="F22" i="25" a="1"/>
  <c r="F22" i="25" s="1"/>
  <c r="E22" i="25" a="1"/>
  <c r="E22" i="25" s="1"/>
  <c r="D22" i="25" a="1"/>
  <c r="D22" i="25" s="1"/>
  <c r="AX22" i="25" s="1"/>
  <c r="C22" i="25" a="1"/>
  <c r="C22" i="25" s="1"/>
  <c r="AV21" i="25" a="1"/>
  <c r="AV21" i="25" s="1"/>
  <c r="AU21" i="25" a="1"/>
  <c r="AU21" i="25" s="1"/>
  <c r="AT21" i="25" a="1"/>
  <c r="AT21" i="25" s="1"/>
  <c r="AS21" i="25" a="1"/>
  <c r="AS21" i="25" s="1"/>
  <c r="AR21" i="25" a="1"/>
  <c r="AR21" i="25" s="1"/>
  <c r="AQ21" i="25" a="1"/>
  <c r="AQ21" i="25" s="1"/>
  <c r="AP21" i="25" a="1"/>
  <c r="AP21" i="25" s="1"/>
  <c r="AO21" i="25" a="1"/>
  <c r="AO21" i="25" s="1"/>
  <c r="AN21" i="25" a="1"/>
  <c r="AN21" i="25" s="1"/>
  <c r="AM21" i="25" a="1"/>
  <c r="AM21" i="25" s="1"/>
  <c r="AL21" i="25" a="1"/>
  <c r="AL21" i="25" s="1"/>
  <c r="AK21" i="25" a="1"/>
  <c r="AK21" i="25" s="1"/>
  <c r="AJ21" i="25" a="1"/>
  <c r="AJ21" i="25" s="1"/>
  <c r="AI21" i="25" a="1"/>
  <c r="AI21" i="25" s="1"/>
  <c r="AH21" i="25" a="1"/>
  <c r="AH21" i="25" s="1"/>
  <c r="AG21" i="25" a="1"/>
  <c r="AG21" i="25" s="1"/>
  <c r="AF21" i="25" a="1"/>
  <c r="AF21" i="25" s="1"/>
  <c r="AE21" i="25" a="1"/>
  <c r="AE21" i="25" s="1"/>
  <c r="AD21" i="25" a="1"/>
  <c r="AD21" i="25" s="1"/>
  <c r="AC21" i="25" a="1"/>
  <c r="AC21" i="25" s="1"/>
  <c r="AB21" i="25" a="1"/>
  <c r="AB21" i="25" s="1"/>
  <c r="AA21" i="25" a="1"/>
  <c r="AA21" i="25" s="1"/>
  <c r="Z21" i="25" a="1"/>
  <c r="Z21" i="25" s="1"/>
  <c r="Y21" i="25" a="1"/>
  <c r="Y21" i="25" s="1"/>
  <c r="X21" i="25" a="1"/>
  <c r="X21" i="25" s="1"/>
  <c r="W21" i="25" a="1"/>
  <c r="W21" i="25" s="1"/>
  <c r="V21" i="25" a="1"/>
  <c r="V21" i="25" s="1"/>
  <c r="U21" i="25" a="1"/>
  <c r="U21" i="25" s="1"/>
  <c r="T21" i="25" a="1"/>
  <c r="T21" i="25" s="1"/>
  <c r="S21" i="25" a="1"/>
  <c r="S21" i="25" s="1"/>
  <c r="R21" i="25" a="1"/>
  <c r="R21" i="25" s="1"/>
  <c r="Q21" i="25" a="1"/>
  <c r="Q21" i="25" s="1"/>
  <c r="P21" i="25" a="1"/>
  <c r="P21" i="25" s="1"/>
  <c r="O21" i="25" a="1"/>
  <c r="O21" i="25" s="1"/>
  <c r="N21" i="25" a="1"/>
  <c r="N21" i="25" s="1"/>
  <c r="M21" i="25" a="1"/>
  <c r="M21" i="25" s="1"/>
  <c r="L21" i="25" a="1"/>
  <c r="L21" i="25" s="1"/>
  <c r="K21" i="25" a="1"/>
  <c r="K21" i="25" s="1"/>
  <c r="J21" i="25" a="1"/>
  <c r="J21" i="25" s="1"/>
  <c r="I21" i="25" a="1"/>
  <c r="I21" i="25" s="1"/>
  <c r="H21" i="25" a="1"/>
  <c r="H21" i="25" s="1"/>
  <c r="G21" i="25" a="1"/>
  <c r="G21" i="25" s="1"/>
  <c r="F21" i="25" a="1"/>
  <c r="F21" i="25" s="1"/>
  <c r="E21" i="25" a="1"/>
  <c r="E21" i="25" s="1"/>
  <c r="D21" i="25" a="1"/>
  <c r="D21" i="25" s="1"/>
  <c r="AX21" i="25" s="1"/>
  <c r="C21" i="25" a="1"/>
  <c r="C21" i="25" s="1"/>
  <c r="AV20" i="25" a="1"/>
  <c r="AV20" i="25" s="1"/>
  <c r="AU20" i="25" a="1"/>
  <c r="AU20" i="25" s="1"/>
  <c r="AT20" i="25" a="1"/>
  <c r="AT20" i="25" s="1"/>
  <c r="AS20" i="25" a="1"/>
  <c r="AS20" i="25" s="1"/>
  <c r="AR20" i="25" a="1"/>
  <c r="AR20" i="25" s="1"/>
  <c r="AQ20" i="25" a="1"/>
  <c r="AQ20" i="25" s="1"/>
  <c r="AP20" i="25" a="1"/>
  <c r="AP20" i="25" s="1"/>
  <c r="AO20" i="25" a="1"/>
  <c r="AO20" i="25" s="1"/>
  <c r="AN20" i="25" a="1"/>
  <c r="AN20" i="25" s="1"/>
  <c r="AM20" i="25" a="1"/>
  <c r="AM20" i="25" s="1"/>
  <c r="AL20" i="25" a="1"/>
  <c r="AL20" i="25" s="1"/>
  <c r="AK20" i="25" a="1"/>
  <c r="AK20" i="25" s="1"/>
  <c r="AJ20" i="25" a="1"/>
  <c r="AJ20" i="25" s="1"/>
  <c r="AI20" i="25" a="1"/>
  <c r="AI20" i="25" s="1"/>
  <c r="AH20" i="25" a="1"/>
  <c r="AH20" i="25" s="1"/>
  <c r="AG20" i="25" a="1"/>
  <c r="AG20" i="25" s="1"/>
  <c r="AF20" i="25" a="1"/>
  <c r="AF20" i="25" s="1"/>
  <c r="AE20" i="25" a="1"/>
  <c r="AE20" i="25" s="1"/>
  <c r="AD20" i="25" a="1"/>
  <c r="AD20" i="25" s="1"/>
  <c r="AC20" i="25" a="1"/>
  <c r="AC20" i="25" s="1"/>
  <c r="AB20" i="25" a="1"/>
  <c r="AB20" i="25" s="1"/>
  <c r="AA20" i="25" a="1"/>
  <c r="AA20" i="25" s="1"/>
  <c r="Z20" i="25" a="1"/>
  <c r="Z20" i="25" s="1"/>
  <c r="Y20" i="25" a="1"/>
  <c r="Y20" i="25" s="1"/>
  <c r="X20" i="25" a="1"/>
  <c r="X20" i="25" s="1"/>
  <c r="W20" i="25" a="1"/>
  <c r="W20" i="25" s="1"/>
  <c r="V20" i="25" a="1"/>
  <c r="V20" i="25" s="1"/>
  <c r="U20" i="25" a="1"/>
  <c r="U20" i="25" s="1"/>
  <c r="T20" i="25" a="1"/>
  <c r="T20" i="25" s="1"/>
  <c r="S20" i="25" a="1"/>
  <c r="S20" i="25" s="1"/>
  <c r="R20" i="25" a="1"/>
  <c r="R20" i="25" s="1"/>
  <c r="Q20" i="25" a="1"/>
  <c r="Q20" i="25" s="1"/>
  <c r="P20" i="25" a="1"/>
  <c r="P20" i="25" s="1"/>
  <c r="O20" i="25" a="1"/>
  <c r="O20" i="25" s="1"/>
  <c r="N20" i="25" a="1"/>
  <c r="N20" i="25" s="1"/>
  <c r="M20" i="25" a="1"/>
  <c r="M20" i="25" s="1"/>
  <c r="L20" i="25" a="1"/>
  <c r="L20" i="25" s="1"/>
  <c r="K20" i="25" a="1"/>
  <c r="K20" i="25" s="1"/>
  <c r="J20" i="25" a="1"/>
  <c r="J20" i="25" s="1"/>
  <c r="I20" i="25" a="1"/>
  <c r="I20" i="25" s="1"/>
  <c r="H20" i="25" a="1"/>
  <c r="H20" i="25" s="1"/>
  <c r="G20" i="25" a="1"/>
  <c r="G20" i="25" s="1"/>
  <c r="F20" i="25" a="1"/>
  <c r="F20" i="25" s="1"/>
  <c r="E20" i="25" a="1"/>
  <c r="E20" i="25" s="1"/>
  <c r="D20" i="25" a="1"/>
  <c r="D20" i="25" s="1"/>
  <c r="AX20" i="25" s="1"/>
  <c r="C20" i="25" a="1"/>
  <c r="C20" i="25" s="1"/>
  <c r="AV19" i="25" a="1"/>
  <c r="AV19" i="25" s="1"/>
  <c r="AU19" i="25" a="1"/>
  <c r="AU19" i="25" s="1"/>
  <c r="AT19" i="25" a="1"/>
  <c r="AT19" i="25" s="1"/>
  <c r="AS19" i="25" a="1"/>
  <c r="AS19" i="25" s="1"/>
  <c r="AR19" i="25" a="1"/>
  <c r="AR19" i="25" s="1"/>
  <c r="AQ19" i="25" a="1"/>
  <c r="AQ19" i="25" s="1"/>
  <c r="AP19" i="25" a="1"/>
  <c r="AP19" i="25" s="1"/>
  <c r="AO19" i="25" a="1"/>
  <c r="AO19" i="25" s="1"/>
  <c r="AN19" i="25" a="1"/>
  <c r="AN19" i="25" s="1"/>
  <c r="AM19" i="25" a="1"/>
  <c r="AM19" i="25" s="1"/>
  <c r="AL19" i="25" a="1"/>
  <c r="AL19" i="25" s="1"/>
  <c r="AK19" i="25" a="1"/>
  <c r="AK19" i="25" s="1"/>
  <c r="AJ19" i="25" a="1"/>
  <c r="AJ19" i="25" s="1"/>
  <c r="AI19" i="25" a="1"/>
  <c r="AI19" i="25" s="1"/>
  <c r="AH19" i="25" a="1"/>
  <c r="AH19" i="25" s="1"/>
  <c r="AG19" i="25" a="1"/>
  <c r="AG19" i="25" s="1"/>
  <c r="AF19" i="25" a="1"/>
  <c r="AF19" i="25" s="1"/>
  <c r="AE19" i="25" a="1"/>
  <c r="AE19" i="25" s="1"/>
  <c r="AD19" i="25" a="1"/>
  <c r="AD19" i="25" s="1"/>
  <c r="AC19" i="25" a="1"/>
  <c r="AC19" i="25" s="1"/>
  <c r="AB19" i="25" a="1"/>
  <c r="AB19" i="25" s="1"/>
  <c r="AA19" i="25" a="1"/>
  <c r="AA19" i="25" s="1"/>
  <c r="Z19" i="25" a="1"/>
  <c r="Z19" i="25" s="1"/>
  <c r="Y19" i="25" a="1"/>
  <c r="Y19" i="25" s="1"/>
  <c r="X19" i="25" a="1"/>
  <c r="X19" i="25" s="1"/>
  <c r="W19" i="25" a="1"/>
  <c r="W19" i="25" s="1"/>
  <c r="V19" i="25" a="1"/>
  <c r="V19" i="25" s="1"/>
  <c r="U19" i="25" a="1"/>
  <c r="U19" i="25" s="1"/>
  <c r="T19" i="25" a="1"/>
  <c r="T19" i="25" s="1"/>
  <c r="S19" i="25" a="1"/>
  <c r="S19" i="25" s="1"/>
  <c r="R19" i="25" a="1"/>
  <c r="R19" i="25" s="1"/>
  <c r="Q19" i="25" a="1"/>
  <c r="Q19" i="25" s="1"/>
  <c r="P19" i="25" a="1"/>
  <c r="P19" i="25" s="1"/>
  <c r="O19" i="25" a="1"/>
  <c r="O19" i="25" s="1"/>
  <c r="N19" i="25" a="1"/>
  <c r="N19" i="25" s="1"/>
  <c r="M19" i="25" a="1"/>
  <c r="M19" i="25" s="1"/>
  <c r="L19" i="25" a="1"/>
  <c r="L19" i="25" s="1"/>
  <c r="K19" i="25" a="1"/>
  <c r="K19" i="25" s="1"/>
  <c r="J19" i="25" a="1"/>
  <c r="J19" i="25" s="1"/>
  <c r="I19" i="25" a="1"/>
  <c r="I19" i="25" s="1"/>
  <c r="H19" i="25" a="1"/>
  <c r="H19" i="25" s="1"/>
  <c r="G19" i="25" a="1"/>
  <c r="G19" i="25" s="1"/>
  <c r="F19" i="25" a="1"/>
  <c r="F19" i="25" s="1"/>
  <c r="E19" i="25" a="1"/>
  <c r="E19" i="25" s="1"/>
  <c r="D19" i="25" a="1"/>
  <c r="D19" i="25" s="1"/>
  <c r="AX19" i="25" s="1"/>
  <c r="C19" i="25" a="1"/>
  <c r="C19" i="25" s="1"/>
  <c r="AV18" i="25" a="1"/>
  <c r="AV18" i="25" s="1"/>
  <c r="AU18" i="25" a="1"/>
  <c r="AU18" i="25" s="1"/>
  <c r="AT18" i="25" a="1"/>
  <c r="AT18" i="25" s="1"/>
  <c r="AS18" i="25" a="1"/>
  <c r="AS18" i="25" s="1"/>
  <c r="AR18" i="25" a="1"/>
  <c r="AR18" i="25" s="1"/>
  <c r="AQ18" i="25" a="1"/>
  <c r="AQ18" i="25" s="1"/>
  <c r="AP18" i="25" a="1"/>
  <c r="AP18" i="25" s="1"/>
  <c r="AO18" i="25" a="1"/>
  <c r="AO18" i="25" s="1"/>
  <c r="AN18" i="25" a="1"/>
  <c r="AN18" i="25" s="1"/>
  <c r="AM18" i="25" a="1"/>
  <c r="AM18" i="25" s="1"/>
  <c r="AL18" i="25" a="1"/>
  <c r="AL18" i="25" s="1"/>
  <c r="AK18" i="25" a="1"/>
  <c r="AK18" i="25" s="1"/>
  <c r="AJ18" i="25" a="1"/>
  <c r="AJ18" i="25" s="1"/>
  <c r="AI18" i="25" a="1"/>
  <c r="AI18" i="25" s="1"/>
  <c r="AH18" i="25" a="1"/>
  <c r="AH18" i="25" s="1"/>
  <c r="AG18" i="25" a="1"/>
  <c r="AG18" i="25" s="1"/>
  <c r="AF18" i="25" a="1"/>
  <c r="AF18" i="25" s="1"/>
  <c r="AE18" i="25" a="1"/>
  <c r="AE18" i="25" s="1"/>
  <c r="AD18" i="25" a="1"/>
  <c r="AD18" i="25" s="1"/>
  <c r="AC18" i="25" a="1"/>
  <c r="AC18" i="25" s="1"/>
  <c r="AB18" i="25" a="1"/>
  <c r="AB18" i="25" s="1"/>
  <c r="AA18" i="25" a="1"/>
  <c r="AA18" i="25" s="1"/>
  <c r="Z18" i="25" a="1"/>
  <c r="Z18" i="25" s="1"/>
  <c r="Y18" i="25" a="1"/>
  <c r="Y18" i="25" s="1"/>
  <c r="X18" i="25" a="1"/>
  <c r="X18" i="25" s="1"/>
  <c r="W18" i="25" a="1"/>
  <c r="W18" i="25" s="1"/>
  <c r="V18" i="25" a="1"/>
  <c r="V18" i="25" s="1"/>
  <c r="U18" i="25" a="1"/>
  <c r="U18" i="25" s="1"/>
  <c r="T18" i="25" a="1"/>
  <c r="T18" i="25" s="1"/>
  <c r="S18" i="25" a="1"/>
  <c r="S18" i="25" s="1"/>
  <c r="R18" i="25" a="1"/>
  <c r="R18" i="25" s="1"/>
  <c r="Q18" i="25" a="1"/>
  <c r="Q18" i="25" s="1"/>
  <c r="P18" i="25" a="1"/>
  <c r="P18" i="25" s="1"/>
  <c r="O18" i="25" a="1"/>
  <c r="O18" i="25" s="1"/>
  <c r="N18" i="25" a="1"/>
  <c r="N18" i="25" s="1"/>
  <c r="M18" i="25" a="1"/>
  <c r="M18" i="25" s="1"/>
  <c r="L18" i="25" a="1"/>
  <c r="L18" i="25" s="1"/>
  <c r="K18" i="25" a="1"/>
  <c r="K18" i="25" s="1"/>
  <c r="J18" i="25" a="1"/>
  <c r="J18" i="25" s="1"/>
  <c r="I18" i="25" a="1"/>
  <c r="I18" i="25" s="1"/>
  <c r="H18" i="25" a="1"/>
  <c r="H18" i="25" s="1"/>
  <c r="G18" i="25" a="1"/>
  <c r="G18" i="25" s="1"/>
  <c r="F18" i="25" a="1"/>
  <c r="F18" i="25" s="1"/>
  <c r="E18" i="25" a="1"/>
  <c r="E18" i="25" s="1"/>
  <c r="D18" i="25" a="1"/>
  <c r="D18" i="25" s="1"/>
  <c r="AX18" i="25" s="1"/>
  <c r="C18" i="25" a="1"/>
  <c r="C18" i="25" s="1"/>
  <c r="AV17" i="25" a="1"/>
  <c r="AV17" i="25" s="1"/>
  <c r="AU17" i="25" a="1"/>
  <c r="AU17" i="25" s="1"/>
  <c r="AT17" i="25" a="1"/>
  <c r="AT17" i="25" s="1"/>
  <c r="AS17" i="25" a="1"/>
  <c r="AS17" i="25" s="1"/>
  <c r="AR17" i="25" a="1"/>
  <c r="AR17" i="25" s="1"/>
  <c r="AQ17" i="25" a="1"/>
  <c r="AQ17" i="25" s="1"/>
  <c r="AP17" i="25" a="1"/>
  <c r="AP17" i="25" s="1"/>
  <c r="AO17" i="25" a="1"/>
  <c r="AO17" i="25" s="1"/>
  <c r="AN17" i="25" a="1"/>
  <c r="AN17" i="25" s="1"/>
  <c r="AM17" i="25" a="1"/>
  <c r="AM17" i="25" s="1"/>
  <c r="AL17" i="25" a="1"/>
  <c r="AL17" i="25" s="1"/>
  <c r="AK17" i="25" a="1"/>
  <c r="AK17" i="25" s="1"/>
  <c r="AJ17" i="25" a="1"/>
  <c r="AJ17" i="25" s="1"/>
  <c r="AI17" i="25" a="1"/>
  <c r="AI17" i="25" s="1"/>
  <c r="AH17" i="25" a="1"/>
  <c r="AH17" i="25" s="1"/>
  <c r="AG17" i="25" a="1"/>
  <c r="AG17" i="25" s="1"/>
  <c r="AF17" i="25" a="1"/>
  <c r="AF17" i="25" s="1"/>
  <c r="AE17" i="25" a="1"/>
  <c r="AE17" i="25" s="1"/>
  <c r="AD17" i="25" a="1"/>
  <c r="AD17" i="25" s="1"/>
  <c r="AC17" i="25" a="1"/>
  <c r="AC17" i="25" s="1"/>
  <c r="AB17" i="25" a="1"/>
  <c r="AB17" i="25" s="1"/>
  <c r="AA17" i="25" a="1"/>
  <c r="AA17" i="25" s="1"/>
  <c r="Z17" i="25" a="1"/>
  <c r="Z17" i="25" s="1"/>
  <c r="Y17" i="25" a="1"/>
  <c r="Y17" i="25" s="1"/>
  <c r="X17" i="25" a="1"/>
  <c r="X17" i="25" s="1"/>
  <c r="W17" i="25" a="1"/>
  <c r="W17" i="25" s="1"/>
  <c r="V17" i="25" a="1"/>
  <c r="V17" i="25" s="1"/>
  <c r="U17" i="25" a="1"/>
  <c r="U17" i="25" s="1"/>
  <c r="T17" i="25" a="1"/>
  <c r="T17" i="25" s="1"/>
  <c r="S17" i="25" a="1"/>
  <c r="S17" i="25" s="1"/>
  <c r="R17" i="25" a="1"/>
  <c r="R17" i="25" s="1"/>
  <c r="Q17" i="25" a="1"/>
  <c r="Q17" i="25" s="1"/>
  <c r="P17" i="25" a="1"/>
  <c r="P17" i="25" s="1"/>
  <c r="O17" i="25" a="1"/>
  <c r="O17" i="25" s="1"/>
  <c r="N17" i="25" a="1"/>
  <c r="N17" i="25" s="1"/>
  <c r="M17" i="25" a="1"/>
  <c r="M17" i="25" s="1"/>
  <c r="L17" i="25" a="1"/>
  <c r="L17" i="25" s="1"/>
  <c r="K17" i="25" a="1"/>
  <c r="K17" i="25" s="1"/>
  <c r="J17" i="25" a="1"/>
  <c r="J17" i="25" s="1"/>
  <c r="I17" i="25" a="1"/>
  <c r="I17" i="25" s="1"/>
  <c r="H17" i="25" a="1"/>
  <c r="H17" i="25" s="1"/>
  <c r="G17" i="25" a="1"/>
  <c r="G17" i="25" s="1"/>
  <c r="F17" i="25" a="1"/>
  <c r="F17" i="25" s="1"/>
  <c r="E17" i="25" a="1"/>
  <c r="E17" i="25" s="1"/>
  <c r="D17" i="25" a="1"/>
  <c r="D17" i="25" s="1"/>
  <c r="AX17" i="25" s="1"/>
  <c r="C17" i="25" a="1"/>
  <c r="C17" i="25" s="1"/>
  <c r="AV16" i="25" a="1"/>
  <c r="AV16" i="25" s="1"/>
  <c r="AU16" i="25" a="1"/>
  <c r="AU16" i="25" s="1"/>
  <c r="AT16" i="25" a="1"/>
  <c r="AT16" i="25" s="1"/>
  <c r="AS16" i="25" a="1"/>
  <c r="AS16" i="25" s="1"/>
  <c r="AR16" i="25" a="1"/>
  <c r="AR16" i="25" s="1"/>
  <c r="AQ16" i="25" a="1"/>
  <c r="AQ16" i="25" s="1"/>
  <c r="AP16" i="25" a="1"/>
  <c r="AP16" i="25" s="1"/>
  <c r="AO16" i="25" a="1"/>
  <c r="AO16" i="25" s="1"/>
  <c r="AN16" i="25" a="1"/>
  <c r="AN16" i="25" s="1"/>
  <c r="AM16" i="25" a="1"/>
  <c r="AM16" i="25" s="1"/>
  <c r="AL16" i="25" a="1"/>
  <c r="AL16" i="25" s="1"/>
  <c r="AK16" i="25" a="1"/>
  <c r="AK16" i="25" s="1"/>
  <c r="AJ16" i="25" a="1"/>
  <c r="AJ16" i="25" s="1"/>
  <c r="AI16" i="25" a="1"/>
  <c r="AI16" i="25" s="1"/>
  <c r="AH16" i="25" a="1"/>
  <c r="AH16" i="25" s="1"/>
  <c r="AG16" i="25" a="1"/>
  <c r="AG16" i="25" s="1"/>
  <c r="AF16" i="25" a="1"/>
  <c r="AF16" i="25" s="1"/>
  <c r="AE16" i="25" a="1"/>
  <c r="AE16" i="25" s="1"/>
  <c r="AD16" i="25" a="1"/>
  <c r="AD16" i="25" s="1"/>
  <c r="AC16" i="25" a="1"/>
  <c r="AC16" i="25" s="1"/>
  <c r="AB16" i="25" a="1"/>
  <c r="AB16" i="25" s="1"/>
  <c r="AA16" i="25" a="1"/>
  <c r="AA16" i="25" s="1"/>
  <c r="Z16" i="25" a="1"/>
  <c r="Z16" i="25" s="1"/>
  <c r="Y16" i="25" a="1"/>
  <c r="Y16" i="25" s="1"/>
  <c r="X16" i="25" a="1"/>
  <c r="X16" i="25" s="1"/>
  <c r="W16" i="25" a="1"/>
  <c r="W16" i="25" s="1"/>
  <c r="V16" i="25" a="1"/>
  <c r="V16" i="25" s="1"/>
  <c r="U16" i="25" a="1"/>
  <c r="U16" i="25" s="1"/>
  <c r="T16" i="25" a="1"/>
  <c r="T16" i="25" s="1"/>
  <c r="S16" i="25" a="1"/>
  <c r="S16" i="25" s="1"/>
  <c r="R16" i="25" a="1"/>
  <c r="R16" i="25" s="1"/>
  <c r="Q16" i="25" a="1"/>
  <c r="Q16" i="25" s="1"/>
  <c r="P16" i="25" a="1"/>
  <c r="P16" i="25" s="1"/>
  <c r="O16" i="25" a="1"/>
  <c r="O16" i="25" s="1"/>
  <c r="N16" i="25" a="1"/>
  <c r="N16" i="25" s="1"/>
  <c r="M16" i="25" a="1"/>
  <c r="M16" i="25" s="1"/>
  <c r="L16" i="25" a="1"/>
  <c r="L16" i="25" s="1"/>
  <c r="K16" i="25" a="1"/>
  <c r="K16" i="25" s="1"/>
  <c r="J16" i="25" a="1"/>
  <c r="J16" i="25" s="1"/>
  <c r="I16" i="25" a="1"/>
  <c r="I16" i="25" s="1"/>
  <c r="H16" i="25" a="1"/>
  <c r="H16" i="25" s="1"/>
  <c r="G16" i="25" a="1"/>
  <c r="G16" i="25" s="1"/>
  <c r="F16" i="25" a="1"/>
  <c r="F16" i="25" s="1"/>
  <c r="E16" i="25" a="1"/>
  <c r="E16" i="25" s="1"/>
  <c r="D16" i="25" a="1"/>
  <c r="D16" i="25" s="1"/>
  <c r="AX16" i="25" s="1"/>
  <c r="C16" i="25" a="1"/>
  <c r="C16" i="25" s="1"/>
  <c r="AV15" i="25" a="1"/>
  <c r="AV15" i="25" s="1"/>
  <c r="AU15" i="25" a="1"/>
  <c r="AU15" i="25" s="1"/>
  <c r="AT15" i="25" a="1"/>
  <c r="AT15" i="25" s="1"/>
  <c r="AS15" i="25" a="1"/>
  <c r="AS15" i="25" s="1"/>
  <c r="AR15" i="25" a="1"/>
  <c r="AR15" i="25" s="1"/>
  <c r="AQ15" i="25" a="1"/>
  <c r="AQ15" i="25" s="1"/>
  <c r="AP15" i="25" a="1"/>
  <c r="AP15" i="25" s="1"/>
  <c r="AO15" i="25" a="1"/>
  <c r="AO15" i="25" s="1"/>
  <c r="AN15" i="25" a="1"/>
  <c r="AN15" i="25" s="1"/>
  <c r="AM15" i="25" a="1"/>
  <c r="AM15" i="25" s="1"/>
  <c r="AL15" i="25" a="1"/>
  <c r="AL15" i="25" s="1"/>
  <c r="AK15" i="25" a="1"/>
  <c r="AK15" i="25" s="1"/>
  <c r="AJ15" i="25" a="1"/>
  <c r="AJ15" i="25" s="1"/>
  <c r="AI15" i="25" a="1"/>
  <c r="AI15" i="25" s="1"/>
  <c r="AH15" i="25" a="1"/>
  <c r="AH15" i="25" s="1"/>
  <c r="AG15" i="25" a="1"/>
  <c r="AG15" i="25" s="1"/>
  <c r="AF15" i="25" a="1"/>
  <c r="AF15" i="25" s="1"/>
  <c r="AE15" i="25" a="1"/>
  <c r="AE15" i="25" s="1"/>
  <c r="AD15" i="25" a="1"/>
  <c r="AD15" i="25" s="1"/>
  <c r="AC15" i="25" a="1"/>
  <c r="AC15" i="25" s="1"/>
  <c r="AB15" i="25" a="1"/>
  <c r="AB15" i="25" s="1"/>
  <c r="AA15" i="25" a="1"/>
  <c r="AA15" i="25" s="1"/>
  <c r="Z15" i="25" a="1"/>
  <c r="Z15" i="25" s="1"/>
  <c r="Y15" i="25" a="1"/>
  <c r="Y15" i="25" s="1"/>
  <c r="X15" i="25" a="1"/>
  <c r="X15" i="25" s="1"/>
  <c r="W15" i="25" a="1"/>
  <c r="W15" i="25" s="1"/>
  <c r="V15" i="25" a="1"/>
  <c r="V15" i="25" s="1"/>
  <c r="U15" i="25" a="1"/>
  <c r="U15" i="25" s="1"/>
  <c r="T15" i="25" a="1"/>
  <c r="T15" i="25" s="1"/>
  <c r="S15" i="25" a="1"/>
  <c r="S15" i="25" s="1"/>
  <c r="R15" i="25" a="1"/>
  <c r="R15" i="25" s="1"/>
  <c r="Q15" i="25" a="1"/>
  <c r="Q15" i="25" s="1"/>
  <c r="P15" i="25" a="1"/>
  <c r="P15" i="25" s="1"/>
  <c r="O15" i="25" a="1"/>
  <c r="O15" i="25" s="1"/>
  <c r="N15" i="25" a="1"/>
  <c r="N15" i="25" s="1"/>
  <c r="M15" i="25" a="1"/>
  <c r="M15" i="25" s="1"/>
  <c r="L15" i="25" a="1"/>
  <c r="L15" i="25" s="1"/>
  <c r="K15" i="25" a="1"/>
  <c r="K15" i="25" s="1"/>
  <c r="J15" i="25" a="1"/>
  <c r="J15" i="25" s="1"/>
  <c r="I15" i="25" a="1"/>
  <c r="I15" i="25" s="1"/>
  <c r="H15" i="25" a="1"/>
  <c r="H15" i="25" s="1"/>
  <c r="G15" i="25" a="1"/>
  <c r="G15" i="25" s="1"/>
  <c r="F15" i="25" a="1"/>
  <c r="F15" i="25" s="1"/>
  <c r="E15" i="25" a="1"/>
  <c r="E15" i="25" s="1"/>
  <c r="D15" i="25" a="1"/>
  <c r="D15" i="25" s="1"/>
  <c r="AX15" i="25" s="1"/>
  <c r="C15" i="25" a="1"/>
  <c r="C15" i="25" s="1"/>
  <c r="AV14" i="25" a="1"/>
  <c r="AV14" i="25" s="1"/>
  <c r="AU14" i="25" a="1"/>
  <c r="AU14" i="25" s="1"/>
  <c r="AT14" i="25" a="1"/>
  <c r="AT14" i="25" s="1"/>
  <c r="AS14" i="25" a="1"/>
  <c r="AS14" i="25" s="1"/>
  <c r="AR14" i="25" a="1"/>
  <c r="AR14" i="25" s="1"/>
  <c r="AQ14" i="25" a="1"/>
  <c r="AQ14" i="25" s="1"/>
  <c r="AP14" i="25" a="1"/>
  <c r="AP14" i="25" s="1"/>
  <c r="AO14" i="25" a="1"/>
  <c r="AO14" i="25" s="1"/>
  <c r="AN14" i="25" a="1"/>
  <c r="AN14" i="25" s="1"/>
  <c r="AM14" i="25" a="1"/>
  <c r="AM14" i="25" s="1"/>
  <c r="AL14" i="25" a="1"/>
  <c r="AL14" i="25" s="1"/>
  <c r="AK14" i="25" a="1"/>
  <c r="AK14" i="25" s="1"/>
  <c r="AJ14" i="25" a="1"/>
  <c r="AJ14" i="25" s="1"/>
  <c r="AI14" i="25" a="1"/>
  <c r="AI14" i="25" s="1"/>
  <c r="AH14" i="25" a="1"/>
  <c r="AH14" i="25" s="1"/>
  <c r="AG14" i="25" a="1"/>
  <c r="AG14" i="25" s="1"/>
  <c r="AF14" i="25" a="1"/>
  <c r="AF14" i="25" s="1"/>
  <c r="AE14" i="25" a="1"/>
  <c r="AE14" i="25" s="1"/>
  <c r="AD14" i="25" a="1"/>
  <c r="AD14" i="25" s="1"/>
  <c r="AC14" i="25" a="1"/>
  <c r="AC14" i="25" s="1"/>
  <c r="AB14" i="25" a="1"/>
  <c r="AB14" i="25" s="1"/>
  <c r="AA14" i="25" a="1"/>
  <c r="AA14" i="25" s="1"/>
  <c r="Z14" i="25" a="1"/>
  <c r="Z14" i="25" s="1"/>
  <c r="Y14" i="25" a="1"/>
  <c r="Y14" i="25" s="1"/>
  <c r="X14" i="25" a="1"/>
  <c r="X14" i="25" s="1"/>
  <c r="W14" i="25" a="1"/>
  <c r="W14" i="25" s="1"/>
  <c r="V14" i="25" a="1"/>
  <c r="V14" i="25" s="1"/>
  <c r="U14" i="25" a="1"/>
  <c r="U14" i="25" s="1"/>
  <c r="T14" i="25" a="1"/>
  <c r="T14" i="25" s="1"/>
  <c r="S14" i="25" a="1"/>
  <c r="S14" i="25" s="1"/>
  <c r="R14" i="25" a="1"/>
  <c r="R14" i="25" s="1"/>
  <c r="Q14" i="25" a="1"/>
  <c r="Q14" i="25" s="1"/>
  <c r="P14" i="25" a="1"/>
  <c r="P14" i="25" s="1"/>
  <c r="O14" i="25" a="1"/>
  <c r="O14" i="25" s="1"/>
  <c r="N14" i="25" a="1"/>
  <c r="N14" i="25" s="1"/>
  <c r="M14" i="25" a="1"/>
  <c r="M14" i="25" s="1"/>
  <c r="L14" i="25" a="1"/>
  <c r="L14" i="25" s="1"/>
  <c r="K14" i="25" a="1"/>
  <c r="K14" i="25" s="1"/>
  <c r="J14" i="25" a="1"/>
  <c r="J14" i="25" s="1"/>
  <c r="I14" i="25" a="1"/>
  <c r="I14" i="25" s="1"/>
  <c r="H14" i="25" a="1"/>
  <c r="H14" i="25" s="1"/>
  <c r="G14" i="25" a="1"/>
  <c r="G14" i="25" s="1"/>
  <c r="F14" i="25" a="1"/>
  <c r="F14" i="25" s="1"/>
  <c r="E14" i="25" a="1"/>
  <c r="E14" i="25" s="1"/>
  <c r="D14" i="25" a="1"/>
  <c r="D14" i="25" s="1"/>
  <c r="AX14" i="25" s="1"/>
  <c r="C14" i="25" a="1"/>
  <c r="C14" i="25" s="1"/>
  <c r="AV13" i="25" a="1"/>
  <c r="AV13" i="25" s="1"/>
  <c r="AU13" i="25" a="1"/>
  <c r="AU13" i="25" s="1"/>
  <c r="AT13" i="25" a="1"/>
  <c r="AT13" i="25" s="1"/>
  <c r="AS13" i="25" a="1"/>
  <c r="AS13" i="25" s="1"/>
  <c r="AR13" i="25" a="1"/>
  <c r="AR13" i="25" s="1"/>
  <c r="AQ13" i="25" a="1"/>
  <c r="AQ13" i="25" s="1"/>
  <c r="AP13" i="25" a="1"/>
  <c r="AP13" i="25" s="1"/>
  <c r="AO13" i="25" a="1"/>
  <c r="AO13" i="25" s="1"/>
  <c r="AN13" i="25" a="1"/>
  <c r="AN13" i="25" s="1"/>
  <c r="AM13" i="25" a="1"/>
  <c r="AM13" i="25" s="1"/>
  <c r="AL13" i="25" a="1"/>
  <c r="AL13" i="25" s="1"/>
  <c r="AK13" i="25" a="1"/>
  <c r="AK13" i="25" s="1"/>
  <c r="AJ13" i="25" a="1"/>
  <c r="AJ13" i="25" s="1"/>
  <c r="AI13" i="25" a="1"/>
  <c r="AI13" i="25" s="1"/>
  <c r="AH13" i="25" a="1"/>
  <c r="AH13" i="25" s="1"/>
  <c r="AG13" i="25" a="1"/>
  <c r="AG13" i="25" s="1"/>
  <c r="AF13" i="25" a="1"/>
  <c r="AF13" i="25" s="1"/>
  <c r="AE13" i="25" a="1"/>
  <c r="AE13" i="25" s="1"/>
  <c r="AD13" i="25" a="1"/>
  <c r="AD13" i="25" s="1"/>
  <c r="AC13" i="25" a="1"/>
  <c r="AC13" i="25" s="1"/>
  <c r="AB13" i="25" a="1"/>
  <c r="AB13" i="25" s="1"/>
  <c r="AA13" i="25" a="1"/>
  <c r="AA13" i="25" s="1"/>
  <c r="Z13" i="25" a="1"/>
  <c r="Z13" i="25" s="1"/>
  <c r="Y13" i="25" a="1"/>
  <c r="Y13" i="25" s="1"/>
  <c r="X13" i="25" a="1"/>
  <c r="X13" i="25" s="1"/>
  <c r="W13" i="25" a="1"/>
  <c r="W13" i="25" s="1"/>
  <c r="V13" i="25" a="1"/>
  <c r="V13" i="25" s="1"/>
  <c r="U13" i="25" a="1"/>
  <c r="U13" i="25" s="1"/>
  <c r="T13" i="25" a="1"/>
  <c r="T13" i="25" s="1"/>
  <c r="S13" i="25" a="1"/>
  <c r="S13" i="25" s="1"/>
  <c r="R13" i="25" a="1"/>
  <c r="R13" i="25" s="1"/>
  <c r="Q13" i="25" a="1"/>
  <c r="Q13" i="25" s="1"/>
  <c r="P13" i="25" a="1"/>
  <c r="P13" i="25" s="1"/>
  <c r="O13" i="25" a="1"/>
  <c r="O13" i="25" s="1"/>
  <c r="N13" i="25" a="1"/>
  <c r="N13" i="25" s="1"/>
  <c r="M13" i="25" a="1"/>
  <c r="M13" i="25" s="1"/>
  <c r="L13" i="25" a="1"/>
  <c r="L13" i="25" s="1"/>
  <c r="K13" i="25" a="1"/>
  <c r="K13" i="25" s="1"/>
  <c r="J13" i="25" a="1"/>
  <c r="J13" i="25" s="1"/>
  <c r="I13" i="25" a="1"/>
  <c r="I13" i="25" s="1"/>
  <c r="H13" i="25" a="1"/>
  <c r="H13" i="25" s="1"/>
  <c r="G13" i="25" a="1"/>
  <c r="G13" i="25" s="1"/>
  <c r="F13" i="25" a="1"/>
  <c r="F13" i="25" s="1"/>
  <c r="E13" i="25" a="1"/>
  <c r="E13" i="25" s="1"/>
  <c r="D13" i="25" a="1"/>
  <c r="D13" i="25" s="1"/>
  <c r="AX13" i="25" s="1"/>
  <c r="C13" i="25" a="1"/>
  <c r="C13" i="25" s="1"/>
  <c r="AV12" i="25" a="1"/>
  <c r="AV12" i="25" s="1"/>
  <c r="AU12" i="25" a="1"/>
  <c r="AU12" i="25" s="1"/>
  <c r="AT12" i="25" a="1"/>
  <c r="AT12" i="25" s="1"/>
  <c r="AS12" i="25" a="1"/>
  <c r="AS12" i="25" s="1"/>
  <c r="AR12" i="25" a="1"/>
  <c r="AR12" i="25" s="1"/>
  <c r="AQ12" i="25" a="1"/>
  <c r="AQ12" i="25" s="1"/>
  <c r="AP12" i="25" a="1"/>
  <c r="AP12" i="25" s="1"/>
  <c r="AO12" i="25" a="1"/>
  <c r="AO12" i="25" s="1"/>
  <c r="AN12" i="25" a="1"/>
  <c r="AN12" i="25" s="1"/>
  <c r="AM12" i="25" a="1"/>
  <c r="AM12" i="25" s="1"/>
  <c r="AL12" i="25" a="1"/>
  <c r="AL12" i="25" s="1"/>
  <c r="AK12" i="25" a="1"/>
  <c r="AK12" i="25" s="1"/>
  <c r="AJ12" i="25" a="1"/>
  <c r="AJ12" i="25" s="1"/>
  <c r="AI12" i="25" a="1"/>
  <c r="AI12" i="25" s="1"/>
  <c r="AH12" i="25" a="1"/>
  <c r="AH12" i="25" s="1"/>
  <c r="AG12" i="25" a="1"/>
  <c r="AG12" i="25" s="1"/>
  <c r="AF12" i="25" a="1"/>
  <c r="AF12" i="25" s="1"/>
  <c r="AE12" i="25" a="1"/>
  <c r="AE12" i="25" s="1"/>
  <c r="AD12" i="25" a="1"/>
  <c r="AD12" i="25" s="1"/>
  <c r="AC12" i="25" a="1"/>
  <c r="AC12" i="25" s="1"/>
  <c r="AB12" i="25" a="1"/>
  <c r="AB12" i="25" s="1"/>
  <c r="AA12" i="25" a="1"/>
  <c r="AA12" i="25" s="1"/>
  <c r="Z12" i="25" a="1"/>
  <c r="Z12" i="25" s="1"/>
  <c r="Y12" i="25" a="1"/>
  <c r="Y12" i="25" s="1"/>
  <c r="X12" i="25" a="1"/>
  <c r="X12" i="25" s="1"/>
  <c r="W12" i="25" a="1"/>
  <c r="W12" i="25" s="1"/>
  <c r="V12" i="25" a="1"/>
  <c r="V12" i="25" s="1"/>
  <c r="U12" i="25" a="1"/>
  <c r="U12" i="25" s="1"/>
  <c r="T12" i="25" a="1"/>
  <c r="T12" i="25" s="1"/>
  <c r="S12" i="25" a="1"/>
  <c r="S12" i="25" s="1"/>
  <c r="R12" i="25" a="1"/>
  <c r="R12" i="25" s="1"/>
  <c r="Q12" i="25" a="1"/>
  <c r="Q12" i="25" s="1"/>
  <c r="P12" i="25" a="1"/>
  <c r="P12" i="25" s="1"/>
  <c r="O12" i="25" a="1"/>
  <c r="O12" i="25" s="1"/>
  <c r="N12" i="25" a="1"/>
  <c r="N12" i="25" s="1"/>
  <c r="M12" i="25" a="1"/>
  <c r="M12" i="25" s="1"/>
  <c r="L12" i="25" a="1"/>
  <c r="L12" i="25" s="1"/>
  <c r="K12" i="25" a="1"/>
  <c r="K12" i="25" s="1"/>
  <c r="J12" i="25" a="1"/>
  <c r="J12" i="25" s="1"/>
  <c r="I12" i="25" a="1"/>
  <c r="I12" i="25" s="1"/>
  <c r="H12" i="25" a="1"/>
  <c r="H12" i="25" s="1"/>
  <c r="G12" i="25" a="1"/>
  <c r="G12" i="25" s="1"/>
  <c r="F12" i="25" a="1"/>
  <c r="F12" i="25" s="1"/>
  <c r="E12" i="25" a="1"/>
  <c r="E12" i="25" s="1"/>
  <c r="D12" i="25" a="1"/>
  <c r="D12" i="25" s="1"/>
  <c r="AX12" i="25" s="1"/>
  <c r="C12" i="25" a="1"/>
  <c r="C12" i="25" s="1"/>
  <c r="AV11" i="25" a="1"/>
  <c r="AV11" i="25" s="1"/>
  <c r="AU11" i="25" a="1"/>
  <c r="AU11" i="25" s="1"/>
  <c r="AT11" i="25" a="1"/>
  <c r="AT11" i="25" s="1"/>
  <c r="AS11" i="25" a="1"/>
  <c r="AS11" i="25" s="1"/>
  <c r="AR11" i="25" a="1"/>
  <c r="AR11" i="25" s="1"/>
  <c r="AQ11" i="25" a="1"/>
  <c r="AQ11" i="25" s="1"/>
  <c r="AP11" i="25" a="1"/>
  <c r="AP11" i="25" s="1"/>
  <c r="AO11" i="25" a="1"/>
  <c r="AO11" i="25" s="1"/>
  <c r="AN11" i="25" a="1"/>
  <c r="AN11" i="25" s="1"/>
  <c r="AM11" i="25" a="1"/>
  <c r="AM11" i="25" s="1"/>
  <c r="AL11" i="25" a="1"/>
  <c r="AL11" i="25" s="1"/>
  <c r="AK11" i="25" a="1"/>
  <c r="AK11" i="25" s="1"/>
  <c r="AJ11" i="25" a="1"/>
  <c r="AJ11" i="25" s="1"/>
  <c r="AI11" i="25" a="1"/>
  <c r="AI11" i="25" s="1"/>
  <c r="AH11" i="25" a="1"/>
  <c r="AH11" i="25" s="1"/>
  <c r="AG11" i="25" a="1"/>
  <c r="AG11" i="25" s="1"/>
  <c r="AF11" i="25" a="1"/>
  <c r="AF11" i="25" s="1"/>
  <c r="AE11" i="25" a="1"/>
  <c r="AE11" i="25" s="1"/>
  <c r="AD11" i="25" a="1"/>
  <c r="AD11" i="25" s="1"/>
  <c r="AC11" i="25" a="1"/>
  <c r="AC11" i="25" s="1"/>
  <c r="AB11" i="25" a="1"/>
  <c r="AB11" i="25" s="1"/>
  <c r="AA11" i="25" a="1"/>
  <c r="AA11" i="25" s="1"/>
  <c r="Z11" i="25" a="1"/>
  <c r="Z11" i="25" s="1"/>
  <c r="Y11" i="25" a="1"/>
  <c r="Y11" i="25" s="1"/>
  <c r="X11" i="25" a="1"/>
  <c r="X11" i="25" s="1"/>
  <c r="W11" i="25" a="1"/>
  <c r="W11" i="25" s="1"/>
  <c r="V11" i="25" a="1"/>
  <c r="V11" i="25" s="1"/>
  <c r="U11" i="25" a="1"/>
  <c r="U11" i="25" s="1"/>
  <c r="T11" i="25" a="1"/>
  <c r="T11" i="25" s="1"/>
  <c r="S11" i="25" a="1"/>
  <c r="S11" i="25" s="1"/>
  <c r="R11" i="25" a="1"/>
  <c r="R11" i="25" s="1"/>
  <c r="Q11" i="25" a="1"/>
  <c r="Q11" i="25" s="1"/>
  <c r="P11" i="25" a="1"/>
  <c r="P11" i="25" s="1"/>
  <c r="O11" i="25" a="1"/>
  <c r="O11" i="25" s="1"/>
  <c r="N11" i="25" a="1"/>
  <c r="N11" i="25" s="1"/>
  <c r="M11" i="25" a="1"/>
  <c r="M11" i="25" s="1"/>
  <c r="L11" i="25" a="1"/>
  <c r="L11" i="25" s="1"/>
  <c r="K11" i="25" a="1"/>
  <c r="K11" i="25" s="1"/>
  <c r="J11" i="25" a="1"/>
  <c r="J11" i="25" s="1"/>
  <c r="I11" i="25" a="1"/>
  <c r="I11" i="25" s="1"/>
  <c r="H11" i="25" a="1"/>
  <c r="H11" i="25" s="1"/>
  <c r="G11" i="25" a="1"/>
  <c r="G11" i="25" s="1"/>
  <c r="F11" i="25" a="1"/>
  <c r="F11" i="25" s="1"/>
  <c r="E11" i="25" a="1"/>
  <c r="E11" i="25" s="1"/>
  <c r="D11" i="25" a="1"/>
  <c r="D11" i="25" s="1"/>
  <c r="AX11" i="25" s="1"/>
  <c r="C11" i="25" a="1"/>
  <c r="C11" i="25" s="1"/>
  <c r="AV10" i="25" a="1"/>
  <c r="AV10" i="25" s="1"/>
  <c r="AU10" i="25" a="1"/>
  <c r="AU10" i="25" s="1"/>
  <c r="AT10" i="25" a="1"/>
  <c r="AT10" i="25" s="1"/>
  <c r="AS10" i="25" a="1"/>
  <c r="AS10" i="25" s="1"/>
  <c r="AR10" i="25" a="1"/>
  <c r="AR10" i="25" s="1"/>
  <c r="AQ10" i="25" a="1"/>
  <c r="AQ10" i="25" s="1"/>
  <c r="AP10" i="25" a="1"/>
  <c r="AP10" i="25" s="1"/>
  <c r="AO10" i="25" a="1"/>
  <c r="AO10" i="25" s="1"/>
  <c r="AN10" i="25" a="1"/>
  <c r="AN10" i="25" s="1"/>
  <c r="AM10" i="25" a="1"/>
  <c r="AM10" i="25" s="1"/>
  <c r="AL10" i="25" a="1"/>
  <c r="AL10" i="25" s="1"/>
  <c r="AK10" i="25" a="1"/>
  <c r="AK10" i="25" s="1"/>
  <c r="AJ10" i="25" a="1"/>
  <c r="AJ10" i="25" s="1"/>
  <c r="AI10" i="25" a="1"/>
  <c r="AI10" i="25" s="1"/>
  <c r="AH10" i="25" a="1"/>
  <c r="AH10" i="25" s="1"/>
  <c r="AG10" i="25" a="1"/>
  <c r="AG10" i="25" s="1"/>
  <c r="AF10" i="25" a="1"/>
  <c r="AF10" i="25" s="1"/>
  <c r="AE10" i="25" a="1"/>
  <c r="AE10" i="25" s="1"/>
  <c r="AD10" i="25" a="1"/>
  <c r="AD10" i="25" s="1"/>
  <c r="AC10" i="25" a="1"/>
  <c r="AC10" i="25" s="1"/>
  <c r="AB10" i="25" a="1"/>
  <c r="AB10" i="25" s="1"/>
  <c r="AA10" i="25" a="1"/>
  <c r="AA10" i="25" s="1"/>
  <c r="Z10" i="25" a="1"/>
  <c r="Z10" i="25" s="1"/>
  <c r="Y10" i="25" a="1"/>
  <c r="Y10" i="25" s="1"/>
  <c r="X10" i="25" a="1"/>
  <c r="X10" i="25" s="1"/>
  <c r="W10" i="25" a="1"/>
  <c r="W10" i="25" s="1"/>
  <c r="V10" i="25" a="1"/>
  <c r="V10" i="25" s="1"/>
  <c r="U10" i="25" a="1"/>
  <c r="U10" i="25" s="1"/>
  <c r="T10" i="25" a="1"/>
  <c r="T10" i="25" s="1"/>
  <c r="S10" i="25" a="1"/>
  <c r="S10" i="25" s="1"/>
  <c r="R10" i="25" a="1"/>
  <c r="R10" i="25" s="1"/>
  <c r="Q10" i="25" a="1"/>
  <c r="Q10" i="25" s="1"/>
  <c r="P10" i="25" a="1"/>
  <c r="P10" i="25" s="1"/>
  <c r="O10" i="25" a="1"/>
  <c r="O10" i="25" s="1"/>
  <c r="N10" i="25" a="1"/>
  <c r="N10" i="25" s="1"/>
  <c r="M10" i="25" a="1"/>
  <c r="M10" i="25" s="1"/>
  <c r="L10" i="25" a="1"/>
  <c r="L10" i="25" s="1"/>
  <c r="K10" i="25" a="1"/>
  <c r="K10" i="25" s="1"/>
  <c r="J10" i="25" a="1"/>
  <c r="J10" i="25" s="1"/>
  <c r="I10" i="25" a="1"/>
  <c r="I10" i="25" s="1"/>
  <c r="H10" i="25" a="1"/>
  <c r="H10" i="25" s="1"/>
  <c r="G10" i="25" a="1"/>
  <c r="G10" i="25" s="1"/>
  <c r="F10" i="25" a="1"/>
  <c r="F10" i="25" s="1"/>
  <c r="E10" i="25" a="1"/>
  <c r="E10" i="25" s="1"/>
  <c r="D10" i="25" a="1"/>
  <c r="D10" i="25" s="1"/>
  <c r="AX10" i="25" s="1"/>
  <c r="C10" i="25" a="1"/>
  <c r="C10" i="25" s="1"/>
  <c r="AV9" i="25" a="1"/>
  <c r="AV9" i="25" s="1"/>
  <c r="AU9" i="25" a="1"/>
  <c r="AU9" i="25" s="1"/>
  <c r="AT9" i="25" a="1"/>
  <c r="AT9" i="25" s="1"/>
  <c r="AS9" i="25" a="1"/>
  <c r="AS9" i="25" s="1"/>
  <c r="AR9" i="25" a="1"/>
  <c r="AR9" i="25" s="1"/>
  <c r="AQ9" i="25" a="1"/>
  <c r="AQ9" i="25" s="1"/>
  <c r="AP9" i="25" a="1"/>
  <c r="AP9" i="25" s="1"/>
  <c r="AO9" i="25" a="1"/>
  <c r="AO9" i="25" s="1"/>
  <c r="AN9" i="25" a="1"/>
  <c r="AN9" i="25" s="1"/>
  <c r="AM9" i="25" a="1"/>
  <c r="AM9" i="25" s="1"/>
  <c r="AL9" i="25" a="1"/>
  <c r="AL9" i="25" s="1"/>
  <c r="AK9" i="25" a="1"/>
  <c r="AK9" i="25" s="1"/>
  <c r="AJ9" i="25" a="1"/>
  <c r="AJ9" i="25" s="1"/>
  <c r="AI9" i="25" a="1"/>
  <c r="AI9" i="25" s="1"/>
  <c r="AH9" i="25" a="1"/>
  <c r="AH9" i="25" s="1"/>
  <c r="AG9" i="25" a="1"/>
  <c r="AG9" i="25" s="1"/>
  <c r="AF9" i="25" a="1"/>
  <c r="AF9" i="25" s="1"/>
  <c r="AE9" i="25" a="1"/>
  <c r="AE9" i="25" s="1"/>
  <c r="AD9" i="25" a="1"/>
  <c r="AD9" i="25" s="1"/>
  <c r="AC9" i="25" a="1"/>
  <c r="AC9" i="25" s="1"/>
  <c r="AB9" i="25" a="1"/>
  <c r="AB9" i="25" s="1"/>
  <c r="AA9" i="25" a="1"/>
  <c r="AA9" i="25" s="1"/>
  <c r="Z9" i="25" a="1"/>
  <c r="Z9" i="25" s="1"/>
  <c r="Y9" i="25" a="1"/>
  <c r="Y9" i="25" s="1"/>
  <c r="X9" i="25" a="1"/>
  <c r="X9" i="25" s="1"/>
  <c r="W9" i="25" a="1"/>
  <c r="W9" i="25" s="1"/>
  <c r="V9" i="25" a="1"/>
  <c r="V9" i="25" s="1"/>
  <c r="U9" i="25" a="1"/>
  <c r="U9" i="25" s="1"/>
  <c r="T9" i="25" a="1"/>
  <c r="T9" i="25" s="1"/>
  <c r="S9" i="25" a="1"/>
  <c r="S9" i="25" s="1"/>
  <c r="R9" i="25" a="1"/>
  <c r="R9" i="25" s="1"/>
  <c r="Q9" i="25" a="1"/>
  <c r="Q9" i="25" s="1"/>
  <c r="P9" i="25" a="1"/>
  <c r="P9" i="25" s="1"/>
  <c r="O9" i="25" a="1"/>
  <c r="O9" i="25" s="1"/>
  <c r="N9" i="25" a="1"/>
  <c r="N9" i="25" s="1"/>
  <c r="M9" i="25" a="1"/>
  <c r="M9" i="25" s="1"/>
  <c r="L9" i="25" a="1"/>
  <c r="L9" i="25" s="1"/>
  <c r="K9" i="25" a="1"/>
  <c r="K9" i="25" s="1"/>
  <c r="J9" i="25" a="1"/>
  <c r="J9" i="25" s="1"/>
  <c r="I9" i="25" a="1"/>
  <c r="I9" i="25" s="1"/>
  <c r="H9" i="25" a="1"/>
  <c r="H9" i="25" s="1"/>
  <c r="G9" i="25" a="1"/>
  <c r="G9" i="25" s="1"/>
  <c r="F9" i="25" a="1"/>
  <c r="F9" i="25" s="1"/>
  <c r="E9" i="25" a="1"/>
  <c r="E9" i="25" s="1"/>
  <c r="D9" i="25" a="1"/>
  <c r="D9" i="25" s="1"/>
  <c r="AX9" i="25" s="1"/>
  <c r="C9" i="25" a="1"/>
  <c r="C9" i="25" s="1"/>
  <c r="AV8" i="25" a="1"/>
  <c r="AV8" i="25" s="1"/>
  <c r="AU8" i="25" a="1"/>
  <c r="AU8" i="25" s="1"/>
  <c r="AT8" i="25" a="1"/>
  <c r="AT8" i="25" s="1"/>
  <c r="AS8" i="25" a="1"/>
  <c r="AS8" i="25" s="1"/>
  <c r="AR8" i="25" a="1"/>
  <c r="AR8" i="25" s="1"/>
  <c r="AQ8" i="25" a="1"/>
  <c r="AQ8" i="25" s="1"/>
  <c r="AP8" i="25" a="1"/>
  <c r="AP8" i="25" s="1"/>
  <c r="AO8" i="25" a="1"/>
  <c r="AO8" i="25" s="1"/>
  <c r="AN8" i="25" a="1"/>
  <c r="AN8" i="25" s="1"/>
  <c r="AM8" i="25" a="1"/>
  <c r="AM8" i="25" s="1"/>
  <c r="AL8" i="25" a="1"/>
  <c r="AL8" i="25" s="1"/>
  <c r="AK8" i="25" a="1"/>
  <c r="AK8" i="25" s="1"/>
  <c r="AJ8" i="25" a="1"/>
  <c r="AJ8" i="25" s="1"/>
  <c r="AI8" i="25" a="1"/>
  <c r="AI8" i="25" s="1"/>
  <c r="AH8" i="25" a="1"/>
  <c r="AH8" i="25" s="1"/>
  <c r="AG8" i="25" a="1"/>
  <c r="AG8" i="25" s="1"/>
  <c r="AF8" i="25" a="1"/>
  <c r="AF8" i="25" s="1"/>
  <c r="AE8" i="25" a="1"/>
  <c r="AE8" i="25" s="1"/>
  <c r="AD8" i="25" a="1"/>
  <c r="AD8" i="25" s="1"/>
  <c r="AC8" i="25" a="1"/>
  <c r="AC8" i="25" s="1"/>
  <c r="AB8" i="25" a="1"/>
  <c r="AB8" i="25" s="1"/>
  <c r="AA8" i="25" a="1"/>
  <c r="AA8" i="25" s="1"/>
  <c r="Z8" i="25" a="1"/>
  <c r="Z8" i="25" s="1"/>
  <c r="Y8" i="25" a="1"/>
  <c r="Y8" i="25" s="1"/>
  <c r="X8" i="25" a="1"/>
  <c r="X8" i="25" s="1"/>
  <c r="W8" i="25" a="1"/>
  <c r="W8" i="25" s="1"/>
  <c r="V8" i="25" a="1"/>
  <c r="V8" i="25" s="1"/>
  <c r="U8" i="25" a="1"/>
  <c r="U8" i="25" s="1"/>
  <c r="T8" i="25" a="1"/>
  <c r="T8" i="25" s="1"/>
  <c r="S8" i="25" a="1"/>
  <c r="S8" i="25" s="1"/>
  <c r="R8" i="25" a="1"/>
  <c r="R8" i="25" s="1"/>
  <c r="Q8" i="25" a="1"/>
  <c r="Q8" i="25" s="1"/>
  <c r="P8" i="25" a="1"/>
  <c r="P8" i="25" s="1"/>
  <c r="O8" i="25" a="1"/>
  <c r="O8" i="25" s="1"/>
  <c r="N8" i="25" a="1"/>
  <c r="N8" i="25" s="1"/>
  <c r="M8" i="25" a="1"/>
  <c r="M8" i="25" s="1"/>
  <c r="L8" i="25" a="1"/>
  <c r="L8" i="25" s="1"/>
  <c r="K8" i="25" a="1"/>
  <c r="K8" i="25" s="1"/>
  <c r="J8" i="25" a="1"/>
  <c r="J8" i="25" s="1"/>
  <c r="I8" i="25" a="1"/>
  <c r="I8" i="25" s="1"/>
  <c r="H8" i="25" a="1"/>
  <c r="H8" i="25" s="1"/>
  <c r="G8" i="25" a="1"/>
  <c r="G8" i="25" s="1"/>
  <c r="F8" i="25" a="1"/>
  <c r="F8" i="25" s="1"/>
  <c r="E8" i="25" a="1"/>
  <c r="E8" i="25" s="1"/>
  <c r="D8" i="25" a="1"/>
  <c r="D8" i="25" s="1"/>
  <c r="AX8" i="25" s="1"/>
  <c r="C8" i="25" a="1"/>
  <c r="C8" i="25" s="1"/>
  <c r="AV7" i="25" a="1"/>
  <c r="AV7" i="25" s="1"/>
  <c r="AU7" i="25" a="1"/>
  <c r="AU7" i="25" s="1"/>
  <c r="AT7" i="25" a="1"/>
  <c r="AT7" i="25" s="1"/>
  <c r="AS7" i="25" a="1"/>
  <c r="AS7" i="25" s="1"/>
  <c r="AR7" i="25" a="1"/>
  <c r="AR7" i="25" s="1"/>
  <c r="AQ7" i="25" a="1"/>
  <c r="AQ7" i="25" s="1"/>
  <c r="AP7" i="25" a="1"/>
  <c r="AP7" i="25" s="1"/>
  <c r="AO7" i="25" a="1"/>
  <c r="AO7" i="25" s="1"/>
  <c r="AN7" i="25" a="1"/>
  <c r="AN7" i="25" s="1"/>
  <c r="AM7" i="25" a="1"/>
  <c r="AM7" i="25" s="1"/>
  <c r="AL7" i="25" a="1"/>
  <c r="AL7" i="25" s="1"/>
  <c r="AK7" i="25" a="1"/>
  <c r="AK7" i="25" s="1"/>
  <c r="AJ7" i="25" a="1"/>
  <c r="AJ7" i="25" s="1"/>
  <c r="AI7" i="25" a="1"/>
  <c r="AI7" i="25" s="1"/>
  <c r="AH7" i="25" a="1"/>
  <c r="AH7" i="25" s="1"/>
  <c r="AG7" i="25" a="1"/>
  <c r="AG7" i="25" s="1"/>
  <c r="AF7" i="25" a="1"/>
  <c r="AF7" i="25" s="1"/>
  <c r="AE7" i="25" a="1"/>
  <c r="AE7" i="25" s="1"/>
  <c r="AD7" i="25" a="1"/>
  <c r="AD7" i="25" s="1"/>
  <c r="AC7" i="25" a="1"/>
  <c r="AC7" i="25" s="1"/>
  <c r="AB7" i="25" a="1"/>
  <c r="AB7" i="25" s="1"/>
  <c r="AA7" i="25" a="1"/>
  <c r="AA7" i="25" s="1"/>
  <c r="Z7" i="25" a="1"/>
  <c r="Z7" i="25" s="1"/>
  <c r="Y7" i="25" a="1"/>
  <c r="Y7" i="25" s="1"/>
  <c r="X7" i="25" a="1"/>
  <c r="X7" i="25" s="1"/>
  <c r="W7" i="25" a="1"/>
  <c r="W7" i="25" s="1"/>
  <c r="V7" i="25" a="1"/>
  <c r="V7" i="25" s="1"/>
  <c r="U7" i="25" a="1"/>
  <c r="U7" i="25" s="1"/>
  <c r="T7" i="25" a="1"/>
  <c r="T7" i="25" s="1"/>
  <c r="S7" i="25" a="1"/>
  <c r="S7" i="25" s="1"/>
  <c r="R7" i="25" a="1"/>
  <c r="R7" i="25" s="1"/>
  <c r="Q7" i="25" a="1"/>
  <c r="Q7" i="25" s="1"/>
  <c r="P7" i="25" a="1"/>
  <c r="P7" i="25" s="1"/>
  <c r="O7" i="25" a="1"/>
  <c r="O7" i="25" s="1"/>
  <c r="N7" i="25" a="1"/>
  <c r="N7" i="25" s="1"/>
  <c r="M7" i="25" a="1"/>
  <c r="M7" i="25" s="1"/>
  <c r="L7" i="25" a="1"/>
  <c r="L7" i="25" s="1"/>
  <c r="K7" i="25" a="1"/>
  <c r="K7" i="25" s="1"/>
  <c r="J7" i="25" a="1"/>
  <c r="J7" i="25" s="1"/>
  <c r="I7" i="25" a="1"/>
  <c r="I7" i="25" s="1"/>
  <c r="H7" i="25" a="1"/>
  <c r="H7" i="25" s="1"/>
  <c r="G7" i="25" a="1"/>
  <c r="G7" i="25" s="1"/>
  <c r="F7" i="25" a="1"/>
  <c r="F7" i="25" s="1"/>
  <c r="E7" i="25" a="1"/>
  <c r="E7" i="25" s="1"/>
  <c r="D7" i="25" a="1"/>
  <c r="D7" i="25" s="1"/>
  <c r="AX7" i="25" s="1"/>
  <c r="C7" i="25" a="1"/>
  <c r="C7" i="25" s="1"/>
  <c r="AV6" i="25" a="1"/>
  <c r="AV6" i="25" s="1"/>
  <c r="AU6" i="25" a="1"/>
  <c r="AU6" i="25" s="1"/>
  <c r="AT6" i="25" a="1"/>
  <c r="AT6" i="25" s="1"/>
  <c r="AS6" i="25" a="1"/>
  <c r="AS6" i="25" s="1"/>
  <c r="AR6" i="25" a="1"/>
  <c r="AR6" i="25" s="1"/>
  <c r="AQ6" i="25" a="1"/>
  <c r="AQ6" i="25" s="1"/>
  <c r="AP6" i="25" a="1"/>
  <c r="AP6" i="25" s="1"/>
  <c r="AO6" i="25" a="1"/>
  <c r="AO6" i="25" s="1"/>
  <c r="AN6" i="25" a="1"/>
  <c r="AN6" i="25" s="1"/>
  <c r="AM6" i="25" a="1"/>
  <c r="AM6" i="25" s="1"/>
  <c r="AL6" i="25" a="1"/>
  <c r="AL6" i="25" s="1"/>
  <c r="AK6" i="25" a="1"/>
  <c r="AK6" i="25" s="1"/>
  <c r="AJ6" i="25" a="1"/>
  <c r="AJ6" i="25" s="1"/>
  <c r="AI6" i="25" a="1"/>
  <c r="AI6" i="25" s="1"/>
  <c r="AH6" i="25" a="1"/>
  <c r="AH6" i="25" s="1"/>
  <c r="AG6" i="25" a="1"/>
  <c r="AG6" i="25" s="1"/>
  <c r="AF6" i="25" a="1"/>
  <c r="AF6" i="25" s="1"/>
  <c r="AE6" i="25" a="1"/>
  <c r="AE6" i="25" s="1"/>
  <c r="AD6" i="25" a="1"/>
  <c r="AD6" i="25" s="1"/>
  <c r="AC6" i="25" a="1"/>
  <c r="AC6" i="25" s="1"/>
  <c r="AB6" i="25" a="1"/>
  <c r="AB6" i="25" s="1"/>
  <c r="AA6" i="25" a="1"/>
  <c r="AA6" i="25" s="1"/>
  <c r="Z6" i="25" a="1"/>
  <c r="Z6" i="25" s="1"/>
  <c r="Y6" i="25" a="1"/>
  <c r="Y6" i="25" s="1"/>
  <c r="X6" i="25" a="1"/>
  <c r="X6" i="25" s="1"/>
  <c r="W6" i="25" a="1"/>
  <c r="W6" i="25" s="1"/>
  <c r="V6" i="25" a="1"/>
  <c r="V6" i="25" s="1"/>
  <c r="U6" i="25" a="1"/>
  <c r="U6" i="25" s="1"/>
  <c r="T6" i="25" a="1"/>
  <c r="T6" i="25" s="1"/>
  <c r="S6" i="25" a="1"/>
  <c r="S6" i="25" s="1"/>
  <c r="R6" i="25" a="1"/>
  <c r="R6" i="25" s="1"/>
  <c r="Q6" i="25" a="1"/>
  <c r="Q6" i="25" s="1"/>
  <c r="P6" i="25" a="1"/>
  <c r="P6" i="25" s="1"/>
  <c r="O6" i="25" a="1"/>
  <c r="O6" i="25" s="1"/>
  <c r="N6" i="25" a="1"/>
  <c r="N6" i="25" s="1"/>
  <c r="M6" i="25" a="1"/>
  <c r="M6" i="25" s="1"/>
  <c r="L6" i="25" a="1"/>
  <c r="L6" i="25" s="1"/>
  <c r="K6" i="25" a="1"/>
  <c r="K6" i="25" s="1"/>
  <c r="J6" i="25" a="1"/>
  <c r="J6" i="25" s="1"/>
  <c r="I6" i="25" a="1"/>
  <c r="I6" i="25" s="1"/>
  <c r="H6" i="25" a="1"/>
  <c r="H6" i="25" s="1"/>
  <c r="G6" i="25" a="1"/>
  <c r="G6" i="25" s="1"/>
  <c r="F6" i="25" a="1"/>
  <c r="F6" i="25" s="1"/>
  <c r="E6" i="25" a="1"/>
  <c r="E6" i="25" s="1"/>
  <c r="D6" i="25" a="1"/>
  <c r="D6" i="25" s="1"/>
  <c r="AX6" i="25" s="1"/>
  <c r="C6" i="25" a="1"/>
  <c r="C6" i="25" s="1"/>
  <c r="AV5" i="25" a="1"/>
  <c r="AV5" i="25" s="1"/>
  <c r="AU5" i="25" a="1"/>
  <c r="AU5" i="25" s="1"/>
  <c r="AT5" i="25" a="1"/>
  <c r="AT5" i="25" s="1"/>
  <c r="AS5" i="25" a="1"/>
  <c r="AS5" i="25" s="1"/>
  <c r="AR5" i="25" a="1"/>
  <c r="AR5" i="25" s="1"/>
  <c r="AQ5" i="25" a="1"/>
  <c r="AQ5" i="25" s="1"/>
  <c r="AP5" i="25" a="1"/>
  <c r="AP5" i="25" s="1"/>
  <c r="AO5" i="25" a="1"/>
  <c r="AO5" i="25" s="1"/>
  <c r="AN5" i="25" a="1"/>
  <c r="AN5" i="25" s="1"/>
  <c r="AM5" i="25" a="1"/>
  <c r="AM5" i="25" s="1"/>
  <c r="AL5" i="25" a="1"/>
  <c r="AL5" i="25" s="1"/>
  <c r="AK5" i="25" a="1"/>
  <c r="AK5" i="25" s="1"/>
  <c r="AJ5" i="25" a="1"/>
  <c r="AJ5" i="25" s="1"/>
  <c r="AI5" i="25" a="1"/>
  <c r="AI5" i="25" s="1"/>
  <c r="AH5" i="25" a="1"/>
  <c r="AH5" i="25" s="1"/>
  <c r="AG5" i="25" a="1"/>
  <c r="AG5" i="25" s="1"/>
  <c r="AF5" i="25" a="1"/>
  <c r="AF5" i="25" s="1"/>
  <c r="AE5" i="25" a="1"/>
  <c r="AE5" i="25" s="1"/>
  <c r="AD5" i="25" a="1"/>
  <c r="AD5" i="25" s="1"/>
  <c r="AC5" i="25" a="1"/>
  <c r="AC5" i="25" s="1"/>
  <c r="AB5" i="25" a="1"/>
  <c r="AB5" i="25" s="1"/>
  <c r="AA5" i="25" a="1"/>
  <c r="AA5" i="25" s="1"/>
  <c r="Z5" i="25" a="1"/>
  <c r="Z5" i="25" s="1"/>
  <c r="Y5" i="25" a="1"/>
  <c r="Y5" i="25" s="1"/>
  <c r="X5" i="25" a="1"/>
  <c r="X5" i="25" s="1"/>
  <c r="W5" i="25" a="1"/>
  <c r="W5" i="25" s="1"/>
  <c r="V5" i="25" a="1"/>
  <c r="V5" i="25" s="1"/>
  <c r="U5" i="25" a="1"/>
  <c r="U5" i="25" s="1"/>
  <c r="T5" i="25" a="1"/>
  <c r="T5" i="25" s="1"/>
  <c r="S5" i="25" a="1"/>
  <c r="S5" i="25" s="1"/>
  <c r="R5" i="25" a="1"/>
  <c r="R5" i="25" s="1"/>
  <c r="Q5" i="25" a="1"/>
  <c r="Q5" i="25" s="1"/>
  <c r="P5" i="25" a="1"/>
  <c r="P5" i="25" s="1"/>
  <c r="O5" i="25" a="1"/>
  <c r="O5" i="25" s="1"/>
  <c r="N5" i="25" a="1"/>
  <c r="N5" i="25" s="1"/>
  <c r="M5" i="25" a="1"/>
  <c r="M5" i="25" s="1"/>
  <c r="L5" i="25" a="1"/>
  <c r="L5" i="25" s="1"/>
  <c r="K5" i="25" a="1"/>
  <c r="K5" i="25" s="1"/>
  <c r="J5" i="25" a="1"/>
  <c r="J5" i="25" s="1"/>
  <c r="I5" i="25" a="1"/>
  <c r="I5" i="25" s="1"/>
  <c r="H5" i="25" a="1"/>
  <c r="H5" i="25" s="1"/>
  <c r="G5" i="25" a="1"/>
  <c r="G5" i="25" s="1"/>
  <c r="F5" i="25" a="1"/>
  <c r="F5" i="25" s="1"/>
  <c r="E5" i="25" a="1"/>
  <c r="E5" i="25" s="1"/>
  <c r="D5" i="25" a="1"/>
  <c r="D5" i="25" s="1"/>
  <c r="AX5" i="25" s="1"/>
  <c r="C5" i="25" a="1"/>
  <c r="C5" i="25" s="1"/>
  <c r="AV4" i="25" a="1"/>
  <c r="AV4" i="25" s="1"/>
  <c r="AU4" i="25" a="1"/>
  <c r="AU4" i="25" s="1"/>
  <c r="AT4" i="25" a="1"/>
  <c r="AT4" i="25" s="1"/>
  <c r="AS4" i="25" a="1"/>
  <c r="AS4" i="25" s="1"/>
  <c r="AR4" i="25" a="1"/>
  <c r="AR4" i="25" s="1"/>
  <c r="AQ4" i="25" a="1"/>
  <c r="AQ4" i="25" s="1"/>
  <c r="AP4" i="25" a="1"/>
  <c r="AP4" i="25" s="1"/>
  <c r="AO4" i="25" a="1"/>
  <c r="AO4" i="25" s="1"/>
  <c r="AN4" i="25" a="1"/>
  <c r="AN4" i="25" s="1"/>
  <c r="AM4" i="25" a="1"/>
  <c r="AM4" i="25" s="1"/>
  <c r="AL4" i="25" a="1"/>
  <c r="AL4" i="25" s="1"/>
  <c r="AK4" i="25" a="1"/>
  <c r="AK4" i="25" s="1"/>
  <c r="AJ4" i="25" a="1"/>
  <c r="AJ4" i="25" s="1"/>
  <c r="AI4" i="25" a="1"/>
  <c r="AI4" i="25" s="1"/>
  <c r="AH4" i="25" a="1"/>
  <c r="AH4" i="25" s="1"/>
  <c r="AG4" i="25" a="1"/>
  <c r="AG4" i="25" s="1"/>
  <c r="AF4" i="25" a="1"/>
  <c r="AF4" i="25" s="1"/>
  <c r="AE4" i="25" a="1"/>
  <c r="AE4" i="25" s="1"/>
  <c r="AD4" i="25" a="1"/>
  <c r="AD4" i="25" s="1"/>
  <c r="AC4" i="25" a="1"/>
  <c r="AC4" i="25" s="1"/>
  <c r="AB4" i="25" a="1"/>
  <c r="AB4" i="25" s="1"/>
  <c r="AA4" i="25" a="1"/>
  <c r="AA4" i="25" s="1"/>
  <c r="Z4" i="25" a="1"/>
  <c r="Z4" i="25" s="1"/>
  <c r="Y4" i="25" a="1"/>
  <c r="Y4" i="25" s="1"/>
  <c r="X4" i="25" a="1"/>
  <c r="X4" i="25" s="1"/>
  <c r="W4" i="25" a="1"/>
  <c r="W4" i="25" s="1"/>
  <c r="V4" i="25" a="1"/>
  <c r="V4" i="25" s="1"/>
  <c r="U4" i="25" a="1"/>
  <c r="U4" i="25" s="1"/>
  <c r="T4" i="25" a="1"/>
  <c r="T4" i="25" s="1"/>
  <c r="S4" i="25" a="1"/>
  <c r="S4" i="25" s="1"/>
  <c r="R4" i="25" a="1"/>
  <c r="R4" i="25" s="1"/>
  <c r="Q4" i="25" a="1"/>
  <c r="Q4" i="25" s="1"/>
  <c r="P4" i="25" a="1"/>
  <c r="P4" i="25" s="1"/>
  <c r="O4" i="25" a="1"/>
  <c r="O4" i="25" s="1"/>
  <c r="N4" i="25" a="1"/>
  <c r="N4" i="25" s="1"/>
  <c r="M4" i="25" a="1"/>
  <c r="M4" i="25" s="1"/>
  <c r="L4" i="25" a="1"/>
  <c r="L4" i="25" s="1"/>
  <c r="K4" i="25" a="1"/>
  <c r="K4" i="25" s="1"/>
  <c r="J4" i="25" a="1"/>
  <c r="J4" i="25" s="1"/>
  <c r="I4" i="25" a="1"/>
  <c r="I4" i="25" s="1"/>
  <c r="H4" i="25" a="1"/>
  <c r="H4" i="25" s="1"/>
  <c r="G4" i="25" a="1"/>
  <c r="G4" i="25" s="1"/>
  <c r="F4" i="25" a="1"/>
  <c r="F4" i="25" s="1"/>
  <c r="E4" i="25" a="1"/>
  <c r="E4" i="25" s="1"/>
  <c r="D4" i="25" a="1"/>
  <c r="D4" i="25" s="1"/>
  <c r="AX4" i="25" s="1"/>
  <c r="C4" i="25" a="1"/>
  <c r="C4" i="25" s="1"/>
  <c r="AV3" i="25" a="1"/>
  <c r="AV3" i="25" s="1"/>
  <c r="AU3" i="25" a="1"/>
  <c r="AU3" i="25" s="1"/>
  <c r="AT3" i="25" a="1"/>
  <c r="AT3" i="25" s="1"/>
  <c r="AS3" i="25" a="1"/>
  <c r="AS3" i="25" s="1"/>
  <c r="AR3" i="25" a="1"/>
  <c r="AR3" i="25" s="1"/>
  <c r="AQ3" i="25" a="1"/>
  <c r="AQ3" i="25" s="1"/>
  <c r="AP3" i="25" a="1"/>
  <c r="AP3" i="25" s="1"/>
  <c r="AO3" i="25" a="1"/>
  <c r="AO3" i="25" s="1"/>
  <c r="AN3" i="25" a="1"/>
  <c r="AN3" i="25" s="1"/>
  <c r="AM3" i="25" a="1"/>
  <c r="AM3" i="25" s="1"/>
  <c r="AL3" i="25" a="1"/>
  <c r="AL3" i="25" s="1"/>
  <c r="AK3" i="25" a="1"/>
  <c r="AK3" i="25" s="1"/>
  <c r="AJ3" i="25" a="1"/>
  <c r="AJ3" i="25" s="1"/>
  <c r="AI3" i="25" a="1"/>
  <c r="AI3" i="25" s="1"/>
  <c r="AH3" i="25" a="1"/>
  <c r="AH3" i="25" s="1"/>
  <c r="AF3" i="25" a="1"/>
  <c r="AF3" i="25" s="1"/>
  <c r="AE3" i="25" a="1"/>
  <c r="AE3" i="25" s="1"/>
  <c r="AD3" i="25" a="1"/>
  <c r="AD3" i="25" s="1"/>
  <c r="AC3" i="25" a="1"/>
  <c r="AC3" i="25" s="1"/>
  <c r="W3" i="25" a="1"/>
  <c r="W3" i="25" s="1"/>
  <c r="V3" i="25" a="1"/>
  <c r="V3" i="25" s="1"/>
  <c r="U3" i="25" a="1"/>
  <c r="U3" i="25" s="1"/>
  <c r="T3" i="25" a="1"/>
  <c r="T3" i="25" s="1"/>
  <c r="S3" i="25" a="1"/>
  <c r="S3" i="25" s="1"/>
  <c r="R3" i="25" a="1"/>
  <c r="R3" i="25" s="1"/>
  <c r="Q3" i="25" a="1"/>
  <c r="Q3" i="25" s="1"/>
  <c r="P3" i="25" a="1"/>
  <c r="P3" i="25" s="1"/>
  <c r="O3" i="25" a="1"/>
  <c r="O3" i="25" s="1"/>
  <c r="N3" i="25" a="1"/>
  <c r="N3" i="25" s="1"/>
  <c r="M3" i="25" a="1"/>
  <c r="M3" i="25" s="1"/>
  <c r="L3" i="25" a="1"/>
  <c r="L3" i="25" s="1"/>
  <c r="J3" i="25" a="1"/>
  <c r="J3" i="25" s="1"/>
  <c r="C3" i="25" a="1"/>
  <c r="C3" i="25" s="1"/>
  <c r="J5" i="23" a="1"/>
  <c r="J5" i="23" s="1"/>
  <c r="F29" i="16" s="1"/>
  <c r="H5" i="23" a="1"/>
  <c r="H5" i="23" s="1"/>
  <c r="D29" i="16" s="1"/>
  <c r="G5" i="23"/>
  <c r="C29" i="16" s="1"/>
  <c r="J4" i="23" a="1"/>
  <c r="J4" i="23" s="1"/>
  <c r="F28" i="16" s="1"/>
  <c r="H4" i="23" a="1"/>
  <c r="H4" i="23" s="1"/>
  <c r="D28" i="16" s="1"/>
  <c r="G4" i="23"/>
  <c r="C28" i="16" s="1"/>
  <c r="M3" i="23"/>
  <c r="M4" i="23" s="1"/>
  <c r="I28" i="16" s="1"/>
  <c r="H2" i="23"/>
  <c r="D26" i="16" s="1"/>
  <c r="G2" i="23"/>
  <c r="C26" i="16" s="1"/>
  <c r="O3" i="24"/>
  <c r="O4" i="24"/>
  <c r="O5" i="24"/>
  <c r="O6" i="24"/>
  <c r="O7" i="24"/>
  <c r="O8" i="24"/>
  <c r="O9" i="24"/>
  <c r="O10" i="24"/>
  <c r="O11" i="24"/>
  <c r="O12" i="24"/>
  <c r="O13" i="24"/>
  <c r="O14" i="24"/>
  <c r="O15" i="24"/>
  <c r="O16" i="24"/>
  <c r="O17" i="24"/>
  <c r="O18" i="24"/>
  <c r="O19" i="24"/>
  <c r="O20" i="24"/>
  <c r="O21" i="24"/>
  <c r="O22" i="24"/>
  <c r="O23" i="24"/>
  <c r="O24" i="24"/>
  <c r="O25" i="24"/>
  <c r="O26" i="24"/>
  <c r="O27" i="24"/>
  <c r="O28" i="24"/>
  <c r="O29" i="24"/>
  <c r="O30" i="24"/>
  <c r="O31" i="24"/>
  <c r="O32" i="24"/>
  <c r="O33" i="24"/>
  <c r="O34" i="24"/>
  <c r="O35" i="24"/>
  <c r="O36" i="24"/>
  <c r="O37" i="24"/>
  <c r="O38" i="24"/>
  <c r="O39" i="24"/>
  <c r="O40" i="24"/>
  <c r="O41" i="24"/>
  <c r="O42" i="24"/>
  <c r="O43" i="24"/>
  <c r="O44" i="24"/>
  <c r="O45" i="24"/>
  <c r="O46" i="24"/>
  <c r="O47" i="24"/>
  <c r="O48" i="24"/>
  <c r="O49" i="24"/>
  <c r="O50" i="24"/>
  <c r="O51" i="24"/>
  <c r="O52" i="24"/>
  <c r="O53" i="24"/>
  <c r="O54" i="24"/>
  <c r="O55" i="24"/>
  <c r="O56" i="24"/>
  <c r="O57" i="24"/>
  <c r="O58" i="24"/>
  <c r="O59" i="24"/>
  <c r="O60" i="24"/>
  <c r="O61" i="24"/>
  <c r="O62" i="24"/>
  <c r="O63" i="24"/>
  <c r="O64" i="24"/>
  <c r="O65" i="24"/>
  <c r="O66" i="24"/>
  <c r="O67" i="24"/>
  <c r="O68" i="24"/>
  <c r="O69" i="24"/>
  <c r="O70" i="24"/>
  <c r="O71" i="24"/>
  <c r="O72" i="24"/>
  <c r="O73" i="24"/>
  <c r="O74" i="24"/>
  <c r="O75" i="24"/>
  <c r="O76" i="24"/>
  <c r="O77" i="24"/>
  <c r="O78" i="24"/>
  <c r="O79" i="24"/>
  <c r="O80" i="24"/>
  <c r="O81" i="24"/>
  <c r="O82" i="24"/>
  <c r="O83" i="24"/>
  <c r="O84" i="24"/>
  <c r="O85" i="24"/>
  <c r="O86" i="24"/>
  <c r="O87" i="24"/>
  <c r="O88" i="24"/>
  <c r="O89" i="24"/>
  <c r="O90" i="24"/>
  <c r="O91" i="24"/>
  <c r="O92" i="24"/>
  <c r="O93" i="24"/>
  <c r="O94" i="24"/>
  <c r="O95" i="24"/>
  <c r="O96" i="24"/>
  <c r="O97" i="24"/>
  <c r="O98" i="24"/>
  <c r="O99" i="24"/>
  <c r="O100" i="24"/>
  <c r="O101" i="24"/>
  <c r="O102" i="24"/>
  <c r="O103" i="24"/>
  <c r="O104" i="24"/>
  <c r="O105" i="24"/>
  <c r="O106" i="24"/>
  <c r="O107" i="24"/>
  <c r="O108" i="24"/>
  <c r="O109" i="24"/>
  <c r="O110" i="24"/>
  <c r="O111" i="24"/>
  <c r="O112" i="24"/>
  <c r="O113" i="24"/>
  <c r="O114" i="24"/>
  <c r="O115" i="24"/>
  <c r="O116" i="24"/>
  <c r="O117" i="24"/>
  <c r="O118" i="24"/>
  <c r="O119" i="24"/>
  <c r="O120" i="24"/>
  <c r="O121" i="24"/>
  <c r="O122" i="24"/>
  <c r="O123" i="24"/>
  <c r="O124" i="24"/>
  <c r="O125" i="24"/>
  <c r="O126" i="24"/>
  <c r="O127" i="24"/>
  <c r="O128" i="24"/>
  <c r="O129" i="24"/>
  <c r="O130" i="24"/>
  <c r="O131" i="24"/>
  <c r="O132" i="24"/>
  <c r="O133" i="24"/>
  <c r="O134" i="24"/>
  <c r="O135" i="24"/>
  <c r="O136" i="24"/>
  <c r="O137" i="24"/>
  <c r="O138" i="24"/>
  <c r="O139" i="24"/>
  <c r="O140" i="24"/>
  <c r="O141" i="24"/>
  <c r="O142" i="24"/>
  <c r="O143" i="24"/>
  <c r="O144" i="24"/>
  <c r="O145" i="24"/>
  <c r="O146" i="24"/>
  <c r="O147" i="24"/>
  <c r="O148" i="24"/>
  <c r="O149" i="24"/>
  <c r="O150" i="24"/>
  <c r="O151" i="24"/>
  <c r="O152" i="24"/>
  <c r="O153" i="24"/>
  <c r="O154" i="24"/>
  <c r="O155" i="24"/>
  <c r="O156" i="24"/>
  <c r="O157" i="24"/>
  <c r="O158" i="24"/>
  <c r="O159" i="24"/>
  <c r="O160" i="24"/>
  <c r="O161" i="24"/>
  <c r="O162" i="24"/>
  <c r="O163" i="24"/>
  <c r="A4" i="22"/>
  <c r="B4" i="22"/>
  <c r="CS12" i="22"/>
  <c r="CV12" i="22"/>
  <c r="CY12" i="22"/>
  <c r="DB12" i="22"/>
  <c r="DE12" i="22"/>
  <c r="DH12" i="22"/>
  <c r="DK12" i="22"/>
  <c r="DN12" i="22" s="1"/>
  <c r="AA14" i="22"/>
  <c r="AK14" i="22"/>
  <c r="AA15" i="22"/>
  <c r="AK15" i="22"/>
  <c r="AQ15" i="22"/>
  <c r="BL15" i="22"/>
  <c r="CM15" i="22"/>
  <c r="AA16" i="22"/>
  <c r="AK16" i="22"/>
  <c r="AQ16" i="22"/>
  <c r="BL16" i="22"/>
  <c r="CM16" i="22"/>
  <c r="AA17" i="22"/>
  <c r="AK17" i="22"/>
  <c r="AQ17" i="22"/>
  <c r="BL17" i="22"/>
  <c r="BL34" i="22" s="1"/>
  <c r="CM17" i="22"/>
  <c r="AA18" i="22"/>
  <c r="AK18" i="22"/>
  <c r="AQ18" i="22"/>
  <c r="BL18" i="22"/>
  <c r="CM18" i="22"/>
  <c r="AA19" i="22"/>
  <c r="AK19" i="22"/>
  <c r="AQ19" i="22"/>
  <c r="BL19" i="22"/>
  <c r="CM19" i="22"/>
  <c r="AA20" i="22"/>
  <c r="AK20" i="22"/>
  <c r="AQ20" i="22"/>
  <c r="BL20" i="22"/>
  <c r="CM20" i="22"/>
  <c r="AA21" i="22"/>
  <c r="AK21" i="22"/>
  <c r="AQ21" i="22"/>
  <c r="BL21" i="22"/>
  <c r="CM21" i="22"/>
  <c r="AA22" i="22"/>
  <c r="AK22" i="22"/>
  <c r="AQ22" i="22"/>
  <c r="BL22" i="22"/>
  <c r="CM22" i="22"/>
  <c r="AA23" i="22"/>
  <c r="AK23" i="22"/>
  <c r="AQ23" i="22"/>
  <c r="BL23" i="22"/>
  <c r="CM23" i="22"/>
  <c r="AA24" i="22"/>
  <c r="AK24" i="22"/>
  <c r="AQ24" i="22"/>
  <c r="BL24" i="22"/>
  <c r="CM24" i="22"/>
  <c r="AA25" i="22"/>
  <c r="AK25" i="22"/>
  <c r="AQ25" i="22"/>
  <c r="BL25" i="22"/>
  <c r="CM25" i="22"/>
  <c r="AA26" i="22"/>
  <c r="AK26" i="22"/>
  <c r="AQ26" i="22"/>
  <c r="BL26" i="22"/>
  <c r="CM26" i="22"/>
  <c r="AA27" i="22"/>
  <c r="AK27" i="22"/>
  <c r="AQ27" i="22"/>
  <c r="BL27" i="22"/>
  <c r="CM27" i="22"/>
  <c r="AA28" i="22"/>
  <c r="AK28" i="22"/>
  <c r="AQ28" i="22"/>
  <c r="BL28" i="22"/>
  <c r="CM28" i="22"/>
  <c r="AA29" i="22"/>
  <c r="AK29" i="22"/>
  <c r="AQ29" i="22"/>
  <c r="BL29" i="22"/>
  <c r="CM29" i="22"/>
  <c r="AA30" i="22"/>
  <c r="AK30" i="22"/>
  <c r="AQ30" i="22"/>
  <c r="BL30" i="22"/>
  <c r="CM30" i="22"/>
  <c r="AA31" i="22"/>
  <c r="AK31" i="22"/>
  <c r="AQ31" i="22"/>
  <c r="BL31" i="22"/>
  <c r="CM31" i="22"/>
  <c r="AA32" i="22"/>
  <c r="AK32" i="22"/>
  <c r="AQ32" i="22"/>
  <c r="BL32" i="22"/>
  <c r="CM32" i="22"/>
  <c r="AA33" i="22"/>
  <c r="AK33" i="22"/>
  <c r="AQ33" i="22"/>
  <c r="BL33" i="22"/>
  <c r="CM33" i="22"/>
  <c r="R34" i="22"/>
  <c r="AA34" i="22" s="1"/>
  <c r="S34" i="22"/>
  <c r="T34" i="22"/>
  <c r="U34" i="22"/>
  <c r="V34" i="22"/>
  <c r="W34" i="22"/>
  <c r="X34" i="22"/>
  <c r="Y34" i="22"/>
  <c r="Z34" i="22"/>
  <c r="AB34" i="22"/>
  <c r="AC34" i="22"/>
  <c r="AD34" i="22"/>
  <c r="AE34" i="22"/>
  <c r="AF34" i="22"/>
  <c r="AG34" i="22"/>
  <c r="AH34" i="22"/>
  <c r="AI34" i="22"/>
  <c r="AJ34" i="22"/>
  <c r="AK34" i="22"/>
  <c r="AL34" i="22"/>
  <c r="AW34" i="22"/>
  <c r="AX34" i="22"/>
  <c r="AY34" i="22"/>
  <c r="BA34" i="22"/>
  <c r="BB34" i="22"/>
  <c r="BC34" i="22"/>
  <c r="BD34" i="22"/>
  <c r="BE34" i="22"/>
  <c r="BF34" i="22"/>
  <c r="BG34" i="22"/>
  <c r="BH34" i="22"/>
  <c r="BI34" i="22"/>
  <c r="BJ34" i="22"/>
  <c r="BK34" i="22"/>
  <c r="A3" i="25" l="1"/>
  <c r="B3" i="25"/>
  <c r="B1" i="23"/>
  <c r="AW5" i="25"/>
  <c r="AW9" i="25"/>
  <c r="AW6" i="25"/>
  <c r="AW13" i="25"/>
  <c r="AW11" i="25"/>
  <c r="AW21" i="25"/>
  <c r="AW15" i="25"/>
  <c r="AW12" i="25"/>
  <c r="AW19" i="25"/>
  <c r="AW16" i="25"/>
  <c r="AW10" i="25"/>
  <c r="AW17" i="25"/>
  <c r="AW14" i="25"/>
  <c r="AW22" i="25"/>
  <c r="AW20" i="25"/>
  <c r="AW7" i="25"/>
  <c r="AW4" i="25"/>
  <c r="AW3" i="25"/>
  <c r="AW8" i="25"/>
  <c r="AW18" i="25"/>
  <c r="I27" i="16"/>
  <c r="CM14" i="22"/>
  <c r="AG3" i="25" s="1" a="1"/>
  <c r="AG3" i="25" s="1"/>
  <c r="AR34" i="22"/>
  <c r="E3" i="25" a="1"/>
  <c r="E3" i="25" s="1"/>
  <c r="U168" i="26"/>
  <c r="U72" i="26"/>
  <c r="U89" i="26"/>
  <c r="U92" i="26"/>
  <c r="U109" i="26"/>
  <c r="U112" i="26"/>
  <c r="U129" i="26"/>
  <c r="U149" i="26"/>
  <c r="U169" i="26"/>
  <c r="U150" i="26"/>
  <c r="U91" i="26"/>
  <c r="U152" i="26"/>
  <c r="U70" i="26"/>
  <c r="U171" i="26"/>
  <c r="U130" i="26"/>
  <c r="U151" i="26"/>
  <c r="U172" i="26"/>
  <c r="U133" i="26"/>
  <c r="U154" i="26"/>
  <c r="U175" i="26"/>
  <c r="U176" i="26"/>
  <c r="U97" i="26"/>
  <c r="U78" i="26"/>
  <c r="U98" i="26"/>
  <c r="U118" i="26"/>
  <c r="U138" i="26"/>
  <c r="U158" i="26"/>
  <c r="U79" i="26"/>
  <c r="U99" i="26"/>
  <c r="U119" i="26"/>
  <c r="U139" i="26"/>
  <c r="U159" i="26"/>
  <c r="U131" i="26"/>
  <c r="U114" i="26"/>
  <c r="U135" i="26"/>
  <c r="U76" i="26"/>
  <c r="U81" i="26"/>
  <c r="U101" i="26"/>
  <c r="U121" i="26"/>
  <c r="U141" i="26"/>
  <c r="U161" i="26"/>
  <c r="U113" i="26"/>
  <c r="U96" i="26"/>
  <c r="U100" i="26"/>
  <c r="U82" i="26"/>
  <c r="U102" i="26"/>
  <c r="U122" i="26"/>
  <c r="U142" i="26"/>
  <c r="U162" i="26"/>
  <c r="U155" i="26"/>
  <c r="U77" i="26"/>
  <c r="U83" i="26"/>
  <c r="U103" i="26"/>
  <c r="U123" i="26"/>
  <c r="U143" i="26"/>
  <c r="U163" i="26"/>
  <c r="U110" i="26"/>
  <c r="U111" i="26"/>
  <c r="U74" i="26"/>
  <c r="U80" i="26"/>
  <c r="U84" i="26"/>
  <c r="U104" i="26"/>
  <c r="U124" i="26"/>
  <c r="U144" i="26"/>
  <c r="U164" i="26"/>
  <c r="U153" i="26"/>
  <c r="U75" i="26"/>
  <c r="U136" i="26"/>
  <c r="U157" i="26"/>
  <c r="U160" i="26"/>
  <c r="U85" i="26"/>
  <c r="U105" i="26"/>
  <c r="U125" i="26"/>
  <c r="U145" i="26"/>
  <c r="U165" i="26"/>
  <c r="U170" i="26"/>
  <c r="U93" i="26"/>
  <c r="U134" i="26"/>
  <c r="U95" i="26"/>
  <c r="U137" i="26"/>
  <c r="U140" i="26"/>
  <c r="U86" i="26"/>
  <c r="U106" i="26"/>
  <c r="U126" i="26"/>
  <c r="U146" i="26"/>
  <c r="U166" i="26"/>
  <c r="U90" i="26"/>
  <c r="U71" i="26"/>
  <c r="U132" i="26"/>
  <c r="U73" i="26"/>
  <c r="U94" i="26"/>
  <c r="U115" i="26"/>
  <c r="U116" i="26"/>
  <c r="U177" i="26"/>
  <c r="U120" i="26"/>
  <c r="U87" i="26"/>
  <c r="U107" i="26"/>
  <c r="U127" i="26"/>
  <c r="U147" i="26"/>
  <c r="U167" i="26"/>
  <c r="U173" i="26"/>
  <c r="U174" i="26"/>
  <c r="U156" i="26"/>
  <c r="U117" i="26"/>
  <c r="U88" i="26"/>
  <c r="U108" i="26"/>
  <c r="U128" i="26"/>
  <c r="U148" i="26"/>
  <c r="AX3" i="25"/>
  <c r="E3" i="26" a="1"/>
  <c r="E3" i="26" s="1"/>
  <c r="AI38" i="7" l="1"/>
  <c r="AI37" i="7"/>
  <c r="K4" i="23"/>
  <c r="G28" i="16" s="1"/>
  <c r="K3" i="23"/>
  <c r="G27" i="16" s="1"/>
  <c r="E4" i="26" a="1"/>
  <c r="E4" i="26" s="1"/>
  <c r="E5" i="26" s="1" a="1"/>
  <c r="E5" i="26" s="1"/>
  <c r="F3" i="26"/>
  <c r="G3" i="26"/>
  <c r="H3" i="26" l="1" a="1"/>
  <c r="H3" i="26" s="1"/>
  <c r="F5" i="26"/>
  <c r="G5" i="26"/>
  <c r="E6" i="26" a="1"/>
  <c r="E6" i="26" s="1"/>
  <c r="E7" i="26" s="1" a="1"/>
  <c r="E7" i="26" s="1"/>
  <c r="F4" i="26"/>
  <c r="G4" i="26"/>
  <c r="H4" i="26" l="1" a="1"/>
  <c r="H4" i="26" s="1"/>
  <c r="H5" i="26" a="1"/>
  <c r="H5" i="26" s="1"/>
  <c r="AI39" i="7"/>
  <c r="F7" i="26"/>
  <c r="G7" i="26"/>
  <c r="G6" i="26"/>
  <c r="F6" i="26"/>
  <c r="H6" i="26" s="1" a="1"/>
  <c r="H6" i="26" s="1"/>
  <c r="E8" i="26" a="1"/>
  <c r="E8" i="26" s="1"/>
  <c r="E9" i="26" s="1" a="1"/>
  <c r="E9" i="26" s="1"/>
  <c r="H7" i="26" l="1" a="1"/>
  <c r="H7" i="26" s="1"/>
  <c r="E10" i="26" a="1"/>
  <c r="E10" i="26" s="1"/>
  <c r="E11" i="26" s="1" a="1"/>
  <c r="E11" i="26" s="1"/>
  <c r="F9" i="26"/>
  <c r="G9" i="26"/>
  <c r="F8" i="26"/>
  <c r="G8" i="26"/>
  <c r="H9" i="26" l="1" a="1"/>
  <c r="H9" i="26" s="1"/>
  <c r="H8" i="26" a="1"/>
  <c r="H8" i="26" s="1"/>
  <c r="G10" i="26"/>
  <c r="F10" i="26"/>
  <c r="G11" i="26"/>
  <c r="F11" i="26"/>
  <c r="E12" i="26" a="1"/>
  <c r="E12" i="26" s="1"/>
  <c r="E13" i="26" s="1" a="1"/>
  <c r="E13" i="26" s="1"/>
  <c r="H11" i="26" l="1" a="1"/>
  <c r="H11" i="26" s="1"/>
  <c r="H10" i="26" a="1"/>
  <c r="H10" i="26" s="1"/>
  <c r="F12" i="26"/>
  <c r="G12" i="26"/>
  <c r="E14" i="26" a="1"/>
  <c r="E14" i="26" s="1"/>
  <c r="G13" i="26"/>
  <c r="F13" i="26"/>
  <c r="H13" i="26" l="1" a="1"/>
  <c r="H13" i="26" s="1"/>
  <c r="H12" i="26" a="1"/>
  <c r="H12" i="26" s="1"/>
  <c r="F14" i="26"/>
  <c r="G14" i="26"/>
  <c r="E15" i="26" a="1"/>
  <c r="E15" i="26" s="1"/>
  <c r="H14" i="26" l="1" a="1"/>
  <c r="H14" i="26" s="1"/>
  <c r="F15" i="26"/>
  <c r="H15" i="26" s="1" a="1"/>
  <c r="H15" i="26" s="1"/>
  <c r="G15" i="26"/>
  <c r="E16" i="26" a="1"/>
  <c r="E16" i="26" s="1"/>
  <c r="G16" i="26" l="1"/>
  <c r="F16" i="26"/>
  <c r="H16" i="26" s="1" a="1"/>
  <c r="H16" i="26" s="1"/>
  <c r="E17" i="26" a="1"/>
  <c r="E17" i="26" s="1"/>
  <c r="F17" i="26" l="1"/>
  <c r="H17" i="26" s="1" a="1"/>
  <c r="H17" i="26" s="1"/>
  <c r="G17" i="26"/>
  <c r="E18" i="26" a="1"/>
  <c r="E18" i="26" s="1"/>
  <c r="F18" i="26" l="1"/>
  <c r="H18" i="26" s="1" a="1"/>
  <c r="H18" i="26" s="1"/>
  <c r="G18" i="26"/>
  <c r="E19" i="26" a="1"/>
  <c r="E19" i="26" s="1"/>
  <c r="F19" i="26" l="1"/>
  <c r="H19" i="26" s="1" a="1"/>
  <c r="H19" i="26" s="1"/>
  <c r="G19" i="26"/>
  <c r="E20" i="26" a="1"/>
  <c r="E20" i="26" s="1"/>
  <c r="G20" i="26" l="1"/>
  <c r="F20" i="26"/>
  <c r="H20" i="26" s="1" a="1"/>
  <c r="H20" i="26" s="1"/>
  <c r="E21" i="26" a="1"/>
  <c r="E21" i="26" s="1"/>
  <c r="G21" i="26" l="1"/>
  <c r="F21" i="26"/>
  <c r="H21" i="26" s="1" a="1"/>
  <c r="H21" i="26" s="1"/>
  <c r="E22" i="26" a="1"/>
  <c r="E22" i="26" s="1"/>
  <c r="F22" i="26" l="1"/>
  <c r="H22" i="26" s="1" a="1"/>
  <c r="H22" i="26" s="1"/>
  <c r="G22" i="26"/>
  <c r="E23" i="26" a="1"/>
  <c r="E23" i="26" s="1"/>
  <c r="F23" i="26" l="1"/>
  <c r="H23" i="26" s="1" a="1"/>
  <c r="H23" i="26" s="1"/>
  <c r="G23" i="26"/>
  <c r="E24" i="26" a="1"/>
  <c r="E24" i="26" s="1"/>
  <c r="F24" i="26" l="1"/>
  <c r="H24" i="26" s="1" a="1"/>
  <c r="H24" i="26" s="1"/>
  <c r="G24" i="26"/>
  <c r="E25" i="26" a="1"/>
  <c r="E25" i="26" s="1"/>
  <c r="G25" i="26" l="1"/>
  <c r="F25" i="26"/>
  <c r="H25" i="26" s="1" a="1"/>
  <c r="H25" i="26" s="1"/>
  <c r="E26" i="26" a="1"/>
  <c r="E26" i="26" s="1"/>
  <c r="F26" i="26" l="1"/>
  <c r="H26" i="26" s="1" a="1"/>
  <c r="H26" i="26" s="1"/>
  <c r="G26" i="26"/>
  <c r="E27" i="26" a="1"/>
  <c r="E27" i="26" s="1"/>
  <c r="F27" i="26" l="1"/>
  <c r="H27" i="26" s="1" a="1"/>
  <c r="H27" i="26" s="1"/>
  <c r="G27" i="26"/>
  <c r="E28" i="26" a="1"/>
  <c r="E28" i="26" s="1"/>
  <c r="F28" i="26" l="1"/>
  <c r="H28" i="26" s="1" a="1"/>
  <c r="H28" i="26" s="1"/>
  <c r="G28" i="26"/>
  <c r="E29" i="26" a="1"/>
  <c r="E29" i="26" s="1"/>
  <c r="G29" i="26" l="1"/>
  <c r="F29" i="26"/>
  <c r="H29" i="26" s="1" a="1"/>
  <c r="H29" i="26" s="1"/>
  <c r="E30" i="26" a="1"/>
  <c r="E30" i="26" s="1"/>
  <c r="G30" i="26" l="1"/>
  <c r="F30" i="26"/>
  <c r="H30" i="26" s="1" a="1"/>
  <c r="H30" i="26" s="1"/>
  <c r="E31" i="26" a="1"/>
  <c r="E31" i="26" s="1"/>
  <c r="F31" i="26" l="1"/>
  <c r="H31" i="26" s="1" a="1"/>
  <c r="H31" i="26" s="1"/>
  <c r="G31" i="26"/>
  <c r="E32" i="26" a="1"/>
  <c r="E32" i="26" s="1"/>
  <c r="G32" i="26" l="1"/>
  <c r="F32" i="26"/>
  <c r="H32" i="26" s="1" a="1"/>
  <c r="H32" i="26" s="1"/>
  <c r="E33" i="26" a="1"/>
  <c r="E33" i="26" s="1"/>
  <c r="F33" i="26" l="1"/>
  <c r="H33" i="26" s="1" a="1"/>
  <c r="H33" i="26" s="1"/>
  <c r="G33" i="26"/>
  <c r="E34" i="26" a="1"/>
  <c r="E34" i="26" s="1"/>
  <c r="F34" i="26" l="1"/>
  <c r="H34" i="26" s="1" a="1"/>
  <c r="H34" i="26" s="1"/>
  <c r="G34" i="26"/>
  <c r="E35" i="26" a="1"/>
  <c r="E35" i="26" s="1"/>
  <c r="F35" i="26" l="1"/>
  <c r="H35" i="26" s="1" a="1"/>
  <c r="H35" i="26" s="1"/>
  <c r="G35" i="26"/>
  <c r="E36" i="26" a="1"/>
  <c r="E36" i="26" s="1"/>
  <c r="G36" i="26" l="1"/>
  <c r="F36" i="26"/>
  <c r="H36" i="26" s="1" a="1"/>
  <c r="H36" i="26" s="1"/>
  <c r="E37" i="26" a="1"/>
  <c r="E37" i="26" s="1"/>
  <c r="F37" i="26" l="1"/>
  <c r="H37" i="26" s="1" a="1"/>
  <c r="H37" i="26" s="1"/>
  <c r="G37" i="26"/>
  <c r="E38" i="26" a="1"/>
  <c r="E38" i="26" s="1"/>
  <c r="G38" i="26" l="1"/>
  <c r="F38" i="26"/>
  <c r="H38" i="26" s="1" a="1"/>
  <c r="H38" i="26" s="1"/>
  <c r="E39" i="26" a="1"/>
  <c r="E39" i="26" s="1"/>
  <c r="F39" i="26" l="1"/>
  <c r="H39" i="26" s="1" a="1"/>
  <c r="H39" i="26" s="1"/>
  <c r="G39" i="26"/>
  <c r="E40" i="26" a="1"/>
  <c r="E40" i="26" s="1"/>
  <c r="F40" i="26" l="1"/>
  <c r="H40" i="26" s="1" a="1"/>
  <c r="H40" i="26" s="1"/>
  <c r="G40" i="26"/>
  <c r="E41" i="26" a="1"/>
  <c r="E41" i="26" s="1"/>
  <c r="G41" i="26" l="1"/>
  <c r="F41" i="26"/>
  <c r="H41" i="26" s="1" a="1"/>
  <c r="H41" i="26" s="1"/>
  <c r="E42" i="26" a="1"/>
  <c r="E42" i="26" s="1"/>
  <c r="F42" i="26" l="1"/>
  <c r="H42" i="26" s="1" a="1"/>
  <c r="H42" i="26" s="1"/>
  <c r="G42" i="26"/>
  <c r="E43" i="26" a="1"/>
  <c r="E43" i="26" s="1"/>
  <c r="G43" i="26" l="1"/>
  <c r="F43" i="26"/>
  <c r="H43" i="26" s="1" a="1"/>
  <c r="H43" i="26" s="1"/>
  <c r="E44" i="26" a="1"/>
  <c r="E44" i="26" s="1"/>
  <c r="F44" i="26" l="1"/>
  <c r="H44" i="26" s="1" a="1"/>
  <c r="H44" i="26" s="1"/>
  <c r="G44" i="26"/>
  <c r="E45" i="26" a="1"/>
  <c r="E45" i="26" s="1"/>
  <c r="F45" i="26" l="1"/>
  <c r="H45" i="26" s="1" a="1"/>
  <c r="H45" i="26" s="1"/>
  <c r="G45" i="26"/>
  <c r="E46" i="26" a="1"/>
  <c r="E46" i="26" s="1"/>
  <c r="F46" i="26" l="1"/>
  <c r="H46" i="26" s="1" a="1"/>
  <c r="H46" i="26" s="1"/>
  <c r="G46" i="26"/>
  <c r="E47" i="26" a="1"/>
  <c r="E47" i="26" s="1"/>
  <c r="F47" i="26" l="1"/>
  <c r="H47" i="26" s="1" a="1"/>
  <c r="H47" i="26" s="1"/>
  <c r="G47" i="26"/>
  <c r="E48" i="26" a="1"/>
  <c r="E48" i="26" s="1"/>
  <c r="F48" i="26" l="1"/>
  <c r="H48" i="26" s="1" a="1"/>
  <c r="H48" i="26" s="1"/>
  <c r="G48" i="26"/>
  <c r="E49" i="26" a="1"/>
  <c r="E49" i="26" s="1"/>
  <c r="G49" i="26" l="1"/>
  <c r="F49" i="26"/>
  <c r="H49" i="26" s="1" a="1"/>
  <c r="H49" i="26" s="1"/>
  <c r="E50" i="26" a="1"/>
  <c r="E50" i="26" s="1"/>
  <c r="F50" i="26" l="1"/>
  <c r="H50" i="26" s="1" a="1"/>
  <c r="H50" i="26" s="1"/>
  <c r="G50" i="26"/>
  <c r="E51" i="26" a="1"/>
  <c r="E51" i="26" s="1"/>
  <c r="F51" i="26" l="1"/>
  <c r="H51" i="26" s="1" a="1"/>
  <c r="H51" i="26" s="1"/>
  <c r="G51" i="26"/>
  <c r="E52" i="26" a="1"/>
  <c r="E52" i="26" s="1"/>
  <c r="F52" i="26" l="1"/>
  <c r="H52" i="26" s="1" a="1"/>
  <c r="H52" i="26" s="1"/>
  <c r="G52" i="26"/>
  <c r="E53" i="26" a="1"/>
  <c r="E53" i="26" s="1"/>
  <c r="F53" i="26" l="1"/>
  <c r="H53" i="26" s="1" a="1"/>
  <c r="H53" i="26" s="1"/>
  <c r="G53" i="26"/>
  <c r="E54" i="26" a="1"/>
  <c r="E54" i="26" s="1"/>
  <c r="F54" i="26" l="1"/>
  <c r="H54" i="26" s="1" a="1"/>
  <c r="H54" i="26" s="1"/>
  <c r="G54" i="26"/>
  <c r="E55" i="26" a="1"/>
  <c r="E55" i="26" s="1"/>
  <c r="F55" i="26" l="1"/>
  <c r="H55" i="26" s="1" a="1"/>
  <c r="H55" i="26" s="1"/>
  <c r="G55" i="26"/>
  <c r="E56" i="26" a="1"/>
  <c r="E56" i="26" s="1"/>
  <c r="F56" i="26" l="1"/>
  <c r="H56" i="26" s="1" a="1"/>
  <c r="H56" i="26" s="1"/>
  <c r="G56" i="26"/>
  <c r="E57" i="26" a="1"/>
  <c r="E57" i="26" s="1"/>
  <c r="F57" i="26" l="1"/>
  <c r="H57" i="26" s="1" a="1"/>
  <c r="H57" i="26" s="1"/>
  <c r="G57" i="26"/>
  <c r="E58" i="26" a="1"/>
  <c r="E58" i="26" s="1"/>
  <c r="G58" i="26" l="1"/>
  <c r="F58" i="26"/>
  <c r="H58" i="26" s="1" a="1"/>
  <c r="H58" i="26" s="1"/>
  <c r="E59" i="26" a="1"/>
  <c r="E59" i="26" s="1"/>
  <c r="F59" i="26" l="1"/>
  <c r="H59" i="26" s="1" a="1"/>
  <c r="H59" i="26" s="1"/>
  <c r="G59" i="26"/>
  <c r="E60" i="26" a="1"/>
  <c r="E60" i="26" s="1"/>
  <c r="F60" i="26" l="1"/>
  <c r="H60" i="26" s="1" a="1"/>
  <c r="H60" i="26" s="1"/>
  <c r="G60" i="26"/>
  <c r="E61" i="26" a="1"/>
  <c r="E61" i="26" s="1"/>
  <c r="G61" i="26" l="1"/>
  <c r="F61" i="26"/>
  <c r="H61" i="26" s="1" a="1"/>
  <c r="H61" i="26" s="1"/>
  <c r="E62" i="26" a="1"/>
  <c r="E62" i="26" s="1"/>
  <c r="F62" i="26" l="1"/>
  <c r="H62" i="26" s="1" a="1"/>
  <c r="H62" i="26" s="1"/>
  <c r="G62" i="26"/>
  <c r="E63" i="26" a="1"/>
  <c r="E63" i="26" s="1"/>
  <c r="G63" i="26" l="1"/>
  <c r="F63" i="26"/>
  <c r="H63" i="26" s="1" a="1"/>
  <c r="H63" i="26" s="1"/>
  <c r="E64" i="26" a="1"/>
  <c r="E64" i="26" s="1"/>
  <c r="G64" i="26" l="1"/>
  <c r="F64" i="26"/>
  <c r="H64" i="26" s="1" a="1"/>
  <c r="H64" i="26" s="1"/>
  <c r="E65" i="26" a="1"/>
  <c r="E65" i="26" s="1"/>
  <c r="G65" i="26" l="1"/>
  <c r="F65" i="26"/>
  <c r="H65" i="26" s="1" a="1"/>
  <c r="H65" i="26" s="1"/>
  <c r="E66" i="26" a="1"/>
  <c r="E66" i="26" s="1"/>
  <c r="F66" i="26" l="1"/>
  <c r="H66" i="26" s="1" a="1"/>
  <c r="H66" i="26" s="1"/>
  <c r="G66" i="26"/>
  <c r="E67" i="26" a="1"/>
  <c r="E67" i="26" s="1"/>
  <c r="F67" i="26" l="1"/>
  <c r="H67" i="26" s="1" a="1"/>
  <c r="H67" i="26" s="1"/>
  <c r="G67" i="26"/>
  <c r="E68" i="26" a="1"/>
  <c r="E68" i="26" s="1"/>
  <c r="F68" i="26" l="1"/>
  <c r="H68" i="26" s="1" a="1"/>
  <c r="H68" i="26" s="1"/>
  <c r="G68" i="26"/>
  <c r="E69" i="26" a="1"/>
  <c r="E69" i="26" s="1"/>
  <c r="G69" i="26" l="1"/>
  <c r="F69" i="26"/>
  <c r="H69" i="26" s="1" a="1"/>
  <c r="H69" i="26" s="1"/>
  <c r="E70" i="26" a="1"/>
  <c r="E70" i="26" s="1"/>
  <c r="F70" i="26" l="1"/>
  <c r="H70" i="26" s="1" a="1"/>
  <c r="H70" i="26" s="1"/>
  <c r="G70" i="26"/>
  <c r="E71" i="26" a="1"/>
  <c r="E71" i="26" s="1"/>
  <c r="F71" i="26" l="1"/>
  <c r="H71" i="26" s="1" a="1"/>
  <c r="H71" i="26" s="1"/>
  <c r="G71" i="26"/>
  <c r="E72" i="26" a="1"/>
  <c r="E72" i="26" s="1"/>
  <c r="F72" i="26" l="1"/>
  <c r="H72" i="26" s="1" a="1"/>
  <c r="H72" i="26" s="1"/>
  <c r="G72" i="26"/>
  <c r="E73" i="26" a="1"/>
  <c r="E73" i="26" s="1"/>
  <c r="G73" i="26" l="1"/>
  <c r="F73" i="26"/>
  <c r="H73" i="26" s="1" a="1"/>
  <c r="H73" i="26" s="1"/>
  <c r="E74" i="26" a="1"/>
  <c r="E74" i="26" s="1"/>
  <c r="G74" i="26" l="1"/>
  <c r="F74" i="26"/>
  <c r="H74" i="26" s="1" a="1"/>
  <c r="H74" i="26" s="1"/>
  <c r="E75" i="26" a="1"/>
  <c r="E75" i="26" s="1"/>
  <c r="G75" i="26" l="1"/>
  <c r="F75" i="26"/>
  <c r="H75" i="26" s="1" a="1"/>
  <c r="H75" i="26" s="1"/>
  <c r="E76" i="26" a="1"/>
  <c r="E76" i="26" s="1"/>
  <c r="F76" i="26" l="1"/>
  <c r="H76" i="26" s="1" a="1"/>
  <c r="H76" i="26" s="1"/>
  <c r="G76" i="26"/>
  <c r="E77" i="26" a="1"/>
  <c r="E77" i="26" s="1"/>
  <c r="F77" i="26" l="1"/>
  <c r="H77" i="26" s="1" a="1"/>
  <c r="H77" i="26" s="1"/>
  <c r="G77" i="26"/>
  <c r="E78" i="26" a="1"/>
  <c r="E78" i="26" s="1"/>
  <c r="G78" i="26" l="1"/>
  <c r="F78" i="26"/>
  <c r="H78" i="26" s="1" a="1"/>
  <c r="H78" i="26" s="1"/>
  <c r="E79" i="26" a="1"/>
  <c r="E79" i="26" s="1"/>
  <c r="G79" i="26" l="1"/>
  <c r="F79" i="26"/>
  <c r="H79" i="26" s="1" a="1"/>
  <c r="H79" i="26" s="1"/>
  <c r="E80" i="26" a="1"/>
  <c r="E80" i="26" s="1"/>
  <c r="G80" i="26" l="1"/>
  <c r="F80" i="26"/>
  <c r="H80" i="26" s="1" a="1"/>
  <c r="H80" i="26" s="1"/>
  <c r="E81" i="26" a="1"/>
  <c r="E81" i="26" s="1"/>
  <c r="F81" i="26" l="1"/>
  <c r="H81" i="26" s="1" a="1"/>
  <c r="H81" i="26" s="1"/>
  <c r="G81" i="26"/>
  <c r="E82" i="26" a="1"/>
  <c r="E82" i="26" s="1"/>
  <c r="F82" i="26" l="1"/>
  <c r="H82" i="26" s="1" a="1"/>
  <c r="H82" i="26" s="1"/>
  <c r="G82" i="26"/>
  <c r="E83" i="26" a="1"/>
  <c r="E83" i="26" s="1"/>
  <c r="F83" i="26" l="1"/>
  <c r="H83" i="26" s="1" a="1"/>
  <c r="H83" i="26" s="1"/>
  <c r="G83" i="26"/>
  <c r="E84" i="26" a="1"/>
  <c r="E84" i="26" s="1"/>
  <c r="G84" i="26" l="1"/>
  <c r="F84" i="26"/>
  <c r="H84" i="26" s="1" a="1"/>
  <c r="H84" i="26" s="1"/>
  <c r="E85" i="26" a="1"/>
  <c r="E85" i="26" s="1"/>
  <c r="F85" i="26" l="1"/>
  <c r="H85" i="26" s="1" a="1"/>
  <c r="H85" i="26" s="1"/>
  <c r="G85" i="26"/>
  <c r="E86" i="26" a="1"/>
  <c r="E86" i="26" s="1"/>
  <c r="F86" i="26" l="1"/>
  <c r="H86" i="26" s="1" a="1"/>
  <c r="H86" i="26" s="1"/>
  <c r="G86" i="26"/>
  <c r="E87" i="26" a="1"/>
  <c r="E87" i="26" s="1"/>
  <c r="F87" i="26" l="1"/>
  <c r="H87" i="26" s="1" a="1"/>
  <c r="H87" i="26" s="1"/>
  <c r="G87" i="26"/>
  <c r="E88" i="26" a="1"/>
  <c r="E88" i="26" s="1"/>
  <c r="F88" i="26" l="1"/>
  <c r="H88" i="26" s="1" a="1"/>
  <c r="H88" i="26" s="1"/>
  <c r="G88" i="26"/>
  <c r="E89" i="26" a="1"/>
  <c r="E89" i="26" s="1"/>
  <c r="G89" i="26" l="1"/>
  <c r="F89" i="26"/>
  <c r="H89" i="26" s="1" a="1"/>
  <c r="H89" i="26" s="1"/>
  <c r="E90" i="26" a="1"/>
  <c r="E90" i="26" s="1"/>
  <c r="G90" i="26" l="1"/>
  <c r="F90" i="26"/>
  <c r="H90" i="26" s="1" a="1"/>
  <c r="H90" i="26" s="1"/>
  <c r="E91" i="26" a="1"/>
  <c r="E91" i="26" s="1"/>
  <c r="G91" i="26" l="1"/>
  <c r="F91" i="26"/>
  <c r="H91" i="26" s="1" a="1"/>
  <c r="H91" i="26" s="1"/>
  <c r="E92" i="26" a="1"/>
  <c r="E92" i="26" s="1"/>
  <c r="G92" i="26" l="1"/>
  <c r="F92" i="26"/>
  <c r="H92" i="26" s="1" a="1"/>
  <c r="H92" i="26" s="1"/>
  <c r="E93" i="26" a="1"/>
  <c r="E93" i="26" s="1"/>
  <c r="F93" i="26" l="1"/>
  <c r="H93" i="26" s="1" a="1"/>
  <c r="H93" i="26" s="1"/>
  <c r="G93" i="26"/>
  <c r="E94" i="26" a="1"/>
  <c r="E94" i="26" s="1"/>
  <c r="F94" i="26" l="1"/>
  <c r="H94" i="26" s="1" a="1"/>
  <c r="H94" i="26" s="1"/>
  <c r="G94" i="26"/>
  <c r="E95" i="26" a="1"/>
  <c r="E95" i="26" s="1"/>
  <c r="G95" i="26" l="1"/>
  <c r="F95" i="26"/>
  <c r="H95" i="26" s="1" a="1"/>
  <c r="H95" i="26" s="1"/>
  <c r="E96" i="26" a="1"/>
  <c r="E96" i="26" s="1"/>
  <c r="F96" i="26" l="1"/>
  <c r="H96" i="26" s="1" a="1"/>
  <c r="H96" i="26" s="1"/>
  <c r="G96" i="26"/>
  <c r="E97" i="26" a="1"/>
  <c r="E97" i="26" s="1"/>
  <c r="G97" i="26" l="1"/>
  <c r="F97" i="26"/>
  <c r="H97" i="26" s="1" a="1"/>
  <c r="H97" i="26" s="1"/>
  <c r="E98" i="26" a="1"/>
  <c r="E98" i="26" s="1"/>
  <c r="G98" i="26" l="1"/>
  <c r="F98" i="26"/>
  <c r="H98" i="26" s="1" a="1"/>
  <c r="H98" i="26" s="1"/>
  <c r="E99" i="26" a="1"/>
  <c r="E99" i="26" s="1"/>
  <c r="F99" i="26" l="1"/>
  <c r="H99" i="26" s="1" a="1"/>
  <c r="H99" i="26" s="1"/>
  <c r="G99" i="26"/>
  <c r="E100" i="26" a="1"/>
  <c r="E100" i="26" s="1"/>
  <c r="G100" i="26" l="1"/>
  <c r="F100" i="26"/>
  <c r="H100" i="26" s="1" a="1"/>
  <c r="H100" i="26" s="1"/>
  <c r="E101" i="26" a="1"/>
  <c r="E101" i="26" s="1"/>
  <c r="F101" i="26" l="1"/>
  <c r="H101" i="26" s="1" a="1"/>
  <c r="H101" i="26" s="1"/>
  <c r="G101" i="26"/>
  <c r="E102" i="26" a="1"/>
  <c r="E102" i="26" s="1"/>
  <c r="F102" i="26" l="1"/>
  <c r="H102" i="26" s="1" a="1"/>
  <c r="H102" i="26" s="1"/>
  <c r="G102" i="26"/>
  <c r="E103" i="26" a="1"/>
  <c r="E103" i="26" s="1"/>
  <c r="F103" i="26" l="1"/>
  <c r="H103" i="26" s="1" a="1"/>
  <c r="H103" i="26" s="1"/>
  <c r="G103" i="26"/>
  <c r="E104" i="26" a="1"/>
  <c r="E104" i="26" s="1"/>
  <c r="F104" i="26" l="1"/>
  <c r="H104" i="26" s="1" a="1"/>
  <c r="H104" i="26" s="1"/>
  <c r="G104" i="26"/>
  <c r="E105" i="26" a="1"/>
  <c r="E105" i="26" s="1"/>
  <c r="F105" i="26" l="1"/>
  <c r="H105" i="26" s="1" a="1"/>
  <c r="H105" i="26" s="1"/>
  <c r="G105" i="26"/>
  <c r="E106" i="26" a="1"/>
  <c r="E106" i="26" s="1"/>
  <c r="G106" i="26" l="1"/>
  <c r="F106" i="26"/>
  <c r="H106" i="26" s="1" a="1"/>
  <c r="H106" i="26" s="1"/>
  <c r="E107" i="26" a="1"/>
  <c r="E107" i="26" s="1"/>
  <c r="F107" i="26" l="1"/>
  <c r="H107" i="26" s="1" a="1"/>
  <c r="H107" i="26" s="1"/>
  <c r="G107" i="26"/>
  <c r="E108" i="26" a="1"/>
  <c r="E108" i="26" s="1"/>
  <c r="G108" i="26" l="1"/>
  <c r="F108" i="26"/>
  <c r="H108" i="26" s="1" a="1"/>
  <c r="H108" i="26" s="1"/>
  <c r="E109" i="26" a="1"/>
  <c r="E109" i="26" s="1"/>
  <c r="F109" i="26" l="1"/>
  <c r="H109" i="26" s="1" a="1"/>
  <c r="H109" i="26" s="1"/>
  <c r="G109" i="26"/>
  <c r="E110" i="26" a="1"/>
  <c r="E110" i="26" s="1"/>
  <c r="F110" i="26" l="1"/>
  <c r="H110" i="26" s="1" a="1"/>
  <c r="H110" i="26" s="1"/>
  <c r="G110" i="26"/>
  <c r="E111" i="26" a="1"/>
  <c r="E111" i="26" s="1"/>
  <c r="F111" i="26" l="1"/>
  <c r="H111" i="26" s="1" a="1"/>
  <c r="H111" i="26" s="1"/>
  <c r="G111" i="26"/>
  <c r="E112" i="26" a="1"/>
  <c r="E112" i="26" s="1"/>
  <c r="F112" i="26" l="1"/>
  <c r="H112" i="26" s="1" a="1"/>
  <c r="H112" i="26" s="1"/>
  <c r="G112" i="26"/>
  <c r="E113" i="26" a="1"/>
  <c r="E113" i="26" s="1"/>
  <c r="F113" i="26" l="1"/>
  <c r="H113" i="26" s="1" a="1"/>
  <c r="H113" i="26" s="1"/>
  <c r="G113" i="26"/>
  <c r="E114" i="26" a="1"/>
  <c r="E114" i="26" s="1"/>
  <c r="G114" i="26" l="1"/>
  <c r="F114" i="26"/>
  <c r="H114" i="26" s="1" a="1"/>
  <c r="H114" i="26" s="1"/>
  <c r="E115" i="26" a="1"/>
  <c r="E115" i="26" s="1"/>
  <c r="F115" i="26" l="1"/>
  <c r="H115" i="26" s="1" a="1"/>
  <c r="H115" i="26" s="1"/>
  <c r="G115" i="26"/>
  <c r="E116" i="26" a="1"/>
  <c r="E116" i="26" s="1"/>
  <c r="G116" i="26" l="1"/>
  <c r="F116" i="26"/>
  <c r="H116" i="26" s="1" a="1"/>
  <c r="H116" i="26" s="1"/>
  <c r="E117" i="26" a="1"/>
  <c r="E117" i="26" s="1"/>
  <c r="G117" i="26" l="1"/>
  <c r="F117" i="26"/>
  <c r="H117" i="26" s="1" a="1"/>
  <c r="H117" i="26" s="1"/>
  <c r="E118" i="26" a="1"/>
  <c r="E118" i="26" s="1"/>
  <c r="G118" i="26" l="1"/>
  <c r="F118" i="26"/>
  <c r="H118" i="26" s="1" a="1"/>
  <c r="H118" i="26" s="1"/>
  <c r="E119" i="26" a="1"/>
  <c r="E119" i="26" s="1"/>
  <c r="F119" i="26" l="1"/>
  <c r="H119" i="26" s="1" a="1"/>
  <c r="H119" i="26" s="1"/>
  <c r="G119" i="26"/>
  <c r="E120" i="26" a="1"/>
  <c r="E120" i="26" s="1"/>
  <c r="F120" i="26" l="1"/>
  <c r="H120" i="26" s="1" a="1"/>
  <c r="H120" i="26" s="1"/>
  <c r="G120" i="26"/>
  <c r="E121" i="26" a="1"/>
  <c r="E121" i="26" s="1"/>
  <c r="F121" i="26" l="1"/>
  <c r="H121" i="26" s="1" a="1"/>
  <c r="H121" i="26" s="1"/>
  <c r="G121" i="26"/>
  <c r="E122" i="26" a="1"/>
  <c r="E122" i="26" s="1"/>
  <c r="F122" i="26" l="1"/>
  <c r="H122" i="26" s="1" a="1"/>
  <c r="H122" i="26" s="1"/>
  <c r="G122" i="26"/>
  <c r="E123" i="26" a="1"/>
  <c r="E123" i="26" s="1"/>
  <c r="G123" i="26" l="1"/>
  <c r="F123" i="26"/>
  <c r="H123" i="26" s="1" a="1"/>
  <c r="H123" i="26" s="1"/>
  <c r="E124" i="26" a="1"/>
  <c r="E124" i="26" s="1"/>
  <c r="F124" i="26" l="1"/>
  <c r="H124" i="26" s="1" a="1"/>
  <c r="H124" i="26" s="1"/>
  <c r="G124" i="26"/>
  <c r="E125" i="26" a="1"/>
  <c r="E125" i="26" s="1"/>
  <c r="F125" i="26" l="1"/>
  <c r="H125" i="26" s="1" a="1"/>
  <c r="H125" i="26" s="1"/>
  <c r="G125" i="26"/>
  <c r="E126" i="26" a="1"/>
  <c r="E126" i="26" s="1"/>
  <c r="F126" i="26" l="1"/>
  <c r="H126" i="26" s="1" a="1"/>
  <c r="H126" i="26" s="1"/>
  <c r="G126" i="26"/>
  <c r="E127" i="26" a="1"/>
  <c r="E127" i="26" s="1"/>
  <c r="G127" i="26" l="1"/>
  <c r="F127" i="26"/>
  <c r="H127" i="26" s="1" a="1"/>
  <c r="H127" i="26" s="1"/>
  <c r="E128" i="26" a="1"/>
  <c r="E128" i="26" s="1"/>
  <c r="G128" i="26" l="1"/>
  <c r="F128" i="26"/>
  <c r="H128" i="26" s="1" a="1"/>
  <c r="H128" i="26" s="1"/>
  <c r="E129" i="26" a="1"/>
  <c r="E129" i="26" s="1"/>
  <c r="F129" i="26" l="1"/>
  <c r="H129" i="26" s="1" a="1"/>
  <c r="H129" i="26" s="1"/>
  <c r="G129" i="26"/>
  <c r="E130" i="26" a="1"/>
  <c r="E130" i="26" s="1"/>
  <c r="G130" i="26" l="1"/>
  <c r="F130" i="26"/>
  <c r="H130" i="26" s="1" a="1"/>
  <c r="H130" i="26" s="1"/>
  <c r="E131" i="26" a="1"/>
  <c r="E131" i="26" s="1"/>
  <c r="F131" i="26" l="1"/>
  <c r="H131" i="26" s="1" a="1"/>
  <c r="H131" i="26" s="1"/>
  <c r="G131" i="26"/>
  <c r="E132" i="26" a="1"/>
  <c r="E132" i="26" s="1"/>
  <c r="F132" i="26" l="1"/>
  <c r="H132" i="26" s="1" a="1"/>
  <c r="H132" i="26" s="1"/>
  <c r="G132" i="26"/>
  <c r="E133" i="26" a="1"/>
  <c r="E133" i="26" s="1"/>
  <c r="G133" i="26" l="1"/>
  <c r="F133" i="26"/>
  <c r="H133" i="26" s="1" a="1"/>
  <c r="H133" i="26" s="1"/>
  <c r="E134" i="26" a="1"/>
  <c r="E134" i="26" s="1"/>
  <c r="G134" i="26" l="1"/>
  <c r="F134" i="26"/>
  <c r="H134" i="26" s="1" a="1"/>
  <c r="H134" i="26" s="1"/>
  <c r="E135" i="26" a="1"/>
  <c r="E135" i="26" s="1"/>
  <c r="F135" i="26" l="1"/>
  <c r="H135" i="26" s="1" a="1"/>
  <c r="H135" i="26" s="1"/>
  <c r="G135" i="26"/>
  <c r="E136" i="26" a="1"/>
  <c r="E136" i="26" s="1"/>
  <c r="G136" i="26" l="1"/>
  <c r="F136" i="26"/>
  <c r="H136" i="26" s="1" a="1"/>
  <c r="H136" i="26" s="1"/>
  <c r="E137" i="26" a="1"/>
  <c r="E137" i="26" s="1"/>
  <c r="F137" i="26" l="1"/>
  <c r="H137" i="26" s="1" a="1"/>
  <c r="H137" i="26" s="1"/>
  <c r="G137" i="26"/>
  <c r="E138" i="26" a="1"/>
  <c r="E138" i="26" s="1"/>
  <c r="F138" i="26" l="1"/>
  <c r="H138" i="26" s="1" a="1"/>
  <c r="H138" i="26" s="1"/>
  <c r="G138" i="26"/>
  <c r="E139" i="26" a="1"/>
  <c r="E139" i="26" s="1"/>
  <c r="F139" i="26" l="1"/>
  <c r="H139" i="26" s="1" a="1"/>
  <c r="H139" i="26" s="1"/>
  <c r="G139" i="26"/>
  <c r="E140" i="26" a="1"/>
  <c r="E140" i="26" s="1"/>
  <c r="F140" i="26" l="1"/>
  <c r="H140" i="26" s="1" a="1"/>
  <c r="H140" i="26" s="1"/>
  <c r="G140" i="26"/>
  <c r="E141" i="26" a="1"/>
  <c r="E141" i="26" s="1"/>
  <c r="F141" i="26" l="1"/>
  <c r="H141" i="26" s="1" a="1"/>
  <c r="H141" i="26" s="1"/>
  <c r="G141" i="26"/>
  <c r="E142" i="26" a="1"/>
  <c r="E142" i="26" s="1"/>
  <c r="F142" i="26" l="1"/>
  <c r="H142" i="26" s="1" a="1"/>
  <c r="H142" i="26" s="1"/>
  <c r="G142" i="26"/>
  <c r="E143" i="26" a="1"/>
  <c r="E143" i="26" s="1"/>
  <c r="F143" i="26" l="1"/>
  <c r="H143" i="26" s="1" a="1"/>
  <c r="H143" i="26" s="1"/>
  <c r="G143" i="26"/>
  <c r="E144" i="26" a="1"/>
  <c r="E144" i="26" s="1"/>
  <c r="F144" i="26" l="1"/>
  <c r="H144" i="26" s="1" a="1"/>
  <c r="H144" i="26" s="1"/>
  <c r="G144" i="26"/>
  <c r="E145" i="26" a="1"/>
  <c r="E145" i="26" s="1"/>
  <c r="F145" i="26" l="1"/>
  <c r="H145" i="26" s="1" a="1"/>
  <c r="H145" i="26" s="1"/>
  <c r="G145" i="26"/>
  <c r="E146" i="26" a="1"/>
  <c r="E146" i="26" s="1"/>
  <c r="F146" i="26" l="1"/>
  <c r="H146" i="26" s="1" a="1"/>
  <c r="H146" i="26" s="1"/>
  <c r="G146" i="26"/>
  <c r="E147" i="26" a="1"/>
  <c r="E147" i="26" s="1"/>
  <c r="F147" i="26" l="1"/>
  <c r="H147" i="26" s="1" a="1"/>
  <c r="H147" i="26" s="1"/>
  <c r="G147" i="26"/>
  <c r="E148" i="26" a="1"/>
  <c r="E148" i="26" s="1"/>
  <c r="F148" i="26" l="1"/>
  <c r="H148" i="26" s="1" a="1"/>
  <c r="H148" i="26" s="1"/>
  <c r="G148" i="26"/>
  <c r="E149" i="26" a="1"/>
  <c r="E149" i="26" s="1"/>
  <c r="F149" i="26" l="1"/>
  <c r="H149" i="26" s="1" a="1"/>
  <c r="H149" i="26" s="1"/>
  <c r="G149" i="26"/>
  <c r="E150" i="26" a="1"/>
  <c r="E150" i="26" s="1"/>
  <c r="G150" i="26" l="1"/>
  <c r="F150" i="26"/>
  <c r="H150" i="26" s="1" a="1"/>
  <c r="H150" i="26" s="1"/>
  <c r="E151" i="26" a="1"/>
  <c r="E151" i="26" s="1"/>
  <c r="F151" i="26" l="1"/>
  <c r="H151" i="26" s="1" a="1"/>
  <c r="H151" i="26" s="1"/>
  <c r="G151" i="26"/>
  <c r="E152" i="26" a="1"/>
  <c r="E152" i="26" s="1"/>
  <c r="G152" i="26" l="1"/>
  <c r="F152" i="26"/>
  <c r="H152" i="26" s="1" a="1"/>
  <c r="H152" i="26" s="1"/>
  <c r="E153" i="26" a="1"/>
  <c r="E153" i="26" s="1"/>
  <c r="F153" i="26" l="1"/>
  <c r="H153" i="26" s="1" a="1"/>
  <c r="H153" i="26" s="1"/>
  <c r="G153" i="26"/>
  <c r="E154" i="26" a="1"/>
  <c r="E154" i="26" s="1"/>
  <c r="F154" i="26" l="1"/>
  <c r="H154" i="26" s="1" a="1"/>
  <c r="H154" i="26" s="1"/>
  <c r="G154" i="26"/>
  <c r="E155" i="26" a="1"/>
  <c r="E155" i="26" s="1"/>
  <c r="F155" i="26" l="1"/>
  <c r="H155" i="26" s="1" a="1"/>
  <c r="H155" i="26" s="1"/>
  <c r="G155" i="26"/>
  <c r="E156" i="26" a="1"/>
  <c r="E156" i="26" s="1"/>
  <c r="F156" i="26" l="1"/>
  <c r="H156" i="26" s="1" a="1"/>
  <c r="H156" i="26" s="1"/>
  <c r="G156" i="26"/>
  <c r="E157" i="26" a="1"/>
  <c r="E157" i="26" s="1"/>
  <c r="G157" i="26" l="1"/>
  <c r="F157" i="26"/>
  <c r="H157" i="26" s="1" a="1"/>
  <c r="H157" i="26" s="1"/>
  <c r="E158" i="26" a="1"/>
  <c r="E158" i="26" s="1"/>
  <c r="F158" i="26" l="1"/>
  <c r="H158" i="26" s="1" a="1"/>
  <c r="H158" i="26" s="1"/>
  <c r="G158" i="26"/>
  <c r="E159" i="26" a="1"/>
  <c r="E159" i="26" s="1"/>
  <c r="F159" i="26" l="1"/>
  <c r="H159" i="26" s="1" a="1"/>
  <c r="H159" i="26" s="1"/>
  <c r="G159" i="26"/>
  <c r="E160" i="26" a="1"/>
  <c r="E160" i="26" s="1"/>
  <c r="G160" i="26" l="1"/>
  <c r="F160" i="26"/>
  <c r="H160" i="26" s="1" a="1"/>
  <c r="H160" i="26" s="1"/>
  <c r="E161" i="26" a="1"/>
  <c r="E161" i="26" s="1"/>
  <c r="F161" i="26" l="1"/>
  <c r="H161" i="26" s="1" a="1"/>
  <c r="H161" i="26" s="1"/>
  <c r="G161" i="26"/>
  <c r="E162" i="26" a="1"/>
  <c r="E162" i="26" s="1"/>
  <c r="F162" i="26" l="1"/>
  <c r="H162" i="26" s="1" a="1"/>
  <c r="H162" i="26" s="1"/>
  <c r="G162" i="26"/>
  <c r="E163" i="26" a="1"/>
  <c r="E163" i="26" s="1"/>
  <c r="F163" i="26" l="1"/>
  <c r="H163" i="26" s="1" a="1"/>
  <c r="H163" i="26" s="1"/>
  <c r="G163" i="26"/>
  <c r="E164" i="26" a="1"/>
  <c r="E164" i="26" s="1"/>
  <c r="G164" i="26" l="1"/>
  <c r="F164" i="26"/>
  <c r="H164" i="26" s="1" a="1"/>
  <c r="H164" i="26" s="1"/>
  <c r="E165" i="26" a="1"/>
  <c r="E165" i="26" s="1"/>
  <c r="G165" i="26" l="1"/>
  <c r="F165" i="26"/>
  <c r="H165" i="26" s="1" a="1"/>
  <c r="H165" i="26" s="1"/>
  <c r="E166" i="26" a="1"/>
  <c r="E166" i="26" s="1"/>
  <c r="F166" i="26" l="1"/>
  <c r="H166" i="26" s="1" a="1"/>
  <c r="H166" i="26" s="1"/>
  <c r="G166" i="26"/>
  <c r="E167" i="26" a="1"/>
  <c r="E167" i="26" s="1"/>
  <c r="F167" i="26" l="1"/>
  <c r="H167" i="26" s="1" a="1"/>
  <c r="H167" i="26" s="1"/>
  <c r="G167" i="26"/>
  <c r="E168" i="26" a="1"/>
  <c r="E168" i="26" s="1"/>
  <c r="G168" i="26" l="1"/>
  <c r="F168" i="26"/>
  <c r="H168" i="26" s="1" a="1"/>
  <c r="H168" i="26" s="1"/>
  <c r="E169" i="26" a="1"/>
  <c r="E169" i="26" s="1"/>
  <c r="G169" i="26" l="1"/>
  <c r="F169" i="26"/>
  <c r="H169" i="26" s="1" a="1"/>
  <c r="H169" i="26" s="1"/>
  <c r="E170" i="26" a="1"/>
  <c r="E170" i="26" s="1"/>
  <c r="F170" i="26" l="1"/>
  <c r="H170" i="26" s="1" a="1"/>
  <c r="H170" i="26" s="1"/>
  <c r="G170" i="26"/>
  <c r="E171" i="26" a="1"/>
  <c r="E171" i="26" s="1"/>
  <c r="F171" i="26" l="1"/>
  <c r="H171" i="26" s="1" a="1"/>
  <c r="H171" i="26" s="1"/>
  <c r="G171" i="26"/>
  <c r="E172" i="26" a="1"/>
  <c r="E172" i="26" s="1"/>
  <c r="G172" i="26" l="1"/>
  <c r="F172" i="26"/>
  <c r="H172" i="26" s="1" a="1"/>
  <c r="H172" i="26" s="1"/>
  <c r="E173" i="26" a="1"/>
  <c r="E173" i="26" s="1"/>
  <c r="G173" i="26" l="1"/>
  <c r="F173" i="26"/>
  <c r="H173" i="26" s="1" a="1"/>
  <c r="H173" i="26" s="1"/>
  <c r="E174" i="26" a="1"/>
  <c r="E174" i="26" s="1"/>
  <c r="G174" i="26" l="1"/>
  <c r="F174" i="26"/>
  <c r="H174" i="26" s="1" a="1"/>
  <c r="H174" i="26" s="1"/>
  <c r="E175" i="26" a="1"/>
  <c r="E175" i="26" s="1"/>
  <c r="G175" i="26" l="1"/>
  <c r="F175" i="26"/>
  <c r="H175" i="26" s="1" a="1"/>
  <c r="H175" i="26" s="1"/>
  <c r="E176" i="26" a="1"/>
  <c r="E176" i="26" s="1"/>
  <c r="F176" i="26" l="1"/>
  <c r="H176" i="26" s="1" a="1"/>
  <c r="H176" i="26" s="1"/>
  <c r="G176" i="26"/>
  <c r="E177" i="26" a="1"/>
  <c r="E177" i="26" s="1"/>
  <c r="F177" i="26" l="1"/>
  <c r="H177" i="26" s="1" a="1"/>
  <c r="H177" i="26" s="1"/>
  <c r="G177" i="26"/>
  <c r="E178" i="26" a="1"/>
  <c r="E178" i="26" s="1"/>
  <c r="F178" i="26" l="1"/>
  <c r="G178" i="26"/>
  <c r="H178" i="26" l="1" a="1"/>
  <c r="H178" i="26" s="1"/>
  <c r="R3" i="26" s="1" a="1"/>
  <c r="AA31" i="26" s="1" a="1"/>
  <c r="AA31" i="26" s="1"/>
  <c r="T72" i="26" l="1"/>
  <c r="AC72" i="26" s="1" a="1"/>
  <c r="AC72" i="26" s="1"/>
  <c r="T21" i="26"/>
  <c r="W21" i="26" s="1"/>
  <c r="AA59" i="26" a="1"/>
  <c r="AA59" i="26" s="1"/>
  <c r="U59" i="26" s="1"/>
  <c r="T121" i="26"/>
  <c r="AB121" i="26" s="1" a="1"/>
  <c r="AB121" i="26" s="1"/>
  <c r="T94" i="26"/>
  <c r="AB94" i="26" s="1" a="1"/>
  <c r="AB94" i="26" s="1"/>
  <c r="Z54" i="26" a="1"/>
  <c r="Z54" i="26" s="1"/>
  <c r="AA13" i="26" a="1"/>
  <c r="AA13" i="26" s="1"/>
  <c r="AA46" i="26" a="1"/>
  <c r="AA46" i="26" s="1"/>
  <c r="U46" i="26" s="1"/>
  <c r="T139" i="26"/>
  <c r="AC139" i="26" s="1" a="1"/>
  <c r="AC139" i="26" s="1"/>
  <c r="T42" i="26"/>
  <c r="W42" i="26" s="1"/>
  <c r="T111" i="26"/>
  <c r="AC111" i="26" s="1" a="1"/>
  <c r="AC111" i="26" s="1"/>
  <c r="T86" i="26"/>
  <c r="AC86" i="26" s="1" a="1"/>
  <c r="AC86" i="26" s="1"/>
  <c r="T89" i="26"/>
  <c r="AB89" i="26" s="1" a="1"/>
  <c r="AB89" i="26" s="1"/>
  <c r="Z52" i="26" a="1"/>
  <c r="Z52" i="26" s="1"/>
  <c r="Z38" i="26" a="1"/>
  <c r="Z38" i="26" s="1"/>
  <c r="AA17" i="26" a="1"/>
  <c r="AA17" i="26" s="1"/>
  <c r="U17" i="26" s="1"/>
  <c r="Z15" i="26" a="1"/>
  <c r="Z15" i="26" s="1"/>
  <c r="Y14" i="26" a="1"/>
  <c r="Y14" i="26" s="1"/>
  <c r="T85" i="26"/>
  <c r="AC85" i="26" s="1" a="1"/>
  <c r="AC85" i="26" s="1"/>
  <c r="T76" i="26"/>
  <c r="AB76" i="26" s="1" a="1"/>
  <c r="AB76" i="26" s="1"/>
  <c r="T105" i="26"/>
  <c r="AB105" i="26" s="1" a="1"/>
  <c r="AB105" i="26" s="1"/>
  <c r="T60" i="26"/>
  <c r="W60" i="26" s="1"/>
  <c r="T113" i="26"/>
  <c r="AC113" i="26" s="1" a="1"/>
  <c r="AC113" i="26" s="1"/>
  <c r="Z14" i="26" a="1"/>
  <c r="Z14" i="26" s="1"/>
  <c r="Z41" i="26" a="1"/>
  <c r="Z41" i="26" s="1"/>
  <c r="AA15" i="26" a="1"/>
  <c r="AA15" i="26" s="1"/>
  <c r="U15" i="26" s="1"/>
  <c r="Y29" i="26" a="1"/>
  <c r="Y29" i="26" s="1"/>
  <c r="AA5" i="26" a="1"/>
  <c r="AA5" i="26" s="1"/>
  <c r="U5" i="26" s="1"/>
  <c r="T40" i="26"/>
  <c r="W40" i="26" s="1"/>
  <c r="T114" i="26"/>
  <c r="AC114" i="26" s="1" a="1"/>
  <c r="AC114" i="26" s="1"/>
  <c r="Y40" i="26" a="1"/>
  <c r="Y40" i="26" s="1"/>
  <c r="T71" i="26"/>
  <c r="AC71" i="26" s="1" a="1"/>
  <c r="AC71" i="26" s="1"/>
  <c r="Y17" i="26" a="1"/>
  <c r="Y17" i="26" s="1"/>
  <c r="T110" i="26"/>
  <c r="AC110" i="26" s="1" a="1"/>
  <c r="AC110" i="26" s="1"/>
  <c r="T158" i="26"/>
  <c r="AC158" i="26" s="1" a="1"/>
  <c r="AC158" i="26" s="1"/>
  <c r="T115" i="26"/>
  <c r="AB115" i="26" s="1" a="1"/>
  <c r="AB115" i="26" s="1"/>
  <c r="T43" i="26"/>
  <c r="W43" i="26" s="1"/>
  <c r="T63" i="26"/>
  <c r="W63" i="26" s="1"/>
  <c r="AA56" i="26" a="1"/>
  <c r="AA56" i="26" s="1"/>
  <c r="U56" i="26" s="1"/>
  <c r="Y36" i="26" a="1"/>
  <c r="Y36" i="26" s="1"/>
  <c r="AA38" i="26" a="1"/>
  <c r="AA38" i="26" s="1"/>
  <c r="U38" i="26" s="1"/>
  <c r="Y48" i="26" a="1"/>
  <c r="Y48" i="26" s="1"/>
  <c r="AA42" i="26" a="1"/>
  <c r="AA42" i="26" s="1"/>
  <c r="U42" i="26" s="1"/>
  <c r="T153" i="26"/>
  <c r="AB153" i="26" s="1" a="1"/>
  <c r="AB153" i="26" s="1"/>
  <c r="AA47" i="26" a="1"/>
  <c r="AA47" i="26" s="1"/>
  <c r="U47" i="26" s="1"/>
  <c r="AA35" i="26" a="1"/>
  <c r="AA35" i="26" s="1"/>
  <c r="U35" i="26" s="1"/>
  <c r="T125" i="26"/>
  <c r="AC125" i="26" s="1" a="1"/>
  <c r="AC125" i="26" s="1"/>
  <c r="Z42" i="26" a="1"/>
  <c r="Z42" i="26" s="1"/>
  <c r="T52" i="26"/>
  <c r="W52" i="26" s="1"/>
  <c r="T137" i="26"/>
  <c r="AC137" i="26" s="1" a="1"/>
  <c r="AC137" i="26" s="1"/>
  <c r="T132" i="26"/>
  <c r="AC132" i="26" s="1" a="1"/>
  <c r="AC132" i="26" s="1"/>
  <c r="T10" i="26"/>
  <c r="W10" i="26" s="1"/>
  <c r="T28" i="26"/>
  <c r="W28" i="26" s="1"/>
  <c r="AA67" i="26" a="1"/>
  <c r="AA67" i="26" s="1"/>
  <c r="U67" i="26" s="1"/>
  <c r="Z9" i="26" a="1"/>
  <c r="Z9" i="26" s="1"/>
  <c r="Y35" i="26" a="1"/>
  <c r="Y35" i="26" s="1"/>
  <c r="Z10" i="26" a="1"/>
  <c r="Z10" i="26" s="1"/>
  <c r="Z55" i="26" a="1"/>
  <c r="Z55" i="26" s="1"/>
  <c r="AA12" i="26" a="1"/>
  <c r="AA12" i="26" s="1"/>
  <c r="U12" i="26" s="1"/>
  <c r="T145" i="26"/>
  <c r="AC145" i="26" s="1" a="1"/>
  <c r="AC145" i="26" s="1"/>
  <c r="T171" i="26"/>
  <c r="AC171" i="26" s="1" a="1"/>
  <c r="AC171" i="26" s="1"/>
  <c r="T37" i="26"/>
  <c r="W37" i="26" s="1"/>
  <c r="T175" i="26"/>
  <c r="AB175" i="26" s="1" a="1"/>
  <c r="AB175" i="26" s="1"/>
  <c r="T67" i="26"/>
  <c r="W67" i="26" s="1"/>
  <c r="T174" i="26"/>
  <c r="AC174" i="26" s="1" a="1"/>
  <c r="AC174" i="26" s="1"/>
  <c r="T45" i="26"/>
  <c r="W45" i="26" s="1"/>
  <c r="Z63" i="26" a="1"/>
  <c r="Z63" i="26" s="1"/>
  <c r="Z4" i="26" a="1"/>
  <c r="Z4" i="26" s="1"/>
  <c r="AA34" i="26" a="1"/>
  <c r="AA34" i="26" s="1"/>
  <c r="U34" i="26" s="1"/>
  <c r="Z18" i="26" a="1"/>
  <c r="Z18" i="26" s="1"/>
  <c r="Z57" i="26" a="1"/>
  <c r="Z57" i="26" s="1"/>
  <c r="Y51" i="26" a="1"/>
  <c r="Y51" i="26" s="1"/>
  <c r="Z8" i="26" a="1"/>
  <c r="Z8" i="26" s="1"/>
  <c r="Y60" i="26" a="1"/>
  <c r="Y60" i="26" s="1"/>
  <c r="Z47" i="26" a="1"/>
  <c r="Z47" i="26" s="1"/>
  <c r="Z20" i="26" a="1"/>
  <c r="Z20" i="26" s="1"/>
  <c r="T44" i="26"/>
  <c r="W44" i="26" s="1"/>
  <c r="T135" i="26"/>
  <c r="AB135" i="26" s="1" a="1"/>
  <c r="AB135" i="26" s="1"/>
  <c r="T156" i="26"/>
  <c r="AC156" i="26" s="1" a="1"/>
  <c r="AC156" i="26" s="1"/>
  <c r="T102" i="26"/>
  <c r="AC102" i="26" s="1" a="1"/>
  <c r="AC102" i="26" s="1"/>
  <c r="T56" i="26"/>
  <c r="W56" i="26" s="1"/>
  <c r="T54" i="26"/>
  <c r="W54" i="26" s="1"/>
  <c r="T178" i="26"/>
  <c r="X178" i="26" s="1"/>
  <c r="T163" i="26"/>
  <c r="AC163" i="26" s="1" a="1"/>
  <c r="AC163" i="26" s="1"/>
  <c r="T34" i="26"/>
  <c r="W34" i="26" s="1"/>
  <c r="T161" i="26"/>
  <c r="AB161" i="26" s="1" a="1"/>
  <c r="AB161" i="26" s="1"/>
  <c r="T8" i="26"/>
  <c r="W8" i="26" s="1"/>
  <c r="T61" i="26"/>
  <c r="W61" i="26" s="1"/>
  <c r="T168" i="26"/>
  <c r="AC168" i="26" s="1" a="1"/>
  <c r="AC168" i="26" s="1"/>
  <c r="T117" i="26"/>
  <c r="AB117" i="26" s="1" a="1"/>
  <c r="AB117" i="26" s="1"/>
  <c r="T166" i="26"/>
  <c r="AB166" i="26" s="1" a="1"/>
  <c r="AB166" i="26" s="1"/>
  <c r="T24" i="26"/>
  <c r="W24" i="26" s="1"/>
  <c r="T173" i="26"/>
  <c r="AC173" i="26" s="1" a="1"/>
  <c r="AC173" i="26" s="1"/>
  <c r="T36" i="26"/>
  <c r="W36" i="26" s="1"/>
  <c r="T149" i="26"/>
  <c r="AB149" i="26" s="1" a="1"/>
  <c r="AB149" i="26" s="1"/>
  <c r="T169" i="26"/>
  <c r="AB169" i="26" s="1" a="1"/>
  <c r="AB169" i="26" s="1"/>
  <c r="T99" i="26"/>
  <c r="AB99" i="26" s="1" a="1"/>
  <c r="AB99" i="26" s="1"/>
  <c r="T82" i="26"/>
  <c r="AB82" i="26" s="1" a="1"/>
  <c r="AB82" i="26" s="1"/>
  <c r="T13" i="26"/>
  <c r="W13" i="26" s="1"/>
  <c r="T83" i="26"/>
  <c r="AC83" i="26" s="1" a="1"/>
  <c r="AC83" i="26" s="1"/>
  <c r="T27" i="26"/>
  <c r="W27" i="26" s="1"/>
  <c r="T79" i="26"/>
  <c r="AB79" i="26" s="1" a="1"/>
  <c r="AB79" i="26" s="1"/>
  <c r="T11" i="26"/>
  <c r="W11" i="26" s="1"/>
  <c r="AA69" i="26" a="1"/>
  <c r="AA69" i="26" s="1"/>
  <c r="U69" i="26" s="1"/>
  <c r="AA52" i="26" a="1"/>
  <c r="AA52" i="26" s="1"/>
  <c r="U52" i="26" s="1"/>
  <c r="AA53" i="26" a="1"/>
  <c r="AA53" i="26" s="1"/>
  <c r="U53" i="26" s="1"/>
  <c r="Z67" i="26" a="1"/>
  <c r="Z67" i="26" s="1"/>
  <c r="Z17" i="26" a="1"/>
  <c r="Z17" i="26" s="1"/>
  <c r="Y22" i="26" a="1"/>
  <c r="Y22" i="26" s="1"/>
  <c r="Y58" i="26" a="1"/>
  <c r="Y58" i="26" s="1"/>
  <c r="Y8" i="26" a="1"/>
  <c r="Y8" i="26" s="1"/>
  <c r="AA6" i="26" a="1"/>
  <c r="AA6" i="26" s="1"/>
  <c r="U6" i="26" s="1"/>
  <c r="Z36" i="26" a="1"/>
  <c r="Z36" i="26" s="1"/>
  <c r="Y67" i="26" a="1"/>
  <c r="Y67" i="26" s="1"/>
  <c r="Z24" i="26" a="1"/>
  <c r="Z24" i="26" s="1"/>
  <c r="Y57" i="26" a="1"/>
  <c r="Y57" i="26" s="1"/>
  <c r="Y61" i="26" a="1"/>
  <c r="Y61" i="26" s="1"/>
  <c r="AA20" i="26" a="1"/>
  <c r="AA20" i="26" s="1"/>
  <c r="U20" i="26" s="1"/>
  <c r="Y26" i="26" a="1"/>
  <c r="Y26" i="26" s="1"/>
  <c r="AA61" i="26" a="1"/>
  <c r="AA61" i="26" s="1"/>
  <c r="U61" i="26" s="1"/>
  <c r="AA25" i="26" a="1"/>
  <c r="AA25" i="26" s="1"/>
  <c r="U25" i="26" s="1"/>
  <c r="AA57" i="26" a="1"/>
  <c r="AA57" i="26" s="1"/>
  <c r="U57" i="26" s="1"/>
  <c r="Y20" i="26" a="1"/>
  <c r="Y20" i="26" s="1"/>
  <c r="Y10" i="26" a="1"/>
  <c r="Y10" i="26" s="1"/>
  <c r="AA23" i="26" a="1"/>
  <c r="AA23" i="26" s="1"/>
  <c r="U23" i="26" s="1"/>
  <c r="AA27" i="26" a="1"/>
  <c r="AA27" i="26" s="1"/>
  <c r="U27" i="26" s="1"/>
  <c r="AA48" i="26" a="1"/>
  <c r="AA48" i="26" s="1"/>
  <c r="U48" i="26" s="1"/>
  <c r="Z53" i="26" a="1"/>
  <c r="Z53" i="26" s="1"/>
  <c r="Y23" i="26" a="1"/>
  <c r="Y23" i="26" s="1"/>
  <c r="AA58" i="26" a="1"/>
  <c r="AA58" i="26" s="1"/>
  <c r="U58" i="26" s="1"/>
  <c r="Y32" i="26" a="1"/>
  <c r="Y32" i="26" s="1"/>
  <c r="AA4" i="26" a="1"/>
  <c r="AA4" i="26" s="1"/>
  <c r="U4" i="26" s="1"/>
  <c r="Y52" i="26" a="1"/>
  <c r="Y52" i="26" s="1"/>
  <c r="Z26" i="26" a="1"/>
  <c r="Z26" i="26" s="1"/>
  <c r="Y65" i="26" a="1"/>
  <c r="Y65" i="26" s="1"/>
  <c r="AA51" i="26" a="1"/>
  <c r="AA51" i="26" s="1"/>
  <c r="U51" i="26" s="1"/>
  <c r="Y45" i="26" a="1"/>
  <c r="Y45" i="26" s="1"/>
  <c r="Y39" i="26" a="1"/>
  <c r="Y39" i="26" s="1"/>
  <c r="T165" i="26"/>
  <c r="AC165" i="26" s="1" a="1"/>
  <c r="AC165" i="26" s="1"/>
  <c r="T57" i="26"/>
  <c r="W57" i="26" s="1"/>
  <c r="T62" i="26"/>
  <c r="W62" i="26" s="1"/>
  <c r="T90" i="26"/>
  <c r="AB90" i="26" s="1" a="1"/>
  <c r="AB90" i="26" s="1"/>
  <c r="T126" i="26"/>
  <c r="AC126" i="26" s="1" a="1"/>
  <c r="AC126" i="26" s="1"/>
  <c r="T39" i="26"/>
  <c r="W39" i="26" s="1"/>
  <c r="T7" i="26"/>
  <c r="W7" i="26" s="1"/>
  <c r="T108" i="26"/>
  <c r="AB108" i="26" s="1" a="1"/>
  <c r="AB108" i="26" s="1"/>
  <c r="Z49" i="26" a="1"/>
  <c r="Z49" i="26" s="1"/>
  <c r="AA16" i="26" a="1"/>
  <c r="AA16" i="26" s="1"/>
  <c r="U16" i="26" s="1"/>
  <c r="Y28" i="26" a="1"/>
  <c r="Y28" i="26" s="1"/>
  <c r="Y41" i="26" a="1"/>
  <c r="Y41" i="26" s="1"/>
  <c r="Y63" i="26" a="1"/>
  <c r="Y63" i="26" s="1"/>
  <c r="AA24" i="26" a="1"/>
  <c r="AA24" i="26" s="1"/>
  <c r="U24" i="26" s="1"/>
  <c r="Y13" i="26" a="1"/>
  <c r="Y13" i="26" s="1"/>
  <c r="Y7" i="26" a="1"/>
  <c r="Y7" i="26" s="1"/>
  <c r="Y37" i="26" a="1"/>
  <c r="Y37" i="26" s="1"/>
  <c r="Z46" i="26" a="1"/>
  <c r="Z46" i="26" s="1"/>
  <c r="Y49" i="26" a="1"/>
  <c r="Y49" i="26" s="1"/>
  <c r="Z60" i="26" a="1"/>
  <c r="Z60" i="26" s="1"/>
  <c r="T162" i="26"/>
  <c r="AC162" i="26" s="1" a="1"/>
  <c r="AC162" i="26" s="1"/>
  <c r="T157" i="26"/>
  <c r="AB157" i="26" s="1" a="1"/>
  <c r="AB157" i="26" s="1"/>
  <c r="T177" i="26"/>
  <c r="AB177" i="26" s="1" a="1"/>
  <c r="AB177" i="26" s="1"/>
  <c r="T73" i="26"/>
  <c r="AB73" i="26" s="1" a="1"/>
  <c r="AB73" i="26" s="1"/>
  <c r="T104" i="26"/>
  <c r="AC104" i="26" s="1" a="1"/>
  <c r="AC104" i="26" s="1"/>
  <c r="T150" i="26"/>
  <c r="AB150" i="26" s="1" a="1"/>
  <c r="AB150" i="26" s="1"/>
  <c r="T112" i="26"/>
  <c r="AC112" i="26" s="1" a="1"/>
  <c r="AC112" i="26" s="1"/>
  <c r="T70" i="26"/>
  <c r="AB70" i="26" s="1" a="1"/>
  <c r="AB70" i="26" s="1"/>
  <c r="T147" i="26"/>
  <c r="AB147" i="26" s="1" a="1"/>
  <c r="AB147" i="26" s="1"/>
  <c r="T127" i="26"/>
  <c r="AB127" i="26" s="1" a="1"/>
  <c r="AB127" i="26" s="1"/>
  <c r="T160" i="26"/>
  <c r="AC160" i="26" s="1" a="1"/>
  <c r="AC160" i="26" s="1"/>
  <c r="T31" i="26"/>
  <c r="W31" i="26" s="1"/>
  <c r="T155" i="26"/>
  <c r="AC155" i="26" s="1" a="1"/>
  <c r="AC155" i="26" s="1"/>
  <c r="T167" i="26"/>
  <c r="AC167" i="26" s="1" a="1"/>
  <c r="AC167" i="26" s="1"/>
  <c r="T50" i="26"/>
  <c r="W50" i="26" s="1"/>
  <c r="T151" i="26"/>
  <c r="AB151" i="26" s="1" a="1"/>
  <c r="AB151" i="26" s="1"/>
  <c r="T49" i="26"/>
  <c r="W49" i="26" s="1"/>
  <c r="T119" i="26"/>
  <c r="AC119" i="26" s="1" a="1"/>
  <c r="AC119" i="26" s="1"/>
  <c r="T51" i="26"/>
  <c r="W51" i="26" s="1"/>
  <c r="T134" i="26"/>
  <c r="AC134" i="26" s="1" a="1"/>
  <c r="AC134" i="26" s="1"/>
  <c r="T133" i="26"/>
  <c r="AC133" i="26" s="1" a="1"/>
  <c r="AC133" i="26" s="1"/>
  <c r="T142" i="26"/>
  <c r="AC142" i="26" s="1" a="1"/>
  <c r="AC142" i="26" s="1"/>
  <c r="T164" i="26"/>
  <c r="AC164" i="26" s="1" a="1"/>
  <c r="AC164" i="26" s="1"/>
  <c r="T97" i="26"/>
  <c r="AC97" i="26" s="1" a="1"/>
  <c r="AC97" i="26" s="1"/>
  <c r="T68" i="26"/>
  <c r="W68" i="26" s="1"/>
  <c r="T32" i="26"/>
  <c r="W32" i="26" s="1"/>
  <c r="T25" i="26"/>
  <c r="W25" i="26" s="1"/>
  <c r="T12" i="26"/>
  <c r="W12" i="26" s="1"/>
  <c r="T74" i="26"/>
  <c r="AC74" i="26" s="1" a="1"/>
  <c r="AC74" i="26" s="1"/>
  <c r="T55" i="26"/>
  <c r="W55" i="26" s="1"/>
  <c r="Y9" i="26" a="1"/>
  <c r="Y9" i="26" s="1"/>
  <c r="Y30" i="26" a="1"/>
  <c r="Y30" i="26" s="1"/>
  <c r="Y21" i="26" a="1"/>
  <c r="Y21" i="26" s="1"/>
  <c r="Y27" i="26" a="1"/>
  <c r="Y27" i="26" s="1"/>
  <c r="Y34" i="26" a="1"/>
  <c r="Y34" i="26" s="1"/>
  <c r="AA44" i="26" a="1"/>
  <c r="AA44" i="26" s="1"/>
  <c r="U44" i="26" s="1"/>
  <c r="Z61" i="26" a="1"/>
  <c r="Z61" i="26" s="1"/>
  <c r="Z58" i="26" a="1"/>
  <c r="Z58" i="26" s="1"/>
  <c r="Z32" i="26" a="1"/>
  <c r="Z32" i="26" s="1"/>
  <c r="AA49" i="26" a="1"/>
  <c r="AA49" i="26" s="1"/>
  <c r="U49" i="26" s="1"/>
  <c r="AA9" i="26" a="1"/>
  <c r="AA9" i="26" s="1"/>
  <c r="U9" i="26" s="1"/>
  <c r="Y12" i="26" a="1"/>
  <c r="Y12" i="26" s="1"/>
  <c r="AA19" i="26" a="1"/>
  <c r="AA19" i="26" s="1"/>
  <c r="U19" i="26" s="1"/>
  <c r="Z22" i="26" a="1"/>
  <c r="Z22" i="26" s="1"/>
  <c r="AA54" i="26" a="1"/>
  <c r="AA54" i="26" s="1"/>
  <c r="U54" i="26" s="1"/>
  <c r="Y42" i="26" a="1"/>
  <c r="Y42" i="26" s="1"/>
  <c r="Z27" i="26" a="1"/>
  <c r="Z27" i="26" s="1"/>
  <c r="Z29" i="26" a="1"/>
  <c r="Z29" i="26" s="1"/>
  <c r="Y4" i="26" a="1"/>
  <c r="Y4" i="26" s="1"/>
  <c r="Z44" i="26" a="1"/>
  <c r="Z44" i="26" s="1"/>
  <c r="Z13" i="26" a="1"/>
  <c r="Z13" i="26" s="1"/>
  <c r="Z37" i="26" a="1"/>
  <c r="Z37" i="26" s="1"/>
  <c r="AA33" i="26" a="1"/>
  <c r="AA33" i="26" s="1"/>
  <c r="U33" i="26" s="1"/>
  <c r="Y53" i="26" a="1"/>
  <c r="Y53" i="26" s="1"/>
  <c r="Y62" i="26" a="1"/>
  <c r="Y62" i="26" s="1"/>
  <c r="Z30" i="26" a="1"/>
  <c r="Z30" i="26" s="1"/>
  <c r="AA62" i="26" a="1"/>
  <c r="AA62" i="26" s="1"/>
  <c r="U62" i="26" s="1"/>
  <c r="Y47" i="26" a="1"/>
  <c r="Y47" i="26" s="1"/>
  <c r="Z16" i="26" a="1"/>
  <c r="Z16" i="26" s="1"/>
  <c r="AA63" i="26" a="1"/>
  <c r="AA63" i="26" s="1"/>
  <c r="U63" i="26" s="1"/>
  <c r="Y31" i="26" a="1"/>
  <c r="Y31" i="26" s="1"/>
  <c r="AA68" i="26" a="1"/>
  <c r="AA68" i="26" s="1"/>
  <c r="U68" i="26" s="1"/>
  <c r="Y59" i="26" a="1"/>
  <c r="Y59" i="26" s="1"/>
  <c r="AA55" i="26" a="1"/>
  <c r="AA55" i="26" s="1"/>
  <c r="U55" i="26" s="1"/>
  <c r="T66" i="26"/>
  <c r="W66" i="26" s="1"/>
  <c r="T100" i="26"/>
  <c r="AC100" i="26" s="1" a="1"/>
  <c r="AC100" i="26" s="1"/>
  <c r="T30" i="26"/>
  <c r="W30" i="26" s="1"/>
  <c r="T78" i="26"/>
  <c r="AB78" i="26" s="1" a="1"/>
  <c r="AB78" i="26" s="1"/>
  <c r="T128" i="26"/>
  <c r="AB128" i="26" s="1" a="1"/>
  <c r="AB128" i="26" s="1"/>
  <c r="T130" i="26"/>
  <c r="AB130" i="26" s="1" a="1"/>
  <c r="AB130" i="26" s="1"/>
  <c r="T29" i="26"/>
  <c r="W29" i="26" s="1"/>
  <c r="T65" i="26"/>
  <c r="W65" i="26" s="1"/>
  <c r="T84" i="26"/>
  <c r="AB84" i="26" s="1" a="1"/>
  <c r="AB84" i="26" s="1"/>
  <c r="T16" i="26"/>
  <c r="W16" i="26" s="1"/>
  <c r="Y16" i="26" a="1"/>
  <c r="Y16" i="26" s="1"/>
  <c r="Z12" i="26" a="1"/>
  <c r="Z12" i="26" s="1"/>
  <c r="AA28" i="26" a="1"/>
  <c r="AA28" i="26" s="1"/>
  <c r="U28" i="26" s="1"/>
  <c r="AA11" i="26" a="1"/>
  <c r="AA11" i="26" s="1"/>
  <c r="U11" i="26" s="1"/>
  <c r="AA14" i="26" a="1"/>
  <c r="AA14" i="26" s="1"/>
  <c r="U14" i="26" s="1"/>
  <c r="Y25" i="26" a="1"/>
  <c r="Y25" i="26" s="1"/>
  <c r="AA39" i="26" a="1"/>
  <c r="AA39" i="26" s="1"/>
  <c r="U39" i="26" s="1"/>
  <c r="AA18" i="26" a="1"/>
  <c r="AA18" i="26" s="1"/>
  <c r="U18" i="26" s="1"/>
  <c r="Y15" i="26" a="1"/>
  <c r="Y15" i="26" s="1"/>
  <c r="AA21" i="26" a="1"/>
  <c r="AA21" i="26" s="1"/>
  <c r="U21" i="26" s="1"/>
  <c r="Z45" i="26" a="1"/>
  <c r="Z45" i="26" s="1"/>
  <c r="T93" i="26"/>
  <c r="AB93" i="26" s="1" a="1"/>
  <c r="AB93" i="26" s="1"/>
  <c r="T138" i="26"/>
  <c r="AC138" i="26" s="1" a="1"/>
  <c r="AC138" i="26" s="1"/>
  <c r="T172" i="26"/>
  <c r="AC172" i="26" s="1" a="1"/>
  <c r="AC172" i="26" s="1"/>
  <c r="T20" i="26"/>
  <c r="W20" i="26" s="1"/>
  <c r="T170" i="26"/>
  <c r="AC170" i="26" s="1" a="1"/>
  <c r="AC170" i="26" s="1"/>
  <c r="T144" i="26"/>
  <c r="AC144" i="26" s="1" a="1"/>
  <c r="AC144" i="26" s="1"/>
  <c r="T98" i="26"/>
  <c r="AC98" i="26" s="1" a="1"/>
  <c r="AC98" i="26" s="1"/>
  <c r="T136" i="26"/>
  <c r="AC136" i="26" s="1" a="1"/>
  <c r="AC136" i="26" s="1"/>
  <c r="T109" i="26"/>
  <c r="AC109" i="26" s="1" a="1"/>
  <c r="AC109" i="26" s="1"/>
  <c r="R3" i="26"/>
  <c r="T4" i="26" s="1"/>
  <c r="W4" i="26" s="1"/>
  <c r="T124" i="26"/>
  <c r="AB124" i="26" s="1" a="1"/>
  <c r="AB124" i="26" s="1"/>
  <c r="T176" i="26"/>
  <c r="AB176" i="26" s="1" a="1"/>
  <c r="AB176" i="26" s="1"/>
  <c r="T146" i="26"/>
  <c r="AC146" i="26" s="1" a="1"/>
  <c r="AC146" i="26" s="1"/>
  <c r="T148" i="26"/>
  <c r="AB148" i="26" s="1" a="1"/>
  <c r="AB148" i="26" s="1"/>
  <c r="T48" i="26"/>
  <c r="W48" i="26" s="1"/>
  <c r="T69" i="26"/>
  <c r="W69" i="26" s="1"/>
  <c r="T26" i="26"/>
  <c r="W26" i="26" s="1"/>
  <c r="T101" i="26"/>
  <c r="AB101" i="26" s="1" a="1"/>
  <c r="AB101" i="26" s="1"/>
  <c r="T17" i="26"/>
  <c r="W17" i="26" s="1"/>
  <c r="T91" i="26"/>
  <c r="AB91" i="26" s="1" a="1"/>
  <c r="AB91" i="26" s="1"/>
  <c r="T120" i="26"/>
  <c r="AB120" i="26" s="1" a="1"/>
  <c r="AB120" i="26" s="1"/>
  <c r="T131" i="26"/>
  <c r="AB131" i="26" s="1" a="1"/>
  <c r="AB131" i="26" s="1"/>
  <c r="T159" i="26"/>
  <c r="AB159" i="26" s="1" a="1"/>
  <c r="AB159" i="26" s="1"/>
  <c r="T23" i="26"/>
  <c r="W23" i="26" s="1"/>
  <c r="T33" i="26"/>
  <c r="W33" i="26" s="1"/>
  <c r="T14" i="26"/>
  <c r="W14" i="26" s="1"/>
  <c r="T15" i="26"/>
  <c r="W15" i="26" s="1"/>
  <c r="T64" i="26"/>
  <c r="W64" i="26" s="1"/>
  <c r="T58" i="26"/>
  <c r="W58" i="26" s="1"/>
  <c r="T35" i="26"/>
  <c r="W35" i="26" s="1"/>
  <c r="AA26" i="26" a="1"/>
  <c r="AA26" i="26" s="1"/>
  <c r="U26" i="26" s="1"/>
  <c r="AA36" i="26" a="1"/>
  <c r="AA36" i="26" s="1"/>
  <c r="U36" i="26" s="1"/>
  <c r="AA30" i="26" a="1"/>
  <c r="AA30" i="26" s="1"/>
  <c r="U30" i="26" s="1"/>
  <c r="Z19" i="26" a="1"/>
  <c r="Z19" i="26" s="1"/>
  <c r="AA40" i="26" a="1"/>
  <c r="AA40" i="26" s="1"/>
  <c r="U40" i="26" s="1"/>
  <c r="Z51" i="26" a="1"/>
  <c r="Z51" i="26" s="1"/>
  <c r="Y68" i="26" a="1"/>
  <c r="Y68" i="26" s="1"/>
  <c r="Z62" i="26" a="1"/>
  <c r="Z62" i="26" s="1"/>
  <c r="Z69" i="26" a="1"/>
  <c r="Z69" i="26" s="1"/>
  <c r="Y56" i="26" a="1"/>
  <c r="Y56" i="26" s="1"/>
  <c r="Y24" i="26" a="1"/>
  <c r="Y24" i="26" s="1"/>
  <c r="Z40" i="26" a="1"/>
  <c r="Z40" i="26" s="1"/>
  <c r="Y50" i="26" a="1"/>
  <c r="Y50" i="26" s="1"/>
  <c r="Z28" i="26" a="1"/>
  <c r="Z28" i="26" s="1"/>
  <c r="Z6" i="26" a="1"/>
  <c r="Z6" i="26" s="1"/>
  <c r="Z5" i="26" a="1"/>
  <c r="Z5" i="26" s="1"/>
  <c r="Z33" i="26" a="1"/>
  <c r="Z33" i="26" s="1"/>
  <c r="Z35" i="26" a="1"/>
  <c r="Z35" i="26" s="1"/>
  <c r="AA7" i="26" a="1"/>
  <c r="AA7" i="26" s="1"/>
  <c r="U7" i="26" s="1"/>
  <c r="AA64" i="26" a="1"/>
  <c r="AA64" i="26" s="1"/>
  <c r="U64" i="26" s="1"/>
  <c r="Y18" i="26" a="1"/>
  <c r="Y18" i="26" s="1"/>
  <c r="Z66" i="26" a="1"/>
  <c r="Z66" i="26" s="1"/>
  <c r="Z48" i="26" a="1"/>
  <c r="Z48" i="26" s="1"/>
  <c r="Y64" i="26" a="1"/>
  <c r="Y64" i="26" s="1"/>
  <c r="AA60" i="26" a="1"/>
  <c r="AA60" i="26" s="1"/>
  <c r="U60" i="26" s="1"/>
  <c r="AA41" i="26" a="1"/>
  <c r="AA41" i="26" s="1"/>
  <c r="U41" i="26" s="1"/>
  <c r="Z64" i="26" a="1"/>
  <c r="Z64" i="26" s="1"/>
  <c r="AA37" i="26" a="1"/>
  <c r="AA37" i="26" s="1"/>
  <c r="U37" i="26" s="1"/>
  <c r="AA29" i="26" a="1"/>
  <c r="AA29" i="26" s="1"/>
  <c r="U29" i="26" s="1"/>
  <c r="Z68" i="26" a="1"/>
  <c r="Z68" i="26" s="1"/>
  <c r="Z39" i="26" a="1"/>
  <c r="Z39" i="26" s="1"/>
  <c r="Z25" i="26" a="1"/>
  <c r="Z25" i="26" s="1"/>
  <c r="Z65" i="26" a="1"/>
  <c r="Z65" i="26" s="1"/>
  <c r="T107" i="26"/>
  <c r="AC107" i="26" s="1" a="1"/>
  <c r="AC107" i="26" s="1"/>
  <c r="T122" i="26"/>
  <c r="AC122" i="26" s="1" a="1"/>
  <c r="AC122" i="26" s="1"/>
  <c r="T75" i="26"/>
  <c r="AC75" i="26" s="1" a="1"/>
  <c r="AC75" i="26" s="1"/>
  <c r="T92" i="26"/>
  <c r="AC92" i="26" s="1" a="1"/>
  <c r="AC92" i="26" s="1"/>
  <c r="T18" i="26"/>
  <c r="W18" i="26" s="1"/>
  <c r="T123" i="26"/>
  <c r="AB123" i="26" s="1" a="1"/>
  <c r="AB123" i="26" s="1"/>
  <c r="T103" i="26"/>
  <c r="AC103" i="26" s="1" a="1"/>
  <c r="AC103" i="26" s="1"/>
  <c r="T88" i="26"/>
  <c r="AC88" i="26" s="1" a="1"/>
  <c r="AC88" i="26" s="1"/>
  <c r="T141" i="26"/>
  <c r="AC141" i="26" s="1" a="1"/>
  <c r="AC141" i="26" s="1"/>
  <c r="T9" i="26"/>
  <c r="W9" i="26" s="1"/>
  <c r="T53" i="26"/>
  <c r="W53" i="26" s="1"/>
  <c r="T140" i="26"/>
  <c r="AB140" i="26" s="1" a="1"/>
  <c r="AB140" i="26" s="1"/>
  <c r="T95" i="26"/>
  <c r="AB95" i="26" s="1" a="1"/>
  <c r="AB95" i="26" s="1"/>
  <c r="T41" i="26"/>
  <c r="W41" i="26" s="1"/>
  <c r="T152" i="26"/>
  <c r="AC152" i="26" s="1" a="1"/>
  <c r="AC152" i="26" s="1"/>
  <c r="T143" i="26"/>
  <c r="AC143" i="26" s="1" a="1"/>
  <c r="AC143" i="26" s="1"/>
  <c r="T129" i="26"/>
  <c r="AC129" i="26" s="1" a="1"/>
  <c r="AC129" i="26" s="1"/>
  <c r="T59" i="26"/>
  <c r="W59" i="26" s="1"/>
  <c r="T47" i="26"/>
  <c r="W47" i="26" s="1"/>
  <c r="T22" i="26"/>
  <c r="W22" i="26" s="1"/>
  <c r="T77" i="26"/>
  <c r="AB77" i="26" s="1" a="1"/>
  <c r="AB77" i="26" s="1"/>
  <c r="T106" i="26"/>
  <c r="AB106" i="26" s="1" a="1"/>
  <c r="AB106" i="26" s="1"/>
  <c r="T80" i="26"/>
  <c r="AB80" i="26" s="1" a="1"/>
  <c r="AB80" i="26" s="1"/>
  <c r="T81" i="26"/>
  <c r="AB81" i="26" s="1" a="1"/>
  <c r="AB81" i="26" s="1"/>
  <c r="T116" i="26"/>
  <c r="AB116" i="26" s="1" a="1"/>
  <c r="AB116" i="26" s="1"/>
  <c r="T154" i="26"/>
  <c r="AC154" i="26" s="1" a="1"/>
  <c r="AC154" i="26" s="1"/>
  <c r="T19" i="26"/>
  <c r="W19" i="26" s="1"/>
  <c r="T96" i="26"/>
  <c r="AC96" i="26" s="1" a="1"/>
  <c r="AC96" i="26" s="1"/>
  <c r="T118" i="26"/>
  <c r="AB118" i="26" s="1" a="1"/>
  <c r="AB118" i="26" s="1"/>
  <c r="T87" i="26"/>
  <c r="AC87" i="26" s="1" a="1"/>
  <c r="AC87" i="26" s="1"/>
  <c r="T46" i="26"/>
  <c r="W46" i="26" s="1"/>
  <c r="T38" i="26"/>
  <c r="W38" i="26" s="1"/>
  <c r="AA32" i="26" a="1"/>
  <c r="AA32" i="26" s="1"/>
  <c r="U32" i="26" s="1"/>
  <c r="AA45" i="26" a="1"/>
  <c r="AA45" i="26" s="1"/>
  <c r="U45" i="26" s="1"/>
  <c r="Z56" i="26" a="1"/>
  <c r="Z56" i="26" s="1"/>
  <c r="Y33" i="26" a="1"/>
  <c r="Y33" i="26" s="1"/>
  <c r="Y43" i="26" a="1"/>
  <c r="Y43" i="26" s="1"/>
  <c r="AA43" i="26" a="1"/>
  <c r="AA43" i="26" s="1"/>
  <c r="U43" i="26" s="1"/>
  <c r="Y38" i="26" a="1"/>
  <c r="Y38" i="26" s="1"/>
  <c r="AA22" i="26" a="1"/>
  <c r="AA22" i="26" s="1"/>
  <c r="U22" i="26" s="1"/>
  <c r="Y69" i="26" a="1"/>
  <c r="Y69" i="26" s="1"/>
  <c r="Y11" i="26" a="1"/>
  <c r="Y11" i="26" s="1"/>
  <c r="Z59" i="26" a="1"/>
  <c r="Z59" i="26" s="1"/>
  <c r="Y19" i="26" a="1"/>
  <c r="Y19" i="26" s="1"/>
  <c r="Y5" i="26" a="1"/>
  <c r="Y5" i="26" s="1"/>
  <c r="Y54" i="26" a="1"/>
  <c r="Y54" i="26" s="1"/>
  <c r="Y6" i="26" a="1"/>
  <c r="Y6" i="26" s="1"/>
  <c r="AA65" i="26" a="1"/>
  <c r="AA65" i="26" s="1"/>
  <c r="U65" i="26" s="1"/>
  <c r="Z23" i="26" a="1"/>
  <c r="Z23" i="26" s="1"/>
  <c r="Z50" i="26" a="1"/>
  <c r="Z50" i="26" s="1"/>
  <c r="Y46" i="26" a="1"/>
  <c r="Y46" i="26" s="1"/>
  <c r="AA10" i="26" a="1"/>
  <c r="AA10" i="26" s="1"/>
  <c r="U10" i="26" s="1"/>
  <c r="Z21" i="26" a="1"/>
  <c r="Z21" i="26" s="1"/>
  <c r="Z31" i="26" a="1"/>
  <c r="Z31" i="26" s="1"/>
  <c r="Z7" i="26" a="1"/>
  <c r="Z7" i="26" s="1"/>
  <c r="Y55" i="26" a="1"/>
  <c r="Y55" i="26" s="1"/>
  <c r="AA66" i="26" a="1"/>
  <c r="AA66" i="26" s="1"/>
  <c r="U66" i="26" s="1"/>
  <c r="Z11" i="26" a="1"/>
  <c r="Z11" i="26" s="1"/>
  <c r="Z43" i="26" a="1"/>
  <c r="Z43" i="26" s="1"/>
  <c r="Y66" i="26" a="1"/>
  <c r="Y66" i="26" s="1"/>
  <c r="AA50" i="26" a="1"/>
  <c r="AA50" i="26" s="1"/>
  <c r="U50" i="26" s="1"/>
  <c r="Z34" i="26" a="1"/>
  <c r="Z34" i="26" s="1"/>
  <c r="AA8" i="26" a="1"/>
  <c r="AA8" i="26" s="1"/>
  <c r="U8" i="26" s="1"/>
  <c r="Y44" i="26" a="1"/>
  <c r="Y44" i="26" s="1"/>
  <c r="T6" i="26"/>
  <c r="W6" i="26" s="1"/>
  <c r="AB139" i="26" a="1"/>
  <c r="AB139" i="26" s="1"/>
  <c r="AC153" i="26" a="1"/>
  <c r="AC153" i="26" s="1"/>
  <c r="AB137" i="26" a="1"/>
  <c r="AB137" i="26" s="1"/>
  <c r="AB43" i="26" a="1"/>
  <c r="AB43" i="26" s="1"/>
  <c r="AC21" i="26" a="1"/>
  <c r="AC21" i="26" s="1"/>
  <c r="AB21" i="26" a="1"/>
  <c r="AB21" i="26" s="1"/>
  <c r="AB37" i="26" a="1"/>
  <c r="AB37" i="26" s="1"/>
  <c r="U13" i="26"/>
  <c r="AC24" i="26" a="1"/>
  <c r="AC24" i="26" s="1"/>
  <c r="AC37" i="26" a="1"/>
  <c r="AC37" i="26" s="1"/>
  <c r="AB24" i="26" a="1"/>
  <c r="AB24" i="26" s="1"/>
  <c r="U31" i="26"/>
  <c r="X63" i="26"/>
  <c r="X21" i="26"/>
  <c r="X56" i="26"/>
  <c r="X37" i="26"/>
  <c r="X34" i="26"/>
  <c r="X62" i="26" l="1"/>
  <c r="AC105" i="26" a="1"/>
  <c r="AC105" i="26" s="1"/>
  <c r="X8" i="26"/>
  <c r="AC108" i="26" a="1"/>
  <c r="AC108" i="26" s="1"/>
  <c r="AB57" i="26" a="1"/>
  <c r="AB57" i="26" s="1"/>
  <c r="AB63" i="26" a="1"/>
  <c r="AB63" i="26" s="1"/>
  <c r="AC82" i="26" a="1"/>
  <c r="AC82" i="26" s="1"/>
  <c r="AC76" i="26" a="1"/>
  <c r="AC76" i="26" s="1"/>
  <c r="AB36" i="26" a="1"/>
  <c r="AB36" i="26" s="1"/>
  <c r="AC63" i="26" a="1"/>
  <c r="AC63" i="26" s="1"/>
  <c r="AB71" i="26" a="1"/>
  <c r="AB71" i="26" s="1"/>
  <c r="X49" i="26"/>
  <c r="X43" i="26"/>
  <c r="AB102" i="26" a="1"/>
  <c r="AB102" i="26" s="1"/>
  <c r="AB85" i="26" a="1"/>
  <c r="AB85" i="26" s="1"/>
  <c r="AC161" i="26" a="1"/>
  <c r="AC161" i="26" s="1"/>
  <c r="X13" i="26"/>
  <c r="AC57" i="26" a="1"/>
  <c r="AC57" i="26" s="1"/>
  <c r="X24" i="26"/>
  <c r="X57" i="26"/>
  <c r="AD57" i="26" s="1"/>
  <c r="AC150" i="26" a="1"/>
  <c r="AC150" i="26" s="1"/>
  <c r="AB11" i="26" a="1"/>
  <c r="AB11" i="26" s="1"/>
  <c r="AC11" i="26" a="1"/>
  <c r="AC11" i="26" s="1"/>
  <c r="X11" i="26"/>
  <c r="AD11" i="26" s="1"/>
  <c r="AC29" i="26" a="1"/>
  <c r="AC29" i="26" s="1"/>
  <c r="AC55" i="26" a="1"/>
  <c r="AC55" i="26" s="1"/>
  <c r="AB31" i="26" a="1"/>
  <c r="AB31" i="26" s="1"/>
  <c r="X66" i="26"/>
  <c r="X64" i="26"/>
  <c r="X69" i="26"/>
  <c r="AD69" i="26" s="1"/>
  <c r="X52" i="26"/>
  <c r="AB66" i="26" a="1"/>
  <c r="AB66" i="26" s="1"/>
  <c r="AB74" i="26" a="1"/>
  <c r="AB74" i="26" s="1"/>
  <c r="AB171" i="26" a="1"/>
  <c r="AB171" i="26" s="1"/>
  <c r="AB49" i="26" a="1"/>
  <c r="AB49" i="26" s="1"/>
  <c r="X20" i="26"/>
  <c r="AD20" i="26" s="1"/>
  <c r="X7" i="26"/>
  <c r="AD7" i="26" s="1"/>
  <c r="AC49" i="26" a="1"/>
  <c r="AC49" i="26" s="1"/>
  <c r="AB164" i="26" a="1"/>
  <c r="AB164" i="26" s="1"/>
  <c r="AB52" i="26" a="1"/>
  <c r="AB52" i="26" s="1"/>
  <c r="AB165" i="26" a="1"/>
  <c r="AB165" i="26" s="1"/>
  <c r="X4" i="26"/>
  <c r="AD4" i="26" s="1"/>
  <c r="AC7" i="26" a="1"/>
  <c r="AC7" i="26" s="1"/>
  <c r="AB160" i="26" a="1"/>
  <c r="AB160" i="26" s="1"/>
  <c r="AB72" i="26" a="1"/>
  <c r="AB72" i="26" s="1"/>
  <c r="AB34" i="26" a="1"/>
  <c r="AB34" i="26" s="1"/>
  <c r="AC34" i="26" a="1"/>
  <c r="AC34" i="26" s="1"/>
  <c r="AC89" i="26" a="1"/>
  <c r="AC89" i="26" s="1"/>
  <c r="AC99" i="26" a="1"/>
  <c r="AC99" i="26" s="1"/>
  <c r="AB7" i="26" a="1"/>
  <c r="AB7" i="26" s="1"/>
  <c r="AB156" i="26" a="1"/>
  <c r="AB156" i="26" s="1"/>
  <c r="AC43" i="26" a="1"/>
  <c r="AC43" i="26" s="1"/>
  <c r="AC166" i="26" a="1"/>
  <c r="AC166" i="26" s="1"/>
  <c r="AC52" i="26" a="1"/>
  <c r="AC52" i="26" s="1"/>
  <c r="AD34" i="26"/>
  <c r="X35" i="26"/>
  <c r="AD35" i="26" s="1"/>
  <c r="X30" i="26"/>
  <c r="AD30" i="26" s="1"/>
  <c r="X65" i="26"/>
  <c r="AD65" i="26" s="1"/>
  <c r="X55" i="26"/>
  <c r="AD55" i="26" s="1"/>
  <c r="AC31" i="26" a="1"/>
  <c r="AC31" i="26" s="1"/>
  <c r="X26" i="26"/>
  <c r="AD26" i="26" s="1"/>
  <c r="X31" i="26"/>
  <c r="AD31" i="26" s="1"/>
  <c r="X22" i="26"/>
  <c r="AD22" i="26" s="1"/>
  <c r="AB119" i="26" a="1"/>
  <c r="AB119" i="26" s="1"/>
  <c r="AC17" i="26" a="1"/>
  <c r="AC17" i="26" s="1"/>
  <c r="AB32" i="26" a="1"/>
  <c r="AB32" i="26" s="1"/>
  <c r="AB54" i="26" a="1"/>
  <c r="AB54" i="26" s="1"/>
  <c r="AB42" i="26" a="1"/>
  <c r="AB42" i="26" s="1"/>
  <c r="X58" i="26"/>
  <c r="AD58" i="26" s="1"/>
  <c r="X41" i="26"/>
  <c r="AB55" i="26" a="1"/>
  <c r="AB55" i="26" s="1"/>
  <c r="X19" i="26"/>
  <c r="AD19" i="26" s="1"/>
  <c r="AB167" i="26" a="1"/>
  <c r="AB167" i="26" s="1"/>
  <c r="AD37" i="26"/>
  <c r="AD43" i="26"/>
  <c r="AD56" i="26"/>
  <c r="AD24" i="26"/>
  <c r="AD13" i="26"/>
  <c r="AD21" i="26"/>
  <c r="AB65" i="26" a="1"/>
  <c r="AB65" i="26" s="1"/>
  <c r="AB97" i="26" a="1"/>
  <c r="AB97" i="26" s="1"/>
  <c r="X32" i="26"/>
  <c r="AD32" i="26" s="1"/>
  <c r="X16" i="26"/>
  <c r="AD16" i="26" s="1"/>
  <c r="X42" i="26"/>
  <c r="AD42" i="26" s="1"/>
  <c r="X36" i="26"/>
  <c r="AB98" i="26" a="1"/>
  <c r="AB98" i="26" s="1"/>
  <c r="AD66" i="26"/>
  <c r="X47" i="26"/>
  <c r="AD47" i="26" s="1"/>
  <c r="X10" i="26"/>
  <c r="AD10" i="26" s="1"/>
  <c r="X67" i="26"/>
  <c r="AD67" i="26" s="1"/>
  <c r="AB8" i="26" a="1"/>
  <c r="AB8" i="26" s="1"/>
  <c r="X60" i="26"/>
  <c r="AD60" i="26" s="1"/>
  <c r="AC36" i="26" a="1"/>
  <c r="AC36" i="26" s="1"/>
  <c r="X18" i="26"/>
  <c r="AD18" i="26" s="1"/>
  <c r="X53" i="26"/>
  <c r="AD53" i="26" s="1"/>
  <c r="X14" i="26"/>
  <c r="AD14" i="26" s="1"/>
  <c r="X23" i="26"/>
  <c r="AD23" i="26" s="1"/>
  <c r="X68" i="26"/>
  <c r="AD68" i="26" s="1"/>
  <c r="X27" i="26"/>
  <c r="AD27" i="26" s="1"/>
  <c r="X50" i="26"/>
  <c r="AD50" i="26" s="1"/>
  <c r="AD63" i="26"/>
  <c r="AD64" i="26"/>
  <c r="AC61" i="26" a="1"/>
  <c r="AC61" i="26" s="1"/>
  <c r="AC90" i="26" a="1"/>
  <c r="AC90" i="26" s="1"/>
  <c r="AB134" i="26" a="1"/>
  <c r="AB134" i="26" s="1"/>
  <c r="X61" i="26"/>
  <c r="AD61" i="26" s="1"/>
  <c r="AC157" i="26" a="1"/>
  <c r="AC157" i="26" s="1"/>
  <c r="AB10" i="26" a="1"/>
  <c r="AB10" i="26" s="1"/>
  <c r="AB61" i="26" a="1"/>
  <c r="AB61" i="26" s="1"/>
  <c r="AC121" i="26" a="1"/>
  <c r="AC121" i="26" s="1"/>
  <c r="AC42" i="26" a="1"/>
  <c r="AC42" i="26" s="1"/>
  <c r="AC70" i="26" a="1"/>
  <c r="AC70" i="26" s="1"/>
  <c r="X44" i="26"/>
  <c r="AD44" i="26" s="1"/>
  <c r="X40" i="26"/>
  <c r="AD40" i="26" s="1"/>
  <c r="AB111" i="26" a="1"/>
  <c r="AB111" i="26" s="1"/>
  <c r="X6" i="26"/>
  <c r="AD6" i="26" s="1"/>
  <c r="X29" i="26"/>
  <c r="AD29" i="26" s="1"/>
  <c r="X25" i="26"/>
  <c r="AD25" i="26" s="1"/>
  <c r="T3" i="26"/>
  <c r="W3" i="26" s="1"/>
  <c r="AD41" i="26"/>
  <c r="AD62" i="26"/>
  <c r="AC124" i="26" a="1"/>
  <c r="AC124" i="26" s="1"/>
  <c r="AC4" i="26" a="1"/>
  <c r="AC4" i="26" s="1"/>
  <c r="AB104" i="26" a="1"/>
  <c r="AB104" i="26" s="1"/>
  <c r="AC149" i="26" a="1"/>
  <c r="AC149" i="26" s="1"/>
  <c r="AC65" i="26" a="1"/>
  <c r="AC65" i="26" s="1"/>
  <c r="AB58" i="26" a="1"/>
  <c r="AB58" i="26" s="1"/>
  <c r="AB100" i="26" a="1"/>
  <c r="AB100" i="26" s="1"/>
  <c r="AC27" i="26" a="1"/>
  <c r="AC27" i="26" s="1"/>
  <c r="X9" i="26"/>
  <c r="AD9" i="26" s="1"/>
  <c r="X54" i="26"/>
  <c r="AD54" i="26" s="1"/>
  <c r="AC32" i="26" a="1"/>
  <c r="AC32" i="26" s="1"/>
  <c r="AC93" i="26" a="1"/>
  <c r="AC93" i="26" s="1"/>
  <c r="AB132" i="26" a="1"/>
  <c r="AB132" i="26" s="1"/>
  <c r="AB110" i="26" a="1"/>
  <c r="AB110" i="26" s="1"/>
  <c r="AC60" i="26" a="1"/>
  <c r="AC60" i="26" s="1"/>
  <c r="AC67" i="26" a="1"/>
  <c r="AC67" i="26" s="1"/>
  <c r="AC10" i="26" a="1"/>
  <c r="AC10" i="26" s="1"/>
  <c r="AB60" i="26" a="1"/>
  <c r="AB60" i="26" s="1"/>
  <c r="AC54" i="26" a="1"/>
  <c r="AC54" i="26" s="1"/>
  <c r="AB13" i="26" a="1"/>
  <c r="AB13" i="26" s="1"/>
  <c r="AB67" i="26" a="1"/>
  <c r="AB67" i="26" s="1"/>
  <c r="AC40" i="26" a="1"/>
  <c r="AC40" i="26" s="1"/>
  <c r="AB83" i="26" a="1"/>
  <c r="AB83" i="26" s="1"/>
  <c r="AB38" i="26" a="1"/>
  <c r="AB38" i="26" s="1"/>
  <c r="AB122" i="26" a="1"/>
  <c r="AB122" i="26" s="1"/>
  <c r="AD36" i="26"/>
  <c r="AD8" i="26"/>
  <c r="AB33" i="26" a="1"/>
  <c r="AB33" i="26" s="1"/>
  <c r="AB19" i="26" a="1"/>
  <c r="AB19" i="26" s="1"/>
  <c r="AB16" i="26" a="1"/>
  <c r="AB16" i="26" s="1"/>
  <c r="X17" i="26"/>
  <c r="AD17" i="26" s="1"/>
  <c r="X33" i="26"/>
  <c r="AD33" i="26" s="1"/>
  <c r="AB75" i="26" a="1"/>
  <c r="AB75" i="26" s="1"/>
  <c r="AC78" i="26" a="1"/>
  <c r="AC78" i="26" s="1"/>
  <c r="AB136" i="26" a="1"/>
  <c r="AB136" i="26" s="1"/>
  <c r="AB170" i="26" a="1"/>
  <c r="AB170" i="26" s="1"/>
  <c r="AB96" i="26" a="1"/>
  <c r="AB96" i="26" s="1"/>
  <c r="AB154" i="26" a="1"/>
  <c r="AB154" i="26" s="1"/>
  <c r="AC95" i="26" a="1"/>
  <c r="AC95" i="26" s="1"/>
  <c r="X48" i="26"/>
  <c r="AD48" i="26" s="1"/>
  <c r="X59" i="26"/>
  <c r="AD59" i="26" s="1"/>
  <c r="AB53" i="26" a="1"/>
  <c r="AB53" i="26" s="1"/>
  <c r="AC47" i="26" a="1"/>
  <c r="AC47" i="26" s="1"/>
  <c r="X12" i="26"/>
  <c r="AD12" i="26" s="1"/>
  <c r="X15" i="26"/>
  <c r="AD15" i="26" s="1"/>
  <c r="AC46" i="26" a="1"/>
  <c r="AC46" i="26" s="1"/>
  <c r="AC131" i="26" a="1"/>
  <c r="AC131" i="26" s="1"/>
  <c r="AC116" i="26" a="1"/>
  <c r="AC116" i="26" s="1"/>
  <c r="T5" i="26"/>
  <c r="W5" i="26" s="1"/>
  <c r="AD49" i="26"/>
  <c r="AB69" i="26" a="1"/>
  <c r="AB69" i="26" s="1"/>
  <c r="AC64" i="26" a="1"/>
  <c r="AC64" i="26" s="1"/>
  <c r="AB4" i="26" a="1"/>
  <c r="AB4" i="26" s="1"/>
  <c r="AB29" i="26" a="1"/>
  <c r="AB29" i="26" s="1"/>
  <c r="AA3" i="26" a="1"/>
  <c r="AA3" i="26" s="1"/>
  <c r="U3" i="26" s="1"/>
  <c r="AB107" i="26" a="1"/>
  <c r="AB107" i="26" s="1"/>
  <c r="AC147" i="26" a="1"/>
  <c r="AC147" i="26" s="1"/>
  <c r="AB168" i="26" a="1"/>
  <c r="AB168" i="26" s="1"/>
  <c r="AC148" i="26" a="1"/>
  <c r="AC148" i="26" s="1"/>
  <c r="X28" i="26"/>
  <c r="AD28" i="26" s="1"/>
  <c r="AC177" i="26" a="1"/>
  <c r="AC177" i="26" s="1"/>
  <c r="AB25" i="26" a="1"/>
  <c r="AB25" i="26" s="1"/>
  <c r="AB40" i="26" a="1"/>
  <c r="AB40" i="26" s="1"/>
  <c r="AC38" i="26" a="1"/>
  <c r="AC38" i="26" s="1"/>
  <c r="AB88" i="26" a="1"/>
  <c r="AB88" i="26" s="1"/>
  <c r="AC159" i="26" a="1"/>
  <c r="AC159" i="26" s="1"/>
  <c r="X45" i="26"/>
  <c r="AD45" i="26" s="1"/>
  <c r="X38" i="26"/>
  <c r="AD38" i="26" s="1"/>
  <c r="AC22" i="26" a="1"/>
  <c r="AC22" i="26" s="1"/>
  <c r="AC26" i="26" a="1"/>
  <c r="AC26" i="26" s="1"/>
  <c r="AC41" i="26" a="1"/>
  <c r="AC41" i="26" s="1"/>
  <c r="AC58" i="26" a="1"/>
  <c r="AC58" i="26" s="1"/>
  <c r="AB22" i="26" a="1"/>
  <c r="AB22" i="26" s="1"/>
  <c r="AB26" i="26" a="1"/>
  <c r="AB26" i="26" s="1"/>
  <c r="AB41" i="26" a="1"/>
  <c r="AB41" i="26" s="1"/>
  <c r="AC45" i="26" a="1"/>
  <c r="AC45" i="26" s="1"/>
  <c r="AB6" i="26" a="1"/>
  <c r="AB6" i="26" s="1"/>
  <c r="AB114" i="26" a="1"/>
  <c r="AB114" i="26" s="1"/>
  <c r="AB143" i="26" a="1"/>
  <c r="AB143" i="26" s="1"/>
  <c r="AC130" i="26" a="1"/>
  <c r="AC130" i="26" s="1"/>
  <c r="AC135" i="26" a="1"/>
  <c r="AC135" i="26" s="1"/>
  <c r="AC48" i="26" a="1"/>
  <c r="AC48" i="26" s="1"/>
  <c r="AC117" i="26" a="1"/>
  <c r="AC117" i="26" s="1"/>
  <c r="AB9" i="26" a="1"/>
  <c r="AB9" i="26" s="1"/>
  <c r="AC16" i="26" a="1"/>
  <c r="AC16" i="26" s="1"/>
  <c r="AC106" i="26" a="1"/>
  <c r="AC106" i="26" s="1"/>
  <c r="AB92" i="26" a="1"/>
  <c r="AB92" i="26" s="1"/>
  <c r="AC9" i="26" a="1"/>
  <c r="AC9" i="26" s="1"/>
  <c r="AB86" i="26" a="1"/>
  <c r="AB86" i="26" s="1"/>
  <c r="AB17" i="26" a="1"/>
  <c r="AB17" i="26" s="1"/>
  <c r="AC33" i="26" a="1"/>
  <c r="AC33" i="26" s="1"/>
  <c r="AB146" i="26" a="1"/>
  <c r="AB146" i="26" s="1"/>
  <c r="AC151" i="26" a="1"/>
  <c r="AC151" i="26" s="1"/>
  <c r="AC123" i="26" a="1"/>
  <c r="AC123" i="26" s="1"/>
  <c r="AC73" i="26" a="1"/>
  <c r="AC73" i="26" s="1"/>
  <c r="AC12" i="26" a="1"/>
  <c r="AC12" i="26" s="1"/>
  <c r="AB15" i="26" a="1"/>
  <c r="AB15" i="26" s="1"/>
  <c r="X46" i="26"/>
  <c r="AD46" i="26" s="1"/>
  <c r="AB14" i="26" a="1"/>
  <c r="AB14" i="26" s="1"/>
  <c r="AB59" i="26" a="1"/>
  <c r="AB59" i="26" s="1"/>
  <c r="AB47" i="26" a="1"/>
  <c r="AB47" i="26" s="1"/>
  <c r="AC69" i="26" a="1"/>
  <c r="AC69" i="26" s="1"/>
  <c r="Z3" i="26" a="1"/>
  <c r="Z3" i="26" s="1"/>
  <c r="AC115" i="26" a="1"/>
  <c r="AC115" i="26" s="1"/>
  <c r="AB50" i="26" a="1"/>
  <c r="AB50" i="26" s="1"/>
  <c r="AB27" i="26" a="1"/>
  <c r="AB27" i="26" s="1"/>
  <c r="AC66" i="26" a="1"/>
  <c r="AC66" i="26" s="1"/>
  <c r="AC127" i="26" a="1"/>
  <c r="AC127" i="26" s="1"/>
  <c r="AB20" i="26" a="1"/>
  <c r="AB20" i="26" s="1"/>
  <c r="AC94" i="26" a="1"/>
  <c r="AC94" i="26" s="1"/>
  <c r="AC81" i="26" a="1"/>
  <c r="AC81" i="26" s="1"/>
  <c r="AB125" i="26" a="1"/>
  <c r="AB125" i="26" s="1"/>
  <c r="AC39" i="26" a="1"/>
  <c r="AC39" i="26" s="1"/>
  <c r="AB87" i="26" a="1"/>
  <c r="AB87" i="26" s="1"/>
  <c r="X39" i="26"/>
  <c r="AD39" i="26" s="1"/>
  <c r="AC18" i="26" a="1"/>
  <c r="AC18" i="26" s="1"/>
  <c r="AB174" i="26" a="1"/>
  <c r="AB174" i="26" s="1"/>
  <c r="AC50" i="26" a="1"/>
  <c r="AC50" i="26" s="1"/>
  <c r="AC79" i="26" a="1"/>
  <c r="AC79" i="26" s="1"/>
  <c r="AB172" i="26" a="1"/>
  <c r="AB172" i="26" s="1"/>
  <c r="AB39" i="26" a="1"/>
  <c r="AB39" i="26" s="1"/>
  <c r="AB12" i="26" a="1"/>
  <c r="AB12" i="26" s="1"/>
  <c r="AC44" i="26" a="1"/>
  <c r="AC44" i="26" s="1"/>
  <c r="AB109" i="26" a="1"/>
  <c r="AB109" i="26" s="1"/>
  <c r="AB46" i="26" a="1"/>
  <c r="AB46" i="26" s="1"/>
  <c r="AC140" i="26" a="1"/>
  <c r="AC140" i="26" s="1"/>
  <c r="AB64" i="26" a="1"/>
  <c r="AB64" i="26" s="1"/>
  <c r="AB48" i="26" a="1"/>
  <c r="AB48" i="26" s="1"/>
  <c r="AB142" i="26" a="1"/>
  <c r="AB142" i="26" s="1"/>
  <c r="Y3" i="26" a="1"/>
  <c r="Y3" i="26" s="1"/>
  <c r="AB45" i="26" a="1"/>
  <c r="AB45" i="26" s="1"/>
  <c r="AC169" i="26" a="1"/>
  <c r="AC169" i="26" s="1"/>
  <c r="AC20" i="26" a="1"/>
  <c r="AC20" i="26" s="1"/>
  <c r="AB126" i="26" a="1"/>
  <c r="AB126" i="26" s="1"/>
  <c r="AB113" i="26" a="1"/>
  <c r="AB113" i="26" s="1"/>
  <c r="AB35" i="26" a="1"/>
  <c r="AB35" i="26" s="1"/>
  <c r="AC120" i="26" a="1"/>
  <c r="AC120" i="26" s="1"/>
  <c r="AB163" i="26" a="1"/>
  <c r="AB163" i="26" s="1"/>
  <c r="AB103" i="26" a="1"/>
  <c r="AB103" i="26" s="1"/>
  <c r="AC25" i="26" a="1"/>
  <c r="AC25" i="26" s="1"/>
  <c r="AC19" i="26" a="1"/>
  <c r="AC19" i="26" s="1"/>
  <c r="AC15" i="26" a="1"/>
  <c r="AC15" i="26" s="1"/>
  <c r="AC28" i="26" a="1"/>
  <c r="AC28" i="26" s="1"/>
  <c r="AC59" i="26" a="1"/>
  <c r="AC59" i="26" s="1"/>
  <c r="AB28" i="26" a="1"/>
  <c r="AB28" i="26" s="1"/>
  <c r="AB145" i="26" a="1"/>
  <c r="AB145" i="26" s="1"/>
  <c r="AB158" i="26" a="1"/>
  <c r="AB158" i="26" s="1"/>
  <c r="AB44" i="26" a="1"/>
  <c r="AB44" i="26" s="1"/>
  <c r="AC128" i="26" a="1"/>
  <c r="AC128" i="26" s="1"/>
  <c r="AB133" i="26" a="1"/>
  <c r="AB133" i="26" s="1"/>
  <c r="AC84" i="26" a="1"/>
  <c r="AC84" i="26" s="1"/>
  <c r="AC53" i="26" a="1"/>
  <c r="AC53" i="26" s="1"/>
  <c r="AB138" i="26" a="1"/>
  <c r="AB138" i="26" s="1"/>
  <c r="AC176" i="26" a="1"/>
  <c r="AC176" i="26" s="1"/>
  <c r="AB23" i="26" a="1"/>
  <c r="AB23" i="26" s="1"/>
  <c r="AC80" i="26" a="1"/>
  <c r="AC80" i="26" s="1"/>
  <c r="AB173" i="26" a="1"/>
  <c r="AB173" i="26" s="1"/>
  <c r="AC56" i="26" a="1"/>
  <c r="AC56" i="26" s="1"/>
  <c r="AD52" i="26"/>
  <c r="AB144" i="26" a="1"/>
  <c r="AB144" i="26" s="1"/>
  <c r="AC35" i="26" a="1"/>
  <c r="AC35" i="26" s="1"/>
  <c r="AC175" i="26" a="1"/>
  <c r="AC175" i="26" s="1"/>
  <c r="AB18" i="26" a="1"/>
  <c r="AB18" i="26" s="1"/>
  <c r="AC118" i="26" a="1"/>
  <c r="AC118" i="26" s="1"/>
  <c r="AC91" i="26" a="1"/>
  <c r="AC91" i="26" s="1"/>
  <c r="AC30" i="26" a="1"/>
  <c r="AC30" i="26" s="1"/>
  <c r="AC62" i="26" a="1"/>
  <c r="AC62" i="26" s="1"/>
  <c r="AC13" i="26" a="1"/>
  <c r="AC13" i="26" s="1"/>
  <c r="AC68" i="26" a="1"/>
  <c r="AC68" i="26" s="1"/>
  <c r="AC101" i="26" a="1"/>
  <c r="AC101" i="26" s="1"/>
  <c r="AB56" i="26" a="1"/>
  <c r="AB56" i="26" s="1"/>
  <c r="AC14" i="26" a="1"/>
  <c r="AC14" i="26" s="1"/>
  <c r="X51" i="26"/>
  <c r="AD51" i="26" s="1"/>
  <c r="AC77" i="26" a="1"/>
  <c r="AC77" i="26" s="1"/>
  <c r="AB68" i="26" a="1"/>
  <c r="AB68" i="26" s="1"/>
  <c r="AB162" i="26" a="1"/>
  <c r="AB162" i="26" s="1"/>
  <c r="AB152" i="26" a="1"/>
  <c r="AB152" i="26" s="1"/>
  <c r="AC23" i="26" a="1"/>
  <c r="AC23" i="26" s="1"/>
  <c r="AB112" i="26" a="1"/>
  <c r="AB112" i="26" s="1"/>
  <c r="AC8" i="26" a="1"/>
  <c r="AC8" i="26" s="1"/>
  <c r="AC51" i="26" a="1"/>
  <c r="AC51" i="26" s="1"/>
  <c r="AB141" i="26" a="1"/>
  <c r="AB141" i="26" s="1"/>
  <c r="AB51" i="26" a="1"/>
  <c r="AB51" i="26" s="1"/>
  <c r="AB30" i="26" a="1"/>
  <c r="AB30" i="26" s="1"/>
  <c r="AB62" i="26" a="1"/>
  <c r="AB62" i="26" s="1"/>
  <c r="AB129" i="26" a="1"/>
  <c r="AB129" i="26" s="1"/>
  <c r="AB155" i="26" a="1"/>
  <c r="AB155" i="26" s="1"/>
  <c r="AC6" i="26" a="1"/>
  <c r="AC6" i="26" s="1"/>
  <c r="X3" i="26" l="1"/>
  <c r="AD3" i="26" s="1"/>
  <c r="AB3" i="26" a="1"/>
  <c r="AB3" i="26" s="1"/>
  <c r="AC3" i="26" a="1"/>
  <c r="AC3" i="26" s="1"/>
  <c r="AC5" i="26" a="1"/>
  <c r="AC5" i="26" s="1"/>
  <c r="AB5" i="26" a="1"/>
  <c r="AB5" i="26" s="1"/>
  <c r="X5" i="26"/>
  <c r="AD5" i="26" s="1"/>
  <c r="AQ14" i="22"/>
  <c r="AA3" i="25" s="1" a="1"/>
  <c r="AA3" i="25" s="1"/>
  <c r="Z3" i="25" a="1"/>
  <c r="Z3" i="25" s="1"/>
  <c r="P50" i="14" l="1"/>
  <c r="P51" i="14" s="1"/>
  <c r="P21" i="14" s="1"/>
  <c r="K8" i="10"/>
  <c r="I6" i="4" l="1"/>
  <c r="I16" i="4" l="1"/>
  <c r="H54" i="4" s="1"/>
  <c r="C21" i="7" l="1"/>
  <c r="E11" i="4"/>
  <c r="D22" i="4" s="1"/>
  <c r="AK41" i="7" s="1"/>
  <c r="BM2" i="15" s="1"/>
  <c r="E6" i="4"/>
  <c r="D15" i="4" s="1"/>
  <c r="AJ41" i="7" l="1"/>
  <c r="AI41" i="7"/>
  <c r="E7" i="4"/>
  <c r="I29" i="4"/>
  <c r="M12" i="14" s="1"/>
  <c r="Q26" i="1" s="1"/>
  <c r="C9" i="49" s="1"/>
  <c r="E13" i="17"/>
  <c r="E14" i="17"/>
  <c r="E12" i="17"/>
  <c r="E11" i="17"/>
  <c r="F17" i="17"/>
  <c r="E17" i="17" s="1"/>
  <c r="H13" i="17"/>
  <c r="H12" i="17"/>
  <c r="H11" i="17"/>
  <c r="H10" i="17"/>
  <c r="H9" i="17"/>
  <c r="H8" i="17"/>
  <c r="H22" i="17" s="1"/>
  <c r="C36" i="49" l="1"/>
  <c r="C37" i="49"/>
  <c r="C38" i="49"/>
  <c r="C40" i="49"/>
  <c r="C39" i="49"/>
  <c r="C41" i="49"/>
  <c r="D41" i="49"/>
  <c r="D38" i="49"/>
  <c r="D37" i="49"/>
  <c r="D36" i="49"/>
  <c r="D39" i="49"/>
  <c r="D31" i="49"/>
  <c r="D35" i="49"/>
  <c r="D40" i="49"/>
  <c r="D33" i="49"/>
  <c r="AK16" i="7"/>
  <c r="Q2" i="15" s="1"/>
  <c r="AK17" i="7"/>
  <c r="R2" i="15" s="1"/>
  <c r="D21" i="4"/>
  <c r="G12" i="17" a="1"/>
  <c r="G12" i="17" s="1"/>
  <c r="I12" i="17" s="1"/>
  <c r="G11" i="17" a="1"/>
  <c r="G11" i="17" s="1"/>
  <c r="I11" i="17" s="1"/>
  <c r="G16" i="17" a="1"/>
  <c r="G16" i="17" s="1"/>
  <c r="I16" i="17" s="1"/>
  <c r="G14" i="17" a="1"/>
  <c r="G14" i="17" s="1"/>
  <c r="I14" i="17" s="1"/>
  <c r="G13" i="17" a="1"/>
  <c r="G13" i="17" s="1"/>
  <c r="I13" i="17" s="1"/>
  <c r="H15" i="17"/>
  <c r="H14" i="17"/>
  <c r="H16" i="17"/>
  <c r="O9" i="17" l="1"/>
  <c r="E9" i="17" s="1"/>
  <c r="G9" i="17" s="1" a="1"/>
  <c r="G9" i="17" s="1"/>
  <c r="I9" i="17" s="1"/>
  <c r="H23" i="17"/>
  <c r="C49" i="7" l="1"/>
  <c r="C47" i="7"/>
  <c r="C44" i="7"/>
  <c r="I47" i="4" l="1"/>
  <c r="I28" i="4" l="1"/>
  <c r="I21" i="4"/>
  <c r="I15" i="4"/>
  <c r="H15" i="4"/>
  <c r="I14" i="4"/>
  <c r="I26" i="4" s="1"/>
  <c r="H14" i="4"/>
  <c r="H52" i="4" s="1"/>
  <c r="I11" i="4"/>
  <c r="H11" i="4"/>
  <c r="H9" i="4"/>
  <c r="I5" i="4" s="1"/>
  <c r="I19" i="14" s="1"/>
  <c r="G72" i="6" l="1"/>
  <c r="F74" i="6"/>
  <c r="G73" i="6"/>
  <c r="F72" i="6"/>
  <c r="G74" i="6"/>
  <c r="F73" i="6"/>
  <c r="I47" i="14"/>
  <c r="AE54" i="2"/>
  <c r="AF54" i="2"/>
  <c r="AG54" i="2"/>
  <c r="I21" i="14" l="1"/>
  <c r="I23" i="14" s="1"/>
  <c r="I10" i="4"/>
  <c r="H10" i="4"/>
  <c r="H51" i="4" s="1"/>
  <c r="H53" i="4" s="1"/>
  <c r="H56" i="4" s="1"/>
  <c r="P17" i="14" s="1"/>
  <c r="T33" i="1" s="1"/>
  <c r="C46" i="7"/>
  <c r="I12" i="4" l="1"/>
  <c r="AO34" i="22"/>
  <c r="Y3" i="25" a="1"/>
  <c r="Y3" i="25" s="1"/>
  <c r="C45" i="7"/>
  <c r="I34" i="4" l="1"/>
  <c r="E9" i="4"/>
  <c r="D26" i="4" s="1"/>
  <c r="D28" i="4" s="1"/>
  <c r="H12" i="4"/>
  <c r="I18" i="4" l="1"/>
  <c r="M21" i="14" s="1"/>
  <c r="Q18" i="1" s="1"/>
  <c r="I33" i="4"/>
  <c r="M24" i="14" s="1"/>
  <c r="Q21" i="1" s="1"/>
  <c r="AK47" i="7" s="1"/>
  <c r="T9" i="6"/>
  <c r="Q9" i="6"/>
  <c r="N9" i="6"/>
  <c r="O35" i="1" l="1"/>
  <c r="BS2" i="15"/>
  <c r="D58" i="45"/>
  <c r="AK12" i="7"/>
  <c r="AO5" i="7" s="1"/>
  <c r="D61" i="45"/>
  <c r="AK11" i="7"/>
  <c r="C37" i="7"/>
  <c r="C43" i="7"/>
  <c r="C42" i="7"/>
  <c r="C40" i="7"/>
  <c r="C39" i="7"/>
  <c r="C23" i="7"/>
  <c r="C20" i="7"/>
  <c r="C14" i="7"/>
  <c r="C13" i="7"/>
  <c r="C12" i="7"/>
  <c r="P35" i="1" l="1"/>
  <c r="W50" i="1" s="1" a="1"/>
  <c r="W50" i="1" s="1"/>
  <c r="Q35" i="1"/>
  <c r="X50" i="1" s="1" a="1"/>
  <c r="X50" i="1" s="1"/>
  <c r="K2" i="15"/>
  <c r="C30" i="7"/>
  <c r="C41" i="7"/>
  <c r="S7" i="1" l="1"/>
  <c r="AD10" i="6" l="1"/>
  <c r="S9" i="6" l="1"/>
  <c r="R9" i="6"/>
  <c r="P9" i="6"/>
  <c r="O9" i="6"/>
  <c r="M9" i="6"/>
  <c r="AY25" i="6"/>
  <c r="AW25" i="6"/>
  <c r="AY21" i="6"/>
  <c r="AW21" i="6"/>
  <c r="AY17" i="6"/>
  <c r="AW17" i="6"/>
  <c r="AY13" i="6"/>
  <c r="AW13" i="6"/>
  <c r="AE4" i="2" l="1"/>
  <c r="AF4" i="2"/>
  <c r="AG4" i="2"/>
  <c r="X47" i="10" l="1"/>
  <c r="X48" i="10"/>
  <c r="X42" i="10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F5" i="2"/>
  <c r="AG5" i="2"/>
  <c r="AE5" i="2"/>
  <c r="C38" i="7" l="1"/>
  <c r="C34" i="7" l="1"/>
  <c r="C22" i="7" l="1"/>
  <c r="AY11" i="6"/>
  <c r="AY12" i="6"/>
  <c r="AY14" i="6"/>
  <c r="AY15" i="6"/>
  <c r="AY16" i="6"/>
  <c r="AY18" i="6"/>
  <c r="AY19" i="6"/>
  <c r="AY20" i="6"/>
  <c r="AY22" i="6"/>
  <c r="AY23" i="6"/>
  <c r="AY24" i="6"/>
  <c r="AY10" i="6"/>
  <c r="AW11" i="6"/>
  <c r="AW12" i="6"/>
  <c r="AW14" i="6"/>
  <c r="AW15" i="6"/>
  <c r="AW16" i="6"/>
  <c r="AW18" i="6"/>
  <c r="AW19" i="6"/>
  <c r="AW20" i="6"/>
  <c r="AW22" i="6"/>
  <c r="AW23" i="6"/>
  <c r="AW24" i="6"/>
  <c r="AW10" i="6"/>
  <c r="I37" i="4" l="1"/>
  <c r="I27" i="4"/>
  <c r="I35" i="4"/>
  <c r="S15" i="2"/>
  <c r="S14" i="2"/>
  <c r="S13" i="2"/>
  <c r="S12" i="2"/>
  <c r="S11" i="2"/>
  <c r="S10" i="2"/>
  <c r="S9" i="2"/>
  <c r="S8" i="2"/>
  <c r="S7" i="2"/>
  <c r="S6" i="2"/>
  <c r="S5" i="2"/>
  <c r="S4" i="2"/>
  <c r="M14" i="14" l="1"/>
  <c r="Q11" i="1" s="1"/>
  <c r="I32" i="4"/>
  <c r="AJ16" i="7"/>
  <c r="AJ17" i="7"/>
  <c r="AI17" i="7"/>
  <c r="AI16" i="7"/>
  <c r="P7" i="14"/>
  <c r="C32" i="7"/>
  <c r="I59" i="14" l="1"/>
  <c r="C13" i="48"/>
  <c r="C14" i="48" s="1"/>
  <c r="F8" i="49"/>
  <c r="C10" i="49"/>
  <c r="C12" i="49" s="1"/>
  <c r="H35" i="48"/>
  <c r="H39" i="48"/>
  <c r="AK27" i="7"/>
  <c r="AZ2" i="15" s="1"/>
  <c r="BC2" i="15"/>
  <c r="D66" i="45"/>
  <c r="X26" i="1"/>
  <c r="AK37" i="7"/>
  <c r="AJ37" i="7"/>
  <c r="D32" i="49" l="1"/>
  <c r="D34" i="49"/>
  <c r="D30" i="49"/>
  <c r="H38" i="48"/>
  <c r="H45" i="48"/>
  <c r="H46" i="48"/>
  <c r="H47" i="48"/>
  <c r="H48" i="48"/>
  <c r="H49" i="48"/>
  <c r="H50" i="48"/>
  <c r="H44" i="48"/>
  <c r="H41" i="48"/>
  <c r="H42" i="48"/>
  <c r="H40" i="48"/>
  <c r="H34" i="48"/>
  <c r="H36" i="48"/>
  <c r="H43" i="48"/>
  <c r="H37" i="48"/>
  <c r="D19" i="49"/>
  <c r="D25" i="49"/>
  <c r="D23" i="49"/>
  <c r="D18" i="49"/>
  <c r="D20" i="49"/>
  <c r="D26" i="49"/>
  <c r="D29" i="49"/>
  <c r="D21" i="49"/>
  <c r="D27" i="49"/>
  <c r="D24" i="49"/>
  <c r="D22" i="49"/>
  <c r="D28" i="49"/>
  <c r="BI2" i="15"/>
  <c r="AI27" i="7"/>
  <c r="AJ27" i="7"/>
  <c r="AJ30" i="7"/>
  <c r="T16" i="1"/>
  <c r="C10" i="7"/>
  <c r="C25" i="7"/>
  <c r="C24" i="7" l="1"/>
  <c r="C35" i="7" l="1"/>
  <c r="C36" i="7" l="1"/>
  <c r="Q28" i="1" l="1"/>
  <c r="D68" i="45" s="1"/>
  <c r="AG2" i="15" l="1"/>
  <c r="C26" i="7"/>
  <c r="C15" i="7" l="1"/>
  <c r="AI29" i="7" l="1"/>
  <c r="C27" i="7" l="1"/>
  <c r="C28" i="7"/>
  <c r="L33" i="40" l="1"/>
  <c r="M13" i="14" l="1"/>
  <c r="Q50" i="1" l="1"/>
  <c r="Q48" i="1"/>
  <c r="M25" i="14"/>
  <c r="Q22" i="1" s="1"/>
  <c r="I20" i="4"/>
  <c r="M23" i="14" s="1"/>
  <c r="Q20" i="1" s="1"/>
  <c r="T9" i="1"/>
  <c r="H26" i="4"/>
  <c r="I19" i="4"/>
  <c r="M22" i="14" s="1"/>
  <c r="Q19" i="1" s="1"/>
  <c r="M10" i="14"/>
  <c r="I23" i="4"/>
  <c r="M20" i="14"/>
  <c r="I24" i="4"/>
  <c r="I25" i="4" s="1"/>
  <c r="T61" i="1" l="1"/>
  <c r="O37" i="1"/>
  <c r="R17" i="1"/>
  <c r="O36" i="1"/>
  <c r="X17" i="1"/>
  <c r="AJ15" i="7"/>
  <c r="AK15" i="7"/>
  <c r="D62" i="45"/>
  <c r="AI15" i="7"/>
  <c r="D59" i="45"/>
  <c r="AK28" i="7"/>
  <c r="D60" i="45"/>
  <c r="AK13" i="7"/>
  <c r="AO6" i="7" s="1"/>
  <c r="I51" i="14"/>
  <c r="AJ47" i="7"/>
  <c r="AJ11" i="7"/>
  <c r="AI11" i="7"/>
  <c r="AI47" i="7"/>
  <c r="AJ28" i="7"/>
  <c r="AJ12" i="7"/>
  <c r="C16" i="7"/>
  <c r="T10" i="1"/>
  <c r="AI12" i="7"/>
  <c r="T76" i="1"/>
  <c r="L19" i="14" a="1"/>
  <c r="L19" i="14" s="1"/>
  <c r="L18" i="14" a="1"/>
  <c r="L18" i="14" s="1"/>
  <c r="I36" i="4"/>
  <c r="P9" i="14" s="1"/>
  <c r="H25" i="4"/>
  <c r="H27" i="4"/>
  <c r="I22" i="4"/>
  <c r="I38" i="4" s="1"/>
  <c r="P8" i="14" s="1"/>
  <c r="AK26" i="7" l="1"/>
  <c r="P37" i="1"/>
  <c r="W52" i="1" s="1" a="1"/>
  <c r="W52" i="1" s="1"/>
  <c r="Q37" i="1"/>
  <c r="X52" i="1" s="1" a="1"/>
  <c r="X52" i="1" s="1"/>
  <c r="P36" i="1"/>
  <c r="Q36" i="1"/>
  <c r="X51" i="1" s="1" a="1"/>
  <c r="X51" i="1" s="1"/>
  <c r="L2" i="15"/>
  <c r="BA2" i="15"/>
  <c r="N2" i="15"/>
  <c r="X27" i="1"/>
  <c r="AK38" i="7"/>
  <c r="X28" i="1"/>
  <c r="AK39" i="7"/>
  <c r="M15" i="17"/>
  <c r="O15" i="17" s="1"/>
  <c r="E15" i="17" s="1"/>
  <c r="G15" i="17" s="1" a="1"/>
  <c r="G15" i="17" s="1"/>
  <c r="I15" i="17" s="1"/>
  <c r="I23" i="17" s="1"/>
  <c r="D28" i="17" s="1"/>
  <c r="P16" i="1"/>
  <c r="Q16" i="1" s="1"/>
  <c r="P15" i="1"/>
  <c r="T11" i="1"/>
  <c r="C17" i="7"/>
  <c r="AI28" i="7"/>
  <c r="AJ13" i="7"/>
  <c r="AI13" i="7"/>
  <c r="AJ38" i="7"/>
  <c r="AJ39" i="7"/>
  <c r="T12" i="1"/>
  <c r="C18" i="7"/>
  <c r="C29" i="7"/>
  <c r="I13" i="4"/>
  <c r="D8" i="4"/>
  <c r="D7" i="4"/>
  <c r="M19" i="14"/>
  <c r="AK57" i="7" l="1"/>
  <c r="CC2" i="15" s="1"/>
  <c r="AY2" i="15"/>
  <c r="BJ2" i="15"/>
  <c r="BK2" i="15"/>
  <c r="C31" i="7"/>
  <c r="T74" i="1" l="1"/>
  <c r="D45" i="45" s="1"/>
  <c r="M10" i="17" l="1"/>
  <c r="O10" i="17" s="1"/>
  <c r="E10" i="17" s="1"/>
  <c r="G10" i="17" s="1" a="1"/>
  <c r="G10" i="17" s="1"/>
  <c r="I10" i="17" s="1"/>
  <c r="D29" i="4" l="1"/>
  <c r="P14" i="14" l="1"/>
  <c r="P9" i="42" l="1"/>
  <c r="P26" i="42" s="1" a="1"/>
  <c r="P26" i="42" s="1"/>
  <c r="Q9" i="42"/>
  <c r="Q19" i="42" s="1" a="1"/>
  <c r="Q19" i="42" s="1"/>
  <c r="R19" i="42" s="1" a="1"/>
  <c r="R19" i="42" s="1"/>
  <c r="T42" i="1"/>
  <c r="T63" i="1" l="1"/>
  <c r="P47" i="1"/>
  <c r="AK54" i="7"/>
  <c r="BW2" i="15" s="1"/>
  <c r="I39" i="14"/>
  <c r="D40" i="45"/>
  <c r="AJ54" i="7"/>
  <c r="AI54" i="7"/>
  <c r="T55" i="1"/>
  <c r="D27" i="47"/>
  <c r="C19" i="7"/>
  <c r="Q15" i="1"/>
  <c r="D39" i="45"/>
  <c r="D26" i="47"/>
  <c r="P52" i="1"/>
  <c r="Q52" i="1" s="1"/>
  <c r="P51" i="1"/>
  <c r="Q51" i="1" s="1"/>
  <c r="T40" i="1"/>
  <c r="Q17" i="42" a="1"/>
  <c r="Q17" i="42" s="1"/>
  <c r="R17" i="42" s="1" a="1"/>
  <c r="R17" i="42" s="1"/>
  <c r="Q29" i="42" a="1"/>
  <c r="Q29" i="42" s="1"/>
  <c r="R29" i="42" s="1" a="1"/>
  <c r="R29" i="42" s="1"/>
  <c r="Q31" i="42" a="1"/>
  <c r="Q31" i="42" s="1"/>
  <c r="R31" i="42" s="1" a="1"/>
  <c r="R31" i="42" s="1"/>
  <c r="Q28" i="42" a="1"/>
  <c r="Q28" i="42" s="1"/>
  <c r="R28" i="42" s="1" a="1"/>
  <c r="R28" i="42" s="1"/>
  <c r="Q25" i="42" a="1"/>
  <c r="Q25" i="42" s="1"/>
  <c r="R25" i="42" s="1" a="1"/>
  <c r="R25" i="42" s="1"/>
  <c r="Q13" i="42" a="1"/>
  <c r="Q13" i="42" s="1"/>
  <c r="R13" i="42" s="1" a="1"/>
  <c r="R13" i="42" s="1"/>
  <c r="Q20" i="42" a="1"/>
  <c r="Q20" i="42" s="1"/>
  <c r="R20" i="42" s="1" a="1"/>
  <c r="R20" i="42" s="1"/>
  <c r="Q14" i="42" a="1"/>
  <c r="Q14" i="42" s="1"/>
  <c r="R14" i="42" s="1" a="1"/>
  <c r="R14" i="42" s="1"/>
  <c r="Q21" i="42" a="1"/>
  <c r="Q21" i="42" s="1"/>
  <c r="R21" i="42" s="1" a="1"/>
  <c r="R21" i="42" s="1"/>
  <c r="P30" i="42" a="1"/>
  <c r="P30" i="42" s="1"/>
  <c r="Q27" i="42" a="1"/>
  <c r="Q27" i="42" s="1"/>
  <c r="R27" i="42" s="1" a="1"/>
  <c r="R27" i="42" s="1"/>
  <c r="Q12" i="42" a="1"/>
  <c r="Q12" i="42" s="1"/>
  <c r="R12" i="42" s="1" a="1"/>
  <c r="R12" i="42" s="1"/>
  <c r="P19" i="42" a="1"/>
  <c r="P19" i="42" s="1"/>
  <c r="P25" i="42" a="1"/>
  <c r="P25" i="42" s="1"/>
  <c r="P28" i="42" a="1"/>
  <c r="P28" i="42" s="1"/>
  <c r="P21" i="42" a="1"/>
  <c r="P21" i="42" s="1"/>
  <c r="P17" i="42" a="1"/>
  <c r="P17" i="42" s="1"/>
  <c r="P16" i="42" a="1"/>
  <c r="P16" i="42" s="1"/>
  <c r="P22" i="42" a="1"/>
  <c r="P22" i="42" s="1"/>
  <c r="Q18" i="42" a="1"/>
  <c r="Q18" i="42" s="1"/>
  <c r="R18" i="42" s="1" a="1"/>
  <c r="R18" i="42" s="1"/>
  <c r="P18" i="42" a="1"/>
  <c r="P18" i="42" s="1"/>
  <c r="P12" i="42" a="1"/>
  <c r="P12" i="42" s="1"/>
  <c r="Q26" i="42" a="1"/>
  <c r="Q26" i="42" s="1"/>
  <c r="R26" i="42" s="1" a="1"/>
  <c r="R26" i="42" s="1"/>
  <c r="P23" i="42" a="1"/>
  <c r="P23" i="42" s="1"/>
  <c r="P15" i="42" a="1"/>
  <c r="P15" i="42" s="1"/>
  <c r="Q16" i="42" a="1"/>
  <c r="Q16" i="42" s="1"/>
  <c r="R16" i="42" s="1" a="1"/>
  <c r="R16" i="42" s="1"/>
  <c r="P29" i="42" a="1"/>
  <c r="P29" i="42" s="1"/>
  <c r="P20" i="42" a="1"/>
  <c r="P20" i="42" s="1"/>
  <c r="Q24" i="42" a="1"/>
  <c r="Q24" i="42" s="1"/>
  <c r="R24" i="42" s="1" a="1"/>
  <c r="R24" i="42" s="1"/>
  <c r="Q22" i="42" a="1"/>
  <c r="Q22" i="42" s="1"/>
  <c r="R22" i="42" s="1" a="1"/>
  <c r="R22" i="42" s="1"/>
  <c r="Q15" i="42" a="1"/>
  <c r="Q15" i="42" s="1"/>
  <c r="R15" i="42" s="1" a="1"/>
  <c r="R15" i="42" s="1"/>
  <c r="P14" i="42" a="1"/>
  <c r="P14" i="42" s="1"/>
  <c r="P31" i="42" a="1"/>
  <c r="P31" i="42" s="1"/>
  <c r="Q30" i="42" a="1"/>
  <c r="Q30" i="42" s="1"/>
  <c r="R30" i="42" s="1" a="1"/>
  <c r="R30" i="42" s="1"/>
  <c r="Q23" i="42" a="1"/>
  <c r="Q23" i="42" s="1"/>
  <c r="R23" i="42" s="1" a="1"/>
  <c r="R23" i="42" s="1"/>
  <c r="P13" i="42" a="1"/>
  <c r="P13" i="42" s="1"/>
  <c r="P27" i="42" a="1"/>
  <c r="P27" i="42" s="1"/>
  <c r="P24" i="42" a="1"/>
  <c r="P24" i="42" s="1"/>
  <c r="P48" i="1" l="1"/>
  <c r="P50" i="1" s="1"/>
  <c r="Q17" i="1" s="1"/>
  <c r="D77" i="45"/>
  <c r="T57" i="1"/>
  <c r="D79" i="45" s="1"/>
  <c r="E8" i="4"/>
  <c r="M8" i="17"/>
  <c r="O8" i="17" s="1"/>
  <c r="E8" i="17" s="1"/>
  <c r="G8" i="17" s="1" a="1"/>
  <c r="G8" i="17" s="1"/>
  <c r="M18" i="14"/>
  <c r="Q10" i="1"/>
  <c r="Q9" i="1"/>
  <c r="T69" i="1"/>
  <c r="P32" i="42"/>
  <c r="Q32" i="42"/>
  <c r="R32" i="42"/>
  <c r="AL26" i="6" l="1"/>
  <c r="AF13" i="6" s="1"/>
  <c r="AK36" i="7"/>
  <c r="BH2" i="15" s="1"/>
  <c r="I50" i="1"/>
  <c r="AI23" i="7"/>
  <c r="AJ23" i="7"/>
  <c r="AJ36" i="7"/>
  <c r="Q65" i="1"/>
  <c r="F13" i="48" s="1"/>
  <c r="O38" i="1"/>
  <c r="Q64" i="1"/>
  <c r="F12" i="48" s="1"/>
  <c r="P38" i="1"/>
  <c r="W53" i="1" s="1" a="1"/>
  <c r="W53" i="1" s="1"/>
  <c r="Q38" i="1"/>
  <c r="X53" i="1" s="1" a="1"/>
  <c r="X53" i="1" s="1"/>
  <c r="C6" i="48"/>
  <c r="F22" i="48" s="1"/>
  <c r="C17" i="49"/>
  <c r="O34" i="1"/>
  <c r="T62" i="1"/>
  <c r="T65" i="1" s="1"/>
  <c r="W51" i="1" s="1" a="1"/>
  <c r="W51" i="1" s="1"/>
  <c r="I8" i="17"/>
  <c r="I22" i="17" s="1"/>
  <c r="D27" i="17" s="1"/>
  <c r="G17" i="17"/>
  <c r="D26" i="17" s="1"/>
  <c r="D16" i="4"/>
  <c r="D17" i="4"/>
  <c r="C15" i="48"/>
  <c r="AK8" i="7"/>
  <c r="F2" i="15" s="1"/>
  <c r="T8" i="1"/>
  <c r="AI8" i="7"/>
  <c r="AI34" i="7" s="1"/>
  <c r="AJ8" i="7"/>
  <c r="C8" i="7"/>
  <c r="Q71" i="1"/>
  <c r="F19" i="48" s="1"/>
  <c r="Q66" i="1"/>
  <c r="F14" i="48" s="1"/>
  <c r="D64" i="45"/>
  <c r="Q56" i="1"/>
  <c r="D57" i="45"/>
  <c r="R16" i="1"/>
  <c r="AK9" i="7"/>
  <c r="Q61" i="1"/>
  <c r="F9" i="48" s="1"/>
  <c r="C9" i="7"/>
  <c r="T15" i="1"/>
  <c r="R24" i="1"/>
  <c r="D65" i="45"/>
  <c r="AJ9" i="7"/>
  <c r="AI9" i="7"/>
  <c r="D23" i="45"/>
  <c r="D38" i="47"/>
  <c r="G2" i="15" l="1"/>
  <c r="AK23" i="7"/>
  <c r="AM2" i="15" s="1"/>
  <c r="I34" i="14"/>
  <c r="I45" i="14" s="1"/>
  <c r="D33" i="45"/>
  <c r="AI36" i="7"/>
  <c r="D34" i="45"/>
  <c r="AI22" i="7"/>
  <c r="AK22" i="7"/>
  <c r="AL2" i="15" s="1"/>
  <c r="AJ22" i="7"/>
  <c r="I35" i="14"/>
  <c r="D32" i="45"/>
  <c r="AJ21" i="7"/>
  <c r="AK21" i="7"/>
  <c r="AK2" i="15" s="1"/>
  <c r="AI21" i="7"/>
  <c r="I33" i="14"/>
  <c r="M33" i="48"/>
  <c r="G34" i="48" s="1"/>
  <c r="F7" i="49"/>
  <c r="I6" i="49" s="1"/>
  <c r="Q34" i="1"/>
  <c r="X49" i="1" s="1" a="1"/>
  <c r="X49" i="1" s="1"/>
  <c r="P34" i="1"/>
  <c r="AF17" i="6"/>
  <c r="AG17" i="6" s="1"/>
  <c r="AH17" i="6" s="1"/>
  <c r="AF12" i="6"/>
  <c r="AF11" i="6" s="1"/>
  <c r="AG13" i="6"/>
  <c r="AH13" i="6" s="1"/>
  <c r="D14" i="4"/>
  <c r="D18" i="4" a="1"/>
  <c r="D18" i="4" s="1"/>
  <c r="AK29" i="7"/>
  <c r="BB2" i="15" s="1"/>
  <c r="D19" i="4"/>
  <c r="T77" i="1"/>
  <c r="W23" i="1"/>
  <c r="R15" i="1" s="1"/>
  <c r="AJ29" i="7"/>
  <c r="X23" i="1"/>
  <c r="AK34" i="7"/>
  <c r="BF2" i="15" s="1"/>
  <c r="AJ34" i="7"/>
  <c r="W49" i="1" l="1" a="1"/>
  <c r="W49" i="1" s="1"/>
  <c r="AI35" i="7"/>
  <c r="E10" i="4"/>
  <c r="D23" i="4" s="1"/>
  <c r="H44" i="4"/>
  <c r="I44" i="4" s="1"/>
  <c r="I46" i="14"/>
  <c r="I41" i="4"/>
  <c r="I44" i="14"/>
  <c r="AK35" i="7"/>
  <c r="BG2" i="15" s="1"/>
  <c r="AJ35" i="7"/>
  <c r="I7" i="49"/>
  <c r="AF21" i="6"/>
  <c r="AF25" i="6" s="1"/>
  <c r="AG12" i="6"/>
  <c r="AH12" i="6" s="1"/>
  <c r="AF16" i="6"/>
  <c r="AF20" i="6" s="1"/>
  <c r="AF15" i="6"/>
  <c r="AG11" i="6"/>
  <c r="AH11" i="6" s="1"/>
  <c r="AF10" i="6"/>
  <c r="M49" i="1"/>
  <c r="J99" i="1"/>
  <c r="D50" i="45"/>
  <c r="D30" i="4"/>
  <c r="D31" i="4"/>
  <c r="D13" i="4"/>
  <c r="M26" i="14" l="1"/>
  <c r="Q23" i="1" s="1"/>
  <c r="T13" i="1" s="1"/>
  <c r="I42" i="4"/>
  <c r="AG21" i="6"/>
  <c r="AH21" i="6" s="1"/>
  <c r="AG16" i="6"/>
  <c r="AH16" i="6" s="1"/>
  <c r="AG10" i="6"/>
  <c r="AH10" i="6" s="1"/>
  <c r="AF14" i="6"/>
  <c r="AF19" i="6"/>
  <c r="AG15" i="6"/>
  <c r="AH15" i="6" s="1"/>
  <c r="AF29" i="6"/>
  <c r="AG25" i="6"/>
  <c r="AH25" i="6" s="1"/>
  <c r="AG20" i="6"/>
  <c r="AH20" i="6" s="1"/>
  <c r="AF24" i="6"/>
  <c r="S47" i="1"/>
  <c r="H19" i="4"/>
  <c r="H41" i="4"/>
  <c r="H18" i="4"/>
  <c r="H20" i="4"/>
  <c r="L26" i="14"/>
  <c r="P23" i="1" s="1"/>
  <c r="P10" i="14"/>
  <c r="H31" i="4"/>
  <c r="D9" i="4"/>
  <c r="L20" i="14" s="1"/>
  <c r="P17" i="1" s="1"/>
  <c r="AF33" i="6" l="1"/>
  <c r="AG29" i="6"/>
  <c r="AH29" i="6" s="1"/>
  <c r="AG19" i="6"/>
  <c r="AH19" i="6" s="1"/>
  <c r="AF23" i="6"/>
  <c r="AF28" i="6"/>
  <c r="AG24" i="6"/>
  <c r="AH24" i="6" s="1"/>
  <c r="AG14" i="6"/>
  <c r="AH14" i="6" s="1"/>
  <c r="AF18" i="6"/>
  <c r="X29" i="1"/>
  <c r="P11" i="14"/>
  <c r="X30" i="1" s="1"/>
  <c r="H38" i="4"/>
  <c r="O8" i="14" s="1"/>
  <c r="W27" i="1" s="1"/>
  <c r="L22" i="14"/>
  <c r="P19" i="1" s="1"/>
  <c r="H33" i="4"/>
  <c r="L24" i="14" s="1"/>
  <c r="L21" i="14"/>
  <c r="P18" i="1" s="1"/>
  <c r="H37" i="4"/>
  <c r="O7" i="14" s="1"/>
  <c r="W26" i="1" s="1"/>
  <c r="H36" i="4"/>
  <c r="L23" i="14"/>
  <c r="P20" i="1" s="1"/>
  <c r="AG28" i="6" l="1"/>
  <c r="AH28" i="6" s="1"/>
  <c r="AF32" i="6"/>
  <c r="AF27" i="6"/>
  <c r="AG23" i="6"/>
  <c r="AH23" i="6" s="1"/>
  <c r="AF22" i="6"/>
  <c r="AG18" i="6"/>
  <c r="AH18" i="6" s="1"/>
  <c r="AF37" i="6"/>
  <c r="AG33" i="6"/>
  <c r="AH33" i="6" s="1"/>
  <c r="P21" i="1"/>
  <c r="L25" i="14"/>
  <c r="P22" i="1" s="1"/>
  <c r="O9" i="14"/>
  <c r="W28" i="1" s="1"/>
  <c r="I31" i="4"/>
  <c r="H13" i="4"/>
  <c r="AF26" i="6" l="1"/>
  <c r="AG22" i="6"/>
  <c r="AH22" i="6" s="1"/>
  <c r="AG27" i="6"/>
  <c r="AH27" i="6" s="1"/>
  <c r="AF31" i="6"/>
  <c r="AF36" i="6"/>
  <c r="AG32" i="6"/>
  <c r="AH32" i="6" s="1"/>
  <c r="AF41" i="6"/>
  <c r="AG37" i="6"/>
  <c r="AH37" i="6" s="1"/>
  <c r="I39" i="4"/>
  <c r="H24" i="4"/>
  <c r="AF40" i="6" l="1"/>
  <c r="AG36" i="6"/>
  <c r="AH36" i="6" s="1"/>
  <c r="AG31" i="6"/>
  <c r="AH31" i="6" s="1"/>
  <c r="AF35" i="6"/>
  <c r="AG41" i="6"/>
  <c r="AH41" i="6" s="1"/>
  <c r="AF45" i="6"/>
  <c r="AF30" i="6"/>
  <c r="AG26" i="6"/>
  <c r="AH26" i="6" s="1"/>
  <c r="AF49" i="6" l="1"/>
  <c r="AG45" i="6"/>
  <c r="AH45" i="6" s="1"/>
  <c r="AF39" i="6"/>
  <c r="AG35" i="6"/>
  <c r="AH35" i="6" s="1"/>
  <c r="AF34" i="6"/>
  <c r="AG30" i="6"/>
  <c r="AH30" i="6" s="1"/>
  <c r="AG40" i="6"/>
  <c r="AH40" i="6" s="1"/>
  <c r="AF44" i="6"/>
  <c r="AF38" i="6" l="1"/>
  <c r="AG34" i="6"/>
  <c r="AH34" i="6" s="1"/>
  <c r="AF43" i="6"/>
  <c r="AG39" i="6"/>
  <c r="AH39" i="6" s="1"/>
  <c r="AF48" i="6"/>
  <c r="AG44" i="6"/>
  <c r="AH44" i="6" s="1"/>
  <c r="AG49" i="6"/>
  <c r="AH49" i="6" s="1"/>
  <c r="AF53" i="6"/>
  <c r="AG43" i="6" l="1"/>
  <c r="AH43" i="6" s="1"/>
  <c r="AF47" i="6"/>
  <c r="AF57" i="6"/>
  <c r="AG53" i="6"/>
  <c r="AH53" i="6" s="1"/>
  <c r="AG48" i="6"/>
  <c r="AF52" i="6"/>
  <c r="AF42" i="6"/>
  <c r="AG38" i="6"/>
  <c r="AH38" i="6" s="1"/>
  <c r="AH48" i="6" l="1"/>
  <c r="L27" i="14"/>
  <c r="P24" i="1" s="1"/>
  <c r="P13" i="1"/>
  <c r="H30" i="4"/>
  <c r="I30" i="4"/>
  <c r="AF56" i="6"/>
  <c r="AG52" i="6"/>
  <c r="AH52" i="6" s="1"/>
  <c r="AF61" i="6"/>
  <c r="AG57" i="6"/>
  <c r="AH57" i="6" s="1"/>
  <c r="AF51" i="6"/>
  <c r="AG47" i="6"/>
  <c r="AH47" i="6" s="1"/>
  <c r="AF46" i="6"/>
  <c r="AG42" i="6"/>
  <c r="AH42" i="6" s="1"/>
  <c r="M11" i="14" l="1"/>
  <c r="Q13" i="1" s="1"/>
  <c r="I45" i="4"/>
  <c r="M27" i="14"/>
  <c r="Q24" i="1" s="1"/>
  <c r="AF55" i="6"/>
  <c r="AG51" i="6"/>
  <c r="AH51" i="6" s="1"/>
  <c r="AG61" i="6"/>
  <c r="AH61" i="6" s="1"/>
  <c r="AF65" i="6"/>
  <c r="AG65" i="6" s="1"/>
  <c r="AH65" i="6" s="1"/>
  <c r="AF50" i="6"/>
  <c r="AG46" i="6"/>
  <c r="AH46" i="6" s="1"/>
  <c r="AG56" i="6"/>
  <c r="AH56" i="6" s="1"/>
  <c r="AF60" i="6"/>
  <c r="Q29" i="1" l="1"/>
  <c r="D69" i="45" s="1"/>
  <c r="I54" i="14"/>
  <c r="I58" i="14" s="1"/>
  <c r="T14" i="1"/>
  <c r="D63" i="45"/>
  <c r="I46" i="4"/>
  <c r="Q75" i="1"/>
  <c r="C6" i="49"/>
  <c r="O39" i="1"/>
  <c r="P39" i="1" s="1"/>
  <c r="W54" i="1" s="1" a="1"/>
  <c r="W54" i="1" s="1"/>
  <c r="W55" i="1" s="1"/>
  <c r="Q41" i="1" s="1"/>
  <c r="C7" i="48"/>
  <c r="AI10" i="7"/>
  <c r="C11" i="7"/>
  <c r="Q39" i="1"/>
  <c r="X54" i="1" s="1" a="1"/>
  <c r="X54" i="1" s="1"/>
  <c r="X55" i="1" s="1"/>
  <c r="Q42" i="1" s="1"/>
  <c r="Q43" i="1" s="1"/>
  <c r="AJ10" i="7"/>
  <c r="AK10" i="7"/>
  <c r="AG50" i="6"/>
  <c r="AH50" i="6" s="1"/>
  <c r="AF54" i="6"/>
  <c r="AG60" i="6"/>
  <c r="AH60" i="6" s="1"/>
  <c r="AF64" i="6"/>
  <c r="AG64" i="6" s="1"/>
  <c r="AH64" i="6" s="1"/>
  <c r="AG55" i="6"/>
  <c r="AH55" i="6" s="1"/>
  <c r="AF59" i="6"/>
  <c r="CB2" i="15" l="1"/>
  <c r="M15" i="14"/>
  <c r="I31" i="14"/>
  <c r="C48" i="7" s="1"/>
  <c r="T71" i="1"/>
  <c r="J34" i="48"/>
  <c r="C11" i="48"/>
  <c r="I34" i="48"/>
  <c r="H2" i="15"/>
  <c r="AK55" i="7"/>
  <c r="I2" i="15" s="1"/>
  <c r="G17" i="49"/>
  <c r="C7" i="49"/>
  <c r="C8" i="49" s="1"/>
  <c r="AF63" i="6"/>
  <c r="AG63" i="6" s="1"/>
  <c r="AH63" i="6" s="1"/>
  <c r="AG59" i="6"/>
  <c r="AH59" i="6" s="1"/>
  <c r="AG54" i="6"/>
  <c r="AH54" i="6" s="1"/>
  <c r="AF58" i="6"/>
  <c r="K34" i="48" l="1"/>
  <c r="G23" i="48"/>
  <c r="G28" i="48" s="1"/>
  <c r="AK20" i="7"/>
  <c r="X2" i="15" s="1"/>
  <c r="AI20" i="7"/>
  <c r="D30" i="45"/>
  <c r="AJ20" i="7"/>
  <c r="Q68" i="1"/>
  <c r="Q27" i="1"/>
  <c r="D67" i="45" s="1"/>
  <c r="I41" i="14"/>
  <c r="I52" i="14" s="1"/>
  <c r="I61" i="14" s="1"/>
  <c r="I56" i="14" s="1"/>
  <c r="T79" i="1" s="1"/>
  <c r="AF62" i="6"/>
  <c r="AG62" i="6" s="1"/>
  <c r="AH62" i="6" s="1"/>
  <c r="AG58" i="6"/>
  <c r="AH58" i="6" s="1"/>
  <c r="Q72" i="1" l="1"/>
  <c r="F16" i="48"/>
  <c r="F20" i="48" s="1"/>
  <c r="F28" i="48" s="1"/>
  <c r="M34" i="48"/>
  <c r="G24" i="48"/>
  <c r="G35" i="48" l="1"/>
  <c r="G26" i="48"/>
  <c r="J35" i="48" l="1"/>
  <c r="I35" i="48"/>
  <c r="K35" i="48" l="1"/>
  <c r="H23" i="48"/>
  <c r="H28" i="48" s="1"/>
  <c r="H24" i="48" l="1"/>
  <c r="M35" i="48"/>
  <c r="G36" i="49"/>
  <c r="F36" i="49" s="1"/>
  <c r="G36" i="48" l="1"/>
  <c r="H26" i="48"/>
  <c r="G37" i="49"/>
  <c r="F37" i="49" s="1"/>
  <c r="J36" i="48" l="1"/>
  <c r="I36" i="48"/>
  <c r="G38" i="49"/>
  <c r="F38" i="49" s="1"/>
  <c r="I23" i="48" l="1"/>
  <c r="I28" i="48" s="1"/>
  <c r="K36" i="48"/>
  <c r="G39" i="49"/>
  <c r="F39" i="49" s="1"/>
  <c r="I24" i="48" l="1"/>
  <c r="M36" i="48"/>
  <c r="G40" i="49"/>
  <c r="F40" i="49" s="1"/>
  <c r="G37" i="48" l="1"/>
  <c r="I26" i="48"/>
  <c r="G41" i="49"/>
  <c r="F41" i="49" s="1"/>
  <c r="J37" i="48" l="1"/>
  <c r="I37" i="48"/>
  <c r="J23" i="48" l="1"/>
  <c r="J28" i="48" s="1"/>
  <c r="K37" i="48"/>
  <c r="J24" i="48" l="1"/>
  <c r="M37" i="48"/>
  <c r="J26" i="48" l="1"/>
  <c r="G38" i="48"/>
  <c r="J38" i="48" l="1"/>
  <c r="I38" i="48"/>
  <c r="K38" i="48" l="1"/>
  <c r="K23" i="48"/>
  <c r="K28" i="48" s="1"/>
  <c r="K24" i="48" l="1"/>
  <c r="M38" i="48"/>
  <c r="G39" i="48" l="1"/>
  <c r="K26" i="48"/>
  <c r="I39" i="48" l="1"/>
  <c r="J39" i="48"/>
  <c r="K39" i="48" l="1"/>
  <c r="L23" i="48"/>
  <c r="L28" i="48" s="1"/>
  <c r="L24" i="48" l="1"/>
  <c r="M39" i="48"/>
  <c r="L26" i="48" l="1"/>
  <c r="G40" i="48"/>
  <c r="J40" i="48" l="1"/>
  <c r="I40" i="48"/>
  <c r="K40" i="48" l="1"/>
  <c r="M23" i="48"/>
  <c r="M28" i="48" s="1"/>
  <c r="M24" i="48" l="1"/>
  <c r="M40" i="48"/>
  <c r="M26" i="48" l="1"/>
  <c r="G41" i="48"/>
  <c r="I41" i="48" l="1"/>
  <c r="J41" i="48"/>
  <c r="N23" i="48" l="1"/>
  <c r="N28" i="48" s="1"/>
  <c r="K41" i="48"/>
  <c r="N24" i="48" l="1"/>
  <c r="M41" i="48"/>
  <c r="G42" i="48" l="1"/>
  <c r="N26" i="48"/>
  <c r="J42" i="48" l="1"/>
  <c r="I42" i="48"/>
  <c r="O23" i="48" l="1"/>
  <c r="O28" i="48" s="1"/>
  <c r="K42" i="48"/>
  <c r="O24" i="48" l="1"/>
  <c r="M42" i="48"/>
  <c r="G43" i="48" l="1"/>
  <c r="O26" i="48"/>
  <c r="J43" i="48" l="1"/>
  <c r="I43" i="48"/>
  <c r="K43" i="48" l="1"/>
  <c r="P23" i="48"/>
  <c r="P28" i="48" s="1"/>
  <c r="P24" i="48" l="1"/>
  <c r="M43" i="48"/>
  <c r="G44" i="48" l="1"/>
  <c r="P26" i="48"/>
  <c r="I44" i="48" l="1"/>
  <c r="J44" i="48"/>
  <c r="K44" i="48" l="1"/>
  <c r="Q23" i="48"/>
  <c r="Q28" i="48" s="1"/>
  <c r="Q24" i="48" l="1"/>
  <c r="M44" i="48"/>
  <c r="Q26" i="48" l="1"/>
  <c r="G45" i="48"/>
  <c r="I45" i="48" l="1"/>
  <c r="J45" i="48"/>
  <c r="K45" i="48" l="1"/>
  <c r="R23" i="48"/>
  <c r="L45" i="48" l="1"/>
  <c r="R25" i="48" s="1"/>
  <c r="R28" i="48" s="1"/>
  <c r="R24" i="48"/>
  <c r="M45" i="48" l="1"/>
  <c r="R26" i="48" s="1"/>
  <c r="G46" i="48" l="1"/>
  <c r="J46" i="48" l="1"/>
  <c r="I46" i="48"/>
  <c r="S23" i="48" s="1"/>
  <c r="S28" i="48" s="1"/>
  <c r="K46" i="48" l="1"/>
  <c r="S24" i="48" l="1"/>
  <c r="M46" i="48"/>
  <c r="G47" i="48" l="1"/>
  <c r="S26" i="48"/>
  <c r="I47" i="48" l="1"/>
  <c r="T23" i="48" s="1"/>
  <c r="T28" i="48" s="1"/>
  <c r="J47" i="48"/>
  <c r="K47" i="48" l="1"/>
  <c r="T24" i="48" l="1"/>
  <c r="M47" i="48"/>
  <c r="G48" i="48" l="1"/>
  <c r="T26" i="48"/>
  <c r="I48" i="48" l="1"/>
  <c r="U23" i="48" s="1"/>
  <c r="U28" i="48" s="1"/>
  <c r="J48" i="48"/>
  <c r="K48" i="48" l="1"/>
  <c r="M48" i="48" l="1"/>
  <c r="U24" i="48"/>
  <c r="U26" i="48" l="1"/>
  <c r="G49" i="48"/>
  <c r="J49" i="48" l="1"/>
  <c r="I49" i="48"/>
  <c r="V23" i="48" l="1"/>
  <c r="V28" i="48" s="1"/>
  <c r="K49" i="48"/>
  <c r="M49" i="48" l="1"/>
  <c r="V24" i="48"/>
  <c r="V26" i="48" l="1"/>
  <c r="G50" i="48"/>
  <c r="J50" i="48" l="1"/>
  <c r="I50" i="48"/>
  <c r="W23" i="48" l="1"/>
  <c r="W28" i="48" s="1"/>
  <c r="K50" i="48"/>
  <c r="W24" i="48" l="1"/>
  <c r="M50" i="48"/>
  <c r="G51" i="48" l="1"/>
  <c r="W26" i="48"/>
  <c r="I51" i="48" l="1"/>
  <c r="X23" i="48" s="1"/>
  <c r="J51" i="48"/>
  <c r="K51" i="48" l="1"/>
  <c r="X24" i="48" l="1"/>
  <c r="L51" i="48"/>
  <c r="X25" i="48" s="1"/>
  <c r="X28" i="48" s="1"/>
  <c r="M51" i="48" l="1"/>
  <c r="X26" i="48" s="1"/>
  <c r="G52" i="48" l="1"/>
  <c r="J52" i="48" s="1"/>
  <c r="K52" i="48" s="1"/>
  <c r="Y24" i="48" s="1"/>
  <c r="M52" i="48" l="1"/>
  <c r="G53" i="48" s="1"/>
  <c r="Y26" i="48" l="1"/>
  <c r="J53" i="48"/>
  <c r="K53" i="48" s="1"/>
  <c r="Z24" i="48" s="1"/>
  <c r="M53" i="48" l="1"/>
  <c r="G54" i="48" l="1"/>
  <c r="Z26" i="48"/>
  <c r="J54" i="48" l="1"/>
  <c r="K54" i="48" s="1"/>
  <c r="AA24" i="48" s="1"/>
  <c r="M54" i="48" l="1"/>
  <c r="G55" i="48" s="1"/>
  <c r="AA26" i="48" l="1"/>
  <c r="J55" i="48"/>
  <c r="K55" i="48" s="1"/>
  <c r="AB24" i="48" s="1"/>
  <c r="M55" i="48" l="1"/>
  <c r="G56" i="48" l="1"/>
  <c r="AB26" i="48"/>
  <c r="J56" i="48" l="1"/>
  <c r="K56" i="48" s="1"/>
  <c r="AC24" i="48" s="1"/>
  <c r="M56" i="48" l="1"/>
  <c r="AC26" i="48" l="1"/>
  <c r="G57" i="48"/>
  <c r="J57" i="48" l="1"/>
  <c r="K57" i="48" s="1"/>
  <c r="AD24" i="48" s="1"/>
  <c r="M57" i="48" l="1"/>
  <c r="G58" i="48" s="1"/>
  <c r="AD26" i="48" l="1"/>
  <c r="J58" i="48"/>
  <c r="K58" i="48" s="1"/>
  <c r="AE24" i="48" s="1"/>
  <c r="M58" i="48" l="1"/>
  <c r="AE26" i="48" s="1"/>
  <c r="G59" i="48" l="1"/>
  <c r="J59" i="48" s="1"/>
  <c r="K59" i="48" s="1"/>
  <c r="AF24" i="48" s="1"/>
  <c r="M59" i="48" l="1"/>
  <c r="AF26" i="48" s="1"/>
  <c r="G60" i="48" l="1"/>
  <c r="J60" i="48" s="1"/>
  <c r="K60" i="48" s="1"/>
  <c r="AG24" i="48" s="1"/>
  <c r="M60" i="48" l="1"/>
  <c r="AG26" i="48" l="1"/>
  <c r="G61" i="48"/>
  <c r="J61" i="48" l="1"/>
  <c r="K61" i="48" s="1"/>
  <c r="AH24" i="48" s="1"/>
  <c r="M61" i="48" l="1"/>
  <c r="AH26" i="48" l="1"/>
  <c r="G62" i="48"/>
  <c r="J62" i="48" l="1"/>
  <c r="K62" i="48" s="1"/>
  <c r="AI24" i="48" s="1"/>
  <c r="F6" i="49"/>
  <c r="E18" i="49"/>
  <c r="C18" i="49" s="1"/>
  <c r="G18" i="49" s="1"/>
  <c r="F18" i="49" s="1"/>
  <c r="M62" i="48" l="1"/>
  <c r="E19" i="49"/>
  <c r="E20" i="49" s="1"/>
  <c r="C19" i="49"/>
  <c r="AI26" i="48" l="1"/>
  <c r="G63" i="48"/>
  <c r="E21" i="49"/>
  <c r="E22" i="49"/>
  <c r="G19" i="49"/>
  <c r="F19" i="49" s="1"/>
  <c r="C20" i="49"/>
  <c r="J63" i="48" l="1"/>
  <c r="K63" i="48" s="1"/>
  <c r="AJ24" i="48" s="1"/>
  <c r="E23" i="49"/>
  <c r="G20" i="49"/>
  <c r="F20" i="49" s="1"/>
  <c r="C21" i="49"/>
  <c r="M63" i="48" l="1"/>
  <c r="E24" i="49"/>
  <c r="G21" i="49"/>
  <c r="F21" i="49" s="1"/>
  <c r="C22" i="49"/>
  <c r="G64" i="48" l="1"/>
  <c r="AJ26" i="48"/>
  <c r="E25" i="49"/>
  <c r="G22" i="49"/>
  <c r="F22" i="49" s="1"/>
  <c r="C23" i="49"/>
  <c r="J64" i="48" l="1"/>
  <c r="K64" i="48" s="1"/>
  <c r="AK24" i="48" s="1"/>
  <c r="E26" i="49"/>
  <c r="G23" i="49"/>
  <c r="F23" i="49" s="1"/>
  <c r="C24" i="49"/>
  <c r="M64" i="48" l="1"/>
  <c r="G65" i="48" s="1"/>
  <c r="E27" i="49"/>
  <c r="E28" i="49"/>
  <c r="C25" i="49"/>
  <c r="G24" i="49"/>
  <c r="F24" i="49" s="1"/>
  <c r="AK26" i="48" l="1"/>
  <c r="J65" i="48"/>
  <c r="K65" i="48" s="1"/>
  <c r="AL24" i="48" s="1"/>
  <c r="E29" i="49"/>
  <c r="E30" i="49"/>
  <c r="G25" i="49"/>
  <c r="F25" i="49" s="1"/>
  <c r="C26" i="49"/>
  <c r="M65" i="48" l="1"/>
  <c r="G66" i="48" s="1"/>
  <c r="E31" i="49"/>
  <c r="G26" i="49"/>
  <c r="F26" i="49" s="1"/>
  <c r="C27" i="49"/>
  <c r="AL26" i="48" l="1"/>
  <c r="J66" i="48"/>
  <c r="K66" i="48" s="1"/>
  <c r="AM24" i="48" s="1"/>
  <c r="E32" i="49"/>
  <c r="E33" i="49" s="1"/>
  <c r="E34" i="49" s="1"/>
  <c r="E35" i="49" s="1"/>
  <c r="E36" i="49" s="1"/>
  <c r="E37" i="49" s="1"/>
  <c r="E38" i="49" s="1"/>
  <c r="C28" i="49"/>
  <c r="G27" i="49"/>
  <c r="F27" i="49" s="1"/>
  <c r="M66" i="48" l="1"/>
  <c r="G67" i="48" s="1"/>
  <c r="E39" i="49"/>
  <c r="E40" i="49" s="1"/>
  <c r="E41" i="49" s="1"/>
  <c r="G28" i="49"/>
  <c r="F28" i="49" s="1"/>
  <c r="C29" i="49"/>
  <c r="AM26" i="48" l="1"/>
  <c r="J67" i="48"/>
  <c r="K67" i="48" s="1"/>
  <c r="AN24" i="48" s="1"/>
  <c r="G29" i="49"/>
  <c r="F29" i="49" s="1"/>
  <c r="C30" i="49"/>
  <c r="M67" i="48" l="1"/>
  <c r="C31" i="49"/>
  <c r="G30" i="49"/>
  <c r="F30" i="49" s="1"/>
  <c r="AN26" i="48" l="1"/>
  <c r="G68" i="48"/>
  <c r="C32" i="49"/>
  <c r="G31" i="49"/>
  <c r="F31" i="49" s="1"/>
  <c r="J68" i="48" l="1"/>
  <c r="K68" i="48" s="1"/>
  <c r="AO24" i="48" s="1"/>
  <c r="C33" i="49"/>
  <c r="G32" i="49"/>
  <c r="F32" i="49" s="1"/>
  <c r="M68" i="48" l="1"/>
  <c r="C34" i="49"/>
  <c r="G33" i="49"/>
  <c r="F33" i="49" s="1"/>
  <c r="G69" i="48" l="1"/>
  <c r="AO26" i="48"/>
  <c r="C35" i="49"/>
  <c r="G35" i="49" s="1"/>
  <c r="F35" i="49" s="1"/>
  <c r="G34" i="49"/>
  <c r="F34" i="49" s="1"/>
  <c r="J69" i="48" l="1"/>
  <c r="K69" i="48" s="1"/>
  <c r="AP24" i="48" s="1"/>
  <c r="M69" i="48" l="1"/>
  <c r="AP26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Henry Frome</author>
    <author>tc={956CCB85-6508-4F0C-841F-D1587C166912}</author>
  </authors>
  <commentList>
    <comment ref="W11" authorId="0" shapeId="0" xr:uid="{8EAC33F8-8B69-4051-BCBE-987A8A8922FB}">
      <text>
        <r>
          <rPr>
            <b/>
            <sz val="9"/>
            <color indexed="81"/>
            <rFont val="Tahoma"/>
            <family val="2"/>
          </rPr>
          <t>Henry Frome:</t>
        </r>
        <r>
          <rPr>
            <sz val="9"/>
            <color indexed="81"/>
            <rFont val="Tahoma"/>
            <family val="2"/>
          </rPr>
          <t xml:space="preserve">
I do not understand what this cell does</t>
        </r>
      </text>
    </comment>
    <comment ref="W14" authorId="1" shapeId="0" xr:uid="{956CCB85-6508-4F0C-841F-D1587C166912}">
      <text>
        <t>[Threaded comment]
Your version of Excel allows you to read this threaded comment; however, any edits to it will get removed if the file is opened in a newer version of Excel. Learn more: https://go.microsoft.com/fwlink/?linkid=870924
Comment:
    What does this do?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tc={C83A6066-67C5-4152-895F-E411FC7A1659}</author>
  </authors>
  <commentList>
    <comment ref="D31" authorId="0" shapeId="0" xr:uid="{C83A6066-67C5-4152-895F-E411FC7A1659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amount in the deal already?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DA84642-EE86-4DBD-A856-C9290CFC0A61}" odcFile="C:\Users\MontanaRynties\Downloads\Archwest Sizer Version.iqy" keepAlive="1" name="Archwest Sizer Version" type="5" refreshedVersion="8" minRefreshableVersion="3" saveData="1">
    <dbPr connection="Provider=Microsoft.Office.List.OLEDB.2.0;Data Source=&quot;&quot;;ApplicationName=Excel;Version=12.0.0.0" command="&lt;LIST&gt;&lt;VIEWGUID&gt;650E9828-A926-40C8-9C5A-A391C1145417&lt;/VIEWGUID&gt;&lt;LISTNAME&gt;0bb0408e-8872-4f04-a6ca-b4313ba9bb32&lt;/LISTNAME&gt;&lt;LISTWEB&gt;https://archwestcapital.sharepoint.com/sites/ArchwestCapital/_vti_bin&lt;/LISTWEB&gt;&lt;LISTSUBWEB&gt;&lt;/LISTSUBWEB&gt;&lt;ROOTFOLDER&gt;&lt;/ROOTFOLDER&gt;&lt;/LIST&gt;" commandType="5"/>
  </connection>
  <connection id="2" xr16:uid="{A3F581D1-CDB8-466C-B3B8-239D250440EB}" odcFile="C:\Users\MontanaRynties\Documents\User_Table_Connection.odc" keepAlive="1" name="query (1)" type="5" refreshedVersion="8" minRefreshableVersion="3" saveData="1">
    <dbPr connection="Provider=Microsoft.Office.List.OLEDB.2.0;Data Source=&quot;&quot;;ApplicationName=Excel;Version=12.0.0.0" command="&lt;LIST&gt;&lt;VIEWGUID&gt;8214E02D-C180-4034-A063-9BEE06BBDF4F&lt;/VIEWGUID&gt;&lt;LISTNAME&gt;{0dd22890-e8f5-4808-917d-10f0fef7074e}&lt;/LISTNAME&gt;&lt;LISTWEB&gt;https://archwestcapital.sharepoint.com/sites/ArchwestCapital/_vti_bin&lt;/LISTWEB&gt;&lt;LISTSUBWEB&gt;&lt;/LISTSUBWEB&gt;&lt;ROOTFOLDER&gt;&lt;/ROOTFOLDER&gt;&lt;/LIST&gt;" commandType="5"/>
  </connection>
  <connection id="3" xr16:uid="{34F311BF-6FFB-40D5-827F-8A6D5647B5ED}" odcFile="C:\Users\MontanaRynties\Downloads\query.iqy" keepAlive="1" name="Rates" type="5" refreshedVersion="8" minRefreshableVersion="3" saveData="1">
    <dbPr connection="Provider=Microsoft.Office.List.OLEDB.2.0;Data Source=&quot;&quot;;ApplicationName=Excel;Version=12.0.0.0" command="&lt;LIST&gt;&lt;VIEWGUID&gt;C3502E97-31F4-4656-9EDC-BB87F427FED4&lt;/VIEWGUID&gt;&lt;LISTNAME&gt;0976514b-5805-4b0b-82cb-c339c190feba&lt;/LISTNAME&gt;&lt;LISTWEB&gt;https://archwestcapital.sharepoint.com/sites/ArchwestCapital/_vti_bin&lt;/LISTWEB&gt;&lt;LISTSUBWEB&gt;&lt;/LISTSUBWEB&gt;&lt;ROOTFOLDER&gt;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<sst xmlns="http://schemas.openxmlformats.org/spreadsheetml/2006/main" count="97656" uniqueCount="13250">
  <si>
    <t>Sizer Name</t>
  </si>
  <si>
    <t>GUC</t>
  </si>
  <si>
    <t>Version History</t>
  </si>
  <si>
    <t>Sizer Version</t>
  </si>
  <si>
    <t>Up-To-Date?</t>
  </si>
  <si>
    <t>Changelog:</t>
  </si>
  <si>
    <t xml:space="preserve">HF Barclays Update Notes </t>
  </si>
  <si>
    <t>V1.01</t>
  </si>
  <si>
    <t>Multi Collateral Loans - need to make Portfolio Drop Same as DSCR</t>
  </si>
  <si>
    <t>Underwrite on the aggregate.  Need to switch Property Drop to an Input Tab.</t>
  </si>
  <si>
    <t xml:space="preserve">updated pricing sheet - to reflect multiple pricing tiers with different leverage points </t>
  </si>
  <si>
    <t>Add back in fee $ vs %</t>
  </si>
  <si>
    <t>Keep Separate</t>
  </si>
  <si>
    <t>Added fee and rate override, added 3 Bridge products (Rate + term refi, cash out, delayed purchase) - Leverage needs to be reviewed for all bridge products</t>
  </si>
  <si>
    <t>Updates from Ryan?</t>
  </si>
  <si>
    <t xml:space="preserve">Note amount is rounded down to nearest dollar (i.e. no cents) </t>
  </si>
  <si>
    <t>Do we need Internal Valuation?</t>
  </si>
  <si>
    <t>Added Estimated tax line, added Broker point and fee line in Cash to Close, add max note amount and over amount to transaction window</t>
  </si>
  <si>
    <t>Is the Exception Report format updated?</t>
  </si>
  <si>
    <t>Updated pricing sheet - with bottom rate of 7.25% - ensured rates and points are linked to magic cell</t>
  </si>
  <si>
    <t>Do we use the Experience Calculator in Practice</t>
  </si>
  <si>
    <t xml:space="preserve">Added the project profitability window, updated Tier D rate, added color formatting to leverage tiers   </t>
  </si>
  <si>
    <t>Other Notes from Sales</t>
  </si>
  <si>
    <t xml:space="preserve">Updated pricing sheet - bottom rate is now 7.50% - updated Term sheets and added an Exception request form </t>
  </si>
  <si>
    <t>What is the below and can we clean it up?</t>
  </si>
  <si>
    <t xml:space="preserve">New leverage points and updated rates, added the PLTV and locked the sheet </t>
  </si>
  <si>
    <t>Can we delete the prepay tab?</t>
  </si>
  <si>
    <t>added upload functionality to salesforce via XL-Connector for sales and underwriting</t>
  </si>
  <si>
    <t>Need someone to check the amortization from Accounting</t>
  </si>
  <si>
    <t>implemented new dynamic borrower rate tier</t>
  </si>
  <si>
    <t>tested XL-Connector Upload functionality, live rate sheet, and implemented profile based tab access.  Verified qualifications tab to have bifurcated calculations based on if  in UW or sales Mode</t>
  </si>
  <si>
    <t xml:space="preserve">Changes Points cal on the sales sizer to refelct the aamount of points in Dollars </t>
  </si>
  <si>
    <t xml:space="preserve">Added functions to separate Refi from purchase and bridge calculations, profitability calculator was updated for UW  </t>
  </si>
  <si>
    <t xml:space="preserve">Ajusted the LTC calulation to look at the valuation when the it’s a Refi and if its within a year </t>
  </si>
  <si>
    <t xml:space="preserve">Updated PLTV calulation per D Hatmaker </t>
  </si>
  <si>
    <t>Added Property, Collateral, and Unit upload</t>
  </si>
  <si>
    <t>closed UW tier calculator under min credit score and transaction count inputs</t>
  </si>
  <si>
    <t xml:space="preserve">Sizer updated to include both Ares and Ellington engines combined in one sizer to allow user to select between takeout partners, ability to select takeout partners, guarantor number uploaded </t>
  </si>
  <si>
    <t>Removed old links to spped up sizer</t>
  </si>
  <si>
    <t>LTC calulation updated to look at when a property is purchased as per underwriting, fixed reference error with ellington sizer, updated SF data tab</t>
  </si>
  <si>
    <t xml:space="preserve">Put the ability to change loan tier back on the master sizer page </t>
  </si>
  <si>
    <t xml:space="preserve">Removed LTV adjustment for LA  - per Henry </t>
  </si>
  <si>
    <t xml:space="preserve">Ellington sizer was updated to have the qualification pull for the number of projects completed in 36 months vs the previous 24 - per Henry </t>
  </si>
  <si>
    <t xml:space="preserve">Resolved a hard code issue with Rehab on the ellington sizer where is was coded to 56, updated error message hanadling </t>
  </si>
  <si>
    <t>V2.0 streamlined qualifications and calculations engine for more transparency in troubleshooting.  For more extensive notes on changes, please review Changes folder.</t>
  </si>
  <si>
    <t>updated picklist value Loan Purpose for Purchase BF Rehab to "Purchase &amp; Rehab" from "Purchas &amp; No Rehab" (JIRA TE-402)</t>
  </si>
  <si>
    <t>Liquidity Calc Update, Experience Calc Cleanup and Update, Rate increase</t>
  </si>
  <si>
    <t>Update Ellingotn CO max to 60% and changed the formula to distinguish max leverage for R&amp;T and CO in Max Leverage Tab</t>
  </si>
  <si>
    <t>Added iferror for liquidity. Corrected cell D40 on Ares Qualifications Tab to have UPB and not purchase price.</t>
  </si>
  <si>
    <t>Updated Terms and Rates, and upload for Bain Capital</t>
  </si>
  <si>
    <t>Updated SF mapping for financed rehab budget and total loan tier.  Added Internaal Valuation sheet and Exception Report</t>
  </si>
  <si>
    <t>modified sizer property upload to not upload APN, county, or address when apn data is locked</t>
  </si>
  <si>
    <t>modified exception required on loan amount over 3M for GS</t>
  </si>
  <si>
    <t>Added cash out matrix</t>
  </si>
  <si>
    <t>updated cash out matrix to index on total loan tier instead of guarantor experience tier</t>
  </si>
  <si>
    <t xml:space="preserve">updated sf up to include swap and spread </t>
  </si>
  <si>
    <t xml:space="preserve">Via Email </t>
  </si>
  <si>
    <t>updated sizer rate connection string</t>
  </si>
  <si>
    <t>updating pricing</t>
  </si>
  <si>
    <t>added GS Refi LTC seasoning flag and unlocked seller credit</t>
  </si>
  <si>
    <t>updated refi ltc seasoning flag calc</t>
  </si>
  <si>
    <t>Ladies and Gentlemen:</t>
  </si>
  <si>
    <t>added field for Non-Dutch IR Holdback Upload to SF</t>
  </si>
  <si>
    <t>Barclays rules rollout, ltc check</t>
  </si>
  <si>
    <t>Added Sales Summary upload</t>
  </si>
  <si>
    <t>Added Pre Screen check to Salesforce Upload</t>
  </si>
  <si>
    <t>Simplified Master Sizer Inputs, Included Non-Dutch Holdback curve</t>
  </si>
  <si>
    <t>fixed bug on experience tier</t>
  </si>
  <si>
    <t>change prescreen required naming convention to Triage; Triage only required when there is an exception</t>
  </si>
  <si>
    <t>How are you going to use this Sizer?</t>
  </si>
  <si>
    <t xml:space="preserve">Direct (Retail) </t>
  </si>
  <si>
    <t xml:space="preserve">Place your Logo Below in the white box: </t>
  </si>
  <si>
    <t>You can copy and paste it from another application like Word or insert it to Excel</t>
  </si>
  <si>
    <t>Signature Data Below:</t>
  </si>
  <si>
    <t>Prepared By:</t>
  </si>
  <si>
    <t>Title:</t>
  </si>
  <si>
    <t>Phone Number:</t>
  </si>
  <si>
    <t>Email:</t>
  </si>
  <si>
    <t>Company Address:</t>
  </si>
  <si>
    <t>Company Name:</t>
  </si>
  <si>
    <t xml:space="preserve">The location of the logo can be adjusted and sized within the white box. You can view the how it appears on the term sheet to the left </t>
  </si>
  <si>
    <t xml:space="preserve">Fee Schedule </t>
  </si>
  <si>
    <t xml:space="preserve">Fix and Flip </t>
  </si>
  <si>
    <t>Fee Associated with Closing:</t>
  </si>
  <si>
    <t>Origination Fee</t>
  </si>
  <si>
    <t xml:space="preserve">see Schedule </t>
  </si>
  <si>
    <t>Process Fee</t>
  </si>
  <si>
    <t>Purchase / Lender Financed Rehab*(also Delayed Purchase)</t>
  </si>
  <si>
    <t>Purchase LH Rehab</t>
  </si>
  <si>
    <t>Purchase (also Delayed Purchase)  / Borrower Funded Rehab*</t>
  </si>
  <si>
    <t>Purchase BF Rehab</t>
  </si>
  <si>
    <t>Refinance / Lender Financed Rehab</t>
  </si>
  <si>
    <t>Refinance LF Rehab</t>
  </si>
  <si>
    <t>Bridge Loan -  Purchase (Also Delayed Purchase) /  No Rehab</t>
  </si>
  <si>
    <t>Bridge Purchase no Rehab</t>
  </si>
  <si>
    <t>Bridge Loan - Rate &amp; Term Refinance / No Rehab</t>
  </si>
  <si>
    <t>Bridge Rate &amp; Term Refi No Rehab</t>
  </si>
  <si>
    <t>Bridge Loan - Cash Out / No Rehab</t>
  </si>
  <si>
    <t>Bridge Cash out no Rehab</t>
  </si>
  <si>
    <t>As Is Valuation</t>
  </si>
  <si>
    <t>Details</t>
  </si>
  <si>
    <t>Subject</t>
  </si>
  <si>
    <t>COMP 1</t>
  </si>
  <si>
    <t>COMP 1 Adjustments</t>
  </si>
  <si>
    <t>COMP 2</t>
  </si>
  <si>
    <t>COMP 2 Adjustments</t>
  </si>
  <si>
    <t>COMP 3</t>
  </si>
  <si>
    <t>COMP 3 Adjustments</t>
  </si>
  <si>
    <t>Address</t>
  </si>
  <si>
    <t>3930 W Helena Drive</t>
  </si>
  <si>
    <t>4125 Campo Bello</t>
  </si>
  <si>
    <t>City</t>
  </si>
  <si>
    <t>Glendale</t>
  </si>
  <si>
    <t>Zip</t>
  </si>
  <si>
    <t>Purchase Price</t>
  </si>
  <si>
    <t>Rehab amount</t>
  </si>
  <si>
    <t>AS-IS Value</t>
  </si>
  <si>
    <t>ARV Value</t>
  </si>
  <si>
    <t>Sale Date</t>
  </si>
  <si>
    <t>Sales Price</t>
  </si>
  <si>
    <t>Mkt Appreciation (per month)</t>
  </si>
  <si>
    <t>Bedroom</t>
  </si>
  <si>
    <t>Bathroom</t>
  </si>
  <si>
    <t>Appraisal AS-IS Value</t>
  </si>
  <si>
    <t>Appraisal ARV Value</t>
  </si>
  <si>
    <t>Internal vs. Appraisal as-is Variance</t>
  </si>
  <si>
    <t>Internal vs. Appraisal ARV Variance</t>
  </si>
  <si>
    <t>GLA</t>
  </si>
  <si>
    <t>Lot</t>
  </si>
  <si>
    <t>Year Built</t>
  </si>
  <si>
    <t>Condition</t>
  </si>
  <si>
    <t>Average</t>
  </si>
  <si>
    <t>Fair</t>
  </si>
  <si>
    <t>Garage</t>
  </si>
  <si>
    <t>2car</t>
  </si>
  <si>
    <t>2 car</t>
  </si>
  <si>
    <t>Carport</t>
  </si>
  <si>
    <t>no</t>
  </si>
  <si>
    <t>Pool</t>
  </si>
  <si>
    <t>yes</t>
  </si>
  <si>
    <t>RV Pking</t>
  </si>
  <si>
    <t>Location</t>
  </si>
  <si>
    <t>Thoroughfare</t>
  </si>
  <si>
    <t>Superior</t>
  </si>
  <si>
    <t>Same street</t>
  </si>
  <si>
    <t>Floor Plan</t>
  </si>
  <si>
    <t>Ranch</t>
  </si>
  <si>
    <t>Miscellaneous</t>
  </si>
  <si>
    <t>MODEL MATCH</t>
  </si>
  <si>
    <t>Gross Adjustments</t>
  </si>
  <si>
    <t>Net Adjustments</t>
  </si>
  <si>
    <t>Adjusted Value</t>
  </si>
  <si>
    <t>Notes</t>
  </si>
  <si>
    <t>Weight</t>
  </si>
  <si>
    <t>Weighted Analysis</t>
  </si>
  <si>
    <t>AS-IS</t>
  </si>
  <si>
    <t>As Repaired Valuation</t>
  </si>
  <si>
    <t>ARV</t>
  </si>
  <si>
    <t>Archwest Capital</t>
  </si>
  <si>
    <t>DSCR Breakdown</t>
  </si>
  <si>
    <t>Exception Type</t>
  </si>
  <si>
    <t>Approval Needed</t>
  </si>
  <si>
    <t>Loan Overview</t>
  </si>
  <si>
    <t>State</t>
  </si>
  <si>
    <t>Zip Code</t>
  </si>
  <si>
    <t>Property Type</t>
  </si>
  <si>
    <t>Loan Type</t>
  </si>
  <si>
    <t>Sponsor</t>
  </si>
  <si>
    <t>[xx]</t>
  </si>
  <si>
    <t>Exception Overview</t>
  </si>
  <si>
    <t>Exception</t>
  </si>
  <si>
    <t>Mitigating Factors</t>
  </si>
  <si>
    <t>Sponsor / Borrower Information</t>
  </si>
  <si>
    <t>Net Worth</t>
  </si>
  <si>
    <t>Liquidity</t>
  </si>
  <si>
    <t>Credit Score / FN</t>
  </si>
  <si>
    <t>Experience Count 24 Months</t>
  </si>
  <si>
    <t>Experience Count 36 Months</t>
  </si>
  <si>
    <t>Proposed Loan Overview</t>
  </si>
  <si>
    <t>Initial Advance</t>
  </si>
  <si>
    <t>Loan Amount</t>
  </si>
  <si>
    <t>MSA</t>
  </si>
  <si>
    <t>Acquisition Year</t>
  </si>
  <si>
    <t>Rehab Budget</t>
  </si>
  <si>
    <t>$[xx]</t>
  </si>
  <si>
    <t>As-Is Value</t>
  </si>
  <si>
    <t>Lendable Value</t>
  </si>
  <si>
    <t>After Repair Value</t>
  </si>
  <si>
    <t>Exit Strategy</t>
  </si>
  <si>
    <t>Transaction Overview</t>
  </si>
  <si>
    <t>Funded Rehab</t>
  </si>
  <si>
    <t>LTV</t>
  </si>
  <si>
    <t xml:space="preserve">[xx]% </t>
  </si>
  <si>
    <t>LTC</t>
  </si>
  <si>
    <t>LTARV</t>
  </si>
  <si>
    <t>Loan Term</t>
  </si>
  <si>
    <t>Interest Rate</t>
  </si>
  <si>
    <t>Recourse</t>
  </si>
  <si>
    <t>Projected Close Date</t>
  </si>
  <si>
    <t>[xx/xx/xxxx]</t>
  </si>
  <si>
    <t>Loan Purpose</t>
  </si>
  <si>
    <t>Purchase/Rate Term Refinance/Cash-Out Refinance</t>
  </si>
  <si>
    <t>Equity Pledge Received?</t>
  </si>
  <si>
    <t>[Yes/No]</t>
  </si>
  <si>
    <t>Judicial State?</t>
  </si>
  <si>
    <t>Add Additional Borrower and Deal Context Here:</t>
  </si>
  <si>
    <t>Scope of Work</t>
  </si>
  <si>
    <t>-</t>
  </si>
  <si>
    <t>Total</t>
  </si>
  <si>
    <t>Valuation Details</t>
  </si>
  <si>
    <t>Appraisal Type</t>
  </si>
  <si>
    <t>Appraisal Date</t>
  </si>
  <si>
    <t>[xx/xx/xxx]</t>
  </si>
  <si>
    <t>Appraised Value</t>
  </si>
  <si>
    <t>Internal Value</t>
  </si>
  <si>
    <t>Lendable As-Is Value</t>
  </si>
  <si>
    <t>Insert Sales Comparison Approach and Income Valuation Approach if applicable.</t>
  </si>
  <si>
    <t>Market Analysis</t>
  </si>
  <si>
    <t>Add additional market color here. Rent growth, population growth, ect.</t>
  </si>
  <si>
    <t>Takeout Analysis - Hold</t>
  </si>
  <si>
    <r>
      <t xml:space="preserve">Archwest has tested if the exit strategy for this project is to complete renovations and hold the completed property as a rental. Based on the sponsors current financial makeup, Archwest has tested takeout using its own DSCR product and market rents. The estimated maximum proceeds are </t>
    </r>
    <r>
      <rPr>
        <b/>
        <sz val="8.5"/>
        <color rgb="FFFF0000"/>
        <rFont val="Century Gothic"/>
        <family val="2"/>
      </rPr>
      <t>[$xx], [xx%]</t>
    </r>
    <r>
      <rPr>
        <b/>
        <sz val="10"/>
        <color theme="1"/>
        <rFont val="Century Gothic"/>
        <family val="2"/>
      </rPr>
      <t xml:space="preserve"> higher than the bridge loan total loan amount.</t>
    </r>
  </si>
  <si>
    <t>Insert DSCR Calcs here – Include Market Rent Details from Appraisal</t>
  </si>
  <si>
    <t>DSCR Analysis</t>
  </si>
  <si>
    <t>Market Rent</t>
  </si>
  <si>
    <t>Rent</t>
  </si>
  <si>
    <t>Assumptions</t>
  </si>
  <si>
    <t>Vacancy</t>
  </si>
  <si>
    <t>Vacancy %</t>
  </si>
  <si>
    <t>Rental Income</t>
  </si>
  <si>
    <t>Bad Debt</t>
  </si>
  <si>
    <t>Other Income</t>
  </si>
  <si>
    <t>Income</t>
  </si>
  <si>
    <t>Taxes</t>
  </si>
  <si>
    <t>Insurance</t>
  </si>
  <si>
    <t>HOA</t>
  </si>
  <si>
    <t>Expenses</t>
  </si>
  <si>
    <t>NOI</t>
  </si>
  <si>
    <t>NOI Margin</t>
  </si>
  <si>
    <t>Interest</t>
  </si>
  <si>
    <t>Payment</t>
  </si>
  <si>
    <t>DSCR</t>
  </si>
  <si>
    <t>Takeout Analysis - Sale</t>
  </si>
  <si>
    <r>
      <t xml:space="preserve">Archwest has tested if the exit strategy for this project is to complete renovations and sell the completed property as a rental. Based on internal underwriting and a 3rd party appraisal, Archwest has projects the After Repair Value to be </t>
    </r>
    <r>
      <rPr>
        <b/>
        <sz val="8.5"/>
        <color rgb="FFFF0000"/>
        <rFont val="Century Gothic"/>
        <family val="2"/>
      </rPr>
      <t>[$xx]</t>
    </r>
    <r>
      <rPr>
        <b/>
        <sz val="10"/>
        <color theme="1"/>
        <rFont val="Century Gothic"/>
        <family val="2"/>
      </rPr>
      <t>. See Internal Valuation for a list of comparable sales.</t>
    </r>
  </si>
  <si>
    <t>Amortization Schedule</t>
  </si>
  <si>
    <t xml:space="preserve">UPB Up Front </t>
  </si>
  <si>
    <t>Period</t>
  </si>
  <si>
    <t>Date</t>
  </si>
  <si>
    <t>Amortization (Years)</t>
  </si>
  <si>
    <t>Term</t>
  </si>
  <si>
    <t>Funds Due at Close</t>
  </si>
  <si>
    <t>IO Period</t>
  </si>
  <si>
    <t>(Optional) Minus Earnest Deposit Paid</t>
  </si>
  <si>
    <t>PMT</t>
  </si>
  <si>
    <t>(Optional) Minus Seller Concessions</t>
  </si>
  <si>
    <t>Hold Period (Months)</t>
  </si>
  <si>
    <t>AW Origination Points %</t>
  </si>
  <si>
    <t>Funded Rehab Budget</t>
  </si>
  <si>
    <t xml:space="preserve">AW Processing Fee </t>
  </si>
  <si>
    <t>Draw Per Month</t>
  </si>
  <si>
    <t xml:space="preserve">Broker Points </t>
  </si>
  <si>
    <t>Total Loan Balance</t>
  </si>
  <si>
    <t>Broker Processing Fee</t>
  </si>
  <si>
    <t>Debt Service Reserve Requirement</t>
  </si>
  <si>
    <t>Minus Lender Credit</t>
  </si>
  <si>
    <t>Minus Borrower Deposit</t>
  </si>
  <si>
    <t>Estimated Closing Cost</t>
  </si>
  <si>
    <t xml:space="preserve">Projected Cash Due at Closing </t>
  </si>
  <si>
    <t>Initial Funding</t>
  </si>
  <si>
    <t>Principal Paydown</t>
  </si>
  <si>
    <t>Balloon</t>
  </si>
  <si>
    <t>Outstanding UPB</t>
  </si>
  <si>
    <t>Total Cash Flow</t>
  </si>
  <si>
    <t>Year</t>
  </si>
  <si>
    <t>Month</t>
  </si>
  <si>
    <t>Beg. Balance</t>
  </si>
  <si>
    <t>Draw Amout</t>
  </si>
  <si>
    <t>Principal</t>
  </si>
  <si>
    <t>End Balance</t>
  </si>
  <si>
    <t>INVESTOR DSCR PROPERTY TAPE</t>
  </si>
  <si>
    <t>Key:  Cells required by Role</t>
  </si>
  <si>
    <t>Sales/Borrower to Complete (optional)</t>
  </si>
  <si>
    <t>Archwest Underwriting Team to Complete</t>
  </si>
  <si>
    <t>Formula - Do Not Adjust</t>
  </si>
  <si>
    <t>*Note - Make sure to fill out the Rent Roll Data starting in column CP</t>
  </si>
  <si>
    <t>Rent Roll Data - Must Fill Out</t>
  </si>
  <si>
    <t>Include</t>
  </si>
  <si>
    <t>Property #</t>
  </si>
  <si>
    <t xml:space="preserve">City </t>
  </si>
  <si>
    <t>Prop Type</t>
  </si>
  <si>
    <t xml:space="preserve">Year Built </t>
  </si>
  <si>
    <t>Bld Sq Ft</t>
  </si>
  <si>
    <t># Of Units</t>
  </si>
  <si>
    <t># Occupied Units</t>
  </si>
  <si>
    <t>Vacant Property</t>
  </si>
  <si>
    <t>Rural</t>
  </si>
  <si>
    <t>County</t>
  </si>
  <si>
    <t>APN</t>
  </si>
  <si>
    <t>Leased</t>
  </si>
  <si>
    <t>Total Actual Rent</t>
  </si>
  <si>
    <t>Total Market Rent</t>
  </si>
  <si>
    <t>Existing Debt</t>
  </si>
  <si>
    <t>AirBNB/VRBO</t>
  </si>
  <si>
    <t>Transaction Type</t>
  </si>
  <si>
    <t>Acquistion Cost</t>
  </si>
  <si>
    <t>Purchase Date</t>
  </si>
  <si>
    <t>Acquistion Date</t>
  </si>
  <si>
    <t>Borrower Estimated Property Value</t>
  </si>
  <si>
    <t>Archwest Appraisal Value</t>
  </si>
  <si>
    <t>CDA Value</t>
  </si>
  <si>
    <t>CDA Date</t>
  </si>
  <si>
    <t>Renovation Costs</t>
  </si>
  <si>
    <t>Collection Loss</t>
  </si>
  <si>
    <t>Mgmt Fee</t>
  </si>
  <si>
    <t>R&amp;M</t>
  </si>
  <si>
    <t>Mkting</t>
  </si>
  <si>
    <t>Turnover</t>
  </si>
  <si>
    <t>Reserves</t>
  </si>
  <si>
    <t>Utilities</t>
  </si>
  <si>
    <t>Misc.</t>
  </si>
  <si>
    <t xml:space="preserve">Property Taxes </t>
  </si>
  <si>
    <t xml:space="preserve">Property Insurance </t>
  </si>
  <si>
    <t>Capital Expenditures</t>
  </si>
  <si>
    <t>Other Expenses</t>
  </si>
  <si>
    <t>Value</t>
  </si>
  <si>
    <t>Leased?</t>
  </si>
  <si>
    <t>Start Date</t>
  </si>
  <si>
    <t>End Date</t>
  </si>
  <si>
    <t>Yes</t>
  </si>
  <si>
    <t>No</t>
  </si>
  <si>
    <t>TOTAL</t>
  </si>
  <si>
    <t>Debt Service Reserve Calc</t>
  </si>
  <si>
    <t>Overview</t>
  </si>
  <si>
    <t>Note rate</t>
  </si>
  <si>
    <t>Estimated IR (Term)</t>
  </si>
  <si>
    <t xml:space="preserve">Total loan </t>
  </si>
  <si>
    <t>Per Year (note)</t>
  </si>
  <si>
    <t>Initial</t>
  </si>
  <si>
    <t>Total loan without IR</t>
  </si>
  <si>
    <t>Per Month (note)</t>
  </si>
  <si>
    <t>Rehab</t>
  </si>
  <si>
    <t>Holdback IR</t>
  </si>
  <si>
    <t>Rehab Amount</t>
  </si>
  <si>
    <t>Draw Frequency</t>
  </si>
  <si>
    <t>Per Draw Amount</t>
  </si>
  <si>
    <t>Draw Month Start</t>
  </si>
  <si>
    <t>Draw Month 2</t>
  </si>
  <si>
    <t>Initial loan amount</t>
  </si>
  <si>
    <t>Rehab Draw Amount</t>
  </si>
  <si>
    <t>Interest Reserve Dispersement</t>
  </si>
  <si>
    <t xml:space="preserve">Interest payment </t>
  </si>
  <si>
    <t>Interest Annual</t>
  </si>
  <si>
    <t>Archwest Capital Pricing Engine</t>
  </si>
  <si>
    <t>Rates Status:</t>
  </si>
  <si>
    <t>Unlocked</t>
  </si>
  <si>
    <t>Purchase vs. Refinance</t>
  </si>
  <si>
    <t>Counterparties</t>
  </si>
  <si>
    <t>Product</t>
  </si>
  <si>
    <t>Ground-Up Construction</t>
  </si>
  <si>
    <t>Take Out Partner</t>
  </si>
  <si>
    <t>Bain</t>
  </si>
  <si>
    <t>Master Sizer</t>
  </si>
  <si>
    <t xml:space="preserve">Loan Terms </t>
  </si>
  <si>
    <t>For</t>
  </si>
  <si>
    <t>Loan Inputs</t>
  </si>
  <si>
    <t>Loan Outputs</t>
  </si>
  <si>
    <t>Product Type</t>
  </si>
  <si>
    <t>Loan Information:</t>
  </si>
  <si>
    <t>Note Amount</t>
  </si>
  <si>
    <t>Desired LTV</t>
  </si>
  <si>
    <t xml:space="preserve">Note Amount </t>
  </si>
  <si>
    <t xml:space="preserve">Pltv </t>
  </si>
  <si>
    <t>Property Details</t>
  </si>
  <si>
    <t>UPB at Close</t>
  </si>
  <si>
    <t>LTAIV</t>
  </si>
  <si>
    <t>Desired LTARV</t>
  </si>
  <si>
    <t>Property Address</t>
  </si>
  <si>
    <t>456 Evergreen Terace</t>
  </si>
  <si>
    <t xml:space="preserve">Future Rehab Advances </t>
  </si>
  <si>
    <t>Los Angeles</t>
  </si>
  <si>
    <t>Interest Reserve</t>
  </si>
  <si>
    <t>CA</t>
  </si>
  <si>
    <t xml:space="preserve">Note Rate </t>
  </si>
  <si>
    <t>AW Origination Fee:</t>
  </si>
  <si>
    <t>Downward Leverage Adjuster</t>
  </si>
  <si>
    <t>Financing and Leverage Details</t>
  </si>
  <si>
    <t>Guideline Limit</t>
  </si>
  <si>
    <t xml:space="preserve">Actual </t>
  </si>
  <si>
    <t>Note Rate</t>
  </si>
  <si>
    <t>SFR</t>
  </si>
  <si>
    <t>Min Required Experience Count</t>
  </si>
  <si>
    <t xml:space="preserve">Transaction Details </t>
  </si>
  <si>
    <t>Min FICO Required for the Product</t>
  </si>
  <si>
    <t xml:space="preserve">Future Advances </t>
  </si>
  <si>
    <t>Delayed Purchase</t>
  </si>
  <si>
    <t>LTARV High LTC Helper</t>
  </si>
  <si>
    <t>Purchase LF Rehab</t>
  </si>
  <si>
    <t>Max Note Amount</t>
  </si>
  <si>
    <t>Acquisition Date</t>
  </si>
  <si>
    <t>Multifamily Adjustment</t>
  </si>
  <si>
    <t>Multifamily?</t>
  </si>
  <si>
    <t>Min Initial Loan Amount</t>
  </si>
  <si>
    <t>Appraised As-Is Value</t>
  </si>
  <si>
    <t>Adfjustment Amount</t>
  </si>
  <si>
    <t>Min Total Loan Amount</t>
  </si>
  <si>
    <t xml:space="preserve">Appraised ARV </t>
  </si>
  <si>
    <t>PLTV</t>
  </si>
  <si>
    <t>Loan Adjustment</t>
  </si>
  <si>
    <t>Prior Renovation Cost</t>
  </si>
  <si>
    <t xml:space="preserve">Loan Tier Level </t>
  </si>
  <si>
    <t>Borrower Tier</t>
  </si>
  <si>
    <t>Origination Fee Min</t>
  </si>
  <si>
    <t>Judicial State Adjustment</t>
  </si>
  <si>
    <t>issue</t>
  </si>
  <si>
    <t xml:space="preserve">Amount of Rehab being self financed ($) </t>
  </si>
  <si>
    <t xml:space="preserve">Leverage Window </t>
  </si>
  <si>
    <t>Existing Debt (if Refi)</t>
  </si>
  <si>
    <t>Adfjustment</t>
  </si>
  <si>
    <t>Non-Dutch Interest Reserve</t>
  </si>
  <si>
    <t xml:space="preserve">Payment Escrow ($) </t>
  </si>
  <si>
    <t>Non-Dutch Interest Reserve Total</t>
  </si>
  <si>
    <t xml:space="preserve">Payment Escrow - (# of Months) </t>
  </si>
  <si>
    <t>Leverage Override</t>
  </si>
  <si>
    <t>Debt Service Reserve Months</t>
  </si>
  <si>
    <t>Estimated Monthly Payment</t>
  </si>
  <si>
    <t>Total Leverage Adjustments</t>
  </si>
  <si>
    <t>Max note Amount</t>
  </si>
  <si>
    <t>Fee Section</t>
  </si>
  <si>
    <t>Cash Out Amount</t>
  </si>
  <si>
    <t xml:space="preserve">Amount over Max </t>
  </si>
  <si>
    <t>% -Percent</t>
  </si>
  <si>
    <t xml:space="preserve">Project Profitability </t>
  </si>
  <si>
    <t xml:space="preserve">Processing Fee </t>
  </si>
  <si>
    <t>Escalated Approval Matrix</t>
  </si>
  <si>
    <t>Selling Costs (%)</t>
  </si>
  <si>
    <t xml:space="preserve">Sponsor Experience and Credit </t>
  </si>
  <si>
    <t>Escalation Needed</t>
  </si>
  <si>
    <t>Exception Needed</t>
  </si>
  <si>
    <t>Projected Profit</t>
  </si>
  <si>
    <t xml:space="preserve">Broker Changes </t>
  </si>
  <si>
    <t>Mid FICO Score</t>
  </si>
  <si>
    <t>Broker Override (F&amp;R)</t>
  </si>
  <si>
    <t>Number of successful completed projects in the last 24 months</t>
  </si>
  <si>
    <t>Override Section</t>
  </si>
  <si>
    <t xml:space="preserve">Broker Rate Change </t>
  </si>
  <si>
    <t>Number of successful completed projects in the last 36 months</t>
  </si>
  <si>
    <t>Note Rate Override</t>
  </si>
  <si>
    <t xml:space="preserve">Please enter the BPS that you want to discount as 0.00 (ie 0.25%) </t>
  </si>
  <si>
    <t>Refinance LTC Seasoning</t>
  </si>
  <si>
    <t>Purchase Date Calc</t>
  </si>
  <si>
    <t>Sponsor Financial Background</t>
  </si>
  <si>
    <t>Rate</t>
  </si>
  <si>
    <t xml:space="preserve">With in 12 Months </t>
  </si>
  <si>
    <t xml:space="preserve">Today </t>
  </si>
  <si>
    <t>Borrower Financial Background</t>
  </si>
  <si>
    <t>Strong Financials &amp; Clear Background</t>
  </si>
  <si>
    <t xml:space="preserve">One year </t>
  </si>
  <si>
    <t>Additional Information</t>
  </si>
  <si>
    <t>Triage Needed</t>
  </si>
  <si>
    <t>Exception Helper</t>
  </si>
  <si>
    <t>Property Square Feet</t>
  </si>
  <si>
    <t>Desired Loan Amount (Tier)</t>
  </si>
  <si>
    <t>Property Units</t>
  </si>
  <si>
    <t>Cash-Out Matrix</t>
  </si>
  <si>
    <t>Enter tier amount</t>
  </si>
  <si>
    <t>Default</t>
  </si>
  <si>
    <t>Population</t>
  </si>
  <si>
    <t>Guidelines</t>
  </si>
  <si>
    <t>Deal</t>
  </si>
  <si>
    <t>What is the Exit Strategy</t>
  </si>
  <si>
    <t>Sell</t>
  </si>
  <si>
    <t>Cash-Out Available</t>
  </si>
  <si>
    <t>Land Value</t>
  </si>
  <si>
    <t>Max Cash Out $ Amount</t>
  </si>
  <si>
    <t xml:space="preserve">Seller Credit </t>
  </si>
  <si>
    <t>Max % Value Added</t>
  </si>
  <si>
    <t>Max Total Loan Amount Per Unit Criteria</t>
  </si>
  <si>
    <t>Broker Origination Points (%)</t>
  </si>
  <si>
    <t>Max Cash Out $ Allowed</t>
  </si>
  <si>
    <t>Maximum After-Repair Value as % of Average Home Sale Price in Zip Code (9-digit) in past  60-days</t>
  </si>
  <si>
    <t xml:space="preserve">After-Repair Value </t>
  </si>
  <si>
    <t>Referral Fees to Third Party</t>
  </si>
  <si>
    <t>Max % Allocated to Liquidity</t>
  </si>
  <si>
    <t>Average Home Sale Price in Zip Code (9-digit) in past  60-days</t>
  </si>
  <si>
    <t>Target market</t>
  </si>
  <si>
    <t>Tier 1 Market</t>
  </si>
  <si>
    <t>ARV to Average Home Price</t>
  </si>
  <si>
    <t>Additional License</t>
  </si>
  <si>
    <t>Other Requirements</t>
  </si>
  <si>
    <t>Minimum Borrower FICO: 780</t>
  </si>
  <si>
    <t>Non-Lender Fees</t>
  </si>
  <si>
    <t>Equity Pledge</t>
  </si>
  <si>
    <t>Borrower Fix-and-Flip Projects Completed in past 36-months: 5+ (sponsor experienceonly; projects where borrower operated in a GC-only capacity are not counted towards 5+ threshold)</t>
  </si>
  <si>
    <t>Estimated Title / Transfer Taxes/Closing Agent Fees</t>
  </si>
  <si>
    <t>Appraisal Requirement</t>
  </si>
  <si>
    <t>Prior Instances of Bankruptcy:</t>
  </si>
  <si>
    <t xml:space="preserve">Estimated Taxes </t>
  </si>
  <si>
    <t>Minimum Hard Cost and Soft Cost Contingency</t>
  </si>
  <si>
    <t>Eligible for High Loan Amount</t>
  </si>
  <si>
    <t>Estimated Insurance</t>
  </si>
  <si>
    <t>Max Term Including Extensions</t>
  </si>
  <si>
    <t>30 Months</t>
  </si>
  <si>
    <t>Max LTC Loan</t>
  </si>
  <si>
    <t xml:space="preserve">Estimated Cash Due to Close </t>
  </si>
  <si>
    <t>Loan Types</t>
  </si>
  <si>
    <t>Borrower Experience Tier</t>
  </si>
  <si>
    <t>Sales Additional Details</t>
  </si>
  <si>
    <t>Maximum LTARV Ratio</t>
  </si>
  <si>
    <t>Interior Valuation</t>
  </si>
  <si>
    <t>The explanation of the exception mitigation would go here</t>
  </si>
  <si>
    <t>Maximum Total Loan Amount</t>
  </si>
  <si>
    <t>Borrower Fix-and-Flip Projects Completed in past 36-months</t>
  </si>
  <si>
    <t xml:space="preserve"> </t>
  </si>
  <si>
    <t>Minimum Borrower FICO</t>
  </si>
  <si>
    <t>Eligible for High LTC</t>
  </si>
  <si>
    <t>Borrower Experience</t>
  </si>
  <si>
    <t>Key Formulas</t>
  </si>
  <si>
    <t>Actual Contractual Purchase</t>
  </si>
  <si>
    <t>Experience Tiering</t>
  </si>
  <si>
    <t>Value for As-is Loan</t>
  </si>
  <si>
    <t>Underwriting Synopsis</t>
  </si>
  <si>
    <t>Debt Service Reserve</t>
  </si>
  <si>
    <t>Debt Service Reserve $</t>
  </si>
  <si>
    <t>Experience Tier</t>
  </si>
  <si>
    <t xml:space="preserve">Acquisition Cost (purchase Price) </t>
  </si>
  <si>
    <t>Other items</t>
  </si>
  <si>
    <t>Experience Similar to Subject Property</t>
  </si>
  <si>
    <t>Same Market &amp; Same Scope &amp; Proven Profitability</t>
  </si>
  <si>
    <t>Leverage</t>
  </si>
  <si>
    <t xml:space="preserve">Total Loan Tier </t>
  </si>
  <si>
    <t xml:space="preserve">MSA </t>
  </si>
  <si>
    <t>Liquidity Requirement Calc</t>
  </si>
  <si>
    <t>Liquidity Requirement Paste (Paste cell above (I54) into this cell)</t>
  </si>
  <si>
    <t>Upload Instructions</t>
  </si>
  <si>
    <t>1. Select Refresh</t>
  </si>
  <si>
    <t xml:space="preserve">User Type </t>
  </si>
  <si>
    <t>UW</t>
  </si>
  <si>
    <t>2. Select respective update button</t>
  </si>
  <si>
    <t>Profile Type</t>
  </si>
  <si>
    <t>Admin</t>
  </si>
  <si>
    <t>Loan Id</t>
  </si>
  <si>
    <t>&lt;----------</t>
  </si>
  <si>
    <t xml:space="preserve">Please enter loan number here </t>
  </si>
  <si>
    <t>Triage Override?</t>
  </si>
  <si>
    <t>Object</t>
  </si>
  <si>
    <t>Update Status</t>
  </si>
  <si>
    <t>Updated Ids</t>
  </si>
  <si>
    <t>Flow Error</t>
  </si>
  <si>
    <t>Error Ids</t>
  </si>
  <si>
    <t>New Properties</t>
  </si>
  <si>
    <t>Locked Property Data?</t>
  </si>
  <si>
    <t>Opportunity</t>
  </si>
  <si>
    <t>Last SF Refresh</t>
  </si>
  <si>
    <t>Property</t>
  </si>
  <si>
    <t>Last SF Upload</t>
  </si>
  <si>
    <t>Collateral</t>
  </si>
  <si>
    <t>Ready to Upload?</t>
  </si>
  <si>
    <t>Unit</t>
  </si>
  <si>
    <t xml:space="preserve">Elliington - Map here </t>
  </si>
  <si>
    <t xml:space="preserve">Ares </t>
  </si>
  <si>
    <t>Take Out Partner Logic</t>
  </si>
  <si>
    <t>Column1</t>
  </si>
  <si>
    <t>Ellington</t>
  </si>
  <si>
    <t>Ares / Aspida</t>
  </si>
  <si>
    <t>Id</t>
  </si>
  <si>
    <t>Loan Terms</t>
  </si>
  <si>
    <t>Loan Program</t>
  </si>
  <si>
    <t xml:space="preserve">Underwriting Loan Program </t>
  </si>
  <si>
    <t xml:space="preserve">Takeout Partner </t>
  </si>
  <si>
    <t>APC CS Trust</t>
  </si>
  <si>
    <t>0018c00002iWW33AAG</t>
  </si>
  <si>
    <t xml:space="preserve">Loan Product </t>
  </si>
  <si>
    <t xml:space="preserve">Underwriting Loan Product </t>
  </si>
  <si>
    <t>SF Drop</t>
  </si>
  <si>
    <t xml:space="preserve">Underwriting </t>
  </si>
  <si>
    <t xml:space="preserve">Instructions: </t>
  </si>
  <si>
    <t>APC BX Trust</t>
  </si>
  <si>
    <t>0018c00002km8n8AAA</t>
  </si>
  <si>
    <t xml:space="preserve">Underwriting Loan Purpose </t>
  </si>
  <si>
    <t>Take Out</t>
  </si>
  <si>
    <t>Ellington Management Group, L.L.C.</t>
  </si>
  <si>
    <t>0018c00002mGFnsAAG</t>
  </si>
  <si>
    <t xml:space="preserve">Underwriting Note Amount </t>
  </si>
  <si>
    <t>Funding Entity</t>
  </si>
  <si>
    <t xml:space="preserve">UPB at Close </t>
  </si>
  <si>
    <t xml:space="preserve">Sales : </t>
  </si>
  <si>
    <t>ALIC Archwest Mortgage Trust</t>
  </si>
  <si>
    <t>0018c00002uit6lAAA</t>
  </si>
  <si>
    <t>Upb at Close</t>
  </si>
  <si>
    <t>Underwriting UPB at Close</t>
  </si>
  <si>
    <t>Rehab Funding</t>
  </si>
  <si>
    <t>Please copy the grey highlighted fields only and paste them into the sizer field in Salesforce</t>
  </si>
  <si>
    <t>Underwriting Initial Note Rate</t>
  </si>
  <si>
    <t>PLTV (%)</t>
  </si>
  <si>
    <t>pLTV (%)</t>
  </si>
  <si>
    <t xml:space="preserve">Acquisition Cost </t>
  </si>
  <si>
    <t>LTV (%)</t>
  </si>
  <si>
    <t>Underwriting LTV%</t>
  </si>
  <si>
    <t>AIV</t>
  </si>
  <si>
    <t xml:space="preserve">Underwriting: </t>
  </si>
  <si>
    <t>LTC (%)</t>
  </si>
  <si>
    <t>Underwriting LTC%</t>
  </si>
  <si>
    <t>Please copy the green highlighted fields only and paste them into the sizer field in Salesforce</t>
  </si>
  <si>
    <t>Underwriting Acquisition Cost / Purchase Price</t>
  </si>
  <si>
    <t>LTAIV (%)</t>
  </si>
  <si>
    <t>Underwriting LTAIV</t>
  </si>
  <si>
    <t>Underwriting Loan Term</t>
  </si>
  <si>
    <t>LTARV (%)</t>
  </si>
  <si>
    <t>Underwriting IO Period</t>
  </si>
  <si>
    <t>Debt Service Reserve Required</t>
  </si>
  <si>
    <t xml:space="preserve">Underwriting Debt Service Reserve Required </t>
  </si>
  <si>
    <t xml:space="preserve">Guarantor Experience </t>
  </si>
  <si>
    <t>Debt Service Reserve Months Required</t>
  </si>
  <si>
    <t>Underwriting DSR Months</t>
  </si>
  <si>
    <t>Decision Credit Score</t>
  </si>
  <si>
    <t>Underwriting DSR Amount</t>
  </si>
  <si>
    <t>Rehab  Budget</t>
  </si>
  <si>
    <t>AW Origination points</t>
  </si>
  <si>
    <t>Underwriting AW Origination points</t>
  </si>
  <si>
    <t>Financed Rehab</t>
  </si>
  <si>
    <t>Broker points</t>
  </si>
  <si>
    <t>Underwriting Broker points</t>
  </si>
  <si>
    <t xml:space="preserve">Unfinanced Rehab </t>
  </si>
  <si>
    <t>AW Doc / Processing fees</t>
  </si>
  <si>
    <t>Underwriting AW Doc / Processing fees</t>
  </si>
  <si>
    <t xml:space="preserve">Rehab as % of loan </t>
  </si>
  <si>
    <t>Broker Doc fees</t>
  </si>
  <si>
    <t>Underwriting Broker Doc fees</t>
  </si>
  <si>
    <t>Financed Rehab Percentage</t>
  </si>
  <si>
    <t>Underwriting Credit Score</t>
  </si>
  <si>
    <t>Underwriting Rehab Funding</t>
  </si>
  <si>
    <t>Total points</t>
  </si>
  <si>
    <t>Underwriter Guarantor Experience</t>
  </si>
  <si>
    <t>Underwriting Rehab Budget</t>
  </si>
  <si>
    <t>Total Fees</t>
  </si>
  <si>
    <t>Underwriting Financed Rehab</t>
  </si>
  <si>
    <t>LTAIV ($)</t>
  </si>
  <si>
    <t>Underwriting_Unfinanced_Rehab__c</t>
  </si>
  <si>
    <t>Non-Dutch IR Holdback</t>
  </si>
  <si>
    <t>Non_Dutch_IR_Holdback__c</t>
  </si>
  <si>
    <t>LTARV ($)</t>
  </si>
  <si>
    <t>Underwriting Rehab as % of Loan</t>
  </si>
  <si>
    <t>LTC ($)</t>
  </si>
  <si>
    <t>Underwriting Total Points</t>
  </si>
  <si>
    <t>Underwriting Total Fees</t>
  </si>
  <si>
    <t>Term Extension</t>
  </si>
  <si>
    <t>Underwriting LTAIV ($)</t>
  </si>
  <si>
    <t xml:space="preserve">Geo Tier </t>
  </si>
  <si>
    <t>Underwriting LTARV ($)</t>
  </si>
  <si>
    <t xml:space="preserve">Interest Reserve Required </t>
  </si>
  <si>
    <t>Underwriting LTC ($)</t>
  </si>
  <si>
    <t>Underwriting_Term_Extension__c</t>
  </si>
  <si>
    <t>Underwriting Geo Tier</t>
  </si>
  <si>
    <t>Underwriting Interest Reserve Required</t>
  </si>
  <si>
    <t xml:space="preserve">Loan Purpose </t>
  </si>
  <si>
    <t>Seller Credit</t>
  </si>
  <si>
    <t>Underwriting AIV</t>
  </si>
  <si>
    <t>Underwriting ARV</t>
  </si>
  <si>
    <t>Underwriting pLTV (%)</t>
  </si>
  <si>
    <t>Underwriting Decision Credit Score</t>
  </si>
  <si>
    <t>Underwriting Property Type</t>
  </si>
  <si>
    <t xml:space="preserve">Loan Program </t>
  </si>
  <si>
    <t xml:space="preserve">FNF </t>
  </si>
  <si>
    <t>Underwriting Product Type</t>
  </si>
  <si>
    <t>Underwriting Exit Strategy</t>
  </si>
  <si>
    <t xml:space="preserve">Lender Credit </t>
  </si>
  <si>
    <t>Borrower Deposits</t>
  </si>
  <si>
    <t>Guarantor Experience Number</t>
  </si>
  <si>
    <t>Spread</t>
  </si>
  <si>
    <t>Underwriting Spread</t>
  </si>
  <si>
    <t>Swap Rate</t>
  </si>
  <si>
    <t>Underwriting Swap Rate</t>
  </si>
  <si>
    <t xml:space="preserve">Archwest Capital </t>
  </si>
  <si>
    <t>RTL Coding</t>
  </si>
  <si>
    <t xml:space="preserve">Product Type Selection </t>
  </si>
  <si>
    <t xml:space="preserve">Type of Product Being requested </t>
  </si>
  <si>
    <t>Purchase/Refinance</t>
  </si>
  <si>
    <t xml:space="preserve">Transaction Window </t>
  </si>
  <si>
    <t xml:space="preserve">Property Details: </t>
  </si>
  <si>
    <t>Financing and Leverage</t>
  </si>
  <si>
    <t>Projected Profit on project</t>
  </si>
  <si>
    <t xml:space="preserve">Min FICO Required </t>
  </si>
  <si>
    <t>Valuation</t>
  </si>
  <si>
    <t>Less of Valuation or Acquisition cost</t>
  </si>
  <si>
    <t>ARV Valuation</t>
  </si>
  <si>
    <t>Origination Fee:</t>
  </si>
  <si>
    <t>Sponsors Experience and Tier</t>
  </si>
  <si>
    <t>What is the Qualifying Guarantor's Mid Credit Score?</t>
  </si>
  <si>
    <t>Number of successful completed projects in the last 36 months?</t>
  </si>
  <si>
    <t xml:space="preserve">Funds due at close for Purchase </t>
  </si>
  <si>
    <t xml:space="preserve">Funds due at close for Payment Escrow Months (#) </t>
  </si>
  <si>
    <t xml:space="preserve">Estimated Closing Costs </t>
  </si>
  <si>
    <t>Monthly Calc</t>
  </si>
  <si>
    <t>Monthly Payment</t>
  </si>
  <si>
    <t>Rehab %</t>
  </si>
  <si>
    <t>Liquidity Required</t>
  </si>
  <si>
    <t>12 Months DS</t>
  </si>
  <si>
    <t>20% Financed Rehab</t>
  </si>
  <si>
    <t>100% of Unfinanced Rehab</t>
  </si>
  <si>
    <t>Cash Due at Closing</t>
  </si>
  <si>
    <t>RTL Engine</t>
  </si>
  <si>
    <t>Terms</t>
  </si>
  <si>
    <t>Inputs</t>
  </si>
  <si>
    <t>Project Type</t>
  </si>
  <si>
    <t>Loan Made within the Last 12 months</t>
  </si>
  <si>
    <t>What is the Qualifying Guarantor's Middle Credit Score</t>
  </si>
  <si>
    <t xml:space="preserve">Rules </t>
  </si>
  <si>
    <t xml:space="preserve">Proposed </t>
  </si>
  <si>
    <t xml:space="preserve">Broker </t>
  </si>
  <si>
    <t>Acquisition Cost</t>
  </si>
  <si>
    <t xml:space="preserve">Valuation (Property as is) </t>
  </si>
  <si>
    <t>Key</t>
  </si>
  <si>
    <t>Value for As-is Loan (min A or V)</t>
  </si>
  <si>
    <t>Qualification Key Build</t>
  </si>
  <si>
    <t xml:space="preserve">Max Purchase Loan </t>
  </si>
  <si>
    <t>Qualification Key Helper</t>
  </si>
  <si>
    <t>Property Improvement Costs</t>
  </si>
  <si>
    <t xml:space="preserve">Self Financing of Rehab (amount) </t>
  </si>
  <si>
    <t>Borrower Level</t>
  </si>
  <si>
    <t>Min. Experience 36 mos.</t>
  </si>
  <si>
    <t>Ratios</t>
  </si>
  <si>
    <t>Helper</t>
  </si>
  <si>
    <t xml:space="preserve">Loan Amount Tier </t>
  </si>
  <si>
    <t>Max LTV | Actual</t>
  </si>
  <si>
    <t>Loan Tier Per Calculator</t>
  </si>
  <si>
    <t>Max LTARV | Actual</t>
  </si>
  <si>
    <t>Max LTC | Actual</t>
  </si>
  <si>
    <t>Min. FICO Band:</t>
  </si>
  <si>
    <t>Input LTV</t>
  </si>
  <si>
    <t>Tier Return for State</t>
  </si>
  <si>
    <t>Input LTARV</t>
  </si>
  <si>
    <t>Applicable Origination Point</t>
  </si>
  <si>
    <t>Renovation Cost %</t>
  </si>
  <si>
    <t xml:space="preserve">Max Allowable Renovation Financed </t>
  </si>
  <si>
    <t>Expected Note Amount</t>
  </si>
  <si>
    <t xml:space="preserve">Allowable Renovation Financed </t>
  </si>
  <si>
    <t>Projected UPB</t>
  </si>
  <si>
    <t>Financed Rehab Costs</t>
  </si>
  <si>
    <t xml:space="preserve">Rehab </t>
  </si>
  <si>
    <t>Unfinanced Rehab costs</t>
  </si>
  <si>
    <t xml:space="preserve">Projected Loan Amount </t>
  </si>
  <si>
    <t>Borrower Self Funded Rehab</t>
  </si>
  <si>
    <t xml:space="preserve">Loan Tier amount (projected amount or entered amount) </t>
  </si>
  <si>
    <t>Min</t>
  </si>
  <si>
    <t>Max</t>
  </si>
  <si>
    <t xml:space="preserve">Max Note Amount </t>
  </si>
  <si>
    <t xml:space="preserve">Holdback at Close </t>
  </si>
  <si>
    <t>Max LTC amount | Actual</t>
  </si>
  <si>
    <t xml:space="preserve">Max  LTV amount |Input </t>
  </si>
  <si>
    <t>Max  LTARV Amount |Input</t>
  </si>
  <si>
    <t xml:space="preserve">Amount in Excess of Max Note Amount </t>
  </si>
  <si>
    <t>Fees</t>
  </si>
  <si>
    <t>Origination Points %</t>
  </si>
  <si>
    <t>Origination Points Fee</t>
  </si>
  <si>
    <t xml:space="preserve">Rate Override </t>
  </si>
  <si>
    <t xml:space="preserve">Month Payment </t>
  </si>
  <si>
    <t>Escrow Amount</t>
  </si>
  <si>
    <t>Debt Service Reserve Months #</t>
  </si>
  <si>
    <t>Profit</t>
  </si>
  <si>
    <t>Total Purchase &amp; Rehab</t>
  </si>
  <si>
    <t xml:space="preserve">Selling Expenses (% of ARV) </t>
  </si>
  <si>
    <t xml:space="preserve">ArchWest Capital </t>
  </si>
  <si>
    <t xml:space="preserve">Rate Sheet </t>
  </si>
  <si>
    <t>Pricing by Product, Borrower Level,  Minimum Experience, and FICO Min</t>
  </si>
  <si>
    <t>Helper - PASTE HERE and Adjust From Here</t>
  </si>
  <si>
    <t>Rates as of 5/14/2024</t>
  </si>
  <si>
    <t>Purchase (also Delayed Purchase) / 
Lender Financed Rehab*</t>
  </si>
  <si>
    <t>Purchase (also Delayed Purchase)  /  
Borrower Funded Rehab*</t>
  </si>
  <si>
    <t>Refinance / 
Lender Financed Rehab</t>
  </si>
  <si>
    <t xml:space="preserve">Tier 1 </t>
  </si>
  <si>
    <t>Tier 2</t>
  </si>
  <si>
    <t>Tier 3</t>
  </si>
  <si>
    <t>Prod and Br</t>
  </si>
  <si>
    <t>Min. FICO:</t>
  </si>
  <si>
    <t>Qualification Key</t>
  </si>
  <si>
    <t>Loan Amount Tier</t>
  </si>
  <si>
    <t>Min. Loan:</t>
  </si>
  <si>
    <t>Max. Loan:</t>
  </si>
  <si>
    <t>Direct Origination Fee:**</t>
  </si>
  <si>
    <t>InDirect Origination Fee:**</t>
  </si>
  <si>
    <t>Tier 1</t>
  </si>
  <si>
    <t>Borrower Experience Calculator</t>
  </si>
  <si>
    <t>Direct Origination</t>
  </si>
  <si>
    <t>Indirect Origination</t>
  </si>
  <si>
    <t>Units Count in 36 mos</t>
  </si>
  <si>
    <t>Min Experience</t>
  </si>
  <si>
    <t>Min Experience Tier</t>
  </si>
  <si>
    <t>Helper - HF to Dig in</t>
  </si>
  <si>
    <t>A</t>
  </si>
  <si>
    <t>Experience</t>
  </si>
  <si>
    <t>Tier</t>
  </si>
  <si>
    <t>B</t>
  </si>
  <si>
    <t>C</t>
  </si>
  <si>
    <t>D</t>
  </si>
  <si>
    <t>1 Month SOFR</t>
  </si>
  <si>
    <t>Min Spread</t>
  </si>
  <si>
    <t>Buffer</t>
  </si>
  <si>
    <t>Min Spread to Sales</t>
  </si>
  <si>
    <t>Tier Spread</t>
  </si>
  <si>
    <t>Size Adjustment</t>
  </si>
  <si>
    <t>Credit Adjustment</t>
  </si>
  <si>
    <t>Loan Tier Adjustment</t>
  </si>
  <si>
    <t xml:space="preserve">Fix-and-Flip </t>
  </si>
  <si>
    <t>FNF</t>
  </si>
  <si>
    <t>N/A</t>
  </si>
  <si>
    <t>FICO Analysis</t>
  </si>
  <si>
    <t>Row</t>
  </si>
  <si>
    <t>FICO</t>
  </si>
  <si>
    <t>LA Tier</t>
  </si>
  <si>
    <t xml:space="preserve">* No Borrower Mid Rehab Refinance is Allowed </t>
  </si>
  <si>
    <t>**Min Points Direct</t>
  </si>
  <si>
    <t>**Min Points Indirect (via broker)</t>
  </si>
  <si>
    <t>Experience Tier Calculator</t>
  </si>
  <si>
    <t>Override</t>
  </si>
  <si>
    <t>Same Market &amp; Same Scope</t>
  </si>
  <si>
    <t>Experience Past 24 Months</t>
  </si>
  <si>
    <t>Experience Past 36 Months</t>
  </si>
  <si>
    <t xml:space="preserve">Hold </t>
  </si>
  <si>
    <t>Experience Calculator</t>
  </si>
  <si>
    <t>Count</t>
  </si>
  <si>
    <t>Date Purchased</t>
  </si>
  <si>
    <r>
      <t xml:space="preserve">UW Override Score 
</t>
    </r>
    <r>
      <rPr>
        <sz val="8"/>
        <color theme="0"/>
        <rFont val="Century Gothic"/>
        <family val="2"/>
      </rPr>
      <t>(Leave Blank if No Override)</t>
    </r>
  </si>
  <si>
    <t>Exit</t>
  </si>
  <si>
    <t>Date Sold
(If Held Please Input Today's Date)</t>
  </si>
  <si>
    <t>Same Market?</t>
  </si>
  <si>
    <t>Rehab Completed</t>
  </si>
  <si>
    <t>Exit Price</t>
  </si>
  <si>
    <t>Same Scope?</t>
  </si>
  <si>
    <t>Proven Profitability?</t>
  </si>
  <si>
    <t>Completed in the Last 24 Months?</t>
  </si>
  <si>
    <t>Completed in the Last 36 Months?</t>
  </si>
  <si>
    <t>Score</t>
  </si>
  <si>
    <t>Market Code</t>
  </si>
  <si>
    <t>Scope Code</t>
  </si>
  <si>
    <t>54321 Elm St, CA, 151551</t>
  </si>
  <si>
    <t>Same Market</t>
  </si>
  <si>
    <t>Different Scope</t>
  </si>
  <si>
    <t>Similar Experience</t>
  </si>
  <si>
    <t>Same Scope</t>
  </si>
  <si>
    <t>Different Market</t>
  </si>
  <si>
    <t xml:space="preserve"> &amp; Proven Profitability</t>
  </si>
  <si>
    <t>FNF Borrower Tier Calculator</t>
  </si>
  <si>
    <t>Variable</t>
  </si>
  <si>
    <t>Category</t>
  </si>
  <si>
    <t>Input</t>
  </si>
  <si>
    <t>Weight (Total)</t>
  </si>
  <si>
    <t>Result</t>
  </si>
  <si>
    <t>Weight (Group)</t>
  </si>
  <si>
    <t>Sales</t>
  </si>
  <si>
    <t>Completed Projects</t>
  </si>
  <si>
    <t>Guarantor</t>
  </si>
  <si>
    <t>2 - 3</t>
  </si>
  <si>
    <t>4 - 5</t>
  </si>
  <si>
    <t>6 - 9</t>
  </si>
  <si>
    <t>10+</t>
  </si>
  <si>
    <t>Below 65%</t>
  </si>
  <si>
    <t>Target Market</t>
  </si>
  <si>
    <t>Deal Structure</t>
  </si>
  <si>
    <t>+65%</t>
  </si>
  <si>
    <t>+70%</t>
  </si>
  <si>
    <t>+75%</t>
  </si>
  <si>
    <t>+80%</t>
  </si>
  <si>
    <t>Tier Rankings</t>
  </si>
  <si>
    <t>Min Score</t>
  </si>
  <si>
    <t>Tier Bifurcation</t>
  </si>
  <si>
    <t>Borrower Total</t>
  </si>
  <si>
    <t>Deal Tier</t>
  </si>
  <si>
    <t>Tier 4</t>
  </si>
  <si>
    <t>Total Loan Tier</t>
  </si>
  <si>
    <t>Guarantor Tier</t>
  </si>
  <si>
    <t>Deal Structure Tier</t>
  </si>
  <si>
    <t>FNF Borrower Tier Engine</t>
  </si>
  <si>
    <t>Completed Projects (Last 36 months)</t>
  </si>
  <si>
    <t>Liquidity (In Relation to Minimum)</t>
  </si>
  <si>
    <t>Passable</t>
  </si>
  <si>
    <t>Clear Background</t>
  </si>
  <si>
    <t>Institutional</t>
  </si>
  <si>
    <t>Different Market &amp; Different Scope</t>
  </si>
  <si>
    <t>Same Market &amp; Different Scope</t>
  </si>
  <si>
    <t>Different Market &amp; Same Scope</t>
  </si>
  <si>
    <t>Tier 5 Market</t>
  </si>
  <si>
    <t>Tier 4 Market</t>
  </si>
  <si>
    <t>Tier 3 Market</t>
  </si>
  <si>
    <t>Tier 2 Market</t>
  </si>
  <si>
    <t>None</t>
  </si>
  <si>
    <t>3 Month</t>
  </si>
  <si>
    <t>6 Month</t>
  </si>
  <si>
    <t>9 Month</t>
  </si>
  <si>
    <t>12 Month</t>
  </si>
  <si>
    <t>Zip Code Level Data</t>
  </si>
  <si>
    <t>Anchorage</t>
  </si>
  <si>
    <t>AK</t>
  </si>
  <si>
    <t xml:space="preserve">Property </t>
  </si>
  <si>
    <t>State/ MSA</t>
  </si>
  <si>
    <t>Count of Region Name</t>
  </si>
  <si>
    <t>LTV reduction</t>
  </si>
  <si>
    <t>Wasilla</t>
  </si>
  <si>
    <t>Fairbanks</t>
  </si>
  <si>
    <t>Juneau</t>
  </si>
  <si>
    <t>MSA by Zip</t>
  </si>
  <si>
    <t>Palmer</t>
  </si>
  <si>
    <t>MSA by City</t>
  </si>
  <si>
    <t>Ketchikan</t>
  </si>
  <si>
    <t>AL</t>
  </si>
  <si>
    <t>Albertville</t>
  </si>
  <si>
    <t>List of MSA with 5% reduction</t>
  </si>
  <si>
    <t xml:space="preserve">LTC </t>
  </si>
  <si>
    <t>Alexander City</t>
  </si>
  <si>
    <t>North Pole</t>
  </si>
  <si>
    <t>City / Area</t>
  </si>
  <si>
    <t>MSA Name</t>
  </si>
  <si>
    <t>Anniston-Oxford-Jacksonville</t>
  </si>
  <si>
    <t>Sacramento</t>
  </si>
  <si>
    <t>Sacramento--Roseville--Arden-Arcade</t>
  </si>
  <si>
    <t>Atmore</t>
  </si>
  <si>
    <t>San jose</t>
  </si>
  <si>
    <t>San Jose-Sunnyvale-Santa Clara</t>
  </si>
  <si>
    <t>Auburn-Opelika</t>
  </si>
  <si>
    <t>San Franciso</t>
  </si>
  <si>
    <t>San Francisco-Oakland-Hayward</t>
  </si>
  <si>
    <t>Birmingham-Hoover</t>
  </si>
  <si>
    <t>Boise</t>
  </si>
  <si>
    <t>Boise City</t>
  </si>
  <si>
    <t>Columbus</t>
  </si>
  <si>
    <t xml:space="preserve">Detroit </t>
  </si>
  <si>
    <t>Detroit-Warren-Dearborn</t>
  </si>
  <si>
    <t>Cullman</t>
  </si>
  <si>
    <t>Chicago</t>
  </si>
  <si>
    <t>Chicago-Naperville-Elgin</t>
  </si>
  <si>
    <t>Daphne-Fairhope-Foley</t>
  </si>
  <si>
    <t>Decatur</t>
  </si>
  <si>
    <t>Dothan</t>
  </si>
  <si>
    <t>Enterprise</t>
  </si>
  <si>
    <t>Eufaula</t>
  </si>
  <si>
    <t>Florence-Muscle Shoals</t>
  </si>
  <si>
    <t>Willow</t>
  </si>
  <si>
    <t>Fort Payne</t>
  </si>
  <si>
    <t>Big Lake</t>
  </si>
  <si>
    <t>Gadsden</t>
  </si>
  <si>
    <t>Huntsville</t>
  </si>
  <si>
    <t>Mobile</t>
  </si>
  <si>
    <t>Talkeetna</t>
  </si>
  <si>
    <t>Montgomery</t>
  </si>
  <si>
    <t>Sutton</t>
  </si>
  <si>
    <t>Ozark</t>
  </si>
  <si>
    <t>Salcha</t>
  </si>
  <si>
    <t>Scottsboro</t>
  </si>
  <si>
    <t>Selma</t>
  </si>
  <si>
    <t>5% Leverage?</t>
  </si>
  <si>
    <t>Talladega-Sylacauga</t>
  </si>
  <si>
    <t>Troy</t>
  </si>
  <si>
    <t>Hoover</t>
  </si>
  <si>
    <t>Tuscaloosa</t>
  </si>
  <si>
    <t>Valley</t>
  </si>
  <si>
    <t>AR</t>
  </si>
  <si>
    <t>Auburn</t>
  </si>
  <si>
    <t>Arkadelphia</t>
  </si>
  <si>
    <t>Madison</t>
  </si>
  <si>
    <t>Please Check City and State</t>
  </si>
  <si>
    <t>Batesville</t>
  </si>
  <si>
    <t>Birmingham</t>
  </si>
  <si>
    <t>Blytheville</t>
  </si>
  <si>
    <t>Camden</t>
  </si>
  <si>
    <t>El Dorado</t>
  </si>
  <si>
    <t>Fayetteville-Springdale-Rogers</t>
  </si>
  <si>
    <t>Vestavia Hills</t>
  </si>
  <si>
    <t>Forrest City</t>
  </si>
  <si>
    <t>Fort Smith</t>
  </si>
  <si>
    <t>Harrison</t>
  </si>
  <si>
    <t>Helena-West Helena</t>
  </si>
  <si>
    <t>Florence</t>
  </si>
  <si>
    <t>Hope</t>
  </si>
  <si>
    <t>Hot Springs</t>
  </si>
  <si>
    <t>Daphne</t>
  </si>
  <si>
    <t>Jonesboro</t>
  </si>
  <si>
    <t>Fairhope</t>
  </si>
  <si>
    <t>Little Rock-North Little Rock-Conway</t>
  </si>
  <si>
    <t>Magnolia</t>
  </si>
  <si>
    <t>Foley</t>
  </si>
  <si>
    <t>Malvern</t>
  </si>
  <si>
    <t>Homewood</t>
  </si>
  <si>
    <t>Memphis</t>
  </si>
  <si>
    <t>Mountain Home</t>
  </si>
  <si>
    <t>Paragould</t>
  </si>
  <si>
    <t>Pine Bluff</t>
  </si>
  <si>
    <t>Russellville</t>
  </si>
  <si>
    <t>Searcy</t>
  </si>
  <si>
    <t>Texarkana</t>
  </si>
  <si>
    <t>AZ</t>
  </si>
  <si>
    <t>Gulf Shores</t>
  </si>
  <si>
    <t>Flagstaff</t>
  </si>
  <si>
    <t>Lake Havasu City-Kingman</t>
  </si>
  <si>
    <t>Orange Beach</t>
  </si>
  <si>
    <t>Nogales</t>
  </si>
  <si>
    <t>Payson</t>
  </si>
  <si>
    <t>Phoenix-Mesa-Scottsdale</t>
  </si>
  <si>
    <t>Athens</t>
  </si>
  <si>
    <t>Prescott</t>
  </si>
  <si>
    <t>Trussville</t>
  </si>
  <si>
    <t>Safford</t>
  </si>
  <si>
    <t>Show Low</t>
  </si>
  <si>
    <t>Sierra Vista-Douglas</t>
  </si>
  <si>
    <t>Tucson</t>
  </si>
  <si>
    <t>Hartselle</t>
  </si>
  <si>
    <t>Yuma</t>
  </si>
  <si>
    <t>Bakersfield</t>
  </si>
  <si>
    <t>Talladega</t>
  </si>
  <si>
    <t>Chico</t>
  </si>
  <si>
    <t>Prattville</t>
  </si>
  <si>
    <t>Clearlake</t>
  </si>
  <si>
    <t>Alabaster</t>
  </si>
  <si>
    <t>Crescent City</t>
  </si>
  <si>
    <t>Pelham</t>
  </si>
  <si>
    <t>El Centro</t>
  </si>
  <si>
    <t>Bessemer</t>
  </si>
  <si>
    <t>Eureka-Arcata-Fortuna</t>
  </si>
  <si>
    <t>Fresno</t>
  </si>
  <si>
    <t>Hanford-Corcoran</t>
  </si>
  <si>
    <t>Los Angeles-Long Beach-Anaheim</t>
  </si>
  <si>
    <t>Hueytown</t>
  </si>
  <si>
    <t>Madera</t>
  </si>
  <si>
    <t>Harvest</t>
  </si>
  <si>
    <t>Merced</t>
  </si>
  <si>
    <t>Opelika</t>
  </si>
  <si>
    <t>Modesto</t>
  </si>
  <si>
    <t>Theodore</t>
  </si>
  <si>
    <t>Napa</t>
  </si>
  <si>
    <t>Phenix City</t>
  </si>
  <si>
    <t>Oxnard-Thousand Oaks-Ventura</t>
  </si>
  <si>
    <t>Red Bluff</t>
  </si>
  <si>
    <t>Redding</t>
  </si>
  <si>
    <t>Riverside-San Bernardino-Ontario</t>
  </si>
  <si>
    <t>Salinas</t>
  </si>
  <si>
    <t>Tuscumbia</t>
  </si>
  <si>
    <t>San Diego-Carlsbad</t>
  </si>
  <si>
    <t>Jacksonville</t>
  </si>
  <si>
    <t>San Luis Obispo-Paso Robles-Arroyo Grande</t>
  </si>
  <si>
    <t>Wetumpka</t>
  </si>
  <si>
    <t>Santa Cruz-Watsonville</t>
  </si>
  <si>
    <t>Santa Maria-Santa Barbara</t>
  </si>
  <si>
    <t>Santa Rosa</t>
  </si>
  <si>
    <t>Clay</t>
  </si>
  <si>
    <t>Sonora</t>
  </si>
  <si>
    <t>Stockton-Lodi</t>
  </si>
  <si>
    <t>Anniston</t>
  </si>
  <si>
    <t>Susanville</t>
  </si>
  <si>
    <t>Truckee-Grass Valley</t>
  </si>
  <si>
    <t>Oxford</t>
  </si>
  <si>
    <t>Ukiah</t>
  </si>
  <si>
    <t>Sylacauga</t>
  </si>
  <si>
    <t>Vallejo-Fairfield</t>
  </si>
  <si>
    <t>Visalia-Porterville</t>
  </si>
  <si>
    <t>Yuba City</t>
  </si>
  <si>
    <t>CO</t>
  </si>
  <si>
    <t>Boulder</t>
  </si>
  <si>
    <t>Breckenridge</t>
  </si>
  <si>
    <t>Semmes</t>
  </si>
  <si>
    <t>CaÃ±on City</t>
  </si>
  <si>
    <t>Forestdale</t>
  </si>
  <si>
    <t>Colorado Springs</t>
  </si>
  <si>
    <t>Muscle Shoals</t>
  </si>
  <si>
    <t>Craig</t>
  </si>
  <si>
    <t>Denver-Aurora-Lakewood</t>
  </si>
  <si>
    <t>Bay Minette</t>
  </si>
  <si>
    <t>Durango</t>
  </si>
  <si>
    <t>Guntersville</t>
  </si>
  <si>
    <t>Edwards</t>
  </si>
  <si>
    <t>Fort Collins</t>
  </si>
  <si>
    <t>Owens Cross Roads</t>
  </si>
  <si>
    <t>Fort Morgan</t>
  </si>
  <si>
    <t>Arab</t>
  </si>
  <si>
    <t>Glenwood Springs</t>
  </si>
  <si>
    <t>Grand Junction</t>
  </si>
  <si>
    <t>Greeley</t>
  </si>
  <si>
    <t>Calera</t>
  </si>
  <si>
    <t>Montrose</t>
  </si>
  <si>
    <t>Pueblo</t>
  </si>
  <si>
    <t>Gardendale</t>
  </si>
  <si>
    <t>Steamboat Springs</t>
  </si>
  <si>
    <t>Sterling</t>
  </si>
  <si>
    <t>CT</t>
  </si>
  <si>
    <t>Northport</t>
  </si>
  <si>
    <t>Bridgeport-Stamford-Norwalk</t>
  </si>
  <si>
    <t>Smiths</t>
  </si>
  <si>
    <t>Hartford-West Hartford-East Hartford</t>
  </si>
  <si>
    <t>New Haven-Milford</t>
  </si>
  <si>
    <t>Saraland</t>
  </si>
  <si>
    <t>Norwich-New London</t>
  </si>
  <si>
    <t>Torrington</t>
  </si>
  <si>
    <t>Worcester</t>
  </si>
  <si>
    <t>Helena</t>
  </si>
  <si>
    <t>DC</t>
  </si>
  <si>
    <t>Boaz</t>
  </si>
  <si>
    <t>Washington-Arlington-Alexandria</t>
  </si>
  <si>
    <t>DE</t>
  </si>
  <si>
    <t>Dover</t>
  </si>
  <si>
    <t>Philadelphia-Camden-Wilmington</t>
  </si>
  <si>
    <t>Mountain Brook</t>
  </si>
  <si>
    <t>Salisbury</t>
  </si>
  <si>
    <t>FL</t>
  </si>
  <si>
    <t>Arcadia</t>
  </si>
  <si>
    <t>Irondale</t>
  </si>
  <si>
    <t>Cape Coral-Fort Myers</t>
  </si>
  <si>
    <t>Lake View</t>
  </si>
  <si>
    <t>Clewiston</t>
  </si>
  <si>
    <t>Oneonta</t>
  </si>
  <si>
    <t>Crestview-Fort Walton Beach-Destin</t>
  </si>
  <si>
    <t>Deltona-Daytona Beach-Ormond Beach</t>
  </si>
  <si>
    <t>Gainesville</t>
  </si>
  <si>
    <t>Spanish Fort</t>
  </si>
  <si>
    <t>Homosassa Springs</t>
  </si>
  <si>
    <t>Brewton</t>
  </si>
  <si>
    <t>Leeds</t>
  </si>
  <si>
    <t>Key West</t>
  </si>
  <si>
    <t>Millbrook</t>
  </si>
  <si>
    <t>Lake City</t>
  </si>
  <si>
    <t>Lakeland-Winter Haven</t>
  </si>
  <si>
    <t>Miami-Fort Lauderdale-West Palm Beach</t>
  </si>
  <si>
    <t>Moulton</t>
  </si>
  <si>
    <t>Naples-Immokalee-Marco Island</t>
  </si>
  <si>
    <t>Clanton</t>
  </si>
  <si>
    <t>North Port-Sarasota-Bradenton</t>
  </si>
  <si>
    <t>Tallassee</t>
  </si>
  <si>
    <t>Ocala</t>
  </si>
  <si>
    <t>Odenville</t>
  </si>
  <si>
    <t>Okeechobee</t>
  </si>
  <si>
    <t>Robertsdale</t>
  </si>
  <si>
    <t>Orlando-Kissimmee-Sanford</t>
  </si>
  <si>
    <t>Montevallo</t>
  </si>
  <si>
    <t>Palatka</t>
  </si>
  <si>
    <t>Palm Bay-Melbourne-Titusville</t>
  </si>
  <si>
    <t>Hanceville</t>
  </si>
  <si>
    <t>Panama City</t>
  </si>
  <si>
    <t>Killen</t>
  </si>
  <si>
    <t>Pensacola-Ferry Pass-Brent</t>
  </si>
  <si>
    <t>Jasper</t>
  </si>
  <si>
    <t>Port St. Lucie</t>
  </si>
  <si>
    <t>Hazel Green</t>
  </si>
  <si>
    <t>Punta Gorda</t>
  </si>
  <si>
    <t>Grand Bay</t>
  </si>
  <si>
    <t>Sebastian-Vero Beach</t>
  </si>
  <si>
    <t>Good Hope</t>
  </si>
  <si>
    <t>Sebring</t>
  </si>
  <si>
    <t>Warrior</t>
  </si>
  <si>
    <t>Tallahassee</t>
  </si>
  <si>
    <t>Tarrant</t>
  </si>
  <si>
    <t>Tampa-St. Petersburg-Clearwater</t>
  </si>
  <si>
    <t>Piedmont</t>
  </si>
  <si>
    <t>The Villages</t>
  </si>
  <si>
    <t>Lanett</t>
  </si>
  <si>
    <t>Wauchula</t>
  </si>
  <si>
    <t>GA</t>
  </si>
  <si>
    <t>Attalla</t>
  </si>
  <si>
    <t>Albany</t>
  </si>
  <si>
    <t>Americus</t>
  </si>
  <si>
    <t>Athens-Clarke County</t>
  </si>
  <si>
    <t>Deatsville</t>
  </si>
  <si>
    <t>Atlanta-Sandy Springs-Roswell</t>
  </si>
  <si>
    <t>Augusta-Richmond County</t>
  </si>
  <si>
    <t>Bainbridge</t>
  </si>
  <si>
    <t>Meridianville</t>
  </si>
  <si>
    <t>Brunswick</t>
  </si>
  <si>
    <t>Calhoun</t>
  </si>
  <si>
    <t>Dadeville</t>
  </si>
  <si>
    <t>Cedartown</t>
  </si>
  <si>
    <t>Cottondale</t>
  </si>
  <si>
    <t>Chattanooga</t>
  </si>
  <si>
    <t>Moody</t>
  </si>
  <si>
    <t>Cordele</t>
  </si>
  <si>
    <t>New Market</t>
  </si>
  <si>
    <t>Cornelia</t>
  </si>
  <si>
    <t>Dalton</t>
  </si>
  <si>
    <t>Chelsea</t>
  </si>
  <si>
    <t>Douglas</t>
  </si>
  <si>
    <t>Dublin</t>
  </si>
  <si>
    <t>Eight Mile</t>
  </si>
  <si>
    <t>Fitzgerald</t>
  </si>
  <si>
    <t>Pike Road</t>
  </si>
  <si>
    <t>Hinesville</t>
  </si>
  <si>
    <t>Prichard</t>
  </si>
  <si>
    <t>Jefferson</t>
  </si>
  <si>
    <t>Pell City</t>
  </si>
  <si>
    <t>Jesup</t>
  </si>
  <si>
    <t>Rainbow City</t>
  </si>
  <si>
    <t>LaGrange</t>
  </si>
  <si>
    <t>Macon-Bibb County</t>
  </si>
  <si>
    <t>Saks</t>
  </si>
  <si>
    <t>Milledgeville</t>
  </si>
  <si>
    <t>Sheffield</t>
  </si>
  <si>
    <t>Moultrie</t>
  </si>
  <si>
    <t>Rome</t>
  </si>
  <si>
    <t>Savannah</t>
  </si>
  <si>
    <t>St. Marys</t>
  </si>
  <si>
    <t>Midfield</t>
  </si>
  <si>
    <t>Statesboro</t>
  </si>
  <si>
    <t>Irvington</t>
  </si>
  <si>
    <t>Summerville</t>
  </si>
  <si>
    <t>Thomaston</t>
  </si>
  <si>
    <t>Springville</t>
  </si>
  <si>
    <t>Thomasville</t>
  </si>
  <si>
    <t>Tifton</t>
  </si>
  <si>
    <t>Toccoa</t>
  </si>
  <si>
    <t>Fairfield</t>
  </si>
  <si>
    <t>Valdosta</t>
  </si>
  <si>
    <t>Vidalia</t>
  </si>
  <si>
    <t>Warner Robins</t>
  </si>
  <si>
    <t>Wilmer</t>
  </si>
  <si>
    <t>Waycross</t>
  </si>
  <si>
    <t>HI</t>
  </si>
  <si>
    <t>Daleville</t>
  </si>
  <si>
    <t>Hilo</t>
  </si>
  <si>
    <t>Kahului-Wailuku-Lahaina</t>
  </si>
  <si>
    <t>Falkville</t>
  </si>
  <si>
    <t>Kapaa</t>
  </si>
  <si>
    <t>Fultondale</t>
  </si>
  <si>
    <t>Urban Honolulu</t>
  </si>
  <si>
    <t>Rogersville</t>
  </si>
  <si>
    <t>IA</t>
  </si>
  <si>
    <t>Loxley</t>
  </si>
  <si>
    <t>Ames</t>
  </si>
  <si>
    <t>Pleasant Grove</t>
  </si>
  <si>
    <t>Boone</t>
  </si>
  <si>
    <t>Burlington</t>
  </si>
  <si>
    <t>Elkmont</t>
  </si>
  <si>
    <t>Carroll</t>
  </si>
  <si>
    <t>Lincoln</t>
  </si>
  <si>
    <t>Cedar Rapids</t>
  </si>
  <si>
    <t>Salem</t>
  </si>
  <si>
    <t>Clinton</t>
  </si>
  <si>
    <t>Davenport-Moline-Rock Island</t>
  </si>
  <si>
    <t>Des Moines-West Des Moines</t>
  </si>
  <si>
    <t>Jemison</t>
  </si>
  <si>
    <t>Dubuque</t>
  </si>
  <si>
    <t>Elberta</t>
  </si>
  <si>
    <t>Fort Dodge</t>
  </si>
  <si>
    <t>Hayden</t>
  </si>
  <si>
    <t>Fort Madison-Keokuk</t>
  </si>
  <si>
    <t>Headland</t>
  </si>
  <si>
    <t>Iowa City</t>
  </si>
  <si>
    <t>Marshalltown</t>
  </si>
  <si>
    <t>Southside</t>
  </si>
  <si>
    <t>Mason City</t>
  </si>
  <si>
    <t>Rainsville</t>
  </si>
  <si>
    <t>Muscatine</t>
  </si>
  <si>
    <t>Columbiana</t>
  </si>
  <si>
    <t>Newton</t>
  </si>
  <si>
    <t>Dora</t>
  </si>
  <si>
    <t>Omaha-Council Bluffs</t>
  </si>
  <si>
    <t>Trinity</t>
  </si>
  <si>
    <t>Oskaloosa</t>
  </si>
  <si>
    <t>Sardis City</t>
  </si>
  <si>
    <t>Ottumwa</t>
  </si>
  <si>
    <t>Childersburg</t>
  </si>
  <si>
    <t>Pella</t>
  </si>
  <si>
    <t>Slocomb</t>
  </si>
  <si>
    <t>Sioux City</t>
  </si>
  <si>
    <t>Somerville</t>
  </si>
  <si>
    <t>Spencer</t>
  </si>
  <si>
    <t>Spirit Lake</t>
  </si>
  <si>
    <t>Blountsville</t>
  </si>
  <si>
    <t>Storm Lake</t>
  </si>
  <si>
    <t>Midland City</t>
  </si>
  <si>
    <t>Waterloo-Cedar Falls</t>
  </si>
  <si>
    <t>Adamsville</t>
  </si>
  <si>
    <t>ID</t>
  </si>
  <si>
    <t>Blackfoot</t>
  </si>
  <si>
    <t>Snead</t>
  </si>
  <si>
    <t>Burley</t>
  </si>
  <si>
    <t>Elba</t>
  </si>
  <si>
    <t>Coeur d'Alene</t>
  </si>
  <si>
    <t>Greensboro</t>
  </si>
  <si>
    <t>Hailey</t>
  </si>
  <si>
    <t>Idaho Falls</t>
  </si>
  <si>
    <t>Ashville</t>
  </si>
  <si>
    <t>Jackson</t>
  </si>
  <si>
    <t>Citronelle</t>
  </si>
  <si>
    <t>Lewiston</t>
  </si>
  <si>
    <t>Abbeville</t>
  </si>
  <si>
    <t>Logan</t>
  </si>
  <si>
    <t>Gurley</t>
  </si>
  <si>
    <t>Moscow</t>
  </si>
  <si>
    <t>Lillian</t>
  </si>
  <si>
    <t>Ontario</t>
  </si>
  <si>
    <t>Pocatello</t>
  </si>
  <si>
    <t>Rexburg</t>
  </si>
  <si>
    <t>Eclectic</t>
  </si>
  <si>
    <t>Sandpoint</t>
  </si>
  <si>
    <t>Glencoe</t>
  </si>
  <si>
    <t>Twin Falls</t>
  </si>
  <si>
    <t>Moundville</t>
  </si>
  <si>
    <t>IL</t>
  </si>
  <si>
    <t>Crossville</t>
  </si>
  <si>
    <t>Bloomington</t>
  </si>
  <si>
    <t>Town Creek</t>
  </si>
  <si>
    <t>Fort Mitchell</t>
  </si>
  <si>
    <t>Canton</t>
  </si>
  <si>
    <t>Satsuma</t>
  </si>
  <si>
    <t>Carbondale-Marion</t>
  </si>
  <si>
    <t>Lafayette</t>
  </si>
  <si>
    <t>Centralia</t>
  </si>
  <si>
    <t>Champaign-Urbana</t>
  </si>
  <si>
    <t>Ashford</t>
  </si>
  <si>
    <t>Charleston-Mattoon</t>
  </si>
  <si>
    <t>Summerdale</t>
  </si>
  <si>
    <t>Grant</t>
  </si>
  <si>
    <t>Danville</t>
  </si>
  <si>
    <t>Centreville</t>
  </si>
  <si>
    <t>Chickasaw</t>
  </si>
  <si>
    <t>Ohatchee</t>
  </si>
  <si>
    <t>Dixon</t>
  </si>
  <si>
    <t>Geneva</t>
  </si>
  <si>
    <t>Effingham</t>
  </si>
  <si>
    <t>Gordo</t>
  </si>
  <si>
    <t>Brundidge</t>
  </si>
  <si>
    <t>Freeport</t>
  </si>
  <si>
    <t>Galesburg</t>
  </si>
  <si>
    <t>Aguadilla</t>
  </si>
  <si>
    <t>Munford</t>
  </si>
  <si>
    <t>Kankakee</t>
  </si>
  <si>
    <t>Mount Olive</t>
  </si>
  <si>
    <t>Hartford</t>
  </si>
  <si>
    <t>Macomb</t>
  </si>
  <si>
    <t>Weaver</t>
  </si>
  <si>
    <t>Mount Vernon</t>
  </si>
  <si>
    <t>Ottawa-Peru</t>
  </si>
  <si>
    <t>Henagar</t>
  </si>
  <si>
    <t>Paducah</t>
  </si>
  <si>
    <t>Collinsville</t>
  </si>
  <si>
    <t>Peoria</t>
  </si>
  <si>
    <t>Aliceville</t>
  </si>
  <si>
    <t>Pontiac</t>
  </si>
  <si>
    <t>Cordova</t>
  </si>
  <si>
    <t>Quincy</t>
  </si>
  <si>
    <t>Nauvoo</t>
  </si>
  <si>
    <t>Rochelle</t>
  </si>
  <si>
    <t>Samson</t>
  </si>
  <si>
    <t>Rockford</t>
  </si>
  <si>
    <t>Laceys Spring</t>
  </si>
  <si>
    <t>Springfield</t>
  </si>
  <si>
    <t>West Blocton</t>
  </si>
  <si>
    <t>St. Louis</t>
  </si>
  <si>
    <t>New Hope</t>
  </si>
  <si>
    <t>Taylorville</t>
  </si>
  <si>
    <t>IN</t>
  </si>
  <si>
    <t>Stevenson</t>
  </si>
  <si>
    <t>Angola</t>
  </si>
  <si>
    <t>Ardmore</t>
  </si>
  <si>
    <t>Union Grove</t>
  </si>
  <si>
    <t>Bedford</t>
  </si>
  <si>
    <t>Silverhill</t>
  </si>
  <si>
    <t>Wilsonville</t>
  </si>
  <si>
    <t>Cincinnati</t>
  </si>
  <si>
    <t>Fyffe</t>
  </si>
  <si>
    <t>Morris</t>
  </si>
  <si>
    <t>Connersville</t>
  </si>
  <si>
    <t>Crawfordsville</t>
  </si>
  <si>
    <t>Goodwater</t>
  </si>
  <si>
    <t>Elkhart-Goshen</t>
  </si>
  <si>
    <t>Seale</t>
  </si>
  <si>
    <t>Evansville</t>
  </si>
  <si>
    <t>Alexandria</t>
  </si>
  <si>
    <t>Fort Wayne</t>
  </si>
  <si>
    <t>Chunchula</t>
  </si>
  <si>
    <t>Frankfort</t>
  </si>
  <si>
    <t>Crane Hill</t>
  </si>
  <si>
    <t>Greensburg</t>
  </si>
  <si>
    <t>Cherokee</t>
  </si>
  <si>
    <t>Huntington</t>
  </si>
  <si>
    <t>Leighton</t>
  </si>
  <si>
    <t>Indianapolis-Carmel-Anderson</t>
  </si>
  <si>
    <t>Berry</t>
  </si>
  <si>
    <t>Kendallville</t>
  </si>
  <si>
    <t>Fort Rucker</t>
  </si>
  <si>
    <t>Kokomo</t>
  </si>
  <si>
    <t>Carbon Hill</t>
  </si>
  <si>
    <t>Lafayette-West Lafayette</t>
  </si>
  <si>
    <t>Logansport</t>
  </si>
  <si>
    <t>Jacksons Gap</t>
  </si>
  <si>
    <t>Louisville/Jefferson County</t>
  </si>
  <si>
    <t>Duncanville</t>
  </si>
  <si>
    <t>Marion</t>
  </si>
  <si>
    <t>Section</t>
  </si>
  <si>
    <t>Michigan City-La Porte</t>
  </si>
  <si>
    <t>Vance</t>
  </si>
  <si>
    <t>Muncie</t>
  </si>
  <si>
    <t>Ragland</t>
  </si>
  <si>
    <t>New Castle</t>
  </si>
  <si>
    <t>Parrish</t>
  </si>
  <si>
    <t>North Vernon</t>
  </si>
  <si>
    <t>Hayneville</t>
  </si>
  <si>
    <t>Peru</t>
  </si>
  <si>
    <t>Brookwood</t>
  </si>
  <si>
    <t>Plymouth</t>
  </si>
  <si>
    <t>Pisgah</t>
  </si>
  <si>
    <t>Richmond</t>
  </si>
  <si>
    <t>Flomaton</t>
  </si>
  <si>
    <t>Seymour</t>
  </si>
  <si>
    <t>South Bend-Mishawaka</t>
  </si>
  <si>
    <t>Terre Haute</t>
  </si>
  <si>
    <t>Bridgeport</t>
  </si>
  <si>
    <t>Vincennes</t>
  </si>
  <si>
    <t>Wabash</t>
  </si>
  <si>
    <t>Lexington</t>
  </si>
  <si>
    <t>Warsaw</t>
  </si>
  <si>
    <t>Hope Hull</t>
  </si>
  <si>
    <t>Washington</t>
  </si>
  <si>
    <t>Verbena</t>
  </si>
  <si>
    <t>KS</t>
  </si>
  <si>
    <t>Arkansas City-Winfield</t>
  </si>
  <si>
    <t>Vincent</t>
  </si>
  <si>
    <t>Atchison</t>
  </si>
  <si>
    <t>Bremen</t>
  </si>
  <si>
    <t>Coffeyville</t>
  </si>
  <si>
    <t>Clayton</t>
  </si>
  <si>
    <t>Dodge City</t>
  </si>
  <si>
    <t>Cleveland</t>
  </si>
  <si>
    <t>Emporia</t>
  </si>
  <si>
    <t>Coker</t>
  </si>
  <si>
    <t>Garden City</t>
  </si>
  <si>
    <t>Shelby</t>
  </si>
  <si>
    <t>Great Bend</t>
  </si>
  <si>
    <t>Elmore</t>
  </si>
  <si>
    <t>Hays</t>
  </si>
  <si>
    <t>Reform</t>
  </si>
  <si>
    <t>Hutchinson</t>
  </si>
  <si>
    <t>Junction City</t>
  </si>
  <si>
    <t>Woodville</t>
  </si>
  <si>
    <t>Kansas City</t>
  </si>
  <si>
    <t>Flat Rock</t>
  </si>
  <si>
    <t>Lawrence</t>
  </si>
  <si>
    <t>Oakman</t>
  </si>
  <si>
    <t>Liberal</t>
  </si>
  <si>
    <t>New Brockton</t>
  </si>
  <si>
    <t>Manhattan</t>
  </si>
  <si>
    <t>McPherson</t>
  </si>
  <si>
    <t>Cottonwood</t>
  </si>
  <si>
    <t>Ottawa</t>
  </si>
  <si>
    <t>Brent</t>
  </si>
  <si>
    <t>Parsons</t>
  </si>
  <si>
    <t>Carrollton</t>
  </si>
  <si>
    <t>Pittsburg</t>
  </si>
  <si>
    <t>Bryant</t>
  </si>
  <si>
    <t>Salina</t>
  </si>
  <si>
    <t>Sylvan Springs</t>
  </si>
  <si>
    <t>St. Joseph</t>
  </si>
  <si>
    <t>Topeka</t>
  </si>
  <si>
    <t>Thorsby</t>
  </si>
  <si>
    <t>Wichita</t>
  </si>
  <si>
    <t>Sumiton</t>
  </si>
  <si>
    <t>KY</t>
  </si>
  <si>
    <t>Hillsboro</t>
  </si>
  <si>
    <t>Bardstown</t>
  </si>
  <si>
    <t>Holly Pond</t>
  </si>
  <si>
    <t>Bowling Green</t>
  </si>
  <si>
    <t>Campbellsville</t>
  </si>
  <si>
    <t>Hammondville</t>
  </si>
  <si>
    <t>Central City</t>
  </si>
  <si>
    <t>Camp Hill</t>
  </si>
  <si>
    <t>Ariton</t>
  </si>
  <si>
    <t>Clarksville</t>
  </si>
  <si>
    <t>Eva</t>
  </si>
  <si>
    <t>Elizabethtown-Fort Knox</t>
  </si>
  <si>
    <t>Maplesville</t>
  </si>
  <si>
    <t>Dauphin Island</t>
  </si>
  <si>
    <t>Kimberly</t>
  </si>
  <si>
    <t>Glasgow</t>
  </si>
  <si>
    <t>Trafford</t>
  </si>
  <si>
    <t>Huntington-Ashland</t>
  </si>
  <si>
    <t>Titus</t>
  </si>
  <si>
    <t>Lexington-Fayette</t>
  </si>
  <si>
    <t>Coden</t>
  </si>
  <si>
    <t>London</t>
  </si>
  <si>
    <t>Graysville</t>
  </si>
  <si>
    <t>Woodstock</t>
  </si>
  <si>
    <t>Madisonville</t>
  </si>
  <si>
    <t>Steele</t>
  </si>
  <si>
    <t>Mayfield</t>
  </si>
  <si>
    <t>Maysville</t>
  </si>
  <si>
    <t>Middlesborough</t>
  </si>
  <si>
    <t>Mentone</t>
  </si>
  <si>
    <t>Mount Sterling</t>
  </si>
  <si>
    <t>Waverly</t>
  </si>
  <si>
    <t>Murray</t>
  </si>
  <si>
    <t>Dutton</t>
  </si>
  <si>
    <t>Owensboro</t>
  </si>
  <si>
    <t>Ramer</t>
  </si>
  <si>
    <t>Kinston</t>
  </si>
  <si>
    <t>Richmond-Berea</t>
  </si>
  <si>
    <t>Columbia</t>
  </si>
  <si>
    <t>Somerset</t>
  </si>
  <si>
    <t>Webb</t>
  </si>
  <si>
    <t>Union City</t>
  </si>
  <si>
    <t>Grady</t>
  </si>
  <si>
    <t>LA</t>
  </si>
  <si>
    <t>Baileyton</t>
  </si>
  <si>
    <t>Marbury</t>
  </si>
  <si>
    <t>Bastrop</t>
  </si>
  <si>
    <t>Courtland</t>
  </si>
  <si>
    <t>Baton Rouge</t>
  </si>
  <si>
    <t>Hollywood</t>
  </si>
  <si>
    <t>Bogalusa</t>
  </si>
  <si>
    <t>Cusseta</t>
  </si>
  <si>
    <t>DeRidder</t>
  </si>
  <si>
    <t>Fort Deposit</t>
  </si>
  <si>
    <t>Fort Polk South</t>
  </si>
  <si>
    <t>Ider</t>
  </si>
  <si>
    <t>Hammond</t>
  </si>
  <si>
    <t>Newville</t>
  </si>
  <si>
    <t>Houma-Thibodaux</t>
  </si>
  <si>
    <t>Goshen</t>
  </si>
  <si>
    <t>Jennings</t>
  </si>
  <si>
    <t>Riverside</t>
  </si>
  <si>
    <t>Joppa</t>
  </si>
  <si>
    <t>Lake Charles</t>
  </si>
  <si>
    <t>Harpersville</t>
  </si>
  <si>
    <t>Monroe</t>
  </si>
  <si>
    <t>Orrville</t>
  </si>
  <si>
    <t>Morgan City</t>
  </si>
  <si>
    <t>Waterloo</t>
  </si>
  <si>
    <t>Natchez</t>
  </si>
  <si>
    <t>Natchitoches</t>
  </si>
  <si>
    <t>New Orleans-Metairie</t>
  </si>
  <si>
    <t>Louisville</t>
  </si>
  <si>
    <t>Opelousas</t>
  </si>
  <si>
    <t>Macedonia</t>
  </si>
  <si>
    <t>Ruston</t>
  </si>
  <si>
    <t>Buhl</t>
  </si>
  <si>
    <t>Shreveport-Bossier City</t>
  </si>
  <si>
    <t>Creola</t>
  </si>
  <si>
    <t>MA</t>
  </si>
  <si>
    <t>Anderson</t>
  </si>
  <si>
    <t>Barnstable Town</t>
  </si>
  <si>
    <t>Bayou La Batre</t>
  </si>
  <si>
    <t>Boston-Cambridge-Newton</t>
  </si>
  <si>
    <t>Kellyton</t>
  </si>
  <si>
    <t>Greenfield Town</t>
  </si>
  <si>
    <t>Clio</t>
  </si>
  <si>
    <t>Pittsfield</t>
  </si>
  <si>
    <t>Geraldine</t>
  </si>
  <si>
    <t>Providence-Warwick</t>
  </si>
  <si>
    <t>Stapleton</t>
  </si>
  <si>
    <t>Vineyard Haven</t>
  </si>
  <si>
    <t>Chancellor</t>
  </si>
  <si>
    <t>MD</t>
  </si>
  <si>
    <t>Baltimore-Columbia-Towson</t>
  </si>
  <si>
    <t>White Hall</t>
  </si>
  <si>
    <t>California-Lexington Park</t>
  </si>
  <si>
    <t>Cowarts</t>
  </si>
  <si>
    <t>Cambridge</t>
  </si>
  <si>
    <t>Fosters</t>
  </si>
  <si>
    <t>Cumberland</t>
  </si>
  <si>
    <t>Sylvania</t>
  </si>
  <si>
    <t>Easton</t>
  </si>
  <si>
    <t>Locust Fork</t>
  </si>
  <si>
    <t>Hagerstown-Martinsburg</t>
  </si>
  <si>
    <t>Perdido</t>
  </si>
  <si>
    <t>Gordon</t>
  </si>
  <si>
    <t>Hurtsboro</t>
  </si>
  <si>
    <t>ME</t>
  </si>
  <si>
    <t>Autaugaville</t>
  </si>
  <si>
    <t>Augusta-Waterville</t>
  </si>
  <si>
    <t>New Site</t>
  </si>
  <si>
    <t>Bangor</t>
  </si>
  <si>
    <t>Ralph</t>
  </si>
  <si>
    <t>Lewiston-Auburn</t>
  </si>
  <si>
    <t>Five Points</t>
  </si>
  <si>
    <t>Portland-South Portland</t>
  </si>
  <si>
    <t>Stockton</t>
  </si>
  <si>
    <t>MI</t>
  </si>
  <si>
    <t>Adrian</t>
  </si>
  <si>
    <t>Alma</t>
  </si>
  <si>
    <t>Sawyerville</t>
  </si>
  <si>
    <t>Alpena</t>
  </si>
  <si>
    <t>Dawson</t>
  </si>
  <si>
    <t>Ann Arbor</t>
  </si>
  <si>
    <t>Battle Creek</t>
  </si>
  <si>
    <t>Bay City</t>
  </si>
  <si>
    <t>Seminole</t>
  </si>
  <si>
    <t>Big Rapids</t>
  </si>
  <si>
    <t>Cadillac</t>
  </si>
  <si>
    <t>Coldwater</t>
  </si>
  <si>
    <t>Axis</t>
  </si>
  <si>
    <t>Billingsley</t>
  </si>
  <si>
    <t>Escanaba</t>
  </si>
  <si>
    <t>Equality</t>
  </si>
  <si>
    <t>Flint</t>
  </si>
  <si>
    <t>Letohatchee</t>
  </si>
  <si>
    <t>Grand Rapids-Wyoming</t>
  </si>
  <si>
    <t>Higdon</t>
  </si>
  <si>
    <t>Hillsdale</t>
  </si>
  <si>
    <t>Brierfield</t>
  </si>
  <si>
    <t>Holland</t>
  </si>
  <si>
    <t>Plantersville</t>
  </si>
  <si>
    <t>Houghton</t>
  </si>
  <si>
    <t>Ionia</t>
  </si>
  <si>
    <t>Jack</t>
  </si>
  <si>
    <t>Iron Mountain</t>
  </si>
  <si>
    <t>Coffee Springs</t>
  </si>
  <si>
    <t>Akron</t>
  </si>
  <si>
    <t>Kalamazoo-Portage</t>
  </si>
  <si>
    <t>Lansing-East Lansing</t>
  </si>
  <si>
    <t>Minter</t>
  </si>
  <si>
    <t>Ludington</t>
  </si>
  <si>
    <t>Randolph</t>
  </si>
  <si>
    <t>Marinette</t>
  </si>
  <si>
    <t>Blue Springs</t>
  </si>
  <si>
    <t>Marquette</t>
  </si>
  <si>
    <t>Pittsview</t>
  </si>
  <si>
    <t>Midland</t>
  </si>
  <si>
    <t>Coosada</t>
  </si>
  <si>
    <t>Langston</t>
  </si>
  <si>
    <t>Mount Pleasant</t>
  </si>
  <si>
    <t>Newbern</t>
  </si>
  <si>
    <t>Muskegon</t>
  </si>
  <si>
    <t>Mount Hope</t>
  </si>
  <si>
    <t>Niles-Benton Harbor</t>
  </si>
  <si>
    <t>Gallant</t>
  </si>
  <si>
    <t>Owosso</t>
  </si>
  <si>
    <t>Eldridge</t>
  </si>
  <si>
    <t>Saginaw</t>
  </si>
  <si>
    <t>Lester</t>
  </si>
  <si>
    <t>Sault Ste. Marie</t>
  </si>
  <si>
    <t>Pansey</t>
  </si>
  <si>
    <t>Bon Secour</t>
  </si>
  <si>
    <t>Sturgis</t>
  </si>
  <si>
    <t>Townley</t>
  </si>
  <si>
    <t>Traverse City</t>
  </si>
  <si>
    <t>Groveoak</t>
  </si>
  <si>
    <t>MN</t>
  </si>
  <si>
    <t>Vandiver</t>
  </si>
  <si>
    <t>Albert Lea</t>
  </si>
  <si>
    <t>Jones</t>
  </si>
  <si>
    <t>Sardis</t>
  </si>
  <si>
    <t>Austin</t>
  </si>
  <si>
    <t>Bemidji</t>
  </si>
  <si>
    <t>Brainerd</t>
  </si>
  <si>
    <t>Duluth</t>
  </si>
  <si>
    <t>Fairmont</t>
  </si>
  <si>
    <t>Fargo</t>
  </si>
  <si>
    <t>Faribault-Northfield</t>
  </si>
  <si>
    <t>Fergus Falls</t>
  </si>
  <si>
    <t>Fackler</t>
  </si>
  <si>
    <t>Grand Forks</t>
  </si>
  <si>
    <t>Grand Rapids</t>
  </si>
  <si>
    <t>Valhermoso Springs</t>
  </si>
  <si>
    <t>Hatchechubbee</t>
  </si>
  <si>
    <t>La Crosse-Onalaska</t>
  </si>
  <si>
    <t>Paint Rock</t>
  </si>
  <si>
    <t>Mankato-North Mankato</t>
  </si>
  <si>
    <t>Black</t>
  </si>
  <si>
    <t>Marshall</t>
  </si>
  <si>
    <t>Wing</t>
  </si>
  <si>
    <t>Minneapolis-St. Paul-Bloomington</t>
  </si>
  <si>
    <t>Pinckard</t>
  </si>
  <si>
    <t>New Ulm</t>
  </si>
  <si>
    <t>Owatonna</t>
  </si>
  <si>
    <t>Shorterville</t>
  </si>
  <si>
    <t>Red Wing</t>
  </si>
  <si>
    <t>Rochester</t>
  </si>
  <si>
    <t>St. Cloud</t>
  </si>
  <si>
    <t>Wahpeton</t>
  </si>
  <si>
    <t>Elrod</t>
  </si>
  <si>
    <t>Willmar</t>
  </si>
  <si>
    <t>Clopton</t>
  </si>
  <si>
    <t>Winona</t>
  </si>
  <si>
    <t>Estillfork</t>
  </si>
  <si>
    <t>Worthington</t>
  </si>
  <si>
    <t>MO</t>
  </si>
  <si>
    <t>Stanton</t>
  </si>
  <si>
    <t>Branson</t>
  </si>
  <si>
    <t>Little River</t>
  </si>
  <si>
    <t>Cape Girardeau</t>
  </si>
  <si>
    <t>Hollytree</t>
  </si>
  <si>
    <t>Walnut Grove</t>
  </si>
  <si>
    <t>Farmington</t>
  </si>
  <si>
    <t>Fort Leonard Wood</t>
  </si>
  <si>
    <t>Princeton</t>
  </si>
  <si>
    <t>Hannibal</t>
  </si>
  <si>
    <t>Jefferson City</t>
  </si>
  <si>
    <t>Joplin</t>
  </si>
  <si>
    <t>Echola</t>
  </si>
  <si>
    <t>Kennett</t>
  </si>
  <si>
    <t>Mooresville</t>
  </si>
  <si>
    <t>Kirksville</t>
  </si>
  <si>
    <t>Kansas</t>
  </si>
  <si>
    <t>Lebanon</t>
  </si>
  <si>
    <t>Maryville</t>
  </si>
  <si>
    <t>Mexico</t>
  </si>
  <si>
    <t>Moberly</t>
  </si>
  <si>
    <t>Conway</t>
  </si>
  <si>
    <t>Poplar Bluff</t>
  </si>
  <si>
    <t>Fayetteville</t>
  </si>
  <si>
    <t>Springdale</t>
  </si>
  <si>
    <t>Rolla</t>
  </si>
  <si>
    <t>Sedalia</t>
  </si>
  <si>
    <t>Rogers</t>
  </si>
  <si>
    <t>Sikeston</t>
  </si>
  <si>
    <t>Warrensburg</t>
  </si>
  <si>
    <t>West Plains</t>
  </si>
  <si>
    <t>Bentonville</t>
  </si>
  <si>
    <t>MS</t>
  </si>
  <si>
    <t>Sherwood</t>
  </si>
  <si>
    <t>Brookhaven</t>
  </si>
  <si>
    <t>Cabot</t>
  </si>
  <si>
    <t>Clarksdale</t>
  </si>
  <si>
    <t>Corinth</t>
  </si>
  <si>
    <t>Little Rock</t>
  </si>
  <si>
    <t>Greenville</t>
  </si>
  <si>
    <t>Greenwood</t>
  </si>
  <si>
    <t>Grenada</t>
  </si>
  <si>
    <t>Van Buren</t>
  </si>
  <si>
    <t>Gulfport-Biloxi-Pascagoula</t>
  </si>
  <si>
    <t>Hattiesburg</t>
  </si>
  <si>
    <t>Indianola</t>
  </si>
  <si>
    <t>Laurel</t>
  </si>
  <si>
    <t>McComb</t>
  </si>
  <si>
    <t>Maumelle</t>
  </si>
  <si>
    <t>Meridian</t>
  </si>
  <si>
    <t>Picayune</t>
  </si>
  <si>
    <t>Starkville</t>
  </si>
  <si>
    <t>Benton</t>
  </si>
  <si>
    <t>Tupelo</t>
  </si>
  <si>
    <t>Vicksburg</t>
  </si>
  <si>
    <t>West Point</t>
  </si>
  <si>
    <t>MT</t>
  </si>
  <si>
    <t>North Little Rock</t>
  </si>
  <si>
    <t>Billings</t>
  </si>
  <si>
    <t>Bozeman</t>
  </si>
  <si>
    <t>Butte-Silver Bow</t>
  </si>
  <si>
    <t>West Memphis</t>
  </si>
  <si>
    <t>Great Falls</t>
  </si>
  <si>
    <t>Hot Springs Village</t>
  </si>
  <si>
    <t>Kalispell</t>
  </si>
  <si>
    <t>Missoula</t>
  </si>
  <si>
    <t>Siloam Springs</t>
  </si>
  <si>
    <t>NC</t>
  </si>
  <si>
    <t>Albemarle</t>
  </si>
  <si>
    <t>Asheville</t>
  </si>
  <si>
    <t>Bella Vista</t>
  </si>
  <si>
    <t>Brevard</t>
  </si>
  <si>
    <t>Charlotte-Concord-Gastonia</t>
  </si>
  <si>
    <t>Cullowhee</t>
  </si>
  <si>
    <t>Shannon Hills</t>
  </si>
  <si>
    <t>Dunn</t>
  </si>
  <si>
    <t>Greenbrier</t>
  </si>
  <si>
    <t>Durham-Chapel Hill</t>
  </si>
  <si>
    <t>Elizabeth City</t>
  </si>
  <si>
    <t>Forest City</t>
  </si>
  <si>
    <t>Goldsboro</t>
  </si>
  <si>
    <t>Greensboro-High Point</t>
  </si>
  <si>
    <t>Henderson</t>
  </si>
  <si>
    <t>Hickory-Lenoir-Morganton</t>
  </si>
  <si>
    <t>Kill Devil Hills</t>
  </si>
  <si>
    <t>Laurinburg</t>
  </si>
  <si>
    <t>Lumberton</t>
  </si>
  <si>
    <t>Morehead City</t>
  </si>
  <si>
    <t>Mount Airy</t>
  </si>
  <si>
    <t>Myrtle Beach-Conway-North Myrtle Beach</t>
  </si>
  <si>
    <t>Beebe</t>
  </si>
  <si>
    <t>New Bern</t>
  </si>
  <si>
    <t>Centerton</t>
  </si>
  <si>
    <t>North Wilkesboro</t>
  </si>
  <si>
    <t>Sheridan</t>
  </si>
  <si>
    <t>Pinehurst-Southern Pines</t>
  </si>
  <si>
    <t>Lowell</t>
  </si>
  <si>
    <t>Raleigh</t>
  </si>
  <si>
    <t>Roanoke Rapids</t>
  </si>
  <si>
    <t>Dardanelle</t>
  </si>
  <si>
    <t>Rockingham</t>
  </si>
  <si>
    <t>Lonoke</t>
  </si>
  <si>
    <t>Rocky Mount</t>
  </si>
  <si>
    <t>Sanford</t>
  </si>
  <si>
    <t>Prairie Grove</t>
  </si>
  <si>
    <t>Trumann</t>
  </si>
  <si>
    <t>Virginia Beach-Norfolk-Newport News</t>
  </si>
  <si>
    <t>Helena - West Helena</t>
  </si>
  <si>
    <t>Wilmington</t>
  </si>
  <si>
    <t>Vilonia</t>
  </si>
  <si>
    <t>Wilson</t>
  </si>
  <si>
    <t>Ward</t>
  </si>
  <si>
    <t>Winston-Salem</t>
  </si>
  <si>
    <t>Ashdown</t>
  </si>
  <si>
    <t>ND</t>
  </si>
  <si>
    <t>Bismarck</t>
  </si>
  <si>
    <t>Osceola</t>
  </si>
  <si>
    <t>Dickinson</t>
  </si>
  <si>
    <t>Judsonia</t>
  </si>
  <si>
    <t>Star City</t>
  </si>
  <si>
    <t>Jamestown</t>
  </si>
  <si>
    <t>Pea Ridge</t>
  </si>
  <si>
    <t>Minot</t>
  </si>
  <si>
    <t>Gentry</t>
  </si>
  <si>
    <t>Williston</t>
  </si>
  <si>
    <t>Bald Knob</t>
  </si>
  <si>
    <t>NE</t>
  </si>
  <si>
    <t>Atkins</t>
  </si>
  <si>
    <t>Beatrice</t>
  </si>
  <si>
    <t>West Fork</t>
  </si>
  <si>
    <t>Gravette</t>
  </si>
  <si>
    <t>Fremont</t>
  </si>
  <si>
    <t>Elkins</t>
  </si>
  <si>
    <t>Grand Island</t>
  </si>
  <si>
    <t>Harrisburg</t>
  </si>
  <si>
    <t>Hastings</t>
  </si>
  <si>
    <t>Rison</t>
  </si>
  <si>
    <t>Kearney</t>
  </si>
  <si>
    <t>Mayflower</t>
  </si>
  <si>
    <t>Bono</t>
  </si>
  <si>
    <t>Norfolk</t>
  </si>
  <si>
    <t>North Platte</t>
  </si>
  <si>
    <t>Brookland</t>
  </si>
  <si>
    <t>Garfield</t>
  </si>
  <si>
    <t>Scottsbluff</t>
  </si>
  <si>
    <t>Fouke</t>
  </si>
  <si>
    <t>NH</t>
  </si>
  <si>
    <t>Royal</t>
  </si>
  <si>
    <t>Berlin</t>
  </si>
  <si>
    <t>Lavaca</t>
  </si>
  <si>
    <t>Barling</t>
  </si>
  <si>
    <t>Claremont-Lebanon</t>
  </si>
  <si>
    <t>Hensley</t>
  </si>
  <si>
    <t>Concord</t>
  </si>
  <si>
    <t>Manila</t>
  </si>
  <si>
    <t>Keene</t>
  </si>
  <si>
    <t>England</t>
  </si>
  <si>
    <t>Laconia</t>
  </si>
  <si>
    <t>Mulberry</t>
  </si>
  <si>
    <t>Manchester-Nashua</t>
  </si>
  <si>
    <t>NJ</t>
  </si>
  <si>
    <t>Bauxite</t>
  </si>
  <si>
    <t>Allentown-Bethlehem-Easton</t>
  </si>
  <si>
    <t>Perryville</t>
  </si>
  <si>
    <t>Atlantic City-Hammonton</t>
  </si>
  <si>
    <t>Bradford</t>
  </si>
  <si>
    <t>New York-Newark-Jersey City</t>
  </si>
  <si>
    <t>Cave Springs</t>
  </si>
  <si>
    <t>Ocean City</t>
  </si>
  <si>
    <t>Gassville</t>
  </si>
  <si>
    <t>Pearcy</t>
  </si>
  <si>
    <t>Trenton</t>
  </si>
  <si>
    <t>Gurdon</t>
  </si>
  <si>
    <t>Vineland-Bridgeton</t>
  </si>
  <si>
    <t>Redfield</t>
  </si>
  <si>
    <t>NM</t>
  </si>
  <si>
    <t>Hackett</t>
  </si>
  <si>
    <t>Alamogordo</t>
  </si>
  <si>
    <t>Carlisle</t>
  </si>
  <si>
    <t>Albuquerque</t>
  </si>
  <si>
    <t>Hampton</t>
  </si>
  <si>
    <t>Carlsbad-Artesia</t>
  </si>
  <si>
    <t>Omaha</t>
  </si>
  <si>
    <t>Clovis</t>
  </si>
  <si>
    <t>Mountainburg</t>
  </si>
  <si>
    <t>Deming</t>
  </si>
  <si>
    <t>Waldo</t>
  </si>
  <si>
    <t>EspaÃ±ola</t>
  </si>
  <si>
    <t>Amity</t>
  </si>
  <si>
    <t>Marked Tree</t>
  </si>
  <si>
    <t>Gallup</t>
  </si>
  <si>
    <t>Grants</t>
  </si>
  <si>
    <t>Pottsville</t>
  </si>
  <si>
    <t>Hobbs</t>
  </si>
  <si>
    <t>Las Cruces</t>
  </si>
  <si>
    <t>Foreman</t>
  </si>
  <si>
    <t>Las Vegas</t>
  </si>
  <si>
    <t>Winslow</t>
  </si>
  <si>
    <t>Los Alamos</t>
  </si>
  <si>
    <t>Marmaduke</t>
  </si>
  <si>
    <t>Portales</t>
  </si>
  <si>
    <t>Roswell</t>
  </si>
  <si>
    <t>Roland</t>
  </si>
  <si>
    <t>Ruidoso</t>
  </si>
  <si>
    <t>Santa Fe</t>
  </si>
  <si>
    <t>Earle</t>
  </si>
  <si>
    <t>Silver City</t>
  </si>
  <si>
    <t>Diamond City</t>
  </si>
  <si>
    <t>Taos</t>
  </si>
  <si>
    <t>Colt</t>
  </si>
  <si>
    <t>NV</t>
  </si>
  <si>
    <t>Pangburn</t>
  </si>
  <si>
    <t>Carson City</t>
  </si>
  <si>
    <t>McRae</t>
  </si>
  <si>
    <t>Elko</t>
  </si>
  <si>
    <t>Fallon</t>
  </si>
  <si>
    <t>Taylor</t>
  </si>
  <si>
    <t>Fernley</t>
  </si>
  <si>
    <t>Lexa</t>
  </si>
  <si>
    <t>Gardnerville Ranchos</t>
  </si>
  <si>
    <t>Scott</t>
  </si>
  <si>
    <t>Las Vegas-Henderson-Paradise</t>
  </si>
  <si>
    <t>Rudy</t>
  </si>
  <si>
    <t>Pahrump</t>
  </si>
  <si>
    <t>Reno</t>
  </si>
  <si>
    <t>Bearden</t>
  </si>
  <si>
    <t>Winnemucca</t>
  </si>
  <si>
    <t>Lakeview</t>
  </si>
  <si>
    <t>NY</t>
  </si>
  <si>
    <t>Rose Bud</t>
  </si>
  <si>
    <t>Albany-Schenectady-Troy</t>
  </si>
  <si>
    <t>Smackover</t>
  </si>
  <si>
    <t>Amsterdam</t>
  </si>
  <si>
    <t>Hindsville</t>
  </si>
  <si>
    <t>Leachville</t>
  </si>
  <si>
    <t>Batavia</t>
  </si>
  <si>
    <t>Bay</t>
  </si>
  <si>
    <t>Binghamton</t>
  </si>
  <si>
    <t>Buffalo-Cheektowaga-Niagara Falls</t>
  </si>
  <si>
    <t>Twin Groves</t>
  </si>
  <si>
    <t>Corning</t>
  </si>
  <si>
    <t>Hughes</t>
  </si>
  <si>
    <t>Cortland</t>
  </si>
  <si>
    <t>Mountain Pine</t>
  </si>
  <si>
    <t>Elmira</t>
  </si>
  <si>
    <t>Newark</t>
  </si>
  <si>
    <t>Glens Falls</t>
  </si>
  <si>
    <t>Strong</t>
  </si>
  <si>
    <t>Gloversville</t>
  </si>
  <si>
    <t>Marvell</t>
  </si>
  <si>
    <t>Hudson</t>
  </si>
  <si>
    <t>Lepanto</t>
  </si>
  <si>
    <t>Ithaca</t>
  </si>
  <si>
    <t>Stephens</t>
  </si>
  <si>
    <t>Jamestown-Dunkirk-Fredonia</t>
  </si>
  <si>
    <t>Hector</t>
  </si>
  <si>
    <t>Kingston</t>
  </si>
  <si>
    <t>Norfork</t>
  </si>
  <si>
    <t>Malone</t>
  </si>
  <si>
    <t>Ola</t>
  </si>
  <si>
    <t>Palestine</t>
  </si>
  <si>
    <t>Ogdensburg-Massena</t>
  </si>
  <si>
    <t>Houston</t>
  </si>
  <si>
    <t>Olean</t>
  </si>
  <si>
    <t>Donaldson</t>
  </si>
  <si>
    <t>Rosston</t>
  </si>
  <si>
    <t>Plattsburgh</t>
  </si>
  <si>
    <t>Jessieville</t>
  </si>
  <si>
    <t>Kensett</t>
  </si>
  <si>
    <t>Seneca Falls</t>
  </si>
  <si>
    <t>Anthonyville</t>
  </si>
  <si>
    <t>Syracuse</t>
  </si>
  <si>
    <t>Pleasant Plains</t>
  </si>
  <si>
    <t>Utica-Rome</t>
  </si>
  <si>
    <t>Monette</t>
  </si>
  <si>
    <t>Watertown-Fort Drum</t>
  </si>
  <si>
    <t>Romance</t>
  </si>
  <si>
    <t>OH</t>
  </si>
  <si>
    <t>Emerson</t>
  </si>
  <si>
    <t>Ashland</t>
  </si>
  <si>
    <t>Chidester</t>
  </si>
  <si>
    <t>Ashtabula</t>
  </si>
  <si>
    <t>Lonsdale</t>
  </si>
  <si>
    <t>Cotter</t>
  </si>
  <si>
    <t>Bellefontaine</t>
  </si>
  <si>
    <t>Tyronza</t>
  </si>
  <si>
    <t>Bucyrus</t>
  </si>
  <si>
    <t>Midway</t>
  </si>
  <si>
    <t>Traskwood</t>
  </si>
  <si>
    <t>Canton-Massillon</t>
  </si>
  <si>
    <t>Everton</t>
  </si>
  <si>
    <t>Celina</t>
  </si>
  <si>
    <t>Cedarville</t>
  </si>
  <si>
    <t>Chillicothe</t>
  </si>
  <si>
    <t>Sulphur Rock</t>
  </si>
  <si>
    <t>Doddridge</t>
  </si>
  <si>
    <t>Cleveland-Elyria</t>
  </si>
  <si>
    <t>Emmet</t>
  </si>
  <si>
    <t>Plainview</t>
  </si>
  <si>
    <t>Coshocton</t>
  </si>
  <si>
    <t>Bonnerdale</t>
  </si>
  <si>
    <t>Dayton</t>
  </si>
  <si>
    <t>Defiance</t>
  </si>
  <si>
    <t>Findlay</t>
  </si>
  <si>
    <t>Belleville</t>
  </si>
  <si>
    <t>Western Grove</t>
  </si>
  <si>
    <t>Floral</t>
  </si>
  <si>
    <t>El Paso</t>
  </si>
  <si>
    <t>Lima</t>
  </si>
  <si>
    <t>Paron</t>
  </si>
  <si>
    <t>Mansfield</t>
  </si>
  <si>
    <t>Weiner</t>
  </si>
  <si>
    <t>Marietta</t>
  </si>
  <si>
    <t>Luxora</t>
  </si>
  <si>
    <t>Gould</t>
  </si>
  <si>
    <t>New Philadelphia-Dover</t>
  </si>
  <si>
    <t>Kingsland</t>
  </si>
  <si>
    <t>Norwalk</t>
  </si>
  <si>
    <t>Sulphur Springs</t>
  </si>
  <si>
    <t>Point Pleasant</t>
  </si>
  <si>
    <t>Fulton</t>
  </si>
  <si>
    <t>Port Clinton</t>
  </si>
  <si>
    <t>Wesley</t>
  </si>
  <si>
    <t>Portsmouth</t>
  </si>
  <si>
    <t>Gamaliel</t>
  </si>
  <si>
    <t>Lafe</t>
  </si>
  <si>
    <t>Sandusky</t>
  </si>
  <si>
    <t>Leola</t>
  </si>
  <si>
    <t>Sidney</t>
  </si>
  <si>
    <t>New Edinburg</t>
  </si>
  <si>
    <t>Altheimer</t>
  </si>
  <si>
    <t>Tiffin</t>
  </si>
  <si>
    <t>Toledo</t>
  </si>
  <si>
    <t>McNeil</t>
  </si>
  <si>
    <t>Urbana</t>
  </si>
  <si>
    <t>Enola</t>
  </si>
  <si>
    <t>Van Wert</t>
  </si>
  <si>
    <t>Perry</t>
  </si>
  <si>
    <t>Wapakoneta</t>
  </si>
  <si>
    <t>Louann</t>
  </si>
  <si>
    <t>Washington Court House</t>
  </si>
  <si>
    <t>Joiner</t>
  </si>
  <si>
    <t>Weirton-Steubenville</t>
  </si>
  <si>
    <t>Felsenthal</t>
  </si>
  <si>
    <t>Wheeling</t>
  </si>
  <si>
    <t>Locust Grove</t>
  </si>
  <si>
    <t>Summers</t>
  </si>
  <si>
    <t>Wooster</t>
  </si>
  <si>
    <t>Youngstown-Warren-Boardman</t>
  </si>
  <si>
    <t>Zanesville</t>
  </si>
  <si>
    <t>Chester</t>
  </si>
  <si>
    <t>OK</t>
  </si>
  <si>
    <t>Elizabeth</t>
  </si>
  <si>
    <t>Ada</t>
  </si>
  <si>
    <t>Casa</t>
  </si>
  <si>
    <t>Altus</t>
  </si>
  <si>
    <t>Deer</t>
  </si>
  <si>
    <t>Bartlesville</t>
  </si>
  <si>
    <t>Duncan</t>
  </si>
  <si>
    <t>Okolona</t>
  </si>
  <si>
    <t>Durant</t>
  </si>
  <si>
    <t>Canehill</t>
  </si>
  <si>
    <t>Elk City</t>
  </si>
  <si>
    <t>Turrell</t>
  </si>
  <si>
    <t>Enid</t>
  </si>
  <si>
    <t>Poyen</t>
  </si>
  <si>
    <t>Guymon</t>
  </si>
  <si>
    <t>Winthrop</t>
  </si>
  <si>
    <t>Lawton</t>
  </si>
  <si>
    <t>Clarkridge</t>
  </si>
  <si>
    <t>McAlester</t>
  </si>
  <si>
    <t>Poplar Grove</t>
  </si>
  <si>
    <t>Miami</t>
  </si>
  <si>
    <t>Elaine</t>
  </si>
  <si>
    <t>Muskogee</t>
  </si>
  <si>
    <t>Oklahoma City</t>
  </si>
  <si>
    <t>Griffithville</t>
  </si>
  <si>
    <t>Ponca City</t>
  </si>
  <si>
    <t>Shawnee</t>
  </si>
  <si>
    <t>Keiser</t>
  </si>
  <si>
    <t>Stillwater</t>
  </si>
  <si>
    <t>Witter</t>
  </si>
  <si>
    <t>Tahlequah</t>
  </si>
  <si>
    <t>Ozan</t>
  </si>
  <si>
    <t>Tulsa</t>
  </si>
  <si>
    <t>Mount Judea</t>
  </si>
  <si>
    <t>Weatherford</t>
  </si>
  <si>
    <t>Thornton</t>
  </si>
  <si>
    <t>Woodward</t>
  </si>
  <si>
    <t>Heth</t>
  </si>
  <si>
    <t>OR</t>
  </si>
  <si>
    <t>Norphlet</t>
  </si>
  <si>
    <t>McCaskill</t>
  </si>
  <si>
    <t>Astoria</t>
  </si>
  <si>
    <t>Desha</t>
  </si>
  <si>
    <t>Bend-Redmond</t>
  </si>
  <si>
    <t>Cash</t>
  </si>
  <si>
    <t>Brookings</t>
  </si>
  <si>
    <t>Sweet Home</t>
  </si>
  <si>
    <t>Coos Bay</t>
  </si>
  <si>
    <t>Widener</t>
  </si>
  <si>
    <t>Corvallis</t>
  </si>
  <si>
    <t>Mount Holly</t>
  </si>
  <si>
    <t>Eugene</t>
  </si>
  <si>
    <t>Beech Grove</t>
  </si>
  <si>
    <t>Grants Pass</t>
  </si>
  <si>
    <t>Uniontown</t>
  </si>
  <si>
    <t>Hermiston-Pendleton</t>
  </si>
  <si>
    <t>Oil Trough</t>
  </si>
  <si>
    <t>Hood River</t>
  </si>
  <si>
    <t>Klamath Falls</t>
  </si>
  <si>
    <t>La Grande</t>
  </si>
  <si>
    <t>Saratoga</t>
  </si>
  <si>
    <t>Medford</t>
  </si>
  <si>
    <t>Humnoke</t>
  </si>
  <si>
    <t>Newport</t>
  </si>
  <si>
    <t>Adona</t>
  </si>
  <si>
    <t>Portland-Vancouver-Hillsboro</t>
  </si>
  <si>
    <t>Sherrill</t>
  </si>
  <si>
    <t>Prineville</t>
  </si>
  <si>
    <t>Hasty</t>
  </si>
  <si>
    <t>Roseburg</t>
  </si>
  <si>
    <t>Pettigrew</t>
  </si>
  <si>
    <t>Calion</t>
  </si>
  <si>
    <t>The Dalles</t>
  </si>
  <si>
    <t>Cord</t>
  </si>
  <si>
    <t>PA</t>
  </si>
  <si>
    <t>Natural Dam</t>
  </si>
  <si>
    <t>Big Flat</t>
  </si>
  <si>
    <t>Altoona</t>
  </si>
  <si>
    <t>Dyer</t>
  </si>
  <si>
    <t>Bloomsburg-Berwick</t>
  </si>
  <si>
    <t>Combs</t>
  </si>
  <si>
    <t>Chambersburg-Waynesboro</t>
  </si>
  <si>
    <t>Parthenon</t>
  </si>
  <si>
    <t>DuBois</t>
  </si>
  <si>
    <t>Charlotte</t>
  </si>
  <si>
    <t>East Stroudsburg</t>
  </si>
  <si>
    <t>Bergman</t>
  </si>
  <si>
    <t>Erie</t>
  </si>
  <si>
    <t>Black Oak</t>
  </si>
  <si>
    <t>Gettysburg</t>
  </si>
  <si>
    <t>Fisher</t>
  </si>
  <si>
    <t>Harrisburg-Carlisle</t>
  </si>
  <si>
    <t>Wheatley</t>
  </si>
  <si>
    <t>Huntingdon</t>
  </si>
  <si>
    <t>Vendor</t>
  </si>
  <si>
    <t>Indiana</t>
  </si>
  <si>
    <t>Tucker</t>
  </si>
  <si>
    <t>Johnstown</t>
  </si>
  <si>
    <t>Lancaster</t>
  </si>
  <si>
    <t>Rosie</t>
  </si>
  <si>
    <t>Harrell</t>
  </si>
  <si>
    <t>Lewisburg</t>
  </si>
  <si>
    <t>Saint Paul</t>
  </si>
  <si>
    <t>Lewistown</t>
  </si>
  <si>
    <t>Wabbaseka</t>
  </si>
  <si>
    <t>Lock Haven</t>
  </si>
  <si>
    <t>Wilton</t>
  </si>
  <si>
    <t>Meadville</t>
  </si>
  <si>
    <t>Russell</t>
  </si>
  <si>
    <t>Garland</t>
  </si>
  <si>
    <t>Oil City</t>
  </si>
  <si>
    <t>Bluffton</t>
  </si>
  <si>
    <t>Letona</t>
  </si>
  <si>
    <t>Pittsburgh</t>
  </si>
  <si>
    <t>Keo</t>
  </si>
  <si>
    <t>Magness</t>
  </si>
  <si>
    <t>Reading</t>
  </si>
  <si>
    <t>Tilly</t>
  </si>
  <si>
    <t>Sayre</t>
  </si>
  <si>
    <t>Scranton--Wilkes-Barre--Hazleton</t>
  </si>
  <si>
    <t>Edmondson</t>
  </si>
  <si>
    <t>Selinsgrove</t>
  </si>
  <si>
    <t>Garner</t>
  </si>
  <si>
    <t>State College</t>
  </si>
  <si>
    <t>Gilmore</t>
  </si>
  <si>
    <t>Sunbury</t>
  </si>
  <si>
    <t>Morrow</t>
  </si>
  <si>
    <t>Warren</t>
  </si>
  <si>
    <t>Bluff City</t>
  </si>
  <si>
    <t>Williamsport</t>
  </si>
  <si>
    <t>York-Hanover</t>
  </si>
  <si>
    <t>Clarkedale</t>
  </si>
  <si>
    <t>RI</t>
  </si>
  <si>
    <t>SC</t>
  </si>
  <si>
    <t>Willisville</t>
  </si>
  <si>
    <t>Bennettsville</t>
  </si>
  <si>
    <t>Coy</t>
  </si>
  <si>
    <t>Charleston-North Charleston</t>
  </si>
  <si>
    <t>Waldenburg</t>
  </si>
  <si>
    <t>Mellwood</t>
  </si>
  <si>
    <t>Phoenix</t>
  </si>
  <si>
    <t>Gaffney</t>
  </si>
  <si>
    <t>Tempe</t>
  </si>
  <si>
    <t>Georgetown</t>
  </si>
  <si>
    <t>Greenville-Anderson-Mauldin</t>
  </si>
  <si>
    <t>Chandler</t>
  </si>
  <si>
    <t>Hilton Head Island-Bluffton-Beaufort</t>
  </si>
  <si>
    <t>Newberry</t>
  </si>
  <si>
    <t>Queen Creek</t>
  </si>
  <si>
    <t>Orangeburg</t>
  </si>
  <si>
    <t>Scottsdale</t>
  </si>
  <si>
    <t>Seneca</t>
  </si>
  <si>
    <t>Spartanburg</t>
  </si>
  <si>
    <t>Sumter</t>
  </si>
  <si>
    <t>Mesa</t>
  </si>
  <si>
    <t>SD</t>
  </si>
  <si>
    <t>Aberdeen</t>
  </si>
  <si>
    <t>Huron</t>
  </si>
  <si>
    <t>Mitchell</t>
  </si>
  <si>
    <t>Pierre</t>
  </si>
  <si>
    <t>Rapid City</t>
  </si>
  <si>
    <t>Buckeye</t>
  </si>
  <si>
    <t>Sun City</t>
  </si>
  <si>
    <t>Sioux Falls</t>
  </si>
  <si>
    <t>Goodyear</t>
  </si>
  <si>
    <t>Spearfish</t>
  </si>
  <si>
    <t>Vermillion</t>
  </si>
  <si>
    <t>Surprise</t>
  </si>
  <si>
    <t>Watertown</t>
  </si>
  <si>
    <t>Yankton</t>
  </si>
  <si>
    <t>TN</t>
  </si>
  <si>
    <t>Casa Grande</t>
  </si>
  <si>
    <t>Brownsville</t>
  </si>
  <si>
    <t>Sun City West</t>
  </si>
  <si>
    <t>Cookeville</t>
  </si>
  <si>
    <t>Dyersburg</t>
  </si>
  <si>
    <t>Greeneville</t>
  </si>
  <si>
    <t>Johnson City</t>
  </si>
  <si>
    <t>Kingsport-Bristol-Bristol</t>
  </si>
  <si>
    <t>Knoxville</t>
  </si>
  <si>
    <t>Lawrenceburg</t>
  </si>
  <si>
    <t>Martin</t>
  </si>
  <si>
    <t>McMinnville</t>
  </si>
  <si>
    <t>Gilbert</t>
  </si>
  <si>
    <t>Morristown</t>
  </si>
  <si>
    <t>Nashville-Davidson--Murfreesboro--Franklin</t>
  </si>
  <si>
    <t>Paris</t>
  </si>
  <si>
    <t>Sevierville</t>
  </si>
  <si>
    <t>Shelbyville</t>
  </si>
  <si>
    <t>Tullahoma-Manchester</t>
  </si>
  <si>
    <t>TX</t>
  </si>
  <si>
    <t>Abilene</t>
  </si>
  <si>
    <t>Alice</t>
  </si>
  <si>
    <t>Amarillo</t>
  </si>
  <si>
    <t>Andrews</t>
  </si>
  <si>
    <t>Sierra Vista</t>
  </si>
  <si>
    <t>Austin-Round Rock</t>
  </si>
  <si>
    <t>Prescott Valley</t>
  </si>
  <si>
    <t>Beaumont-Port Arthur</t>
  </si>
  <si>
    <t>Beeville</t>
  </si>
  <si>
    <t>Big Spring</t>
  </si>
  <si>
    <t>Bonham</t>
  </si>
  <si>
    <t>Anthem</t>
  </si>
  <si>
    <t>Borger</t>
  </si>
  <si>
    <t>Brenham</t>
  </si>
  <si>
    <t>Apache Junction</t>
  </si>
  <si>
    <t>Brownsville-Harlingen</t>
  </si>
  <si>
    <t>Brownwood</t>
  </si>
  <si>
    <t>College Station-Bryan</t>
  </si>
  <si>
    <t>Green Valley</t>
  </si>
  <si>
    <t>Corpus Christi</t>
  </si>
  <si>
    <t>Maricopa</t>
  </si>
  <si>
    <t>Corsicana</t>
  </si>
  <si>
    <t>Bullhead City</t>
  </si>
  <si>
    <t>Dallas-Fort Worth-Arlington</t>
  </si>
  <si>
    <t>Del Rio</t>
  </si>
  <si>
    <t>Dumas</t>
  </si>
  <si>
    <t>Eagle Pass</t>
  </si>
  <si>
    <t>El Campo</t>
  </si>
  <si>
    <t>Fredericksburg</t>
  </si>
  <si>
    <t>Hereford</t>
  </si>
  <si>
    <t>Houston-The Woodlands-Sugar Land</t>
  </si>
  <si>
    <t>Kerrville</t>
  </si>
  <si>
    <t>Killeen-Temple</t>
  </si>
  <si>
    <t>Kingsville</t>
  </si>
  <si>
    <t>Lamesa</t>
  </si>
  <si>
    <t>Laredo</t>
  </si>
  <si>
    <t>Levelland</t>
  </si>
  <si>
    <t>San Tan Valley</t>
  </si>
  <si>
    <t>Longview</t>
  </si>
  <si>
    <t>Lubbock</t>
  </si>
  <si>
    <t>Lufkin</t>
  </si>
  <si>
    <t>Avondale</t>
  </si>
  <si>
    <t>McAllen-Edinburg-Mission</t>
  </si>
  <si>
    <t>Mineral Wells</t>
  </si>
  <si>
    <t>Fountain Hills</t>
  </si>
  <si>
    <t>Nacogdoches</t>
  </si>
  <si>
    <t>Odessa</t>
  </si>
  <si>
    <t>Lake Havasu City</t>
  </si>
  <si>
    <t>Pampa</t>
  </si>
  <si>
    <t>Pecos</t>
  </si>
  <si>
    <t>Port Lavaca</t>
  </si>
  <si>
    <t>Kingman</t>
  </si>
  <si>
    <t>Raymondville</t>
  </si>
  <si>
    <t>Rio Grande City</t>
  </si>
  <si>
    <t>San Angelo</t>
  </si>
  <si>
    <t>San Luis</t>
  </si>
  <si>
    <t>San Antonio-New Braunfels</t>
  </si>
  <si>
    <t>Sherman-Denison</t>
  </si>
  <si>
    <t>Snyder</t>
  </si>
  <si>
    <t>Stephenville</t>
  </si>
  <si>
    <t>Litchfield Park</t>
  </si>
  <si>
    <t>Sweetwater</t>
  </si>
  <si>
    <t>Tyler</t>
  </si>
  <si>
    <t>Uvalde</t>
  </si>
  <si>
    <t>Vernon</t>
  </si>
  <si>
    <t>Victoria</t>
  </si>
  <si>
    <t>Waco</t>
  </si>
  <si>
    <t>Oro Valley</t>
  </si>
  <si>
    <t>Wichita Falls</t>
  </si>
  <si>
    <t>El Mirage</t>
  </si>
  <si>
    <t>Zapata</t>
  </si>
  <si>
    <t>UT</t>
  </si>
  <si>
    <t>Cedar City</t>
  </si>
  <si>
    <t>Sahuarita</t>
  </si>
  <si>
    <t>Heber</t>
  </si>
  <si>
    <t>Vail</t>
  </si>
  <si>
    <t>Ogden-Clearfield</t>
  </si>
  <si>
    <t>Price</t>
  </si>
  <si>
    <t>Provo-Orem</t>
  </si>
  <si>
    <t>Salt Lake City</t>
  </si>
  <si>
    <t>St. George</t>
  </si>
  <si>
    <t>Summit Park</t>
  </si>
  <si>
    <t>Vernal</t>
  </si>
  <si>
    <t>VA</t>
  </si>
  <si>
    <t>Big Stone Gap</t>
  </si>
  <si>
    <t>Blacksburg-Christiansburg-Radford</t>
  </si>
  <si>
    <t>Bluefield</t>
  </si>
  <si>
    <t>Charlottesville</t>
  </si>
  <si>
    <t>Harrisonburg</t>
  </si>
  <si>
    <t>Lynchburg</t>
  </si>
  <si>
    <t>Martinsville</t>
  </si>
  <si>
    <t>Catalina</t>
  </si>
  <si>
    <t>Roanoke</t>
  </si>
  <si>
    <t>Staunton-Waynesboro</t>
  </si>
  <si>
    <t>Winchester</t>
  </si>
  <si>
    <t>VT</t>
  </si>
  <si>
    <t>Barre</t>
  </si>
  <si>
    <t>Chino Valley</t>
  </si>
  <si>
    <t>Bennington</t>
  </si>
  <si>
    <t>Burlington-South Burlington</t>
  </si>
  <si>
    <t>Rutland</t>
  </si>
  <si>
    <t>WA</t>
  </si>
  <si>
    <t>Paradise Valley</t>
  </si>
  <si>
    <t>Bellingham</t>
  </si>
  <si>
    <t>Gold Canyon</t>
  </si>
  <si>
    <t>Bremerton-Silverdale</t>
  </si>
  <si>
    <t>Ellensburg</t>
  </si>
  <si>
    <t>Kennewick-Richland</t>
  </si>
  <si>
    <t>Marana</t>
  </si>
  <si>
    <t>Mohave Valley</t>
  </si>
  <si>
    <t>Moses Lake</t>
  </si>
  <si>
    <t>Rio Rico</t>
  </si>
  <si>
    <t>Mount Vernon-Anacortes</t>
  </si>
  <si>
    <t>Oak Harbor</t>
  </si>
  <si>
    <t>Olympia-Tumwater</t>
  </si>
  <si>
    <t>Othello</t>
  </si>
  <si>
    <t>Sedona</t>
  </si>
  <si>
    <t>Port Angeles</t>
  </si>
  <si>
    <t>Pullman</t>
  </si>
  <si>
    <t>Seattle-Tacoma-Bellevue</t>
  </si>
  <si>
    <t>Shelton</t>
  </si>
  <si>
    <t>Dewey-Humboldt</t>
  </si>
  <si>
    <t>Spokane-Spokane Valley</t>
  </si>
  <si>
    <t>Somerton</t>
  </si>
  <si>
    <t>Walla Walla</t>
  </si>
  <si>
    <t>Coolidge</t>
  </si>
  <si>
    <t>Wenatchee</t>
  </si>
  <si>
    <t>Benson</t>
  </si>
  <si>
    <t>Yakima</t>
  </si>
  <si>
    <t>Camp Verde</t>
  </si>
  <si>
    <t>WI</t>
  </si>
  <si>
    <t>Appleton</t>
  </si>
  <si>
    <t>Baraboo</t>
  </si>
  <si>
    <t>Beaver Dam</t>
  </si>
  <si>
    <t>Golden Valley</t>
  </si>
  <si>
    <t>Eau Claire</t>
  </si>
  <si>
    <t>Fond du Lac</t>
  </si>
  <si>
    <t>Green Bay</t>
  </si>
  <si>
    <t>Eloy</t>
  </si>
  <si>
    <t>Wickenburg</t>
  </si>
  <si>
    <t>Janesville-Beloit</t>
  </si>
  <si>
    <t>Lakeside</t>
  </si>
  <si>
    <t>Manitowoc</t>
  </si>
  <si>
    <t>Globe</t>
  </si>
  <si>
    <t>Menomonie</t>
  </si>
  <si>
    <t>Waddell</t>
  </si>
  <si>
    <t>Merrill</t>
  </si>
  <si>
    <t>Milwaukee-Waukesha-West Allis</t>
  </si>
  <si>
    <t>Oshkosh-Neenah</t>
  </si>
  <si>
    <t>Platteville</t>
  </si>
  <si>
    <t>Racine</t>
  </si>
  <si>
    <t>New River</t>
  </si>
  <si>
    <t>Shawano</t>
  </si>
  <si>
    <t>Page</t>
  </si>
  <si>
    <t>Sheboygan</t>
  </si>
  <si>
    <t>Stevens Point</t>
  </si>
  <si>
    <t>Bisbee</t>
  </si>
  <si>
    <t>Watertown-Fort Atkinson</t>
  </si>
  <si>
    <t>Wausau</t>
  </si>
  <si>
    <t>Snowflake</t>
  </si>
  <si>
    <t>Whitewater-Elkhorn</t>
  </si>
  <si>
    <t>Wisconsin Rapids-Marshfield</t>
  </si>
  <si>
    <t>Williams</t>
  </si>
  <si>
    <t>WV</t>
  </si>
  <si>
    <t>Beckley</t>
  </si>
  <si>
    <t>Pinetop</t>
  </si>
  <si>
    <t>Willcox</t>
  </si>
  <si>
    <t>Charleston</t>
  </si>
  <si>
    <t>Cornville</t>
  </si>
  <si>
    <t>Clarksburg</t>
  </si>
  <si>
    <t>Youngtown</t>
  </si>
  <si>
    <t>Mayer</t>
  </si>
  <si>
    <t>Huachuca City</t>
  </si>
  <si>
    <t>Thatcher</t>
  </si>
  <si>
    <t>Morgantown</t>
  </si>
  <si>
    <t>Tonopah</t>
  </si>
  <si>
    <t>Parkersburg-Vienna</t>
  </si>
  <si>
    <t>Oracle</t>
  </si>
  <si>
    <t>Overgaard</t>
  </si>
  <si>
    <t>Clarkdale</t>
  </si>
  <si>
    <t>Ajo</t>
  </si>
  <si>
    <t>Rimrock</t>
  </si>
  <si>
    <t>WY</t>
  </si>
  <si>
    <t>Rio Verde</t>
  </si>
  <si>
    <t>Casper</t>
  </si>
  <si>
    <t>Holbrook</t>
  </si>
  <si>
    <t>Cheyenne</t>
  </si>
  <si>
    <t>Pine</t>
  </si>
  <si>
    <t>Evanston</t>
  </si>
  <si>
    <t>Carefree</t>
  </si>
  <si>
    <t>Gillette</t>
  </si>
  <si>
    <t>Paulden</t>
  </si>
  <si>
    <t>Wellton</t>
  </si>
  <si>
    <t>Laramie</t>
  </si>
  <si>
    <t>Black Canyon City</t>
  </si>
  <si>
    <t>Riverton</t>
  </si>
  <si>
    <t>Littlefield</t>
  </si>
  <si>
    <t>Rock Springs</t>
  </si>
  <si>
    <t>Grand Canyon</t>
  </si>
  <si>
    <t>Colorado City</t>
  </si>
  <si>
    <t>San Manuel</t>
  </si>
  <si>
    <t>Three Points</t>
  </si>
  <si>
    <t>Pima</t>
  </si>
  <si>
    <t>Munds Park</t>
  </si>
  <si>
    <t>Congress</t>
  </si>
  <si>
    <t>Pearce</t>
  </si>
  <si>
    <t>Tombstone</t>
  </si>
  <si>
    <t>Saint David</t>
  </si>
  <si>
    <t>Ash Fork</t>
  </si>
  <si>
    <t>Tonto Basin</t>
  </si>
  <si>
    <t>Happy Jack</t>
  </si>
  <si>
    <t>Kearny</t>
  </si>
  <si>
    <t>Gila Bend</t>
  </si>
  <si>
    <t>Kirkland</t>
  </si>
  <si>
    <t>Bagdad</t>
  </si>
  <si>
    <t>Dolan Springs</t>
  </si>
  <si>
    <t>Meadview</t>
  </si>
  <si>
    <t>Seligman</t>
  </si>
  <si>
    <t>Fredonia</t>
  </si>
  <si>
    <t>Tubac</t>
  </si>
  <si>
    <t>Amado</t>
  </si>
  <si>
    <t>Patagonia</t>
  </si>
  <si>
    <t>Sonoita</t>
  </si>
  <si>
    <t>Mammoth</t>
  </si>
  <si>
    <t>Stanfield</t>
  </si>
  <si>
    <t>Dudleyville</t>
  </si>
  <si>
    <t>Elfrida</t>
  </si>
  <si>
    <t>Mc Neal</t>
  </si>
  <si>
    <t>Yucca</t>
  </si>
  <si>
    <t>Cochise</t>
  </si>
  <si>
    <t>Joseph City</t>
  </si>
  <si>
    <t>Parks</t>
  </si>
  <si>
    <t>Yarnell</t>
  </si>
  <si>
    <t>Arivaca</t>
  </si>
  <si>
    <t>Roosevelt</t>
  </si>
  <si>
    <t>San Simon</t>
  </si>
  <si>
    <t>Aguila</t>
  </si>
  <si>
    <t>Young</t>
  </si>
  <si>
    <t>Fort McDowell</t>
  </si>
  <si>
    <t>Elgin</t>
  </si>
  <si>
    <t>Chloride</t>
  </si>
  <si>
    <t>Jerome</t>
  </si>
  <si>
    <t>Arlington</t>
  </si>
  <si>
    <t>Pinedale</t>
  </si>
  <si>
    <t>Forest Lakes</t>
  </si>
  <si>
    <t>Skull Valley</t>
  </si>
  <si>
    <t>Willow Beach</t>
  </si>
  <si>
    <t>Dateland</t>
  </si>
  <si>
    <t>Wikieup</t>
  </si>
  <si>
    <t>Fort Thomas</t>
  </si>
  <si>
    <t>Dragoon</t>
  </si>
  <si>
    <t>Mormon Lake</t>
  </si>
  <si>
    <t>Valley Farms</t>
  </si>
  <si>
    <t>Roll</t>
  </si>
  <si>
    <t>Peach Springs</t>
  </si>
  <si>
    <t>Valentine</t>
  </si>
  <si>
    <t>Crown King</t>
  </si>
  <si>
    <t>San Francisco</t>
  </si>
  <si>
    <t>Hawthorne</t>
  </si>
  <si>
    <t>Alameda</t>
  </si>
  <si>
    <t>Folsom</t>
  </si>
  <si>
    <t>Long Beach</t>
  </si>
  <si>
    <t>Westminster</t>
  </si>
  <si>
    <t>Chino Hills</t>
  </si>
  <si>
    <t>Chula Vista</t>
  </si>
  <si>
    <t>Carmichael</t>
  </si>
  <si>
    <t>Laguna Niguel</t>
  </si>
  <si>
    <t>Fontana</t>
  </si>
  <si>
    <t>Hesperia</t>
  </si>
  <si>
    <t>Roseville</t>
  </si>
  <si>
    <t>Anaheim</t>
  </si>
  <si>
    <t>San Diego</t>
  </si>
  <si>
    <t>Temecula</t>
  </si>
  <si>
    <t>South Gate</t>
  </si>
  <si>
    <t>Bell</t>
  </si>
  <si>
    <t>Rancho Cucamonga</t>
  </si>
  <si>
    <t>Bellflower</t>
  </si>
  <si>
    <t>San Jose</t>
  </si>
  <si>
    <t>El Cajon</t>
  </si>
  <si>
    <t>Simi Valley</t>
  </si>
  <si>
    <t>Costa Mesa</t>
  </si>
  <si>
    <t>Milpitas</t>
  </si>
  <si>
    <t>Chino</t>
  </si>
  <si>
    <t>Hayward</t>
  </si>
  <si>
    <t>Santa Clara</t>
  </si>
  <si>
    <t>Vacaville</t>
  </si>
  <si>
    <t>Palmdale</t>
  </si>
  <si>
    <t>Lake Forest</t>
  </si>
  <si>
    <t>Antioch</t>
  </si>
  <si>
    <t>Elk Grove</t>
  </si>
  <si>
    <t>Tulare</t>
  </si>
  <si>
    <t>Porterville</t>
  </si>
  <si>
    <t>Hanford</t>
  </si>
  <si>
    <t>Watsonville</t>
  </si>
  <si>
    <t>Brentwood</t>
  </si>
  <si>
    <t>La Habra</t>
  </si>
  <si>
    <t>Huntington Beach</t>
  </si>
  <si>
    <t>Irvine</t>
  </si>
  <si>
    <t>Rancho Cordova</t>
  </si>
  <si>
    <t>Cupertino</t>
  </si>
  <si>
    <t>Rialto</t>
  </si>
  <si>
    <t>South San Francisco</t>
  </si>
  <si>
    <t>Murrieta</t>
  </si>
  <si>
    <t>Sunnyvale</t>
  </si>
  <si>
    <t>Montebello</t>
  </si>
  <si>
    <t>San Pablo</t>
  </si>
  <si>
    <t>Alhambra</t>
  </si>
  <si>
    <t>Vallejo</t>
  </si>
  <si>
    <t>Martinez</t>
  </si>
  <si>
    <t>Indio</t>
  </si>
  <si>
    <t>Daly City</t>
  </si>
  <si>
    <t>Yucaipa</t>
  </si>
  <si>
    <t>Corona</t>
  </si>
  <si>
    <t>Campbell</t>
  </si>
  <si>
    <t>Oildale</t>
  </si>
  <si>
    <t>Aliso Viejo</t>
  </si>
  <si>
    <t>Oceanside</t>
  </si>
  <si>
    <t>Santa Ana</t>
  </si>
  <si>
    <t>Santee</t>
  </si>
  <si>
    <t>Encinitas</t>
  </si>
  <si>
    <t>Moreno Valley</t>
  </si>
  <si>
    <t>Eastvale</t>
  </si>
  <si>
    <t>La Quinta</t>
  </si>
  <si>
    <t>Beaumont</t>
  </si>
  <si>
    <t>Gilroy</t>
  </si>
  <si>
    <t>Huntington Park</t>
  </si>
  <si>
    <t>Cathedral City</t>
  </si>
  <si>
    <t>Ventura</t>
  </si>
  <si>
    <t>Upland</t>
  </si>
  <si>
    <t>Fountain Valley</t>
  </si>
  <si>
    <t>Visalia</t>
  </si>
  <si>
    <t>Spring Valley</t>
  </si>
  <si>
    <t>Highland</t>
  </si>
  <si>
    <t>Lompoc</t>
  </si>
  <si>
    <t>Florin</t>
  </si>
  <si>
    <t>Davis</t>
  </si>
  <si>
    <t>Pomona</t>
  </si>
  <si>
    <t>Baldwin Park</t>
  </si>
  <si>
    <t>Palm Desert</t>
  </si>
  <si>
    <t>La Puente</t>
  </si>
  <si>
    <t>Redondo Beach</t>
  </si>
  <si>
    <t>Tustin</t>
  </si>
  <si>
    <t>Oakland</t>
  </si>
  <si>
    <t>San Bernardino</t>
  </si>
  <si>
    <t>Fair Oaks</t>
  </si>
  <si>
    <t>Santa Cruz</t>
  </si>
  <si>
    <t>Livermore</t>
  </si>
  <si>
    <t>San Marcos</t>
  </si>
  <si>
    <t>Citrus Heights</t>
  </si>
  <si>
    <t>Colton</t>
  </si>
  <si>
    <t>Torrance</t>
  </si>
  <si>
    <t>San Leandro</t>
  </si>
  <si>
    <t>Escondido</t>
  </si>
  <si>
    <t>Castro Valley</t>
  </si>
  <si>
    <t>Azusa</t>
  </si>
  <si>
    <t>Mission Viejo</t>
  </si>
  <si>
    <t>San Mateo</t>
  </si>
  <si>
    <t>Rosemead</t>
  </si>
  <si>
    <t>Gardena</t>
  </si>
  <si>
    <t>Cypress</t>
  </si>
  <si>
    <t>Paso Robles</t>
  </si>
  <si>
    <t>La Mesa</t>
  </si>
  <si>
    <t>Fallbrook</t>
  </si>
  <si>
    <t>Placentia</t>
  </si>
  <si>
    <t>East Los Angeles</t>
  </si>
  <si>
    <t>Manteca</t>
  </si>
  <si>
    <t>Lake Elsinore</t>
  </si>
  <si>
    <t>Burlingame</t>
  </si>
  <si>
    <t>National City</t>
  </si>
  <si>
    <t>Oxnard</t>
  </si>
  <si>
    <t>Victorville</t>
  </si>
  <si>
    <t>Pleasanton</t>
  </si>
  <si>
    <t>El Dorado Hills</t>
  </si>
  <si>
    <t>Rohnert Park</t>
  </si>
  <si>
    <t>Yorba Linda</t>
  </si>
  <si>
    <t>Hemet</t>
  </si>
  <si>
    <t>Camarillo</t>
  </si>
  <si>
    <t>Morgan Hill</t>
  </si>
  <si>
    <t>Cerritos</t>
  </si>
  <si>
    <t>San Bruno</t>
  </si>
  <si>
    <t>Carlsbad</t>
  </si>
  <si>
    <t>Tracy</t>
  </si>
  <si>
    <t>San Clemente</t>
  </si>
  <si>
    <t>Hacienda Heights</t>
  </si>
  <si>
    <t>Goleta</t>
  </si>
  <si>
    <t>Menlo Park</t>
  </si>
  <si>
    <t>Rancho Santa Margarita</t>
  </si>
  <si>
    <t>Pico Rivera</t>
  </si>
  <si>
    <t>Hollister</t>
  </si>
  <si>
    <t>Fullerton</t>
  </si>
  <si>
    <t>Poway</t>
  </si>
  <si>
    <t>Arden-Arcade</t>
  </si>
  <si>
    <t>Diamond Bar</t>
  </si>
  <si>
    <t>Newport Beach</t>
  </si>
  <si>
    <t>Rancho Palos Verdes</t>
  </si>
  <si>
    <t>Lodi</t>
  </si>
  <si>
    <t>Carson</t>
  </si>
  <si>
    <t>Rosemont</t>
  </si>
  <si>
    <t>Menifee</t>
  </si>
  <si>
    <t>Placerville</t>
  </si>
  <si>
    <t>Monrovia</t>
  </si>
  <si>
    <t>Sonoma</t>
  </si>
  <si>
    <t>San Rafael</t>
  </si>
  <si>
    <t>Santa Maria</t>
  </si>
  <si>
    <t>Mountain View</t>
  </si>
  <si>
    <t>Thousand Oaks</t>
  </si>
  <si>
    <t>Foster City</t>
  </si>
  <si>
    <t>Vista</t>
  </si>
  <si>
    <t>Paramount</t>
  </si>
  <si>
    <t>El Monte</t>
  </si>
  <si>
    <t>West Hollywood</t>
  </si>
  <si>
    <t>Lynwood</t>
  </si>
  <si>
    <t>Apple Valley</t>
  </si>
  <si>
    <t>San Ramon</t>
  </si>
  <si>
    <t>Downey</t>
  </si>
  <si>
    <t>Santa Monica</t>
  </si>
  <si>
    <t>Seal Beach</t>
  </si>
  <si>
    <t>Pacifica</t>
  </si>
  <si>
    <t>La Mirada</t>
  </si>
  <si>
    <t>Palm Springs</t>
  </si>
  <si>
    <t>Brea</t>
  </si>
  <si>
    <t>Garden Grove</t>
  </si>
  <si>
    <t>Monterey</t>
  </si>
  <si>
    <t>Pleasant Hill</t>
  </si>
  <si>
    <t>Manhattan Beach</t>
  </si>
  <si>
    <t>West Sacramento</t>
  </si>
  <si>
    <t>North Tustin</t>
  </si>
  <si>
    <t>Redlands</t>
  </si>
  <si>
    <t>Palo Alto</t>
  </si>
  <si>
    <t>Santa Clarita</t>
  </si>
  <si>
    <t>Ceres</t>
  </si>
  <si>
    <t>Los Banos</t>
  </si>
  <si>
    <t>Petaluma</t>
  </si>
  <si>
    <t>Rowland Heights</t>
  </si>
  <si>
    <t>Rocklin</t>
  </si>
  <si>
    <t>Perris</t>
  </si>
  <si>
    <t>Desert Hot Springs</t>
  </si>
  <si>
    <t>Oakley</t>
  </si>
  <si>
    <t>Woodland</t>
  </si>
  <si>
    <t>Redwood City</t>
  </si>
  <si>
    <t>Turlock</t>
  </si>
  <si>
    <t>San Luis Obispo</t>
  </si>
  <si>
    <t>Ridgecrest</t>
  </si>
  <si>
    <t>Buena Park</t>
  </si>
  <si>
    <t>Burbank</t>
  </si>
  <si>
    <t>Orange</t>
  </si>
  <si>
    <t>Pasadena</t>
  </si>
  <si>
    <t>La Verne</t>
  </si>
  <si>
    <t>Ramona</t>
  </si>
  <si>
    <t>Florence-Graham</t>
  </si>
  <si>
    <t>Orangevale</t>
  </si>
  <si>
    <t>Marysville</t>
  </si>
  <si>
    <t>West Covina</t>
  </si>
  <si>
    <t>Dana Point</t>
  </si>
  <si>
    <t>Atwater</t>
  </si>
  <si>
    <t>Walnut</t>
  </si>
  <si>
    <t>Compton</t>
  </si>
  <si>
    <t>Oakdale</t>
  </si>
  <si>
    <t>Lemoore</t>
  </si>
  <si>
    <t>Mill Valley</t>
  </si>
  <si>
    <t>Rancho Mirage</t>
  </si>
  <si>
    <t>Culver City</t>
  </si>
  <si>
    <t>Grass Valley</t>
  </si>
  <si>
    <t>Claremont</t>
  </si>
  <si>
    <t>San Dimas</t>
  </si>
  <si>
    <t>Altadena</t>
  </si>
  <si>
    <t>San Carlos</t>
  </si>
  <si>
    <t>Monterey Park</t>
  </si>
  <si>
    <t>Inglewood</t>
  </si>
  <si>
    <t>Oroville</t>
  </si>
  <si>
    <t>Santa Barbara</t>
  </si>
  <si>
    <t>Laguna Beach</t>
  </si>
  <si>
    <t>Banning</t>
  </si>
  <si>
    <t>Tehachapi</t>
  </si>
  <si>
    <t>Laguna Woods</t>
  </si>
  <si>
    <t>Atascadero</t>
  </si>
  <si>
    <t>Temple City</t>
  </si>
  <si>
    <t>Shingle Springs</t>
  </si>
  <si>
    <t>Whittier</t>
  </si>
  <si>
    <t>San Gabriel</t>
  </si>
  <si>
    <t>Arroyo Grande</t>
  </si>
  <si>
    <t>Seaside</t>
  </si>
  <si>
    <t>Moorpark</t>
  </si>
  <si>
    <t>San Juan Capistrano</t>
  </si>
  <si>
    <t>Benicia</t>
  </si>
  <si>
    <t>Barstow</t>
  </si>
  <si>
    <t>Sanger</t>
  </si>
  <si>
    <t>Ladera Ranch</t>
  </si>
  <si>
    <t>El Cerrito</t>
  </si>
  <si>
    <t>Belmont</t>
  </si>
  <si>
    <t>Wildomar</t>
  </si>
  <si>
    <t>Walnut Creek</t>
  </si>
  <si>
    <t>Delano</t>
  </si>
  <si>
    <t>Sebastopol</t>
  </si>
  <si>
    <t>Covina</t>
  </si>
  <si>
    <t>Palos Verdes Estates</t>
  </si>
  <si>
    <t>Los Gatos</t>
  </si>
  <si>
    <t>Montclair</t>
  </si>
  <si>
    <t>Lawndale</t>
  </si>
  <si>
    <t>Marina</t>
  </si>
  <si>
    <t>Lakewood</t>
  </si>
  <si>
    <t>Windsor</t>
  </si>
  <si>
    <t>Yucca Valley</t>
  </si>
  <si>
    <t>Laguna Hills</t>
  </si>
  <si>
    <t>Aptos</t>
  </si>
  <si>
    <t>Galt</t>
  </si>
  <si>
    <t>South Pasadena</t>
  </si>
  <si>
    <t>Twentynine Palms</t>
  </si>
  <si>
    <t>Coto de Caza</t>
  </si>
  <si>
    <t>Suisun City</t>
  </si>
  <si>
    <t>Coachella</t>
  </si>
  <si>
    <t>Hermosa Beach</t>
  </si>
  <si>
    <t>South El Monte</t>
  </si>
  <si>
    <t>Calexico</t>
  </si>
  <si>
    <t>San Jacinto</t>
  </si>
  <si>
    <t>Rosedale</t>
  </si>
  <si>
    <t>Eureka</t>
  </si>
  <si>
    <t>Adelanto</t>
  </si>
  <si>
    <t>Reedley</t>
  </si>
  <si>
    <t>Imperial Beach</t>
  </si>
  <si>
    <t>Glendora</t>
  </si>
  <si>
    <t>Santa Paula</t>
  </si>
  <si>
    <t>Calabasas</t>
  </si>
  <si>
    <t>San Lorenzo</t>
  </si>
  <si>
    <t>Berkeley</t>
  </si>
  <si>
    <t>Novato</t>
  </si>
  <si>
    <t>El Sobrante</t>
  </si>
  <si>
    <t>Loma Linda</t>
  </si>
  <si>
    <t>Beverly Hills</t>
  </si>
  <si>
    <t>Agoura Hills</t>
  </si>
  <si>
    <t>Millbrae</t>
  </si>
  <si>
    <t>Lomita</t>
  </si>
  <si>
    <t>Nevada City</t>
  </si>
  <si>
    <t>Olivehurst</t>
  </si>
  <si>
    <t>Coronado</t>
  </si>
  <si>
    <t>Brawley</t>
  </si>
  <si>
    <t>Los Alamitos</t>
  </si>
  <si>
    <t>Hercules</t>
  </si>
  <si>
    <t>Lemon Grove</t>
  </si>
  <si>
    <t>Arcata</t>
  </si>
  <si>
    <t>Dinuba</t>
  </si>
  <si>
    <t>Nipomo</t>
  </si>
  <si>
    <t>South Lake Tahoe</t>
  </si>
  <si>
    <t>Patterson</t>
  </si>
  <si>
    <t>Pacific Grove</t>
  </si>
  <si>
    <t>Rosamond</t>
  </si>
  <si>
    <t>Healdsburg</t>
  </si>
  <si>
    <t>Westlake Village</t>
  </si>
  <si>
    <t>Los Altos</t>
  </si>
  <si>
    <t>Port Hueneme</t>
  </si>
  <si>
    <t>Ojai</t>
  </si>
  <si>
    <t>Malibu</t>
  </si>
  <si>
    <t>McKinleyville</t>
  </si>
  <si>
    <t>San Fernando</t>
  </si>
  <si>
    <t>Granite Bay</t>
  </si>
  <si>
    <t>Duarte</t>
  </si>
  <si>
    <t>Norco</t>
  </si>
  <si>
    <t>Riverbank</t>
  </si>
  <si>
    <t>El Segundo</t>
  </si>
  <si>
    <t>Fort Bragg</t>
  </si>
  <si>
    <t>Orinda</t>
  </si>
  <si>
    <t>Pinole</t>
  </si>
  <si>
    <t>Lathrop</t>
  </si>
  <si>
    <t>Valley Center</t>
  </si>
  <si>
    <t>Imperial</t>
  </si>
  <si>
    <t>Truckee</t>
  </si>
  <si>
    <t>Castaic</t>
  </si>
  <si>
    <t>La Canada Flintridge</t>
  </si>
  <si>
    <t>Wasco</t>
  </si>
  <si>
    <t>Garden Acres</t>
  </si>
  <si>
    <t>Del Mar</t>
  </si>
  <si>
    <t>West Puente Valley</t>
  </si>
  <si>
    <t>Ripon</t>
  </si>
  <si>
    <t>Maywood</t>
  </si>
  <si>
    <t>Carpinteria</t>
  </si>
  <si>
    <t>Half Moon Bay</t>
  </si>
  <si>
    <t>Willits</t>
  </si>
  <si>
    <t>Solana Beach</t>
  </si>
  <si>
    <t>American Canyon</t>
  </si>
  <si>
    <t>Alpine</t>
  </si>
  <si>
    <t>Kerman</t>
  </si>
  <si>
    <t>Fortuna</t>
  </si>
  <si>
    <t>Chowchilla</t>
  </si>
  <si>
    <t>West Carson</t>
  </si>
  <si>
    <t>Shafter</t>
  </si>
  <si>
    <t>Discovery Bay</t>
  </si>
  <si>
    <t>San Anselmo</t>
  </si>
  <si>
    <t>Los Osos</t>
  </si>
  <si>
    <t>Kingsburg</t>
  </si>
  <si>
    <t>Canyon Lake</t>
  </si>
  <si>
    <t>Tiburon</t>
  </si>
  <si>
    <t>Bonita</t>
  </si>
  <si>
    <t>Sausalito</t>
  </si>
  <si>
    <t>Greenfield</t>
  </si>
  <si>
    <t>Carmel-by-the-Sea</t>
  </si>
  <si>
    <t>Alamo</t>
  </si>
  <si>
    <t>Magalia</t>
  </si>
  <si>
    <t>Blythe</t>
  </si>
  <si>
    <t>Moraga</t>
  </si>
  <si>
    <t>Scotts Valley</t>
  </si>
  <si>
    <t>Taft</t>
  </si>
  <si>
    <t>Capitola</t>
  </si>
  <si>
    <t>Lindsay</t>
  </si>
  <si>
    <t>Morro Bay</t>
  </si>
  <si>
    <t>Kelseyville</t>
  </si>
  <si>
    <t>Rio Vista</t>
  </si>
  <si>
    <t>Soledad</t>
  </si>
  <si>
    <t>Lakeport</t>
  </si>
  <si>
    <t>Grover Beach</t>
  </si>
  <si>
    <t>Exeter</t>
  </si>
  <si>
    <t>Arvin</t>
  </si>
  <si>
    <t>Rio Linda</t>
  </si>
  <si>
    <t>Kentfield</t>
  </si>
  <si>
    <t>Santa Fe Springs</t>
  </si>
  <si>
    <t>Loomis</t>
  </si>
  <si>
    <t>King City</t>
  </si>
  <si>
    <t>Thermal</t>
  </si>
  <si>
    <t>Fillmore</t>
  </si>
  <si>
    <t>Big Bear City</t>
  </si>
  <si>
    <t>Penn Valley</t>
  </si>
  <si>
    <t>Oak Park</t>
  </si>
  <si>
    <t>La Palma</t>
  </si>
  <si>
    <t>Coarsegold</t>
  </si>
  <si>
    <t>Coalinga</t>
  </si>
  <si>
    <t>Sierra Madre</t>
  </si>
  <si>
    <t>Pismo Beach</t>
  </si>
  <si>
    <t>Cloverdale</t>
  </si>
  <si>
    <t>California City</t>
  </si>
  <si>
    <t>Montecito</t>
  </si>
  <si>
    <t>Oakhurst</t>
  </si>
  <si>
    <t>Soquel</t>
  </si>
  <si>
    <t>Corcoran</t>
  </si>
  <si>
    <t>Escalon</t>
  </si>
  <si>
    <t>Boulder Creek</t>
  </si>
  <si>
    <t>Livingston</t>
  </si>
  <si>
    <t>Templeton</t>
  </si>
  <si>
    <t>Salida</t>
  </si>
  <si>
    <t>Artesia</t>
  </si>
  <si>
    <t>Crestline</t>
  </si>
  <si>
    <t>Joshua Tree</t>
  </si>
  <si>
    <t>Rancho Santa Fe</t>
  </si>
  <si>
    <t>Grand Terrace</t>
  </si>
  <si>
    <t>Signal Hill</t>
  </si>
  <si>
    <t>San Marino</t>
  </si>
  <si>
    <t>Saint Helena</t>
  </si>
  <si>
    <t>Stanford</t>
  </si>
  <si>
    <t>Gridley</t>
  </si>
  <si>
    <t>Parlier</t>
  </si>
  <si>
    <t>Pollock Pines</t>
  </si>
  <si>
    <t>Cotati</t>
  </si>
  <si>
    <t>Ladera Heights</t>
  </si>
  <si>
    <t>Newman</t>
  </si>
  <si>
    <t>Shasta Lake</t>
  </si>
  <si>
    <t>Winton</t>
  </si>
  <si>
    <t>Mendota</t>
  </si>
  <si>
    <t>Littlerock</t>
  </si>
  <si>
    <t>Calimesa</t>
  </si>
  <si>
    <t>Lamont</t>
  </si>
  <si>
    <t>Indian Wells</t>
  </si>
  <si>
    <t>Cambria</t>
  </si>
  <si>
    <t>Corte Madera</t>
  </si>
  <si>
    <t>Hughson</t>
  </si>
  <si>
    <t>Thousand Palms</t>
  </si>
  <si>
    <t>Big Bear Lake</t>
  </si>
  <si>
    <t>Delhi</t>
  </si>
  <si>
    <t>Felton</t>
  </si>
  <si>
    <t>Waterford</t>
  </si>
  <si>
    <t>Mc Farland</t>
  </si>
  <si>
    <t>Hawaiian Gardens</t>
  </si>
  <si>
    <t>Fairfax</t>
  </si>
  <si>
    <t>Colfax</t>
  </si>
  <si>
    <t>Phelan</t>
  </si>
  <si>
    <t>Calistoga</t>
  </si>
  <si>
    <t>Mecca</t>
  </si>
  <si>
    <t>Live Oak</t>
  </si>
  <si>
    <t>Larkspur</t>
  </si>
  <si>
    <t>Lexington Hills</t>
  </si>
  <si>
    <t>Carmel Valley</t>
  </si>
  <si>
    <t>Gustine</t>
  </si>
  <si>
    <t>Winters</t>
  </si>
  <si>
    <t>Jamul</t>
  </si>
  <si>
    <t>Dos Palos</t>
  </si>
  <si>
    <t>Solvang</t>
  </si>
  <si>
    <t>Commerce</t>
  </si>
  <si>
    <t>Forestville</t>
  </si>
  <si>
    <t>La Crescenta-Montrose</t>
  </si>
  <si>
    <t>Guerneville</t>
  </si>
  <si>
    <t>Rodeo</t>
  </si>
  <si>
    <t>Firebaugh</t>
  </si>
  <si>
    <t>Orosi</t>
  </si>
  <si>
    <t>Woodlake</t>
  </si>
  <si>
    <t>Acton</t>
  </si>
  <si>
    <t>Castroville</t>
  </si>
  <si>
    <t>Lake Isabella</t>
  </si>
  <si>
    <t>Nuevo</t>
  </si>
  <si>
    <t>Lucerne Valley</t>
  </si>
  <si>
    <t>Hilmar</t>
  </si>
  <si>
    <t>Farmersville</t>
  </si>
  <si>
    <t>Freedom</t>
  </si>
  <si>
    <t>Newcastle</t>
  </si>
  <si>
    <t>Topanga</t>
  </si>
  <si>
    <t>Santa Ynez</t>
  </si>
  <si>
    <t>Del Monte Forest</t>
  </si>
  <si>
    <t>Sloughhouse</t>
  </si>
  <si>
    <t>Foresthill</t>
  </si>
  <si>
    <t>Orange Cove</t>
  </si>
  <si>
    <t>Needles</t>
  </si>
  <si>
    <t>Fowler</t>
  </si>
  <si>
    <t>Holtville</t>
  </si>
  <si>
    <t>Gonzales</t>
  </si>
  <si>
    <t>Ben Lomond</t>
  </si>
  <si>
    <t>Helendale</t>
  </si>
  <si>
    <t>Buellton</t>
  </si>
  <si>
    <t>Diamond Springs</t>
  </si>
  <si>
    <t>Acampo</t>
  </si>
  <si>
    <t>Oceano</t>
  </si>
  <si>
    <t>Oak View</t>
  </si>
  <si>
    <t>Tahoe City</t>
  </si>
  <si>
    <t>Avenal</t>
  </si>
  <si>
    <t>Twain Harte</t>
  </si>
  <si>
    <t>Portola Valley</t>
  </si>
  <si>
    <t>Denair</t>
  </si>
  <si>
    <t>Redwood Valley</t>
  </si>
  <si>
    <t>Earlimart</t>
  </si>
  <si>
    <t>Shingletown</t>
  </si>
  <si>
    <t>Atherton</t>
  </si>
  <si>
    <t>San Martin</t>
  </si>
  <si>
    <t>Frazier Park</t>
  </si>
  <si>
    <t>Wrightwood</t>
  </si>
  <si>
    <t>Homeland</t>
  </si>
  <si>
    <t>Woodbridge</t>
  </si>
  <si>
    <t>Running Springs</t>
  </si>
  <si>
    <t>Bonsall</t>
  </si>
  <si>
    <t>Idyllwild</t>
  </si>
  <si>
    <t>Hidden Valley Lake</t>
  </si>
  <si>
    <t>Mojave</t>
  </si>
  <si>
    <t>Guadalupe</t>
  </si>
  <si>
    <t>Camino</t>
  </si>
  <si>
    <t>Groveland</t>
  </si>
  <si>
    <t>Meadow Vista</t>
  </si>
  <si>
    <t>Linden</t>
  </si>
  <si>
    <t>Clearlake Oaks</t>
  </si>
  <si>
    <t>Elverta</t>
  </si>
  <si>
    <t>Brisbane</t>
  </si>
  <si>
    <t>Borrego Springs</t>
  </si>
  <si>
    <t>Cayucos</t>
  </si>
  <si>
    <t>Anza</t>
  </si>
  <si>
    <t>Durham</t>
  </si>
  <si>
    <t>Palo Cedro</t>
  </si>
  <si>
    <t>Wheatland</t>
  </si>
  <si>
    <t>Burney</t>
  </si>
  <si>
    <t>Riverdale</t>
  </si>
  <si>
    <t>Penngrove</t>
  </si>
  <si>
    <t>Pinon Hills</t>
  </si>
  <si>
    <t>Strathmore</t>
  </si>
  <si>
    <t>Villa Park</t>
  </si>
  <si>
    <t>Lake Arrowhead</t>
  </si>
  <si>
    <t>Lower Lake</t>
  </si>
  <si>
    <t>Tuolumne</t>
  </si>
  <si>
    <t>Terra Bella</t>
  </si>
  <si>
    <t>Morongo Valley</t>
  </si>
  <si>
    <t>Rescue</t>
  </si>
  <si>
    <t>Julian</t>
  </si>
  <si>
    <t>Caruthers</t>
  </si>
  <si>
    <t>Yountville</t>
  </si>
  <si>
    <t>Kings Beach</t>
  </si>
  <si>
    <t>Gualala</t>
  </si>
  <si>
    <t>Cool</t>
  </si>
  <si>
    <t>Los Molinos</t>
  </si>
  <si>
    <t>Mendocino</t>
  </si>
  <si>
    <t>San Juan Bautista</t>
  </si>
  <si>
    <t>Glen Ellen</t>
  </si>
  <si>
    <t>Crockett</t>
  </si>
  <si>
    <t>Lockeford</t>
  </si>
  <si>
    <t>Middletown</t>
  </si>
  <si>
    <t>San Miguel</t>
  </si>
  <si>
    <t>North Fork</t>
  </si>
  <si>
    <t>Pixley</t>
  </si>
  <si>
    <t>Cutler</t>
  </si>
  <si>
    <t>Aguanga</t>
  </si>
  <si>
    <t>Planada</t>
  </si>
  <si>
    <t>Lucerne</t>
  </si>
  <si>
    <t>Auberry</t>
  </si>
  <si>
    <t>Mather</t>
  </si>
  <si>
    <t>Aromas</t>
  </si>
  <si>
    <t>Squaw Valley</t>
  </si>
  <si>
    <t>Paradise</t>
  </si>
  <si>
    <t>Avalon</t>
  </si>
  <si>
    <t>Wofford Heights</t>
  </si>
  <si>
    <t>Rio Dell</t>
  </si>
  <si>
    <t>Trinidad</t>
  </si>
  <si>
    <t>Campo</t>
  </si>
  <si>
    <t>Esparto</t>
  </si>
  <si>
    <t>Simmler</t>
  </si>
  <si>
    <t>Tecate</t>
  </si>
  <si>
    <t>French Camp</t>
  </si>
  <si>
    <t>Three Rivers</t>
  </si>
  <si>
    <t>Ivanhoe</t>
  </si>
  <si>
    <t>Janesville</t>
  </si>
  <si>
    <t>Ferndale</t>
  </si>
  <si>
    <t>Armona</t>
  </si>
  <si>
    <t>Garberville</t>
  </si>
  <si>
    <t>Angwin</t>
  </si>
  <si>
    <t>Landers</t>
  </si>
  <si>
    <t>Garden Valley</t>
  </si>
  <si>
    <t>Somis</t>
  </si>
  <si>
    <t>Redway</t>
  </si>
  <si>
    <t>Upper Lake</t>
  </si>
  <si>
    <t>Keyes</t>
  </si>
  <si>
    <t>Berry Creek</t>
  </si>
  <si>
    <t>Penryn</t>
  </si>
  <si>
    <t>Soulsbyville</t>
  </si>
  <si>
    <t>Biggs</t>
  </si>
  <si>
    <t>Nice</t>
  </si>
  <si>
    <t>Gerber</t>
  </si>
  <si>
    <t>Occidental</t>
  </si>
  <si>
    <t>Calipatria</t>
  </si>
  <si>
    <t>Laytonville</t>
  </si>
  <si>
    <t>Moss Beach</t>
  </si>
  <si>
    <t>Montara</t>
  </si>
  <si>
    <t>San Joaquin</t>
  </si>
  <si>
    <t>Pauma Valley</t>
  </si>
  <si>
    <t>Bethel Island</t>
  </si>
  <si>
    <t>Inyokern</t>
  </si>
  <si>
    <t>Laton</t>
  </si>
  <si>
    <t>Covelo</t>
  </si>
  <si>
    <t>Lake Hughes</t>
  </si>
  <si>
    <t>Bodfish</t>
  </si>
  <si>
    <t>Bayside</t>
  </si>
  <si>
    <t>Pine Mountain Club</t>
  </si>
  <si>
    <t>Tipton</t>
  </si>
  <si>
    <t>Smith River</t>
  </si>
  <si>
    <t>Weldon</t>
  </si>
  <si>
    <t>Browns Valley</t>
  </si>
  <si>
    <t>Geyserville</t>
  </si>
  <si>
    <t>Isleton</t>
  </si>
  <si>
    <t>Ross</t>
  </si>
  <si>
    <t>Kernville</t>
  </si>
  <si>
    <t>Potter Valley</t>
  </si>
  <si>
    <t>Cabazon</t>
  </si>
  <si>
    <t>Bodega Bay</t>
  </si>
  <si>
    <t>Willow Creek</t>
  </si>
  <si>
    <t>Bradley</t>
  </si>
  <si>
    <t>Friant</t>
  </si>
  <si>
    <t>Palermo</t>
  </si>
  <si>
    <t>Tollhouse</t>
  </si>
  <si>
    <t>Newberry Springs</t>
  </si>
  <si>
    <t>Ahwahnee</t>
  </si>
  <si>
    <t>Blue Lake</t>
  </si>
  <si>
    <t>North San Juan</t>
  </si>
  <si>
    <t>Le Grand</t>
  </si>
  <si>
    <t>Kenwood</t>
  </si>
  <si>
    <t>Boron</t>
  </si>
  <si>
    <t>Descanso</t>
  </si>
  <si>
    <t>Herald</t>
  </si>
  <si>
    <t>Rough and Ready</t>
  </si>
  <si>
    <t>Earp</t>
  </si>
  <si>
    <t>Pearblossom</t>
  </si>
  <si>
    <t>Applegate</t>
  </si>
  <si>
    <t>Avila Beach</t>
  </si>
  <si>
    <t>Mountain Center</t>
  </si>
  <si>
    <t>Point Reyes Station</t>
  </si>
  <si>
    <t>Summerland</t>
  </si>
  <si>
    <t>McArthur</t>
  </si>
  <si>
    <t>Prather</t>
  </si>
  <si>
    <t>Del Rey</t>
  </si>
  <si>
    <t>Graton</t>
  </si>
  <si>
    <t>Forest Ranch</t>
  </si>
  <si>
    <t>Whitethorn</t>
  </si>
  <si>
    <t>Lakehead</t>
  </si>
  <si>
    <t>Monte Rio</t>
  </si>
  <si>
    <t>La Honda</t>
  </si>
  <si>
    <t>Silverado</t>
  </si>
  <si>
    <t>Moss Landing</t>
  </si>
  <si>
    <t>Cazadero</t>
  </si>
  <si>
    <t>Carnelian Bay</t>
  </si>
  <si>
    <t>Warner Springs</t>
  </si>
  <si>
    <t>Smartsville</t>
  </si>
  <si>
    <t>Boulevard</t>
  </si>
  <si>
    <t>Lost Hills</t>
  </si>
  <si>
    <t>Big Sur</t>
  </si>
  <si>
    <t>Oregon House</t>
  </si>
  <si>
    <t>Fall River Mills</t>
  </si>
  <si>
    <t>Loleta</t>
  </si>
  <si>
    <t>Point Arena</t>
  </si>
  <si>
    <t>Hopland</t>
  </si>
  <si>
    <t>Woodacre</t>
  </si>
  <si>
    <t>Buttonwillow</t>
  </si>
  <si>
    <t>Mi Wuk Village</t>
  </si>
  <si>
    <t>Richgrove</t>
  </si>
  <si>
    <t>Creston</t>
  </si>
  <si>
    <t>Caliente</t>
  </si>
  <si>
    <t>Santa Ysabel</t>
  </si>
  <si>
    <t>Inverness</t>
  </si>
  <si>
    <t>Yermo</t>
  </si>
  <si>
    <t>Pilot Hill</t>
  </si>
  <si>
    <t>Boonville</t>
  </si>
  <si>
    <t>Lebec</t>
  </si>
  <si>
    <t>Stevinson</t>
  </si>
  <si>
    <t>Bass Lake</t>
  </si>
  <si>
    <t>Hydesville</t>
  </si>
  <si>
    <t>Los Olivos</t>
  </si>
  <si>
    <t>Pescadero</t>
  </si>
  <si>
    <t>Chualar</t>
  </si>
  <si>
    <t>Crows Landing</t>
  </si>
  <si>
    <t>Tahoma</t>
  </si>
  <si>
    <t>Llano</t>
  </si>
  <si>
    <t>Philo</t>
  </si>
  <si>
    <t>Sunol</t>
  </si>
  <si>
    <t>Forest Falls</t>
  </si>
  <si>
    <t>Potrero</t>
  </si>
  <si>
    <t>Klamath</t>
  </si>
  <si>
    <t>Albion</t>
  </si>
  <si>
    <t>Raymond</t>
  </si>
  <si>
    <t>Diablo</t>
  </si>
  <si>
    <t>Millville</t>
  </si>
  <si>
    <t>Lagunitas</t>
  </si>
  <si>
    <t>Oak Run</t>
  </si>
  <si>
    <t>Fawnskin</t>
  </si>
  <si>
    <t>Hickman</t>
  </si>
  <si>
    <t>Myers Flat</t>
  </si>
  <si>
    <t>Shandon</t>
  </si>
  <si>
    <t>Carlotta</t>
  </si>
  <si>
    <t>Alta</t>
  </si>
  <si>
    <t>Davenport</t>
  </si>
  <si>
    <t>Doyle</t>
  </si>
  <si>
    <t>White Water</t>
  </si>
  <si>
    <t>Shaver Lake</t>
  </si>
  <si>
    <t>Stratford</t>
  </si>
  <si>
    <t>Byron</t>
  </si>
  <si>
    <t>Igo</t>
  </si>
  <si>
    <t>Stinson Beach</t>
  </si>
  <si>
    <t>Bradbury</t>
  </si>
  <si>
    <t>Lytle Creek</t>
  </si>
  <si>
    <t>Kettleman City</t>
  </si>
  <si>
    <t>Snelling</t>
  </si>
  <si>
    <t>Gasquet</t>
  </si>
  <si>
    <t>Lotus</t>
  </si>
  <si>
    <t>Pala</t>
  </si>
  <si>
    <t>Dobbins</t>
  </si>
  <si>
    <t>Tahoe Vista</t>
  </si>
  <si>
    <t>Soda Springs</t>
  </si>
  <si>
    <t>Scotia</t>
  </si>
  <si>
    <t>Tranquillity</t>
  </si>
  <si>
    <t>The Sea Ranch</t>
  </si>
  <si>
    <t>Whitmore</t>
  </si>
  <si>
    <t>Dulzura</t>
  </si>
  <si>
    <t>Ballico</t>
  </si>
  <si>
    <t>Paicines</t>
  </si>
  <si>
    <t>Kneeland</t>
  </si>
  <si>
    <t>Jacumba</t>
  </si>
  <si>
    <t>Alpaugh</t>
  </si>
  <si>
    <t>Hinkley</t>
  </si>
  <si>
    <t>Manton</t>
  </si>
  <si>
    <t>Cantua Creek</t>
  </si>
  <si>
    <t>Pope Valley</t>
  </si>
  <si>
    <t>El Nido</t>
  </si>
  <si>
    <t>Lockwood</t>
  </si>
  <si>
    <t>Angelus Oaks</t>
  </si>
  <si>
    <t>Nicasio</t>
  </si>
  <si>
    <t>Camptonville</t>
  </si>
  <si>
    <t>Ducor</t>
  </si>
  <si>
    <t>Bridgeville</t>
  </si>
  <si>
    <t>Onyx</t>
  </si>
  <si>
    <t>Long Barn</t>
  </si>
  <si>
    <t>Yolo</t>
  </si>
  <si>
    <t>Round Mountain</t>
  </si>
  <si>
    <t>San Geronimo</t>
  </si>
  <si>
    <t>Jenner</t>
  </si>
  <si>
    <t>Dunlap</t>
  </si>
  <si>
    <t>Manchester</t>
  </si>
  <si>
    <t>San Quentin</t>
  </si>
  <si>
    <t>Green Valley Lake</t>
  </si>
  <si>
    <t>Bieber</t>
  </si>
  <si>
    <t>Raisin City</t>
  </si>
  <si>
    <t>Montgomery Creek</t>
  </si>
  <si>
    <t>Forbestown</t>
  </si>
  <si>
    <t>Leggett</t>
  </si>
  <si>
    <t>Elk</t>
  </si>
  <si>
    <t>Tomales</t>
  </si>
  <si>
    <t>Baker</t>
  </si>
  <si>
    <t>Standish</t>
  </si>
  <si>
    <t>Lemon Cove</t>
  </si>
  <si>
    <t>Dutch Flat</t>
  </si>
  <si>
    <t>Miramonte</t>
  </si>
  <si>
    <t>Comptche</t>
  </si>
  <si>
    <t>French Gulch</t>
  </si>
  <si>
    <t>San Ardo</t>
  </si>
  <si>
    <t>Fields Landing</t>
  </si>
  <si>
    <t>Tehama</t>
  </si>
  <si>
    <t>Paynes Creek</t>
  </si>
  <si>
    <t>Palomar Mountain</t>
  </si>
  <si>
    <t>Big Oak Flat</t>
  </si>
  <si>
    <t>Desert Center</t>
  </si>
  <si>
    <t>Cassel</t>
  </si>
  <si>
    <t>Clipper Mills</t>
  </si>
  <si>
    <t>Milford</t>
  </si>
  <si>
    <t>Samoa</t>
  </si>
  <si>
    <t>Dillon Beach</t>
  </si>
  <si>
    <t>Fellows</t>
  </si>
  <si>
    <t>East Foothills</t>
  </si>
  <si>
    <t>O Neals</t>
  </si>
  <si>
    <t>Canyon</t>
  </si>
  <si>
    <t>Ranchita</t>
  </si>
  <si>
    <t>Robbins</t>
  </si>
  <si>
    <t>Guinda</t>
  </si>
  <si>
    <t>Litchfield</t>
  </si>
  <si>
    <t>Richvale</t>
  </si>
  <si>
    <t>Yorkville</t>
  </si>
  <si>
    <t>Gold Run</t>
  </si>
  <si>
    <t>Duncans Mills</t>
  </si>
  <si>
    <t>Glennville</t>
  </si>
  <si>
    <t>Caspar</t>
  </si>
  <si>
    <t>Brooks</t>
  </si>
  <si>
    <t>Hume</t>
  </si>
  <si>
    <t>Capay</t>
  </si>
  <si>
    <t>Redcrest</t>
  </si>
  <si>
    <t>San Gregorio</t>
  </si>
  <si>
    <t>Hat Creek</t>
  </si>
  <si>
    <t>Annapolis</t>
  </si>
  <si>
    <t>Nicolaus</t>
  </si>
  <si>
    <t>Port Costa</t>
  </si>
  <si>
    <t>Westport</t>
  </si>
  <si>
    <t>Mount Laguna</t>
  </si>
  <si>
    <t>Badger</t>
  </si>
  <si>
    <t>San Lucas</t>
  </si>
  <si>
    <t>Mill Creek</t>
  </si>
  <si>
    <t>Deer Park</t>
  </si>
  <si>
    <t>Vernalis</t>
  </si>
  <si>
    <t>Old Station</t>
  </si>
  <si>
    <t>Big Bend</t>
  </si>
  <si>
    <t>Lakeshore</t>
  </si>
  <si>
    <t>Twin Bridges</t>
  </si>
  <si>
    <t>Castella</t>
  </si>
  <si>
    <t>Kyburz</t>
  </si>
  <si>
    <t>Woody</t>
  </si>
  <si>
    <t>Branscomb</t>
  </si>
  <si>
    <t>Mc Kittrick</t>
  </si>
  <si>
    <t>Big Creek</t>
  </si>
  <si>
    <t>Korbel</t>
  </si>
  <si>
    <t>Valyermo</t>
  </si>
  <si>
    <t>Randsburg</t>
  </si>
  <si>
    <t>Ravendale</t>
  </si>
  <si>
    <t>Madeline</t>
  </si>
  <si>
    <t>Wendel</t>
  </si>
  <si>
    <t>Birds Landing</t>
  </si>
  <si>
    <t>Casmalia</t>
  </si>
  <si>
    <t>Nubieber</t>
  </si>
  <si>
    <t>Nelson</t>
  </si>
  <si>
    <t>Termo</t>
  </si>
  <si>
    <t>Essex</t>
  </si>
  <si>
    <t>Harmony</t>
  </si>
  <si>
    <t>Strawberry</t>
  </si>
  <si>
    <t>Parker</t>
  </si>
  <si>
    <t>Aurora</t>
  </si>
  <si>
    <t>Longmont</t>
  </si>
  <si>
    <t>Denver</t>
  </si>
  <si>
    <t>Loveland</t>
  </si>
  <si>
    <t>Broomfield</t>
  </si>
  <si>
    <t>Northglenn</t>
  </si>
  <si>
    <t>Ken Caryl</t>
  </si>
  <si>
    <t>Golden</t>
  </si>
  <si>
    <t>Commerce City</t>
  </si>
  <si>
    <t>Highlands Ranch</t>
  </si>
  <si>
    <t>Sherrelwood</t>
  </si>
  <si>
    <t>Centennial</t>
  </si>
  <si>
    <t>Arvada</t>
  </si>
  <si>
    <t>Brighton</t>
  </si>
  <si>
    <t>Greenwood Village</t>
  </si>
  <si>
    <t>Littleton</t>
  </si>
  <si>
    <t>Castle Rock</t>
  </si>
  <si>
    <t>Wheat Ridge</t>
  </si>
  <si>
    <t>Security-Widefield</t>
  </si>
  <si>
    <t>Canon City</t>
  </si>
  <si>
    <t>Fountain</t>
  </si>
  <si>
    <t>Englewood</t>
  </si>
  <si>
    <t>Monument</t>
  </si>
  <si>
    <t>Peyton</t>
  </si>
  <si>
    <t>Evergreen</t>
  </si>
  <si>
    <t>Lone Tree</t>
  </si>
  <si>
    <t>Black Forest</t>
  </si>
  <si>
    <t>Evans</t>
  </si>
  <si>
    <t>Carbondale</t>
  </si>
  <si>
    <t>Fruita</t>
  </si>
  <si>
    <t>Morrison</t>
  </si>
  <si>
    <t>Estes Park</t>
  </si>
  <si>
    <t>Berthoud</t>
  </si>
  <si>
    <t>Clifton</t>
  </si>
  <si>
    <t>Avon</t>
  </si>
  <si>
    <t>Woodland Park</t>
  </si>
  <si>
    <t>Rifle</t>
  </si>
  <si>
    <t>Aspen</t>
  </si>
  <si>
    <t>Lochbuie</t>
  </si>
  <si>
    <t>Wellington</t>
  </si>
  <si>
    <t>Keystone</t>
  </si>
  <si>
    <t>Fort Lupton</t>
  </si>
  <si>
    <t>Bayfield</t>
  </si>
  <si>
    <t>Roxborough Park</t>
  </si>
  <si>
    <t>Conifer</t>
  </si>
  <si>
    <t>Bailey</t>
  </si>
  <si>
    <t>Basalt</t>
  </si>
  <si>
    <t>Eaton</t>
  </si>
  <si>
    <t>Florissant</t>
  </si>
  <si>
    <t>Eagle</t>
  </si>
  <si>
    <t>Manitou Springs</t>
  </si>
  <si>
    <t>Brush</t>
  </si>
  <si>
    <t>Gypsum</t>
  </si>
  <si>
    <t>Milliken</t>
  </si>
  <si>
    <t>Frisco</t>
  </si>
  <si>
    <t>Silverthorne</t>
  </si>
  <si>
    <t>Parachute</t>
  </si>
  <si>
    <t>Calhan</t>
  </si>
  <si>
    <t>Palisade</t>
  </si>
  <si>
    <t>Lyons</t>
  </si>
  <si>
    <t>Bennett</t>
  </si>
  <si>
    <t>Strasburg</t>
  </si>
  <si>
    <t>Ignacio</t>
  </si>
  <si>
    <t>Dacono</t>
  </si>
  <si>
    <t>Silt</t>
  </si>
  <si>
    <t>Nederland</t>
  </si>
  <si>
    <t>Frederick</t>
  </si>
  <si>
    <t>Divide</t>
  </si>
  <si>
    <t>Idaho Springs</t>
  </si>
  <si>
    <t>Penrose</t>
  </si>
  <si>
    <t>Olathe</t>
  </si>
  <si>
    <t>Franktown</t>
  </si>
  <si>
    <t>Mead</t>
  </si>
  <si>
    <t>Elbert</t>
  </si>
  <si>
    <t>Timnath</t>
  </si>
  <si>
    <t>La Salle</t>
  </si>
  <si>
    <t>Fairplay</t>
  </si>
  <si>
    <t>Keenesburg</t>
  </si>
  <si>
    <t>Laporte</t>
  </si>
  <si>
    <t>Snowmass Village</t>
  </si>
  <si>
    <t>Ault</t>
  </si>
  <si>
    <t>Kersey</t>
  </si>
  <si>
    <t>Kiowa</t>
  </si>
  <si>
    <t>Cotopaxi</t>
  </si>
  <si>
    <t>Wiggins</t>
  </si>
  <si>
    <t>Palmer Lake</t>
  </si>
  <si>
    <t>Oak Creek</t>
  </si>
  <si>
    <t>Cripple Creek</t>
  </si>
  <si>
    <t>Bellvue</t>
  </si>
  <si>
    <t>Byers</t>
  </si>
  <si>
    <t>Rye</t>
  </si>
  <si>
    <t>Hesperus</t>
  </si>
  <si>
    <t>Loma</t>
  </si>
  <si>
    <t>Firestone</t>
  </si>
  <si>
    <t>Whitewater</t>
  </si>
  <si>
    <t>Green Mountain Falls</t>
  </si>
  <si>
    <t>Pierce</t>
  </si>
  <si>
    <t>Indian Hills</t>
  </si>
  <si>
    <t>Hartsel</t>
  </si>
  <si>
    <t>Beulah</t>
  </si>
  <si>
    <t>Deer Trail</t>
  </si>
  <si>
    <t>Red Feather Lakes</t>
  </si>
  <si>
    <t>Yoder</t>
  </si>
  <si>
    <t>Collbran</t>
  </si>
  <si>
    <t>Lake George</t>
  </si>
  <si>
    <t>Watkins</t>
  </si>
  <si>
    <t>Nucla</t>
  </si>
  <si>
    <t>Guffey</t>
  </si>
  <si>
    <t>Nunn</t>
  </si>
  <si>
    <t>Kittredge</t>
  </si>
  <si>
    <t>Howard</t>
  </si>
  <si>
    <t>Drake</t>
  </si>
  <si>
    <t>De Beque</t>
  </si>
  <si>
    <t>Mack</t>
  </si>
  <si>
    <t>Clark</t>
  </si>
  <si>
    <t>Simla</t>
  </si>
  <si>
    <t>Gill</t>
  </si>
  <si>
    <t>Fleming</t>
  </si>
  <si>
    <t>Merino</t>
  </si>
  <si>
    <t>Weldona</t>
  </si>
  <si>
    <t>Log Lane Village</t>
  </si>
  <si>
    <t>Ramah</t>
  </si>
  <si>
    <t>Allenspark</t>
  </si>
  <si>
    <t>Wolcott</t>
  </si>
  <si>
    <t>Victor</t>
  </si>
  <si>
    <t>Downieville-Lawson-Dumont</t>
  </si>
  <si>
    <t>Naturita</t>
  </si>
  <si>
    <t>Rollinsville</t>
  </si>
  <si>
    <t>Iliff</t>
  </si>
  <si>
    <t>Briggsdale</t>
  </si>
  <si>
    <t>Yampa</t>
  </si>
  <si>
    <t>Rush</t>
  </si>
  <si>
    <t>Empire</t>
  </si>
  <si>
    <t>Carr</t>
  </si>
  <si>
    <t>Roggen</t>
  </si>
  <si>
    <t>Peetz</t>
  </si>
  <si>
    <t>Hillrose</t>
  </si>
  <si>
    <t>Rockvale</t>
  </si>
  <si>
    <t>Dinosaur</t>
  </si>
  <si>
    <t>Derby</t>
  </si>
  <si>
    <t>Severance</t>
  </si>
  <si>
    <t>Crook</t>
  </si>
  <si>
    <t>Agate</t>
  </si>
  <si>
    <t>Redvale</t>
  </si>
  <si>
    <t>Atwood</t>
  </si>
  <si>
    <t>Coal Creek</t>
  </si>
  <si>
    <t>Orchard</t>
  </si>
  <si>
    <t>Eldorado Springs</t>
  </si>
  <si>
    <t>Galeton</t>
  </si>
  <si>
    <t>Louviers</t>
  </si>
  <si>
    <t>Phippsburg</t>
  </si>
  <si>
    <t>Silver Plume</t>
  </si>
  <si>
    <t>Maybell</t>
  </si>
  <si>
    <t>Matheson</t>
  </si>
  <si>
    <t>Mc Coy</t>
  </si>
  <si>
    <t>Hamilton</t>
  </si>
  <si>
    <t>Stoneham</t>
  </si>
  <si>
    <t>Padroni</t>
  </si>
  <si>
    <t>Meredith</t>
  </si>
  <si>
    <t>Bedrock</t>
  </si>
  <si>
    <t>Slater</t>
  </si>
  <si>
    <t>Bond</t>
  </si>
  <si>
    <t>Bristol</t>
  </si>
  <si>
    <t>Stamford</t>
  </si>
  <si>
    <t>West Haven</t>
  </si>
  <si>
    <t>New Haven</t>
  </si>
  <si>
    <t>Danbury</t>
  </si>
  <si>
    <t>Wallingford</t>
  </si>
  <si>
    <t>Enfield</t>
  </si>
  <si>
    <t>Norwich</t>
  </si>
  <si>
    <t>Meriden</t>
  </si>
  <si>
    <t>Vernon Rockville</t>
  </si>
  <si>
    <t>Branford</t>
  </si>
  <si>
    <t>New Britain</t>
  </si>
  <si>
    <t>Southington</t>
  </si>
  <si>
    <t>Groton</t>
  </si>
  <si>
    <t>Naugatuck</t>
  </si>
  <si>
    <t>Trumbull</t>
  </si>
  <si>
    <t>Newington</t>
  </si>
  <si>
    <t>East Haven</t>
  </si>
  <si>
    <t>Glastonbury</t>
  </si>
  <si>
    <t>Waterbury</t>
  </si>
  <si>
    <t>Wethersfield</t>
  </si>
  <si>
    <t>New London</t>
  </si>
  <si>
    <t>East Hartford</t>
  </si>
  <si>
    <t>New Milford</t>
  </si>
  <si>
    <t>Hamden</t>
  </si>
  <si>
    <t>South Windsor</t>
  </si>
  <si>
    <t>Cheshire</t>
  </si>
  <si>
    <t>Greenwich</t>
  </si>
  <si>
    <t>North Haven</t>
  </si>
  <si>
    <t>Bloomfield</t>
  </si>
  <si>
    <t>Ridgefield</t>
  </si>
  <si>
    <t>Guilford</t>
  </si>
  <si>
    <t>Rocky Hill</t>
  </si>
  <si>
    <t>Southbury</t>
  </si>
  <si>
    <t>Plainville</t>
  </si>
  <si>
    <t>West Hartford</t>
  </si>
  <si>
    <t>Bethel</t>
  </si>
  <si>
    <t>Ansonia</t>
  </si>
  <si>
    <t>New Canaan</t>
  </si>
  <si>
    <t>Brookfield</t>
  </si>
  <si>
    <t>Darien</t>
  </si>
  <si>
    <t>Willimantic</t>
  </si>
  <si>
    <t>Colchester</t>
  </si>
  <si>
    <t>Griswold</t>
  </si>
  <si>
    <t>Simsbury</t>
  </si>
  <si>
    <t>Newtown</t>
  </si>
  <si>
    <t>Niantic</t>
  </si>
  <si>
    <t>Cromwell</t>
  </si>
  <si>
    <t>New Fairfield</t>
  </si>
  <si>
    <t>Windsor Locks</t>
  </si>
  <si>
    <t>Tolland</t>
  </si>
  <si>
    <t>Old Saybrook</t>
  </si>
  <si>
    <t>Stafford Springs</t>
  </si>
  <si>
    <t>East Hampton</t>
  </si>
  <si>
    <t>Coventry</t>
  </si>
  <si>
    <t>Old Lyme</t>
  </si>
  <si>
    <t>Winsted</t>
  </si>
  <si>
    <t>Killingly</t>
  </si>
  <si>
    <t>Woodbury</t>
  </si>
  <si>
    <t>Suffield</t>
  </si>
  <si>
    <t>Montville</t>
  </si>
  <si>
    <t>Putnam</t>
  </si>
  <si>
    <t>Stonington</t>
  </si>
  <si>
    <t>Portland</t>
  </si>
  <si>
    <t>Westbrook</t>
  </si>
  <si>
    <t>Somers</t>
  </si>
  <si>
    <t>Weston</t>
  </si>
  <si>
    <t>Prospect</t>
  </si>
  <si>
    <t>Ledyard</t>
  </si>
  <si>
    <t>Plainfield</t>
  </si>
  <si>
    <t>Brooklyn</t>
  </si>
  <si>
    <t>North Branford</t>
  </si>
  <si>
    <t>Granby</t>
  </si>
  <si>
    <t>Middlebury</t>
  </si>
  <si>
    <t>East Lyme</t>
  </si>
  <si>
    <t>Broad Brook</t>
  </si>
  <si>
    <t>New Hartford</t>
  </si>
  <si>
    <t>Willington</t>
  </si>
  <si>
    <t>Killingworth</t>
  </si>
  <si>
    <t>Beacon Falls</t>
  </si>
  <si>
    <t>East Windsor</t>
  </si>
  <si>
    <t>Marlborough</t>
  </si>
  <si>
    <t>Harwinton</t>
  </si>
  <si>
    <t>Higganum</t>
  </si>
  <si>
    <t>Hebron</t>
  </si>
  <si>
    <t>East Granby</t>
  </si>
  <si>
    <t>North Stonington</t>
  </si>
  <si>
    <t>East Haddam</t>
  </si>
  <si>
    <t>Bolton</t>
  </si>
  <si>
    <t>Canterbury</t>
  </si>
  <si>
    <t>Deep River</t>
  </si>
  <si>
    <t>Bethany</t>
  </si>
  <si>
    <t>Preston</t>
  </si>
  <si>
    <t>Thompson</t>
  </si>
  <si>
    <t>Sherman</t>
  </si>
  <si>
    <t>Pomfret Center</t>
  </si>
  <si>
    <t>Bethlehem</t>
  </si>
  <si>
    <t>Canaan</t>
  </si>
  <si>
    <t>Barkhamsted</t>
  </si>
  <si>
    <t>Sharon</t>
  </si>
  <si>
    <t>Windham</t>
  </si>
  <si>
    <t>Middlefield</t>
  </si>
  <si>
    <t>Andover</t>
  </si>
  <si>
    <t>Voluntown</t>
  </si>
  <si>
    <t>Roxbury</t>
  </si>
  <si>
    <t>Sprague</t>
  </si>
  <si>
    <t>Haddam</t>
  </si>
  <si>
    <t>Kent</t>
  </si>
  <si>
    <t>Bozrah</t>
  </si>
  <si>
    <t>Chaplin</t>
  </si>
  <si>
    <t>New Preston</t>
  </si>
  <si>
    <t>North Granby</t>
  </si>
  <si>
    <t>Bridgewater</t>
  </si>
  <si>
    <t>Franklin</t>
  </si>
  <si>
    <t>Colebrook</t>
  </si>
  <si>
    <t>Eastford</t>
  </si>
  <si>
    <t>Hartland</t>
  </si>
  <si>
    <t>Cornwall</t>
  </si>
  <si>
    <t>South Windham</t>
  </si>
  <si>
    <t>Scotland</t>
  </si>
  <si>
    <t>Gilman</t>
  </si>
  <si>
    <t>Bear</t>
  </si>
  <si>
    <t>Millsboro</t>
  </si>
  <si>
    <t>Lewes</t>
  </si>
  <si>
    <t>Rehoboth Beach</t>
  </si>
  <si>
    <t>Arden</t>
  </si>
  <si>
    <t>Seaford</t>
  </si>
  <si>
    <t>Smyrna</t>
  </si>
  <si>
    <t>Claymont</t>
  </si>
  <si>
    <t>Selbyville</t>
  </si>
  <si>
    <t>Hockessin</t>
  </si>
  <si>
    <t>Milton</t>
  </si>
  <si>
    <t>Ocean View</t>
  </si>
  <si>
    <t>Townsend</t>
  </si>
  <si>
    <t>Harrington</t>
  </si>
  <si>
    <t>Frankford</t>
  </si>
  <si>
    <t>Dagsboro</t>
  </si>
  <si>
    <t>Bethany Beach</t>
  </si>
  <si>
    <t>Delmar</t>
  </si>
  <si>
    <t>Frederica</t>
  </si>
  <si>
    <t>Hartly</t>
  </si>
  <si>
    <t>Ellendale</t>
  </si>
  <si>
    <t>Harbeson</t>
  </si>
  <si>
    <t>Delaware City</t>
  </si>
  <si>
    <t>Fenwick Island</t>
  </si>
  <si>
    <t>Marydel</t>
  </si>
  <si>
    <t>Viola</t>
  </si>
  <si>
    <t>Cheswold</t>
  </si>
  <si>
    <t>Kenton</t>
  </si>
  <si>
    <t>Rockland</t>
  </si>
  <si>
    <t>Woodside</t>
  </si>
  <si>
    <t>Port Penn</t>
  </si>
  <si>
    <t>Sunny Isles Beach</t>
  </si>
  <si>
    <t>Winter Garden</t>
  </si>
  <si>
    <t>Royal Palm Beach</t>
  </si>
  <si>
    <t>Miramar</t>
  </si>
  <si>
    <t>Miami Beach</t>
  </si>
  <si>
    <t>Fort Myers</t>
  </si>
  <si>
    <t>Pembroke Pines</t>
  </si>
  <si>
    <t>Tampa</t>
  </si>
  <si>
    <t>Bonita Springs</t>
  </si>
  <si>
    <t>Clermont</t>
  </si>
  <si>
    <t>Hallandale</t>
  </si>
  <si>
    <t>Orlando</t>
  </si>
  <si>
    <t>Port Saint Lucie</t>
  </si>
  <si>
    <t>The Crossings</t>
  </si>
  <si>
    <t>Hialeah</t>
  </si>
  <si>
    <t>Ormond Beach</t>
  </si>
  <si>
    <t>Margate</t>
  </si>
  <si>
    <t>Pompano Beach</t>
  </si>
  <si>
    <t>Fort Lauderdale</t>
  </si>
  <si>
    <t>Lauderhill</t>
  </si>
  <si>
    <t>Greenacres</t>
  </si>
  <si>
    <t>Venice</t>
  </si>
  <si>
    <t>Tamarac</t>
  </si>
  <si>
    <t>Village of Palmetto Bay</t>
  </si>
  <si>
    <t>Oviedo</t>
  </si>
  <si>
    <t>Winter Park</t>
  </si>
  <si>
    <t>Brandon</t>
  </si>
  <si>
    <t>Riverview</t>
  </si>
  <si>
    <t>Jupiter</t>
  </si>
  <si>
    <t>Boca Raton</t>
  </si>
  <si>
    <t>Country Club</t>
  </si>
  <si>
    <t>Boynton Beach</t>
  </si>
  <si>
    <t>Port Richey</t>
  </si>
  <si>
    <t>Plantation</t>
  </si>
  <si>
    <t>Palm Coast</t>
  </si>
  <si>
    <t>Doral</t>
  </si>
  <si>
    <t>Leesburg</t>
  </si>
  <si>
    <t>Cape Coral</t>
  </si>
  <si>
    <t>Dunedin</t>
  </si>
  <si>
    <t>Palm Beach Gardens</t>
  </si>
  <si>
    <t>Middleburg</t>
  </si>
  <si>
    <t>Stuart</t>
  </si>
  <si>
    <t>Palmetto</t>
  </si>
  <si>
    <t>Lakeland</t>
  </si>
  <si>
    <t>Kissimmee</t>
  </si>
  <si>
    <t>Coral Springs</t>
  </si>
  <si>
    <t>Homestead</t>
  </si>
  <si>
    <t>Egypt Lake-Leto</t>
  </si>
  <si>
    <t>Kendall</t>
  </si>
  <si>
    <t>Melbourne</t>
  </si>
  <si>
    <t>New Port Richey</t>
  </si>
  <si>
    <t>Sunrise</t>
  </si>
  <si>
    <t>Town 'n' Country</t>
  </si>
  <si>
    <t>Temple Terrace</t>
  </si>
  <si>
    <t>Fruit Cove</t>
  </si>
  <si>
    <t>Deltona</t>
  </si>
  <si>
    <t>Apopka</t>
  </si>
  <si>
    <t>Deerfield Beach</t>
  </si>
  <si>
    <t>Aventura</t>
  </si>
  <si>
    <t>Winter Springs</t>
  </si>
  <si>
    <t>Lake Mary</t>
  </si>
  <si>
    <t>Pensacola</t>
  </si>
  <si>
    <t>Ives Estates</t>
  </si>
  <si>
    <t>North Lauderdale</t>
  </si>
  <si>
    <t>Windermere</t>
  </si>
  <si>
    <t>Pine Hills</t>
  </si>
  <si>
    <t>Titusville</t>
  </si>
  <si>
    <t>Fernandina Beach</t>
  </si>
  <si>
    <t>Naples</t>
  </si>
  <si>
    <t>Haines City</t>
  </si>
  <si>
    <t>Bradenton</t>
  </si>
  <si>
    <t>Navarre</t>
  </si>
  <si>
    <t>Estero</t>
  </si>
  <si>
    <t>University Park</t>
  </si>
  <si>
    <t>North Miami</t>
  </si>
  <si>
    <t>Spring Hill</t>
  </si>
  <si>
    <t>Delray Beach</t>
  </si>
  <si>
    <t>Palm Bay</t>
  </si>
  <si>
    <t>Tamiami</t>
  </si>
  <si>
    <t>Orange Park</t>
  </si>
  <si>
    <t>Century Village</t>
  </si>
  <si>
    <t>Sarasota</t>
  </si>
  <si>
    <t>South Miami Heights</t>
  </si>
  <si>
    <t>Coral Gables</t>
  </si>
  <si>
    <t>The Hammocks</t>
  </si>
  <si>
    <t>North Fort Myers</t>
  </si>
  <si>
    <t>Rockledge</t>
  </si>
  <si>
    <t>Winter Haven</t>
  </si>
  <si>
    <t>Ocoee</t>
  </si>
  <si>
    <t>Deland</t>
  </si>
  <si>
    <t>Altamonte Springs</t>
  </si>
  <si>
    <t>Greater Carrollwood</t>
  </si>
  <si>
    <t>Marco Island</t>
  </si>
  <si>
    <t>Fountainbleau</t>
  </si>
  <si>
    <t>West Palm Beach</t>
  </si>
  <si>
    <t>Largo</t>
  </si>
  <si>
    <t>Casselberry</t>
  </si>
  <si>
    <t>Sun City Center</t>
  </si>
  <si>
    <t>Fort Walton Beach</t>
  </si>
  <si>
    <t>Port Orange</t>
  </si>
  <si>
    <t>Saint Petersburg</t>
  </si>
  <si>
    <t>Kendall West</t>
  </si>
  <si>
    <t>Port Charlotte</t>
  </si>
  <si>
    <t>Lake Magdalene</t>
  </si>
  <si>
    <t>West Little River</t>
  </si>
  <si>
    <t>Saint Augustine</t>
  </si>
  <si>
    <t>Santa Rosa Beach</t>
  </si>
  <si>
    <t>Gulfport</t>
  </si>
  <si>
    <t>Oakland Park</t>
  </si>
  <si>
    <t>Summerfield</t>
  </si>
  <si>
    <t>Poinciana</t>
  </si>
  <si>
    <t>Daytona Beach</t>
  </si>
  <si>
    <t>Clearwater</t>
  </si>
  <si>
    <t>Jacksonville Beach</t>
  </si>
  <si>
    <t>West Melbourne</t>
  </si>
  <si>
    <t>Lantana</t>
  </si>
  <si>
    <t>Ponte Vedra Beach</t>
  </si>
  <si>
    <t>Pace</t>
  </si>
  <si>
    <t>Niceville</t>
  </si>
  <si>
    <t>Riviera Beach</t>
  </si>
  <si>
    <t>Destin</t>
  </si>
  <si>
    <t>Palm Harbor</t>
  </si>
  <si>
    <t>Jensen Beach</t>
  </si>
  <si>
    <t>Palm River-Clair Mel</t>
  </si>
  <si>
    <t>North Port</t>
  </si>
  <si>
    <t>Miami Gardens</t>
  </si>
  <si>
    <t>Glenvar Heights</t>
  </si>
  <si>
    <t>Sebastian</t>
  </si>
  <si>
    <t>Lakeland Highlands</t>
  </si>
  <si>
    <t>Kenneth City</t>
  </si>
  <si>
    <t>North Miami Beach</t>
  </si>
  <si>
    <t>New Smyrna Beach</t>
  </si>
  <si>
    <t>Auburndale</t>
  </si>
  <si>
    <t>Lake Worth</t>
  </si>
  <si>
    <t>Palm City</t>
  </si>
  <si>
    <t>Parkland</t>
  </si>
  <si>
    <t>Tarpon Springs</t>
  </si>
  <si>
    <t>Pinecrest</t>
  </si>
  <si>
    <t>Valrico</t>
  </si>
  <si>
    <t>Satellite Beach</t>
  </si>
  <si>
    <t>Zephyrhills</t>
  </si>
  <si>
    <t>Coconut Creek</t>
  </si>
  <si>
    <t>Kendale Lakes</t>
  </si>
  <si>
    <t>Holly Hill</t>
  </si>
  <si>
    <t>Westchase</t>
  </si>
  <si>
    <t>Panama City Beach</t>
  </si>
  <si>
    <t>Mount Dora</t>
  </si>
  <si>
    <t>Vero Beach</t>
  </si>
  <si>
    <t>Cantonment</t>
  </si>
  <si>
    <t>Wesley Chapel</t>
  </si>
  <si>
    <t>Pinellas Park</t>
  </si>
  <si>
    <t>Doctor Phillips</t>
  </si>
  <si>
    <t>Tavares</t>
  </si>
  <si>
    <t>Williamsburg</t>
  </si>
  <si>
    <t>South Daytona</t>
  </si>
  <si>
    <t>Longwood</t>
  </si>
  <si>
    <t>Nokomis</t>
  </si>
  <si>
    <t>Citrus Ridge</t>
  </si>
  <si>
    <t>Atlantic Beach</t>
  </si>
  <si>
    <t>Ruskin</t>
  </si>
  <si>
    <t>Lake Placid</t>
  </si>
  <si>
    <t>Hobe Sound</t>
  </si>
  <si>
    <t>North Palm Beach</t>
  </si>
  <si>
    <t>Holiday</t>
  </si>
  <si>
    <t>Crestview</t>
  </si>
  <si>
    <t>Gulf Breeze</t>
  </si>
  <si>
    <t>Fort Pierce</t>
  </si>
  <si>
    <t>Fleming Island</t>
  </si>
  <si>
    <t>Citrus Park</t>
  </si>
  <si>
    <t>Land O Lakes</t>
  </si>
  <si>
    <t>Davie</t>
  </si>
  <si>
    <t>Bartow</t>
  </si>
  <si>
    <t>Plant City</t>
  </si>
  <si>
    <t>Cocoa</t>
  </si>
  <si>
    <t>Green Cove Springs</t>
  </si>
  <si>
    <t>Oldsmar</t>
  </si>
  <si>
    <t>Miramar Beach</t>
  </si>
  <si>
    <t>Merritt Island</t>
  </si>
  <si>
    <t>Saint Pete Beach</t>
  </si>
  <si>
    <t>Avon Park</t>
  </si>
  <si>
    <t>Saint Cloud</t>
  </si>
  <si>
    <t>Madeira Beach</t>
  </si>
  <si>
    <t>Crawfordville</t>
  </si>
  <si>
    <t>Lehigh Acres</t>
  </si>
  <si>
    <t>Lutz</t>
  </si>
  <si>
    <t>Brooksville</t>
  </si>
  <si>
    <t>Seffner</t>
  </si>
  <si>
    <t>Loxahatchee Groves</t>
  </si>
  <si>
    <t>North Weeki Wachee</t>
  </si>
  <si>
    <t>Orange City</t>
  </si>
  <si>
    <t>Palm Beach</t>
  </si>
  <si>
    <t>Pine Castle</t>
  </si>
  <si>
    <t>Maitland</t>
  </si>
  <si>
    <t>Apollo Beach</t>
  </si>
  <si>
    <t>Cocoa Beach</t>
  </si>
  <si>
    <t>Bal Harbour</t>
  </si>
  <si>
    <t>Miami Springs</t>
  </si>
  <si>
    <t>Lake Clarke Shores</t>
  </si>
  <si>
    <t>Eustis</t>
  </si>
  <si>
    <t>West and East Lealman</t>
  </si>
  <si>
    <t>Lynn Haven</t>
  </si>
  <si>
    <t>Cutler Bay</t>
  </si>
  <si>
    <t>Homosassa</t>
  </si>
  <si>
    <t>Debary</t>
  </si>
  <si>
    <t>Fort Myers Beach</t>
  </si>
  <si>
    <t>Dania Beach</t>
  </si>
  <si>
    <t>Hernando</t>
  </si>
  <si>
    <t>Yulee</t>
  </si>
  <si>
    <t>Safety Harbor</t>
  </si>
  <si>
    <t>Edgewater</t>
  </si>
  <si>
    <t>Key Largo</t>
  </si>
  <si>
    <t>Lake Wales</t>
  </si>
  <si>
    <t>Ponte Vedra</t>
  </si>
  <si>
    <t>Tequesta</t>
  </si>
  <si>
    <t>Wimauma</t>
  </si>
  <si>
    <t>Ellenton</t>
  </si>
  <si>
    <t>South Highpoint</t>
  </si>
  <si>
    <t>Longboat Key</t>
  </si>
  <si>
    <t>Cape Canaveral</t>
  </si>
  <si>
    <t>Immokalee</t>
  </si>
  <si>
    <t>Dade City</t>
  </si>
  <si>
    <t>Belle Glade</t>
  </si>
  <si>
    <t>Belleview</t>
  </si>
  <si>
    <t>Siesta Key</t>
  </si>
  <si>
    <t>Labelle</t>
  </si>
  <si>
    <t>Florida City</t>
  </si>
  <si>
    <t>Key Biscayne</t>
  </si>
  <si>
    <t>Defuniak Springs</t>
  </si>
  <si>
    <t>Keystone Heights</t>
  </si>
  <si>
    <t>Callahan</t>
  </si>
  <si>
    <t>Ridge Manor</t>
  </si>
  <si>
    <t>Micco</t>
  </si>
  <si>
    <t>Wildwood</t>
  </si>
  <si>
    <t>Gibsonton</t>
  </si>
  <si>
    <t>Sanibel</t>
  </si>
  <si>
    <t>Rotonda West</t>
  </si>
  <si>
    <t>Alachua</t>
  </si>
  <si>
    <t>Melbourne Beach</t>
  </si>
  <si>
    <t>Westview</t>
  </si>
  <si>
    <t>Dunnellon</t>
  </si>
  <si>
    <t>Marathon</t>
  </si>
  <si>
    <t>Frostproof</t>
  </si>
  <si>
    <t>Shady Hills</t>
  </si>
  <si>
    <t>Silver Springs</t>
  </si>
  <si>
    <t>Lake Park</t>
  </si>
  <si>
    <t>Fruitland Park</t>
  </si>
  <si>
    <t>Richmond West</t>
  </si>
  <si>
    <t>Mims</t>
  </si>
  <si>
    <t>Mary Esther</t>
  </si>
  <si>
    <t>Flagler Beach</t>
  </si>
  <si>
    <t>Shalimar</t>
  </si>
  <si>
    <t>Umatilla</t>
  </si>
  <si>
    <t>Macclenny</t>
  </si>
  <si>
    <t>Havana</t>
  </si>
  <si>
    <t>Interlachen</t>
  </si>
  <si>
    <t>Bushnell</t>
  </si>
  <si>
    <t>Lecanto</t>
  </si>
  <si>
    <t>Sorrento</t>
  </si>
  <si>
    <t>Monticello</t>
  </si>
  <si>
    <t>Crystal River</t>
  </si>
  <si>
    <t>Holmes Beach</t>
  </si>
  <si>
    <t>High Springs</t>
  </si>
  <si>
    <t>Goulds</t>
  </si>
  <si>
    <t>Polk City</t>
  </si>
  <si>
    <t>Cooper City</t>
  </si>
  <si>
    <t>Osprey</t>
  </si>
  <si>
    <t>Thonotosassa</t>
  </si>
  <si>
    <t>Fort White</t>
  </si>
  <si>
    <t>Floral City</t>
  </si>
  <si>
    <t>Hernando Beach</t>
  </si>
  <si>
    <t>Fort Mc Coy</t>
  </si>
  <si>
    <t>Summerland Key</t>
  </si>
  <si>
    <t>Bunnell</t>
  </si>
  <si>
    <t>Lake Alfred</t>
  </si>
  <si>
    <t>Hilliard</t>
  </si>
  <si>
    <t>Port Saint Joe</t>
  </si>
  <si>
    <t>Indian Rocks Beach</t>
  </si>
  <si>
    <t>Wedgefield</t>
  </si>
  <si>
    <t>Ocklawaha</t>
  </si>
  <si>
    <t>Tavernier</t>
  </si>
  <si>
    <t>Webster</t>
  </si>
  <si>
    <t>Fort Meade</t>
  </si>
  <si>
    <t>Neptune Beach</t>
  </si>
  <si>
    <t>Bithlo</t>
  </si>
  <si>
    <t>Saint James City</t>
  </si>
  <si>
    <t>Feather Sound</t>
  </si>
  <si>
    <t>Glen Saint Mary</t>
  </si>
  <si>
    <t>Wewahitchka</t>
  </si>
  <si>
    <t>Indiantown</t>
  </si>
  <si>
    <t>Big Pine Key</t>
  </si>
  <si>
    <t>Alva</t>
  </si>
  <si>
    <t>Archer</t>
  </si>
  <si>
    <t>Islamorada</t>
  </si>
  <si>
    <t>Citra</t>
  </si>
  <si>
    <t>San Antonio</t>
  </si>
  <si>
    <t>Melrose</t>
  </si>
  <si>
    <t>Youngstown</t>
  </si>
  <si>
    <t>Jay</t>
  </si>
  <si>
    <t>Pahokee</t>
  </si>
  <si>
    <t>Lake Panasoffkee</t>
  </si>
  <si>
    <t>Fellsmere</t>
  </si>
  <si>
    <t>Bokeelia</t>
  </si>
  <si>
    <t>Myakka City</t>
  </si>
  <si>
    <t>De Leon Springs</t>
  </si>
  <si>
    <t>Dundee</t>
  </si>
  <si>
    <t>Malabar</t>
  </si>
  <si>
    <t>Elkton</t>
  </si>
  <si>
    <t>Century</t>
  </si>
  <si>
    <t>Mascotte</t>
  </si>
  <si>
    <t>Molino</t>
  </si>
  <si>
    <t>Eagle Lake</t>
  </si>
  <si>
    <t>Ponce de Leon</t>
  </si>
  <si>
    <t>Zolfo Springs</t>
  </si>
  <si>
    <t>Reddick</t>
  </si>
  <si>
    <t>East Palatka</t>
  </si>
  <si>
    <t>Valparaiso</t>
  </si>
  <si>
    <t>Micanopy</t>
  </si>
  <si>
    <t>Anthony</t>
  </si>
  <si>
    <t>Chattahoochee</t>
  </si>
  <si>
    <t>Gotha</t>
  </si>
  <si>
    <t>Zellwood</t>
  </si>
  <si>
    <t>Astor</t>
  </si>
  <si>
    <t>Laurel Hill</t>
  </si>
  <si>
    <t>Weirsdale</t>
  </si>
  <si>
    <t>Oak Hill</t>
  </si>
  <si>
    <t>Lake Helen</t>
  </si>
  <si>
    <t>Pierson</t>
  </si>
  <si>
    <t>Sanderson</t>
  </si>
  <si>
    <t>Montverde</t>
  </si>
  <si>
    <t>Howey in the Hills</t>
  </si>
  <si>
    <t>Mc David</t>
  </si>
  <si>
    <t>Panacea</t>
  </si>
  <si>
    <t>Holt</t>
  </si>
  <si>
    <t>Paisley</t>
  </si>
  <si>
    <t>Babson Park</t>
  </si>
  <si>
    <t>Bryceville</t>
  </si>
  <si>
    <t>Boca Grande</t>
  </si>
  <si>
    <t>Christmas</t>
  </si>
  <si>
    <t>Astatula</t>
  </si>
  <si>
    <t>Grant-Valkaria</t>
  </si>
  <si>
    <t>Pomona Park</t>
  </si>
  <si>
    <t>Lorida</t>
  </si>
  <si>
    <t>South Bay</t>
  </si>
  <si>
    <t>Sopchoppy</t>
  </si>
  <si>
    <t>Anna Maria</t>
  </si>
  <si>
    <t>Belleair Beach</t>
  </si>
  <si>
    <t>Florahome</t>
  </si>
  <si>
    <t>Cortez</t>
  </si>
  <si>
    <t>Gretna</t>
  </si>
  <si>
    <t>Center Hill</t>
  </si>
  <si>
    <t>Fisher Island</t>
  </si>
  <si>
    <t>Yalaha</t>
  </si>
  <si>
    <t>Welaka</t>
  </si>
  <si>
    <t>Key Colony Beach</t>
  </si>
  <si>
    <t>Highland City</t>
  </si>
  <si>
    <t>Kenansville</t>
  </si>
  <si>
    <t>Seville</t>
  </si>
  <si>
    <t>Captiva</t>
  </si>
  <si>
    <t>Lake Hamilton</t>
  </si>
  <si>
    <t>Venus</t>
  </si>
  <si>
    <t>Everglades</t>
  </si>
  <si>
    <t>Canal Point</t>
  </si>
  <si>
    <t>Layton</t>
  </si>
  <si>
    <t>Goodland</t>
  </si>
  <si>
    <t>Loughman</t>
  </si>
  <si>
    <t>Ona</t>
  </si>
  <si>
    <t>Coleman</t>
  </si>
  <si>
    <t>Terra Ceia</t>
  </si>
  <si>
    <t>Mexico Beach</t>
  </si>
  <si>
    <t>Ochopee</t>
  </si>
  <si>
    <t>Earleton</t>
  </si>
  <si>
    <t>Chokoloskee</t>
  </si>
  <si>
    <t>Lawrenceville</t>
  </si>
  <si>
    <t>Suwanee</t>
  </si>
  <si>
    <t>Stockbridge</t>
  </si>
  <si>
    <t>Cumming</t>
  </si>
  <si>
    <t>Atlanta</t>
  </si>
  <si>
    <t>Loganville</t>
  </si>
  <si>
    <t>Johns Creek</t>
  </si>
  <si>
    <t>Powder Springs</t>
  </si>
  <si>
    <t>McDonough</t>
  </si>
  <si>
    <t>Douglasville</t>
  </si>
  <si>
    <t>Augusta</t>
  </si>
  <si>
    <t>Newnan</t>
  </si>
  <si>
    <t>Acworth</t>
  </si>
  <si>
    <t>Lithonia</t>
  </si>
  <si>
    <t>Stone Mountain</t>
  </si>
  <si>
    <t>Lilburn</t>
  </si>
  <si>
    <t>Kennesaw</t>
  </si>
  <si>
    <t>Covington</t>
  </si>
  <si>
    <t>Candler-Mcafee</t>
  </si>
  <si>
    <t>Sandy Springs</t>
  </si>
  <si>
    <t>Norcross</t>
  </si>
  <si>
    <t>Sugar Hill</t>
  </si>
  <si>
    <t>Panthersville</t>
  </si>
  <si>
    <t>Vinings</t>
  </si>
  <si>
    <t>Dallas</t>
  </si>
  <si>
    <t>Buford</t>
  </si>
  <si>
    <t>Ringgold</t>
  </si>
  <si>
    <t>Grovetown</t>
  </si>
  <si>
    <t>Cartersville</t>
  </si>
  <si>
    <t>Snellville</t>
  </si>
  <si>
    <t>Winder</t>
  </si>
  <si>
    <t>Mableton</t>
  </si>
  <si>
    <t>Dacula</t>
  </si>
  <si>
    <t>Fairburn</t>
  </si>
  <si>
    <t>Macon</t>
  </si>
  <si>
    <t>Dunwoody</t>
  </si>
  <si>
    <t>Ellenwood</t>
  </si>
  <si>
    <t>Peachtree City</t>
  </si>
  <si>
    <t>Peachtree Corners</t>
  </si>
  <si>
    <t>Villa Rica</t>
  </si>
  <si>
    <t>Griffin</t>
  </si>
  <si>
    <t>East Point</t>
  </si>
  <si>
    <t>North Druid Hills</t>
  </si>
  <si>
    <t>Chamblee</t>
  </si>
  <si>
    <t>Flowery Branch</t>
  </si>
  <si>
    <t>Alpharetta</t>
  </si>
  <si>
    <t>Chatsworth</t>
  </si>
  <si>
    <t>Fairview</t>
  </si>
  <si>
    <t>Richmond Hill</t>
  </si>
  <si>
    <t>Dawsonville</t>
  </si>
  <si>
    <t>Lagrange</t>
  </si>
  <si>
    <t>Conyers</t>
  </si>
  <si>
    <t>Pooler</t>
  </si>
  <si>
    <t>Doraville</t>
  </si>
  <si>
    <t>Saint Simons Island</t>
  </si>
  <si>
    <t>Wilmington Island</t>
  </si>
  <si>
    <t>Austell</t>
  </si>
  <si>
    <t>Lithia Springs</t>
  </si>
  <si>
    <t>Forest Park</t>
  </si>
  <si>
    <t>Clarkston</t>
  </si>
  <si>
    <t>Hiram</t>
  </si>
  <si>
    <t>Rincon</t>
  </si>
  <si>
    <t>Saint Marys</t>
  </si>
  <si>
    <t>Grayson</t>
  </si>
  <si>
    <t>Port Wentworth</t>
  </si>
  <si>
    <t>Guyton</t>
  </si>
  <si>
    <t>Hoschton</t>
  </si>
  <si>
    <t>Watkinsville</t>
  </si>
  <si>
    <t>Sharpsburg</t>
  </si>
  <si>
    <t>Rockmart</t>
  </si>
  <si>
    <t>Thomson</t>
  </si>
  <si>
    <t>Bonaire</t>
  </si>
  <si>
    <t>Fort Valley</t>
  </si>
  <si>
    <t>Rex</t>
  </si>
  <si>
    <t>Temple</t>
  </si>
  <si>
    <t>Forsyth</t>
  </si>
  <si>
    <t>Chickamauga</t>
  </si>
  <si>
    <t>Senoia</t>
  </si>
  <si>
    <t>Waynesboro</t>
  </si>
  <si>
    <t>Clarkesville</t>
  </si>
  <si>
    <t>Blackshear</t>
  </si>
  <si>
    <t>Ball Ground</t>
  </si>
  <si>
    <t>Adairsville</t>
  </si>
  <si>
    <t>Braselton</t>
  </si>
  <si>
    <t>Gray</t>
  </si>
  <si>
    <t>College Park</t>
  </si>
  <si>
    <t>Kathleen</t>
  </si>
  <si>
    <t>Barnesville</t>
  </si>
  <si>
    <t>Hahira</t>
  </si>
  <si>
    <t>Sylvester</t>
  </si>
  <si>
    <t>Ludowici</t>
  </si>
  <si>
    <t>Skidaway Island</t>
  </si>
  <si>
    <t>East Dublin</t>
  </si>
  <si>
    <t>Hawkinsville</t>
  </si>
  <si>
    <t>Bogart</t>
  </si>
  <si>
    <t>Social Circle</t>
  </si>
  <si>
    <t>Statham</t>
  </si>
  <si>
    <t>Tunnel Hill</t>
  </si>
  <si>
    <t>Sparta</t>
  </si>
  <si>
    <t>Hogansville</t>
  </si>
  <si>
    <t>Oakwood</t>
  </si>
  <si>
    <t>Lincolnton</t>
  </si>
  <si>
    <t>Rocky Face</t>
  </si>
  <si>
    <t>Quitman</t>
  </si>
  <si>
    <t>Harlem</t>
  </si>
  <si>
    <t>Lizella</t>
  </si>
  <si>
    <t>Tyrone</t>
  </si>
  <si>
    <t>Fort Oglethorpe</t>
  </si>
  <si>
    <t>Danielsville</t>
  </si>
  <si>
    <t>Winston</t>
  </si>
  <si>
    <t>Bowdon</t>
  </si>
  <si>
    <t>Ellabell</t>
  </si>
  <si>
    <t>Conley</t>
  </si>
  <si>
    <t>Lula</t>
  </si>
  <si>
    <t>Bloomingdale</t>
  </si>
  <si>
    <t>Demorest</t>
  </si>
  <si>
    <t>Avondale Estates</t>
  </si>
  <si>
    <t>Winterville</t>
  </si>
  <si>
    <t>Hull</t>
  </si>
  <si>
    <t>Brooklet</t>
  </si>
  <si>
    <t>Tallapoosa</t>
  </si>
  <si>
    <t>Trion</t>
  </si>
  <si>
    <t>Pembroke</t>
  </si>
  <si>
    <t>Colbert</t>
  </si>
  <si>
    <t>White</t>
  </si>
  <si>
    <t>Centerville</t>
  </si>
  <si>
    <t>Talking Rock</t>
  </si>
  <si>
    <t>Silver Creek</t>
  </si>
  <si>
    <t>Waleska</t>
  </si>
  <si>
    <t>Appling</t>
  </si>
  <si>
    <t>Alto</t>
  </si>
  <si>
    <t>Buchanan</t>
  </si>
  <si>
    <t>Varnell</t>
  </si>
  <si>
    <t>Industrial</t>
  </si>
  <si>
    <t>Pine Mountain</t>
  </si>
  <si>
    <t>Wrightsville</t>
  </si>
  <si>
    <t>Williamson</t>
  </si>
  <si>
    <t>Rock Spring</t>
  </si>
  <si>
    <t>Woodbine</t>
  </si>
  <si>
    <t>Tybee Island</t>
  </si>
  <si>
    <t>Cataula</t>
  </si>
  <si>
    <t>Murrayville</t>
  </si>
  <si>
    <t>Nicholls</t>
  </si>
  <si>
    <t>Norman Park</t>
  </si>
  <si>
    <t>Grantville</t>
  </si>
  <si>
    <t>Nahunta</t>
  </si>
  <si>
    <t>Aragon</t>
  </si>
  <si>
    <t>Buena Vista</t>
  </si>
  <si>
    <t>Bishop</t>
  </si>
  <si>
    <t>Comer</t>
  </si>
  <si>
    <t>Flintstone</t>
  </si>
  <si>
    <t>Nicholson</t>
  </si>
  <si>
    <t>Lindale</t>
  </si>
  <si>
    <t>Fairmount</t>
  </si>
  <si>
    <t>Zebulon</t>
  </si>
  <si>
    <t>Hortense</t>
  </si>
  <si>
    <t>Milner</t>
  </si>
  <si>
    <t>Dearing</t>
  </si>
  <si>
    <t>Scottdale</t>
  </si>
  <si>
    <t>Allenhurst</t>
  </si>
  <si>
    <t>Rising Fawn</t>
  </si>
  <si>
    <t>Ellaville</t>
  </si>
  <si>
    <t>Whitesburg</t>
  </si>
  <si>
    <t>Gillsville</t>
  </si>
  <si>
    <t>Ochlocknee</t>
  </si>
  <si>
    <t>Taylorsville</t>
  </si>
  <si>
    <t>Broxton</t>
  </si>
  <si>
    <t>Crandall</t>
  </si>
  <si>
    <t>Pendergrass</t>
  </si>
  <si>
    <t>Waverly Hall</t>
  </si>
  <si>
    <t>Boston</t>
  </si>
  <si>
    <t>Roberta</t>
  </si>
  <si>
    <t>Moreland</t>
  </si>
  <si>
    <t>Waynesville</t>
  </si>
  <si>
    <t>Cave Spring</t>
  </si>
  <si>
    <t>Juliette</t>
  </si>
  <si>
    <t>Rutledge</t>
  </si>
  <si>
    <t>Eastanollee</t>
  </si>
  <si>
    <t>Ranger</t>
  </si>
  <si>
    <t>Lookout Mountain</t>
  </si>
  <si>
    <t>Doerun</t>
  </si>
  <si>
    <t>Mauk</t>
  </si>
  <si>
    <t>Armuchee</t>
  </si>
  <si>
    <t>Menlo</t>
  </si>
  <si>
    <t>Odum</t>
  </si>
  <si>
    <t>Buckhead</t>
  </si>
  <si>
    <t>Jeffersonville</t>
  </si>
  <si>
    <t>Uvalda</t>
  </si>
  <si>
    <t>Screven</t>
  </si>
  <si>
    <t>Rentz</t>
  </si>
  <si>
    <t>Portal</t>
  </si>
  <si>
    <t>Meansville</t>
  </si>
  <si>
    <t>Crawford</t>
  </si>
  <si>
    <t>Omega</t>
  </si>
  <si>
    <t>Ellerslie</t>
  </si>
  <si>
    <t>Newborn</t>
  </si>
  <si>
    <t>Pavo</t>
  </si>
  <si>
    <t>Molena</t>
  </si>
  <si>
    <t>Luthersville</t>
  </si>
  <si>
    <t>Pine Lake</t>
  </si>
  <si>
    <t>Hoboken</t>
  </si>
  <si>
    <t>Carlton</t>
  </si>
  <si>
    <t>Meigs</t>
  </si>
  <si>
    <t>Clyo</t>
  </si>
  <si>
    <t>Tignall</t>
  </si>
  <si>
    <t>Dexter</t>
  </si>
  <si>
    <t>Haddock</t>
  </si>
  <si>
    <t>Dry Branch</t>
  </si>
  <si>
    <t>Warm Springs</t>
  </si>
  <si>
    <t>Midville</t>
  </si>
  <si>
    <t>Climax</t>
  </si>
  <si>
    <t>Ty Ty</t>
  </si>
  <si>
    <t>Ambrose</t>
  </si>
  <si>
    <t>Gay</t>
  </si>
  <si>
    <t>Keysville</t>
  </si>
  <si>
    <t>Jenkinsburg</t>
  </si>
  <si>
    <t>Lyerly</t>
  </si>
  <si>
    <t>Kite</t>
  </si>
  <si>
    <t>Flovilla</t>
  </si>
  <si>
    <t>Riceboro</t>
  </si>
  <si>
    <t>Naylor</t>
  </si>
  <si>
    <t>Plains</t>
  </si>
  <si>
    <t>Culloden</t>
  </si>
  <si>
    <t>Arnoldsville</t>
  </si>
  <si>
    <t>Ailey</t>
  </si>
  <si>
    <t>Chula</t>
  </si>
  <si>
    <t>Poulan</t>
  </si>
  <si>
    <t>Dudley</t>
  </si>
  <si>
    <t>Attapulgus</t>
  </si>
  <si>
    <t>Register</t>
  </si>
  <si>
    <t>Smithville</t>
  </si>
  <si>
    <t>Warwick</t>
  </si>
  <si>
    <t>Sumner</t>
  </si>
  <si>
    <t>Sugar Valley</t>
  </si>
  <si>
    <t>Brinson</t>
  </si>
  <si>
    <t>Yatesville</t>
  </si>
  <si>
    <t>Cadwell</t>
  </si>
  <si>
    <t>Barney</t>
  </si>
  <si>
    <t>Arabi</t>
  </si>
  <si>
    <t>Girard</t>
  </si>
  <si>
    <t>Leslie</t>
  </si>
  <si>
    <t>Sea Island</t>
  </si>
  <si>
    <t>Musella</t>
  </si>
  <si>
    <t>Dixie</t>
  </si>
  <si>
    <t>Marble Hill</t>
  </si>
  <si>
    <t>Morven</t>
  </si>
  <si>
    <t>Lovejoy</t>
  </si>
  <si>
    <t>Shady Dale</t>
  </si>
  <si>
    <t>Millwood</t>
  </si>
  <si>
    <t>Hartsfield</t>
  </si>
  <si>
    <t>Cobb</t>
  </si>
  <si>
    <t>Statenville</t>
  </si>
  <si>
    <t>Tarrytown</t>
  </si>
  <si>
    <t>Andersonville</t>
  </si>
  <si>
    <t>Manor</t>
  </si>
  <si>
    <t>Mershon</t>
  </si>
  <si>
    <t>West Green</t>
  </si>
  <si>
    <t>Pine Mountain Valley</t>
  </si>
  <si>
    <t>Maxeys</t>
  </si>
  <si>
    <t>Tate</t>
  </si>
  <si>
    <t>The Rock</t>
  </si>
  <si>
    <t>Bronwood</t>
  </si>
  <si>
    <t>De Soto</t>
  </si>
  <si>
    <t>Oakfield</t>
  </si>
  <si>
    <t>Barwick</t>
  </si>
  <si>
    <t>Cisco</t>
  </si>
  <si>
    <t>Sasser</t>
  </si>
  <si>
    <t>Funston</t>
  </si>
  <si>
    <t>Tallulah Falls</t>
  </si>
  <si>
    <t>Turin</t>
  </si>
  <si>
    <t>Alston</t>
  </si>
  <si>
    <t>Sapelo Island</t>
  </si>
  <si>
    <t>Jewell</t>
  </si>
  <si>
    <t>Ewa Beach</t>
  </si>
  <si>
    <t>Honolulu</t>
  </si>
  <si>
    <t>Waipahu</t>
  </si>
  <si>
    <t>Mililani</t>
  </si>
  <si>
    <t>Kaneohe</t>
  </si>
  <si>
    <t>Kailua</t>
  </si>
  <si>
    <t>Kihei</t>
  </si>
  <si>
    <t>Aiea</t>
  </si>
  <si>
    <t>Kapolei</t>
  </si>
  <si>
    <t>Waianae</t>
  </si>
  <si>
    <t>Wahiawa</t>
  </si>
  <si>
    <t>Kailua Kona</t>
  </si>
  <si>
    <t>Pearl City</t>
  </si>
  <si>
    <t>Wailuku</t>
  </si>
  <si>
    <t>Lahaina</t>
  </si>
  <si>
    <t>Makawao</t>
  </si>
  <si>
    <t>Lihue</t>
  </si>
  <si>
    <t>Kahului</t>
  </si>
  <si>
    <t>Waimea</t>
  </si>
  <si>
    <t>Pahoa</t>
  </si>
  <si>
    <t>Keaau</t>
  </si>
  <si>
    <t>Haiku</t>
  </si>
  <si>
    <t>Waikoloa</t>
  </si>
  <si>
    <t>Haleiwa</t>
  </si>
  <si>
    <t>Waialua</t>
  </si>
  <si>
    <t>Koloa</t>
  </si>
  <si>
    <t>Waimanalo</t>
  </si>
  <si>
    <t>Captain Cook</t>
  </si>
  <si>
    <t>Kealakekua</t>
  </si>
  <si>
    <t>Kalaheo</t>
  </si>
  <si>
    <t>Paia</t>
  </si>
  <si>
    <t>Honokaa</t>
  </si>
  <si>
    <t>Kilauea</t>
  </si>
  <si>
    <t>Hauula</t>
  </si>
  <si>
    <t>Kaunakakai</t>
  </si>
  <si>
    <t>Princeville</t>
  </si>
  <si>
    <t>Holualoa</t>
  </si>
  <si>
    <t>Kapaau</t>
  </si>
  <si>
    <t>Volcano</t>
  </si>
  <si>
    <t>Lanai City</t>
  </si>
  <si>
    <t>Kahuku</t>
  </si>
  <si>
    <t>Naalehu</t>
  </si>
  <si>
    <t>Laie</t>
  </si>
  <si>
    <t>Hanapepe</t>
  </si>
  <si>
    <t>Pepeekeo</t>
  </si>
  <si>
    <t>Hana</t>
  </si>
  <si>
    <t>Papaikou</t>
  </si>
  <si>
    <t>Kaaawa</t>
  </si>
  <si>
    <t>Pahala</t>
  </si>
  <si>
    <t>Paauilo</t>
  </si>
  <si>
    <t>Hoolehua</t>
  </si>
  <si>
    <t>Laupahoehoe</t>
  </si>
  <si>
    <t>Honomu</t>
  </si>
  <si>
    <t>Maunaloa</t>
  </si>
  <si>
    <t>Ninole</t>
  </si>
  <si>
    <t>Ookala</t>
  </si>
  <si>
    <t>Cedar Falls</t>
  </si>
  <si>
    <t>Bettendorf</t>
  </si>
  <si>
    <t>West Des Moines</t>
  </si>
  <si>
    <t>Ankeny</t>
  </si>
  <si>
    <t>Des Moines</t>
  </si>
  <si>
    <t>Council Bluffs</t>
  </si>
  <si>
    <t>Urbandale</t>
  </si>
  <si>
    <t>Coralville</t>
  </si>
  <si>
    <t>Johnston</t>
  </si>
  <si>
    <t>Waukee</t>
  </si>
  <si>
    <t>North Liberty</t>
  </si>
  <si>
    <t>Clive</t>
  </si>
  <si>
    <t>Grimes</t>
  </si>
  <si>
    <t>Fort Madison</t>
  </si>
  <si>
    <t>Keokuk</t>
  </si>
  <si>
    <t>Le Mars</t>
  </si>
  <si>
    <t>Clear Lake</t>
  </si>
  <si>
    <t>Adel</t>
  </si>
  <si>
    <t>Nevada</t>
  </si>
  <si>
    <t>Winterset</t>
  </si>
  <si>
    <t>Glenwood</t>
  </si>
  <si>
    <t>Evansdale</t>
  </si>
  <si>
    <t>Anamosa</t>
  </si>
  <si>
    <t>Hiawatha</t>
  </si>
  <si>
    <t>Vinton</t>
  </si>
  <si>
    <t>De Witt</t>
  </si>
  <si>
    <t>Solon</t>
  </si>
  <si>
    <t>Bondurant</t>
  </si>
  <si>
    <t>Le Claire</t>
  </si>
  <si>
    <t>Dyersville</t>
  </si>
  <si>
    <t>Missouri Valley</t>
  </si>
  <si>
    <t>Windsor Heights</t>
  </si>
  <si>
    <t>Camanche</t>
  </si>
  <si>
    <t>Kalona</t>
  </si>
  <si>
    <t>West Burlington</t>
  </si>
  <si>
    <t>Sergeant Bluff</t>
  </si>
  <si>
    <t>Story City</t>
  </si>
  <si>
    <t>Madrid</t>
  </si>
  <si>
    <t>West Liberty</t>
  </si>
  <si>
    <t>Blue Grass</t>
  </si>
  <si>
    <t>Center Point</t>
  </si>
  <si>
    <t>Peosta</t>
  </si>
  <si>
    <t>Huxley</t>
  </si>
  <si>
    <t>La Porte City</t>
  </si>
  <si>
    <t>Carter Lake</t>
  </si>
  <si>
    <t>Cascade</t>
  </si>
  <si>
    <t>Grundy Center</t>
  </si>
  <si>
    <t>Belle Plaine</t>
  </si>
  <si>
    <t>Northwood</t>
  </si>
  <si>
    <t>Swisher</t>
  </si>
  <si>
    <t>Panora</t>
  </si>
  <si>
    <t>Lisbon</t>
  </si>
  <si>
    <t>Ogden</t>
  </si>
  <si>
    <t>Pleasantville</t>
  </si>
  <si>
    <t>Granger</t>
  </si>
  <si>
    <t>Runnells</t>
  </si>
  <si>
    <t>Ely</t>
  </si>
  <si>
    <t>Guthrie Center</t>
  </si>
  <si>
    <t>Wellman</t>
  </si>
  <si>
    <t>Dallas Center</t>
  </si>
  <si>
    <t>Earlham</t>
  </si>
  <si>
    <t>Robins</t>
  </si>
  <si>
    <t>Mitchellville</t>
  </si>
  <si>
    <t>Donnellson</t>
  </si>
  <si>
    <t>Mediapolis</t>
  </si>
  <si>
    <t>Remsen</t>
  </si>
  <si>
    <t>New Sharon</t>
  </si>
  <si>
    <t>Van Meter</t>
  </si>
  <si>
    <t>Moville</t>
  </si>
  <si>
    <t>Walcott</t>
  </si>
  <si>
    <t>Reinbeck</t>
  </si>
  <si>
    <t>Manning</t>
  </si>
  <si>
    <t>State Center</t>
  </si>
  <si>
    <t>Prairie City</t>
  </si>
  <si>
    <t>Epworth</t>
  </si>
  <si>
    <t>Avoca</t>
  </si>
  <si>
    <t>Saint Charles</t>
  </si>
  <si>
    <t>Shellsburg</t>
  </si>
  <si>
    <t>Palo</t>
  </si>
  <si>
    <t>Farley</t>
  </si>
  <si>
    <t>Kingsley</t>
  </si>
  <si>
    <t>Long Grove</t>
  </si>
  <si>
    <t>Maxwell</t>
  </si>
  <si>
    <t>Coon Rapids</t>
  </si>
  <si>
    <t>Tripoli</t>
  </si>
  <si>
    <t>Hinton</t>
  </si>
  <si>
    <t>Underwood</t>
  </si>
  <si>
    <t>Neola</t>
  </si>
  <si>
    <t>Crescent</t>
  </si>
  <si>
    <t>Walker</t>
  </si>
  <si>
    <t>Manly</t>
  </si>
  <si>
    <t>New Virginia</t>
  </si>
  <si>
    <t>Dike</t>
  </si>
  <si>
    <t>Glidden</t>
  </si>
  <si>
    <t>Okoboji</t>
  </si>
  <si>
    <t>Kellogg</t>
  </si>
  <si>
    <t>Eddyville</t>
  </si>
  <si>
    <t>Arnolds Park</t>
  </si>
  <si>
    <t>Treynor</t>
  </si>
  <si>
    <t>Baxter</t>
  </si>
  <si>
    <t>Dunkerton</t>
  </si>
  <si>
    <t>Rockwell</t>
  </si>
  <si>
    <t>Milo</t>
  </si>
  <si>
    <t>Coggon</t>
  </si>
  <si>
    <t>Conrad</t>
  </si>
  <si>
    <t>Gowrie</t>
  </si>
  <si>
    <t>Eldon</t>
  </si>
  <si>
    <t>Colo</t>
  </si>
  <si>
    <t>Sloan</t>
  </si>
  <si>
    <t>Newell</t>
  </si>
  <si>
    <t>Correctionville</t>
  </si>
  <si>
    <t>Elkhart</t>
  </si>
  <si>
    <t>Sully</t>
  </si>
  <si>
    <t>Walford</t>
  </si>
  <si>
    <t>Pacific Junction</t>
  </si>
  <si>
    <t>Readlyn</t>
  </si>
  <si>
    <t>Lacona</t>
  </si>
  <si>
    <t>Ainsworth</t>
  </si>
  <si>
    <t>Sioux Rapids</t>
  </si>
  <si>
    <t>Wellsburg</t>
  </si>
  <si>
    <t>Newhall</t>
  </si>
  <si>
    <t>Olin</t>
  </si>
  <si>
    <t>Albert City</t>
  </si>
  <si>
    <t>Van Horne</t>
  </si>
  <si>
    <t>Blairstown</t>
  </si>
  <si>
    <t>Agency</t>
  </si>
  <si>
    <t>Rickardsville</t>
  </si>
  <si>
    <t>Buffalo</t>
  </si>
  <si>
    <t>Wever</t>
  </si>
  <si>
    <t>Alburnett</t>
  </si>
  <si>
    <t>Wyoming</t>
  </si>
  <si>
    <t>Anthon</t>
  </si>
  <si>
    <t>Toddville</t>
  </si>
  <si>
    <t>Grand Mound</t>
  </si>
  <si>
    <t>Everly</t>
  </si>
  <si>
    <t>Holy Cross</t>
  </si>
  <si>
    <t>Blakesburg</t>
  </si>
  <si>
    <t>Collins</t>
  </si>
  <si>
    <t>Norway</t>
  </si>
  <si>
    <t>Salix</t>
  </si>
  <si>
    <t>Honey Creek</t>
  </si>
  <si>
    <t>Hills</t>
  </si>
  <si>
    <t>Duncombe</t>
  </si>
  <si>
    <t>Mondamin</t>
  </si>
  <si>
    <t>Lost Nation</t>
  </si>
  <si>
    <t>Truro</t>
  </si>
  <si>
    <t>Bussey</t>
  </si>
  <si>
    <t>Atalissa</t>
  </si>
  <si>
    <t>Minden</t>
  </si>
  <si>
    <t>Oxford Junction</t>
  </si>
  <si>
    <t>Donahue</t>
  </si>
  <si>
    <t>Mingo</t>
  </si>
  <si>
    <t>Gilbertville</t>
  </si>
  <si>
    <t>Casey</t>
  </si>
  <si>
    <t>Fruitland</t>
  </si>
  <si>
    <t>Breda</t>
  </si>
  <si>
    <t>Lehigh</t>
  </si>
  <si>
    <t>Calamus</t>
  </si>
  <si>
    <t>Otho</t>
  </si>
  <si>
    <t>New Vienna</t>
  </si>
  <si>
    <t>Sperry</t>
  </si>
  <si>
    <t>Nichols</t>
  </si>
  <si>
    <t>Otley</t>
  </si>
  <si>
    <t>Zearing</t>
  </si>
  <si>
    <t>Minburn</t>
  </si>
  <si>
    <t>Hornick</t>
  </si>
  <si>
    <t>Drakesville</t>
  </si>
  <si>
    <t>Lynnville</t>
  </si>
  <si>
    <t>Conesville</t>
  </si>
  <si>
    <t>Peterson</t>
  </si>
  <si>
    <t>Terril</t>
  </si>
  <si>
    <t>Lockridge</t>
  </si>
  <si>
    <t>Persia</t>
  </si>
  <si>
    <t>Bronson</t>
  </si>
  <si>
    <t>Bayard</t>
  </si>
  <si>
    <t>Martelle</t>
  </si>
  <si>
    <t>Garrison</t>
  </si>
  <si>
    <t>Callender</t>
  </si>
  <si>
    <t>Kelley</t>
  </si>
  <si>
    <t>Libertyville</t>
  </si>
  <si>
    <t>Ackworth</t>
  </si>
  <si>
    <t>Rhodes</t>
  </si>
  <si>
    <t>Westfield</t>
  </si>
  <si>
    <t>Bagley</t>
  </si>
  <si>
    <t>New Liberty</t>
  </si>
  <si>
    <t>Joice</t>
  </si>
  <si>
    <t>Rose Hill</t>
  </si>
  <si>
    <t>Argyle</t>
  </si>
  <si>
    <t>Goose Lake</t>
  </si>
  <si>
    <t>Harcourt</t>
  </si>
  <si>
    <t>Linn Grove</t>
  </si>
  <si>
    <t>Clare</t>
  </si>
  <si>
    <t>Dickens</t>
  </si>
  <si>
    <t>Yale</t>
  </si>
  <si>
    <t>Harvey</t>
  </si>
  <si>
    <t>McCallsburg</t>
  </si>
  <si>
    <t>Smithland</t>
  </si>
  <si>
    <t>Berwick</t>
  </si>
  <si>
    <t>Martensdale</t>
  </si>
  <si>
    <t>Hancock</t>
  </si>
  <si>
    <t>Fertile</t>
  </si>
  <si>
    <t>Packwood</t>
  </si>
  <si>
    <t>Onslow</t>
  </si>
  <si>
    <t>Grafton</t>
  </si>
  <si>
    <t>Alleman</t>
  </si>
  <si>
    <t>Moorland</t>
  </si>
  <si>
    <t>Modale</t>
  </si>
  <si>
    <t>Monmouth</t>
  </si>
  <si>
    <t>McClelland</t>
  </si>
  <si>
    <t>Hanlontown</t>
  </si>
  <si>
    <t>Beaman</t>
  </si>
  <si>
    <t>Floris</t>
  </si>
  <si>
    <t>Rembrandt</t>
  </si>
  <si>
    <t>Pulaski</t>
  </si>
  <si>
    <t>Little Sioux</t>
  </si>
  <si>
    <t>Reasnor</t>
  </si>
  <si>
    <t>Meservey</t>
  </si>
  <si>
    <t>Liscomb</t>
  </si>
  <si>
    <t>Pilot Mound</t>
  </si>
  <si>
    <t>Mount Auburn</t>
  </si>
  <si>
    <t>Beacon</t>
  </si>
  <si>
    <t>Swan</t>
  </si>
  <si>
    <t>Dedham</t>
  </si>
  <si>
    <t>Bouton</t>
  </si>
  <si>
    <t>Jamaica</t>
  </si>
  <si>
    <t>Low Moor</t>
  </si>
  <si>
    <t>Barnum</t>
  </si>
  <si>
    <t>Swaledale</t>
  </si>
  <si>
    <t>Haverhill</t>
  </si>
  <si>
    <t>Center Junction</t>
  </si>
  <si>
    <t>Sheldahl</t>
  </si>
  <si>
    <t>Barnes City</t>
  </si>
  <si>
    <t>Clemons</t>
  </si>
  <si>
    <t>Yarmouth</t>
  </si>
  <si>
    <t>Halbur</t>
  </si>
  <si>
    <t>Luzerne</t>
  </si>
  <si>
    <t>West Chester</t>
  </si>
  <si>
    <t>Dougherty</t>
  </si>
  <si>
    <t>Luxemburg</t>
  </si>
  <si>
    <t>Macksburg</t>
  </si>
  <si>
    <t>Cedar</t>
  </si>
  <si>
    <t>Oto</t>
  </si>
  <si>
    <t>Frederika</t>
  </si>
  <si>
    <t>Boxholm</t>
  </si>
  <si>
    <t>Saint Anthony</t>
  </si>
  <si>
    <t>Lidderdale</t>
  </si>
  <si>
    <t>Fostoria</t>
  </si>
  <si>
    <t>Mineola</t>
  </si>
  <si>
    <t>Stout</t>
  </si>
  <si>
    <t>Brunsville</t>
  </si>
  <si>
    <t>Kirkville</t>
  </si>
  <si>
    <t>Prairieburg</t>
  </si>
  <si>
    <t>Welton</t>
  </si>
  <si>
    <t>Ferguson</t>
  </si>
  <si>
    <t>Burnside</t>
  </si>
  <si>
    <t>Luther</t>
  </si>
  <si>
    <t>Oyens</t>
  </si>
  <si>
    <t>Ralston</t>
  </si>
  <si>
    <t>Beaver</t>
  </si>
  <si>
    <t>Gillett Grove</t>
  </si>
  <si>
    <t>Bevington</t>
  </si>
  <si>
    <t>Liberty Center</t>
  </si>
  <si>
    <t>Nampa</t>
  </si>
  <si>
    <t>Post Falls</t>
  </si>
  <si>
    <t>Caldwell</t>
  </si>
  <si>
    <t>Kuna</t>
  </si>
  <si>
    <t>Chubbuck</t>
  </si>
  <si>
    <t>Rigby</t>
  </si>
  <si>
    <t>Emmett</t>
  </si>
  <si>
    <t>Rathdrum</t>
  </si>
  <si>
    <t>Ammon</t>
  </si>
  <si>
    <t>Middleton</t>
  </si>
  <si>
    <t>Rupert</t>
  </si>
  <si>
    <t>Star</t>
  </si>
  <si>
    <t>Ketchum</t>
  </si>
  <si>
    <t>Payette</t>
  </si>
  <si>
    <t>Shelley</t>
  </si>
  <si>
    <t>Sagle</t>
  </si>
  <si>
    <t>Priest River</t>
  </si>
  <si>
    <t>Athol</t>
  </si>
  <si>
    <t>Filer</t>
  </si>
  <si>
    <t>Parma</t>
  </si>
  <si>
    <t>Heyburn</t>
  </si>
  <si>
    <t>Driggs</t>
  </si>
  <si>
    <t>Homedale</t>
  </si>
  <si>
    <t>Wilder</t>
  </si>
  <si>
    <t>Sun Valley</t>
  </si>
  <si>
    <t>New Plymouth</t>
  </si>
  <si>
    <t>Bellevue</t>
  </si>
  <si>
    <t>Melba</t>
  </si>
  <si>
    <t>Marsing</t>
  </si>
  <si>
    <t>Shoshone</t>
  </si>
  <si>
    <t>Paul</t>
  </si>
  <si>
    <t>Idaho City</t>
  </si>
  <si>
    <t>Ashton</t>
  </si>
  <si>
    <t>Island Park</t>
  </si>
  <si>
    <t>Potlatch</t>
  </si>
  <si>
    <t>Ponderay</t>
  </si>
  <si>
    <t>Inkom</t>
  </si>
  <si>
    <t>Worley</t>
  </si>
  <si>
    <t>Lapwai</t>
  </si>
  <si>
    <t>Blanchard</t>
  </si>
  <si>
    <t>Horseshoe Bend</t>
  </si>
  <si>
    <t>Firth</t>
  </si>
  <si>
    <t>Iona</t>
  </si>
  <si>
    <t>Sugar City</t>
  </si>
  <si>
    <t>Hansen</t>
  </si>
  <si>
    <t>Oldtown</t>
  </si>
  <si>
    <t>Tetonia</t>
  </si>
  <si>
    <t>Clark Fork</t>
  </si>
  <si>
    <t>Hazelton</t>
  </si>
  <si>
    <t>Declo</t>
  </si>
  <si>
    <t>Glenns Ferry</t>
  </si>
  <si>
    <t>McCammon</t>
  </si>
  <si>
    <t>Genesee</t>
  </si>
  <si>
    <t>Menan</t>
  </si>
  <si>
    <t>Cocolalla</t>
  </si>
  <si>
    <t>Deary</t>
  </si>
  <si>
    <t>Lava Hot Springs</t>
  </si>
  <si>
    <t>Juliaetta</t>
  </si>
  <si>
    <t>Greenleaf</t>
  </si>
  <si>
    <t>Kendrick</t>
  </si>
  <si>
    <t>Bayview</t>
  </si>
  <si>
    <t>Fort Hall</t>
  </si>
  <si>
    <t>Culdesac</t>
  </si>
  <si>
    <t>Malta</t>
  </si>
  <si>
    <t>Howe</t>
  </si>
  <si>
    <t>Roberts</t>
  </si>
  <si>
    <t>Pingree</t>
  </si>
  <si>
    <t>Grand View</t>
  </si>
  <si>
    <t>Murtaugh</t>
  </si>
  <si>
    <t>Richfield</t>
  </si>
  <si>
    <t>Eden</t>
  </si>
  <si>
    <t>Carey</t>
  </si>
  <si>
    <t>Mud Lake</t>
  </si>
  <si>
    <t>Lewisville</t>
  </si>
  <si>
    <t>Coolin</t>
  </si>
  <si>
    <t>Kootenai</t>
  </si>
  <si>
    <t>Irwin</t>
  </si>
  <si>
    <t>Laclede</t>
  </si>
  <si>
    <t>Bruneau</t>
  </si>
  <si>
    <t>Arimo</t>
  </si>
  <si>
    <t>Sweet</t>
  </si>
  <si>
    <t>Hammett</t>
  </si>
  <si>
    <t>Peck</t>
  </si>
  <si>
    <t>Swan Valley</t>
  </si>
  <si>
    <t>Castleford</t>
  </si>
  <si>
    <t>Dietrich</t>
  </si>
  <si>
    <t>Murphy</t>
  </si>
  <si>
    <t>Nordman</t>
  </si>
  <si>
    <t>Newdale</t>
  </si>
  <si>
    <t>Monteview</t>
  </si>
  <si>
    <t>Lowman</t>
  </si>
  <si>
    <t>Hamer</t>
  </si>
  <si>
    <t>King Hill</t>
  </si>
  <si>
    <t>Ucon</t>
  </si>
  <si>
    <t>Bovill</t>
  </si>
  <si>
    <t>Harvard</t>
  </si>
  <si>
    <t>Felt</t>
  </si>
  <si>
    <t>Medimont</t>
  </si>
  <si>
    <t>Letha</t>
  </si>
  <si>
    <t>Almo</t>
  </si>
  <si>
    <t>Rogerson</t>
  </si>
  <si>
    <t>Atomic City</t>
  </si>
  <si>
    <t>Des Plaines</t>
  </si>
  <si>
    <t>Oak Lawn</t>
  </si>
  <si>
    <t>Waukegan</t>
  </si>
  <si>
    <t>Mount Prospect</t>
  </si>
  <si>
    <t>Lombard</t>
  </si>
  <si>
    <t>Arlington Heights</t>
  </si>
  <si>
    <t>Berwyn</t>
  </si>
  <si>
    <t>Moline</t>
  </si>
  <si>
    <t>Round Lake Beach</t>
  </si>
  <si>
    <t>Chicago Heights</t>
  </si>
  <si>
    <t>Cicero</t>
  </si>
  <si>
    <t>Joliet</t>
  </si>
  <si>
    <t>Normal</t>
  </si>
  <si>
    <t>Pekin</t>
  </si>
  <si>
    <t>Crystal Lake</t>
  </si>
  <si>
    <t>Granite City</t>
  </si>
  <si>
    <t>Bolingbrook</t>
  </si>
  <si>
    <t>Elmhurst</t>
  </si>
  <si>
    <t>Dekalb</t>
  </si>
  <si>
    <t>Barrington</t>
  </si>
  <si>
    <t>Buffalo Grove</t>
  </si>
  <si>
    <t>Northbrook</t>
  </si>
  <si>
    <t>Orland Park</t>
  </si>
  <si>
    <t>Palatine</t>
  </si>
  <si>
    <t>Schaumburg</t>
  </si>
  <si>
    <t>Champaign</t>
  </si>
  <si>
    <t>Carol Stream</t>
  </si>
  <si>
    <t>Tinley Park</t>
  </si>
  <si>
    <t>Elmwood Park</t>
  </si>
  <si>
    <t>Glenview</t>
  </si>
  <si>
    <t>Naperville</t>
  </si>
  <si>
    <t>Rock Island</t>
  </si>
  <si>
    <t>Calumet City</t>
  </si>
  <si>
    <t>Gurnee</t>
  </si>
  <si>
    <t>Park Ridge</t>
  </si>
  <si>
    <t>Lake Zurich</t>
  </si>
  <si>
    <t>Grayslake</t>
  </si>
  <si>
    <t>Bartlett</t>
  </si>
  <si>
    <t>Glen Ellyn</t>
  </si>
  <si>
    <t>O Fallon</t>
  </si>
  <si>
    <t>Elk Grove Village</t>
  </si>
  <si>
    <t>Alton</t>
  </si>
  <si>
    <t>Streamwood</t>
  </si>
  <si>
    <t>Edwardsville</t>
  </si>
  <si>
    <t>Woodridge</t>
  </si>
  <si>
    <t>Oswego</t>
  </si>
  <si>
    <t>Romeoville</t>
  </si>
  <si>
    <t>Mundelein</t>
  </si>
  <si>
    <t>Addison</t>
  </si>
  <si>
    <t>Lisle</t>
  </si>
  <si>
    <t>Lake Villa</t>
  </si>
  <si>
    <t>La Grange</t>
  </si>
  <si>
    <t>Lockport</t>
  </si>
  <si>
    <t>Belvidere</t>
  </si>
  <si>
    <t>Hoffman Estates</t>
  </si>
  <si>
    <t>New Lenox</t>
  </si>
  <si>
    <t>McHenry</t>
  </si>
  <si>
    <t>Niles</t>
  </si>
  <si>
    <t>Wheaton</t>
  </si>
  <si>
    <t>Huntley</t>
  </si>
  <si>
    <t>Burr Ridge</t>
  </si>
  <si>
    <t>Downers Grove</t>
  </si>
  <si>
    <t>Highland Park</t>
  </si>
  <si>
    <t>Lansing</t>
  </si>
  <si>
    <t>Skokie</t>
  </si>
  <si>
    <t>Algonquin</t>
  </si>
  <si>
    <t>Carpentersville</t>
  </si>
  <si>
    <t>Glendale Heights</t>
  </si>
  <si>
    <t>Zion</t>
  </si>
  <si>
    <t>Hanover Park</t>
  </si>
  <si>
    <t>Vernon Hills</t>
  </si>
  <si>
    <t>Bourbonnais</t>
  </si>
  <si>
    <t>West Chicago</t>
  </si>
  <si>
    <t>East Peoria</t>
  </si>
  <si>
    <t>Westmont</t>
  </si>
  <si>
    <t>Oak Forest</t>
  </si>
  <si>
    <t>Wilmette</t>
  </si>
  <si>
    <t>Lakemoor</t>
  </si>
  <si>
    <t>Loves Park</t>
  </si>
  <si>
    <t>Deerfield</t>
  </si>
  <si>
    <t>Mattoon</t>
  </si>
  <si>
    <t>Lake in the Hills</t>
  </si>
  <si>
    <t>East Moline</t>
  </si>
  <si>
    <t>Roselle</t>
  </si>
  <si>
    <t>Park Forest</t>
  </si>
  <si>
    <t>Cary</t>
  </si>
  <si>
    <t>Norridge</t>
  </si>
  <si>
    <t>Sycamore</t>
  </si>
  <si>
    <t>Morton Grove</t>
  </si>
  <si>
    <t>Mokena</t>
  </si>
  <si>
    <t>Alsip</t>
  </si>
  <si>
    <t>Blue Island</t>
  </si>
  <si>
    <t>Machesney Park</t>
  </si>
  <si>
    <t>Rolling Meadows</t>
  </si>
  <si>
    <t>Lemont</t>
  </si>
  <si>
    <t>Matteson</t>
  </si>
  <si>
    <t>South Elgin</t>
  </si>
  <si>
    <t>Streator</t>
  </si>
  <si>
    <t>Dolton</t>
  </si>
  <si>
    <t>South Holland</t>
  </si>
  <si>
    <t>Homer Glen</t>
  </si>
  <si>
    <t>Morton</t>
  </si>
  <si>
    <t>Roscoe</t>
  </si>
  <si>
    <t>Pingree Grove</t>
  </si>
  <si>
    <t>Crest Hill</t>
  </si>
  <si>
    <t>Fairview Heights</t>
  </si>
  <si>
    <t>Melrose Park</t>
  </si>
  <si>
    <t>Winnetka</t>
  </si>
  <si>
    <t>Westchester</t>
  </si>
  <si>
    <t>Palos Hills</t>
  </si>
  <si>
    <t>Bensenville</t>
  </si>
  <si>
    <t>Evergreen Park</t>
  </si>
  <si>
    <t>Northlake</t>
  </si>
  <si>
    <t>Shorewood</t>
  </si>
  <si>
    <t>North Aurora</t>
  </si>
  <si>
    <t>Godfrey</t>
  </si>
  <si>
    <t>Murphysboro</t>
  </si>
  <si>
    <t>Wauconda</t>
  </si>
  <si>
    <t>Prospect Heights</t>
  </si>
  <si>
    <t>West Dundee</t>
  </si>
  <si>
    <t>Franklin Park</t>
  </si>
  <si>
    <t>Bellwood</t>
  </si>
  <si>
    <t>Hinsdale</t>
  </si>
  <si>
    <t>Bridgeview</t>
  </si>
  <si>
    <t>Country Club Hills</t>
  </si>
  <si>
    <t>Crete</t>
  </si>
  <si>
    <t>Kewanee</t>
  </si>
  <si>
    <t>Rock Falls</t>
  </si>
  <si>
    <t>Chatham</t>
  </si>
  <si>
    <t>Glen Carbon</t>
  </si>
  <si>
    <t>Chicago Ridge</t>
  </si>
  <si>
    <t>Palos Heights</t>
  </si>
  <si>
    <t>Hazel Crest</t>
  </si>
  <si>
    <t>Rantoul</t>
  </si>
  <si>
    <t>Herrin</t>
  </si>
  <si>
    <t>Wood Dale</t>
  </si>
  <si>
    <t>Warrenville</t>
  </si>
  <si>
    <t>La Grange Park</t>
  </si>
  <si>
    <t>Justice</t>
  </si>
  <si>
    <t>Crestwood</t>
  </si>
  <si>
    <t>Jerseyville</t>
  </si>
  <si>
    <t>Mahomet</t>
  </si>
  <si>
    <t>Hickory Hills</t>
  </si>
  <si>
    <t>Minooka</t>
  </si>
  <si>
    <t>Richton Park</t>
  </si>
  <si>
    <t>Fox Lake</t>
  </si>
  <si>
    <t>Cahokia</t>
  </si>
  <si>
    <t>North Chicago</t>
  </si>
  <si>
    <t>Manteno</t>
  </si>
  <si>
    <t>Milan</t>
  </si>
  <si>
    <t>Worth</t>
  </si>
  <si>
    <t>Geneseo</t>
  </si>
  <si>
    <t>Sandwich</t>
  </si>
  <si>
    <t>Metropolis</t>
  </si>
  <si>
    <t>Marengo</t>
  </si>
  <si>
    <t>Wood River</t>
  </si>
  <si>
    <t>Carterville</t>
  </si>
  <si>
    <t>Plano</t>
  </si>
  <si>
    <t>Bethalto</t>
  </si>
  <si>
    <t>Channahon</t>
  </si>
  <si>
    <t>Metamora</t>
  </si>
  <si>
    <t>Lincolnwood</t>
  </si>
  <si>
    <t>Oak Brook</t>
  </si>
  <si>
    <t>Schiller Park</t>
  </si>
  <si>
    <t>Western Springs</t>
  </si>
  <si>
    <t>Sugar Grove</t>
  </si>
  <si>
    <t>Bartonville</t>
  </si>
  <si>
    <t>Rockton</t>
  </si>
  <si>
    <t>South Beloit</t>
  </si>
  <si>
    <t>River Grove</t>
  </si>
  <si>
    <t>Wonder Lake</t>
  </si>
  <si>
    <t>Winfield</t>
  </si>
  <si>
    <t>River Forest</t>
  </si>
  <si>
    <t>Itasca</t>
  </si>
  <si>
    <t>Lake Bluff</t>
  </si>
  <si>
    <t>Steger</t>
  </si>
  <si>
    <t>East Alton</t>
  </si>
  <si>
    <t>Savoy</t>
  </si>
  <si>
    <t>Markham</t>
  </si>
  <si>
    <t>Palos Park</t>
  </si>
  <si>
    <t>Mascoutah</t>
  </si>
  <si>
    <t>Clarendon Hills</t>
  </si>
  <si>
    <t>Flossmoor</t>
  </si>
  <si>
    <t>Long Lake</t>
  </si>
  <si>
    <t>Elburn</t>
  </si>
  <si>
    <t>Coal City</t>
  </si>
  <si>
    <t>Silvis</t>
  </si>
  <si>
    <t>Wadsworth</t>
  </si>
  <si>
    <t>Spring Grove</t>
  </si>
  <si>
    <t>Marseilles</t>
  </si>
  <si>
    <t>Monee</t>
  </si>
  <si>
    <t>Lincolnshire</t>
  </si>
  <si>
    <t>Summit</t>
  </si>
  <si>
    <t>Broadview</t>
  </si>
  <si>
    <t>Carlinville</t>
  </si>
  <si>
    <t>Island Lake</t>
  </si>
  <si>
    <t>Beecher</t>
  </si>
  <si>
    <t>Oregon</t>
  </si>
  <si>
    <t>Pana</t>
  </si>
  <si>
    <t>Carlyle</t>
  </si>
  <si>
    <t>Hillside</t>
  </si>
  <si>
    <t>Caseyville</t>
  </si>
  <si>
    <t>Peoria Heights</t>
  </si>
  <si>
    <t>Millstadt</t>
  </si>
  <si>
    <t>Staunton</t>
  </si>
  <si>
    <t>Colona</t>
  </si>
  <si>
    <t>Gilberts</t>
  </si>
  <si>
    <t>Genoa</t>
  </si>
  <si>
    <t>Hoopeston</t>
  </si>
  <si>
    <t>Winthrop Harbor</t>
  </si>
  <si>
    <t>East Saint Louis</t>
  </si>
  <si>
    <t>Petersburg</t>
  </si>
  <si>
    <t>Breese</t>
  </si>
  <si>
    <t>Mount Zion</t>
  </si>
  <si>
    <t>Momence</t>
  </si>
  <si>
    <t>Coal Valley</t>
  </si>
  <si>
    <t>Peotone</t>
  </si>
  <si>
    <t>Freeburg</t>
  </si>
  <si>
    <t>Johnston City</t>
  </si>
  <si>
    <t>Saint Joseph</t>
  </si>
  <si>
    <t>Winnebago</t>
  </si>
  <si>
    <t>Willow Springs</t>
  </si>
  <si>
    <t>Aledo</t>
  </si>
  <si>
    <t>Paxton</t>
  </si>
  <si>
    <t>Creve Coeur</t>
  </si>
  <si>
    <t>Braidwood</t>
  </si>
  <si>
    <t>Fox River Grove</t>
  </si>
  <si>
    <t>Cherry Valley</t>
  </si>
  <si>
    <t>Dwight</t>
  </si>
  <si>
    <t>Oglesby</t>
  </si>
  <si>
    <t>Sun River Terrace</t>
  </si>
  <si>
    <t>Olympia Fields</t>
  </si>
  <si>
    <t>Gillespie</t>
  </si>
  <si>
    <t>Dupo</t>
  </si>
  <si>
    <t>Westville</t>
  </si>
  <si>
    <t>Fairbury</t>
  </si>
  <si>
    <t>Gibson City</t>
  </si>
  <si>
    <t>Hometown</t>
  </si>
  <si>
    <t>Posen</t>
  </si>
  <si>
    <t>Highwood</t>
  </si>
  <si>
    <t>Altamont</t>
  </si>
  <si>
    <t>Smithton</t>
  </si>
  <si>
    <t>Somonauk</t>
  </si>
  <si>
    <t>Port Byron</t>
  </si>
  <si>
    <t>Le Roy</t>
  </si>
  <si>
    <t>Lena</t>
  </si>
  <si>
    <t>Virden</t>
  </si>
  <si>
    <t>Mount Morris</t>
  </si>
  <si>
    <t>Carthage</t>
  </si>
  <si>
    <t>Manito</t>
  </si>
  <si>
    <t>Tremont</t>
  </si>
  <si>
    <t>Tolono</t>
  </si>
  <si>
    <t>Mackinaw</t>
  </si>
  <si>
    <t>Heyworth</t>
  </si>
  <si>
    <t>New Baden</t>
  </si>
  <si>
    <t>Pecatonica</t>
  </si>
  <si>
    <t>Bunker Hill</t>
  </si>
  <si>
    <t>Amboy</t>
  </si>
  <si>
    <t>Abingdon</t>
  </si>
  <si>
    <t>Polo</t>
  </si>
  <si>
    <t>Maple Park</t>
  </si>
  <si>
    <t>Elwood</t>
  </si>
  <si>
    <t>Pawnee</t>
  </si>
  <si>
    <t>Mapleton</t>
  </si>
  <si>
    <t>Earlville</t>
  </si>
  <si>
    <t>Galva</t>
  </si>
  <si>
    <t>Teutopolis</t>
  </si>
  <si>
    <t>Rosewood Heights</t>
  </si>
  <si>
    <t>Greenup</t>
  </si>
  <si>
    <t>Pocahontas</t>
  </si>
  <si>
    <t>Prophetstown</t>
  </si>
  <si>
    <t>Neoga</t>
  </si>
  <si>
    <t>Hanna City</t>
  </si>
  <si>
    <t>Creal Springs</t>
  </si>
  <si>
    <t>Orion</t>
  </si>
  <si>
    <t>New Athens</t>
  </si>
  <si>
    <t>New Berlin</t>
  </si>
  <si>
    <t>Grant Park</t>
  </si>
  <si>
    <t>Brimfield</t>
  </si>
  <si>
    <t>Lacon</t>
  </si>
  <si>
    <t>Marissa</t>
  </si>
  <si>
    <t>Stillman Valley</t>
  </si>
  <si>
    <t>Worden</t>
  </si>
  <si>
    <t>Henry</t>
  </si>
  <si>
    <t>Stone Park</t>
  </si>
  <si>
    <t>Farmer City</t>
  </si>
  <si>
    <t>Hinckley</t>
  </si>
  <si>
    <t>Elmwood</t>
  </si>
  <si>
    <t>Brookport</t>
  </si>
  <si>
    <t>Davis Junction</t>
  </si>
  <si>
    <t>Caledonia</t>
  </si>
  <si>
    <t>Delavan</t>
  </si>
  <si>
    <t>Catlin</t>
  </si>
  <si>
    <t>Saint Jacob</t>
  </si>
  <si>
    <t>Chenoa</t>
  </si>
  <si>
    <t>Makanda</t>
  </si>
  <si>
    <t>Aviston</t>
  </si>
  <si>
    <t>Durand</t>
  </si>
  <si>
    <t>Sherrard</t>
  </si>
  <si>
    <t>Medinah</t>
  </si>
  <si>
    <t>Moro</t>
  </si>
  <si>
    <t>Argenta</t>
  </si>
  <si>
    <t>Minonk</t>
  </si>
  <si>
    <t>Wayne</t>
  </si>
  <si>
    <t>Glasford</t>
  </si>
  <si>
    <t>Oquawka</t>
  </si>
  <si>
    <t>Sandoval</t>
  </si>
  <si>
    <t>Andalusia</t>
  </si>
  <si>
    <t>Cuba</t>
  </si>
  <si>
    <t>Granville</t>
  </si>
  <si>
    <t>Gardner</t>
  </si>
  <si>
    <t>Hopkins Park</t>
  </si>
  <si>
    <t>Mount Pulaski</t>
  </si>
  <si>
    <t>Forreston</t>
  </si>
  <si>
    <t>Tilton</t>
  </si>
  <si>
    <t>Ava</t>
  </si>
  <si>
    <t>Liberty</t>
  </si>
  <si>
    <t>Maroa</t>
  </si>
  <si>
    <t>Camp Point</t>
  </si>
  <si>
    <t>Kenilworth</t>
  </si>
  <si>
    <t>Royal Lakes</t>
  </si>
  <si>
    <t>North Utica</t>
  </si>
  <si>
    <t>Danvers</t>
  </si>
  <si>
    <t>Dieterich</t>
  </si>
  <si>
    <t>Woodlawn</t>
  </si>
  <si>
    <t>Bluford</t>
  </si>
  <si>
    <t>Capron</t>
  </si>
  <si>
    <t>Herscher</t>
  </si>
  <si>
    <t>South Roxana</t>
  </si>
  <si>
    <t>Dallas City</t>
  </si>
  <si>
    <t>Bement</t>
  </si>
  <si>
    <t>Edinburg</t>
  </si>
  <si>
    <t>Waterman</t>
  </si>
  <si>
    <t>Toulon</t>
  </si>
  <si>
    <t>Mulberry Grove</t>
  </si>
  <si>
    <t>Benld</t>
  </si>
  <si>
    <t>Beecher City</t>
  </si>
  <si>
    <t>Mendon</t>
  </si>
  <si>
    <t>Homer</t>
  </si>
  <si>
    <t>Downs</t>
  </si>
  <si>
    <t>Leaf River</t>
  </si>
  <si>
    <t>Rossville</t>
  </si>
  <si>
    <t>Leland</t>
  </si>
  <si>
    <t>Germantown</t>
  </si>
  <si>
    <t>East Carondelet</t>
  </si>
  <si>
    <t>Marine</t>
  </si>
  <si>
    <t>La Harpe</t>
  </si>
  <si>
    <t>Blue Mound</t>
  </si>
  <si>
    <t>Williamsville</t>
  </si>
  <si>
    <t>Assumption</t>
  </si>
  <si>
    <t>Elkville</t>
  </si>
  <si>
    <t>Albers</t>
  </si>
  <si>
    <t>Washburn</t>
  </si>
  <si>
    <t>Mazon</t>
  </si>
  <si>
    <t>Kincaid</t>
  </si>
  <si>
    <t>Big Rock</t>
  </si>
  <si>
    <t>Energy</t>
  </si>
  <si>
    <t>Oreana</t>
  </si>
  <si>
    <t>Braceville</t>
  </si>
  <si>
    <t>Roxana</t>
  </si>
  <si>
    <t>New Boston</t>
  </si>
  <si>
    <t>Cerro Gordo</t>
  </si>
  <si>
    <t>Toluca</t>
  </si>
  <si>
    <t>Franklin Grove</t>
  </si>
  <si>
    <t>Thomasboro</t>
  </si>
  <si>
    <t>Union</t>
  </si>
  <si>
    <t>Meredosia</t>
  </si>
  <si>
    <t>Flanagan</t>
  </si>
  <si>
    <t>Divernon</t>
  </si>
  <si>
    <t>Dix</t>
  </si>
  <si>
    <t>Morrisonville</t>
  </si>
  <si>
    <t>Mason</t>
  </si>
  <si>
    <t>Carlock</t>
  </si>
  <si>
    <t>Odell</t>
  </si>
  <si>
    <t>Hardin</t>
  </si>
  <si>
    <t>Minier</t>
  </si>
  <si>
    <t>Atkinson</t>
  </si>
  <si>
    <t>Hopewell</t>
  </si>
  <si>
    <t>Palmyra</t>
  </si>
  <si>
    <t>Alexis</t>
  </si>
  <si>
    <t>Tampico</t>
  </si>
  <si>
    <t>Bonfield</t>
  </si>
  <si>
    <t>Varna</t>
  </si>
  <si>
    <t>Tonica</t>
  </si>
  <si>
    <t>Sorento</t>
  </si>
  <si>
    <t>Orangeville</t>
  </si>
  <si>
    <t>Greenview</t>
  </si>
  <si>
    <t>Wenona</t>
  </si>
  <si>
    <t>Forrest</t>
  </si>
  <si>
    <t>Tiskilwa</t>
  </si>
  <si>
    <t>Bartelso</t>
  </si>
  <si>
    <t>Towanda</t>
  </si>
  <si>
    <t>Valmeyer</t>
  </si>
  <si>
    <t>La Moille</t>
  </si>
  <si>
    <t>Ladd</t>
  </si>
  <si>
    <t>Hopedale</t>
  </si>
  <si>
    <t>Depue</t>
  </si>
  <si>
    <t>Stronghurst</t>
  </si>
  <si>
    <t>Dahinda</t>
  </si>
  <si>
    <t>Shabbona</t>
  </si>
  <si>
    <t>Annawan</t>
  </si>
  <si>
    <t>Wyanet</t>
  </si>
  <si>
    <t>Ridge Farm</t>
  </si>
  <si>
    <t>Watson</t>
  </si>
  <si>
    <t>Ursa</t>
  </si>
  <si>
    <t>Mechanicsburg</t>
  </si>
  <si>
    <t>Paw Paw</t>
  </si>
  <si>
    <t>Potomac</t>
  </si>
  <si>
    <t>Illiopolis</t>
  </si>
  <si>
    <t>Lerna</t>
  </si>
  <si>
    <t>Bonnie</t>
  </si>
  <si>
    <t>Illinois City</t>
  </si>
  <si>
    <t>Carbon Cliff</t>
  </si>
  <si>
    <t>Ashmore</t>
  </si>
  <si>
    <t>Cornell</t>
  </si>
  <si>
    <t>Dow</t>
  </si>
  <si>
    <t>Stonefort</t>
  </si>
  <si>
    <t>Trivoli</t>
  </si>
  <si>
    <t>Hennepin</t>
  </si>
  <si>
    <t>Loami</t>
  </si>
  <si>
    <t>Garden Prairie</t>
  </si>
  <si>
    <t>Gifford</t>
  </si>
  <si>
    <t>Patoka</t>
  </si>
  <si>
    <t>McLean</t>
  </si>
  <si>
    <t>Woodhull</t>
  </si>
  <si>
    <t>Wataga</t>
  </si>
  <si>
    <t>White Heath</t>
  </si>
  <si>
    <t>Deer Creek</t>
  </si>
  <si>
    <t>Blandinsville</t>
  </si>
  <si>
    <t>Humboldt</t>
  </si>
  <si>
    <t>Alpha</t>
  </si>
  <si>
    <t>Goodfield</t>
  </si>
  <si>
    <t>New Douglas</t>
  </si>
  <si>
    <t>Medora</t>
  </si>
  <si>
    <t>Dakota</t>
  </si>
  <si>
    <t>Fithian</t>
  </si>
  <si>
    <t>Lenzburg</t>
  </si>
  <si>
    <t>Oneida</t>
  </si>
  <si>
    <t>Saybrook</t>
  </si>
  <si>
    <t>Monroe Center</t>
  </si>
  <si>
    <t>Yates City</t>
  </si>
  <si>
    <t>South Pekin</t>
  </si>
  <si>
    <t>Rock City</t>
  </si>
  <si>
    <t>Sublette</t>
  </si>
  <si>
    <t>Belle Rive</t>
  </si>
  <si>
    <t>Opdyke</t>
  </si>
  <si>
    <t>Edgewood</t>
  </si>
  <si>
    <t>Reynolds</t>
  </si>
  <si>
    <t>Ohio</t>
  </si>
  <si>
    <t>Waltonville</t>
  </si>
  <si>
    <t>Walnut Hill</t>
  </si>
  <si>
    <t>Beckemeyer</t>
  </si>
  <si>
    <t>Lyndon</t>
  </si>
  <si>
    <t>Ringwood</t>
  </si>
  <si>
    <t>Congerville</t>
  </si>
  <si>
    <t>Edelstein</t>
  </si>
  <si>
    <t>Piper City</t>
  </si>
  <si>
    <t>Fieldon</t>
  </si>
  <si>
    <t>Wapella</t>
  </si>
  <si>
    <t>Fults</t>
  </si>
  <si>
    <t>Dorsey</t>
  </si>
  <si>
    <t>Grand Ridge</t>
  </si>
  <si>
    <t>Cantrall</t>
  </si>
  <si>
    <t>Hamel</t>
  </si>
  <si>
    <t>Williamsfield</t>
  </si>
  <si>
    <t>Rankin</t>
  </si>
  <si>
    <t>Ipava</t>
  </si>
  <si>
    <t>Campbell Hill</t>
  </si>
  <si>
    <t>Chana</t>
  </si>
  <si>
    <t>Shumway</t>
  </si>
  <si>
    <t>Gilson</t>
  </si>
  <si>
    <t>Texico</t>
  </si>
  <si>
    <t>Keyesport</t>
  </si>
  <si>
    <t>Secor</t>
  </si>
  <si>
    <t>Hurst</t>
  </si>
  <si>
    <t>Keithsburg</t>
  </si>
  <si>
    <t>Glenarm</t>
  </si>
  <si>
    <t>Gladstone</t>
  </si>
  <si>
    <t>Vermont</t>
  </si>
  <si>
    <t>East Galesburg</t>
  </si>
  <si>
    <t>Pesotum</t>
  </si>
  <si>
    <t>Joy</t>
  </si>
  <si>
    <t>Chapin</t>
  </si>
  <si>
    <t>Ina</t>
  </si>
  <si>
    <t>Maquon</t>
  </si>
  <si>
    <t>Buda</t>
  </si>
  <si>
    <t>South Wilmington</t>
  </si>
  <si>
    <t>German Valley</t>
  </si>
  <si>
    <t>Altona</t>
  </si>
  <si>
    <t>London Mills</t>
  </si>
  <si>
    <t>Neponset</t>
  </si>
  <si>
    <t>Cullom</t>
  </si>
  <si>
    <t>Industry</t>
  </si>
  <si>
    <t>Emden</t>
  </si>
  <si>
    <t>Elsah</t>
  </si>
  <si>
    <t>Ridott</t>
  </si>
  <si>
    <t>Kane</t>
  </si>
  <si>
    <t>Dalzell</t>
  </si>
  <si>
    <t>Kampsville</t>
  </si>
  <si>
    <t>Tallula</t>
  </si>
  <si>
    <t>Dewey</t>
  </si>
  <si>
    <t>Lomax</t>
  </si>
  <si>
    <t>Sadorus</t>
  </si>
  <si>
    <t>Sidell</t>
  </si>
  <si>
    <t>Steward</t>
  </si>
  <si>
    <t>Lostant</t>
  </si>
  <si>
    <t>Biggsville</t>
  </si>
  <si>
    <t>Matherville</t>
  </si>
  <si>
    <t>Scheller</t>
  </si>
  <si>
    <t>Loraine</t>
  </si>
  <si>
    <t>Grand Tower</t>
  </si>
  <si>
    <t>Table Grove</t>
  </si>
  <si>
    <t>Verona</t>
  </si>
  <si>
    <t>Alvin</t>
  </si>
  <si>
    <t>Lowpoint</t>
  </si>
  <si>
    <t>Serena</t>
  </si>
  <si>
    <t>Rio</t>
  </si>
  <si>
    <t>Rapids City</t>
  </si>
  <si>
    <t>Melvin</t>
  </si>
  <si>
    <t>De Land</t>
  </si>
  <si>
    <t>Smithfield</t>
  </si>
  <si>
    <t>Bowen</t>
  </si>
  <si>
    <t>Batchtown</t>
  </si>
  <si>
    <t>Lee</t>
  </si>
  <si>
    <t>Kenney</t>
  </si>
  <si>
    <t>Jewett</t>
  </si>
  <si>
    <t>Brussels</t>
  </si>
  <si>
    <t>Armington</t>
  </si>
  <si>
    <t>McNabb</t>
  </si>
  <si>
    <t>Ransom</t>
  </si>
  <si>
    <t>Millington</t>
  </si>
  <si>
    <t>Smithboro</t>
  </si>
  <si>
    <t>New Holland</t>
  </si>
  <si>
    <t>Saunemin</t>
  </si>
  <si>
    <t>Owaneco</t>
  </si>
  <si>
    <t>Hamburg</t>
  </si>
  <si>
    <t>Oakford</t>
  </si>
  <si>
    <t>Latham</t>
  </si>
  <si>
    <t>Ludlow</t>
  </si>
  <si>
    <t>Hettick</t>
  </si>
  <si>
    <t>Chesterfield</t>
  </si>
  <si>
    <t>Lindenwood</t>
  </si>
  <si>
    <t>Ellsworth</t>
  </si>
  <si>
    <t>West Brooklyn</t>
  </si>
  <si>
    <t>Broadlands</t>
  </si>
  <si>
    <t>Golf</t>
  </si>
  <si>
    <t>Hartsburg</t>
  </si>
  <si>
    <t>Cherry</t>
  </si>
  <si>
    <t>Hoffman</t>
  </si>
  <si>
    <t>Sibley</t>
  </si>
  <si>
    <t>Harmon</t>
  </si>
  <si>
    <t>Penfield</t>
  </si>
  <si>
    <t>Baileyville</t>
  </si>
  <si>
    <t>Malden</t>
  </si>
  <si>
    <t>La Fayette</t>
  </si>
  <si>
    <t>Arrowsmith</t>
  </si>
  <si>
    <t>Ivesdale</t>
  </si>
  <si>
    <t>Buckingham</t>
  </si>
  <si>
    <t>Beason</t>
  </si>
  <si>
    <t>Gorham</t>
  </si>
  <si>
    <t>Woodson</t>
  </si>
  <si>
    <t>Alexander</t>
  </si>
  <si>
    <t>Trilla</t>
  </si>
  <si>
    <t>Pierron</t>
  </si>
  <si>
    <t>Chestnut</t>
  </si>
  <si>
    <t>Seaton</t>
  </si>
  <si>
    <t>Cabery</t>
  </si>
  <si>
    <t>Mc Connell</t>
  </si>
  <si>
    <t>Kempton</t>
  </si>
  <si>
    <t>Foosland</t>
  </si>
  <si>
    <t>Adair</t>
  </si>
  <si>
    <t>Mineral</t>
  </si>
  <si>
    <t>Cooksville</t>
  </si>
  <si>
    <t>Fenton</t>
  </si>
  <si>
    <t>Ellisville</t>
  </si>
  <si>
    <t>Manlius</t>
  </si>
  <si>
    <t>Coatsburg</t>
  </si>
  <si>
    <t>Long Point</t>
  </si>
  <si>
    <t>Armstrong</t>
  </si>
  <si>
    <t>Colp</t>
  </si>
  <si>
    <t>Tennessee</t>
  </si>
  <si>
    <t>Osco</t>
  </si>
  <si>
    <t>Laura</t>
  </si>
  <si>
    <t>Allerton</t>
  </si>
  <si>
    <t>Bondville</t>
  </si>
  <si>
    <t>Sutter</t>
  </si>
  <si>
    <t>Elliott</t>
  </si>
  <si>
    <t>Dunfermline</t>
  </si>
  <si>
    <t>Dana</t>
  </si>
  <si>
    <t>Media</t>
  </si>
  <si>
    <t>Strawn</t>
  </si>
  <si>
    <t>Cedar Point</t>
  </si>
  <si>
    <t>Emington</t>
  </si>
  <si>
    <t>Campton Hills</t>
  </si>
  <si>
    <t>Esmond</t>
  </si>
  <si>
    <t>Mossville</t>
  </si>
  <si>
    <t>Deer Grove</t>
  </si>
  <si>
    <t>Anchor</t>
  </si>
  <si>
    <t>Ancona</t>
  </si>
  <si>
    <t>Cropsey</t>
  </si>
  <si>
    <t>Troy Grove</t>
  </si>
  <si>
    <t>Jacob</t>
  </si>
  <si>
    <t>Bardolph</t>
  </si>
  <si>
    <t>Graymont</t>
  </si>
  <si>
    <t>Harristown</t>
  </si>
  <si>
    <t>Bulpitt</t>
  </si>
  <si>
    <t>Kaneville</t>
  </si>
  <si>
    <t>Henning</t>
  </si>
  <si>
    <t>Freeman Spur</t>
  </si>
  <si>
    <t>Sciota</t>
  </si>
  <si>
    <t>Eola</t>
  </si>
  <si>
    <t>Kinsman</t>
  </si>
  <si>
    <t>Campus</t>
  </si>
  <si>
    <t>Collison</t>
  </si>
  <si>
    <t>Bishop Hill</t>
  </si>
  <si>
    <t>Paloma</t>
  </si>
  <si>
    <t>Hooppole</t>
  </si>
  <si>
    <t>Speer</t>
  </si>
  <si>
    <t>Raritan</t>
  </si>
  <si>
    <t>Maeystown</t>
  </si>
  <si>
    <t>Lane</t>
  </si>
  <si>
    <t>Eldena</t>
  </si>
  <si>
    <t>Triumph</t>
  </si>
  <si>
    <t>Camp Grove</t>
  </si>
  <si>
    <t>Cornland</t>
  </si>
  <si>
    <t>Nachusa</t>
  </si>
  <si>
    <t>Huey</t>
  </si>
  <si>
    <t>West Lafayette</t>
  </si>
  <si>
    <t>Crown Point</t>
  </si>
  <si>
    <t>Indianapolis</t>
  </si>
  <si>
    <t>New Albany</t>
  </si>
  <si>
    <t>Carmel</t>
  </si>
  <si>
    <t>Michigan City</t>
  </si>
  <si>
    <t>La Porte</t>
  </si>
  <si>
    <t>Fishers</t>
  </si>
  <si>
    <t>Noblesville</t>
  </si>
  <si>
    <t>Merrillville</t>
  </si>
  <si>
    <t>Portage</t>
  </si>
  <si>
    <t>Brownsburg</t>
  </si>
  <si>
    <t>Newburgh</t>
  </si>
  <si>
    <t>Mishawaka</t>
  </si>
  <si>
    <t>South Bend</t>
  </si>
  <si>
    <t>Hobart</t>
  </si>
  <si>
    <t>Zionsville</t>
  </si>
  <si>
    <t>Chesterton</t>
  </si>
  <si>
    <t>Schererville</t>
  </si>
  <si>
    <t>Columbia City</t>
  </si>
  <si>
    <t>Munster</t>
  </si>
  <si>
    <t>East Chicago</t>
  </si>
  <si>
    <t>Hidden Valley</t>
  </si>
  <si>
    <t>Brazil</t>
  </si>
  <si>
    <t>Griffith</t>
  </si>
  <si>
    <t>Sellersburg</t>
  </si>
  <si>
    <t>Corydon</t>
  </si>
  <si>
    <t>Greencastle</t>
  </si>
  <si>
    <t>Charlestown</t>
  </si>
  <si>
    <t>Gary</t>
  </si>
  <si>
    <t>Cedar Lake</t>
  </si>
  <si>
    <t>Scottsburg</t>
  </si>
  <si>
    <t>Saint John</t>
  </si>
  <si>
    <t>Pendleton</t>
  </si>
  <si>
    <t>DeMotte</t>
  </si>
  <si>
    <t>McCordsville</t>
  </si>
  <si>
    <t>New Palestine</t>
  </si>
  <si>
    <t>Whiting</t>
  </si>
  <si>
    <t>New Whiteland</t>
  </si>
  <si>
    <t>Floyds Knobs</t>
  </si>
  <si>
    <t>Nappanee</t>
  </si>
  <si>
    <t>Lake Station</t>
  </si>
  <si>
    <t>Rensselaer</t>
  </si>
  <si>
    <t>Huntingburg</t>
  </si>
  <si>
    <t>Nashville</t>
  </si>
  <si>
    <t>West Terre Haute</t>
  </si>
  <si>
    <t>Sullivan</t>
  </si>
  <si>
    <t>North Manchester</t>
  </si>
  <si>
    <t>Delphi</t>
  </si>
  <si>
    <t>Ellettsville</t>
  </si>
  <si>
    <t>Edinburgh</t>
  </si>
  <si>
    <t>Garrett</t>
  </si>
  <si>
    <t>Yorktown</t>
  </si>
  <si>
    <t>Wheatfield</t>
  </si>
  <si>
    <t>Churubusco</t>
  </si>
  <si>
    <t>Bargersville</t>
  </si>
  <si>
    <t>Gas City</t>
  </si>
  <si>
    <t>Ligonier</t>
  </si>
  <si>
    <t>Whitestown</t>
  </si>
  <si>
    <t>West Harrison</t>
  </si>
  <si>
    <t>Berne</t>
  </si>
  <si>
    <t>New Carlisle</t>
  </si>
  <si>
    <t>Pittsboro</t>
  </si>
  <si>
    <t>Ossian</t>
  </si>
  <si>
    <t>Huntertown</t>
  </si>
  <si>
    <t>New Pekin</t>
  </si>
  <si>
    <t>Greentown</t>
  </si>
  <si>
    <t>Rising Sun</t>
  </si>
  <si>
    <t>Brownstown</t>
  </si>
  <si>
    <t>Princes Lakes</t>
  </si>
  <si>
    <t>Hanover</t>
  </si>
  <si>
    <t>Culver</t>
  </si>
  <si>
    <t>Coatesville</t>
  </si>
  <si>
    <t>Trafalgar</t>
  </si>
  <si>
    <t>Knightstown</t>
  </si>
  <si>
    <t>Pierceton</t>
  </si>
  <si>
    <t>Borden</t>
  </si>
  <si>
    <t>Leo-Cedarville</t>
  </si>
  <si>
    <t>Russiaville</t>
  </si>
  <si>
    <t>Avilla</t>
  </si>
  <si>
    <t>Henryville</t>
  </si>
  <si>
    <t>Butler</t>
  </si>
  <si>
    <t>Lanesville</t>
  </si>
  <si>
    <t>Fairland</t>
  </si>
  <si>
    <t>Ferdinand</t>
  </si>
  <si>
    <t>Winona Lake</t>
  </si>
  <si>
    <t>Dillsboro</t>
  </si>
  <si>
    <t>Kouts</t>
  </si>
  <si>
    <t>Cambridge City</t>
  </si>
  <si>
    <t>Odon</t>
  </si>
  <si>
    <t>Gosport</t>
  </si>
  <si>
    <t>Hagerstown</t>
  </si>
  <si>
    <t>Bicknell</t>
  </si>
  <si>
    <t>South Whitley</t>
  </si>
  <si>
    <t>North Webster</t>
  </si>
  <si>
    <t>Woodburn</t>
  </si>
  <si>
    <t>Rolling Prairie</t>
  </si>
  <si>
    <t>Argos</t>
  </si>
  <si>
    <t>New Salisbury</t>
  </si>
  <si>
    <t>Monroeville</t>
  </si>
  <si>
    <t>Galveston</t>
  </si>
  <si>
    <t>Wadesville</t>
  </si>
  <si>
    <t>Moores Hill</t>
  </si>
  <si>
    <t>New Paris</t>
  </si>
  <si>
    <t>Poland</t>
  </si>
  <si>
    <t>Wakarusa</t>
  </si>
  <si>
    <t>Lake Village</t>
  </si>
  <si>
    <t>Flora</t>
  </si>
  <si>
    <t>Claypool</t>
  </si>
  <si>
    <t>Thorntown</t>
  </si>
  <si>
    <t>Lakeville</t>
  </si>
  <si>
    <t>Crothersville</t>
  </si>
  <si>
    <t>Shelburn</t>
  </si>
  <si>
    <t>Bourbon</t>
  </si>
  <si>
    <t>Grabill</t>
  </si>
  <si>
    <t>Silver Lake</t>
  </si>
  <si>
    <t>Frankton</t>
  </si>
  <si>
    <t>Lapel</t>
  </si>
  <si>
    <t>Millersburg</t>
  </si>
  <si>
    <t>Wanatah</t>
  </si>
  <si>
    <t>Markle</t>
  </si>
  <si>
    <t>Gaston</t>
  </si>
  <si>
    <t>Elberfeld</t>
  </si>
  <si>
    <t>Walton</t>
  </si>
  <si>
    <t>Poseyville</t>
  </si>
  <si>
    <t>Battle Ground</t>
  </si>
  <si>
    <t>La Fontaine</t>
  </si>
  <si>
    <t>Rome City</t>
  </si>
  <si>
    <t>Depauw</t>
  </si>
  <si>
    <t>Elizabethtown</t>
  </si>
  <si>
    <t>Markleville</t>
  </si>
  <si>
    <t>Fountaintown</t>
  </si>
  <si>
    <t>Farmersburg</t>
  </si>
  <si>
    <t>Converse</t>
  </si>
  <si>
    <t>Kentland</t>
  </si>
  <si>
    <t>Roachdale</t>
  </si>
  <si>
    <t>Remington</t>
  </si>
  <si>
    <t>Campbellsburg</t>
  </si>
  <si>
    <t>Clay City</t>
  </si>
  <si>
    <t>Birdseye</t>
  </si>
  <si>
    <t>Summitville</t>
  </si>
  <si>
    <t>Ladoga</t>
  </si>
  <si>
    <t>Macy</t>
  </si>
  <si>
    <t>Paragon</t>
  </si>
  <si>
    <t>New Harmony</t>
  </si>
  <si>
    <t>Royal Center</t>
  </si>
  <si>
    <t>Deputy</t>
  </si>
  <si>
    <t>Fountain City</t>
  </si>
  <si>
    <t>Shirley</t>
  </si>
  <si>
    <t>Harlan</t>
  </si>
  <si>
    <t>Morocco</t>
  </si>
  <si>
    <t>Pleasant Lake</t>
  </si>
  <si>
    <t>Otterbein</t>
  </si>
  <si>
    <t>Dubois</t>
  </si>
  <si>
    <t>Ingalls</t>
  </si>
  <si>
    <t>Swayzee</t>
  </si>
  <si>
    <t>Cayuga</t>
  </si>
  <si>
    <t>Freetown</t>
  </si>
  <si>
    <t>Waldron</t>
  </si>
  <si>
    <t>Lizton</t>
  </si>
  <si>
    <t>Reelsville</t>
  </si>
  <si>
    <t>Scipio</t>
  </si>
  <si>
    <t>Hoagland</t>
  </si>
  <si>
    <t>Etna Green</t>
  </si>
  <si>
    <t>Hardinsburg</t>
  </si>
  <si>
    <t>Dugger</t>
  </si>
  <si>
    <t>Waynetown</t>
  </si>
  <si>
    <t>Roann</t>
  </si>
  <si>
    <t>Kirklin</t>
  </si>
  <si>
    <t>Ashley</t>
  </si>
  <si>
    <t>Spiceland</t>
  </si>
  <si>
    <t>Unionville</t>
  </si>
  <si>
    <t>Wilkinson</t>
  </si>
  <si>
    <t>Oaktown</t>
  </si>
  <si>
    <t>Orland</t>
  </si>
  <si>
    <t>Otisco</t>
  </si>
  <si>
    <t>Vallonia</t>
  </si>
  <si>
    <t>Laotto</t>
  </si>
  <si>
    <t>Heltonville</t>
  </si>
  <si>
    <t>Brook</t>
  </si>
  <si>
    <t>Commiskey</t>
  </si>
  <si>
    <t>Otwell</t>
  </si>
  <si>
    <t>North Salem</t>
  </si>
  <si>
    <t>Butlerville</t>
  </si>
  <si>
    <t>Ramsey</t>
  </si>
  <si>
    <t>Darlington</t>
  </si>
  <si>
    <t>Mooreland</t>
  </si>
  <si>
    <t>Tennyson</t>
  </si>
  <si>
    <t>Oolitic</t>
  </si>
  <si>
    <t>Saint Joe</t>
  </si>
  <si>
    <t>Westpoint</t>
  </si>
  <si>
    <t>Norman</t>
  </si>
  <si>
    <t>Wawaka</t>
  </si>
  <si>
    <t>Monroe City</t>
  </si>
  <si>
    <t>Bringhurst</t>
  </si>
  <si>
    <t>Larwill</t>
  </si>
  <si>
    <t>Bruceville</t>
  </si>
  <si>
    <t>Greens Fork</t>
  </si>
  <si>
    <t>Kimmell</t>
  </si>
  <si>
    <t>Corunna</t>
  </si>
  <si>
    <t>Lagro</t>
  </si>
  <si>
    <t>Carbon</t>
  </si>
  <si>
    <t>Perrysville</t>
  </si>
  <si>
    <t>Kingsford Heights</t>
  </si>
  <si>
    <t>Springport</t>
  </si>
  <si>
    <t>Hanna</t>
  </si>
  <si>
    <t>Sweetser</t>
  </si>
  <si>
    <t>Beverly Shores</t>
  </si>
  <si>
    <t>La Crosse</t>
  </si>
  <si>
    <t>Boswell</t>
  </si>
  <si>
    <t>Clarks Hill</t>
  </si>
  <si>
    <t>Nabb</t>
  </si>
  <si>
    <t>Tippecanoe</t>
  </si>
  <si>
    <t>Dupont</t>
  </si>
  <si>
    <t>Michigantown</t>
  </si>
  <si>
    <t>Stilesville</t>
  </si>
  <si>
    <t>Elnora</t>
  </si>
  <si>
    <t>New Washington</t>
  </si>
  <si>
    <t>New Ross</t>
  </si>
  <si>
    <t>Celestine</t>
  </si>
  <si>
    <t>Mauckport</t>
  </si>
  <si>
    <t>Cynthiana</t>
  </si>
  <si>
    <t>West College Corner</t>
  </si>
  <si>
    <t>Poneto</t>
  </si>
  <si>
    <t>Twelve Mile</t>
  </si>
  <si>
    <t>Uniondale</t>
  </si>
  <si>
    <t>Romney</t>
  </si>
  <si>
    <t>New Richmond</t>
  </si>
  <si>
    <t>Paris Crossing</t>
  </si>
  <si>
    <t>Sandborn</t>
  </si>
  <si>
    <t>Velpen</t>
  </si>
  <si>
    <t>Earl Park</t>
  </si>
  <si>
    <t>Cory</t>
  </si>
  <si>
    <t>Straughn</t>
  </si>
  <si>
    <t>Hymera</t>
  </si>
  <si>
    <t>Forest</t>
  </si>
  <si>
    <t>Hartsville</t>
  </si>
  <si>
    <t>Edwardsport</t>
  </si>
  <si>
    <t>Lewis</t>
  </si>
  <si>
    <t>Wingate</t>
  </si>
  <si>
    <t>Merom</t>
  </si>
  <si>
    <t>Economy</t>
  </si>
  <si>
    <t>Decker</t>
  </si>
  <si>
    <t>Craigville</t>
  </si>
  <si>
    <t>Cannelburg</t>
  </si>
  <si>
    <t>Needham</t>
  </si>
  <si>
    <t>Stendal</t>
  </si>
  <si>
    <t>Boggstown</t>
  </si>
  <si>
    <t>Central</t>
  </si>
  <si>
    <t>Ambia</t>
  </si>
  <si>
    <t>Pimento</t>
  </si>
  <si>
    <t>Schneider</t>
  </si>
  <si>
    <t>Advance</t>
  </si>
  <si>
    <t>Seelyville</t>
  </si>
  <si>
    <t>Stockwell</t>
  </si>
  <si>
    <t>Knightsville</t>
  </si>
  <si>
    <t>Orestes</t>
  </si>
  <si>
    <t>Mount Summit</t>
  </si>
  <si>
    <t>Amo</t>
  </si>
  <si>
    <t>Universal</t>
  </si>
  <si>
    <t>New Point</t>
  </si>
  <si>
    <t>Schnellville</t>
  </si>
  <si>
    <t>Coalmont</t>
  </si>
  <si>
    <t>Laketon</t>
  </si>
  <si>
    <t>Dunreith</t>
  </si>
  <si>
    <t>Jonesville</t>
  </si>
  <si>
    <t>Mount Ayr</t>
  </si>
  <si>
    <t>Spurgeon</t>
  </si>
  <si>
    <t>New Waverly</t>
  </si>
  <si>
    <t>Onward</t>
  </si>
  <si>
    <t>Ragsdale</t>
  </si>
  <si>
    <t>Boone Grove</t>
  </si>
  <si>
    <t>Overland Park</t>
  </si>
  <si>
    <t>Leavenworth</t>
  </si>
  <si>
    <t>Lenexa</t>
  </si>
  <si>
    <t>Prairie Village</t>
  </si>
  <si>
    <t>Mission</t>
  </si>
  <si>
    <t>Leawood</t>
  </si>
  <si>
    <t>Arkansas City</t>
  </si>
  <si>
    <t>Roeland Park</t>
  </si>
  <si>
    <t>Independence</t>
  </si>
  <si>
    <t>Haysville</t>
  </si>
  <si>
    <t>Paola</t>
  </si>
  <si>
    <t>Park City</t>
  </si>
  <si>
    <t>Bonner Springs</t>
  </si>
  <si>
    <t>Tonganoxie</t>
  </si>
  <si>
    <t>Basehor</t>
  </si>
  <si>
    <t>Wamego</t>
  </si>
  <si>
    <t>Mulvane</t>
  </si>
  <si>
    <t>Louisburg</t>
  </si>
  <si>
    <t>Goddard</t>
  </si>
  <si>
    <t>Eudora</t>
  </si>
  <si>
    <t>Baldwin City</t>
  </si>
  <si>
    <t>Osawatomie</t>
  </si>
  <si>
    <t>Maize</t>
  </si>
  <si>
    <t>Lindsborg</t>
  </si>
  <si>
    <t>Osage City</t>
  </si>
  <si>
    <t>Wellsville</t>
  </si>
  <si>
    <t>Linn Valley</t>
  </si>
  <si>
    <t>Hesston</t>
  </si>
  <si>
    <t>Cheney</t>
  </si>
  <si>
    <t>Cherryvale</t>
  </si>
  <si>
    <t>Hoisington</t>
  </si>
  <si>
    <t>Frontenac</t>
  </si>
  <si>
    <t>Tecumseh</t>
  </si>
  <si>
    <t>Sedgwick</t>
  </si>
  <si>
    <t>Berryton</t>
  </si>
  <si>
    <t>Douglass</t>
  </si>
  <si>
    <t>Minneapolis</t>
  </si>
  <si>
    <t>Caney</t>
  </si>
  <si>
    <t>Saint George</t>
  </si>
  <si>
    <t>Halstead</t>
  </si>
  <si>
    <t>Moundridge</t>
  </si>
  <si>
    <t>Wathena</t>
  </si>
  <si>
    <t>South Hutchinson</t>
  </si>
  <si>
    <t>Ellinwood</t>
  </si>
  <si>
    <t>Ellis</t>
  </si>
  <si>
    <t>McLouth</t>
  </si>
  <si>
    <t>Lakin</t>
  </si>
  <si>
    <t>Overbrook</t>
  </si>
  <si>
    <t>Ozawkie</t>
  </si>
  <si>
    <t>Edgerton</t>
  </si>
  <si>
    <t>Inman</t>
  </si>
  <si>
    <t>Holcomb</t>
  </si>
  <si>
    <t>Colwich</t>
  </si>
  <si>
    <t>Valley Falls</t>
  </si>
  <si>
    <t>Arma</t>
  </si>
  <si>
    <t>Mound City</t>
  </si>
  <si>
    <t>Haven</t>
  </si>
  <si>
    <t>Buhler</t>
  </si>
  <si>
    <t>Conway Springs</t>
  </si>
  <si>
    <t>Kechi</t>
  </si>
  <si>
    <t>North Newton</t>
  </si>
  <si>
    <t>Linwood</t>
  </si>
  <si>
    <t>Lecompton</t>
  </si>
  <si>
    <t>Garden Plain</t>
  </si>
  <si>
    <t>Udall</t>
  </si>
  <si>
    <t>Burrton</t>
  </si>
  <si>
    <t>Chetopa</t>
  </si>
  <si>
    <t>Onaga</t>
  </si>
  <si>
    <t>Leon</t>
  </si>
  <si>
    <t>Westmoreland</t>
  </si>
  <si>
    <t>Scranton</t>
  </si>
  <si>
    <t>Nickerson</t>
  </si>
  <si>
    <t>Andale</t>
  </si>
  <si>
    <t>Riley</t>
  </si>
  <si>
    <t>Pretty Prairie</t>
  </si>
  <si>
    <t>Spearville</t>
  </si>
  <si>
    <t>Assaria</t>
  </si>
  <si>
    <t>McCune</t>
  </si>
  <si>
    <t>Olpe</t>
  </si>
  <si>
    <t>Maple Hill</t>
  </si>
  <si>
    <t>Claflin</t>
  </si>
  <si>
    <t>Burden</t>
  </si>
  <si>
    <t>Nortonville</t>
  </si>
  <si>
    <t>Turon</t>
  </si>
  <si>
    <t>Cunningham</t>
  </si>
  <si>
    <t>Alta Vista</t>
  </si>
  <si>
    <t>Eskridge</t>
  </si>
  <si>
    <t>Edna</t>
  </si>
  <si>
    <t>Bucklin</t>
  </si>
  <si>
    <t>Quenemo</t>
  </si>
  <si>
    <t>Tescott</t>
  </si>
  <si>
    <t>Vassar</t>
  </si>
  <si>
    <t>Leonardville</t>
  </si>
  <si>
    <t>Melvern</t>
  </si>
  <si>
    <t>South Haven</t>
  </si>
  <si>
    <t>Argonia</t>
  </si>
  <si>
    <t>Mound Valley</t>
  </si>
  <si>
    <t>Brookville</t>
  </si>
  <si>
    <t>Paxico</t>
  </si>
  <si>
    <t>Potwin</t>
  </si>
  <si>
    <t>Olsburg</t>
  </si>
  <si>
    <t>Delphos</t>
  </si>
  <si>
    <t>Allen</t>
  </si>
  <si>
    <t>Harveyville</t>
  </si>
  <si>
    <t>New Cambria</t>
  </si>
  <si>
    <t>Bentley</t>
  </si>
  <si>
    <t>Neosho Rapids</t>
  </si>
  <si>
    <t>Partridge</t>
  </si>
  <si>
    <t>Kismet</t>
  </si>
  <si>
    <t>Cummings</t>
  </si>
  <si>
    <t>White Cloud</t>
  </si>
  <si>
    <t>Havensville</t>
  </si>
  <si>
    <t>Belvue</t>
  </si>
  <si>
    <t>Geuda Springs</t>
  </si>
  <si>
    <t>Spivey</t>
  </si>
  <si>
    <t>Ford</t>
  </si>
  <si>
    <t>Sylvia</t>
  </si>
  <si>
    <t>Windom</t>
  </si>
  <si>
    <t>Dennis</t>
  </si>
  <si>
    <t>Muscotah</t>
  </si>
  <si>
    <t>Wright</t>
  </si>
  <si>
    <t>Albert</t>
  </si>
  <si>
    <t>Farlington</t>
  </si>
  <si>
    <t>Rosalia</t>
  </si>
  <si>
    <t>Cassoday</t>
  </si>
  <si>
    <t>Abbyville</t>
  </si>
  <si>
    <t>Denton</t>
  </si>
  <si>
    <t>Olmitz</t>
  </si>
  <si>
    <t>Plevna</t>
  </si>
  <si>
    <t>Admire</t>
  </si>
  <si>
    <t>Bendena</t>
  </si>
  <si>
    <t>Rock</t>
  </si>
  <si>
    <t>Hepler</t>
  </si>
  <si>
    <t>Falun</t>
  </si>
  <si>
    <t>McFarland</t>
  </si>
  <si>
    <t>Zenda</t>
  </si>
  <si>
    <t>Pierceville</t>
  </si>
  <si>
    <t>Schoenchen</t>
  </si>
  <si>
    <t>Tyro</t>
  </si>
  <si>
    <t>Elbing</t>
  </si>
  <si>
    <t>Opolis</t>
  </si>
  <si>
    <t>Pfeifer</t>
  </si>
  <si>
    <t>Hopkinsville</t>
  </si>
  <si>
    <t>Nicholasville</t>
  </si>
  <si>
    <t>Shepherdsville</t>
  </si>
  <si>
    <t>Corbin</t>
  </si>
  <si>
    <t>Erlanger</t>
  </si>
  <si>
    <t>Berea</t>
  </si>
  <si>
    <t>Versailles</t>
  </si>
  <si>
    <t>Radcliff</t>
  </si>
  <si>
    <t>Mount Washington</t>
  </si>
  <si>
    <t>Cold Spring</t>
  </si>
  <si>
    <t>Scottsville</t>
  </si>
  <si>
    <t>Middlesboro</t>
  </si>
  <si>
    <t>Cadiz</t>
  </si>
  <si>
    <t>Vine Grove</t>
  </si>
  <si>
    <t>Barbourville</t>
  </si>
  <si>
    <t>Brandenburg</t>
  </si>
  <si>
    <t>Argillite</t>
  </si>
  <si>
    <t>Dry Ridge</t>
  </si>
  <si>
    <t>Catlettsburg</t>
  </si>
  <si>
    <t>Hodgenville</t>
  </si>
  <si>
    <t>Oak Grove</t>
  </si>
  <si>
    <t>Flatwoods</t>
  </si>
  <si>
    <t>Pineville</t>
  </si>
  <si>
    <t>Edmonton</t>
  </si>
  <si>
    <t>Falmouth</t>
  </si>
  <si>
    <t>Owingsville</t>
  </si>
  <si>
    <t>Smiths Grove</t>
  </si>
  <si>
    <t>Nancy</t>
  </si>
  <si>
    <t>Williamstown</t>
  </si>
  <si>
    <t>Cave City</t>
  </si>
  <si>
    <t>Dawson Springs</t>
  </si>
  <si>
    <t>East Bernstadt</t>
  </si>
  <si>
    <t>Utica</t>
  </si>
  <si>
    <t>Wilmore</t>
  </si>
  <si>
    <t>Crittenden</t>
  </si>
  <si>
    <t>South Shore</t>
  </si>
  <si>
    <t>Eubank</t>
  </si>
  <si>
    <t>Philpot</t>
  </si>
  <si>
    <t>Coxs Creek</t>
  </si>
  <si>
    <t>Science Hill</t>
  </si>
  <si>
    <t>Rineyville</t>
  </si>
  <si>
    <t>Simpsonville</t>
  </si>
  <si>
    <t>Kevil</t>
  </si>
  <si>
    <t>Cecilia</t>
  </si>
  <si>
    <t>Hawesville</t>
  </si>
  <si>
    <t>Crab Orchard</t>
  </si>
  <si>
    <t>Hustonville</t>
  </si>
  <si>
    <t>Alvaton</t>
  </si>
  <si>
    <t>Lebanon Junction</t>
  </si>
  <si>
    <t>West Paducah</t>
  </si>
  <si>
    <t>Lewisport</t>
  </si>
  <si>
    <t>Waynesburg</t>
  </si>
  <si>
    <t>Eminence</t>
  </si>
  <si>
    <t>Brodhead</t>
  </si>
  <si>
    <t>Bronston</t>
  </si>
  <si>
    <t>Crofton</t>
  </si>
  <si>
    <t>Stamping Ground</t>
  </si>
  <si>
    <t>Frenchburg</t>
  </si>
  <si>
    <t>Mentor</t>
  </si>
  <si>
    <t>Pewee Valley</t>
  </si>
  <si>
    <t>Pleasureville</t>
  </si>
  <si>
    <t>Whitesville</t>
  </si>
  <si>
    <t>Lily</t>
  </si>
  <si>
    <t>Hickory</t>
  </si>
  <si>
    <t>Hanson</t>
  </si>
  <si>
    <t>Salt Lick</t>
  </si>
  <si>
    <t>Upton</t>
  </si>
  <si>
    <t>Sadieville</t>
  </si>
  <si>
    <t>Wingo</t>
  </si>
  <si>
    <t>Waddy</t>
  </si>
  <si>
    <t>Morning View</t>
  </si>
  <si>
    <t>Grand Rivers</t>
  </si>
  <si>
    <t>Ekron</t>
  </si>
  <si>
    <t>Paint Lick</t>
  </si>
  <si>
    <t>Rockholds</t>
  </si>
  <si>
    <t>Adolphus</t>
  </si>
  <si>
    <t>Summer Shade</t>
  </si>
  <si>
    <t>Wickliffe</t>
  </si>
  <si>
    <t>Rockfield</t>
  </si>
  <si>
    <t>Ledbetter</t>
  </si>
  <si>
    <t>Bimble</t>
  </si>
  <si>
    <t>Robards</t>
  </si>
  <si>
    <t>Guston</t>
  </si>
  <si>
    <t>La Center</t>
  </si>
  <si>
    <t>Symsonia</t>
  </si>
  <si>
    <t>Drakesboro</t>
  </si>
  <si>
    <t>Demossville</t>
  </si>
  <si>
    <t>White Plains</t>
  </si>
  <si>
    <t>Eastview</t>
  </si>
  <si>
    <t>Maceo</t>
  </si>
  <si>
    <t>Foster</t>
  </si>
  <si>
    <t>Hazel</t>
  </si>
  <si>
    <t>Fancy Farm</t>
  </si>
  <si>
    <t>Mount Eden</t>
  </si>
  <si>
    <t>New Concord</t>
  </si>
  <si>
    <t>Fountain Run</t>
  </si>
  <si>
    <t>Muldraugh</t>
  </si>
  <si>
    <t>Keavy</t>
  </si>
  <si>
    <t>Barlow</t>
  </si>
  <si>
    <t>Earlington</t>
  </si>
  <si>
    <t>Island</t>
  </si>
  <si>
    <t>Nebo</t>
  </si>
  <si>
    <t>Manitou</t>
  </si>
  <si>
    <t>Mammoth Cave</t>
  </si>
  <si>
    <t>Elk Horn</t>
  </si>
  <si>
    <t>Turners Station</t>
  </si>
  <si>
    <t>Bee Spring</t>
  </si>
  <si>
    <t>Kings Mountain</t>
  </si>
  <si>
    <t>Powderly</t>
  </si>
  <si>
    <t>Cerulean</t>
  </si>
  <si>
    <t>Parksville</t>
  </si>
  <si>
    <t>Dunmor</t>
  </si>
  <si>
    <t>Belton</t>
  </si>
  <si>
    <t>Melber</t>
  </si>
  <si>
    <t>Battletown</t>
  </si>
  <si>
    <t>Kirksey</t>
  </si>
  <si>
    <t>Beechmont</t>
  </si>
  <si>
    <t>Roundhill</t>
  </si>
  <si>
    <t>Payneville</t>
  </si>
  <si>
    <t>Finchville</t>
  </si>
  <si>
    <t>Herndon</t>
  </si>
  <si>
    <t>Graham</t>
  </si>
  <si>
    <t>Spottsville</t>
  </si>
  <si>
    <t>Water Valley</t>
  </si>
  <si>
    <t>Means</t>
  </si>
  <si>
    <t>Gracey</t>
  </si>
  <si>
    <t>Silver Grove</t>
  </si>
  <si>
    <t>Olympia</t>
  </si>
  <si>
    <t>Reed</t>
  </si>
  <si>
    <t>Knob Lick</t>
  </si>
  <si>
    <t>Center</t>
  </si>
  <si>
    <t>Pathfork</t>
  </si>
  <si>
    <t>Frakes</t>
  </si>
  <si>
    <t>Burna</t>
  </si>
  <si>
    <t>Buckner</t>
  </si>
  <si>
    <t>Sulphur</t>
  </si>
  <si>
    <t>Rumsey</t>
  </si>
  <si>
    <t>Beech Creek</t>
  </si>
  <si>
    <t>Coldiron</t>
  </si>
  <si>
    <t>Lucas</t>
  </si>
  <si>
    <t>Browder</t>
  </si>
  <si>
    <t>White Mills</t>
  </si>
  <si>
    <t>Tiline</t>
  </si>
  <si>
    <t>LaFayette</t>
  </si>
  <si>
    <t>Denham Springs</t>
  </si>
  <si>
    <t>Marrero</t>
  </si>
  <si>
    <t>Kenner</t>
  </si>
  <si>
    <t>New Orleans</t>
  </si>
  <si>
    <t>Metairie</t>
  </si>
  <si>
    <t>Thibodaux</t>
  </si>
  <si>
    <t>Bossier City</t>
  </si>
  <si>
    <t>Prairieville</t>
  </si>
  <si>
    <t>New Iberia</t>
  </si>
  <si>
    <t>Slidell</t>
  </si>
  <si>
    <t>West Monroe</t>
  </si>
  <si>
    <t>Shreveport</t>
  </si>
  <si>
    <t>Ponchatoula</t>
  </si>
  <si>
    <t>River Ridge</t>
  </si>
  <si>
    <t>La Place</t>
  </si>
  <si>
    <t>Westwego</t>
  </si>
  <si>
    <t>Houma</t>
  </si>
  <si>
    <t>Zachary</t>
  </si>
  <si>
    <t>Breaux Bridge</t>
  </si>
  <si>
    <t>Deridder</t>
  </si>
  <si>
    <t>Youngsville</t>
  </si>
  <si>
    <t>Leesville</t>
  </si>
  <si>
    <t>Mandeville</t>
  </si>
  <si>
    <t>Haughton</t>
  </si>
  <si>
    <t>Chalmette</t>
  </si>
  <si>
    <t>Carencro</t>
  </si>
  <si>
    <t>Franklinton</t>
  </si>
  <si>
    <t>Saint Martinville</t>
  </si>
  <si>
    <t>Eunice</t>
  </si>
  <si>
    <t>Crowley</t>
  </si>
  <si>
    <t>Rayne</t>
  </si>
  <si>
    <t>Plaquemine</t>
  </si>
  <si>
    <t>Broussard</t>
  </si>
  <si>
    <t>Belle Chasse</t>
  </si>
  <si>
    <t>Port Allen</t>
  </si>
  <si>
    <t>Pearl River</t>
  </si>
  <si>
    <t>Raceland</t>
  </si>
  <si>
    <t>Church Point</t>
  </si>
  <si>
    <t>Luling</t>
  </si>
  <si>
    <t>Greenwell Springs</t>
  </si>
  <si>
    <t>Destrehan</t>
  </si>
  <si>
    <t>Keithville</t>
  </si>
  <si>
    <t>Farmerville</t>
  </si>
  <si>
    <t>Kentwood</t>
  </si>
  <si>
    <t>Duson</t>
  </si>
  <si>
    <t>Jeanerette</t>
  </si>
  <si>
    <t>Donaldsonville</t>
  </si>
  <si>
    <t>Lacombe</t>
  </si>
  <si>
    <t>Iowa</t>
  </si>
  <si>
    <t>Kaplan</t>
  </si>
  <si>
    <t>Westlake</t>
  </si>
  <si>
    <t>Saint Amant</t>
  </si>
  <si>
    <t>Saint Francisville</t>
  </si>
  <si>
    <t>Arnaudville</t>
  </si>
  <si>
    <t>Ferriday</t>
  </si>
  <si>
    <t>Cut Off</t>
  </si>
  <si>
    <t>Abita Springs</t>
  </si>
  <si>
    <t>Tickfaw</t>
  </si>
  <si>
    <t>Maurice</t>
  </si>
  <si>
    <t>Dequincy</t>
  </si>
  <si>
    <t>New Roads</t>
  </si>
  <si>
    <t>Sunset</t>
  </si>
  <si>
    <t>Deville</t>
  </si>
  <si>
    <t>Vacherie</t>
  </si>
  <si>
    <t>Saint Rose</t>
  </si>
  <si>
    <t>Springhill</t>
  </si>
  <si>
    <t>Reserve</t>
  </si>
  <si>
    <t>Geismar</t>
  </si>
  <si>
    <t>Killian</t>
  </si>
  <si>
    <t>Erath</t>
  </si>
  <si>
    <t>Violet</t>
  </si>
  <si>
    <t>Stonewall</t>
  </si>
  <si>
    <t>Loranger</t>
  </si>
  <si>
    <t>Larose</t>
  </si>
  <si>
    <t>Addis</t>
  </si>
  <si>
    <t>Boyce</t>
  </si>
  <si>
    <t>Ball</t>
  </si>
  <si>
    <t>Chauvin</t>
  </si>
  <si>
    <t>Pollock</t>
  </si>
  <si>
    <t>Varnado</t>
  </si>
  <si>
    <t>Bush</t>
  </si>
  <si>
    <t>Holden</t>
  </si>
  <si>
    <t>Welsh</t>
  </si>
  <si>
    <t>Vivian</t>
  </si>
  <si>
    <t>Ragley</t>
  </si>
  <si>
    <t>Bourg</t>
  </si>
  <si>
    <t>Dry Prong</t>
  </si>
  <si>
    <t>Port Barre</t>
  </si>
  <si>
    <t>Schriever</t>
  </si>
  <si>
    <t>Meraux</t>
  </si>
  <si>
    <t>Sterlington</t>
  </si>
  <si>
    <t>Brusly</t>
  </si>
  <si>
    <t>Saint Bernard</t>
  </si>
  <si>
    <t>Anacoco</t>
  </si>
  <si>
    <t>Dubach</t>
  </si>
  <si>
    <t>Galliano</t>
  </si>
  <si>
    <t>Downsville</t>
  </si>
  <si>
    <t>Glenmora</t>
  </si>
  <si>
    <t>Lake Arthur</t>
  </si>
  <si>
    <t>Choudrant</t>
  </si>
  <si>
    <t>White Castle</t>
  </si>
  <si>
    <t>Slaughter</t>
  </si>
  <si>
    <t>Maurepas</t>
  </si>
  <si>
    <t>Des Allemands</t>
  </si>
  <si>
    <t>Iota</t>
  </si>
  <si>
    <t>Pride</t>
  </si>
  <si>
    <t>Pitkin</t>
  </si>
  <si>
    <t>Hahnville</t>
  </si>
  <si>
    <t>Ethel</t>
  </si>
  <si>
    <t>Paulina</t>
  </si>
  <si>
    <t>Bernice</t>
  </si>
  <si>
    <t>Montegut</t>
  </si>
  <si>
    <t>Saint Gabriel</t>
  </si>
  <si>
    <t>Doyline</t>
  </si>
  <si>
    <t>Gueydan</t>
  </si>
  <si>
    <t>Gramercy</t>
  </si>
  <si>
    <t>Merryville</t>
  </si>
  <si>
    <t>Roseland</t>
  </si>
  <si>
    <t>Mount Hermon</t>
  </si>
  <si>
    <t>New Llano</t>
  </si>
  <si>
    <t>Mooringsport</t>
  </si>
  <si>
    <t>Lutcher</t>
  </si>
  <si>
    <t>Grambling</t>
  </si>
  <si>
    <t>Eros</t>
  </si>
  <si>
    <t>Buras</t>
  </si>
  <si>
    <t>Robeline</t>
  </si>
  <si>
    <t>Port Sulphur</t>
  </si>
  <si>
    <t>Golden Meadow</t>
  </si>
  <si>
    <t>Maringouin</t>
  </si>
  <si>
    <t>Elton</t>
  </si>
  <si>
    <t>Starks</t>
  </si>
  <si>
    <t>Lecompte</t>
  </si>
  <si>
    <t>Boutte</t>
  </si>
  <si>
    <t>Ventress</t>
  </si>
  <si>
    <t>Sarepta</t>
  </si>
  <si>
    <t>Gibson</t>
  </si>
  <si>
    <t>Simsboro</t>
  </si>
  <si>
    <t>Longville</t>
  </si>
  <si>
    <t>Woodworth</t>
  </si>
  <si>
    <t>Morse</t>
  </si>
  <si>
    <t>Forest Hill</t>
  </si>
  <si>
    <t>Grand Cane</t>
  </si>
  <si>
    <t>Delcambre</t>
  </si>
  <si>
    <t>Robert</t>
  </si>
  <si>
    <t>Edgard</t>
  </si>
  <si>
    <t>Elm Grove</t>
  </si>
  <si>
    <t>French Settlement</t>
  </si>
  <si>
    <t>Frierson</t>
  </si>
  <si>
    <t>Heflin</t>
  </si>
  <si>
    <t>Livonia</t>
  </si>
  <si>
    <t>Hornbeck</t>
  </si>
  <si>
    <t>Mer Rouge</t>
  </si>
  <si>
    <t>Baldwin</t>
  </si>
  <si>
    <t>Cameron</t>
  </si>
  <si>
    <t>Garyville</t>
  </si>
  <si>
    <t>Hineston</t>
  </si>
  <si>
    <t>Spearsville</t>
  </si>
  <si>
    <t>Hackberry</t>
  </si>
  <si>
    <t>Rosepine</t>
  </si>
  <si>
    <t>Saint James</t>
  </si>
  <si>
    <t>Jarreau</t>
  </si>
  <si>
    <t>Krotz Springs</t>
  </si>
  <si>
    <t>Cotton Valley</t>
  </si>
  <si>
    <t>Melville</t>
  </si>
  <si>
    <t>Gloster</t>
  </si>
  <si>
    <t>Shongaloo</t>
  </si>
  <si>
    <t>Collinston</t>
  </si>
  <si>
    <t>Singer</t>
  </si>
  <si>
    <t>Paradis</t>
  </si>
  <si>
    <t>Darrow</t>
  </si>
  <si>
    <t>Morganza</t>
  </si>
  <si>
    <t>Branch</t>
  </si>
  <si>
    <t>Egan</t>
  </si>
  <si>
    <t>Dubberly</t>
  </si>
  <si>
    <t>Bell City</t>
  </si>
  <si>
    <t>Convent</t>
  </si>
  <si>
    <t>Ama</t>
  </si>
  <si>
    <t>Dulac</t>
  </si>
  <si>
    <t>Grosse Tete</t>
  </si>
  <si>
    <t>Pine Grove</t>
  </si>
  <si>
    <t>Elmer</t>
  </si>
  <si>
    <t>Braithwaite</t>
  </si>
  <si>
    <t>Erwinville</t>
  </si>
  <si>
    <t>Barataria</t>
  </si>
  <si>
    <t>Goldonna</t>
  </si>
  <si>
    <t>Batchelor</t>
  </si>
  <si>
    <t>Oscar</t>
  </si>
  <si>
    <t>Fordoche</t>
  </si>
  <si>
    <t>Grand Coteau</t>
  </si>
  <si>
    <t>Theriot</t>
  </si>
  <si>
    <t>Oak Ridge</t>
  </si>
  <si>
    <t>Cheneyville</t>
  </si>
  <si>
    <t>Marthaville</t>
  </si>
  <si>
    <t>Sunshine</t>
  </si>
  <si>
    <t>Norwood</t>
  </si>
  <si>
    <t>Gheens</t>
  </si>
  <si>
    <t>Ida</t>
  </si>
  <si>
    <t>Provencal</t>
  </si>
  <si>
    <t>Lettsworth</t>
  </si>
  <si>
    <t>Carville</t>
  </si>
  <si>
    <t>Lillie</t>
  </si>
  <si>
    <t>Belcher</t>
  </si>
  <si>
    <t>Evangeline</t>
  </si>
  <si>
    <t>Glynn</t>
  </si>
  <si>
    <t>Otis</t>
  </si>
  <si>
    <t>Lacassine</t>
  </si>
  <si>
    <t>Creole</t>
  </si>
  <si>
    <t>Mathews</t>
  </si>
  <si>
    <t>Husser</t>
  </si>
  <si>
    <t>Hosston</t>
  </si>
  <si>
    <t>Lottie</t>
  </si>
  <si>
    <t>Grand Chenier</t>
  </si>
  <si>
    <t>Sugartown</t>
  </si>
  <si>
    <t>Sieper</t>
  </si>
  <si>
    <t>Gilliam</t>
  </si>
  <si>
    <t>Mora</t>
  </si>
  <si>
    <t>Brockton</t>
  </si>
  <si>
    <t>Peabody</t>
  </si>
  <si>
    <t>Revere</t>
  </si>
  <si>
    <t>Taunton</t>
  </si>
  <si>
    <t>Methuen</t>
  </si>
  <si>
    <t>Attleboro</t>
  </si>
  <si>
    <t>Leominster</t>
  </si>
  <si>
    <t>Beverly</t>
  </si>
  <si>
    <t>Woburn</t>
  </si>
  <si>
    <t>Lynn</t>
  </si>
  <si>
    <t>New Bedford</t>
  </si>
  <si>
    <t>Everett</t>
  </si>
  <si>
    <t>Fitchburg</t>
  </si>
  <si>
    <t>Holyoke</t>
  </si>
  <si>
    <t>Natick</t>
  </si>
  <si>
    <t>Shrewsbury</t>
  </si>
  <si>
    <t>Braintree</t>
  </si>
  <si>
    <t>Framingham</t>
  </si>
  <si>
    <t>Brookline</t>
  </si>
  <si>
    <t>Gloucester</t>
  </si>
  <si>
    <t>Fall River</t>
  </si>
  <si>
    <t>Chicopee</t>
  </si>
  <si>
    <t>Waltham</t>
  </si>
  <si>
    <t>West Springfield</t>
  </si>
  <si>
    <t>Dracut</t>
  </si>
  <si>
    <t>Tewksbury</t>
  </si>
  <si>
    <t>North Andover</t>
  </si>
  <si>
    <t>Stoughton</t>
  </si>
  <si>
    <t>East Falmouth</t>
  </si>
  <si>
    <t>Billerica</t>
  </si>
  <si>
    <t>Wakefield</t>
  </si>
  <si>
    <t>North Attleboro</t>
  </si>
  <si>
    <t>Saugus</t>
  </si>
  <si>
    <t>Amherst</t>
  </si>
  <si>
    <t>Chelmsford</t>
  </si>
  <si>
    <t>Marshfield</t>
  </si>
  <si>
    <t>Middleborough</t>
  </si>
  <si>
    <t>Hingham</t>
  </si>
  <si>
    <t>Westford</t>
  </si>
  <si>
    <t>Marblehead</t>
  </si>
  <si>
    <t>Easthampton</t>
  </si>
  <si>
    <t>Newburyport</t>
  </si>
  <si>
    <t>Mashpee</t>
  </si>
  <si>
    <t>Westborough</t>
  </si>
  <si>
    <t>Barnstable</t>
  </si>
  <si>
    <t>Weymouth</t>
  </si>
  <si>
    <t>Agawam</t>
  </si>
  <si>
    <t>Amesbury</t>
  </si>
  <si>
    <t>Scituate</t>
  </si>
  <si>
    <t>Dartmouth</t>
  </si>
  <si>
    <t>Walpole</t>
  </si>
  <si>
    <t>Northampton</t>
  </si>
  <si>
    <t>South Hadley</t>
  </si>
  <si>
    <t>Foxborough</t>
  </si>
  <si>
    <t>North Adams</t>
  </si>
  <si>
    <t>Southbridge</t>
  </si>
  <si>
    <t>Fairhaven</t>
  </si>
  <si>
    <t>Norton</t>
  </si>
  <si>
    <t>Abington</t>
  </si>
  <si>
    <t>Swansea</t>
  </si>
  <si>
    <t>East Longmeadow</t>
  </si>
  <si>
    <t>Sudbury</t>
  </si>
  <si>
    <t>Hopkinton</t>
  </si>
  <si>
    <t>Belchertown</t>
  </si>
  <si>
    <t>Ipswich</t>
  </si>
  <si>
    <t>Bourne</t>
  </si>
  <si>
    <t>Swampscott</t>
  </si>
  <si>
    <t>Longmeadow</t>
  </si>
  <si>
    <t>Westwood</t>
  </si>
  <si>
    <t>Seekonk</t>
  </si>
  <si>
    <t>Brewster</t>
  </si>
  <si>
    <t>Northborough</t>
  </si>
  <si>
    <t>Wilbraham</t>
  </si>
  <si>
    <t>Raynham</t>
  </si>
  <si>
    <t>North Reading</t>
  </si>
  <si>
    <t>Millbury</t>
  </si>
  <si>
    <t>Whitman</t>
  </si>
  <si>
    <t>Holliston</t>
  </si>
  <si>
    <t>Harwich</t>
  </si>
  <si>
    <t>Duxbury</t>
  </si>
  <si>
    <t>Wayland</t>
  </si>
  <si>
    <t>Uxbridge</t>
  </si>
  <si>
    <t>Wellesley</t>
  </si>
  <si>
    <t>Wareham</t>
  </si>
  <si>
    <t>East Bridgewater</t>
  </si>
  <si>
    <t>Lynnfield</t>
  </si>
  <si>
    <t>Charlton</t>
  </si>
  <si>
    <t>Medway</t>
  </si>
  <si>
    <t>Lunenburg</t>
  </si>
  <si>
    <t>Tyngsboro</t>
  </si>
  <si>
    <t>Ware</t>
  </si>
  <si>
    <t>Pepperell</t>
  </si>
  <si>
    <t>Maynard</t>
  </si>
  <si>
    <t>Rehoboth</t>
  </si>
  <si>
    <t>Carver</t>
  </si>
  <si>
    <t>Tisbury</t>
  </si>
  <si>
    <t>Medfield</t>
  </si>
  <si>
    <t>Wrentham</t>
  </si>
  <si>
    <t>Acushnet</t>
  </si>
  <si>
    <t>Northbridge</t>
  </si>
  <si>
    <t>Southwick</t>
  </si>
  <si>
    <t>Adams</t>
  </si>
  <si>
    <t>Great Barrington</t>
  </si>
  <si>
    <t>Winchendon</t>
  </si>
  <si>
    <t>Rockport</t>
  </si>
  <si>
    <t>Provincetown</t>
  </si>
  <si>
    <t>Norwell</t>
  </si>
  <si>
    <t>Ayer</t>
  </si>
  <si>
    <t>Edgartown</t>
  </si>
  <si>
    <t>Blackstone</t>
  </si>
  <si>
    <t>Southborough</t>
  </si>
  <si>
    <t>Monson</t>
  </si>
  <si>
    <t>Millis</t>
  </si>
  <si>
    <t>Orleans</t>
  </si>
  <si>
    <t>Mattapoisett</t>
  </si>
  <si>
    <t>Cohasset</t>
  </si>
  <si>
    <t>Halifax</t>
  </si>
  <si>
    <t>Lenox</t>
  </si>
  <si>
    <t>West Boylston</t>
  </si>
  <si>
    <t>Sturbridge</t>
  </si>
  <si>
    <t>West Bridgewater</t>
  </si>
  <si>
    <t>Boxford</t>
  </si>
  <si>
    <t>Stow</t>
  </si>
  <si>
    <t>Merrimac</t>
  </si>
  <si>
    <t>East Sandwich</t>
  </si>
  <si>
    <t>Southampton</t>
  </si>
  <si>
    <t>Leicester</t>
  </si>
  <si>
    <t>Turners Falls</t>
  </si>
  <si>
    <t>Eastham</t>
  </si>
  <si>
    <t>Ashburnham</t>
  </si>
  <si>
    <t>Rowley</t>
  </si>
  <si>
    <t>Hadley</t>
  </si>
  <si>
    <t>Topsfield</t>
  </si>
  <si>
    <t>Boxboro</t>
  </si>
  <si>
    <t>Berkley</t>
  </si>
  <si>
    <t>White Island Shores</t>
  </si>
  <si>
    <t>North Falmouth</t>
  </si>
  <si>
    <t>Oak Bluffs</t>
  </si>
  <si>
    <t>Harwich Port</t>
  </si>
  <si>
    <t>Wellfleet</t>
  </si>
  <si>
    <t>South Deerfield</t>
  </si>
  <si>
    <t>Hampden</t>
  </si>
  <si>
    <t>North Brookfield</t>
  </si>
  <si>
    <t>Boylston</t>
  </si>
  <si>
    <t>West Brookfield</t>
  </si>
  <si>
    <t>Shelburne</t>
  </si>
  <si>
    <t>Newbury</t>
  </si>
  <si>
    <t>Sunderland</t>
  </si>
  <si>
    <t>West Newbury</t>
  </si>
  <si>
    <t>Hubbardston</t>
  </si>
  <si>
    <t>Nahant</t>
  </si>
  <si>
    <t>Dighton</t>
  </si>
  <si>
    <t>Sherborn</t>
  </si>
  <si>
    <t>Wenham</t>
  </si>
  <si>
    <t>Fiskdale</t>
  </si>
  <si>
    <t>Becket</t>
  </si>
  <si>
    <t>Northfield</t>
  </si>
  <si>
    <t>Lanesboro</t>
  </si>
  <si>
    <t>Chilmark</t>
  </si>
  <si>
    <t>Ashby</t>
  </si>
  <si>
    <t>Dunstable</t>
  </si>
  <si>
    <t>Bernardston</t>
  </si>
  <si>
    <t>Hatfield</t>
  </si>
  <si>
    <t>Baldwinville</t>
  </si>
  <si>
    <t>West Tisbury</t>
  </si>
  <si>
    <t>Plympton</t>
  </si>
  <si>
    <t>Montague</t>
  </si>
  <si>
    <t>West Harwich</t>
  </si>
  <si>
    <t>East Brookfield</t>
  </si>
  <si>
    <t>Woods Hole</t>
  </si>
  <si>
    <t>West Stockbridge</t>
  </si>
  <si>
    <t>Leverett</t>
  </si>
  <si>
    <t>Wales</t>
  </si>
  <si>
    <t>Oakham</t>
  </si>
  <si>
    <t>Colrain</t>
  </si>
  <si>
    <t>Ashfield</t>
  </si>
  <si>
    <t>Charlemont</t>
  </si>
  <si>
    <t>Erving</t>
  </si>
  <si>
    <t>Shutesbury</t>
  </si>
  <si>
    <t>Blandford</t>
  </si>
  <si>
    <t>Hardwick</t>
  </si>
  <si>
    <t>Petersham</t>
  </si>
  <si>
    <t>Cummington</t>
  </si>
  <si>
    <t>Royalston</t>
  </si>
  <si>
    <t>New Braintree</t>
  </si>
  <si>
    <t>Sandisfield</t>
  </si>
  <si>
    <t>New Salem</t>
  </si>
  <si>
    <t>Wendell</t>
  </si>
  <si>
    <t>Millers Falls</t>
  </si>
  <si>
    <t>New Marlborough</t>
  </si>
  <si>
    <t>Rowe</t>
  </si>
  <si>
    <t>Whately</t>
  </si>
  <si>
    <t>Devens</t>
  </si>
  <si>
    <t>Heath</t>
  </si>
  <si>
    <t>Tyringham</t>
  </si>
  <si>
    <t>Buckland</t>
  </si>
  <si>
    <t>Gosnold</t>
  </si>
  <si>
    <t>Florida</t>
  </si>
  <si>
    <t>Parkville</t>
  </si>
  <si>
    <t>Silver Spring</t>
  </si>
  <si>
    <t>Owings Mills</t>
  </si>
  <si>
    <t>Gaithersburg</t>
  </si>
  <si>
    <t>Baltimore</t>
  </si>
  <si>
    <t>Dundalk</t>
  </si>
  <si>
    <t>North Bethesda</t>
  </si>
  <si>
    <t>Glen Burnie</t>
  </si>
  <si>
    <t>Rockville</t>
  </si>
  <si>
    <t>Kettering</t>
  </si>
  <si>
    <t>Catonsville</t>
  </si>
  <si>
    <t>Lochearn</t>
  </si>
  <si>
    <t>Fort Washington</t>
  </si>
  <si>
    <t>Greater Upper Marlboro</t>
  </si>
  <si>
    <t>Ellicott City</t>
  </si>
  <si>
    <t>Middle River</t>
  </si>
  <si>
    <t>District Heights</t>
  </si>
  <si>
    <t>Nottingham</t>
  </si>
  <si>
    <t>Lutherville Timonium</t>
  </si>
  <si>
    <t>Temple Hills</t>
  </si>
  <si>
    <t>Greater Landover</t>
  </si>
  <si>
    <t>Coral Hills</t>
  </si>
  <si>
    <t>Bel Air</t>
  </si>
  <si>
    <t>Pikesville</t>
  </si>
  <si>
    <t>Bethesda</t>
  </si>
  <si>
    <t>Windsor Mill</t>
  </si>
  <si>
    <t>Odenton</t>
  </si>
  <si>
    <t>Sykesville</t>
  </si>
  <si>
    <t>Chevy Chase</t>
  </si>
  <si>
    <t>Suitland-Silver Hill</t>
  </si>
  <si>
    <t>Reisterstown</t>
  </si>
  <si>
    <t>Chillum</t>
  </si>
  <si>
    <t>Halethorpe</t>
  </si>
  <si>
    <t>Severn</t>
  </si>
  <si>
    <t>Lanham Seabrook</t>
  </si>
  <si>
    <t>Montgomery Village</t>
  </si>
  <si>
    <t>Elkridge</t>
  </si>
  <si>
    <t>Brooklyn Park</t>
  </si>
  <si>
    <t>Forest Heights</t>
  </si>
  <si>
    <t>Randallstown</t>
  </si>
  <si>
    <t>Cockeysville</t>
  </si>
  <si>
    <t>Greenbelt</t>
  </si>
  <si>
    <t>Waldorf</t>
  </si>
  <si>
    <t>Bowie</t>
  </si>
  <si>
    <t>New Carrollton</t>
  </si>
  <si>
    <t>Severna Park</t>
  </si>
  <si>
    <t>Lexington Park</t>
  </si>
  <si>
    <t>Towson</t>
  </si>
  <si>
    <t>Olney</t>
  </si>
  <si>
    <t>Takoma Park</t>
  </si>
  <si>
    <t>Beltsville</t>
  </si>
  <si>
    <t>Mechanicsville</t>
  </si>
  <si>
    <t>Havre de Grace</t>
  </si>
  <si>
    <t>Arnold</t>
  </si>
  <si>
    <t>La Plata</t>
  </si>
  <si>
    <t>North East</t>
  </si>
  <si>
    <t>Lusby</t>
  </si>
  <si>
    <t>Kensington</t>
  </si>
  <si>
    <t>Frostburg</t>
  </si>
  <si>
    <t>East Riverdale</t>
  </si>
  <si>
    <t>California</t>
  </si>
  <si>
    <t>Hampstead</t>
  </si>
  <si>
    <t>Derwood</t>
  </si>
  <si>
    <t>Leonardtown</t>
  </si>
  <si>
    <t>Brandywine</t>
  </si>
  <si>
    <t>Perry Hall</t>
  </si>
  <si>
    <t>Stevensville</t>
  </si>
  <si>
    <t>Huntingtown</t>
  </si>
  <si>
    <t>Burtonsville</t>
  </si>
  <si>
    <t>Gambrills</t>
  </si>
  <si>
    <t>Prince Frederick</t>
  </si>
  <si>
    <t>Hyattsville</t>
  </si>
  <si>
    <t>Fallston</t>
  </si>
  <si>
    <t>Damascus</t>
  </si>
  <si>
    <t>Thurmont</t>
  </si>
  <si>
    <t>Accokeek</t>
  </si>
  <si>
    <t>Jessup</t>
  </si>
  <si>
    <t>Linthicum Heights</t>
  </si>
  <si>
    <t>Taneytown</t>
  </si>
  <si>
    <t>Princess Anne</t>
  </si>
  <si>
    <t>Chesapeake Beach</t>
  </si>
  <si>
    <t>Finksburg</t>
  </si>
  <si>
    <t>Mount Rainier</t>
  </si>
  <si>
    <t>Bladensburg</t>
  </si>
  <si>
    <t>Indian Head</t>
  </si>
  <si>
    <t>Walkersville</t>
  </si>
  <si>
    <t>Edgemere</t>
  </si>
  <si>
    <t>Boonsboro</t>
  </si>
  <si>
    <t>Crownsville</t>
  </si>
  <si>
    <t>Fort George G Meade</t>
  </si>
  <si>
    <t>Smithsburg</t>
  </si>
  <si>
    <t>Pocomoke City</t>
  </si>
  <si>
    <t>Owings</t>
  </si>
  <si>
    <t>Great Mills</t>
  </si>
  <si>
    <t>Boyds</t>
  </si>
  <si>
    <t>Davidsonville</t>
  </si>
  <si>
    <t>Belcamp</t>
  </si>
  <si>
    <t>Jarrettsville</t>
  </si>
  <si>
    <t>Port Deposit</t>
  </si>
  <si>
    <t>Lothian</t>
  </si>
  <si>
    <t>Bryans Road</t>
  </si>
  <si>
    <t>Parkton</t>
  </si>
  <si>
    <t>Brookeville</t>
  </si>
  <si>
    <t>Sparks Glencoe</t>
  </si>
  <si>
    <t>Dunkirk</t>
  </si>
  <si>
    <t>Saint Leonard</t>
  </si>
  <si>
    <t>Crisfield</t>
  </si>
  <si>
    <t>Hurlock</t>
  </si>
  <si>
    <t>Glenn Dale</t>
  </si>
  <si>
    <t>Poolesville</t>
  </si>
  <si>
    <t>Ijamsville</t>
  </si>
  <si>
    <t>Street</t>
  </si>
  <si>
    <t>Clear Spring</t>
  </si>
  <si>
    <t>Grasonville</t>
  </si>
  <si>
    <t>New Windsor</t>
  </si>
  <si>
    <t>North Beach</t>
  </si>
  <si>
    <t>Hughesville</t>
  </si>
  <si>
    <t>Snow Hill</t>
  </si>
  <si>
    <t>Marriottsville</t>
  </si>
  <si>
    <t>Whitehall</t>
  </si>
  <si>
    <t>Myersville</t>
  </si>
  <si>
    <t>Union Bridge</t>
  </si>
  <si>
    <t>Monkton</t>
  </si>
  <si>
    <t>Saint Michaels</t>
  </si>
  <si>
    <t>White Marsh</t>
  </si>
  <si>
    <t>Shady Side</t>
  </si>
  <si>
    <t>Emmitsburg</t>
  </si>
  <si>
    <t>Charlotte Hall</t>
  </si>
  <si>
    <t>Solomons</t>
  </si>
  <si>
    <t>Glen Arm</t>
  </si>
  <si>
    <t>Adamstown</t>
  </si>
  <si>
    <t>Queenstown</t>
  </si>
  <si>
    <t>Earleville</t>
  </si>
  <si>
    <t>Conowingo</t>
  </si>
  <si>
    <t>Chesapeake City</t>
  </si>
  <si>
    <t>Port Republic</t>
  </si>
  <si>
    <t>Riva</t>
  </si>
  <si>
    <t>Trappe</t>
  </si>
  <si>
    <t>Keedysville</t>
  </si>
  <si>
    <t>Parsonsburg</t>
  </si>
  <si>
    <t>Pittsville</t>
  </si>
  <si>
    <t>Savage</t>
  </si>
  <si>
    <t>Churchville</t>
  </si>
  <si>
    <t>Harwood</t>
  </si>
  <si>
    <t>Cheltenham</t>
  </si>
  <si>
    <t>Bishopville</t>
  </si>
  <si>
    <t>Newburg</t>
  </si>
  <si>
    <t>Westernport</t>
  </si>
  <si>
    <t>Freeland</t>
  </si>
  <si>
    <t>Churchton</t>
  </si>
  <si>
    <t>East New Market</t>
  </si>
  <si>
    <t>Nanjemoy</t>
  </si>
  <si>
    <t>Deale</t>
  </si>
  <si>
    <t>Keymar</t>
  </si>
  <si>
    <t>Lonaconing</t>
  </si>
  <si>
    <t>Mardela Springs</t>
  </si>
  <si>
    <t>Pylesville</t>
  </si>
  <si>
    <t>Upperco</t>
  </si>
  <si>
    <t>Willards</t>
  </si>
  <si>
    <t>Whiteford</t>
  </si>
  <si>
    <t>Woodsboro</t>
  </si>
  <si>
    <t>Westover</t>
  </si>
  <si>
    <t>Colora</t>
  </si>
  <si>
    <t>West Friendship</t>
  </si>
  <si>
    <t>Church Hill</t>
  </si>
  <si>
    <t>Rawlings</t>
  </si>
  <si>
    <t>Mount Savage</t>
  </si>
  <si>
    <t>Cabin John</t>
  </si>
  <si>
    <t>Marion Station</t>
  </si>
  <si>
    <t>Dickerson</t>
  </si>
  <si>
    <t>Glenelg</t>
  </si>
  <si>
    <t>West River</t>
  </si>
  <si>
    <t>Pomfret</t>
  </si>
  <si>
    <t>Sandy Spring</t>
  </si>
  <si>
    <t>Sudlersville</t>
  </si>
  <si>
    <t>Maugansville</t>
  </si>
  <si>
    <t>Point of Rocks</t>
  </si>
  <si>
    <t>Sabillasville</t>
  </si>
  <si>
    <t>Chaptico</t>
  </si>
  <si>
    <t>Callaway</t>
  </si>
  <si>
    <t>Tracys Landing</t>
  </si>
  <si>
    <t>Deal Island</t>
  </si>
  <si>
    <t>Funkstown</t>
  </si>
  <si>
    <t>Saint Inigoes</t>
  </si>
  <si>
    <t>Barton</t>
  </si>
  <si>
    <t>Clements</t>
  </si>
  <si>
    <t>Avenue</t>
  </si>
  <si>
    <t>Valley Lee</t>
  </si>
  <si>
    <t>Welcome</t>
  </si>
  <si>
    <t>Bryantown</t>
  </si>
  <si>
    <t>Royal Oak</t>
  </si>
  <si>
    <t>Rocky Ridge</t>
  </si>
  <si>
    <t>Queen Anne</t>
  </si>
  <si>
    <t>Tilghman</t>
  </si>
  <si>
    <t>Vienna</t>
  </si>
  <si>
    <t>Ridge</t>
  </si>
  <si>
    <t>Piney Point</t>
  </si>
  <si>
    <t>Rohrersville</t>
  </si>
  <si>
    <t>Big Pool</t>
  </si>
  <si>
    <t>Quantico</t>
  </si>
  <si>
    <t>Garrett Park</t>
  </si>
  <si>
    <t>Bel Alton</t>
  </si>
  <si>
    <t>Cecilton</t>
  </si>
  <si>
    <t>Bushwood</t>
  </si>
  <si>
    <t>Tall Timbers</t>
  </si>
  <si>
    <t>Hydes</t>
  </si>
  <si>
    <t>Eagle Harbor</t>
  </si>
  <si>
    <t>Issue</t>
  </si>
  <si>
    <t>Washington Grove</t>
  </si>
  <si>
    <t>Sharptown</t>
  </si>
  <si>
    <t>Cobb Island</t>
  </si>
  <si>
    <t>Friendship</t>
  </si>
  <si>
    <t>Church Creek</t>
  </si>
  <si>
    <t>Spencerville</t>
  </si>
  <si>
    <t>Whaleyville</t>
  </si>
  <si>
    <t>Dameron</t>
  </si>
  <si>
    <t>Little Orleans</t>
  </si>
  <si>
    <t>Bozman</t>
  </si>
  <si>
    <t>Park Hall</t>
  </si>
  <si>
    <t>Galesville</t>
  </si>
  <si>
    <t>Wye Mills</t>
  </si>
  <si>
    <t>Fishing Creek</t>
  </si>
  <si>
    <t>Woolford</t>
  </si>
  <si>
    <t>Tyaskin</t>
  </si>
  <si>
    <t>Nanticoke</t>
  </si>
  <si>
    <t>Girdletree</t>
  </si>
  <si>
    <t>Linkwood</t>
  </si>
  <si>
    <t>Drayden</t>
  </si>
  <si>
    <t>Coltons Point</t>
  </si>
  <si>
    <t>Glen Echo</t>
  </si>
  <si>
    <t>Broomes Island</t>
  </si>
  <si>
    <t>Barclay</t>
  </si>
  <si>
    <t>Fort Howard</t>
  </si>
  <si>
    <t>Wittman</t>
  </si>
  <si>
    <t>Faulkner</t>
  </si>
  <si>
    <t>Gibson Island</t>
  </si>
  <si>
    <t>Bivalve</t>
  </si>
  <si>
    <t>McDaniel</t>
  </si>
  <si>
    <t>Abell</t>
  </si>
  <si>
    <t>Taylors Island</t>
  </si>
  <si>
    <t>Harmans</t>
  </si>
  <si>
    <t>Fork</t>
  </si>
  <si>
    <t>Brinklow</t>
  </si>
  <si>
    <t>Ewell</t>
  </si>
  <si>
    <t>Beallsville</t>
  </si>
  <si>
    <t>Burkittsville</t>
  </si>
  <si>
    <t>Crapo</t>
  </si>
  <si>
    <t>Tuscarora</t>
  </si>
  <si>
    <t>Showell</t>
  </si>
  <si>
    <t>Ingleside</t>
  </si>
  <si>
    <t>Luke</t>
  </si>
  <si>
    <t>Dowell</t>
  </si>
  <si>
    <t>Tylerton</t>
  </si>
  <si>
    <t>Crocheron</t>
  </si>
  <si>
    <t>South Portland</t>
  </si>
  <si>
    <t>Waterville</t>
  </si>
  <si>
    <t>Biddeford</t>
  </si>
  <si>
    <t>Saco</t>
  </si>
  <si>
    <t>Scarborough</t>
  </si>
  <si>
    <t>Old Orchard Beach</t>
  </si>
  <si>
    <t>Wells</t>
  </si>
  <si>
    <t>Kennebunk</t>
  </si>
  <si>
    <t>Bath</t>
  </si>
  <si>
    <t>Gardiner</t>
  </si>
  <si>
    <t>York</t>
  </si>
  <si>
    <t>Brewer</t>
  </si>
  <si>
    <t>Topsham</t>
  </si>
  <si>
    <t>Kennebunkport</t>
  </si>
  <si>
    <t>Old Town</t>
  </si>
  <si>
    <t>Kittery</t>
  </si>
  <si>
    <t>Cape Elizabeth</t>
  </si>
  <si>
    <t>Orono</t>
  </si>
  <si>
    <t>Buxton</t>
  </si>
  <si>
    <t>Lyman</t>
  </si>
  <si>
    <t>South Berwick</t>
  </si>
  <si>
    <t>Eliot</t>
  </si>
  <si>
    <t>Sabattus</t>
  </si>
  <si>
    <t>Bridgton</t>
  </si>
  <si>
    <t>Turner</t>
  </si>
  <si>
    <t>Harpswell</t>
  </si>
  <si>
    <t>New Gloucester</t>
  </si>
  <si>
    <t>Springvale</t>
  </si>
  <si>
    <t>North Berwick</t>
  </si>
  <si>
    <t>Lisbon Falls</t>
  </si>
  <si>
    <t>Hollis</t>
  </si>
  <si>
    <t>Greene</t>
  </si>
  <si>
    <t>China Village</t>
  </si>
  <si>
    <t>Vassalboro</t>
  </si>
  <si>
    <t>Casco</t>
  </si>
  <si>
    <t>Orrington</t>
  </si>
  <si>
    <t>Limington</t>
  </si>
  <si>
    <t>North Yarmouth</t>
  </si>
  <si>
    <t>Belgrade</t>
  </si>
  <si>
    <t>Woolwich</t>
  </si>
  <si>
    <t>Livermore Falls</t>
  </si>
  <si>
    <t>Hallowell</t>
  </si>
  <si>
    <t>Eddington</t>
  </si>
  <si>
    <t>Bowdoinham</t>
  </si>
  <si>
    <t>Limerick</t>
  </si>
  <si>
    <t>Mechanic Falls</t>
  </si>
  <si>
    <t>Farmingdale</t>
  </si>
  <si>
    <t>Shapleigh</t>
  </si>
  <si>
    <t>Levant</t>
  </si>
  <si>
    <t>Ogunquit</t>
  </si>
  <si>
    <t>Bowdoin</t>
  </si>
  <si>
    <t>Readfield</t>
  </si>
  <si>
    <t>Sebago</t>
  </si>
  <si>
    <t>Parsonsfield</t>
  </si>
  <si>
    <t>Corinna</t>
  </si>
  <si>
    <t>Waterboro</t>
  </si>
  <si>
    <t>East Millinocket</t>
  </si>
  <si>
    <t>Mt Vernon</t>
  </si>
  <si>
    <t>Greenbush</t>
  </si>
  <si>
    <t>Cornish</t>
  </si>
  <si>
    <t>Newfield</t>
  </si>
  <si>
    <t>Fayette</t>
  </si>
  <si>
    <t>Pownal</t>
  </si>
  <si>
    <t>Howland</t>
  </si>
  <si>
    <t>Kenduskeag</t>
  </si>
  <si>
    <t>Dixmont</t>
  </si>
  <si>
    <t>Etna</t>
  </si>
  <si>
    <t>Stetson</t>
  </si>
  <si>
    <t>Long Island</t>
  </si>
  <si>
    <t>Mattawamkeag</t>
  </si>
  <si>
    <t>Maxfield</t>
  </si>
  <si>
    <t>Chebeague Island</t>
  </si>
  <si>
    <t>Ypsilanti</t>
  </si>
  <si>
    <t>Westland</t>
  </si>
  <si>
    <t>East Lansing</t>
  </si>
  <si>
    <t>Grand Blanc</t>
  </si>
  <si>
    <t>Detroit</t>
  </si>
  <si>
    <t>Oshtemo</t>
  </si>
  <si>
    <t>Rochester Hills</t>
  </si>
  <si>
    <t>Howell</t>
  </si>
  <si>
    <t>Bangor Township</t>
  </si>
  <si>
    <t>Port Huron</t>
  </si>
  <si>
    <t>Norton Shores</t>
  </si>
  <si>
    <t>Lincoln Park</t>
  </si>
  <si>
    <t>Sterling Heights</t>
  </si>
  <si>
    <t>Dearborn</t>
  </si>
  <si>
    <t>Davison</t>
  </si>
  <si>
    <t>Redford</t>
  </si>
  <si>
    <t>Dearborn Heights</t>
  </si>
  <si>
    <t>South Lyon</t>
  </si>
  <si>
    <t>Southgate</t>
  </si>
  <si>
    <t>Grand Haven</t>
  </si>
  <si>
    <t>Eastpointe</t>
  </si>
  <si>
    <t>Madison Heights</t>
  </si>
  <si>
    <t>Hudsonville</t>
  </si>
  <si>
    <t>Romulus</t>
  </si>
  <si>
    <t>Benton Harbor</t>
  </si>
  <si>
    <t>Grosse Pointe Woods</t>
  </si>
  <si>
    <t>West Bloomfield</t>
  </si>
  <si>
    <t>Lapeer</t>
  </si>
  <si>
    <t>Maybee</t>
  </si>
  <si>
    <t>Allen Park</t>
  </si>
  <si>
    <t>Northview</t>
  </si>
  <si>
    <t>Farmington Hills</t>
  </si>
  <si>
    <t>Grandville</t>
  </si>
  <si>
    <t>Saint Clair Shores</t>
  </si>
  <si>
    <t>Wyandotte</t>
  </si>
  <si>
    <t>Southfield</t>
  </si>
  <si>
    <t>Flushing</t>
  </si>
  <si>
    <t>Kalamazoo</t>
  </si>
  <si>
    <t>Northville</t>
  </si>
  <si>
    <t>Inkster</t>
  </si>
  <si>
    <t>Comstock</t>
  </si>
  <si>
    <t>Muskegon Heights</t>
  </si>
  <si>
    <t>Auburn Hills</t>
  </si>
  <si>
    <t>Zeeland</t>
  </si>
  <si>
    <t>Jenison</t>
  </si>
  <si>
    <t>Swartz Creek</t>
  </si>
  <si>
    <t>Novi</t>
  </si>
  <si>
    <t>Byron Center</t>
  </si>
  <si>
    <t>Okemos</t>
  </si>
  <si>
    <t>Spring Lake</t>
  </si>
  <si>
    <t>Temperance</t>
  </si>
  <si>
    <t>Saline</t>
  </si>
  <si>
    <t>Sault Sainte Marie</t>
  </si>
  <si>
    <t>Gaines</t>
  </si>
  <si>
    <t>Holly</t>
  </si>
  <si>
    <t>Pinckney</t>
  </si>
  <si>
    <t>Wixom</t>
  </si>
  <si>
    <t>Grand Ledge</t>
  </si>
  <si>
    <t>Allendale</t>
  </si>
  <si>
    <t>Allegan</t>
  </si>
  <si>
    <t>Hazel Park</t>
  </si>
  <si>
    <t>White Lake</t>
  </si>
  <si>
    <t>Dewitt</t>
  </si>
  <si>
    <t>Saint Johns</t>
  </si>
  <si>
    <t>Grosse Pointe Park</t>
  </si>
  <si>
    <t>Comstock Park</t>
  </si>
  <si>
    <t>Mount Clemens</t>
  </si>
  <si>
    <t>Fort Gratiot</t>
  </si>
  <si>
    <t>Bloomfield Hills</t>
  </si>
  <si>
    <t>Dowagiac</t>
  </si>
  <si>
    <t>Gunplain</t>
  </si>
  <si>
    <t>Cedar Springs</t>
  </si>
  <si>
    <t>Fraser</t>
  </si>
  <si>
    <t>Eaton Rapids</t>
  </si>
  <si>
    <t>Harper Woods</t>
  </si>
  <si>
    <t>Haslett</t>
  </si>
  <si>
    <t>Menominee</t>
  </si>
  <si>
    <t>Clawson</t>
  </si>
  <si>
    <t>Whitmore Lake</t>
  </si>
  <si>
    <t>Algonac</t>
  </si>
  <si>
    <t>Fowlerville</t>
  </si>
  <si>
    <t>Gibraltar</t>
  </si>
  <si>
    <t>Saint Clair</t>
  </si>
  <si>
    <t>Ishpeming</t>
  </si>
  <si>
    <t>Ortonville</t>
  </si>
  <si>
    <t>Estral Beach</t>
  </si>
  <si>
    <t>Middleville</t>
  </si>
  <si>
    <t>Williamston</t>
  </si>
  <si>
    <t>Melvindale</t>
  </si>
  <si>
    <t>Oronoko</t>
  </si>
  <si>
    <t>Edwardsburg</t>
  </si>
  <si>
    <t>Belding</t>
  </si>
  <si>
    <t>Coloma</t>
  </si>
  <si>
    <t>Grosse Ile</t>
  </si>
  <si>
    <t>Romeo</t>
  </si>
  <si>
    <t>Kalkaska</t>
  </si>
  <si>
    <t>Lambertville</t>
  </si>
  <si>
    <t>Twin Lake</t>
  </si>
  <si>
    <t>Burton</t>
  </si>
  <si>
    <t>Fennville</t>
  </si>
  <si>
    <t>Carleton</t>
  </si>
  <si>
    <t>Mattawan</t>
  </si>
  <si>
    <t>Center Line</t>
  </si>
  <si>
    <t>Birch Run</t>
  </si>
  <si>
    <t>Smiths Creek</t>
  </si>
  <si>
    <t>Grass Lake</t>
  </si>
  <si>
    <t>Otsego</t>
  </si>
  <si>
    <t>Imlay City</t>
  </si>
  <si>
    <t>Calumet</t>
  </si>
  <si>
    <t>Dorr</t>
  </si>
  <si>
    <t>Negaunee</t>
  </si>
  <si>
    <t>Howard City</t>
  </si>
  <si>
    <t>New Hudson</t>
  </si>
  <si>
    <t>Ecorse</t>
  </si>
  <si>
    <t>Frankenmuth</t>
  </si>
  <si>
    <t>Marine City</t>
  </si>
  <si>
    <t>West Olive</t>
  </si>
  <si>
    <t>Richland</t>
  </si>
  <si>
    <t>Cassopolis</t>
  </si>
  <si>
    <t>Gwinn</t>
  </si>
  <si>
    <t>Coopersville</t>
  </si>
  <si>
    <t>Delton</t>
  </si>
  <si>
    <t>Pinconning</t>
  </si>
  <si>
    <t>North Branch</t>
  </si>
  <si>
    <t>Chesaning</t>
  </si>
  <si>
    <t>Laingsburg</t>
  </si>
  <si>
    <t>Interlochen</t>
  </si>
  <si>
    <t>Kingsford</t>
  </si>
  <si>
    <t>East China</t>
  </si>
  <si>
    <t>New Buffalo</t>
  </si>
  <si>
    <t>Saint Louis</t>
  </si>
  <si>
    <t>Stanwood</t>
  </si>
  <si>
    <t>Shepherd</t>
  </si>
  <si>
    <t>River Rouge</t>
  </si>
  <si>
    <t>Watervliet</t>
  </si>
  <si>
    <t>Columbiaville</t>
  </si>
  <si>
    <t>Fruitport</t>
  </si>
  <si>
    <t>Gobles</t>
  </si>
  <si>
    <t>Goodrich</t>
  </si>
  <si>
    <t>Almont</t>
  </si>
  <si>
    <t>White Pigeon</t>
  </si>
  <si>
    <t>Hemlock</t>
  </si>
  <si>
    <t>Schoolcraft</t>
  </si>
  <si>
    <t>Lake Odessa</t>
  </si>
  <si>
    <t>Huntington Woods</t>
  </si>
  <si>
    <t>Attica</t>
  </si>
  <si>
    <t>Lake</t>
  </si>
  <si>
    <t>Sand Lake</t>
  </si>
  <si>
    <t>Blissfield</t>
  </si>
  <si>
    <t>Ravenna</t>
  </si>
  <si>
    <t>Onsted</t>
  </si>
  <si>
    <t>Saranac</t>
  </si>
  <si>
    <t>Suttons Bay</t>
  </si>
  <si>
    <t>North Street</t>
  </si>
  <si>
    <t>Keego Harbor</t>
  </si>
  <si>
    <t>Fair Haven</t>
  </si>
  <si>
    <t>Gregory</t>
  </si>
  <si>
    <t>Armada</t>
  </si>
  <si>
    <t>Kent City</t>
  </si>
  <si>
    <t>Dryden</t>
  </si>
  <si>
    <t>Marcellus</t>
  </si>
  <si>
    <t>Constantine</t>
  </si>
  <si>
    <t>Scottville</t>
  </si>
  <si>
    <t>Monitor</t>
  </si>
  <si>
    <t>Ovid</t>
  </si>
  <si>
    <t>Three Oaks</t>
  </si>
  <si>
    <t>Webberville</t>
  </si>
  <si>
    <t>Otisville</t>
  </si>
  <si>
    <t>Rapid River</t>
  </si>
  <si>
    <t>Fife Lake</t>
  </si>
  <si>
    <t>Saugatuck</t>
  </si>
  <si>
    <t>Potterville</t>
  </si>
  <si>
    <t>Capac</t>
  </si>
  <si>
    <t>Leonard</t>
  </si>
  <si>
    <t>Hopkins</t>
  </si>
  <si>
    <t>Mesick</t>
  </si>
  <si>
    <t>Gowen</t>
  </si>
  <si>
    <t>Morley</t>
  </si>
  <si>
    <t>Ottawa Lake</t>
  </si>
  <si>
    <t>Lake Linden</t>
  </si>
  <si>
    <t>Grawn</t>
  </si>
  <si>
    <t>Michigan Center</t>
  </si>
  <si>
    <t>Olivet</t>
  </si>
  <si>
    <t>Polkton</t>
  </si>
  <si>
    <t>Scotts</t>
  </si>
  <si>
    <t>Morenci</t>
  </si>
  <si>
    <t>Colon</t>
  </si>
  <si>
    <t>Ray</t>
  </si>
  <si>
    <t>Mecosta</t>
  </si>
  <si>
    <t>Manitou Beach</t>
  </si>
  <si>
    <t>Brimley</t>
  </si>
  <si>
    <t>South Rockwood</t>
  </si>
  <si>
    <t>Bark River</t>
  </si>
  <si>
    <t>Edmore</t>
  </si>
  <si>
    <t>Baroda</t>
  </si>
  <si>
    <t>Holton</t>
  </si>
  <si>
    <t>Spring Arbor</t>
  </si>
  <si>
    <t>Horton</t>
  </si>
  <si>
    <t>Lake Ann</t>
  </si>
  <si>
    <t>Marne</t>
  </si>
  <si>
    <t>Elsie</t>
  </si>
  <si>
    <t>McBain</t>
  </si>
  <si>
    <t>Sawyer</t>
  </si>
  <si>
    <t>Clarklake</t>
  </si>
  <si>
    <t>Osseo</t>
  </si>
  <si>
    <t>Cement City</t>
  </si>
  <si>
    <t>Rives Junction</t>
  </si>
  <si>
    <t>Britton</t>
  </si>
  <si>
    <t>Vermontville</t>
  </si>
  <si>
    <t>Remus</t>
  </si>
  <si>
    <t>Goodells</t>
  </si>
  <si>
    <t>Allenton</t>
  </si>
  <si>
    <t>Lennon</t>
  </si>
  <si>
    <t>Vestaburg</t>
  </si>
  <si>
    <t>Stephenson</t>
  </si>
  <si>
    <t>Maple City</t>
  </si>
  <si>
    <t>Pleasant Ridge</t>
  </si>
  <si>
    <t>Ossineke</t>
  </si>
  <si>
    <t>Buckley</t>
  </si>
  <si>
    <t>Covert</t>
  </si>
  <si>
    <t>Barryton</t>
  </si>
  <si>
    <t>Lake Leelanau</t>
  </si>
  <si>
    <t>Green</t>
  </si>
  <si>
    <t>Thompsonville</t>
  </si>
  <si>
    <t>Crystal</t>
  </si>
  <si>
    <t>Burt</t>
  </si>
  <si>
    <t>Munith</t>
  </si>
  <si>
    <t>Benzonia</t>
  </si>
  <si>
    <t>Dansville</t>
  </si>
  <si>
    <t>Burr Oak</t>
  </si>
  <si>
    <t>Honor</t>
  </si>
  <si>
    <t>Morrice</t>
  </si>
  <si>
    <t>Kincheloe</t>
  </si>
  <si>
    <t>East Leroy</t>
  </si>
  <si>
    <t>Bancroft</t>
  </si>
  <si>
    <t>Six Lakes</t>
  </si>
  <si>
    <t>New Lothrop</t>
  </si>
  <si>
    <t>Fenwick</t>
  </si>
  <si>
    <t>Lachine</t>
  </si>
  <si>
    <t>Tekonsha</t>
  </si>
  <si>
    <t>Vandalia</t>
  </si>
  <si>
    <t>Mohawk</t>
  </si>
  <si>
    <t>Conklin</t>
  </si>
  <si>
    <t>Otter Lake</t>
  </si>
  <si>
    <t>Skandia</t>
  </si>
  <si>
    <t>Pittsford</t>
  </si>
  <si>
    <t>Galien</t>
  </si>
  <si>
    <t>Vulcan</t>
  </si>
  <si>
    <t>Hickory Corners</t>
  </si>
  <si>
    <t>Jeddo</t>
  </si>
  <si>
    <t>Westphalia</t>
  </si>
  <si>
    <t>Sunfield</t>
  </si>
  <si>
    <t>South Boardman</t>
  </si>
  <si>
    <t>Perrinton</t>
  </si>
  <si>
    <t>Wallace</t>
  </si>
  <si>
    <t>Free Soil</t>
  </si>
  <si>
    <t>Pickford</t>
  </si>
  <si>
    <t>Onondaga</t>
  </si>
  <si>
    <t>Atlantic Mine</t>
  </si>
  <si>
    <t>Rodney</t>
  </si>
  <si>
    <t>Rudyard</t>
  </si>
  <si>
    <t>Custer</t>
  </si>
  <si>
    <t>Mulliken</t>
  </si>
  <si>
    <t>Rosebush</t>
  </si>
  <si>
    <t>Dowling</t>
  </si>
  <si>
    <t>Luna Pier</t>
  </si>
  <si>
    <t>Republic</t>
  </si>
  <si>
    <t>Daggett</t>
  </si>
  <si>
    <t>Glen Arbor</t>
  </si>
  <si>
    <t>Trufant</t>
  </si>
  <si>
    <t>Champion</t>
  </si>
  <si>
    <t>Sodus</t>
  </si>
  <si>
    <t>Wheeler</t>
  </si>
  <si>
    <t>Elwell</t>
  </si>
  <si>
    <t>Pewamo</t>
  </si>
  <si>
    <t>Casnovia</t>
  </si>
  <si>
    <t>Muir</t>
  </si>
  <si>
    <t>Brant</t>
  </si>
  <si>
    <t>Union Pier</t>
  </si>
  <si>
    <t>Quinnesec</t>
  </si>
  <si>
    <t>Berrien Center</t>
  </si>
  <si>
    <t>Wetmore</t>
  </si>
  <si>
    <t>Dafter</t>
  </si>
  <si>
    <t>Clifford</t>
  </si>
  <si>
    <t>Coral</t>
  </si>
  <si>
    <t>Dollar Bay</t>
  </si>
  <si>
    <t>Powers</t>
  </si>
  <si>
    <t>Garden</t>
  </si>
  <si>
    <t>Hermansville</t>
  </si>
  <si>
    <t>Harrietta</t>
  </si>
  <si>
    <t>De Tour Village</t>
  </si>
  <si>
    <t>South Range</t>
  </si>
  <si>
    <t>Riga</t>
  </si>
  <si>
    <t>Eckerman</t>
  </si>
  <si>
    <t>Hubbell</t>
  </si>
  <si>
    <t>Felch</t>
  </si>
  <si>
    <t>Herron</t>
  </si>
  <si>
    <t>Boon</t>
  </si>
  <si>
    <t>Bannister</t>
  </si>
  <si>
    <t>Barbeau</t>
  </si>
  <si>
    <t>Goetzville</t>
  </si>
  <si>
    <t>Leonidas</t>
  </si>
  <si>
    <t>Channing</t>
  </si>
  <si>
    <t>Napoleon</t>
  </si>
  <si>
    <t>Kinross</t>
  </si>
  <si>
    <t>Somerset Center</t>
  </si>
  <si>
    <t>Harbert</t>
  </si>
  <si>
    <t>Allouez</t>
  </si>
  <si>
    <t>Spalding</t>
  </si>
  <si>
    <t>Trout Lake</t>
  </si>
  <si>
    <t>Chippewa Lake</t>
  </si>
  <si>
    <t>Sagola</t>
  </si>
  <si>
    <t>Ahmeek</t>
  </si>
  <si>
    <t>Copper Harbor</t>
  </si>
  <si>
    <t>Perronville</t>
  </si>
  <si>
    <t>Loretto</t>
  </si>
  <si>
    <t>Mankato</t>
  </si>
  <si>
    <t>Burnsville</t>
  </si>
  <si>
    <t>New Brighton</t>
  </si>
  <si>
    <t>Moorhead</t>
  </si>
  <si>
    <t>Saint Louis Park</t>
  </si>
  <si>
    <t>Shakopee</t>
  </si>
  <si>
    <t>White Bear Lake</t>
  </si>
  <si>
    <t>Maple Grove</t>
  </si>
  <si>
    <t>Elk River</t>
  </si>
  <si>
    <t>Eagan</t>
  </si>
  <si>
    <t>Maplewood</t>
  </si>
  <si>
    <t>Fridley</t>
  </si>
  <si>
    <t>Prior Lake</t>
  </si>
  <si>
    <t>Cottage Grove</t>
  </si>
  <si>
    <t>West Saint Paul</t>
  </si>
  <si>
    <t>Robbinsdale</t>
  </si>
  <si>
    <t>Columbia Heights</t>
  </si>
  <si>
    <t>Blaine</t>
  </si>
  <si>
    <t>Faribault</t>
  </si>
  <si>
    <t>Shoreview</t>
  </si>
  <si>
    <t>Eden Prairie</t>
  </si>
  <si>
    <t>Chaska</t>
  </si>
  <si>
    <t>Brooklyn Center</t>
  </si>
  <si>
    <t>Rosemount</t>
  </si>
  <si>
    <t>Minnetonka</t>
  </si>
  <si>
    <t>Lino Lakes</t>
  </si>
  <si>
    <t>Forest Lake</t>
  </si>
  <si>
    <t>Inver Grove Heights</t>
  </si>
  <si>
    <t>Champlin</t>
  </si>
  <si>
    <t>South Saint Paul</t>
  </si>
  <si>
    <t>Hugo</t>
  </si>
  <si>
    <t>Chanhassen</t>
  </si>
  <si>
    <t>Hibbing</t>
  </si>
  <si>
    <t>Sartell</t>
  </si>
  <si>
    <t>Edina</t>
  </si>
  <si>
    <t>Vadnais Heights</t>
  </si>
  <si>
    <t>Wayzata</t>
  </si>
  <si>
    <t>Cloquet</t>
  </si>
  <si>
    <t>Sauk Rapids</t>
  </si>
  <si>
    <t>Mound</t>
  </si>
  <si>
    <t>North Mankato</t>
  </si>
  <si>
    <t>Zimmerman</t>
  </si>
  <si>
    <t>Saint Michael</t>
  </si>
  <si>
    <t>Waconia</t>
  </si>
  <si>
    <t>Isanti</t>
  </si>
  <si>
    <t>Virginia</t>
  </si>
  <si>
    <t>Saint Peter</t>
  </si>
  <si>
    <t>New Prague</t>
  </si>
  <si>
    <t>Breezy Point</t>
  </si>
  <si>
    <t>East Grand Forks</t>
  </si>
  <si>
    <t>Lake Elmo</t>
  </si>
  <si>
    <t>Crookston</t>
  </si>
  <si>
    <t>East Bethel</t>
  </si>
  <si>
    <t>Milaca</t>
  </si>
  <si>
    <t>Waite Park</t>
  </si>
  <si>
    <t>Cannon Falls</t>
  </si>
  <si>
    <t>Jordan</t>
  </si>
  <si>
    <t>Mahtomedi</t>
  </si>
  <si>
    <t>Sauk Centre</t>
  </si>
  <si>
    <t>Stacy</t>
  </si>
  <si>
    <t>Becker</t>
  </si>
  <si>
    <t>Stewartville</t>
  </si>
  <si>
    <t>La Crescent</t>
  </si>
  <si>
    <t>Annandale</t>
  </si>
  <si>
    <t>Perham</t>
  </si>
  <si>
    <t>Lindstrom</t>
  </si>
  <si>
    <t>Kasson</t>
  </si>
  <si>
    <t>Saint Francis</t>
  </si>
  <si>
    <t>Medina</t>
  </si>
  <si>
    <t>Chisago City</t>
  </si>
  <si>
    <t>Eveleth</t>
  </si>
  <si>
    <t>Nisswa</t>
  </si>
  <si>
    <t>Rice</t>
  </si>
  <si>
    <t>Chisholm</t>
  </si>
  <si>
    <t>Pelican Rapids</t>
  </si>
  <si>
    <t>Le Sueur</t>
  </si>
  <si>
    <t>Paynesville</t>
  </si>
  <si>
    <t>Deer River</t>
  </si>
  <si>
    <t>Pine River</t>
  </si>
  <si>
    <t>Spicer</t>
  </si>
  <si>
    <t>Sleepy Eye</t>
  </si>
  <si>
    <t>Cross Lake</t>
  </si>
  <si>
    <t>Maple Lake</t>
  </si>
  <si>
    <t>Saint Paul Park</t>
  </si>
  <si>
    <t>Pine Island</t>
  </si>
  <si>
    <t>Zumbrota</t>
  </si>
  <si>
    <t>Rush City</t>
  </si>
  <si>
    <t>Cass Lake</t>
  </si>
  <si>
    <t>Cokato</t>
  </si>
  <si>
    <t>Dilworth</t>
  </si>
  <si>
    <t>Wabasha</t>
  </si>
  <si>
    <t>Hawley</t>
  </si>
  <si>
    <t>Chatfield</t>
  </si>
  <si>
    <t>Bovey</t>
  </si>
  <si>
    <t>Mendota Heights</t>
  </si>
  <si>
    <t>Esko</t>
  </si>
  <si>
    <t>Battle Lake</t>
  </si>
  <si>
    <t>Deerwood</t>
  </si>
  <si>
    <t>Crosby</t>
  </si>
  <si>
    <t>Isle</t>
  </si>
  <si>
    <t>Dodge Center</t>
  </si>
  <si>
    <t>Onamia</t>
  </si>
  <si>
    <t>Braham</t>
  </si>
  <si>
    <t>Howard Lake</t>
  </si>
  <si>
    <t>Lake Crystal</t>
  </si>
  <si>
    <t>Pillager</t>
  </si>
  <si>
    <t>Le Center</t>
  </si>
  <si>
    <t>Hackensack</t>
  </si>
  <si>
    <t>Saint Bonifacius</t>
  </si>
  <si>
    <t>New York Mills</t>
  </si>
  <si>
    <t>Moose Lake</t>
  </si>
  <si>
    <t>Blooming Prairie</t>
  </si>
  <si>
    <t>Remer</t>
  </si>
  <si>
    <t>Harris</t>
  </si>
  <si>
    <t>Scandia</t>
  </si>
  <si>
    <t>Elko New Market</t>
  </si>
  <si>
    <t>Kenyon</t>
  </si>
  <si>
    <t>Oronoco</t>
  </si>
  <si>
    <t>Mountain Iron</t>
  </si>
  <si>
    <t>Backus</t>
  </si>
  <si>
    <t>Eyota</t>
  </si>
  <si>
    <t>Cologne</t>
  </si>
  <si>
    <t>Rushford</t>
  </si>
  <si>
    <t>Cook</t>
  </si>
  <si>
    <t>Merrifield</t>
  </si>
  <si>
    <t>Madison Lake</t>
  </si>
  <si>
    <t>Kimball</t>
  </si>
  <si>
    <t>Tower</t>
  </si>
  <si>
    <t>Fosston</t>
  </si>
  <si>
    <t>Gaylord</t>
  </si>
  <si>
    <t>Afton</t>
  </si>
  <si>
    <t>Spring Park</t>
  </si>
  <si>
    <t>Stanchfield</t>
  </si>
  <si>
    <t>Blackduck</t>
  </si>
  <si>
    <t>Marine on Saint Croix</t>
  </si>
  <si>
    <t>Nashwauk</t>
  </si>
  <si>
    <t>Norwood Young America</t>
  </si>
  <si>
    <t>Goodhue</t>
  </si>
  <si>
    <t>Lester Prairie</t>
  </si>
  <si>
    <t>Hayfield</t>
  </si>
  <si>
    <t>Ottertail</t>
  </si>
  <si>
    <t>Bayport</t>
  </si>
  <si>
    <t>Parkers Prairie</t>
  </si>
  <si>
    <t>Glyndon</t>
  </si>
  <si>
    <t>Mantorville</t>
  </si>
  <si>
    <t>Dent</t>
  </si>
  <si>
    <t>Holdingford</t>
  </si>
  <si>
    <t>Bigfork</t>
  </si>
  <si>
    <t>Hoyt Lakes</t>
  </si>
  <si>
    <t>Babbitt</t>
  </si>
  <si>
    <t>Shafer</t>
  </si>
  <si>
    <t>Minneota</t>
  </si>
  <si>
    <t>Goodview</t>
  </si>
  <si>
    <t>Eden Valley</t>
  </si>
  <si>
    <t>Orr</t>
  </si>
  <si>
    <t>Truman</t>
  </si>
  <si>
    <t>Glenville</t>
  </si>
  <si>
    <t>Vergas</t>
  </si>
  <si>
    <t>Dundas</t>
  </si>
  <si>
    <t>Nicollet</t>
  </si>
  <si>
    <t>Sherburn</t>
  </si>
  <si>
    <t>Center City</t>
  </si>
  <si>
    <t>Miltona</t>
  </si>
  <si>
    <t>Mazeppa</t>
  </si>
  <si>
    <t>Ironton</t>
  </si>
  <si>
    <t>Taylors Falls</t>
  </si>
  <si>
    <t>Shevlin</t>
  </si>
  <si>
    <t>Welch</t>
  </si>
  <si>
    <t>West Concord</t>
  </si>
  <si>
    <t>Grand Meadow</t>
  </si>
  <si>
    <t>Emily</t>
  </si>
  <si>
    <t>Fort Ripley</t>
  </si>
  <si>
    <t>Gibbon</t>
  </si>
  <si>
    <t>Alden</t>
  </si>
  <si>
    <t>Brownton</t>
  </si>
  <si>
    <t>Mabel</t>
  </si>
  <si>
    <t>Good Thunder</t>
  </si>
  <si>
    <t>Carlos</t>
  </si>
  <si>
    <t>Foreston</t>
  </si>
  <si>
    <t>Wanamingo</t>
  </si>
  <si>
    <t>Kasota</t>
  </si>
  <si>
    <t>Brooten</t>
  </si>
  <si>
    <t>Iron</t>
  </si>
  <si>
    <t>Wrenshall</t>
  </si>
  <si>
    <t>Embarrass</t>
  </si>
  <si>
    <t>Floodwood</t>
  </si>
  <si>
    <t>Erskine</t>
  </si>
  <si>
    <t>Elysian</t>
  </si>
  <si>
    <t>Zumbro Falls</t>
  </si>
  <si>
    <t>Balaton</t>
  </si>
  <si>
    <t>Altura</t>
  </si>
  <si>
    <t>Richville</t>
  </si>
  <si>
    <t>Stewart</t>
  </si>
  <si>
    <t>Erhard</t>
  </si>
  <si>
    <t>Coleraine</t>
  </si>
  <si>
    <t>Solway</t>
  </si>
  <si>
    <t>Pennock</t>
  </si>
  <si>
    <t>McIntosh</t>
  </si>
  <si>
    <t>Hanska</t>
  </si>
  <si>
    <t>Green Isle</t>
  </si>
  <si>
    <t>Keewatin</t>
  </si>
  <si>
    <t>Sabin</t>
  </si>
  <si>
    <t>Rothsay</t>
  </si>
  <si>
    <t>Trimont</t>
  </si>
  <si>
    <t>Rollingstone</t>
  </si>
  <si>
    <t>Biwabik</t>
  </si>
  <si>
    <t>Hokah</t>
  </si>
  <si>
    <t>Clitherall</t>
  </si>
  <si>
    <t>Cotton</t>
  </si>
  <si>
    <t>Lake Lillian</t>
  </si>
  <si>
    <t>Northome</t>
  </si>
  <si>
    <t>Kandiyohi</t>
  </si>
  <si>
    <t>Outing</t>
  </si>
  <si>
    <t>Ulen</t>
  </si>
  <si>
    <t>Brownsdale</t>
  </si>
  <si>
    <t>Clarks Grove</t>
  </si>
  <si>
    <t>Side Lake</t>
  </si>
  <si>
    <t>Granada</t>
  </si>
  <si>
    <t>Wykoff</t>
  </si>
  <si>
    <t>New Germany</t>
  </si>
  <si>
    <t>Dennison</t>
  </si>
  <si>
    <t>Kettle River</t>
  </si>
  <si>
    <t>Lyle</t>
  </si>
  <si>
    <t>Comfrey</t>
  </si>
  <si>
    <t>Rushmore</t>
  </si>
  <si>
    <t>Grygla</t>
  </si>
  <si>
    <t>Wahkon</t>
  </si>
  <si>
    <t>Nerstrand</t>
  </si>
  <si>
    <t>Meadowlands</t>
  </si>
  <si>
    <t>Farwell</t>
  </si>
  <si>
    <t>Rose Creek</t>
  </si>
  <si>
    <t>Hollandale</t>
  </si>
  <si>
    <t>Kelliher</t>
  </si>
  <si>
    <t>Kilkenny</t>
  </si>
  <si>
    <t>Tenstrike</t>
  </si>
  <si>
    <t>Saint Stephen</t>
  </si>
  <si>
    <t>Sunburg</t>
  </si>
  <si>
    <t>Emmons</t>
  </si>
  <si>
    <t>Angora</t>
  </si>
  <si>
    <t>Plato</t>
  </si>
  <si>
    <t>Lynd</t>
  </si>
  <si>
    <t>Vining</t>
  </si>
  <si>
    <t>Round Lake</t>
  </si>
  <si>
    <t>Puposky</t>
  </si>
  <si>
    <t>Willernie</t>
  </si>
  <si>
    <t>Ceylon</t>
  </si>
  <si>
    <t>Makinen</t>
  </si>
  <si>
    <t>Warba</t>
  </si>
  <si>
    <t>Dalbo</t>
  </si>
  <si>
    <t>Marcell</t>
  </si>
  <si>
    <t>Prinsburg</t>
  </si>
  <si>
    <t>Fifty Lakes</t>
  </si>
  <si>
    <t>Vernon Center</t>
  </si>
  <si>
    <t>Blomkest</t>
  </si>
  <si>
    <t>Marble</t>
  </si>
  <si>
    <t>Garvin</t>
  </si>
  <si>
    <t>Forbes</t>
  </si>
  <si>
    <t>Ghent</t>
  </si>
  <si>
    <t>Wilmont</t>
  </si>
  <si>
    <t>Jacobson</t>
  </si>
  <si>
    <t>Brookston</t>
  </si>
  <si>
    <t>Soudan</t>
  </si>
  <si>
    <t>Kabetogama</t>
  </si>
  <si>
    <t>Effie</t>
  </si>
  <si>
    <t>Alborn</t>
  </si>
  <si>
    <t>Winger</t>
  </si>
  <si>
    <t>Pemberton</t>
  </si>
  <si>
    <t>Bena</t>
  </si>
  <si>
    <t>Hitterdal</t>
  </si>
  <si>
    <t>Eitzen</t>
  </si>
  <si>
    <t>Dunnell</t>
  </si>
  <si>
    <t>Wolverton</t>
  </si>
  <si>
    <t>Brimson</t>
  </si>
  <si>
    <t>Ostrander</t>
  </si>
  <si>
    <t>Federal Dam</t>
  </si>
  <si>
    <t>Trail</t>
  </si>
  <si>
    <t>Squaw Lake</t>
  </si>
  <si>
    <t>Lismore</t>
  </si>
  <si>
    <t>Bigelow</t>
  </si>
  <si>
    <t>Gully</t>
  </si>
  <si>
    <t>Euclid</t>
  </si>
  <si>
    <t>New Auburn</t>
  </si>
  <si>
    <t>Freeborn</t>
  </si>
  <si>
    <t>Kinney</t>
  </si>
  <si>
    <t>Saint Martin</t>
  </si>
  <si>
    <t>Crane Lake</t>
  </si>
  <si>
    <t>Taconite</t>
  </si>
  <si>
    <t>Sargeant</t>
  </si>
  <si>
    <t>Foxhome</t>
  </si>
  <si>
    <t>Pennington</t>
  </si>
  <si>
    <t>Leota</t>
  </si>
  <si>
    <t>Talmoon</t>
  </si>
  <si>
    <t>Beltrami</t>
  </si>
  <si>
    <t>Elrosa</t>
  </si>
  <si>
    <t>Twin Lakes</t>
  </si>
  <si>
    <t>Greenwald</t>
  </si>
  <si>
    <t>Pease</t>
  </si>
  <si>
    <t>Nielsville</t>
  </si>
  <si>
    <t>Reads Landing</t>
  </si>
  <si>
    <t>Taopi</t>
  </si>
  <si>
    <t>Wirt</t>
  </si>
  <si>
    <t>Swan River</t>
  </si>
  <si>
    <t>Bock</t>
  </si>
  <si>
    <t>Conger</t>
  </si>
  <si>
    <t>Nashua</t>
  </si>
  <si>
    <t>North Saint Paul</t>
  </si>
  <si>
    <t>Saint Peters</t>
  </si>
  <si>
    <t>Affton</t>
  </si>
  <si>
    <t>Ballwin</t>
  </si>
  <si>
    <t>Oakville</t>
  </si>
  <si>
    <t>Kirkwood</t>
  </si>
  <si>
    <t>Wentzville</t>
  </si>
  <si>
    <t>Raytown</t>
  </si>
  <si>
    <t>Overland</t>
  </si>
  <si>
    <t>Weldon Spring</t>
  </si>
  <si>
    <t>Webster Groves</t>
  </si>
  <si>
    <t>Lemay</t>
  </si>
  <si>
    <t>Nixa</t>
  </si>
  <si>
    <t>University City</t>
  </si>
  <si>
    <t>Northwoods</t>
  </si>
  <si>
    <t>Festus</t>
  </si>
  <si>
    <t>Grandview</t>
  </si>
  <si>
    <t>Neosho</t>
  </si>
  <si>
    <t>Lake Saint Louis</t>
  </si>
  <si>
    <t>Lees Summit</t>
  </si>
  <si>
    <t>Maryland Heights</t>
  </si>
  <si>
    <t>Raymore</t>
  </si>
  <si>
    <t>Hazelwood</t>
  </si>
  <si>
    <t>Spanish Lake</t>
  </si>
  <si>
    <t>Bellefontaine Neighbors</t>
  </si>
  <si>
    <t>Bolivar</t>
  </si>
  <si>
    <t>Park Hills</t>
  </si>
  <si>
    <t>Saint Ann</t>
  </si>
  <si>
    <t>Grain Valley</t>
  </si>
  <si>
    <t>High Ridge</t>
  </si>
  <si>
    <t>Des Peres</t>
  </si>
  <si>
    <t>Excelsior Springs</t>
  </si>
  <si>
    <t>Olivette</t>
  </si>
  <si>
    <t>Warrenton</t>
  </si>
  <si>
    <t>Pacific</t>
  </si>
  <si>
    <t>Bonne Terre</t>
  </si>
  <si>
    <t>Harrisonville</t>
  </si>
  <si>
    <t>Platte City</t>
  </si>
  <si>
    <t>House Springs</t>
  </si>
  <si>
    <t>Saint Robert</t>
  </si>
  <si>
    <t>Ladue</t>
  </si>
  <si>
    <t>Richmond Heights</t>
  </si>
  <si>
    <t>Bridgeton</t>
  </si>
  <si>
    <t>Wright City</t>
  </si>
  <si>
    <t>Holts Summit</t>
  </si>
  <si>
    <t>Reeds Spring</t>
  </si>
  <si>
    <t>Valley Park</t>
  </si>
  <si>
    <t>Barnhart</t>
  </si>
  <si>
    <t>Peculiar</t>
  </si>
  <si>
    <t>Willard</t>
  </si>
  <si>
    <t>Battlefield</t>
  </si>
  <si>
    <t>Pevely</t>
  </si>
  <si>
    <t>Cedar Hill</t>
  </si>
  <si>
    <t>Strafford</t>
  </si>
  <si>
    <t>Moscow Mills</t>
  </si>
  <si>
    <t>Pagedale</t>
  </si>
  <si>
    <t>Kimberling City</t>
  </si>
  <si>
    <t>Scott City</t>
  </si>
  <si>
    <t>Higginsville</t>
  </si>
  <si>
    <t>Knob Noster</t>
  </si>
  <si>
    <t>Sugar Creek</t>
  </si>
  <si>
    <t>Lawson</t>
  </si>
  <si>
    <t>Sunset Hills</t>
  </si>
  <si>
    <t>Villa Ridge</t>
  </si>
  <si>
    <t>Shell Knob</t>
  </si>
  <si>
    <t>Fair Grove</t>
  </si>
  <si>
    <t>Linn</t>
  </si>
  <si>
    <t>Galena</t>
  </si>
  <si>
    <t>Chaffee</t>
  </si>
  <si>
    <t>Clever</t>
  </si>
  <si>
    <t>Noel</t>
  </si>
  <si>
    <t>Dittmer</t>
  </si>
  <si>
    <t>Crystal City</t>
  </si>
  <si>
    <t>Marthasville</t>
  </si>
  <si>
    <t>Elsberry</t>
  </si>
  <si>
    <t>Hallsville</t>
  </si>
  <si>
    <t>Crane</t>
  </si>
  <si>
    <t>Kahoka</t>
  </si>
  <si>
    <t>Ash Grove</t>
  </si>
  <si>
    <t>Merriam Woods Village</t>
  </si>
  <si>
    <t>Iron Mountain Lake</t>
  </si>
  <si>
    <t>Herculaneum</t>
  </si>
  <si>
    <t>Concordia</t>
  </si>
  <si>
    <t>Fordland</t>
  </si>
  <si>
    <t>Plattsburg</t>
  </si>
  <si>
    <t>Lone Jack</t>
  </si>
  <si>
    <t>Gerald</t>
  </si>
  <si>
    <t>Crocker</t>
  </si>
  <si>
    <t>Sarcoxie</t>
  </si>
  <si>
    <t>Auxvasse</t>
  </si>
  <si>
    <t>New Bloomfield</t>
  </si>
  <si>
    <t>Goodman</t>
  </si>
  <si>
    <t>Robertsville</t>
  </si>
  <si>
    <t>Bates City</t>
  </si>
  <si>
    <t>Blue Eye</t>
  </si>
  <si>
    <t>Lampe</t>
  </si>
  <si>
    <t>Oran</t>
  </si>
  <si>
    <t>Diamond</t>
  </si>
  <si>
    <t>Elkland</t>
  </si>
  <si>
    <t>Humansville</t>
  </si>
  <si>
    <t>Kirbyville</t>
  </si>
  <si>
    <t>Niangua</t>
  </si>
  <si>
    <t>Old Monroe</t>
  </si>
  <si>
    <t>Pleasant Hope</t>
  </si>
  <si>
    <t>Senath</t>
  </si>
  <si>
    <t>Gower</t>
  </si>
  <si>
    <t>Rich Hill</t>
  </si>
  <si>
    <t>Highlandville</t>
  </si>
  <si>
    <t>Labadie</t>
  </si>
  <si>
    <t>Centerview</t>
  </si>
  <si>
    <t>Archie</t>
  </si>
  <si>
    <t>Sweet Springs</t>
  </si>
  <si>
    <t>Sturgeon</t>
  </si>
  <si>
    <t>Lonedell</t>
  </si>
  <si>
    <t>Silex</t>
  </si>
  <si>
    <t>Drexel</t>
  </si>
  <si>
    <t>Catawissa</t>
  </si>
  <si>
    <t>Stewartsville</t>
  </si>
  <si>
    <t>Cape Fair</t>
  </si>
  <si>
    <t>Hawk Point</t>
  </si>
  <si>
    <t>Centertown</t>
  </si>
  <si>
    <t>Rocheport</t>
  </si>
  <si>
    <t>South West City</t>
  </si>
  <si>
    <t>Trimble</t>
  </si>
  <si>
    <t>Phillipsburg</t>
  </si>
  <si>
    <t>La Monte</t>
  </si>
  <si>
    <t>Clarkton</t>
  </si>
  <si>
    <t>Fair Play</t>
  </si>
  <si>
    <t>Orrick</t>
  </si>
  <si>
    <t>Higbee</t>
  </si>
  <si>
    <t>Beaufort</t>
  </si>
  <si>
    <t>Ridgedale</t>
  </si>
  <si>
    <t>Qulin</t>
  </si>
  <si>
    <t>Braymer</t>
  </si>
  <si>
    <t>Edgar Springs</t>
  </si>
  <si>
    <t>Greentop</t>
  </si>
  <si>
    <t>Fisk</t>
  </si>
  <si>
    <t>Green Ridge</t>
  </si>
  <si>
    <t>Freeman</t>
  </si>
  <si>
    <t>Long Lane</t>
  </si>
  <si>
    <t>Rayville</t>
  </si>
  <si>
    <t>Leeton</t>
  </si>
  <si>
    <t>French Village</t>
  </si>
  <si>
    <t>Novinger</t>
  </si>
  <si>
    <t>Cairo</t>
  </si>
  <si>
    <t>Kissee Mills</t>
  </si>
  <si>
    <t>Lohman</t>
  </si>
  <si>
    <t>Stella</t>
  </si>
  <si>
    <t>Ewing</t>
  </si>
  <si>
    <t>Tebbetts</t>
  </si>
  <si>
    <t>Patton</t>
  </si>
  <si>
    <t>Chamois</t>
  </si>
  <si>
    <t>Bois D Arc</t>
  </si>
  <si>
    <t>Newtonia</t>
  </si>
  <si>
    <t>Millersville</t>
  </si>
  <si>
    <t>Broseley</t>
  </si>
  <si>
    <t>Morrisville</t>
  </si>
  <si>
    <t>Taneyville</t>
  </si>
  <si>
    <t>Henley</t>
  </si>
  <si>
    <t>Rocky Comfort</t>
  </si>
  <si>
    <t>Laddonia</t>
  </si>
  <si>
    <t>La Belle</t>
  </si>
  <si>
    <t>Laquey</t>
  </si>
  <si>
    <t>Rushville</t>
  </si>
  <si>
    <t>Faucett</t>
  </si>
  <si>
    <t>Neelyville</t>
  </si>
  <si>
    <t>Cardwell</t>
  </si>
  <si>
    <t>Chilhowee</t>
  </si>
  <si>
    <t>Falcon</t>
  </si>
  <si>
    <t>Meta</t>
  </si>
  <si>
    <t>Creighton</t>
  </si>
  <si>
    <t>Mokane</t>
  </si>
  <si>
    <t>Hornersville</t>
  </si>
  <si>
    <t>Union Star</t>
  </si>
  <si>
    <t>Valles Mines</t>
  </si>
  <si>
    <t>Leadwood</t>
  </si>
  <si>
    <t>Burlington Junction</t>
  </si>
  <si>
    <t>Gray Summit</t>
  </si>
  <si>
    <t>Wentworth</t>
  </si>
  <si>
    <t>Amazonia</t>
  </si>
  <si>
    <t>Spokane</t>
  </si>
  <si>
    <t>Aldrich</t>
  </si>
  <si>
    <t>Altenburg</t>
  </si>
  <si>
    <t>Arbyrd</t>
  </si>
  <si>
    <t>Kidder</t>
  </si>
  <si>
    <t>Ravenwood</t>
  </si>
  <si>
    <t>Kingdom City</t>
  </si>
  <si>
    <t>Osborn</t>
  </si>
  <si>
    <t>Berger</t>
  </si>
  <si>
    <t>Camden Point</t>
  </si>
  <si>
    <t>Zalma</t>
  </si>
  <si>
    <t>Doe Run</t>
  </si>
  <si>
    <t>Protem</t>
  </si>
  <si>
    <t>Brashear</t>
  </si>
  <si>
    <t>Skidmore</t>
  </si>
  <si>
    <t>Asbury</t>
  </si>
  <si>
    <t>Martinsburg</t>
  </si>
  <si>
    <t>Portage des Sioux</t>
  </si>
  <si>
    <t>Barnard</t>
  </si>
  <si>
    <t>Dunnegan</t>
  </si>
  <si>
    <t>Cosby</t>
  </si>
  <si>
    <t>Mayview</t>
  </si>
  <si>
    <t>De Kalb</t>
  </si>
  <si>
    <t>Oldfield</t>
  </si>
  <si>
    <t>Cedarcreek</t>
  </si>
  <si>
    <t>Chadwick</t>
  </si>
  <si>
    <t>Corder</t>
  </si>
  <si>
    <t>Houstonia</t>
  </si>
  <si>
    <t>Cowgill</t>
  </si>
  <si>
    <t>Philadelphia</t>
  </si>
  <si>
    <t>Malta Bend</t>
  </si>
  <si>
    <t>West Alton</t>
  </si>
  <si>
    <t>Rosendale</t>
  </si>
  <si>
    <t>Steedman</t>
  </si>
  <si>
    <t>Saint Thomas</t>
  </si>
  <si>
    <t>Bolckow</t>
  </si>
  <si>
    <t>Weatherby</t>
  </si>
  <si>
    <t>Bradleyville</t>
  </si>
  <si>
    <t>Burfordville</t>
  </si>
  <si>
    <t>Saddlebrooke</t>
  </si>
  <si>
    <t>Turney</t>
  </si>
  <si>
    <t>Bruner</t>
  </si>
  <si>
    <t>Grubville</t>
  </si>
  <si>
    <t>Delta</t>
  </si>
  <si>
    <t>Conception Junction</t>
  </si>
  <si>
    <t>Peace Valley</t>
  </si>
  <si>
    <t>Amoret</t>
  </si>
  <si>
    <t>Blackburn</t>
  </si>
  <si>
    <t>Kelso</t>
  </si>
  <si>
    <t>Truxton</t>
  </si>
  <si>
    <t>Clifton Hill</t>
  </si>
  <si>
    <t>Farber</t>
  </si>
  <si>
    <t>Parnell</t>
  </si>
  <si>
    <t>Clearmont</t>
  </si>
  <si>
    <t>Lanagan</t>
  </si>
  <si>
    <t>Kinloch</t>
  </si>
  <si>
    <t>Purcell</t>
  </si>
  <si>
    <t>Pickering</t>
  </si>
  <si>
    <t>East Lynne</t>
  </si>
  <si>
    <t>Rea</t>
  </si>
  <si>
    <t>Powersite</t>
  </si>
  <si>
    <t>Elmo</t>
  </si>
  <si>
    <t>Henrietta</t>
  </si>
  <si>
    <t>Benton City</t>
  </si>
  <si>
    <t>Powell</t>
  </si>
  <si>
    <t>Gobler</t>
  </si>
  <si>
    <t>Windyville</t>
  </si>
  <si>
    <t>Rush Hill</t>
  </si>
  <si>
    <t>Vanduser</t>
  </si>
  <si>
    <t>Emma</t>
  </si>
  <si>
    <t>Sturdivant</t>
  </si>
  <si>
    <t>Missouri City</t>
  </si>
  <si>
    <t>Duke</t>
  </si>
  <si>
    <t>Gordonville</t>
  </si>
  <si>
    <t>Old Appleton</t>
  </si>
  <si>
    <t>Hurley</t>
  </si>
  <si>
    <t>Rueter</t>
  </si>
  <si>
    <t>Gibbs</t>
  </si>
  <si>
    <t>Levasy</t>
  </si>
  <si>
    <t>Whiteside</t>
  </si>
  <si>
    <t>Conception</t>
  </si>
  <si>
    <t>Clyde</t>
  </si>
  <si>
    <t>Rives</t>
  </si>
  <si>
    <t>Olive Branch</t>
  </si>
  <si>
    <t>Ocean Springs</t>
  </si>
  <si>
    <t>Southaven</t>
  </si>
  <si>
    <t>Biloxi</t>
  </si>
  <si>
    <t>Ridgeland</t>
  </si>
  <si>
    <t>Pearl</t>
  </si>
  <si>
    <t>Horn Lake</t>
  </si>
  <si>
    <t>Petal</t>
  </si>
  <si>
    <t>Pontotoc</t>
  </si>
  <si>
    <t>Gautier</t>
  </si>
  <si>
    <t>Vancleave</t>
  </si>
  <si>
    <t>Yazoo City</t>
  </si>
  <si>
    <t>Carriere</t>
  </si>
  <si>
    <t>Moss Point</t>
  </si>
  <si>
    <t>Bay Saint Louis</t>
  </si>
  <si>
    <t>Byhalia</t>
  </si>
  <si>
    <t>Pass Christian</t>
  </si>
  <si>
    <t>Holly Springs</t>
  </si>
  <si>
    <t>Byram</t>
  </si>
  <si>
    <t>Diberville</t>
  </si>
  <si>
    <t>Senatobia</t>
  </si>
  <si>
    <t>Purvis</t>
  </si>
  <si>
    <t>Saltillo</t>
  </si>
  <si>
    <t>Poplarville</t>
  </si>
  <si>
    <t>Saucier</t>
  </si>
  <si>
    <t>Crystal Springs</t>
  </si>
  <si>
    <t>Pascagoula</t>
  </si>
  <si>
    <t>Diamondhead</t>
  </si>
  <si>
    <t>Hazlehurst</t>
  </si>
  <si>
    <t>Magee</t>
  </si>
  <si>
    <t>Flowood</t>
  </si>
  <si>
    <t>Sumrall</t>
  </si>
  <si>
    <t>Mendenhall</t>
  </si>
  <si>
    <t>Terry</t>
  </si>
  <si>
    <t>Nesbit</t>
  </si>
  <si>
    <t>Wesson</t>
  </si>
  <si>
    <t>Kiln</t>
  </si>
  <si>
    <t>Richton</t>
  </si>
  <si>
    <t>Nettleton</t>
  </si>
  <si>
    <t>Waveland</t>
  </si>
  <si>
    <t>Bogue Chitto</t>
  </si>
  <si>
    <t>Tunica</t>
  </si>
  <si>
    <t>Guntown</t>
  </si>
  <si>
    <t>Bay Springs</t>
  </si>
  <si>
    <t>Shannon</t>
  </si>
  <si>
    <t>Pelahatchie</t>
  </si>
  <si>
    <t>Rienzi</t>
  </si>
  <si>
    <t>Mantachie</t>
  </si>
  <si>
    <t>Heidelberg</t>
  </si>
  <si>
    <t>Robinsonville</t>
  </si>
  <si>
    <t>Mooreville</t>
  </si>
  <si>
    <t>Shubuta</t>
  </si>
  <si>
    <t>Moselle</t>
  </si>
  <si>
    <t>Snow Lake Shores</t>
  </si>
  <si>
    <t>Lauderdale</t>
  </si>
  <si>
    <t>Ecru</t>
  </si>
  <si>
    <t>Braxton</t>
  </si>
  <si>
    <t>Bentonia</t>
  </si>
  <si>
    <t>Louin</t>
  </si>
  <si>
    <t>Soso</t>
  </si>
  <si>
    <t>Toomsuba</t>
  </si>
  <si>
    <t>Potts Camp</t>
  </si>
  <si>
    <t>Ruleville</t>
  </si>
  <si>
    <t>Drew</t>
  </si>
  <si>
    <t>Steens</t>
  </si>
  <si>
    <t>Osyka</t>
  </si>
  <si>
    <t>Vaiden</t>
  </si>
  <si>
    <t>Shaw</t>
  </si>
  <si>
    <t>Lamar</t>
  </si>
  <si>
    <t>Hickory Flat</t>
  </si>
  <si>
    <t>Sarah</t>
  </si>
  <si>
    <t>Ovett</t>
  </si>
  <si>
    <t>Glen</t>
  </si>
  <si>
    <t>Prairie</t>
  </si>
  <si>
    <t>Walls</t>
  </si>
  <si>
    <t>Thaxton</t>
  </si>
  <si>
    <t>Stringer</t>
  </si>
  <si>
    <t>Boyle</t>
  </si>
  <si>
    <t>Red Banks</t>
  </si>
  <si>
    <t>Hermanville</t>
  </si>
  <si>
    <t>Lyon</t>
  </si>
  <si>
    <t>Pachuta</t>
  </si>
  <si>
    <t>Pinola</t>
  </si>
  <si>
    <t>Gore Springs</t>
  </si>
  <si>
    <t>Cedarbluff</t>
  </si>
  <si>
    <t>Ruth</t>
  </si>
  <si>
    <t>Vossburg</t>
  </si>
  <si>
    <t>Sidon</t>
  </si>
  <si>
    <t>Pearlington</t>
  </si>
  <si>
    <t>Sunflower</t>
  </si>
  <si>
    <t>Merigold</t>
  </si>
  <si>
    <t>Harrisville</t>
  </si>
  <si>
    <t>New Augusta</t>
  </si>
  <si>
    <t>Pheba</t>
  </si>
  <si>
    <t>Vaughan</t>
  </si>
  <si>
    <t>Pattison</t>
  </si>
  <si>
    <t>Benoit</t>
  </si>
  <si>
    <t>Coahoma</t>
  </si>
  <si>
    <t>Friars Point</t>
  </si>
  <si>
    <t>Sandersville</t>
  </si>
  <si>
    <t>Jonestown</t>
  </si>
  <si>
    <t>Alligator</t>
  </si>
  <si>
    <t>Redwood</t>
  </si>
  <si>
    <t>Paulding</t>
  </si>
  <si>
    <t>D'Lo</t>
  </si>
  <si>
    <t>Doddsville</t>
  </si>
  <si>
    <t>Schlater</t>
  </si>
  <si>
    <t>Minter City</t>
  </si>
  <si>
    <t>Satartia</t>
  </si>
  <si>
    <t>Toccopola</t>
  </si>
  <si>
    <t>Algoma</t>
  </si>
  <si>
    <t>Butte</t>
  </si>
  <si>
    <t>Whitefish</t>
  </si>
  <si>
    <t>Columbia Falls</t>
  </si>
  <si>
    <t>East Helena</t>
  </si>
  <si>
    <t>Lolo</t>
  </si>
  <si>
    <t>Red Lodge</t>
  </si>
  <si>
    <t>Clancy</t>
  </si>
  <si>
    <t>Three Forks</t>
  </si>
  <si>
    <t>Gallatin Gateway</t>
  </si>
  <si>
    <t>West Yellowstone</t>
  </si>
  <si>
    <t>Frenchtown</t>
  </si>
  <si>
    <t>Seeley Lake</t>
  </si>
  <si>
    <t>Bonner</t>
  </si>
  <si>
    <t>Kila</t>
  </si>
  <si>
    <t>Belt</t>
  </si>
  <si>
    <t>Bridger</t>
  </si>
  <si>
    <t>Vaughn</t>
  </si>
  <si>
    <t>Black Eagle</t>
  </si>
  <si>
    <t>Huson</t>
  </si>
  <si>
    <t>Hungry Horse</t>
  </si>
  <si>
    <t>Condon</t>
  </si>
  <si>
    <t>Wolf Creek</t>
  </si>
  <si>
    <t>Fromberg</t>
  </si>
  <si>
    <t>Fort Shaw</t>
  </si>
  <si>
    <t>Sand Coulee</t>
  </si>
  <si>
    <t>Molt</t>
  </si>
  <si>
    <t>Bonner-West Riverside</t>
  </si>
  <si>
    <t>Belfry</t>
  </si>
  <si>
    <t>Sun River</t>
  </si>
  <si>
    <t>Martin City</t>
  </si>
  <si>
    <t>Polebridge</t>
  </si>
  <si>
    <t>Stockett</t>
  </si>
  <si>
    <t>Monarch</t>
  </si>
  <si>
    <t>Edgar</t>
  </si>
  <si>
    <t>Pompeys Pillar</t>
  </si>
  <si>
    <t>Canyon Creek</t>
  </si>
  <si>
    <t>Bearcreek</t>
  </si>
  <si>
    <t>Neihart</t>
  </si>
  <si>
    <t>Wake Forest</t>
  </si>
  <si>
    <t>Huntersville</t>
  </si>
  <si>
    <t>Kernersville</t>
  </si>
  <si>
    <t>Mint Hill</t>
  </si>
  <si>
    <t>High Point</t>
  </si>
  <si>
    <t>Fuquay Varina</t>
  </si>
  <si>
    <t>Lenoir</t>
  </si>
  <si>
    <t>Waxhaw</t>
  </si>
  <si>
    <t>Matthews</t>
  </si>
  <si>
    <t>Raeford</t>
  </si>
  <si>
    <t>Chapel Hill</t>
  </si>
  <si>
    <t>Gastonia</t>
  </si>
  <si>
    <t>Reidsville</t>
  </si>
  <si>
    <t>Apex</t>
  </si>
  <si>
    <t>Statesville</t>
  </si>
  <si>
    <t>Hendersonville</t>
  </si>
  <si>
    <t>Hope Mills</t>
  </si>
  <si>
    <t>Cornelius</t>
  </si>
  <si>
    <t>Mebane</t>
  </si>
  <si>
    <t>Indian Trail</t>
  </si>
  <si>
    <t>Asheboro</t>
  </si>
  <si>
    <t>Knightdale</t>
  </si>
  <si>
    <t>Candler</t>
  </si>
  <si>
    <t>Clemmons</t>
  </si>
  <si>
    <t>Hillsborough</t>
  </si>
  <si>
    <t>Stallings</t>
  </si>
  <si>
    <t>Boiling Spring Lakes</t>
  </si>
  <si>
    <t>Kannapolis</t>
  </si>
  <si>
    <t>Mocksville</t>
  </si>
  <si>
    <t>Weaverville</t>
  </si>
  <si>
    <t>Conover</t>
  </si>
  <si>
    <t>Archdale</t>
  </si>
  <si>
    <t>Pinehurst</t>
  </si>
  <si>
    <t>Havelock</t>
  </si>
  <si>
    <t>Tarboro</t>
  </si>
  <si>
    <t>Rutherfordton</t>
  </si>
  <si>
    <t>Angier</t>
  </si>
  <si>
    <t>Fletcher</t>
  </si>
  <si>
    <t>Granite Falls</t>
  </si>
  <si>
    <t>Davidson</t>
  </si>
  <si>
    <t>Lillington</t>
  </si>
  <si>
    <t>Southern Pines</t>
  </si>
  <si>
    <t>King</t>
  </si>
  <si>
    <t>Carrboro</t>
  </si>
  <si>
    <t>Whispering Pines</t>
  </si>
  <si>
    <t>Sylva</t>
  </si>
  <si>
    <t>Randleman</t>
  </si>
  <si>
    <t>Richlands</t>
  </si>
  <si>
    <t>Holden Beach</t>
  </si>
  <si>
    <t>Siler City</t>
  </si>
  <si>
    <t>Hubert</t>
  </si>
  <si>
    <t>Black Mountain</t>
  </si>
  <si>
    <t>North Topsail Beach</t>
  </si>
  <si>
    <t>Swansboro</t>
  </si>
  <si>
    <t>Willow Spring</t>
  </si>
  <si>
    <t>Oak Island</t>
  </si>
  <si>
    <t>Carolina Shores</t>
  </si>
  <si>
    <t>Stanley</t>
  </si>
  <si>
    <t>China Grove</t>
  </si>
  <si>
    <t>Yadkinville</t>
  </si>
  <si>
    <t>Roxboro</t>
  </si>
  <si>
    <t>Banner Elk</t>
  </si>
  <si>
    <t>Bessemer City</t>
  </si>
  <si>
    <t>Wilkesboro</t>
  </si>
  <si>
    <t>Cherryville</t>
  </si>
  <si>
    <t>Creedmoor</t>
  </si>
  <si>
    <t>Gibsonville</t>
  </si>
  <si>
    <t>Ocean Isle Beach</t>
  </si>
  <si>
    <t>Hertford</t>
  </si>
  <si>
    <t>Maiden</t>
  </si>
  <si>
    <t>Four Oaks</t>
  </si>
  <si>
    <t>Hamlet</t>
  </si>
  <si>
    <t>Surf City</t>
  </si>
  <si>
    <t>Kitty Hawk</t>
  </si>
  <si>
    <t>Pikeville</t>
  </si>
  <si>
    <t>Carolina Beach</t>
  </si>
  <si>
    <t>Shallotte</t>
  </si>
  <si>
    <t>Maxton</t>
  </si>
  <si>
    <t>Elon</t>
  </si>
  <si>
    <t>Saint Pauls</t>
  </si>
  <si>
    <t>Browns Summit</t>
  </si>
  <si>
    <t>Swannanoa</t>
  </si>
  <si>
    <t>Burgaw</t>
  </si>
  <si>
    <t>Moyock</t>
  </si>
  <si>
    <t>Rocky Point</t>
  </si>
  <si>
    <t>Elkin</t>
  </si>
  <si>
    <t>Walnut Cove</t>
  </si>
  <si>
    <t>Red Springs</t>
  </si>
  <si>
    <t>Ayden</t>
  </si>
  <si>
    <t>Whitsett</t>
  </si>
  <si>
    <t>Seven Lakes</t>
  </si>
  <si>
    <t>Troutman</t>
  </si>
  <si>
    <t>Rural Hall</t>
  </si>
  <si>
    <t>Vale</t>
  </si>
  <si>
    <t>Marshville</t>
  </si>
  <si>
    <t>Mars Hill</t>
  </si>
  <si>
    <t>Farmville</t>
  </si>
  <si>
    <t>Kenly</t>
  </si>
  <si>
    <t>Bolivia</t>
  </si>
  <si>
    <t>Dobson</t>
  </si>
  <si>
    <t>Stokesdale</t>
  </si>
  <si>
    <t>Sunset Beach</t>
  </si>
  <si>
    <t>Walkertown</t>
  </si>
  <si>
    <t>Chocowinity</t>
  </si>
  <si>
    <t>Elm City</t>
  </si>
  <si>
    <t>Castle Hayne</t>
  </si>
  <si>
    <t>Stoneville</t>
  </si>
  <si>
    <t>Pilot Mountain</t>
  </si>
  <si>
    <t>Spring Hope</t>
  </si>
  <si>
    <t>Pisgah Forest</t>
  </si>
  <si>
    <t>East Bend</t>
  </si>
  <si>
    <t>Middlesex</t>
  </si>
  <si>
    <t>Old Fort</t>
  </si>
  <si>
    <t>Manteo</t>
  </si>
  <si>
    <t>Ellenboro</t>
  </si>
  <si>
    <t>Vanceboro</t>
  </si>
  <si>
    <t>Mills River</t>
  </si>
  <si>
    <t>Belwood</t>
  </si>
  <si>
    <t>Grifton</t>
  </si>
  <si>
    <t>Iron Station</t>
  </si>
  <si>
    <t>Blowing Rock</t>
  </si>
  <si>
    <t>Millers Creek</t>
  </si>
  <si>
    <t>Rolesville</t>
  </si>
  <si>
    <t>Sherrills Ford</t>
  </si>
  <si>
    <t>Pleasant Garden</t>
  </si>
  <si>
    <t>Haw River</t>
  </si>
  <si>
    <t>Erwin</t>
  </si>
  <si>
    <t>Timberlake</t>
  </si>
  <si>
    <t>Broadway</t>
  </si>
  <si>
    <t>Ramseur</t>
  </si>
  <si>
    <t>Mooresboro</t>
  </si>
  <si>
    <t>Rowland</t>
  </si>
  <si>
    <t>Rougemont</t>
  </si>
  <si>
    <t>Locust</t>
  </si>
  <si>
    <t>Maggie Valley</t>
  </si>
  <si>
    <t>Sophia</t>
  </si>
  <si>
    <t>Emerald Isle</t>
  </si>
  <si>
    <t>Hamptonville</t>
  </si>
  <si>
    <t>Vass</t>
  </si>
  <si>
    <t>Pinnacle</t>
  </si>
  <si>
    <t>Coats</t>
  </si>
  <si>
    <t>Catawba</t>
  </si>
  <si>
    <t>Snow Camp</t>
  </si>
  <si>
    <t>Winnabow</t>
  </si>
  <si>
    <t>Bostic</t>
  </si>
  <si>
    <t>Oakboro</t>
  </si>
  <si>
    <t>Stedman</t>
  </si>
  <si>
    <t>Midway Park</t>
  </si>
  <si>
    <t>Grimesland</t>
  </si>
  <si>
    <t>Grover</t>
  </si>
  <si>
    <t>Seagrove</t>
  </si>
  <si>
    <t>Seven Springs</t>
  </si>
  <si>
    <t>Lake Lure</t>
  </si>
  <si>
    <t>Wrightsville Beach</t>
  </si>
  <si>
    <t>Rennert</t>
  </si>
  <si>
    <t>Hiddenite</t>
  </si>
  <si>
    <t>Stony Point</t>
  </si>
  <si>
    <t>Whitakers</t>
  </si>
  <si>
    <t>Lucama</t>
  </si>
  <si>
    <t>Cashiers</t>
  </si>
  <si>
    <t>Vilas</t>
  </si>
  <si>
    <t>Mayodan</t>
  </si>
  <si>
    <t>Belhaven</t>
  </si>
  <si>
    <t>Scotland Neck</t>
  </si>
  <si>
    <t>Efland</t>
  </si>
  <si>
    <t>Pinetops</t>
  </si>
  <si>
    <t>Red Oak</t>
  </si>
  <si>
    <t>Etowah</t>
  </si>
  <si>
    <t>Franklinville</t>
  </si>
  <si>
    <t>Spindale</t>
  </si>
  <si>
    <t>Bunnlevel</t>
  </si>
  <si>
    <t>Nags Head</t>
  </si>
  <si>
    <t>Kittrell</t>
  </si>
  <si>
    <t>Butner</t>
  </si>
  <si>
    <t>Germanton</t>
  </si>
  <si>
    <t>Ruffin</t>
  </si>
  <si>
    <t>Ellerbe</t>
  </si>
  <si>
    <t>Oriental</t>
  </si>
  <si>
    <t>Tobaccoville</t>
  </si>
  <si>
    <t>Moravian Falls</t>
  </si>
  <si>
    <t>Hurdle Mills</t>
  </si>
  <si>
    <t>Ash</t>
  </si>
  <si>
    <t>State Road</t>
  </si>
  <si>
    <t>Landis</t>
  </si>
  <si>
    <t>East Flat Rock</t>
  </si>
  <si>
    <t>Lake Toxaway</t>
  </si>
  <si>
    <t>Cramerton</t>
  </si>
  <si>
    <t>Stem</t>
  </si>
  <si>
    <t>Gates</t>
  </si>
  <si>
    <t>Bahama</t>
  </si>
  <si>
    <t>Bear Creek</t>
  </si>
  <si>
    <t>South Mills</t>
  </si>
  <si>
    <t>Zirconia</t>
  </si>
  <si>
    <t>Horse Shoe</t>
  </si>
  <si>
    <t>Stantonsburg</t>
  </si>
  <si>
    <t>Sims</t>
  </si>
  <si>
    <t>Deep Run</t>
  </si>
  <si>
    <t>Gold Hill</t>
  </si>
  <si>
    <t>Roaring River</t>
  </si>
  <si>
    <t>Garysburg</t>
  </si>
  <si>
    <t>Crouse</t>
  </si>
  <si>
    <t>Grandy</t>
  </si>
  <si>
    <t>Henrico</t>
  </si>
  <si>
    <t>Wagram</t>
  </si>
  <si>
    <t>Foxfire</t>
  </si>
  <si>
    <t>Deep Gap</t>
  </si>
  <si>
    <t>Sapphire</t>
  </si>
  <si>
    <t>Belews Creek</t>
  </si>
  <si>
    <t>Cove City</t>
  </si>
  <si>
    <t>Purlear</t>
  </si>
  <si>
    <t>Macclesfield</t>
  </si>
  <si>
    <t>Kure Beach</t>
  </si>
  <si>
    <t>Currie</t>
  </si>
  <si>
    <t>Ronda</t>
  </si>
  <si>
    <t>Woodleaf</t>
  </si>
  <si>
    <t>Castalia</t>
  </si>
  <si>
    <t>Union Mills</t>
  </si>
  <si>
    <t>Lumber Bridge</t>
  </si>
  <si>
    <t>Wade</t>
  </si>
  <si>
    <t>New Hill</t>
  </si>
  <si>
    <t>Pinebluff</t>
  </si>
  <si>
    <t>Lowgap</t>
  </si>
  <si>
    <t>Mount Ulla</t>
  </si>
  <si>
    <t>Moncure</t>
  </si>
  <si>
    <t>Staley</t>
  </si>
  <si>
    <t>Barnardsville</t>
  </si>
  <si>
    <t>Zionville</t>
  </si>
  <si>
    <t>Bayboro</t>
  </si>
  <si>
    <t>Boomer</t>
  </si>
  <si>
    <t>Rich Square</t>
  </si>
  <si>
    <t>Grantsboro</t>
  </si>
  <si>
    <t>Orrum</t>
  </si>
  <si>
    <t>Blounts Creek</t>
  </si>
  <si>
    <t>Sandy Ridge</t>
  </si>
  <si>
    <t>Minnesott Beach</t>
  </si>
  <si>
    <t>Bunn</t>
  </si>
  <si>
    <t>Corolla</t>
  </si>
  <si>
    <t>Semora</t>
  </si>
  <si>
    <t>Lake Junaluska</t>
  </si>
  <si>
    <t>Pollocksville</t>
  </si>
  <si>
    <t>Knotts Island</t>
  </si>
  <si>
    <t>Ararat</t>
  </si>
  <si>
    <t>Cedar Grove</t>
  </si>
  <si>
    <t>Traphill</t>
  </si>
  <si>
    <t>Pantego</t>
  </si>
  <si>
    <t>Goldston</t>
  </si>
  <si>
    <t>Bullock</t>
  </si>
  <si>
    <t>Thurmond</t>
  </si>
  <si>
    <t>Pinetown</t>
  </si>
  <si>
    <t>Eagle Springs</t>
  </si>
  <si>
    <t>Tuckasegee</t>
  </si>
  <si>
    <t>Currituck</t>
  </si>
  <si>
    <t>Wanchese</t>
  </si>
  <si>
    <t>Lawsonville</t>
  </si>
  <si>
    <t>Terrell</t>
  </si>
  <si>
    <t>Harkers Island</t>
  </si>
  <si>
    <t>Corapeake</t>
  </si>
  <si>
    <t>Shawboro</t>
  </si>
  <si>
    <t>Eure</t>
  </si>
  <si>
    <t>Badin</t>
  </si>
  <si>
    <t>Seaboard</t>
  </si>
  <si>
    <t>Enka</t>
  </si>
  <si>
    <t>Stokes</t>
  </si>
  <si>
    <t>Gatesville</t>
  </si>
  <si>
    <t>Powells Point</t>
  </si>
  <si>
    <t>Siloam</t>
  </si>
  <si>
    <t>Shiloh</t>
  </si>
  <si>
    <t>Pine Level</t>
  </si>
  <si>
    <t>Ernul</t>
  </si>
  <si>
    <t>Hobbsville</t>
  </si>
  <si>
    <t>Boiling Springs</t>
  </si>
  <si>
    <t>Marston</t>
  </si>
  <si>
    <t>Merritt</t>
  </si>
  <si>
    <t>Cooleemee</t>
  </si>
  <si>
    <t>Hobgood</t>
  </si>
  <si>
    <t>Jarvisburg</t>
  </si>
  <si>
    <t>Faith</t>
  </si>
  <si>
    <t>Hatteras</t>
  </si>
  <si>
    <t>Rodanthe</t>
  </si>
  <si>
    <t>McGrady</t>
  </si>
  <si>
    <t>Mc Adenville</t>
  </si>
  <si>
    <t>Cedar Mountain</t>
  </si>
  <si>
    <t>Collettsville</t>
  </si>
  <si>
    <t>Manns Harbor</t>
  </si>
  <si>
    <t>Pine Hall</t>
  </si>
  <si>
    <t>Aydlett</t>
  </si>
  <si>
    <t>Balsam</t>
  </si>
  <si>
    <t>Coinjock</t>
  </si>
  <si>
    <t>Harbinger</t>
  </si>
  <si>
    <t>Balsam Grove</t>
  </si>
  <si>
    <t>Point Harbor</t>
  </si>
  <si>
    <t>Barco</t>
  </si>
  <si>
    <t>Micro</t>
  </si>
  <si>
    <t>Earl</t>
  </si>
  <si>
    <t>Mineral Springs</t>
  </si>
  <si>
    <t>Atlantic</t>
  </si>
  <si>
    <t>Poplar Branch</t>
  </si>
  <si>
    <t>Marshallberg</t>
  </si>
  <si>
    <t>Stovall</t>
  </si>
  <si>
    <t>Rhodhiss</t>
  </si>
  <si>
    <t>Conetoe</t>
  </si>
  <si>
    <t>Saxapahaw</t>
  </si>
  <si>
    <t>Wilsons Mills</t>
  </si>
  <si>
    <t>Misenheimer</t>
  </si>
  <si>
    <t>Simpson</t>
  </si>
  <si>
    <t>Edward</t>
  </si>
  <si>
    <t>Maple</t>
  </si>
  <si>
    <t>Gerton</t>
  </si>
  <si>
    <t>Cedar Island</t>
  </si>
  <si>
    <t>Lattimore</t>
  </si>
  <si>
    <t>Sealevel</t>
  </si>
  <si>
    <t>Alliance</t>
  </si>
  <si>
    <t>Vandemere</t>
  </si>
  <si>
    <t>Falkland</t>
  </si>
  <si>
    <t>Proctorville</t>
  </si>
  <si>
    <t>Stumpy Point</t>
  </si>
  <si>
    <t>Altamahaw</t>
  </si>
  <si>
    <t>Lowland</t>
  </si>
  <si>
    <t>Hobucken</t>
  </si>
  <si>
    <t>Salvo</t>
  </si>
  <si>
    <t>West Fargo</t>
  </si>
  <si>
    <t>Mandan</t>
  </si>
  <si>
    <t>Minot AFB</t>
  </si>
  <si>
    <t>Horace</t>
  </si>
  <si>
    <t>Tioga</t>
  </si>
  <si>
    <t>Casselton</t>
  </si>
  <si>
    <t>Larimore</t>
  </si>
  <si>
    <t>Belfield</t>
  </si>
  <si>
    <t>Velva</t>
  </si>
  <si>
    <t>Kenmare</t>
  </si>
  <si>
    <t>Hankinson</t>
  </si>
  <si>
    <t>Kindred</t>
  </si>
  <si>
    <t>Lidgerwood</t>
  </si>
  <si>
    <t>Surrey</t>
  </si>
  <si>
    <t>Towner</t>
  </si>
  <si>
    <t>Glen Ullin</t>
  </si>
  <si>
    <t>Richardton</t>
  </si>
  <si>
    <t>Berthold</t>
  </si>
  <si>
    <t>Mohall</t>
  </si>
  <si>
    <t>Emerado</t>
  </si>
  <si>
    <t>Wyndmere</t>
  </si>
  <si>
    <t>Menoken</t>
  </si>
  <si>
    <t>Manvel</t>
  </si>
  <si>
    <t>Glenburn</t>
  </si>
  <si>
    <t>Epping</t>
  </si>
  <si>
    <t>Argusville</t>
  </si>
  <si>
    <t>South Heart</t>
  </si>
  <si>
    <t>Flasher</t>
  </si>
  <si>
    <t>Hunter</t>
  </si>
  <si>
    <t>Arthur</t>
  </si>
  <si>
    <t>Gilby</t>
  </si>
  <si>
    <t>Ryder</t>
  </si>
  <si>
    <t>Arvilla</t>
  </si>
  <si>
    <t>Upham</t>
  </si>
  <si>
    <t>Des Lacs</t>
  </si>
  <si>
    <t>Mooreton</t>
  </si>
  <si>
    <t>Donnybrook</t>
  </si>
  <si>
    <t>Carpio</t>
  </si>
  <si>
    <t>Streeter</t>
  </si>
  <si>
    <t>Grandin</t>
  </si>
  <si>
    <t>Christine</t>
  </si>
  <si>
    <t>Wildrose</t>
  </si>
  <si>
    <t>Voltaire</t>
  </si>
  <si>
    <t>Mekinock</t>
  </si>
  <si>
    <t>Deering</t>
  </si>
  <si>
    <t>Amenia</t>
  </si>
  <si>
    <t>Mantador</t>
  </si>
  <si>
    <t>Ayr</t>
  </si>
  <si>
    <t>Lefor</t>
  </si>
  <si>
    <t>Papillion</t>
  </si>
  <si>
    <t>La Vista</t>
  </si>
  <si>
    <t>South Sioux City</t>
  </si>
  <si>
    <t>Plattsmouth</t>
  </si>
  <si>
    <t>Blair</t>
  </si>
  <si>
    <t>Gering</t>
  </si>
  <si>
    <t>Seward</t>
  </si>
  <si>
    <t>Wahoo</t>
  </si>
  <si>
    <t>Cozad</t>
  </si>
  <si>
    <t>Gothenburg</t>
  </si>
  <si>
    <t>Fort Calhoun</t>
  </si>
  <si>
    <t>Dakota City</t>
  </si>
  <si>
    <t>Morrill</t>
  </si>
  <si>
    <t>Yutan</t>
  </si>
  <si>
    <t>North Bend</t>
  </si>
  <si>
    <t>Juniata</t>
  </si>
  <si>
    <t>Wymore</t>
  </si>
  <si>
    <t>Doniphan</t>
  </si>
  <si>
    <t>Minatare</t>
  </si>
  <si>
    <t>Bennet</t>
  </si>
  <si>
    <t>Sutherland</t>
  </si>
  <si>
    <t>Hooper</t>
  </si>
  <si>
    <t>Elm Creek</t>
  </si>
  <si>
    <t>Humphrey</t>
  </si>
  <si>
    <t>Roca</t>
  </si>
  <si>
    <t>Ceresco</t>
  </si>
  <si>
    <t>Scribner</t>
  </si>
  <si>
    <t>Weeping Water</t>
  </si>
  <si>
    <t>Hershey</t>
  </si>
  <si>
    <t>Ponca</t>
  </si>
  <si>
    <t>Tilden</t>
  </si>
  <si>
    <t>Osmond</t>
  </si>
  <si>
    <t>Malcolm</t>
  </si>
  <si>
    <t>Newman Grove</t>
  </si>
  <si>
    <t>Alda</t>
  </si>
  <si>
    <t>Overton</t>
  </si>
  <si>
    <t>Axtell</t>
  </si>
  <si>
    <t>Dodge</t>
  </si>
  <si>
    <t>Kenesaw</t>
  </si>
  <si>
    <t>Cedar Bluffs</t>
  </si>
  <si>
    <t>Pleasant Dale</t>
  </si>
  <si>
    <t>Phillips</t>
  </si>
  <si>
    <t>Martell</t>
  </si>
  <si>
    <t>Saint Libory</t>
  </si>
  <si>
    <t>Brady</t>
  </si>
  <si>
    <t>Dannebrog</t>
  </si>
  <si>
    <t>Beaver Crossing</t>
  </si>
  <si>
    <t>Clarks</t>
  </si>
  <si>
    <t>Herman</t>
  </si>
  <si>
    <t>Meadow Grove</t>
  </si>
  <si>
    <t>Murdock</t>
  </si>
  <si>
    <t>Kennard</t>
  </si>
  <si>
    <t>Platte Center</t>
  </si>
  <si>
    <t>Chapman</t>
  </si>
  <si>
    <t>Prague</t>
  </si>
  <si>
    <t>Pilger</t>
  </si>
  <si>
    <t>Hubbard</t>
  </si>
  <si>
    <t>Wilcox</t>
  </si>
  <si>
    <t>Pickrell</t>
  </si>
  <si>
    <t>Giltner</t>
  </si>
  <si>
    <t>Hallam</t>
  </si>
  <si>
    <t>Morse Bluff</t>
  </si>
  <si>
    <t>Nehawka</t>
  </si>
  <si>
    <t>Davey</t>
  </si>
  <si>
    <t>Cedar Creek</t>
  </si>
  <si>
    <t>Clatonia</t>
  </si>
  <si>
    <t>Staplehurst</t>
  </si>
  <si>
    <t>Filley</t>
  </si>
  <si>
    <t>Farnam</t>
  </si>
  <si>
    <t>Malmo</t>
  </si>
  <si>
    <t>Bee</t>
  </si>
  <si>
    <t>Holstein</t>
  </si>
  <si>
    <t>Alvo</t>
  </si>
  <si>
    <t>Miller</t>
  </si>
  <si>
    <t>Hordville</t>
  </si>
  <si>
    <t>Panama</t>
  </si>
  <si>
    <t>Heartwell</t>
  </si>
  <si>
    <t>Goehner</t>
  </si>
  <si>
    <t>Manley</t>
  </si>
  <si>
    <t>Barneston</t>
  </si>
  <si>
    <t>Maskell</t>
  </si>
  <si>
    <t>Derry</t>
  </si>
  <si>
    <t>Merrimack</t>
  </si>
  <si>
    <t>Londonderry</t>
  </si>
  <si>
    <t>Hooksett</t>
  </si>
  <si>
    <t>Somersworth</t>
  </si>
  <si>
    <t>Goffstown</t>
  </si>
  <si>
    <t>Suncook</t>
  </si>
  <si>
    <t>Seabrook</t>
  </si>
  <si>
    <t>Newmarket</t>
  </si>
  <si>
    <t>Gilford</t>
  </si>
  <si>
    <t>Plaistow</t>
  </si>
  <si>
    <t>Weare</t>
  </si>
  <si>
    <t>Peterborough</t>
  </si>
  <si>
    <t>Stratham</t>
  </si>
  <si>
    <t>Bow</t>
  </si>
  <si>
    <t>Swanzey</t>
  </si>
  <si>
    <t>Jaffrey</t>
  </si>
  <si>
    <t>Sandown</t>
  </si>
  <si>
    <t>Campton</t>
  </si>
  <si>
    <t>North Hampton</t>
  </si>
  <si>
    <t>Rindge</t>
  </si>
  <si>
    <t>Loudon</t>
  </si>
  <si>
    <t>Epsom</t>
  </si>
  <si>
    <t>New Ipswich</t>
  </si>
  <si>
    <t>Henniker</t>
  </si>
  <si>
    <t>Greenland</t>
  </si>
  <si>
    <t>Whitefield</t>
  </si>
  <si>
    <t>Grantham</t>
  </si>
  <si>
    <t>Barnstead</t>
  </si>
  <si>
    <t>Sunapee</t>
  </si>
  <si>
    <t>Candia</t>
  </si>
  <si>
    <t>Warner</t>
  </si>
  <si>
    <t>New Durham</t>
  </si>
  <si>
    <t>East Hampstead</t>
  </si>
  <si>
    <t>Center Harbor</t>
  </si>
  <si>
    <t>Sanbornton</t>
  </si>
  <si>
    <t>Stark</t>
  </si>
  <si>
    <t>East Kingston</t>
  </si>
  <si>
    <t>Antrim</t>
  </si>
  <si>
    <t>Alstead</t>
  </si>
  <si>
    <t>Fitzwilliam</t>
  </si>
  <si>
    <t>Dunbarton</t>
  </si>
  <si>
    <t>Rollinsford</t>
  </si>
  <si>
    <t>Gilmanton</t>
  </si>
  <si>
    <t>Rumney</t>
  </si>
  <si>
    <t>Hampton Falls</t>
  </si>
  <si>
    <t>New Hampton</t>
  </si>
  <si>
    <t>Chichester</t>
  </si>
  <si>
    <t>Holderness</t>
  </si>
  <si>
    <t>Mont Vernon</t>
  </si>
  <si>
    <t>Franconia</t>
  </si>
  <si>
    <t>Lyme</t>
  </si>
  <si>
    <t>Madbury</t>
  </si>
  <si>
    <t>Newfields</t>
  </si>
  <si>
    <t>Francestown</t>
  </si>
  <si>
    <t>Lyndeborough</t>
  </si>
  <si>
    <t>Wilmot</t>
  </si>
  <si>
    <t>Stoddard</t>
  </si>
  <si>
    <t>West Chesterfield</t>
  </si>
  <si>
    <t>Orford</t>
  </si>
  <si>
    <t>Hill</t>
  </si>
  <si>
    <t>Lempster</t>
  </si>
  <si>
    <t>Marlow</t>
  </si>
  <si>
    <t>Piermont</t>
  </si>
  <si>
    <t>Gilsum</t>
  </si>
  <si>
    <t>Waterville Valley</t>
  </si>
  <si>
    <t>Errol</t>
  </si>
  <si>
    <t>Lakewood Township</t>
  </si>
  <si>
    <t>Jersey City</t>
  </si>
  <si>
    <t>Toms River</t>
  </si>
  <si>
    <t>Bayonne</t>
  </si>
  <si>
    <t>West New York</t>
  </si>
  <si>
    <t>Monroe Township</t>
  </si>
  <si>
    <t>Manchester Township</t>
  </si>
  <si>
    <t>North Bergen Township</t>
  </si>
  <si>
    <t>Franklin Township</t>
  </si>
  <si>
    <t>Jackson Township</t>
  </si>
  <si>
    <t>Freehold</t>
  </si>
  <si>
    <t>Passaic</t>
  </si>
  <si>
    <t>Clementon</t>
  </si>
  <si>
    <t>Fort Lee</t>
  </si>
  <si>
    <t>Mt Laurel Township</t>
  </si>
  <si>
    <t>Evesham Township</t>
  </si>
  <si>
    <t>Atlantic City</t>
  </si>
  <si>
    <t>Piscataway</t>
  </si>
  <si>
    <t>Sicklerville</t>
  </si>
  <si>
    <t>Berkeley Township</t>
  </si>
  <si>
    <t>Ocean Township</t>
  </si>
  <si>
    <t>West Orange</t>
  </si>
  <si>
    <t>Morris Township</t>
  </si>
  <si>
    <t>Brick Township</t>
  </si>
  <si>
    <t>East Brunswick</t>
  </si>
  <si>
    <t>Edison</t>
  </si>
  <si>
    <t>Egg Harbor Township</t>
  </si>
  <si>
    <t>Manalapan Township</t>
  </si>
  <si>
    <t>Perth Amboy</t>
  </si>
  <si>
    <t>Neptune Township</t>
  </si>
  <si>
    <t>North Brunswick Township</t>
  </si>
  <si>
    <t>Vineland</t>
  </si>
  <si>
    <t>Blackwood</t>
  </si>
  <si>
    <t>Old Bridge Township</t>
  </si>
  <si>
    <t>New Brunswick</t>
  </si>
  <si>
    <t>Hillsborough Township</t>
  </si>
  <si>
    <t>Deptford Township</t>
  </si>
  <si>
    <t>East Orange</t>
  </si>
  <si>
    <t>Bridgewater Township</t>
  </si>
  <si>
    <t>Washington Township</t>
  </si>
  <si>
    <t>Teaneck</t>
  </si>
  <si>
    <t>Howell Township</t>
  </si>
  <si>
    <t>Long Branch</t>
  </si>
  <si>
    <t>Burlington Township</t>
  </si>
  <si>
    <t>Hackettstown</t>
  </si>
  <si>
    <t>Voorhees Township</t>
  </si>
  <si>
    <t>Lawrence Township</t>
  </si>
  <si>
    <t>Matawan</t>
  </si>
  <si>
    <t>Fair Lawn</t>
  </si>
  <si>
    <t>Raritan Township</t>
  </si>
  <si>
    <t>Hamilton Township</t>
  </si>
  <si>
    <t>Little Egg Harbor Township</t>
  </si>
  <si>
    <t>Rahway</t>
  </si>
  <si>
    <t>Nutley</t>
  </si>
  <si>
    <t>Parsippany-Troy Hills Township</t>
  </si>
  <si>
    <t>Delran Township</t>
  </si>
  <si>
    <t>Willingboro Township</t>
  </si>
  <si>
    <t>Cherry Hill Township</t>
  </si>
  <si>
    <t>Ocean Acres</t>
  </si>
  <si>
    <t>Galloway Township</t>
  </si>
  <si>
    <t>Barnegat Township</t>
  </si>
  <si>
    <t>Paterson</t>
  </si>
  <si>
    <t>Medford Township</t>
  </si>
  <si>
    <t>East Windsor Township</t>
  </si>
  <si>
    <t>Middletown Township</t>
  </si>
  <si>
    <t>Cliffside Park</t>
  </si>
  <si>
    <t>River Vale</t>
  </si>
  <si>
    <t>Wall Township</t>
  </si>
  <si>
    <t>Little Falls</t>
  </si>
  <si>
    <t>Mahwah Township</t>
  </si>
  <si>
    <t>Mt Holly Township</t>
  </si>
  <si>
    <t>West Caldwell</t>
  </si>
  <si>
    <t>Tinton Falls</t>
  </si>
  <si>
    <t>Cape May</t>
  </si>
  <si>
    <t>Southampton Township</t>
  </si>
  <si>
    <t>Ewing Township</t>
  </si>
  <si>
    <t>Randolph Township</t>
  </si>
  <si>
    <t>Hammonton</t>
  </si>
  <si>
    <t>Maple Shade Township</t>
  </si>
  <si>
    <t>Branchburg Township</t>
  </si>
  <si>
    <t>Lacey Township</t>
  </si>
  <si>
    <t>Scotch Plains</t>
  </si>
  <si>
    <t>Parlin</t>
  </si>
  <si>
    <t>Bergenfield</t>
  </si>
  <si>
    <t>South Amboy</t>
  </si>
  <si>
    <t>Cranford</t>
  </si>
  <si>
    <t>Merchantville</t>
  </si>
  <si>
    <t>Paramus</t>
  </si>
  <si>
    <t>Plainsboro Township</t>
  </si>
  <si>
    <t>Rockaway Township</t>
  </si>
  <si>
    <t>Ridgewood</t>
  </si>
  <si>
    <t>Secaucus</t>
  </si>
  <si>
    <t>South Plainfield</t>
  </si>
  <si>
    <t>Glassboro</t>
  </si>
  <si>
    <t>Carteret</t>
  </si>
  <si>
    <t>Lyndhurst</t>
  </si>
  <si>
    <t>Collingswood</t>
  </si>
  <si>
    <t>Moorestown-Lenola</t>
  </si>
  <si>
    <t>Morris Plains</t>
  </si>
  <si>
    <t>Weehawken</t>
  </si>
  <si>
    <t>Woodbridge Township</t>
  </si>
  <si>
    <t>Sparta Township</t>
  </si>
  <si>
    <t>Browns Mills</t>
  </si>
  <si>
    <t>Cape May Court House</t>
  </si>
  <si>
    <t>Keyport</t>
  </si>
  <si>
    <t>Cinnaminson Township</t>
  </si>
  <si>
    <t>North Haledon</t>
  </si>
  <si>
    <t>Sayreville</t>
  </si>
  <si>
    <t>Bordentown Township</t>
  </si>
  <si>
    <t>West Windsor Township</t>
  </si>
  <si>
    <t>Woolwich Township</t>
  </si>
  <si>
    <t>Wantage Township</t>
  </si>
  <si>
    <t>Rutherford</t>
  </si>
  <si>
    <t>Denville Township</t>
  </si>
  <si>
    <t>Chatham Township</t>
  </si>
  <si>
    <t>Palisades Park</t>
  </si>
  <si>
    <t>Metuchen</t>
  </si>
  <si>
    <t>Marlboro Township</t>
  </si>
  <si>
    <t>Kinnelon</t>
  </si>
  <si>
    <t>Monmouth Junction</t>
  </si>
  <si>
    <t>Haddonfield</t>
  </si>
  <si>
    <t>Colonia</t>
  </si>
  <si>
    <t>Ventnor City</t>
  </si>
  <si>
    <t>Long Beach Township</t>
  </si>
  <si>
    <t>South Orange</t>
  </si>
  <si>
    <t>Pennsauken</t>
  </si>
  <si>
    <t>Robbinsville Township</t>
  </si>
  <si>
    <t>Dumont</t>
  </si>
  <si>
    <t>Hazlet Township</t>
  </si>
  <si>
    <t>Brigantine</t>
  </si>
  <si>
    <t>West Milford</t>
  </si>
  <si>
    <t>North Arlington</t>
  </si>
  <si>
    <t>Oaklyn</t>
  </si>
  <si>
    <t>Harrison Township</t>
  </si>
  <si>
    <t>Boonton</t>
  </si>
  <si>
    <t>Margate City</t>
  </si>
  <si>
    <t>Holmdel Township</t>
  </si>
  <si>
    <t>Wyckoff</t>
  </si>
  <si>
    <t>Warren Township</t>
  </si>
  <si>
    <t>Manasquan</t>
  </si>
  <si>
    <t>South River</t>
  </si>
  <si>
    <t>Budd Lake</t>
  </si>
  <si>
    <t>Pennsville</t>
  </si>
  <si>
    <t>Villas</t>
  </si>
  <si>
    <t>Saddle Brook</t>
  </si>
  <si>
    <t>Somers Point</t>
  </si>
  <si>
    <t>Carneys Point</t>
  </si>
  <si>
    <t>Tenafly</t>
  </si>
  <si>
    <t>Roselle Park</t>
  </si>
  <si>
    <t>Hopewell Township</t>
  </si>
  <si>
    <t>Gloucester City</t>
  </si>
  <si>
    <t>Green Brook Township</t>
  </si>
  <si>
    <t>Pequannock Township</t>
  </si>
  <si>
    <t>Bound Brook</t>
  </si>
  <si>
    <t>Lumberton Township</t>
  </si>
  <si>
    <t>Hopatcong</t>
  </si>
  <si>
    <t>Edgewater Park Township</t>
  </si>
  <si>
    <t>Ridgefield Park</t>
  </si>
  <si>
    <t>Bellmawr</t>
  </si>
  <si>
    <t>Mt Olive Township</t>
  </si>
  <si>
    <t>Keansburg</t>
  </si>
  <si>
    <t>Winslow Township</t>
  </si>
  <si>
    <t>Cranbury Township</t>
  </si>
  <si>
    <t>Wharton</t>
  </si>
  <si>
    <t>Florham Park</t>
  </si>
  <si>
    <t>Mantua Township</t>
  </si>
  <si>
    <t>New Providence</t>
  </si>
  <si>
    <t>Absecon</t>
  </si>
  <si>
    <t>Hasbrouck Heights</t>
  </si>
  <si>
    <t>Short Hills</t>
  </si>
  <si>
    <t>Long Valley</t>
  </si>
  <si>
    <t>South Brunswick Township</t>
  </si>
  <si>
    <t>Jefferson Township</t>
  </si>
  <si>
    <t>Berkeley Heights</t>
  </si>
  <si>
    <t>Wallington</t>
  </si>
  <si>
    <t>Audubon</t>
  </si>
  <si>
    <t>Upper Saddle River</t>
  </si>
  <si>
    <t>Pompton Lakes</t>
  </si>
  <si>
    <t>River Edge</t>
  </si>
  <si>
    <t>Little Ferry</t>
  </si>
  <si>
    <t>Bedminster Township</t>
  </si>
  <si>
    <t>Rumson</t>
  </si>
  <si>
    <t>East Rutherford</t>
  </si>
  <si>
    <t>Manville</t>
  </si>
  <si>
    <t>Hardyston Township</t>
  </si>
  <si>
    <t>Wood Ridge</t>
  </si>
  <si>
    <t>Glen Rock</t>
  </si>
  <si>
    <t>East Hanover Township</t>
  </si>
  <si>
    <t>Franklin Lakes</t>
  </si>
  <si>
    <t>Somerdale</t>
  </si>
  <si>
    <t>Readington Township</t>
  </si>
  <si>
    <t>Montville Township</t>
  </si>
  <si>
    <t>Montgomery Township</t>
  </si>
  <si>
    <t>Beachwood</t>
  </si>
  <si>
    <t>Mansfield Township</t>
  </si>
  <si>
    <t>Atlantic Highlands</t>
  </si>
  <si>
    <t>West Deptford Township</t>
  </si>
  <si>
    <t>Pitman</t>
  </si>
  <si>
    <t>Totowa</t>
  </si>
  <si>
    <t>Waldwick</t>
  </si>
  <si>
    <t>Roxbury Township</t>
  </si>
  <si>
    <t>Clinton Township</t>
  </si>
  <si>
    <t>Pilesgrove</t>
  </si>
  <si>
    <t>Hanover Township</t>
  </si>
  <si>
    <t>Colts Neck Township</t>
  </si>
  <si>
    <t>Blairstown Township</t>
  </si>
  <si>
    <t>Byram Township</t>
  </si>
  <si>
    <t>Leonia</t>
  </si>
  <si>
    <t>Stanhope</t>
  </si>
  <si>
    <t>Runnemede</t>
  </si>
  <si>
    <t>Paulsboro</t>
  </si>
  <si>
    <t>Mendham Township</t>
  </si>
  <si>
    <t>Township of Washington</t>
  </si>
  <si>
    <t>Spotswood</t>
  </si>
  <si>
    <t>Milltown</t>
  </si>
  <si>
    <t>Haddon Heights</t>
  </si>
  <si>
    <t>Montvale</t>
  </si>
  <si>
    <t>Chester Township</t>
  </si>
  <si>
    <t>Oak Valley</t>
  </si>
  <si>
    <t>Cresskill</t>
  </si>
  <si>
    <t>Vernon Township</t>
  </si>
  <si>
    <t>Closter</t>
  </si>
  <si>
    <t>Bogota</t>
  </si>
  <si>
    <t>Oradell</t>
  </si>
  <si>
    <t>Bernardsville</t>
  </si>
  <si>
    <t>Millburn</t>
  </si>
  <si>
    <t>Fanwood</t>
  </si>
  <si>
    <t>Midland Park</t>
  </si>
  <si>
    <t>Branchville</t>
  </si>
  <si>
    <t>West Long Branch</t>
  </si>
  <si>
    <t>Pemberton Township</t>
  </si>
  <si>
    <t>Glen Ridge</t>
  </si>
  <si>
    <t>Highland Lake</t>
  </si>
  <si>
    <t>Bradley Beach</t>
  </si>
  <si>
    <t>Wanaque</t>
  </si>
  <si>
    <t>Mountainside</t>
  </si>
  <si>
    <t>Greenwich Township</t>
  </si>
  <si>
    <t>Tewksbury Township</t>
  </si>
  <si>
    <t>Upper Freehold Township</t>
  </si>
  <si>
    <t>Plumsted Township</t>
  </si>
  <si>
    <t>Sea Isle City</t>
  </si>
  <si>
    <t>Mount Arlington</t>
  </si>
  <si>
    <t>Watchung</t>
  </si>
  <si>
    <t>Hainesport Township</t>
  </si>
  <si>
    <t>Florence Township</t>
  </si>
  <si>
    <t>Oceanport</t>
  </si>
  <si>
    <t>Little Silver</t>
  </si>
  <si>
    <t>Mount Ephraim</t>
  </si>
  <si>
    <t>Union Township</t>
  </si>
  <si>
    <t>West Berlin</t>
  </si>
  <si>
    <t>Lavallette</t>
  </si>
  <si>
    <t>Rochelle Park</t>
  </si>
  <si>
    <t>Carlstadt</t>
  </si>
  <si>
    <t>Lebanon Township</t>
  </si>
  <si>
    <t>Brielle</t>
  </si>
  <si>
    <t>Woodcliff Lake</t>
  </si>
  <si>
    <t>North Hanover Township</t>
  </si>
  <si>
    <t>East Amwell Township</t>
  </si>
  <si>
    <t>Sea Girt</t>
  </si>
  <si>
    <t>Delaware Township</t>
  </si>
  <si>
    <t>Chesterfield Township</t>
  </si>
  <si>
    <t>Englewood Cliffs</t>
  </si>
  <si>
    <t>Gibbstown</t>
  </si>
  <si>
    <t>South Bound Brook</t>
  </si>
  <si>
    <t>Monmouth Beach</t>
  </si>
  <si>
    <t>Garwood</t>
  </si>
  <si>
    <t>Upper Township</t>
  </si>
  <si>
    <t>Kingwood Township</t>
  </si>
  <si>
    <t>Ortley Beach</t>
  </si>
  <si>
    <t>Rio Grande</t>
  </si>
  <si>
    <t>Lafayette Township</t>
  </si>
  <si>
    <t>Northvale</t>
  </si>
  <si>
    <t>Montague Township</t>
  </si>
  <si>
    <t>Millstone Township</t>
  </si>
  <si>
    <t>Seaside Park</t>
  </si>
  <si>
    <t>Oxford Township</t>
  </si>
  <si>
    <t>East Greenwich Township</t>
  </si>
  <si>
    <t>Longport</t>
  </si>
  <si>
    <t>Demarest</t>
  </si>
  <si>
    <t>Stone Harbor</t>
  </si>
  <si>
    <t>Elk Township</t>
  </si>
  <si>
    <t>Harrington Park</t>
  </si>
  <si>
    <t>Chesilhurst</t>
  </si>
  <si>
    <t>High Bridge</t>
  </si>
  <si>
    <t>Roebling</t>
  </si>
  <si>
    <t>Bethlehem Township</t>
  </si>
  <si>
    <t>Ho Ho Kus</t>
  </si>
  <si>
    <t>Netcong</t>
  </si>
  <si>
    <t>Cliffwood</t>
  </si>
  <si>
    <t>Stafford Township</t>
  </si>
  <si>
    <t>Knowlton Township</t>
  </si>
  <si>
    <t>Mountain Lakes</t>
  </si>
  <si>
    <t>Mine Hill Township</t>
  </si>
  <si>
    <t>New Hanover Township</t>
  </si>
  <si>
    <t>Far Hills</t>
  </si>
  <si>
    <t>Liberty Township</t>
  </si>
  <si>
    <t>Avon by the Sea</t>
  </si>
  <si>
    <t>Mantoloking</t>
  </si>
  <si>
    <t>Bloomsbury</t>
  </si>
  <si>
    <t>Long Hill Township</t>
  </si>
  <si>
    <t>Lawnside</t>
  </si>
  <si>
    <t>National Park</t>
  </si>
  <si>
    <t>Woodbury Heights</t>
  </si>
  <si>
    <t>Pine Beach</t>
  </si>
  <si>
    <t>Haworth</t>
  </si>
  <si>
    <t>Lakehurst</t>
  </si>
  <si>
    <t>Helmetta</t>
  </si>
  <si>
    <t>Moonachie</t>
  </si>
  <si>
    <t>South Hackensack</t>
  </si>
  <si>
    <t>Buena Vista Township</t>
  </si>
  <si>
    <t>Ocean Gate</t>
  </si>
  <si>
    <t>Ogdensburg</t>
  </si>
  <si>
    <t>Essex Fells</t>
  </si>
  <si>
    <t>Island Heights</t>
  </si>
  <si>
    <t>Gibbsboro</t>
  </si>
  <si>
    <t>Buena</t>
  </si>
  <si>
    <t>Vernon Valley</t>
  </si>
  <si>
    <t>Oldmans Township</t>
  </si>
  <si>
    <t>Peapack</t>
  </si>
  <si>
    <t>Harding Township</t>
  </si>
  <si>
    <t>Estell Manor</t>
  </si>
  <si>
    <t>Barnegat Light</t>
  </si>
  <si>
    <t>Frankford Township</t>
  </si>
  <si>
    <t>Alloway</t>
  </si>
  <si>
    <t>Weymouth Township</t>
  </si>
  <si>
    <t>Woodland Township</t>
  </si>
  <si>
    <t>Downe Township</t>
  </si>
  <si>
    <t>Maurice River Township</t>
  </si>
  <si>
    <t>Springfield Township</t>
  </si>
  <si>
    <t>Cape May Point</t>
  </si>
  <si>
    <t>Bass River Township</t>
  </si>
  <si>
    <t>Rosenhayn</t>
  </si>
  <si>
    <t>Hope Township</t>
  </si>
  <si>
    <t>Logan Township</t>
  </si>
  <si>
    <t>Westampton Township</t>
  </si>
  <si>
    <t>Quinton Township</t>
  </si>
  <si>
    <t>Sandyston Township</t>
  </si>
  <si>
    <t>Grenloch</t>
  </si>
  <si>
    <t>Allamuchy-Panther Valley</t>
  </si>
  <si>
    <t>Lower Alloways Creek Township</t>
  </si>
  <si>
    <t>Strathmere</t>
  </si>
  <si>
    <t>Great Meadows-Vienna</t>
  </si>
  <si>
    <t>South Harrison Township</t>
  </si>
  <si>
    <t>Teterboro</t>
  </si>
  <si>
    <t>Frelinghuysen Township</t>
  </si>
  <si>
    <t>Eatontown</t>
  </si>
  <si>
    <t>Rio Rancho</t>
  </si>
  <si>
    <t>South Valley</t>
  </si>
  <si>
    <t>Los Lunas</t>
  </si>
  <si>
    <t>Humacao</t>
  </si>
  <si>
    <t>Belen</t>
  </si>
  <si>
    <t>Aztec</t>
  </si>
  <si>
    <t>Lovington</t>
  </si>
  <si>
    <t>Espanola</t>
  </si>
  <si>
    <t>Chaparral</t>
  </si>
  <si>
    <t>Bernalillo</t>
  </si>
  <si>
    <t>Corrales</t>
  </si>
  <si>
    <t>Tijeras</t>
  </si>
  <si>
    <t>Sunland Park</t>
  </si>
  <si>
    <t>Santa Teresa</t>
  </si>
  <si>
    <t>Kirtland</t>
  </si>
  <si>
    <t>Ranchos de Taos</t>
  </si>
  <si>
    <t>Moriarty</t>
  </si>
  <si>
    <t>Placitas</t>
  </si>
  <si>
    <t>Sandia Park</t>
  </si>
  <si>
    <t>Tularosa</t>
  </si>
  <si>
    <t>Mesilla Park</t>
  </si>
  <si>
    <t>El Prado</t>
  </si>
  <si>
    <t>Bosque Farms</t>
  </si>
  <si>
    <t>Peralta</t>
  </si>
  <si>
    <t>Timberon</t>
  </si>
  <si>
    <t>Cedar Crest</t>
  </si>
  <si>
    <t>Ruidoso Downs</t>
  </si>
  <si>
    <t>La Luz</t>
  </si>
  <si>
    <t>Glorieta</t>
  </si>
  <si>
    <t>Dulce</t>
  </si>
  <si>
    <t>Prewitt</t>
  </si>
  <si>
    <t>Laguna</t>
  </si>
  <si>
    <t>Mesquite</t>
  </si>
  <si>
    <t>Flora Vista</t>
  </si>
  <si>
    <t>Algodones</t>
  </si>
  <si>
    <t>Estancia</t>
  </si>
  <si>
    <t>Questa</t>
  </si>
  <si>
    <t>Jal</t>
  </si>
  <si>
    <t>Chimayo</t>
  </si>
  <si>
    <t>Ohkay Owingeh</t>
  </si>
  <si>
    <t>Mountainair</t>
  </si>
  <si>
    <t>Alcalde</t>
  </si>
  <si>
    <t>Arroyo Seco</t>
  </si>
  <si>
    <t>Jemez Springs</t>
  </si>
  <si>
    <t>Waterflow</t>
  </si>
  <si>
    <t>Hagerman</t>
  </si>
  <si>
    <t>Jemez Pueblo</t>
  </si>
  <si>
    <t>Cerrillos</t>
  </si>
  <si>
    <t>Carrizozo</t>
  </si>
  <si>
    <t>Abiquiu</t>
  </si>
  <si>
    <t>Chama</t>
  </si>
  <si>
    <t>Red River</t>
  </si>
  <si>
    <t>Penasco</t>
  </si>
  <si>
    <t>Lamy</t>
  </si>
  <si>
    <t>Cloudcroft</t>
  </si>
  <si>
    <t>Velarde</t>
  </si>
  <si>
    <t>Hernandez</t>
  </si>
  <si>
    <t>Arroyo Hondo</t>
  </si>
  <si>
    <t>Arenas Valley</t>
  </si>
  <si>
    <t>Jarales</t>
  </si>
  <si>
    <t>Chamisal</t>
  </si>
  <si>
    <t>El Rito</t>
  </si>
  <si>
    <t>San Ysidro</t>
  </si>
  <si>
    <t>Medanales</t>
  </si>
  <si>
    <t>Pena Blanca</t>
  </si>
  <si>
    <t>Blanco</t>
  </si>
  <si>
    <t>Sapello</t>
  </si>
  <si>
    <t>Nogal</t>
  </si>
  <si>
    <t>Tierra Amarilla</t>
  </si>
  <si>
    <t>Organ</t>
  </si>
  <si>
    <t>Vadito</t>
  </si>
  <si>
    <t>Rociada</t>
  </si>
  <si>
    <t>Vado</t>
  </si>
  <si>
    <t>Bluewater</t>
  </si>
  <si>
    <t>Los Ojos</t>
  </si>
  <si>
    <t>Cochiti Lake</t>
  </si>
  <si>
    <t>Buckhorn</t>
  </si>
  <si>
    <t>Truchas</t>
  </si>
  <si>
    <t>Navajo Dam</t>
  </si>
  <si>
    <t>La Jara</t>
  </si>
  <si>
    <t>Gallina</t>
  </si>
  <si>
    <t>Fence Lake</t>
  </si>
  <si>
    <t>Ponderosa</t>
  </si>
  <si>
    <t>Lindrith</t>
  </si>
  <si>
    <t>Coyote</t>
  </si>
  <si>
    <t>Canjilon</t>
  </si>
  <si>
    <t>Bent</t>
  </si>
  <si>
    <t>La Madera</t>
  </si>
  <si>
    <t>Weed</t>
  </si>
  <si>
    <t>Tinnie</t>
  </si>
  <si>
    <t>Capitan</t>
  </si>
  <si>
    <t>Cebolla</t>
  </si>
  <si>
    <t>Pinon</t>
  </si>
  <si>
    <t>Mule Creek</t>
  </si>
  <si>
    <t>Ojo Caliente</t>
  </si>
  <si>
    <t>North Las Vegas</t>
  </si>
  <si>
    <t>Sparks</t>
  </si>
  <si>
    <t>Boulder City</t>
  </si>
  <si>
    <t>Gardnerville</t>
  </si>
  <si>
    <t>Spring Creek</t>
  </si>
  <si>
    <t>Laughlin</t>
  </si>
  <si>
    <t>Cold Springs</t>
  </si>
  <si>
    <t>Yerington</t>
  </si>
  <si>
    <t>Incline Village</t>
  </si>
  <si>
    <t>Zephyr Cove</t>
  </si>
  <si>
    <t>Stateline</t>
  </si>
  <si>
    <t>Jean</t>
  </si>
  <si>
    <t>West Wendover</t>
  </si>
  <si>
    <t>Logandale</t>
  </si>
  <si>
    <t>Carlin</t>
  </si>
  <si>
    <t>Verdi</t>
  </si>
  <si>
    <t>Mount Charleston</t>
  </si>
  <si>
    <t>Amargosa Valley</t>
  </si>
  <si>
    <t>Beatty</t>
  </si>
  <si>
    <t>Moapa</t>
  </si>
  <si>
    <t>Indian Springs</t>
  </si>
  <si>
    <t>Jackpot</t>
  </si>
  <si>
    <t>Searchlight</t>
  </si>
  <si>
    <t>Crescent Valley</t>
  </si>
  <si>
    <t>Bunkerville</t>
  </si>
  <si>
    <t>Smith</t>
  </si>
  <si>
    <t>Glenbrook</t>
  </si>
  <si>
    <t>Lamoille</t>
  </si>
  <si>
    <t>McDermitt</t>
  </si>
  <si>
    <t>Orovada</t>
  </si>
  <si>
    <t>Golconda</t>
  </si>
  <si>
    <t>Cal Nev Ari</t>
  </si>
  <si>
    <t>Ruby Valley</t>
  </si>
  <si>
    <t>Halleck</t>
  </si>
  <si>
    <t>Jarbidge</t>
  </si>
  <si>
    <t>Mountain City</t>
  </si>
  <si>
    <t>New York</t>
  </si>
  <si>
    <t>Town Of Ithaca</t>
  </si>
  <si>
    <t>Yonkers</t>
  </si>
  <si>
    <t>Town of Webster</t>
  </si>
  <si>
    <t>Town Of Amherst</t>
  </si>
  <si>
    <t>North Tonawanda</t>
  </si>
  <si>
    <t>Town of Newburgh</t>
  </si>
  <si>
    <t>Town Of Clifton Park</t>
  </si>
  <si>
    <t>Town of Hamburg</t>
  </si>
  <si>
    <t>Saratoga Springs</t>
  </si>
  <si>
    <t>Tonawanda</t>
  </si>
  <si>
    <t>Town of Islip</t>
  </si>
  <si>
    <t>Massapequa</t>
  </si>
  <si>
    <t>Town Of Perinton</t>
  </si>
  <si>
    <t>West Seneca</t>
  </si>
  <si>
    <t>Patchogue</t>
  </si>
  <si>
    <t>Glen Park</t>
  </si>
  <si>
    <t>Town of Poughkeepsie</t>
  </si>
  <si>
    <t>Ramapo</t>
  </si>
  <si>
    <t>Town of Hempstead</t>
  </si>
  <si>
    <t>Chili</t>
  </si>
  <si>
    <t>Town of Greece</t>
  </si>
  <si>
    <t>Cheektowaga</t>
  </si>
  <si>
    <t>Town of Monroe</t>
  </si>
  <si>
    <t>Town of Milton</t>
  </si>
  <si>
    <t>Town Of Lysander</t>
  </si>
  <si>
    <t>Town of Plattsburgh</t>
  </si>
  <si>
    <t>Wappinger</t>
  </si>
  <si>
    <t>Scarsdale</t>
  </si>
  <si>
    <t>Westbury</t>
  </si>
  <si>
    <t>Lindenhurst</t>
  </si>
  <si>
    <t>Town of Oswego</t>
  </si>
  <si>
    <t>Town of Lancaster</t>
  </si>
  <si>
    <t>New Rochelle</t>
  </si>
  <si>
    <t>North New Hyde Park</t>
  </si>
  <si>
    <t>Levittown</t>
  </si>
  <si>
    <t>Niagara Falls</t>
  </si>
  <si>
    <t>Town of Canandaigua</t>
  </si>
  <si>
    <t>Ronkonkoma</t>
  </si>
  <si>
    <t>Port Chester</t>
  </si>
  <si>
    <t>West Babylon</t>
  </si>
  <si>
    <t>Town of Orchard Park</t>
  </si>
  <si>
    <t>Town of Niskayuna</t>
  </si>
  <si>
    <t>Liverpool</t>
  </si>
  <si>
    <t>East Meadow</t>
  </si>
  <si>
    <t>Town of Pittsford</t>
  </si>
  <si>
    <t>Schenectady</t>
  </si>
  <si>
    <t>Town of Amsterdam</t>
  </si>
  <si>
    <t>Smithtown</t>
  </si>
  <si>
    <t>Hicksville</t>
  </si>
  <si>
    <t>Town Of Kingsbury</t>
  </si>
  <si>
    <t>Valley Stream</t>
  </si>
  <si>
    <t>Town of Colonie</t>
  </si>
  <si>
    <t>Town Of Glenville</t>
  </si>
  <si>
    <t>Merrick</t>
  </si>
  <si>
    <t>Port Washington</t>
  </si>
  <si>
    <t>Gates-North Gates</t>
  </si>
  <si>
    <t>Town Of Ossining</t>
  </si>
  <si>
    <t>Bellmore</t>
  </si>
  <si>
    <t>Town of Rotterdam</t>
  </si>
  <si>
    <t>Coram</t>
  </si>
  <si>
    <t>Riverhead</t>
  </si>
  <si>
    <t>Depew</t>
  </si>
  <si>
    <t>Elmont</t>
  </si>
  <si>
    <t>Wantagh</t>
  </si>
  <si>
    <t>Town of New Windsor</t>
  </si>
  <si>
    <t>Town Of Yorktown</t>
  </si>
  <si>
    <t>Irondequoit</t>
  </si>
  <si>
    <t>Rockville Centre</t>
  </si>
  <si>
    <t>Cohoes</t>
  </si>
  <si>
    <t>East Northport</t>
  </si>
  <si>
    <t>Lake Carmel</t>
  </si>
  <si>
    <t>Eastchester</t>
  </si>
  <si>
    <t>Glen Cove</t>
  </si>
  <si>
    <t>Peekskill</t>
  </si>
  <si>
    <t>Commack</t>
  </si>
  <si>
    <t>Town Of Henrietta</t>
  </si>
  <si>
    <t>Town of East Greenbush</t>
  </si>
  <si>
    <t>Town of Batavia</t>
  </si>
  <si>
    <t>Town Of East Fishkill</t>
  </si>
  <si>
    <t>Amityville</t>
  </si>
  <si>
    <t>North Syracuse</t>
  </si>
  <si>
    <t>Centereach</t>
  </si>
  <si>
    <t>Town of Horseheads</t>
  </si>
  <si>
    <t>Town of Corning</t>
  </si>
  <si>
    <t>Town Of Carmel</t>
  </si>
  <si>
    <t>Town Of Clarkstown</t>
  </si>
  <si>
    <t>Town Of Vestal</t>
  </si>
  <si>
    <t>Town Of Grand Island</t>
  </si>
  <si>
    <t>Town of Saugerties</t>
  </si>
  <si>
    <t>Town Of Penfield</t>
  </si>
  <si>
    <t>Chenango</t>
  </si>
  <si>
    <t>Floral Park</t>
  </si>
  <si>
    <t>Port Jefferson Station</t>
  </si>
  <si>
    <t>Town of Olean</t>
  </si>
  <si>
    <t>Town of Oneonta</t>
  </si>
  <si>
    <t>Syosset</t>
  </si>
  <si>
    <t>Great Neck</t>
  </si>
  <si>
    <t>Town of Geneva</t>
  </si>
  <si>
    <t>Lackawanna</t>
  </si>
  <si>
    <t>Lynbrook</t>
  </si>
  <si>
    <t>Fort Salonga</t>
  </si>
  <si>
    <t>Bethpage</t>
  </si>
  <si>
    <t>Town of Warwick</t>
  </si>
  <si>
    <t>Selden</t>
  </si>
  <si>
    <t>Town of Mamaroneck</t>
  </si>
  <si>
    <t>West Hempstead</t>
  </si>
  <si>
    <t>Franklin Square</t>
  </si>
  <si>
    <t>Massapequa Park</t>
  </si>
  <si>
    <t>Hampton Bays</t>
  </si>
  <si>
    <t>Sweden</t>
  </si>
  <si>
    <t>Town of Massena</t>
  </si>
  <si>
    <t>Town Of Bethlehem</t>
  </si>
  <si>
    <t>Town Of Southeast</t>
  </si>
  <si>
    <t>East Aurora</t>
  </si>
  <si>
    <t>Town Of Greenburgh</t>
  </si>
  <si>
    <t>Town Of Halfmoon</t>
  </si>
  <si>
    <t>Town of Camillus</t>
  </si>
  <si>
    <t>Town Of Wilton</t>
  </si>
  <si>
    <t>Town Of Cicero</t>
  </si>
  <si>
    <t>Town of New Paltz</t>
  </si>
  <si>
    <t>Larchmont</t>
  </si>
  <si>
    <t>Town of Victor</t>
  </si>
  <si>
    <t>Town of Fishkill</t>
  </si>
  <si>
    <t>Kings Park</t>
  </si>
  <si>
    <t>Cortlandt Manor</t>
  </si>
  <si>
    <t>Town of Elmira</t>
  </si>
  <si>
    <t>Town of Manlius</t>
  </si>
  <si>
    <t>Town of Dunkirk</t>
  </si>
  <si>
    <t>Orangetown</t>
  </si>
  <si>
    <t>Town Of Ballston</t>
  </si>
  <si>
    <t>Mount Kisco</t>
  </si>
  <si>
    <t>Setauket</t>
  </si>
  <si>
    <t>Manhasset</t>
  </si>
  <si>
    <t>Hartsdale</t>
  </si>
  <si>
    <t>Copiague</t>
  </si>
  <si>
    <t>Solvay</t>
  </si>
  <si>
    <t>Hudson Falls</t>
  </si>
  <si>
    <t>North Babylon</t>
  </si>
  <si>
    <t>Sag Harbor</t>
  </si>
  <si>
    <t>Port Jervis</t>
  </si>
  <si>
    <t>Babylon</t>
  </si>
  <si>
    <t>Middle Island</t>
  </si>
  <si>
    <t>Hornell</t>
  </si>
  <si>
    <t>Penn Yan</t>
  </si>
  <si>
    <t>Lloyd</t>
  </si>
  <si>
    <t>Hyde Park</t>
  </si>
  <si>
    <t>Manorville</t>
  </si>
  <si>
    <t>Scotchtown</t>
  </si>
  <si>
    <t>Town of Potsdam</t>
  </si>
  <si>
    <t>Farmingville</t>
  </si>
  <si>
    <t>Town of Johnstown</t>
  </si>
  <si>
    <t>Town of Bath</t>
  </si>
  <si>
    <t>Croton-on-Hudson</t>
  </si>
  <si>
    <t>Town Of Farmington</t>
  </si>
  <si>
    <t>Town of Owego</t>
  </si>
  <si>
    <t>Whitesboro</t>
  </si>
  <si>
    <t>Mastic Beach</t>
  </si>
  <si>
    <t>Town Of Shawangunk</t>
  </si>
  <si>
    <t>Town of Waterford</t>
  </si>
  <si>
    <t>Mastic</t>
  </si>
  <si>
    <t>Town of Malone</t>
  </si>
  <si>
    <t>Town of Goshen</t>
  </si>
  <si>
    <t>Stony Brook</t>
  </si>
  <si>
    <t>Nesconset</t>
  </si>
  <si>
    <t>Town of Seneca Falls</t>
  </si>
  <si>
    <t>Town of Albion</t>
  </si>
  <si>
    <t>Town of Stony Point</t>
  </si>
  <si>
    <t>Holtsville</t>
  </si>
  <si>
    <t>Walden</t>
  </si>
  <si>
    <t>Miller Place</t>
  </si>
  <si>
    <t>East Hills</t>
  </si>
  <si>
    <t>Ilion</t>
  </si>
  <si>
    <t>Lake Grove</t>
  </si>
  <si>
    <t>Wyandanch</t>
  </si>
  <si>
    <t>Town Of Clay</t>
  </si>
  <si>
    <t>Town Of Kirkland</t>
  </si>
  <si>
    <t>Town of Rhinebeck</t>
  </si>
  <si>
    <t>Town of Waterloo</t>
  </si>
  <si>
    <t>Mount Sinai</t>
  </si>
  <si>
    <t>Town of Chester</t>
  </si>
  <si>
    <t>Newstead</t>
  </si>
  <si>
    <t>Jericho</t>
  </si>
  <si>
    <t>Roslyn Heights</t>
  </si>
  <si>
    <t>Town of Alden</t>
  </si>
  <si>
    <t>Woodmere</t>
  </si>
  <si>
    <t>Dobbs Ferry</t>
  </si>
  <si>
    <t>Town of Herkimer</t>
  </si>
  <si>
    <t>Town of Pleasant Valley</t>
  </si>
  <si>
    <t>Mount Ivy</t>
  </si>
  <si>
    <t>Town of Red Hook</t>
  </si>
  <si>
    <t>Glen Head</t>
  </si>
  <si>
    <t>Town Of Clarence</t>
  </si>
  <si>
    <t>Town of Fort Edward</t>
  </si>
  <si>
    <t>Chappaqua</t>
  </si>
  <si>
    <t>East Rockaway</t>
  </si>
  <si>
    <t>Bellport</t>
  </si>
  <si>
    <t>Town Of Somers</t>
  </si>
  <si>
    <t>Oyster Bay</t>
  </si>
  <si>
    <t>Town Of Elma</t>
  </si>
  <si>
    <t>Town of Montgomery</t>
  </si>
  <si>
    <t>Moreau</t>
  </si>
  <si>
    <t>Montauk</t>
  </si>
  <si>
    <t>Port Jefferson</t>
  </si>
  <si>
    <t>Town of Canton</t>
  </si>
  <si>
    <t>Saranac Lake</t>
  </si>
  <si>
    <t>Town Of Sullivan</t>
  </si>
  <si>
    <t>Town Of Hastings</t>
  </si>
  <si>
    <t>Slingerlands</t>
  </si>
  <si>
    <t>Menands</t>
  </si>
  <si>
    <t>Town of Skaneateles</t>
  </si>
  <si>
    <t>Williston Park</t>
  </si>
  <si>
    <t>Town of Little Falls</t>
  </si>
  <si>
    <t>Southold</t>
  </si>
  <si>
    <t>Town Of Fowler</t>
  </si>
  <si>
    <t>Town of Geneseo</t>
  </si>
  <si>
    <t>Town of Le Roy</t>
  </si>
  <si>
    <t>Briarcliff Manor</t>
  </si>
  <si>
    <t>Haverstraw</t>
  </si>
  <si>
    <t>Hastings on Hudson</t>
  </si>
  <si>
    <t>East Rochester</t>
  </si>
  <si>
    <t>Honeoye Falls</t>
  </si>
  <si>
    <t>Town Of Blooming Grove</t>
  </si>
  <si>
    <t>Town Of Putnam Valley</t>
  </si>
  <si>
    <t>Town Of Williamson</t>
  </si>
  <si>
    <t>Town of Cazenovia</t>
  </si>
  <si>
    <t>Schodack</t>
  </si>
  <si>
    <t>Elmsford</t>
  </si>
  <si>
    <t>Wading River</t>
  </si>
  <si>
    <t>North Greenbush</t>
  </si>
  <si>
    <t>Averill Park</t>
  </si>
  <si>
    <t>Cobleskill</t>
  </si>
  <si>
    <t>Town of Frankfort</t>
  </si>
  <si>
    <t>Malverne</t>
  </si>
  <si>
    <t>Calverton</t>
  </si>
  <si>
    <t>Guilderland</t>
  </si>
  <si>
    <t>Town of Eden</t>
  </si>
  <si>
    <t>West Haverstraw</t>
  </si>
  <si>
    <t>Town of Salamanca</t>
  </si>
  <si>
    <t>Junius</t>
  </si>
  <si>
    <t>Center Moriches</t>
  </si>
  <si>
    <t>Town of Avon</t>
  </si>
  <si>
    <t>Sound Beach</t>
  </si>
  <si>
    <t>Ulysses</t>
  </si>
  <si>
    <t>Hewlett</t>
  </si>
  <si>
    <t>Town Of Wawarsing</t>
  </si>
  <si>
    <t>Town Of Richland</t>
  </si>
  <si>
    <t>Westhampton Beach</t>
  </si>
  <si>
    <t>Town of Pawling</t>
  </si>
  <si>
    <t>Town of Kinderhook</t>
  </si>
  <si>
    <t>Town of Tupper Lake</t>
  </si>
  <si>
    <t>Town of Lake George</t>
  </si>
  <si>
    <t>Town Of North Castle</t>
  </si>
  <si>
    <t>Town of Homer</t>
  </si>
  <si>
    <t>Town Of Hamlin</t>
  </si>
  <si>
    <t>Mattydale</t>
  </si>
  <si>
    <t>East Quogue</t>
  </si>
  <si>
    <t>Town of Clayton</t>
  </si>
  <si>
    <t>Town of Granville</t>
  </si>
  <si>
    <t>New Scotland</t>
  </si>
  <si>
    <t>Town of Corinth</t>
  </si>
  <si>
    <t>Town of Greenwich</t>
  </si>
  <si>
    <t>Greenport</t>
  </si>
  <si>
    <t>Town Of Schroeppel</t>
  </si>
  <si>
    <t>Town of Mexico</t>
  </si>
  <si>
    <t>Town of Groton</t>
  </si>
  <si>
    <t>Mattituck</t>
  </si>
  <si>
    <t>Town of Livonia</t>
  </si>
  <si>
    <t>Bayville</t>
  </si>
  <si>
    <t>Town of Peru</t>
  </si>
  <si>
    <t>Town of Allegany</t>
  </si>
  <si>
    <t>Cedarhurst</t>
  </si>
  <si>
    <t>Town Of Lewisboro</t>
  </si>
  <si>
    <t>Beekman</t>
  </si>
  <si>
    <t>Town of Camden</t>
  </si>
  <si>
    <t>Town Of Cornwall</t>
  </si>
  <si>
    <t>Locust Valley</t>
  </si>
  <si>
    <t>Town of Marcellus</t>
  </si>
  <si>
    <t>Town of Broadalbin</t>
  </si>
  <si>
    <t>Albertson</t>
  </si>
  <si>
    <t>Town Of Patterson</t>
  </si>
  <si>
    <t>Town of Windsor</t>
  </si>
  <si>
    <t>East Bloomfield</t>
  </si>
  <si>
    <t>Town Of Minden</t>
  </si>
  <si>
    <t>Greenwood Lake</t>
  </si>
  <si>
    <t>Cooperstown</t>
  </si>
  <si>
    <t>Town of Boonville</t>
  </si>
  <si>
    <t>Sanborn</t>
  </si>
  <si>
    <t>Centerport</t>
  </si>
  <si>
    <t>Town Of Philipstown</t>
  </si>
  <si>
    <t>Hoosick Falls</t>
  </si>
  <si>
    <t>Marlboro</t>
  </si>
  <si>
    <t>Inwood</t>
  </si>
  <si>
    <t>Town of Rochester</t>
  </si>
  <si>
    <t>Red Creek</t>
  </si>
  <si>
    <t>Town of Naples</t>
  </si>
  <si>
    <t>Olcott</t>
  </si>
  <si>
    <t>Clifton Springs</t>
  </si>
  <si>
    <t>Town Of Schuyler Falls</t>
  </si>
  <si>
    <t>Town Of Walworth</t>
  </si>
  <si>
    <t>Valhalla</t>
  </si>
  <si>
    <t>Town of Bedford</t>
  </si>
  <si>
    <t>Town of Westfield</t>
  </si>
  <si>
    <t>Town of Tully</t>
  </si>
  <si>
    <t>Town of Dryden</t>
  </si>
  <si>
    <t>Gowanda</t>
  </si>
  <si>
    <t>Town of Moravia</t>
  </si>
  <si>
    <t>Town Of German Flatts</t>
  </si>
  <si>
    <t>Town of Nassau</t>
  </si>
  <si>
    <t>Town Of Brutus</t>
  </si>
  <si>
    <t>Sodus Point</t>
  </si>
  <si>
    <t>East Moriches</t>
  </si>
  <si>
    <t>Shoreham</t>
  </si>
  <si>
    <t>Town of Wayland</t>
  </si>
  <si>
    <t>Town of Addison</t>
  </si>
  <si>
    <t>Ransomville</t>
  </si>
  <si>
    <t>Town of Coeymans</t>
  </si>
  <si>
    <t>Town Of Thurman</t>
  </si>
  <si>
    <t>Town Of Edinburg</t>
  </si>
  <si>
    <t>Evans Mills</t>
  </si>
  <si>
    <t>Town of Whitehall</t>
  </si>
  <si>
    <t>Ardsley</t>
  </si>
  <si>
    <t>Town of Stillwater</t>
  </si>
  <si>
    <t>Town of Champlain</t>
  </si>
  <si>
    <t>Town Of Chazy</t>
  </si>
  <si>
    <t>Sea Cliff</t>
  </si>
  <si>
    <t>Town Of Pound Ridge</t>
  </si>
  <si>
    <t>Town of Middleburgh</t>
  </si>
  <si>
    <t>Town Of Bombay</t>
  </si>
  <si>
    <t>Yaphank</t>
  </si>
  <si>
    <t>Town of Unadilla</t>
  </si>
  <si>
    <t>Town Of Marcy</t>
  </si>
  <si>
    <t>Greenfield Center</t>
  </si>
  <si>
    <t>Gasport</t>
  </si>
  <si>
    <t>Cutchogue</t>
  </si>
  <si>
    <t>Town Of Pembroke</t>
  </si>
  <si>
    <t>Town of Caledonia</t>
  </si>
  <si>
    <t>Town of Chatham</t>
  </si>
  <si>
    <t>Town of Hamilton</t>
  </si>
  <si>
    <t>Town Of Ephratah</t>
  </si>
  <si>
    <t>Water Mill</t>
  </si>
  <si>
    <t>Highland Falls</t>
  </si>
  <si>
    <t>Town of Southport</t>
  </si>
  <si>
    <t>Old Bethpage</t>
  </si>
  <si>
    <t>Town of Holland</t>
  </si>
  <si>
    <t>Town of Phelps</t>
  </si>
  <si>
    <t>Town of Schoharie</t>
  </si>
  <si>
    <t>Town of Hurley</t>
  </si>
  <si>
    <t>Adams Center</t>
  </si>
  <si>
    <t>Town Of North Salem</t>
  </si>
  <si>
    <t>Town of Germantown</t>
  </si>
  <si>
    <t>Town of Spencer</t>
  </si>
  <si>
    <t>Town of Newark Valley</t>
  </si>
  <si>
    <t>Moriches</t>
  </si>
  <si>
    <t>Town of Franklinville</t>
  </si>
  <si>
    <t>Carle Place</t>
  </si>
  <si>
    <t>Mayville</t>
  </si>
  <si>
    <t>Middleport</t>
  </si>
  <si>
    <t>Town Of Richfield</t>
  </si>
  <si>
    <t>Westhampton</t>
  </si>
  <si>
    <t>Town Of Fenton</t>
  </si>
  <si>
    <t>North Harmony</t>
  </si>
  <si>
    <t>Town of Hannibal</t>
  </si>
  <si>
    <t>Blue Point</t>
  </si>
  <si>
    <t>Falconer</t>
  </si>
  <si>
    <t>Town Of Conquest</t>
  </si>
  <si>
    <t>Town of Yorkshire</t>
  </si>
  <si>
    <t>Town Of Duanesburg</t>
  </si>
  <si>
    <t>Town Of Day</t>
  </si>
  <si>
    <t>Town of Lansing</t>
  </si>
  <si>
    <t>Barker</t>
  </si>
  <si>
    <t>Thornwood</t>
  </si>
  <si>
    <t>Town Of Lake Luzerne</t>
  </si>
  <si>
    <t>Town Of Paris</t>
  </si>
  <si>
    <t>Town of Fort Ann</t>
  </si>
  <si>
    <t>Dolgeville</t>
  </si>
  <si>
    <t>Harriman</t>
  </si>
  <si>
    <t>Shortsville</t>
  </si>
  <si>
    <t>Town of Lima</t>
  </si>
  <si>
    <t>Town of Canajoharie</t>
  </si>
  <si>
    <t>Town of Canisteo</t>
  </si>
  <si>
    <t>Ellery</t>
  </si>
  <si>
    <t>Town Of Conklin</t>
  </si>
  <si>
    <t>Town of Salem</t>
  </si>
  <si>
    <t>Town of Marathon</t>
  </si>
  <si>
    <t>Town of Randolph</t>
  </si>
  <si>
    <t>Amagansett</t>
  </si>
  <si>
    <t>Town of Bergen</t>
  </si>
  <si>
    <t>Town Of Hamptonburgh</t>
  </si>
  <si>
    <t>Town of Remsen</t>
  </si>
  <si>
    <t>Town of Parish</t>
  </si>
  <si>
    <t>Town Of Sanford</t>
  </si>
  <si>
    <t>Town of Mayfield</t>
  </si>
  <si>
    <t>Lake Katrine</t>
  </si>
  <si>
    <t>Town Of Winfield</t>
  </si>
  <si>
    <t>Town of Candor</t>
  </si>
  <si>
    <t>Minoa</t>
  </si>
  <si>
    <t>Town of Elbridge</t>
  </si>
  <si>
    <t>Tuxedo</t>
  </si>
  <si>
    <t>East Norwich</t>
  </si>
  <si>
    <t>Marbletown</t>
  </si>
  <si>
    <t>Town of Argyle</t>
  </si>
  <si>
    <t>Town Of Colesville</t>
  </si>
  <si>
    <t>Town of Otego</t>
  </si>
  <si>
    <t>Ira</t>
  </si>
  <si>
    <t>Town of Oakfield</t>
  </si>
  <si>
    <t>Port Ewen</t>
  </si>
  <si>
    <t>Town of Vernon</t>
  </si>
  <si>
    <t>Town of Norfolk</t>
  </si>
  <si>
    <t>Town Of Vienna</t>
  </si>
  <si>
    <t>Town of Ghent</t>
  </si>
  <si>
    <t>Town Of Pittsfield</t>
  </si>
  <si>
    <t>Town of Galway</t>
  </si>
  <si>
    <t>Town Of Conesus</t>
  </si>
  <si>
    <t>Town Of West Monroe</t>
  </si>
  <si>
    <t>Cornwall on Hudson</t>
  </si>
  <si>
    <t>New Albion</t>
  </si>
  <si>
    <t>Town Of Sangerfield</t>
  </si>
  <si>
    <t>Maybrook</t>
  </si>
  <si>
    <t>Town of North Collins</t>
  </si>
  <si>
    <t>Wawayanda</t>
  </si>
  <si>
    <t>Town of Pine Plains</t>
  </si>
  <si>
    <t>Town Of Rush</t>
  </si>
  <si>
    <t>Town of Portville</t>
  </si>
  <si>
    <t>Sackets Harbor</t>
  </si>
  <si>
    <t>West Sand Lake</t>
  </si>
  <si>
    <t>Town Of Boston</t>
  </si>
  <si>
    <t>Alexandria Bay</t>
  </si>
  <si>
    <t>Annsville</t>
  </si>
  <si>
    <t>Rouses Point</t>
  </si>
  <si>
    <t>Caroline</t>
  </si>
  <si>
    <t>Town of Theresa</t>
  </si>
  <si>
    <t>Eastport</t>
  </si>
  <si>
    <t>Town Of Verona</t>
  </si>
  <si>
    <t>Quogue</t>
  </si>
  <si>
    <t>Bridgehampton</t>
  </si>
  <si>
    <t>Green Island</t>
  </si>
  <si>
    <t>Town Of Bangor</t>
  </si>
  <si>
    <t>Town of Little Valley</t>
  </si>
  <si>
    <t>Town of Nunda</t>
  </si>
  <si>
    <t>Town of Ovid</t>
  </si>
  <si>
    <t>Yates</t>
  </si>
  <si>
    <t>Minisink</t>
  </si>
  <si>
    <t>Black River</t>
  </si>
  <si>
    <t>Town Of Esopus</t>
  </si>
  <si>
    <t>Town of Chateaugay</t>
  </si>
  <si>
    <t>Town of Hammond</t>
  </si>
  <si>
    <t>Old Westbury</t>
  </si>
  <si>
    <t>Cold Spring Harbor</t>
  </si>
  <si>
    <t>Town of Cape Vincent</t>
  </si>
  <si>
    <t>Town of Ellicottville</t>
  </si>
  <si>
    <t>Town of Shelter Island</t>
  </si>
  <si>
    <t>Town of Schaghticoke</t>
  </si>
  <si>
    <t>Town Of Cincinnatus</t>
  </si>
  <si>
    <t>Nedrow</t>
  </si>
  <si>
    <t>Mt Hope</t>
  </si>
  <si>
    <t>Town Of Pavilion</t>
  </si>
  <si>
    <t>Town of Constantia</t>
  </si>
  <si>
    <t>Town of Brasher</t>
  </si>
  <si>
    <t>West Hurley</t>
  </si>
  <si>
    <t>Town Of Prattsburgh</t>
  </si>
  <si>
    <t>Town of Ripley</t>
  </si>
  <si>
    <t>La Fargeville</t>
  </si>
  <si>
    <t>Town of Bolton</t>
  </si>
  <si>
    <t>Town Of Otisco</t>
  </si>
  <si>
    <t>Deerpark</t>
  </si>
  <si>
    <t>Town Of Eaton</t>
  </si>
  <si>
    <t>Town of Avoca</t>
  </si>
  <si>
    <t>Town Of Locke</t>
  </si>
  <si>
    <t>Tivoli</t>
  </si>
  <si>
    <t>Chaumont</t>
  </si>
  <si>
    <t>Town Of Worcester</t>
  </si>
  <si>
    <t>Varick</t>
  </si>
  <si>
    <t>Town Of Lebanon</t>
  </si>
  <si>
    <t>Black Brook</t>
  </si>
  <si>
    <t>Town Of Constable</t>
  </si>
  <si>
    <t>Town Of Saranac</t>
  </si>
  <si>
    <t>Town Of Great Valley</t>
  </si>
  <si>
    <t>Berkshire</t>
  </si>
  <si>
    <t>Brocton</t>
  </si>
  <si>
    <t>Town Of Colden</t>
  </si>
  <si>
    <t>Purchase</t>
  </si>
  <si>
    <t>Town Of Moira</t>
  </si>
  <si>
    <t>Town of Philadelphia</t>
  </si>
  <si>
    <t>Town of Amenia</t>
  </si>
  <si>
    <t>Oriskany</t>
  </si>
  <si>
    <t>Town Of Lee</t>
  </si>
  <si>
    <t>Town Of Springwater</t>
  </si>
  <si>
    <t>Town of Richmondville</t>
  </si>
  <si>
    <t>Point Lookout</t>
  </si>
  <si>
    <t>French Creek</t>
  </si>
  <si>
    <t>Town of Nichols</t>
  </si>
  <si>
    <t>Town of Cohocton</t>
  </si>
  <si>
    <t>Town Of Livingston</t>
  </si>
  <si>
    <t>Town Of Westerlo</t>
  </si>
  <si>
    <t>Town Of Alexandria</t>
  </si>
  <si>
    <t>Taghkanic</t>
  </si>
  <si>
    <t>Town of Stockholm</t>
  </si>
  <si>
    <t>Town of Big Flats</t>
  </si>
  <si>
    <t>Town of Newport</t>
  </si>
  <si>
    <t>Thiells</t>
  </si>
  <si>
    <t>Town Of Stockbridge</t>
  </si>
  <si>
    <t>Town Of Byron</t>
  </si>
  <si>
    <t>Heuvelton</t>
  </si>
  <si>
    <t>Childwold</t>
  </si>
  <si>
    <t>Town Of Ohio</t>
  </si>
  <si>
    <t>Union Springs</t>
  </si>
  <si>
    <t>Town of Mooers</t>
  </si>
  <si>
    <t>Town Of Olive</t>
  </si>
  <si>
    <t>Town Of Kendall</t>
  </si>
  <si>
    <t>Town of Sandy Creek</t>
  </si>
  <si>
    <t>Town Of Berne</t>
  </si>
  <si>
    <t>Town Of Rosendale</t>
  </si>
  <si>
    <t>Town Of Stephentown</t>
  </si>
  <si>
    <t>Pittstown</t>
  </si>
  <si>
    <t>Town of Cherry Valley</t>
  </si>
  <si>
    <t>Cassadaga</t>
  </si>
  <si>
    <t>Town Of Copake</t>
  </si>
  <si>
    <t>Town Of Sterling</t>
  </si>
  <si>
    <t>Town Of Augusta</t>
  </si>
  <si>
    <t>Town of Elba</t>
  </si>
  <si>
    <t>Town Of Tioga</t>
  </si>
  <si>
    <t>Hagaman</t>
  </si>
  <si>
    <t>Town of Esperance</t>
  </si>
  <si>
    <t>Town Of Tyre</t>
  </si>
  <si>
    <t>Remsenburg</t>
  </si>
  <si>
    <t>Town of Altona</t>
  </si>
  <si>
    <t>Town Of Dayton</t>
  </si>
  <si>
    <t>Machias</t>
  </si>
  <si>
    <t>Town of Lisle</t>
  </si>
  <si>
    <t>Town of Deruyter</t>
  </si>
  <si>
    <t>Calcium</t>
  </si>
  <si>
    <t>Town of Milford</t>
  </si>
  <si>
    <t>East Marion</t>
  </si>
  <si>
    <t>Town of Sherman</t>
  </si>
  <si>
    <t>Town Of Williamstown</t>
  </si>
  <si>
    <t>Town Of Jefferson</t>
  </si>
  <si>
    <t>Beaverdam Lake-Salisbury Mills</t>
  </si>
  <si>
    <t>Goldens Bridge</t>
  </si>
  <si>
    <t>Wainscott</t>
  </si>
  <si>
    <t>Town of Manchester</t>
  </si>
  <si>
    <t>Aurelius</t>
  </si>
  <si>
    <t>Town Of Erin</t>
  </si>
  <si>
    <t>Town Of Collins</t>
  </si>
  <si>
    <t>Town Of Hinsdale</t>
  </si>
  <si>
    <t>Town of Leicester</t>
  </si>
  <si>
    <t>Town Of Madrid</t>
  </si>
  <si>
    <t>Town of Morris</t>
  </si>
  <si>
    <t>Town Of Canaan</t>
  </si>
  <si>
    <t>Town Of Russell</t>
  </si>
  <si>
    <t>Philmont</t>
  </si>
  <si>
    <t>Town Of New Lebanon</t>
  </si>
  <si>
    <t>Town Of Maryland</t>
  </si>
  <si>
    <t>Town of Waddington</t>
  </si>
  <si>
    <t>Town Of Stuyvesant</t>
  </si>
  <si>
    <t>Town Of Ellenburg</t>
  </si>
  <si>
    <t>Town Of Fort Covington</t>
  </si>
  <si>
    <t>Town of Fabius</t>
  </si>
  <si>
    <t>Town Of Freedom</t>
  </si>
  <si>
    <t>Town of Alexander</t>
  </si>
  <si>
    <t>Town of Poestenkill</t>
  </si>
  <si>
    <t>Town of Van Etten</t>
  </si>
  <si>
    <t>Shokan</t>
  </si>
  <si>
    <t>Verplanck</t>
  </si>
  <si>
    <t>Town of Plattekill</t>
  </si>
  <si>
    <t>Town Of White Creek</t>
  </si>
  <si>
    <t>Highlands</t>
  </si>
  <si>
    <t>Town Of Grafton</t>
  </si>
  <si>
    <t>Town Of Alabama</t>
  </si>
  <si>
    <t>Caroga</t>
  </si>
  <si>
    <t>Tillson</t>
  </si>
  <si>
    <t>Town Of Henderson</t>
  </si>
  <si>
    <t>Mannsville</t>
  </si>
  <si>
    <t>Palatine Bridge</t>
  </si>
  <si>
    <t>Town of Antwerp</t>
  </si>
  <si>
    <t>Town Of Forestport</t>
  </si>
  <si>
    <t>Town Of Horicon</t>
  </si>
  <si>
    <t>Town Of Lindley</t>
  </si>
  <si>
    <t>Town Of Sardinia</t>
  </si>
  <si>
    <t>Orient</t>
  </si>
  <si>
    <t>Town Of Root</t>
  </si>
  <si>
    <t>Town Of York</t>
  </si>
  <si>
    <t>Fort Johnson</t>
  </si>
  <si>
    <t>Sagaponack</t>
  </si>
  <si>
    <t>Town Of Shandaken</t>
  </si>
  <si>
    <t>Pulteney</t>
  </si>
  <si>
    <t>Town Of Edmeston</t>
  </si>
  <si>
    <t>Town Of Hartwick</t>
  </si>
  <si>
    <t>Town Of Richford</t>
  </si>
  <si>
    <t>Town Of Ancram</t>
  </si>
  <si>
    <t>Town of Burke</t>
  </si>
  <si>
    <t>Town of Madison</t>
  </si>
  <si>
    <t>Town of Perrysburg</t>
  </si>
  <si>
    <t>Town Of Claverack</t>
  </si>
  <si>
    <t>Town Of Truxton</t>
  </si>
  <si>
    <t>Town Of Woodhull</t>
  </si>
  <si>
    <t>Town of Laurens</t>
  </si>
  <si>
    <t>Millport</t>
  </si>
  <si>
    <t>Town Of Stafford</t>
  </si>
  <si>
    <t>Peconic</t>
  </si>
  <si>
    <t>Town of Dannemora</t>
  </si>
  <si>
    <t>Town Of Burlington</t>
  </si>
  <si>
    <t>Conewango</t>
  </si>
  <si>
    <t>Town of De Kalb</t>
  </si>
  <si>
    <t>Greenvale</t>
  </si>
  <si>
    <t>Town of Cherry Creek</t>
  </si>
  <si>
    <t>Silver Bay</t>
  </si>
  <si>
    <t>Town Of Nelson</t>
  </si>
  <si>
    <t>Town Of Mendon</t>
  </si>
  <si>
    <t>Town of Lodi</t>
  </si>
  <si>
    <t>Wallkill</t>
  </si>
  <si>
    <t>Town of Bridgewater</t>
  </si>
  <si>
    <t>Town Of Marilla</t>
  </si>
  <si>
    <t>Town of Cambridge</t>
  </si>
  <si>
    <t>Town Of New Lisbon</t>
  </si>
  <si>
    <t>Fishers Island</t>
  </si>
  <si>
    <t>Town Of Barton</t>
  </si>
  <si>
    <t>Glenwood Landing</t>
  </si>
  <si>
    <t>Sylvan Beach</t>
  </si>
  <si>
    <t>Town Of Genoa</t>
  </si>
  <si>
    <t>Town of Lawrence</t>
  </si>
  <si>
    <t>Town Of Gerry</t>
  </si>
  <si>
    <t>Niverville</t>
  </si>
  <si>
    <t>Western</t>
  </si>
  <si>
    <t>Rensselaer Falls</t>
  </si>
  <si>
    <t>Town of Lyme</t>
  </si>
  <si>
    <t>Town Of Sand Lake</t>
  </si>
  <si>
    <t>Town Of Stockton</t>
  </si>
  <si>
    <t>Town Of Summit</t>
  </si>
  <si>
    <t>Preston-Potter Hollow</t>
  </si>
  <si>
    <t>Star Lake</t>
  </si>
  <si>
    <t>Town Of Scipio</t>
  </si>
  <si>
    <t>Town Of East Otto</t>
  </si>
  <si>
    <t>Chadwicks</t>
  </si>
  <si>
    <t>Town Of Carlisle</t>
  </si>
  <si>
    <t>Union Vale</t>
  </si>
  <si>
    <t>Town Of Portland</t>
  </si>
  <si>
    <t>Rotterdam Junction</t>
  </si>
  <si>
    <t>Town Of Otsego</t>
  </si>
  <si>
    <t>Town Of Maine</t>
  </si>
  <si>
    <t>Town Of Berlin</t>
  </si>
  <si>
    <t>Natural Bridge</t>
  </si>
  <si>
    <t>Town Of Harrietstown</t>
  </si>
  <si>
    <t>Town Of Stratford</t>
  </si>
  <si>
    <t>Town Of Chemung</t>
  </si>
  <si>
    <t>Town Of Parishville</t>
  </si>
  <si>
    <t>Town Of Hampton</t>
  </si>
  <si>
    <t>Mill Neck</t>
  </si>
  <si>
    <t>Town Of Rodman</t>
  </si>
  <si>
    <t>Lyon Mountain</t>
  </si>
  <si>
    <t>Town Of Georgetown</t>
  </si>
  <si>
    <t>Celoron</t>
  </si>
  <si>
    <t>Town Of Jasper</t>
  </si>
  <si>
    <t>Town Of Cameron</t>
  </si>
  <si>
    <t>Glasco</t>
  </si>
  <si>
    <t>Town Of Hartford</t>
  </si>
  <si>
    <t>Town Of Greenwood</t>
  </si>
  <si>
    <t>Town Of Floyd</t>
  </si>
  <si>
    <t>Tribes Hill</t>
  </si>
  <si>
    <t>Gilbertsville</t>
  </si>
  <si>
    <t>Town Of Rensselaerville</t>
  </si>
  <si>
    <t>Town Of Dickinson</t>
  </si>
  <si>
    <t>Stottville</t>
  </si>
  <si>
    <t>Town Of Preble</t>
  </si>
  <si>
    <t>Bellmont</t>
  </si>
  <si>
    <t>Medusa</t>
  </si>
  <si>
    <t>Pine Valley</t>
  </si>
  <si>
    <t>Ulster</t>
  </si>
  <si>
    <t>Breesport</t>
  </si>
  <si>
    <t>New Suffolk</t>
  </si>
  <si>
    <t>Town Of Groveland</t>
  </si>
  <si>
    <t>Town Of Austerlitz</t>
  </si>
  <si>
    <t>Town Of Worth</t>
  </si>
  <si>
    <t>Town Of Redfield</t>
  </si>
  <si>
    <t>West Union</t>
  </si>
  <si>
    <t>Mina</t>
  </si>
  <si>
    <t>Wampsville</t>
  </si>
  <si>
    <t>Victory</t>
  </si>
  <si>
    <t>Connelly</t>
  </si>
  <si>
    <t>Nelliston</t>
  </si>
  <si>
    <t>Town Of Willet</t>
  </si>
  <si>
    <t>Town Of Brookfield</t>
  </si>
  <si>
    <t>Town Of Fine</t>
  </si>
  <si>
    <t>Dresden</t>
  </si>
  <si>
    <t>Town of Clifton</t>
  </si>
  <si>
    <t>Town of Orleans</t>
  </si>
  <si>
    <t>Coldspring</t>
  </si>
  <si>
    <t>Cragsmoor</t>
  </si>
  <si>
    <t>Town of Minetto</t>
  </si>
  <si>
    <t>Town Of West Bloomfield</t>
  </si>
  <si>
    <t>Denning</t>
  </si>
  <si>
    <t>Rifton</t>
  </si>
  <si>
    <t>Town Of Johnsburg</t>
  </si>
  <si>
    <t>Town Of Pompey</t>
  </si>
  <si>
    <t>Town Of Queensbury</t>
  </si>
  <si>
    <t>Brier Hill</t>
  </si>
  <si>
    <t>Town Of Westford</t>
  </si>
  <si>
    <t>Weston Mills</t>
  </si>
  <si>
    <t>Blenheim</t>
  </si>
  <si>
    <t>Deferiet</t>
  </si>
  <si>
    <t>Ellisburg</t>
  </si>
  <si>
    <t>Town Of Brant</t>
  </si>
  <si>
    <t>Farnham</t>
  </si>
  <si>
    <t>Depauville</t>
  </si>
  <si>
    <t>Town Of Sheridan</t>
  </si>
  <si>
    <t>Town Of Piercefield</t>
  </si>
  <si>
    <t>Town Of New Haven</t>
  </si>
  <si>
    <t>Town of Macomb</t>
  </si>
  <si>
    <t>Town Of Ellington</t>
  </si>
  <si>
    <t>Town Of Orwell</t>
  </si>
  <si>
    <t>Town Of Montezuma</t>
  </si>
  <si>
    <t>Ridgeway</t>
  </si>
  <si>
    <t>Town Of Scriba</t>
  </si>
  <si>
    <t>Au Sable</t>
  </si>
  <si>
    <t>Cortlandville</t>
  </si>
  <si>
    <t>Town Of Clarendon</t>
  </si>
  <si>
    <t>Elyria</t>
  </si>
  <si>
    <t>Westerville</t>
  </si>
  <si>
    <t>Grove City</t>
  </si>
  <si>
    <t>Gahanna</t>
  </si>
  <si>
    <t>Parma Heights</t>
  </si>
  <si>
    <t>Painesville</t>
  </si>
  <si>
    <t>Reynoldsburg</t>
  </si>
  <si>
    <t>Delaware</t>
  </si>
  <si>
    <t>Huber Heights</t>
  </si>
  <si>
    <t>Massillon</t>
  </si>
  <si>
    <t>Fairborn</t>
  </si>
  <si>
    <t>Perrysburg</t>
  </si>
  <si>
    <t>Finneytown</t>
  </si>
  <si>
    <t>Cleveland Heights</t>
  </si>
  <si>
    <t>Willoughby</t>
  </si>
  <si>
    <t>Barberton</t>
  </si>
  <si>
    <t>North Canton</t>
  </si>
  <si>
    <t>Shaker Heights</t>
  </si>
  <si>
    <t>Xenia</t>
  </si>
  <si>
    <t>Miamisburg</t>
  </si>
  <si>
    <t>Pickerington</t>
  </si>
  <si>
    <t>Boardman</t>
  </si>
  <si>
    <t>Eastlake</t>
  </si>
  <si>
    <t>Upper Arlington</t>
  </si>
  <si>
    <t>South Euclid</t>
  </si>
  <si>
    <t>North Ridgeville</t>
  </si>
  <si>
    <t>Cuyahoga Falls</t>
  </si>
  <si>
    <t>North Olmsted</t>
  </si>
  <si>
    <t>North Royalton</t>
  </si>
  <si>
    <t>Austintown</t>
  </si>
  <si>
    <t>Maumee</t>
  </si>
  <si>
    <t>Grandview Heights</t>
  </si>
  <si>
    <t>Bexley</t>
  </si>
  <si>
    <t>Lorain</t>
  </si>
  <si>
    <t>Garfield Heights</t>
  </si>
  <si>
    <t>White Oak</t>
  </si>
  <si>
    <t>Beavercreek</t>
  </si>
  <si>
    <t>Pataskala</t>
  </si>
  <si>
    <t>New Philadelphia</t>
  </si>
  <si>
    <t>Strongsville</t>
  </si>
  <si>
    <t>Blacklick</t>
  </si>
  <si>
    <t>Dry Run</t>
  </si>
  <si>
    <t>Piqua</t>
  </si>
  <si>
    <t>Maineville</t>
  </si>
  <si>
    <t>Sharonville</t>
  </si>
  <si>
    <t>Avon Lake</t>
  </si>
  <si>
    <t>Portage Lakes</t>
  </si>
  <si>
    <t>Rocky River</t>
  </si>
  <si>
    <t>Bridgetown</t>
  </si>
  <si>
    <t>Circleville</t>
  </si>
  <si>
    <t>East Liverpool</t>
  </si>
  <si>
    <t>East Cleveland</t>
  </si>
  <si>
    <t>Maple Heights</t>
  </si>
  <si>
    <t>Olmsted Falls</t>
  </si>
  <si>
    <t>Chardon</t>
  </si>
  <si>
    <t>Amelia</t>
  </si>
  <si>
    <t>Springboro</t>
  </si>
  <si>
    <t>Canfield</t>
  </si>
  <si>
    <t>Blue Ash</t>
  </si>
  <si>
    <t>Tipp City</t>
  </si>
  <si>
    <t>Twinsburg</t>
  </si>
  <si>
    <t>West Carrollton</t>
  </si>
  <si>
    <t>Seven Hills</t>
  </si>
  <si>
    <t>Northgate</t>
  </si>
  <si>
    <t>Broadview Heights</t>
  </si>
  <si>
    <t>Fairview Park</t>
  </si>
  <si>
    <t>Brook Park</t>
  </si>
  <si>
    <t>Steubenville</t>
  </si>
  <si>
    <t>Tallmadge</t>
  </si>
  <si>
    <t>Fairlawn</t>
  </si>
  <si>
    <t>Streetsboro</t>
  </si>
  <si>
    <t>Trotwood</t>
  </si>
  <si>
    <t>Galion</t>
  </si>
  <si>
    <t>Vermilion</t>
  </si>
  <si>
    <t>Chagrin Falls</t>
  </si>
  <si>
    <t>Gallipolis</t>
  </si>
  <si>
    <t>Conneaut</t>
  </si>
  <si>
    <t>Copley</t>
  </si>
  <si>
    <t>Bay Village</t>
  </si>
  <si>
    <t>Saint Clairsville</t>
  </si>
  <si>
    <t>Groveport</t>
  </si>
  <si>
    <t>Madeira</t>
  </si>
  <si>
    <t>South Point</t>
  </si>
  <si>
    <t>Brecksville</t>
  </si>
  <si>
    <t>Plain City</t>
  </si>
  <si>
    <t>Cleves</t>
  </si>
  <si>
    <t>Swanton</t>
  </si>
  <si>
    <t>Mogadore</t>
  </si>
  <si>
    <t>Wintersville</t>
  </si>
  <si>
    <t>Wauseon</t>
  </si>
  <si>
    <t>Canal Fulton</t>
  </si>
  <si>
    <t>Sheffield Lake</t>
  </si>
  <si>
    <t>Wheelersburg</t>
  </si>
  <si>
    <t>Elida</t>
  </si>
  <si>
    <t>Moraine</t>
  </si>
  <si>
    <t>Belpre</t>
  </si>
  <si>
    <t>Lucasville</t>
  </si>
  <si>
    <t>Fort Shawnee</t>
  </si>
  <si>
    <t>Struthers</t>
  </si>
  <si>
    <t>Bellbrook</t>
  </si>
  <si>
    <t>Newton Falls</t>
  </si>
  <si>
    <t>Lordstown</t>
  </si>
  <si>
    <t>Chesterland</t>
  </si>
  <si>
    <t>Mount Gilead</t>
  </si>
  <si>
    <t>Minerva</t>
  </si>
  <si>
    <t>Oberlin</t>
  </si>
  <si>
    <t>Toronto</t>
  </si>
  <si>
    <t>Hartville</t>
  </si>
  <si>
    <t>Mount Orab</t>
  </si>
  <si>
    <t>Thornville</t>
  </si>
  <si>
    <t>Blanchester</t>
  </si>
  <si>
    <t>Wellston</t>
  </si>
  <si>
    <t>Martins Ferry</t>
  </si>
  <si>
    <t>New Franklin</t>
  </si>
  <si>
    <t>Bellaire</t>
  </si>
  <si>
    <t>Fredericktown</t>
  </si>
  <si>
    <t>Chesapeake</t>
  </si>
  <si>
    <t>Nelsonville</t>
  </si>
  <si>
    <t>Rittman</t>
  </si>
  <si>
    <t>Uhrichsville</t>
  </si>
  <si>
    <t>Doylestown</t>
  </si>
  <si>
    <t>Garrettsville</t>
  </si>
  <si>
    <t>New Lexington</t>
  </si>
  <si>
    <t>Mantua</t>
  </si>
  <si>
    <t>Bellville</t>
  </si>
  <si>
    <t>Newcomerstown</t>
  </si>
  <si>
    <t>East Palestine</t>
  </si>
  <si>
    <t>West Milton</t>
  </si>
  <si>
    <t>Whitehouse</t>
  </si>
  <si>
    <t>Arcanum</t>
  </si>
  <si>
    <t>West Salem</t>
  </si>
  <si>
    <t>Archbold</t>
  </si>
  <si>
    <t>West Jefferson</t>
  </si>
  <si>
    <t>Cardington</t>
  </si>
  <si>
    <t>Centerburg</t>
  </si>
  <si>
    <t>Rossford</t>
  </si>
  <si>
    <t>Sugarcreek</t>
  </si>
  <si>
    <t>Wakeman</t>
  </si>
  <si>
    <t>West Portsmouth</t>
  </si>
  <si>
    <t>Sardinia</t>
  </si>
  <si>
    <t>Walbridge</t>
  </si>
  <si>
    <t>New Lebanon</t>
  </si>
  <si>
    <t>Yellow Springs</t>
  </si>
  <si>
    <t>Nashport</t>
  </si>
  <si>
    <t>East Canton</t>
  </si>
  <si>
    <t>South Lebanon</t>
  </si>
  <si>
    <t>Loudonville</t>
  </si>
  <si>
    <t>Shadyside</t>
  </si>
  <si>
    <t>Enon</t>
  </si>
  <si>
    <t>Mingo Junction</t>
  </si>
  <si>
    <t>Apple Creek</t>
  </si>
  <si>
    <t>Rootstown</t>
  </si>
  <si>
    <t>Byesville</t>
  </si>
  <si>
    <t>Saint Paris</t>
  </si>
  <si>
    <t>Richwood</t>
  </si>
  <si>
    <t>Munroe Falls</t>
  </si>
  <si>
    <t>Valley City</t>
  </si>
  <si>
    <t>Glouster</t>
  </si>
  <si>
    <t>Crooksville</t>
  </si>
  <si>
    <t>Minster</t>
  </si>
  <si>
    <t>Masury</t>
  </si>
  <si>
    <t>South Charleston</t>
  </si>
  <si>
    <t>Sabina</t>
  </si>
  <si>
    <t>Gambier</t>
  </si>
  <si>
    <t>Shreve</t>
  </si>
  <si>
    <t>Novelty</t>
  </si>
  <si>
    <t>Orwell</t>
  </si>
  <si>
    <t>Frazeysburg</t>
  </si>
  <si>
    <t>Mineral Ridge</t>
  </si>
  <si>
    <t>Laurelville</t>
  </si>
  <si>
    <t>Leetonia</t>
  </si>
  <si>
    <t>Vienna Center</t>
  </si>
  <si>
    <t>Gibsonburg</t>
  </si>
  <si>
    <t>Brookfield Center</t>
  </si>
  <si>
    <t>New Middletown</t>
  </si>
  <si>
    <t>Mc Donald</t>
  </si>
  <si>
    <t>Greenhills</t>
  </si>
  <si>
    <t>New Bremen</t>
  </si>
  <si>
    <t>Amanda</t>
  </si>
  <si>
    <t>Curtice</t>
  </si>
  <si>
    <t>North Baltimore</t>
  </si>
  <si>
    <t>Minford</t>
  </si>
  <si>
    <t>The Plains</t>
  </si>
  <si>
    <t>Roaming Shores</t>
  </si>
  <si>
    <t>Lowellville</t>
  </si>
  <si>
    <t>Anna</t>
  </si>
  <si>
    <t>Rayland</t>
  </si>
  <si>
    <t>Ripley</t>
  </si>
  <si>
    <t>Leavittsburg</t>
  </si>
  <si>
    <t>Millersport</t>
  </si>
  <si>
    <t>Beloit</t>
  </si>
  <si>
    <t>Coolville</t>
  </si>
  <si>
    <t>Fort Recovery</t>
  </si>
  <si>
    <t>Harrod</t>
  </si>
  <si>
    <t>Monclova</t>
  </si>
  <si>
    <t>Felicity</t>
  </si>
  <si>
    <t>De Graff</t>
  </si>
  <si>
    <t>South Vienna</t>
  </si>
  <si>
    <t>Belle Center</t>
  </si>
  <si>
    <t>Pemberville</t>
  </si>
  <si>
    <t>Craig Beach</t>
  </si>
  <si>
    <t>Hamersville</t>
  </si>
  <si>
    <t>Crown City</t>
  </si>
  <si>
    <t>Gates Mills</t>
  </si>
  <si>
    <t>Saint Henry</t>
  </si>
  <si>
    <t>New Waterford</t>
  </si>
  <si>
    <t>East Sparta</t>
  </si>
  <si>
    <t>Dillonvale</t>
  </si>
  <si>
    <t>Franklin Furnace</t>
  </si>
  <si>
    <t>McDermott</t>
  </si>
  <si>
    <t>Bristolville</t>
  </si>
  <si>
    <t>North Jackson</t>
  </si>
  <si>
    <t>Little Hocking</t>
  </si>
  <si>
    <t>Okeana</t>
  </si>
  <si>
    <t>Salineville</t>
  </si>
  <si>
    <t>Russells Point</t>
  </si>
  <si>
    <t>Buckeye Lake</t>
  </si>
  <si>
    <t>West Farmington</t>
  </si>
  <si>
    <t>Fort Loramie</t>
  </si>
  <si>
    <t>North Lima</t>
  </si>
  <si>
    <t>Stoutsville</t>
  </si>
  <si>
    <t>Quaker City</t>
  </si>
  <si>
    <t>Mineral City</t>
  </si>
  <si>
    <t>Matamoras</t>
  </si>
  <si>
    <t>Senecaville</t>
  </si>
  <si>
    <t>Kitts Hill</t>
  </si>
  <si>
    <t>Berlin Center</t>
  </si>
  <si>
    <t>North Lawrence</t>
  </si>
  <si>
    <t>Jeromesville</t>
  </si>
  <si>
    <t>Hanoverton</t>
  </si>
  <si>
    <t>Berlin Heights</t>
  </si>
  <si>
    <t>Pedro</t>
  </si>
  <si>
    <t>Convoy</t>
  </si>
  <si>
    <t>North Lewisburg</t>
  </si>
  <si>
    <t>Kimbolton</t>
  </si>
  <si>
    <t>Beach City</t>
  </si>
  <si>
    <t>Powhatan Point</t>
  </si>
  <si>
    <t>Rockbridge</t>
  </si>
  <si>
    <t>Bloomville</t>
  </si>
  <si>
    <t>Otway</t>
  </si>
  <si>
    <t>Green Springs</t>
  </si>
  <si>
    <t>West Mansfield</t>
  </si>
  <si>
    <t>Marshallville</t>
  </si>
  <si>
    <t>Adena</t>
  </si>
  <si>
    <t>Gnadenhutten</t>
  </si>
  <si>
    <t>Saint Louisville</t>
  </si>
  <si>
    <t>Sherrodsville</t>
  </si>
  <si>
    <t>South Webster</t>
  </si>
  <si>
    <t>New Madison</t>
  </si>
  <si>
    <t>Patriot</t>
  </si>
  <si>
    <t>Botkins</t>
  </si>
  <si>
    <t>Oregonia</t>
  </si>
  <si>
    <t>Jackson Center</t>
  </si>
  <si>
    <t>La Rue</t>
  </si>
  <si>
    <t>Ohio City</t>
  </si>
  <si>
    <t>Terrace Park</t>
  </si>
  <si>
    <t>Jacobsburg</t>
  </si>
  <si>
    <t>Commercial Point</t>
  </si>
  <si>
    <t>Glenford</t>
  </si>
  <si>
    <t>Homeworth</t>
  </si>
  <si>
    <t>Polk</t>
  </si>
  <si>
    <t>Mount Perry</t>
  </si>
  <si>
    <t>New Springfield</t>
  </si>
  <si>
    <t>Lore City</t>
  </si>
  <si>
    <t>Valley Hi</t>
  </si>
  <si>
    <t>Negley</t>
  </si>
  <si>
    <t>Pleasant City</t>
  </si>
  <si>
    <t>Huntsburg</t>
  </si>
  <si>
    <t>Milford Center</t>
  </si>
  <si>
    <t>Luckey</t>
  </si>
  <si>
    <t>Waynesfield</t>
  </si>
  <si>
    <t>New Knoxville</t>
  </si>
  <si>
    <t>Brilliant</t>
  </si>
  <si>
    <t>Cable</t>
  </si>
  <si>
    <t>Austinburg</t>
  </si>
  <si>
    <t>Lithopolis</t>
  </si>
  <si>
    <t>North Bloomfield</t>
  </si>
  <si>
    <t>New Straitsville</t>
  </si>
  <si>
    <t>Bradner</t>
  </si>
  <si>
    <t>Guysville</t>
  </si>
  <si>
    <t>Dellroy</t>
  </si>
  <si>
    <t>Nova</t>
  </si>
  <si>
    <t>Millfield</t>
  </si>
  <si>
    <t>New Marshfield</t>
  </si>
  <si>
    <t>Dorset</t>
  </si>
  <si>
    <t>Chandlersville</t>
  </si>
  <si>
    <t>Farmdale</t>
  </si>
  <si>
    <t>Russia</t>
  </si>
  <si>
    <t>Tiltonsville</t>
  </si>
  <si>
    <t>South Salem</t>
  </si>
  <si>
    <t>Casstown</t>
  </si>
  <si>
    <t>Risingsun</t>
  </si>
  <si>
    <t>Vickery</t>
  </si>
  <si>
    <t>Bloomingburg</t>
  </si>
  <si>
    <t>Pierpont</t>
  </si>
  <si>
    <t>Lakemore</t>
  </si>
  <si>
    <t>Willow Wood</t>
  </si>
  <si>
    <t>Rushsylvania</t>
  </si>
  <si>
    <t>Blue Rock</t>
  </si>
  <si>
    <t>Rawson</t>
  </si>
  <si>
    <t>Graytown</t>
  </si>
  <si>
    <t>New Riegel</t>
  </si>
  <si>
    <t>Cygnet</t>
  </si>
  <si>
    <t>Homerville</t>
  </si>
  <si>
    <t>Salesville</t>
  </si>
  <si>
    <t>Ney</t>
  </si>
  <si>
    <t>North Benton</t>
  </si>
  <si>
    <t>Bergholz</t>
  </si>
  <si>
    <t>Kings Mills</t>
  </si>
  <si>
    <t>Duncan Falls</t>
  </si>
  <si>
    <t>Ludlow Falls</t>
  </si>
  <si>
    <t>Bloomdale</t>
  </si>
  <si>
    <t>Westfield Center</t>
  </si>
  <si>
    <t>Stone Creek</t>
  </si>
  <si>
    <t>Radnor</t>
  </si>
  <si>
    <t>North Fairfield</t>
  </si>
  <si>
    <t>Lower Salem</t>
  </si>
  <si>
    <t>Put in Bay</t>
  </si>
  <si>
    <t>Rudolph</t>
  </si>
  <si>
    <t>Mount Blanchard</t>
  </si>
  <si>
    <t>Walhonding</t>
  </si>
  <si>
    <t>Willshire</t>
  </si>
  <si>
    <t>Middle Point</t>
  </si>
  <si>
    <t>Owensville</t>
  </si>
  <si>
    <t>Amesville</t>
  </si>
  <si>
    <t>Chauncey</t>
  </si>
  <si>
    <t>East Liberty</t>
  </si>
  <si>
    <t>Berkey</t>
  </si>
  <si>
    <t>Lindsey</t>
  </si>
  <si>
    <t>South Bloomingville</t>
  </si>
  <si>
    <t>Haskins</t>
  </si>
  <si>
    <t>Morral</t>
  </si>
  <si>
    <t>Rossburg</t>
  </si>
  <si>
    <t>Alvada</t>
  </si>
  <si>
    <t>Addyston</t>
  </si>
  <si>
    <t>Tiro</t>
  </si>
  <si>
    <t>Jenera</t>
  </si>
  <si>
    <t>Brice</t>
  </si>
  <si>
    <t>Hammondsville</t>
  </si>
  <si>
    <t>South Solon</t>
  </si>
  <si>
    <t>New Bloomington</t>
  </si>
  <si>
    <t>Seven Mile</t>
  </si>
  <si>
    <t>Custar</t>
  </si>
  <si>
    <t>Washingtonville</t>
  </si>
  <si>
    <t>Bettsville</t>
  </si>
  <si>
    <t>Kelleys Island</t>
  </si>
  <si>
    <t>Mechanicstown</t>
  </si>
  <si>
    <t>New Weston</t>
  </si>
  <si>
    <t>McCutchenville</t>
  </si>
  <si>
    <t>North Kingsville</t>
  </si>
  <si>
    <t>Mount Cory</t>
  </si>
  <si>
    <t>Venedocia</t>
  </si>
  <si>
    <t>Yorkshire</t>
  </si>
  <si>
    <t>Buchtel</t>
  </si>
  <si>
    <t>Vanlue</t>
  </si>
  <si>
    <t>Gann</t>
  </si>
  <si>
    <t>Hollansburg</t>
  </si>
  <si>
    <t>Montrose-Ghent</t>
  </si>
  <si>
    <t>Burgoon</t>
  </si>
  <si>
    <t>Christiansburg</t>
  </si>
  <si>
    <t>Richmond Dale</t>
  </si>
  <si>
    <t>Harveysburg</t>
  </si>
  <si>
    <t>Rarden</t>
  </si>
  <si>
    <t>Kirkersville</t>
  </si>
  <si>
    <t>Camp Dennison</t>
  </si>
  <si>
    <t>Tremont City</t>
  </si>
  <si>
    <t>Green Camp</t>
  </si>
  <si>
    <t>Mark Center</t>
  </si>
  <si>
    <t>Adelphi</t>
  </si>
  <si>
    <t>Zoar</t>
  </si>
  <si>
    <t>Neapolis</t>
  </si>
  <si>
    <t>Pitsburg</t>
  </si>
  <si>
    <t>Beaverdam</t>
  </si>
  <si>
    <t>Donnelsville</t>
  </si>
  <si>
    <t>Magnetic Springs</t>
  </si>
  <si>
    <t>Gratiot</t>
  </si>
  <si>
    <t>Old Washington</t>
  </si>
  <si>
    <t>Kipton</t>
  </si>
  <si>
    <t>Port William</t>
  </si>
  <si>
    <t>Montezuma</t>
  </si>
  <si>
    <t>Haydenville</t>
  </si>
  <si>
    <t>Lafferty</t>
  </si>
  <si>
    <t>Holloway</t>
  </si>
  <si>
    <t>Unionville Center</t>
  </si>
  <si>
    <t>Wingett Run</t>
  </si>
  <si>
    <t>Alledonia</t>
  </si>
  <si>
    <t>Middle Bass</t>
  </si>
  <si>
    <t>Gomer</t>
  </si>
  <si>
    <t>Higginsport</t>
  </si>
  <si>
    <t>North Star</t>
  </si>
  <si>
    <t>Milton Center</t>
  </si>
  <si>
    <t>West Millgrove</t>
  </si>
  <si>
    <t>Harbor View</t>
  </si>
  <si>
    <t>Nankin</t>
  </si>
  <si>
    <t>Derwent</t>
  </si>
  <si>
    <t>Farmer</t>
  </si>
  <si>
    <t>Evansport</t>
  </si>
  <si>
    <t>Fultonham</t>
  </si>
  <si>
    <t>Yukon</t>
  </si>
  <si>
    <t>Broken Arrow</t>
  </si>
  <si>
    <t>Moore</t>
  </si>
  <si>
    <t>Edmond</t>
  </si>
  <si>
    <t>Owasso</t>
  </si>
  <si>
    <t>Midwest City</t>
  </si>
  <si>
    <t>Sand Springs</t>
  </si>
  <si>
    <t>Sapulpa</t>
  </si>
  <si>
    <t>Bixby</t>
  </si>
  <si>
    <t>Claremore</t>
  </si>
  <si>
    <t>Guthrie</t>
  </si>
  <si>
    <t>Mustang</t>
  </si>
  <si>
    <t>Choctaw</t>
  </si>
  <si>
    <t>Del City</t>
  </si>
  <si>
    <t>Jenks</t>
  </si>
  <si>
    <t>Chickasha</t>
  </si>
  <si>
    <t>El Reno</t>
  </si>
  <si>
    <t>Okmulgee</t>
  </si>
  <si>
    <t>Sallisaw</t>
  </si>
  <si>
    <t>Coweta</t>
  </si>
  <si>
    <t>Skiatook</t>
  </si>
  <si>
    <t>Warr Acres</t>
  </si>
  <si>
    <t>Wagoner</t>
  </si>
  <si>
    <t>Tuttle</t>
  </si>
  <si>
    <t>Glenpool</t>
  </si>
  <si>
    <t>Noble</t>
  </si>
  <si>
    <t>Poteau</t>
  </si>
  <si>
    <t>Harrah</t>
  </si>
  <si>
    <t>Muldrow</t>
  </si>
  <si>
    <t>Cushing</t>
  </si>
  <si>
    <t>Bristow</t>
  </si>
  <si>
    <t>Henryetta</t>
  </si>
  <si>
    <t>Fort Gibson</t>
  </si>
  <si>
    <t>McLoud</t>
  </si>
  <si>
    <t>Catoosa</t>
  </si>
  <si>
    <t>Mannford</t>
  </si>
  <si>
    <t>Blackwell</t>
  </si>
  <si>
    <t>Slaughterville</t>
  </si>
  <si>
    <t>Spiro</t>
  </si>
  <si>
    <t>Inola</t>
  </si>
  <si>
    <t>Mounds</t>
  </si>
  <si>
    <t>Pawhuska</t>
  </si>
  <si>
    <t>Perkins</t>
  </si>
  <si>
    <t>Hulbert</t>
  </si>
  <si>
    <t>Heavener</t>
  </si>
  <si>
    <t>Cache</t>
  </si>
  <si>
    <t>Vian</t>
  </si>
  <si>
    <t>Oologah</t>
  </si>
  <si>
    <t>Comanche</t>
  </si>
  <si>
    <t>Haskell</t>
  </si>
  <si>
    <t>Pocola</t>
  </si>
  <si>
    <t>Meeker</t>
  </si>
  <si>
    <t>Stroud</t>
  </si>
  <si>
    <t>Pettit</t>
  </si>
  <si>
    <t>Beggs</t>
  </si>
  <si>
    <t>Lone Grove</t>
  </si>
  <si>
    <t>Wister</t>
  </si>
  <si>
    <t>Talihina</t>
  </si>
  <si>
    <t>Drumright</t>
  </si>
  <si>
    <t>Kellyville</t>
  </si>
  <si>
    <t>Newkirk</t>
  </si>
  <si>
    <t>Tonkawa</t>
  </si>
  <si>
    <t>Walters</t>
  </si>
  <si>
    <t>Gore</t>
  </si>
  <si>
    <t>Hartshorne</t>
  </si>
  <si>
    <t>Healdton</t>
  </si>
  <si>
    <t>Hominy</t>
  </si>
  <si>
    <t>Goldsby</t>
  </si>
  <si>
    <t>Porter</t>
  </si>
  <si>
    <t>Rush Springs</t>
  </si>
  <si>
    <t>Quapaw</t>
  </si>
  <si>
    <t>Minco</t>
  </si>
  <si>
    <t>Caddo</t>
  </si>
  <si>
    <t>Hooker</t>
  </si>
  <si>
    <t>Kiefer</t>
  </si>
  <si>
    <t>Talala</t>
  </si>
  <si>
    <t>Bokchito</t>
  </si>
  <si>
    <t>Turley</t>
  </si>
  <si>
    <t>Bokoshe</t>
  </si>
  <si>
    <t>Barnsdall</t>
  </si>
  <si>
    <t>Arkoma</t>
  </si>
  <si>
    <t>Cookson</t>
  </si>
  <si>
    <t>Earlsboro</t>
  </si>
  <si>
    <t>Quinton</t>
  </si>
  <si>
    <t>Shady Point</t>
  </si>
  <si>
    <t>Ochelata</t>
  </si>
  <si>
    <t>Geronimo</t>
  </si>
  <si>
    <t>Ninnekah</t>
  </si>
  <si>
    <t>Copan</t>
  </si>
  <si>
    <t>Krebs</t>
  </si>
  <si>
    <t>Maud</t>
  </si>
  <si>
    <t>Oktaha</t>
  </si>
  <si>
    <t>Waukomis</t>
  </si>
  <si>
    <t>Cartwright</t>
  </si>
  <si>
    <t>Tribbey</t>
  </si>
  <si>
    <t>Terlton</t>
  </si>
  <si>
    <t>Thomas</t>
  </si>
  <si>
    <t>Roff</t>
  </si>
  <si>
    <t>Webbers Falls</t>
  </si>
  <si>
    <t>Wanette</t>
  </si>
  <si>
    <t>Welling</t>
  </si>
  <si>
    <t>Texhoma</t>
  </si>
  <si>
    <t>Asher</t>
  </si>
  <si>
    <t>Agra</t>
  </si>
  <si>
    <t>Erick</t>
  </si>
  <si>
    <t>Indiahoma</t>
  </si>
  <si>
    <t>Goodwell</t>
  </si>
  <si>
    <t>Lahoma</t>
  </si>
  <si>
    <t>Canadian</t>
  </si>
  <si>
    <t>Ratliff City</t>
  </si>
  <si>
    <t>Tryon</t>
  </si>
  <si>
    <t>Alex</t>
  </si>
  <si>
    <t>Coyle</t>
  </si>
  <si>
    <t>Garber</t>
  </si>
  <si>
    <t>Arapaho</t>
  </si>
  <si>
    <t>Gans</t>
  </si>
  <si>
    <t>Braggs</t>
  </si>
  <si>
    <t>Kemp</t>
  </si>
  <si>
    <t>Oilton</t>
  </si>
  <si>
    <t>Carney</t>
  </si>
  <si>
    <t>Springer</t>
  </si>
  <si>
    <t>Byars</t>
  </si>
  <si>
    <t>Verden</t>
  </si>
  <si>
    <t>Shidler</t>
  </si>
  <si>
    <t>Kaw City</t>
  </si>
  <si>
    <t>Dewar</t>
  </si>
  <si>
    <t>Amber</t>
  </si>
  <si>
    <t>Velma</t>
  </si>
  <si>
    <t>Hodgen</t>
  </si>
  <si>
    <t>Mulhall</t>
  </si>
  <si>
    <t>Savanna</t>
  </si>
  <si>
    <t>Randlett</t>
  </si>
  <si>
    <t>Drummond</t>
  </si>
  <si>
    <t>Scraper</t>
  </si>
  <si>
    <t>Kenefic</t>
  </si>
  <si>
    <t>Custer City</t>
  </si>
  <si>
    <t>Olustee</t>
  </si>
  <si>
    <t>Pocasset</t>
  </si>
  <si>
    <t>Crowder</t>
  </si>
  <si>
    <t>East Duke</t>
  </si>
  <si>
    <t>Braman</t>
  </si>
  <si>
    <t>Carter</t>
  </si>
  <si>
    <t>Prue</t>
  </si>
  <si>
    <t>Wynona</t>
  </si>
  <si>
    <t>Eldorado</t>
  </si>
  <si>
    <t>Medicine Park</t>
  </si>
  <si>
    <t>Achille</t>
  </si>
  <si>
    <t>Loco</t>
  </si>
  <si>
    <t>Dibble</t>
  </si>
  <si>
    <t>Schulter</t>
  </si>
  <si>
    <t>Kremlin</t>
  </si>
  <si>
    <t>Fort Supply</t>
  </si>
  <si>
    <t>Mutual</t>
  </si>
  <si>
    <t>Faxon</t>
  </si>
  <si>
    <t>Hardesty</t>
  </si>
  <si>
    <t>Alderson</t>
  </si>
  <si>
    <t>Francis</t>
  </si>
  <si>
    <t>Devol</t>
  </si>
  <si>
    <t>Maramec</t>
  </si>
  <si>
    <t>Muse</t>
  </si>
  <si>
    <t>Avant</t>
  </si>
  <si>
    <t>Headrick</t>
  </si>
  <si>
    <t>Fitzhugh</t>
  </si>
  <si>
    <t>Carrier</t>
  </si>
  <si>
    <t>Nardin</t>
  </si>
  <si>
    <t>Leflore</t>
  </si>
  <si>
    <t>Martha</t>
  </si>
  <si>
    <t>Fox</t>
  </si>
  <si>
    <t>Vera</t>
  </si>
  <si>
    <t>Tatums</t>
  </si>
  <si>
    <t>Hallett</t>
  </si>
  <si>
    <t>Lucien</t>
  </si>
  <si>
    <t>Wainwright</t>
  </si>
  <si>
    <t>Fanshawe</t>
  </si>
  <si>
    <t>Gene Autry</t>
  </si>
  <si>
    <t>Texola</t>
  </si>
  <si>
    <t>Tussy</t>
  </si>
  <si>
    <t>Oregon City</t>
  </si>
  <si>
    <t>Bend</t>
  </si>
  <si>
    <t>Tigard</t>
  </si>
  <si>
    <t>Beaverton</t>
  </si>
  <si>
    <t>Redmond</t>
  </si>
  <si>
    <t>Gresham</t>
  </si>
  <si>
    <t>Keizer</t>
  </si>
  <si>
    <t>Milwaukie</t>
  </si>
  <si>
    <t>Hayesville</t>
  </si>
  <si>
    <t>Tualatin</t>
  </si>
  <si>
    <t>Central Point</t>
  </si>
  <si>
    <t>Newberg</t>
  </si>
  <si>
    <t>West Haven-Sylvan</t>
  </si>
  <si>
    <t>Happy Valley</t>
  </si>
  <si>
    <t>West Linn</t>
  </si>
  <si>
    <t>Lake Oswego</t>
  </si>
  <si>
    <t>Forest Grove</t>
  </si>
  <si>
    <t>Hermiston</t>
  </si>
  <si>
    <t>Clackamas</t>
  </si>
  <si>
    <t>Canby</t>
  </si>
  <si>
    <t>Sandy</t>
  </si>
  <si>
    <t>Troutdale</t>
  </si>
  <si>
    <t>Saint Helens</t>
  </si>
  <si>
    <t>Eagle Point</t>
  </si>
  <si>
    <t>Silverton</t>
  </si>
  <si>
    <t>Molalla</t>
  </si>
  <si>
    <t>La Pine</t>
  </si>
  <si>
    <t>Lincoln City</t>
  </si>
  <si>
    <t>Scappoose</t>
  </si>
  <si>
    <t>Estacada</t>
  </si>
  <si>
    <t>Sutherlin</t>
  </si>
  <si>
    <t>Milton Freewater</t>
  </si>
  <si>
    <t>Myrtle Creek</t>
  </si>
  <si>
    <t>Creswell</t>
  </si>
  <si>
    <t>Bandon</t>
  </si>
  <si>
    <t>White City</t>
  </si>
  <si>
    <t>Talent</t>
  </si>
  <si>
    <t>Stayton</t>
  </si>
  <si>
    <t>Rogue River</t>
  </si>
  <si>
    <t>Sisters</t>
  </si>
  <si>
    <t>Veneta</t>
  </si>
  <si>
    <t>Philomath</t>
  </si>
  <si>
    <t>Boring</t>
  </si>
  <si>
    <t>Cave Junction</t>
  </si>
  <si>
    <t>Coquille</t>
  </si>
  <si>
    <t>Rainier</t>
  </si>
  <si>
    <t>Waldport</t>
  </si>
  <si>
    <t>Reedsport</t>
  </si>
  <si>
    <t>Clatskanie</t>
  </si>
  <si>
    <t>Aumsville</t>
  </si>
  <si>
    <t>Gold Beach</t>
  </si>
  <si>
    <t>North Plains</t>
  </si>
  <si>
    <t>Myrtle Point</t>
  </si>
  <si>
    <t>Nyssa</t>
  </si>
  <si>
    <t>Chiloquin</t>
  </si>
  <si>
    <t>Scio</t>
  </si>
  <si>
    <t>Oakridge</t>
  </si>
  <si>
    <t>Mount Angel</t>
  </si>
  <si>
    <t>Shady Cove</t>
  </si>
  <si>
    <t>Banks</t>
  </si>
  <si>
    <t>Merlin</t>
  </si>
  <si>
    <t>Depoe Bay</t>
  </si>
  <si>
    <t>Irrigon</t>
  </si>
  <si>
    <t>Vernonia</t>
  </si>
  <si>
    <t>Eagle Creek</t>
  </si>
  <si>
    <t>Sublimity</t>
  </si>
  <si>
    <t>Yamhill</t>
  </si>
  <si>
    <t>Willamina</t>
  </si>
  <si>
    <t>Corbett</t>
  </si>
  <si>
    <t>Welches</t>
  </si>
  <si>
    <t>Port Orford</t>
  </si>
  <si>
    <t>Mount Hood Parkdale</t>
  </si>
  <si>
    <t>Gervais</t>
  </si>
  <si>
    <t>Mulino</t>
  </si>
  <si>
    <t>Canyonville</t>
  </si>
  <si>
    <t>Powell Butte</t>
  </si>
  <si>
    <t>Riddle</t>
  </si>
  <si>
    <t>Yachats</t>
  </si>
  <si>
    <t>Bonanza</t>
  </si>
  <si>
    <t>Siletz</t>
  </si>
  <si>
    <t>Glide</t>
  </si>
  <si>
    <t>Drain</t>
  </si>
  <si>
    <t>Mill City</t>
  </si>
  <si>
    <t>Heppner</t>
  </si>
  <si>
    <t>Rhododendron</t>
  </si>
  <si>
    <t>Yoncalla</t>
  </si>
  <si>
    <t>Pilot Rock</t>
  </si>
  <si>
    <t>Grand Ronde</t>
  </si>
  <si>
    <t>Marcola</t>
  </si>
  <si>
    <t>Cannon Beach</t>
  </si>
  <si>
    <t>Walterville</t>
  </si>
  <si>
    <t>Tangent</t>
  </si>
  <si>
    <t>Cove</t>
  </si>
  <si>
    <t>Tygh Valley</t>
  </si>
  <si>
    <t>Neotsu</t>
  </si>
  <si>
    <t>Keno</t>
  </si>
  <si>
    <t>Seal Rock</t>
  </si>
  <si>
    <t>Mosier</t>
  </si>
  <si>
    <t>Halsey</t>
  </si>
  <si>
    <t>Blue River</t>
  </si>
  <si>
    <t>Cascade Locks</t>
  </si>
  <si>
    <t>Athena</t>
  </si>
  <si>
    <t>Deer Island</t>
  </si>
  <si>
    <t>Scotts Mills</t>
  </si>
  <si>
    <t>Vida</t>
  </si>
  <si>
    <t>Falls City</t>
  </si>
  <si>
    <t>Malin</t>
  </si>
  <si>
    <t>Fall Creek</t>
  </si>
  <si>
    <t>Dufur</t>
  </si>
  <si>
    <t>Brightwood</t>
  </si>
  <si>
    <t>Maupin</t>
  </si>
  <si>
    <t>Azalea</t>
  </si>
  <si>
    <t>Echo</t>
  </si>
  <si>
    <t>Langlois</t>
  </si>
  <si>
    <t>Donald</t>
  </si>
  <si>
    <t>Blodgett</t>
  </si>
  <si>
    <t>O Brien</t>
  </si>
  <si>
    <t>Camas Valley</t>
  </si>
  <si>
    <t>Shedd</t>
  </si>
  <si>
    <t>Dorena</t>
  </si>
  <si>
    <t>Umpqua</t>
  </si>
  <si>
    <t>Idleyld Park</t>
  </si>
  <si>
    <t>Days Creek</t>
  </si>
  <si>
    <t>Tenmile</t>
  </si>
  <si>
    <t>Rickreall</t>
  </si>
  <si>
    <t>North Powder</t>
  </si>
  <si>
    <t>Ione</t>
  </si>
  <si>
    <t>Bly</t>
  </si>
  <si>
    <t>Sprague River</t>
  </si>
  <si>
    <t>Crescent Lake</t>
  </si>
  <si>
    <t>Westfir</t>
  </si>
  <si>
    <t>Noti</t>
  </si>
  <si>
    <t>Butte Falls</t>
  </si>
  <si>
    <t>Tidewater</t>
  </si>
  <si>
    <t>Jordan Valley</t>
  </si>
  <si>
    <t>Gilchrist</t>
  </si>
  <si>
    <t>Dunes City</t>
  </si>
  <si>
    <t>Gales Creek</t>
  </si>
  <si>
    <t>Blachly</t>
  </si>
  <si>
    <t>Imbler</t>
  </si>
  <si>
    <t>Lorane</t>
  </si>
  <si>
    <t>Deadwood</t>
  </si>
  <si>
    <t>Tiller</t>
  </si>
  <si>
    <t>Otter Rock</t>
  </si>
  <si>
    <t>Logsden</t>
  </si>
  <si>
    <t>Swisshome</t>
  </si>
  <si>
    <t>Sixes</t>
  </si>
  <si>
    <t>Arch Cape</t>
  </si>
  <si>
    <t>Helix</t>
  </si>
  <si>
    <t>Chemult</t>
  </si>
  <si>
    <t>Broadbent</t>
  </si>
  <si>
    <t>Harper</t>
  </si>
  <si>
    <t>Idanha</t>
  </si>
  <si>
    <t>Dairy</t>
  </si>
  <si>
    <t>Fort Klamath</t>
  </si>
  <si>
    <t>Timber</t>
  </si>
  <si>
    <t>Agness</t>
  </si>
  <si>
    <t>Juntura</t>
  </si>
  <si>
    <t>Cascadia</t>
  </si>
  <si>
    <t>Brogan</t>
  </si>
  <si>
    <t>Post</t>
  </si>
  <si>
    <t>Ironside</t>
  </si>
  <si>
    <t>Shaniko</t>
  </si>
  <si>
    <t>Brothers</t>
  </si>
  <si>
    <t>Lancaster Township</t>
  </si>
  <si>
    <t>Lansdale</t>
  </si>
  <si>
    <t>Bensalem Township</t>
  </si>
  <si>
    <t>Penn Township</t>
  </si>
  <si>
    <t>Lower Makefield Township</t>
  </si>
  <si>
    <t>Manheim Township</t>
  </si>
  <si>
    <t>Valley Township</t>
  </si>
  <si>
    <t>Pottstown</t>
  </si>
  <si>
    <t>Ross Township</t>
  </si>
  <si>
    <t>North Huntingdon Township</t>
  </si>
  <si>
    <t>East Brandywine Township</t>
  </si>
  <si>
    <t>Allentown</t>
  </si>
  <si>
    <t>Butler Township</t>
  </si>
  <si>
    <t>West Norriton</t>
  </si>
  <si>
    <t>Moon Township</t>
  </si>
  <si>
    <t>South Whitehall Township</t>
  </si>
  <si>
    <t>Wilkes-Barre</t>
  </si>
  <si>
    <t>Phoenixville</t>
  </si>
  <si>
    <t>North Strabane Township</t>
  </si>
  <si>
    <t>Warminster Township</t>
  </si>
  <si>
    <t>Upper Allen Township</t>
  </si>
  <si>
    <t>Lower Burrell</t>
  </si>
  <si>
    <t>Warwick Township</t>
  </si>
  <si>
    <t>Hampden Township</t>
  </si>
  <si>
    <t>Penn Hills</t>
  </si>
  <si>
    <t>Norristown</t>
  </si>
  <si>
    <t>Wilkinsburg</t>
  </si>
  <si>
    <t>Upper Darby Township</t>
  </si>
  <si>
    <t>Lower Paxton Township</t>
  </si>
  <si>
    <t>Northampton Township</t>
  </si>
  <si>
    <t>Lower Allen Township</t>
  </si>
  <si>
    <t>York Township</t>
  </si>
  <si>
    <t>White Township</t>
  </si>
  <si>
    <t>Richland Township</t>
  </si>
  <si>
    <t>Exeter Township</t>
  </si>
  <si>
    <t>Havertown</t>
  </si>
  <si>
    <t>Upper Providence Township</t>
  </si>
  <si>
    <t>Drexel Hill</t>
  </si>
  <si>
    <t>Ephrata Township</t>
  </si>
  <si>
    <t>Bethel Park</t>
  </si>
  <si>
    <t>Cranberry Township</t>
  </si>
  <si>
    <t>Radnor Township</t>
  </si>
  <si>
    <t>Upper Dublin Township</t>
  </si>
  <si>
    <t>Lansdowne</t>
  </si>
  <si>
    <t>Millcreek Township</t>
  </si>
  <si>
    <t>Abington Township</t>
  </si>
  <si>
    <t>Chambersburg</t>
  </si>
  <si>
    <t>Chippewa Township</t>
  </si>
  <si>
    <t>King of Prussia</t>
  </si>
  <si>
    <t>Doylestown Township</t>
  </si>
  <si>
    <t>Susquehanna Township</t>
  </si>
  <si>
    <t>Whitehall Township</t>
  </si>
  <si>
    <t>Unity Township</t>
  </si>
  <si>
    <t>Newtown Township</t>
  </si>
  <si>
    <t>Palmer Township</t>
  </si>
  <si>
    <t>Bloomsburg</t>
  </si>
  <si>
    <t>Hazleton</t>
  </si>
  <si>
    <t>North Wales</t>
  </si>
  <si>
    <t>Cumberland Township</t>
  </si>
  <si>
    <t>Limerick Township</t>
  </si>
  <si>
    <t>Lower Southampton Township</t>
  </si>
  <si>
    <t>Spring Township</t>
  </si>
  <si>
    <t>Progress</t>
  </si>
  <si>
    <t>Dover Township</t>
  </si>
  <si>
    <t>Park Forest Village</t>
  </si>
  <si>
    <t>Hampton Township</t>
  </si>
  <si>
    <t>Stowe Township</t>
  </si>
  <si>
    <t>Nazareth</t>
  </si>
  <si>
    <t>Lower Macungie Township</t>
  </si>
  <si>
    <t>Hummelstown</t>
  </si>
  <si>
    <t>Springettsbury Township</t>
  </si>
  <si>
    <t>Lower Swatara Township</t>
  </si>
  <si>
    <t>Cumru Township</t>
  </si>
  <si>
    <t>Perkasie</t>
  </si>
  <si>
    <t>Conshohocken</t>
  </si>
  <si>
    <t>South Middleton Township</t>
  </si>
  <si>
    <t>Wexford</t>
  </si>
  <si>
    <t>Harleysville</t>
  </si>
  <si>
    <t>Windsor Township</t>
  </si>
  <si>
    <t>South Abington Township</t>
  </si>
  <si>
    <t>Carnegie</t>
  </si>
  <si>
    <t>West Mifflin</t>
  </si>
  <si>
    <t>McKeesport</t>
  </si>
  <si>
    <t>Munhall</t>
  </si>
  <si>
    <t>Bristol Township</t>
  </si>
  <si>
    <t>Upper Yoder Township</t>
  </si>
  <si>
    <t>Boggs Township</t>
  </si>
  <si>
    <t>Plum</t>
  </si>
  <si>
    <t>Upper Moreland Township</t>
  </si>
  <si>
    <t>East Marlborough Township</t>
  </si>
  <si>
    <t>Cheltenham Township</t>
  </si>
  <si>
    <t>Connellsville Township</t>
  </si>
  <si>
    <t>Mount Joy</t>
  </si>
  <si>
    <t>Rapho Township</t>
  </si>
  <si>
    <t>Lower Moreland Township</t>
  </si>
  <si>
    <t>Upper Chichester Township</t>
  </si>
  <si>
    <t>Jeannette</t>
  </si>
  <si>
    <t>Bryn Mawr</t>
  </si>
  <si>
    <t>Upper Saint Clair</t>
  </si>
  <si>
    <t>Whitpain Township</t>
  </si>
  <si>
    <t>Aston Township</t>
  </si>
  <si>
    <t>Muhlenberg Township</t>
  </si>
  <si>
    <t>Glen Mills</t>
  </si>
  <si>
    <t>Darby Township</t>
  </si>
  <si>
    <t>Warrington Township</t>
  </si>
  <si>
    <t>Mahoning Township</t>
  </si>
  <si>
    <t>Exton</t>
  </si>
  <si>
    <t>Emmaus</t>
  </si>
  <si>
    <t>Hermitage</t>
  </si>
  <si>
    <t>Broomall</t>
  </si>
  <si>
    <t>Willow Grove</t>
  </si>
  <si>
    <t>Pittston Township</t>
  </si>
  <si>
    <t>New Britain Township</t>
  </si>
  <si>
    <t>Kittanning Township</t>
  </si>
  <si>
    <t>East Pennsboro Township</t>
  </si>
  <si>
    <t>South Fayette Township</t>
  </si>
  <si>
    <t>Ellwood City</t>
  </si>
  <si>
    <t>Hatfield Township</t>
  </si>
  <si>
    <t>Buckingham Township</t>
  </si>
  <si>
    <t>New Cumberland</t>
  </si>
  <si>
    <t>Carroll Township</t>
  </si>
  <si>
    <t>Bradford Township</t>
  </si>
  <si>
    <t>Jefferson Hills</t>
  </si>
  <si>
    <t>Colebrookdale Township</t>
  </si>
  <si>
    <t>Mt Pleasant Township</t>
  </si>
  <si>
    <t>Swissvale</t>
  </si>
  <si>
    <t>Rostraver Township</t>
  </si>
  <si>
    <t>Somerset Township</t>
  </si>
  <si>
    <t>Wyomissing</t>
  </si>
  <si>
    <t>Mars</t>
  </si>
  <si>
    <t>Dingman Township</t>
  </si>
  <si>
    <t>Horsham</t>
  </si>
  <si>
    <t>Blooming Grove Township</t>
  </si>
  <si>
    <t>Neshannock Township</t>
  </si>
  <si>
    <t>Frankstown Township</t>
  </si>
  <si>
    <t>Brighton Township</t>
  </si>
  <si>
    <t>Castle Shannon</t>
  </si>
  <si>
    <t>Plains Township</t>
  </si>
  <si>
    <t>North Coventry Township</t>
  </si>
  <si>
    <t>Coolbaugh Township</t>
  </si>
  <si>
    <t>Back Mountain</t>
  </si>
  <si>
    <t>Mountain Top</t>
  </si>
  <si>
    <t>Forks Township</t>
  </si>
  <si>
    <t>Plymouth Township</t>
  </si>
  <si>
    <t>Clearfield</t>
  </si>
  <si>
    <t>East Nottingham Township</t>
  </si>
  <si>
    <t>Solebury Township</t>
  </si>
  <si>
    <t>Telford</t>
  </si>
  <si>
    <t>Robeson Township</t>
  </si>
  <si>
    <t>Carbondale Township</t>
  </si>
  <si>
    <t>O'Hara Township</t>
  </si>
  <si>
    <t>Amity Township</t>
  </si>
  <si>
    <t>Shaler Township</t>
  </si>
  <si>
    <t>Summit Township</t>
  </si>
  <si>
    <t>Tyrone Township</t>
  </si>
  <si>
    <t>Dunmore</t>
  </si>
  <si>
    <t>Monaca</t>
  </si>
  <si>
    <t>Perkiomen Township</t>
  </si>
  <si>
    <t>Hazle Township</t>
  </si>
  <si>
    <t>Fleetwood</t>
  </si>
  <si>
    <t>Wynnewood</t>
  </si>
  <si>
    <t>Franconia Township</t>
  </si>
  <si>
    <t>Murrysville</t>
  </si>
  <si>
    <t>Spring Brook Township</t>
  </si>
  <si>
    <t>Pine Township</t>
  </si>
  <si>
    <t>Upper Saucon Township</t>
  </si>
  <si>
    <t>North Codorus Township</t>
  </si>
  <si>
    <t>Chester Springs</t>
  </si>
  <si>
    <t>Jersey Shore</t>
  </si>
  <si>
    <t>Ambridge</t>
  </si>
  <si>
    <t>Montoursville</t>
  </si>
  <si>
    <t>North East Township</t>
  </si>
  <si>
    <t>Sellersville</t>
  </si>
  <si>
    <t>Lower Saucon Township</t>
  </si>
  <si>
    <t>Schuylkill Haven</t>
  </si>
  <si>
    <t>North Fayette Township</t>
  </si>
  <si>
    <t>Slippery Rock Township</t>
  </si>
  <si>
    <t>Monongahela</t>
  </si>
  <si>
    <t>North Versailles</t>
  </si>
  <si>
    <t>Kutztown</t>
  </si>
  <si>
    <t>Fairless Hills</t>
  </si>
  <si>
    <t>Coolspring Township</t>
  </si>
  <si>
    <t>Ridley Park</t>
  </si>
  <si>
    <t>Allegheny Township</t>
  </si>
  <si>
    <t>Windber</t>
  </si>
  <si>
    <t>Moore Township</t>
  </si>
  <si>
    <t>Tamaqua</t>
  </si>
  <si>
    <t>Tunkhannock Township</t>
  </si>
  <si>
    <t>Greene Township</t>
  </si>
  <si>
    <t>Olyphant</t>
  </si>
  <si>
    <t>Muncy Creek Township</t>
  </si>
  <si>
    <t>Fallowfield Township</t>
  </si>
  <si>
    <t>South Park Township</t>
  </si>
  <si>
    <t>Lower Merion Township</t>
  </si>
  <si>
    <t>Mohnton</t>
  </si>
  <si>
    <t>Steelton</t>
  </si>
  <si>
    <t>Lehman Township</t>
  </si>
  <si>
    <t>East Vincent Township</t>
  </si>
  <si>
    <t>Annville</t>
  </si>
  <si>
    <t>Palmerton</t>
  </si>
  <si>
    <t>South Williamsport</t>
  </si>
  <si>
    <t>Shamokin Township</t>
  </si>
  <si>
    <t>Corry</t>
  </si>
  <si>
    <t>Elizabeth Township</t>
  </si>
  <si>
    <t>Nether Providence Township</t>
  </si>
  <si>
    <t>Littlestown</t>
  </si>
  <si>
    <t>Tarentum</t>
  </si>
  <si>
    <t>Whitemarsh Township</t>
  </si>
  <si>
    <t>Easttown Township</t>
  </si>
  <si>
    <t>Blairsville</t>
  </si>
  <si>
    <t>East Drumore Township</t>
  </si>
  <si>
    <t>Upper Macungie Township</t>
  </si>
  <si>
    <t>West Wyomissing</t>
  </si>
  <si>
    <t>Newberry Township</t>
  </si>
  <si>
    <t>Honey Brook Township</t>
  </si>
  <si>
    <t>Penn Forest Township</t>
  </si>
  <si>
    <t>Chadds Ford Township</t>
  </si>
  <si>
    <t>Waterford Township</t>
  </si>
  <si>
    <t>New Garden Township</t>
  </si>
  <si>
    <t>Mifflinburg</t>
  </si>
  <si>
    <t>Rochester Township</t>
  </si>
  <si>
    <t>Towanda Township</t>
  </si>
  <si>
    <t>Catasauqua</t>
  </si>
  <si>
    <t>Garnet Valley</t>
  </si>
  <si>
    <t>Old Forge</t>
  </si>
  <si>
    <t>Croydon</t>
  </si>
  <si>
    <t>North Braddock</t>
  </si>
  <si>
    <t>Pine Grove Township</t>
  </si>
  <si>
    <t>Ligonier Township</t>
  </si>
  <si>
    <t>Vandergrift</t>
  </si>
  <si>
    <t>Philipsburg</t>
  </si>
  <si>
    <t>Leacock-Leola-Bareville</t>
  </si>
  <si>
    <t>Polk Township</t>
  </si>
  <si>
    <t>Shavertown</t>
  </si>
  <si>
    <t>Upper Hanover Township</t>
  </si>
  <si>
    <t>Fairview Township</t>
  </si>
  <si>
    <t>Swarthmore</t>
  </si>
  <si>
    <t>Brownsville Township</t>
  </si>
  <si>
    <t>Indiana Township</t>
  </si>
  <si>
    <t>Middlesex Township</t>
  </si>
  <si>
    <t>Lehigh Township</t>
  </si>
  <si>
    <t>Ford City</t>
  </si>
  <si>
    <t>Mount Carmel</t>
  </si>
  <si>
    <t>Cambria Township</t>
  </si>
  <si>
    <t>New Sewickley Township</t>
  </si>
  <si>
    <t>Sharon Hill</t>
  </si>
  <si>
    <t>Zelienople</t>
  </si>
  <si>
    <t>Wernersville</t>
  </si>
  <si>
    <t>Turtle Creek</t>
  </si>
  <si>
    <t>Girard Township</t>
  </si>
  <si>
    <t>Willow Street</t>
  </si>
  <si>
    <t>Monessen</t>
  </si>
  <si>
    <t>West Wyoming</t>
  </si>
  <si>
    <t>Point Township</t>
  </si>
  <si>
    <t>Buffalo Township</t>
  </si>
  <si>
    <t>Richboro</t>
  </si>
  <si>
    <t>Reading Township</t>
  </si>
  <si>
    <t>Oakmont</t>
  </si>
  <si>
    <t>Effort</t>
  </si>
  <si>
    <t>Carroll Valley</t>
  </si>
  <si>
    <t>Mountville</t>
  </si>
  <si>
    <t>Peters Township</t>
  </si>
  <si>
    <t>Sharpsville</t>
  </si>
  <si>
    <t>Canadohta Lake</t>
  </si>
  <si>
    <t>Halifax Township</t>
  </si>
  <si>
    <t>New Freedom</t>
  </si>
  <si>
    <t>Imperial-Enlow</t>
  </si>
  <si>
    <t>Lower Windsor Township</t>
  </si>
  <si>
    <t>Lemoyne</t>
  </si>
  <si>
    <t>Oliver Township</t>
  </si>
  <si>
    <t>Archbald</t>
  </si>
  <si>
    <t>North Whitehall Township</t>
  </si>
  <si>
    <t>Ridgway Township</t>
  </si>
  <si>
    <t>Paoli</t>
  </si>
  <si>
    <t>Lamar Township</t>
  </si>
  <si>
    <t>Portage Township</t>
  </si>
  <si>
    <t>Parkesburg</t>
  </si>
  <si>
    <t>Glenmoore</t>
  </si>
  <si>
    <t>Center Township</t>
  </si>
  <si>
    <t>Upper Paxton Township</t>
  </si>
  <si>
    <t>Ridley Township</t>
  </si>
  <si>
    <t>Scott Township</t>
  </si>
  <si>
    <t>West Brunswick Township</t>
  </si>
  <si>
    <t>West Newton</t>
  </si>
  <si>
    <t>Derry Township</t>
  </si>
  <si>
    <t>Oreland</t>
  </si>
  <si>
    <t>Port Vue</t>
  </si>
  <si>
    <t>Conneaut Lakeshore</t>
  </si>
  <si>
    <t>Maidencreek Township</t>
  </si>
  <si>
    <t>Haverford Township</t>
  </si>
  <si>
    <t>Shenandoah</t>
  </si>
  <si>
    <t>Pen Argyl</t>
  </si>
  <si>
    <t>Wolf Township</t>
  </si>
  <si>
    <t>New London Township</t>
  </si>
  <si>
    <t>Patton Township</t>
  </si>
  <si>
    <t>Forward Township</t>
  </si>
  <si>
    <t>Prospect Park</t>
  </si>
  <si>
    <t>White Haven</t>
  </si>
  <si>
    <t>Athens Township</t>
  </si>
  <si>
    <t>Georges Township</t>
  </si>
  <si>
    <t>Wind Gap</t>
  </si>
  <si>
    <t>Duquesne</t>
  </si>
  <si>
    <t>Folcroft</t>
  </si>
  <si>
    <t>Northern Cambria</t>
  </si>
  <si>
    <t>Salunga-Landisville</t>
  </si>
  <si>
    <t>Bern Township</t>
  </si>
  <si>
    <t>Meyersdale</t>
  </si>
  <si>
    <t>Shrewsbury Township</t>
  </si>
  <si>
    <t>Delmont</t>
  </si>
  <si>
    <t>Catawissa Township</t>
  </si>
  <si>
    <t>Mount Union</t>
  </si>
  <si>
    <t>East Manchester Township</t>
  </si>
  <si>
    <t>Minersville</t>
  </si>
  <si>
    <t>Dickson City</t>
  </si>
  <si>
    <t>Frackville</t>
  </si>
  <si>
    <t>Strasburg Township</t>
  </si>
  <si>
    <t>Pymatuning Central</t>
  </si>
  <si>
    <t>Taylor Township</t>
  </si>
  <si>
    <t>Peach Bottom Township</t>
  </si>
  <si>
    <t>Cambridge Township</t>
  </si>
  <si>
    <t>Reamstown</t>
  </si>
  <si>
    <t>Lynn Township</t>
  </si>
  <si>
    <t>Boalsburg</t>
  </si>
  <si>
    <t>North Woodbury Township</t>
  </si>
  <si>
    <t>Menallen Township</t>
  </si>
  <si>
    <t>Alburtis</t>
  </si>
  <si>
    <t>Chanceford Township</t>
  </si>
  <si>
    <t>West Cocalico Township</t>
  </si>
  <si>
    <t>Womelsdorf</t>
  </si>
  <si>
    <t>McGovern</t>
  </si>
  <si>
    <t>Moosic</t>
  </si>
  <si>
    <t>East Taylor Township</t>
  </si>
  <si>
    <t>Nottingham Township</t>
  </si>
  <si>
    <t>West Nottingham Township</t>
  </si>
  <si>
    <t>Wayne Township</t>
  </si>
  <si>
    <t>South Buffalo Township</t>
  </si>
  <si>
    <t>Caernarvon Township</t>
  </si>
  <si>
    <t>Donora</t>
  </si>
  <si>
    <t>Curwensville</t>
  </si>
  <si>
    <t>Farrell</t>
  </si>
  <si>
    <t>Plumstead Township</t>
  </si>
  <si>
    <t>Donegal Township</t>
  </si>
  <si>
    <t>Benton Township</t>
  </si>
  <si>
    <t>East Greenville</t>
  </si>
  <si>
    <t>Wilmington Township</t>
  </si>
  <si>
    <t>Salisbury Township</t>
  </si>
  <si>
    <t>Blakely</t>
  </si>
  <si>
    <t>Hepburn Township</t>
  </si>
  <si>
    <t>Newmanstown</t>
  </si>
  <si>
    <t>Brothersvalley Township</t>
  </si>
  <si>
    <t>Londonderry Township</t>
  </si>
  <si>
    <t>Paradise Township</t>
  </si>
  <si>
    <t>Mahanoy City</t>
  </si>
  <si>
    <t>Howard Township</t>
  </si>
  <si>
    <t>Hunlock Township</t>
  </si>
  <si>
    <t>Woodcock Township</t>
  </si>
  <si>
    <t>Lansford</t>
  </si>
  <si>
    <t>East Earl Township</t>
  </si>
  <si>
    <t>Upper Frederick Township</t>
  </si>
  <si>
    <t>Robesonia</t>
  </si>
  <si>
    <t>Canton Township</t>
  </si>
  <si>
    <t>Troy Township</t>
  </si>
  <si>
    <t>Loyalhanna Township</t>
  </si>
  <si>
    <t>Flourtown</t>
  </si>
  <si>
    <t>Duryea</t>
  </si>
  <si>
    <t>Glassport</t>
  </si>
  <si>
    <t>East Petersburg</t>
  </si>
  <si>
    <t>Dunbar Township</t>
  </si>
  <si>
    <t>Oley Township</t>
  </si>
  <si>
    <t>Springdale Township</t>
  </si>
  <si>
    <t>Shenango Township</t>
  </si>
  <si>
    <t>Cresson Township</t>
  </si>
  <si>
    <t>Providence Township</t>
  </si>
  <si>
    <t>Woodlyn</t>
  </si>
  <si>
    <t>Masontown</t>
  </si>
  <si>
    <t>Middle Paxton Township</t>
  </si>
  <si>
    <t>Tinicum Township</t>
  </si>
  <si>
    <t>Overfield Township</t>
  </si>
  <si>
    <t>Potter Township</t>
  </si>
  <si>
    <t>Longswamp Township</t>
  </si>
  <si>
    <t>Wyalusing Township</t>
  </si>
  <si>
    <t>Green Lane</t>
  </si>
  <si>
    <t>Nesquehoning</t>
  </si>
  <si>
    <t>Upper Mt Bethel Township</t>
  </si>
  <si>
    <t>Upper Makefield Township</t>
  </si>
  <si>
    <t>Elysburg</t>
  </si>
  <si>
    <t>Brown Township</t>
  </si>
  <si>
    <t>Winfield Township</t>
  </si>
  <si>
    <t>Harveys Lake</t>
  </si>
  <si>
    <t>Port Allegany</t>
  </si>
  <si>
    <t>Weatherly</t>
  </si>
  <si>
    <t>Lake Wynonah</t>
  </si>
  <si>
    <t>Conestoga Township</t>
  </si>
  <si>
    <t>Mount Pocono</t>
  </si>
  <si>
    <t>Nescopeck Township</t>
  </si>
  <si>
    <t>Centre Township</t>
  </si>
  <si>
    <t>Decatur Township</t>
  </si>
  <si>
    <t>Perryopolis</t>
  </si>
  <si>
    <t>Woodbury Township</t>
  </si>
  <si>
    <t>Dickinson Township</t>
  </si>
  <si>
    <t>Keating Township</t>
  </si>
  <si>
    <t>Middlecreek Township</t>
  </si>
  <si>
    <t>Pocono Lake</t>
  </si>
  <si>
    <t>Jenner Township</t>
  </si>
  <si>
    <t>Mckean Township</t>
  </si>
  <si>
    <t>West Penn Township</t>
  </si>
  <si>
    <t>Kulpmont</t>
  </si>
  <si>
    <t>Tobyhanna Township</t>
  </si>
  <si>
    <t>Bentleyville</t>
  </si>
  <si>
    <t>Tuscarora Township</t>
  </si>
  <si>
    <t>Bullskin Township</t>
  </si>
  <si>
    <t>Sugarloaf Township</t>
  </si>
  <si>
    <t>Latimore Township</t>
  </si>
  <si>
    <t>Nanty-Glo</t>
  </si>
  <si>
    <t>Lykens Township</t>
  </si>
  <si>
    <t>McSherrystown</t>
  </si>
  <si>
    <t>East Pittsburgh</t>
  </si>
  <si>
    <t>Gregg Township</t>
  </si>
  <si>
    <t>Nicholson Township</t>
  </si>
  <si>
    <t>New Stanton</t>
  </si>
  <si>
    <t>Perry Township</t>
  </si>
  <si>
    <t>Friedens</t>
  </si>
  <si>
    <t>Greenfield Township</t>
  </si>
  <si>
    <t>Salem Township</t>
  </si>
  <si>
    <t>Clymer</t>
  </si>
  <si>
    <t>McAdoo</t>
  </si>
  <si>
    <t>Sadsbury Township</t>
  </si>
  <si>
    <t>Pitcairn</t>
  </si>
  <si>
    <t>St Thomas Township</t>
  </si>
  <si>
    <t>Eddystone</t>
  </si>
  <si>
    <t>Woodward Township</t>
  </si>
  <si>
    <t>Shohola Township</t>
  </si>
  <si>
    <t>Brackenridge</t>
  </si>
  <si>
    <t>Ridgebury Township</t>
  </si>
  <si>
    <t>Armagh Township</t>
  </si>
  <si>
    <t>Bethel Township</t>
  </si>
  <si>
    <t>Johnsonburg</t>
  </si>
  <si>
    <t>Youngwood</t>
  </si>
  <si>
    <t>Darlington Township</t>
  </si>
  <si>
    <t>Independence Township</t>
  </si>
  <si>
    <t>Weisenberg Township</t>
  </si>
  <si>
    <t>Ohioville</t>
  </si>
  <si>
    <t>Leacock Township</t>
  </si>
  <si>
    <t>White Deer Township</t>
  </si>
  <si>
    <t>Porter Township</t>
  </si>
  <si>
    <t>New Beaver</t>
  </si>
  <si>
    <t>Highspire</t>
  </si>
  <si>
    <t>Fox Township</t>
  </si>
  <si>
    <t>Quemahoning Township</t>
  </si>
  <si>
    <t>Liverpool Township</t>
  </si>
  <si>
    <t>West Wheatfield Township</t>
  </si>
  <si>
    <t>Bridgeton Township</t>
  </si>
  <si>
    <t>Hopwood</t>
  </si>
  <si>
    <t>South Huntingdon Township</t>
  </si>
  <si>
    <t>Marion Township</t>
  </si>
  <si>
    <t>Fulton Township</t>
  </si>
  <si>
    <t>Summit Hill</t>
  </si>
  <si>
    <t>Meshoppen Township</t>
  </si>
  <si>
    <t>Lewis Township</t>
  </si>
  <si>
    <t>Fishing Creek Township</t>
  </si>
  <si>
    <t>Red Hill</t>
  </si>
  <si>
    <t>Pocono Township</t>
  </si>
  <si>
    <t>Muddy Creek Township</t>
  </si>
  <si>
    <t>Conneautville</t>
  </si>
  <si>
    <t>Armstrong Township</t>
  </si>
  <si>
    <t>Martic Township</t>
  </si>
  <si>
    <t>Pocono Pines</t>
  </si>
  <si>
    <t>Barrett Township</t>
  </si>
  <si>
    <t>Windham Township</t>
  </si>
  <si>
    <t>Fairchance</t>
  </si>
  <si>
    <t>Albany Township</t>
  </si>
  <si>
    <t>West Franklin Township</t>
  </si>
  <si>
    <t>Henry Clay Township</t>
  </si>
  <si>
    <t>Brodheadsville</t>
  </si>
  <si>
    <t>Wilmerding</t>
  </si>
  <si>
    <t>Airville</t>
  </si>
  <si>
    <t>North Union Township</t>
  </si>
  <si>
    <t>South Fork</t>
  </si>
  <si>
    <t>Eldred Township</t>
  </si>
  <si>
    <t>Upper Milford Township</t>
  </si>
  <si>
    <t>Pymatuning Township</t>
  </si>
  <si>
    <t>Renovo</t>
  </si>
  <si>
    <t>Sandy Lake Township</t>
  </si>
  <si>
    <t>Topton</t>
  </si>
  <si>
    <t>Conemaugh Township</t>
  </si>
  <si>
    <t>Thorndale</t>
  </si>
  <si>
    <t>New Eagle</t>
  </si>
  <si>
    <t>Pulaski Township</t>
  </si>
  <si>
    <t>Stoneboro</t>
  </si>
  <si>
    <t>Venango Township</t>
  </si>
  <si>
    <t>Freedom Township</t>
  </si>
  <si>
    <t>Hegins Township</t>
  </si>
  <si>
    <t>Crescent Township</t>
  </si>
  <si>
    <t>Gallitzin Township</t>
  </si>
  <si>
    <t>Clay Township</t>
  </si>
  <si>
    <t>Avonmore</t>
  </si>
  <si>
    <t>East Mc Keesport</t>
  </si>
  <si>
    <t>Coaldale</t>
  </si>
  <si>
    <t>Harborcreek Township</t>
  </si>
  <si>
    <t>East Mahoning Township</t>
  </si>
  <si>
    <t>Collier Township</t>
  </si>
  <si>
    <t>Sugar Grove Township</t>
  </si>
  <si>
    <t>Conoy Township</t>
  </si>
  <si>
    <t>Nockamixon Township</t>
  </si>
  <si>
    <t>Atglen</t>
  </si>
  <si>
    <t>Redstone Township</t>
  </si>
  <si>
    <t>Ulster Township</t>
  </si>
  <si>
    <t>Grier City-Park Crest</t>
  </si>
  <si>
    <t>Riegelsville</t>
  </si>
  <si>
    <t>German Township</t>
  </si>
  <si>
    <t>Beech Creek Township</t>
  </si>
  <si>
    <t>East Wheatfield Township</t>
  </si>
  <si>
    <t>Southwest Madison Township</t>
  </si>
  <si>
    <t>Colerain Township</t>
  </si>
  <si>
    <t>Hartley Township</t>
  </si>
  <si>
    <t>Sheffield Township</t>
  </si>
  <si>
    <t>Little Beaver Township</t>
  </si>
  <si>
    <t>Letterkenny Township</t>
  </si>
  <si>
    <t>Springhill Township</t>
  </si>
  <si>
    <t>Wharton Township</t>
  </si>
  <si>
    <t>Dravosburg</t>
  </si>
  <si>
    <t>Heidelberg Township</t>
  </si>
  <si>
    <t>Thornbury Township</t>
  </si>
  <si>
    <t>Palmyra Township</t>
  </si>
  <si>
    <t>Burnham</t>
  </si>
  <si>
    <t>Carrolltown</t>
  </si>
  <si>
    <t>Limestone Township</t>
  </si>
  <si>
    <t>Summerhill Township</t>
  </si>
  <si>
    <t>Cowanshannock Township</t>
  </si>
  <si>
    <t>Fawn Township</t>
  </si>
  <si>
    <t>Hempfield Township</t>
  </si>
  <si>
    <t>Port Carbon</t>
  </si>
  <si>
    <t>Victory Township</t>
  </si>
  <si>
    <t>Beccaria Township</t>
  </si>
  <si>
    <t>Beavertown</t>
  </si>
  <si>
    <t>Rockland Township</t>
  </si>
  <si>
    <t>Jacobus</t>
  </si>
  <si>
    <t>Shamokin Dam</t>
  </si>
  <si>
    <t>Mead Township</t>
  </si>
  <si>
    <t>Madison Township</t>
  </si>
  <si>
    <t>Herminie</t>
  </si>
  <si>
    <t>Deemston</t>
  </si>
  <si>
    <t>Pittsfield Township</t>
  </si>
  <si>
    <t>Mehoopany Township</t>
  </si>
  <si>
    <t>South Mahoning Township</t>
  </si>
  <si>
    <t>Croyle Township</t>
  </si>
  <si>
    <t>Lackawaxen Township</t>
  </si>
  <si>
    <t>Davidsville</t>
  </si>
  <si>
    <t>Manor Township</t>
  </si>
  <si>
    <t>Elk Lick Township</t>
  </si>
  <si>
    <t>Saville Township</t>
  </si>
  <si>
    <t>Lower Tyrone Township</t>
  </si>
  <si>
    <t>North Bethlehem Township</t>
  </si>
  <si>
    <t>Cecil</t>
  </si>
  <si>
    <t>Lower Mahanoy Township</t>
  </si>
  <si>
    <t>Cecil Township</t>
  </si>
  <si>
    <t>Cressona</t>
  </si>
  <si>
    <t>Clearfield Township</t>
  </si>
  <si>
    <t>Smith Township</t>
  </si>
  <si>
    <t>Cranesville</t>
  </si>
  <si>
    <t>Conyngham Township</t>
  </si>
  <si>
    <t>Richlandtown</t>
  </si>
  <si>
    <t>Wysox Township</t>
  </si>
  <si>
    <t>Mont Alto</t>
  </si>
  <si>
    <t>Warriors Mark Township</t>
  </si>
  <si>
    <t>West Bethlehem Township</t>
  </si>
  <si>
    <t>Hooversville</t>
  </si>
  <si>
    <t>Cherryhill Township</t>
  </si>
  <si>
    <t>Jay Township</t>
  </si>
  <si>
    <t>Cass Township</t>
  </si>
  <si>
    <t>Ramblewood</t>
  </si>
  <si>
    <t>Bell Township</t>
  </si>
  <si>
    <t>Trevorton</t>
  </si>
  <si>
    <t>Fairfield Township</t>
  </si>
  <si>
    <t>Beaver Springs</t>
  </si>
  <si>
    <t>Redbank Township</t>
  </si>
  <si>
    <t>Cromwell Township</t>
  </si>
  <si>
    <t>Canoe Township</t>
  </si>
  <si>
    <t>Covington Township</t>
  </si>
  <si>
    <t>Valley View</t>
  </si>
  <si>
    <t>Horton Township</t>
  </si>
  <si>
    <t>Jones Township</t>
  </si>
  <si>
    <t>Huston Township</t>
  </si>
  <si>
    <t>Neville Island</t>
  </si>
  <si>
    <t>College Township</t>
  </si>
  <si>
    <t>Adams Township</t>
  </si>
  <si>
    <t>Noxen Township</t>
  </si>
  <si>
    <t>Skippack Township</t>
  </si>
  <si>
    <t>North Apollo</t>
  </si>
  <si>
    <t>Upper Leacock Township</t>
  </si>
  <si>
    <t>Green Township</t>
  </si>
  <si>
    <t>Milesburg</t>
  </si>
  <si>
    <t>Bally</t>
  </si>
  <si>
    <t>Hamlin Township</t>
  </si>
  <si>
    <t>Leetsdale</t>
  </si>
  <si>
    <t>West Mahoning Township</t>
  </si>
  <si>
    <t>Amwell Township</t>
  </si>
  <si>
    <t>Snow Shoe Township</t>
  </si>
  <si>
    <t>Bradfordwoods</t>
  </si>
  <si>
    <t>Irvona</t>
  </si>
  <si>
    <t>East Deer Township</t>
  </si>
  <si>
    <t>Townville</t>
  </si>
  <si>
    <t>Yeagertown</t>
  </si>
  <si>
    <t>Smithfield Township</t>
  </si>
  <si>
    <t>Toughkenamon</t>
  </si>
  <si>
    <t>West Pike Run Township</t>
  </si>
  <si>
    <t>Sugarcreek Township</t>
  </si>
  <si>
    <t>Brady Township</t>
  </si>
  <si>
    <t>Shirley Township</t>
  </si>
  <si>
    <t>Terre Hill</t>
  </si>
  <si>
    <t>Mount Gretna</t>
  </si>
  <si>
    <t>Hereford Township</t>
  </si>
  <si>
    <t>Russellton</t>
  </si>
  <si>
    <t>Pinegrove Township</t>
  </si>
  <si>
    <t>Shade Township</t>
  </si>
  <si>
    <t>Miles Township</t>
  </si>
  <si>
    <t>Mifflinville</t>
  </si>
  <si>
    <t>Millheim</t>
  </si>
  <si>
    <t>Dublin Township</t>
  </si>
  <si>
    <t>Jordan Township</t>
  </si>
  <si>
    <t>Lower Gwynedd Township</t>
  </si>
  <si>
    <t>Canal Township</t>
  </si>
  <si>
    <t>Toboyne Township</t>
  </si>
  <si>
    <t>Sutersville</t>
  </si>
  <si>
    <t>Everson</t>
  </si>
  <si>
    <t>Bigler Township</t>
  </si>
  <si>
    <t>Drumore Township</t>
  </si>
  <si>
    <t>East Fallowfield Township</t>
  </si>
  <si>
    <t>Vintondale</t>
  </si>
  <si>
    <t>Haines Township</t>
  </si>
  <si>
    <t>Delaware Water Gap</t>
  </si>
  <si>
    <t>West Earl Township</t>
  </si>
  <si>
    <t>Kidder Township</t>
  </si>
  <si>
    <t>Reade Township</t>
  </si>
  <si>
    <t>Hyde</t>
  </si>
  <si>
    <t>Koppel</t>
  </si>
  <si>
    <t>Banks Township</t>
  </si>
  <si>
    <t>North Mahoning Township</t>
  </si>
  <si>
    <t>Chartiers Township</t>
  </si>
  <si>
    <t>Fannett Township</t>
  </si>
  <si>
    <t>Kiskiminetas Township</t>
  </si>
  <si>
    <t>Pine Grove Mills</t>
  </si>
  <si>
    <t>Bryn Athyn</t>
  </si>
  <si>
    <t>Dean Township</t>
  </si>
  <si>
    <t>Pike Township</t>
  </si>
  <si>
    <t>East Pikeland Township</t>
  </si>
  <si>
    <t>Upper Turkeyfoot Township</t>
  </si>
  <si>
    <t>Tatamy</t>
  </si>
  <si>
    <t>Granville Township</t>
  </si>
  <si>
    <t>Addison Township</t>
  </si>
  <si>
    <t>Wilmot Township</t>
  </si>
  <si>
    <t>Maytown</t>
  </si>
  <si>
    <t>Beaverdale-Lloydell</t>
  </si>
  <si>
    <t>East Huntingdon Township</t>
  </si>
  <si>
    <t>Otto Township</t>
  </si>
  <si>
    <t>Upper Mahantongo Township</t>
  </si>
  <si>
    <t>Trumbauersville</t>
  </si>
  <si>
    <t>Luzerne Township</t>
  </si>
  <si>
    <t>Knox Township</t>
  </si>
  <si>
    <t>Karthaus Township</t>
  </si>
  <si>
    <t>Slickville</t>
  </si>
  <si>
    <t>Freehold Township</t>
  </si>
  <si>
    <t>Columbus Township</t>
  </si>
  <si>
    <t>Burrell Township</t>
  </si>
  <si>
    <t>Spring Creek Township</t>
  </si>
  <si>
    <t>Mcchesneytown-Loyalhanna</t>
  </si>
  <si>
    <t>Schaefferstown</t>
  </si>
  <si>
    <t>Broad Top</t>
  </si>
  <si>
    <t>West Chillisquaque Township</t>
  </si>
  <si>
    <t>Marion Heights</t>
  </si>
  <si>
    <t>South Lebanon Township</t>
  </si>
  <si>
    <t>West Finley Township</t>
  </si>
  <si>
    <t>Metal Township</t>
  </si>
  <si>
    <t>Black Creek Township</t>
  </si>
  <si>
    <t>Grapeville</t>
  </si>
  <si>
    <t>Worcester Township</t>
  </si>
  <si>
    <t>Wood Township</t>
  </si>
  <si>
    <t>Stockertown</t>
  </si>
  <si>
    <t>Elderton</t>
  </si>
  <si>
    <t>Jennerstown</t>
  </si>
  <si>
    <t>Ramey</t>
  </si>
  <si>
    <t>Montgomeryville</t>
  </si>
  <si>
    <t>Bowmanstown</t>
  </si>
  <si>
    <t>Upper Bern Township</t>
  </si>
  <si>
    <t>Saltlick Township</t>
  </si>
  <si>
    <t>Schuylkill Township</t>
  </si>
  <si>
    <t>West Elizabeth</t>
  </si>
  <si>
    <t>Arendtsville</t>
  </si>
  <si>
    <t>Chapman Township</t>
  </si>
  <si>
    <t>Lower Mt Bethel Township</t>
  </si>
  <si>
    <t>Clintonville</t>
  </si>
  <si>
    <t>Bendersville</t>
  </si>
  <si>
    <t>South Newton Township</t>
  </si>
  <si>
    <t>East Union Township</t>
  </si>
  <si>
    <t>Wiconisco Township</t>
  </si>
  <si>
    <t>Tell Township</t>
  </si>
  <si>
    <t>Emigsville</t>
  </si>
  <si>
    <t>Guilford Township</t>
  </si>
  <si>
    <t>Stockdale</t>
  </si>
  <si>
    <t>Menno Township</t>
  </si>
  <si>
    <t>Lucernemines</t>
  </si>
  <si>
    <t>Crabtree</t>
  </si>
  <si>
    <t>French Creek Township</t>
  </si>
  <si>
    <t>New Kingstown</t>
  </si>
  <si>
    <t>Rouseville</t>
  </si>
  <si>
    <t>Gulich Township</t>
  </si>
  <si>
    <t>Marshall Township</t>
  </si>
  <si>
    <t>Blythe Township</t>
  </si>
  <si>
    <t>Newry</t>
  </si>
  <si>
    <t>Cooper Township</t>
  </si>
  <si>
    <t>Annin Township</t>
  </si>
  <si>
    <t>Wrightstown Township</t>
  </si>
  <si>
    <t>Gilberton</t>
  </si>
  <si>
    <t>Bear Creek Township</t>
  </si>
  <si>
    <t>Brecknock Township</t>
  </si>
  <si>
    <t>Dunlevy</t>
  </si>
  <si>
    <t>Blacklick Township</t>
  </si>
  <si>
    <t>Spruce Creek Township</t>
  </si>
  <si>
    <t>Kline Township</t>
  </si>
  <si>
    <t>Stroud Township</t>
  </si>
  <si>
    <t>East Prospect</t>
  </si>
  <si>
    <t>Picture Rocks</t>
  </si>
  <si>
    <t>Connoquenessing Township</t>
  </si>
  <si>
    <t>Ernest</t>
  </si>
  <si>
    <t>Rouzerville</t>
  </si>
  <si>
    <t>Ford Cliff</t>
  </si>
  <si>
    <t>Cadogan Township</t>
  </si>
  <si>
    <t>Brisbin</t>
  </si>
  <si>
    <t>Mary D</t>
  </si>
  <si>
    <t>Arona</t>
  </si>
  <si>
    <t>Harmonsburg</t>
  </si>
  <si>
    <t>Stevens Township</t>
  </si>
  <si>
    <t>Quincy Township</t>
  </si>
  <si>
    <t>Foster Township</t>
  </si>
  <si>
    <t>Heilwood</t>
  </si>
  <si>
    <t>Cummings Township</t>
  </si>
  <si>
    <t>Hubley Township</t>
  </si>
  <si>
    <t>Wallaceton</t>
  </si>
  <si>
    <t>Allenport</t>
  </si>
  <si>
    <t>Calumet-Norvelt</t>
  </si>
  <si>
    <t>Mountainhome</t>
  </si>
  <si>
    <t>Lower Salford Township</t>
  </si>
  <si>
    <t>Rockhill</t>
  </si>
  <si>
    <t>Seltzer</t>
  </si>
  <si>
    <t>Edgmont Township</t>
  </si>
  <si>
    <t>Reinerton-Orwin-Muir</t>
  </si>
  <si>
    <t>West Fallowfield Township</t>
  </si>
  <si>
    <t>Strausstown</t>
  </si>
  <si>
    <t>Mifflin Township</t>
  </si>
  <si>
    <t>Pillow</t>
  </si>
  <si>
    <t>Oliver</t>
  </si>
  <si>
    <t>Mt Carmel Township</t>
  </si>
  <si>
    <t>Walker Township</t>
  </si>
  <si>
    <t>Tulpehocken Township</t>
  </si>
  <si>
    <t>East Lampeter Township</t>
  </si>
  <si>
    <t>Dicksonville</t>
  </si>
  <si>
    <t>Milford Township</t>
  </si>
  <si>
    <t>Friedensburg</t>
  </si>
  <si>
    <t>Wilburton Number One</t>
  </si>
  <si>
    <t>Newton Hamilton</t>
  </si>
  <si>
    <t>Elco</t>
  </si>
  <si>
    <t>Franklintown</t>
  </si>
  <si>
    <t>Marlin</t>
  </si>
  <si>
    <t>Parryville</t>
  </si>
  <si>
    <t>Todd Township</t>
  </si>
  <si>
    <t>Mill Village</t>
  </si>
  <si>
    <t>Campbelltown</t>
  </si>
  <si>
    <t>Delano Township</t>
  </si>
  <si>
    <t>Huntington Township</t>
  </si>
  <si>
    <t>Plumville</t>
  </si>
  <si>
    <t>Branch Township</t>
  </si>
  <si>
    <t>Upper Gwynedd Township</t>
  </si>
  <si>
    <t>Modena</t>
  </si>
  <si>
    <t>Mcintyre Township</t>
  </si>
  <si>
    <t>West Lampeter Township</t>
  </si>
  <si>
    <t>Stonycreek Township</t>
  </si>
  <si>
    <t>Aristes</t>
  </si>
  <si>
    <t>Lincoln Township</t>
  </si>
  <si>
    <t>South Union Township</t>
  </si>
  <si>
    <t>Douglass Township</t>
  </si>
  <si>
    <t>Cashtown-Mcknightstown</t>
  </si>
  <si>
    <t>Lavelle-Locustdale</t>
  </si>
  <si>
    <t>New Baltimore</t>
  </si>
  <si>
    <t>Rush Township</t>
  </si>
  <si>
    <t>Hydetown</t>
  </si>
  <si>
    <t>Westfall Township</t>
  </si>
  <si>
    <t>East Penn Township</t>
  </si>
  <si>
    <t>Spring Mount</t>
  </si>
  <si>
    <t>Durham Township</t>
  </si>
  <si>
    <t>Leidy Township</t>
  </si>
  <si>
    <t>South Versailles Township</t>
  </si>
  <si>
    <t>Quentin</t>
  </si>
  <si>
    <t>Lower Towamensing Township</t>
  </si>
  <si>
    <t>McEwensville</t>
  </si>
  <si>
    <t>Shippingport</t>
  </si>
  <si>
    <t>Richmond Township</t>
  </si>
  <si>
    <t>Smethport</t>
  </si>
  <si>
    <t>Brush Valley Township</t>
  </si>
  <si>
    <t>Railroad</t>
  </si>
  <si>
    <t>Summit Station</t>
  </si>
  <si>
    <t>Glen Hope</t>
  </si>
  <si>
    <t>Buffington Township</t>
  </si>
  <si>
    <t>Norwich Township</t>
  </si>
  <si>
    <t>Noyes Township</t>
  </si>
  <si>
    <t>West Middletown</t>
  </si>
  <si>
    <t>South Londonderry Township</t>
  </si>
  <si>
    <t>Blaine Township</t>
  </si>
  <si>
    <t>Bratton Township</t>
  </si>
  <si>
    <t>Gastonville</t>
  </si>
  <si>
    <t>Findley Township</t>
  </si>
  <si>
    <t>Upper Salford Township</t>
  </si>
  <si>
    <t>Wellersburg</t>
  </si>
  <si>
    <t>Lurgan Township</t>
  </si>
  <si>
    <t>Young Township</t>
  </si>
  <si>
    <t>Paint Township</t>
  </si>
  <si>
    <t>Bart Township</t>
  </si>
  <si>
    <t>Mchenry Township</t>
  </si>
  <si>
    <t>Curtin Township</t>
  </si>
  <si>
    <t>Rayne Township</t>
  </si>
  <si>
    <t>Gilpin Township</t>
  </si>
  <si>
    <t>Pawtucket</t>
  </si>
  <si>
    <t>Woonsocket</t>
  </si>
  <si>
    <t>Cranston</t>
  </si>
  <si>
    <t>Providence</t>
  </si>
  <si>
    <t>West Warwick</t>
  </si>
  <si>
    <t>North Providence</t>
  </si>
  <si>
    <t>Westerly</t>
  </si>
  <si>
    <t>North Kingstown</t>
  </si>
  <si>
    <t>South Kingstown</t>
  </si>
  <si>
    <t>East Providence</t>
  </si>
  <si>
    <t>East Greenwich</t>
  </si>
  <si>
    <t>Narragansett</t>
  </si>
  <si>
    <t>Tiverton</t>
  </si>
  <si>
    <t>Central Falls</t>
  </si>
  <si>
    <t>North Smithfield</t>
  </si>
  <si>
    <t>Glocester</t>
  </si>
  <si>
    <t>Burrillville</t>
  </si>
  <si>
    <t>West Greenwich</t>
  </si>
  <si>
    <t>Little Compton</t>
  </si>
  <si>
    <t>New Shoreham</t>
  </si>
  <si>
    <t>Rock Hill</t>
  </si>
  <si>
    <t>Goose Creek</t>
  </si>
  <si>
    <t>Forestbrook</t>
  </si>
  <si>
    <t>Socastee</t>
  </si>
  <si>
    <t>Greer</t>
  </si>
  <si>
    <t>Murrells Inlet</t>
  </si>
  <si>
    <t>Taylors</t>
  </si>
  <si>
    <t>Aiken</t>
  </si>
  <si>
    <t>Myrtle Beach</t>
  </si>
  <si>
    <t>Moncks Corner</t>
  </si>
  <si>
    <t>Clover</t>
  </si>
  <si>
    <t>Irmo</t>
  </si>
  <si>
    <t>Fort Mill</t>
  </si>
  <si>
    <t>Ladson</t>
  </si>
  <si>
    <t>North Augusta</t>
  </si>
  <si>
    <t>Easley</t>
  </si>
  <si>
    <t>North Charleston</t>
  </si>
  <si>
    <t>North Myrtle Beach</t>
  </si>
  <si>
    <t>Hilton Head Island</t>
  </si>
  <si>
    <t>West Columbia</t>
  </si>
  <si>
    <t>Surfside Beach</t>
  </si>
  <si>
    <t>Blythewood</t>
  </si>
  <si>
    <t>Pawleys Island</t>
  </si>
  <si>
    <t>Laurens</t>
  </si>
  <si>
    <t>Travelers Rest</t>
  </si>
  <si>
    <t>Forest Acres</t>
  </si>
  <si>
    <t>Fountain Inn</t>
  </si>
  <si>
    <t>Pickens</t>
  </si>
  <si>
    <t>Hanahan</t>
  </si>
  <si>
    <t>Loris</t>
  </si>
  <si>
    <t>Longs</t>
  </si>
  <si>
    <t>Batesburg-Leesville</t>
  </si>
  <si>
    <t>Lugoff</t>
  </si>
  <si>
    <t>Mauldin</t>
  </si>
  <si>
    <t>Woodruff</t>
  </si>
  <si>
    <t>Chesnee</t>
  </si>
  <si>
    <t>Clemson</t>
  </si>
  <si>
    <t>Cayce</t>
  </si>
  <si>
    <t>Saint Helena Island</t>
  </si>
  <si>
    <t>Winnsboro</t>
  </si>
  <si>
    <t>West Pelzer</t>
  </si>
  <si>
    <t>Graniteville</t>
  </si>
  <si>
    <t>Walhalla</t>
  </si>
  <si>
    <t>Timmonsville</t>
  </si>
  <si>
    <t>Blacksburg</t>
  </si>
  <si>
    <t>Prosperity</t>
  </si>
  <si>
    <t>Honea Path</t>
  </si>
  <si>
    <t>Landrum</t>
  </si>
  <si>
    <t>Gray Court</t>
  </si>
  <si>
    <t>Saluda</t>
  </si>
  <si>
    <t>Hardeeville</t>
  </si>
  <si>
    <t>Saint Matthews</t>
  </si>
  <si>
    <t>Kershaw</t>
  </si>
  <si>
    <t>Pine Ridge</t>
  </si>
  <si>
    <t>Campobello</t>
  </si>
  <si>
    <t>Burnettown</t>
  </si>
  <si>
    <t>Cowpens</t>
  </si>
  <si>
    <t>Ridgeville</t>
  </si>
  <si>
    <t>Wellford</t>
  </si>
  <si>
    <t>Iva</t>
  </si>
  <si>
    <t>Roebuck</t>
  </si>
  <si>
    <t>Ninety Six</t>
  </si>
  <si>
    <t>Pelion</t>
  </si>
  <si>
    <t>Isle of Palms</t>
  </si>
  <si>
    <t>Edgefield</t>
  </si>
  <si>
    <t>Bonneau</t>
  </si>
  <si>
    <t>Galivants Ferry</t>
  </si>
  <si>
    <t>Johnsonville</t>
  </si>
  <si>
    <t>Aynor</t>
  </si>
  <si>
    <t>Eastover</t>
  </si>
  <si>
    <t>Eutawville</t>
  </si>
  <si>
    <t>Port Royal</t>
  </si>
  <si>
    <t>Ware Shoals</t>
  </si>
  <si>
    <t>Pamplico</t>
  </si>
  <si>
    <t>Heath Springs</t>
  </si>
  <si>
    <t>Wagener</t>
  </si>
  <si>
    <t>Pacolet</t>
  </si>
  <si>
    <t>Ravenel</t>
  </si>
  <si>
    <t>North</t>
  </si>
  <si>
    <t>Cross</t>
  </si>
  <si>
    <t>Hodges</t>
  </si>
  <si>
    <t>Starr</t>
  </si>
  <si>
    <t>Rembert</t>
  </si>
  <si>
    <t>Enoree</t>
  </si>
  <si>
    <t>Cassatt</t>
  </si>
  <si>
    <t>Six Mile</t>
  </si>
  <si>
    <t>McColl</t>
  </si>
  <si>
    <t>Elloree</t>
  </si>
  <si>
    <t>Awendaw</t>
  </si>
  <si>
    <t>Bowman</t>
  </si>
  <si>
    <t>Pauline</t>
  </si>
  <si>
    <t>Whitmire</t>
  </si>
  <si>
    <t>Huger</t>
  </si>
  <si>
    <t>Folly Beach</t>
  </si>
  <si>
    <t>Cross Hill</t>
  </si>
  <si>
    <t>Little Mountain</t>
  </si>
  <si>
    <t>Neeses</t>
  </si>
  <si>
    <t>Fort Lawn</t>
  </si>
  <si>
    <t>Wadmalaw Island</t>
  </si>
  <si>
    <t>Mc Clellanville</t>
  </si>
  <si>
    <t>Ridge Spring</t>
  </si>
  <si>
    <t>Donalds</t>
  </si>
  <si>
    <t>Calhoun Falls</t>
  </si>
  <si>
    <t>Coward</t>
  </si>
  <si>
    <t>Sullivans Island</t>
  </si>
  <si>
    <t>New Ellenton</t>
  </si>
  <si>
    <t>Bethune</t>
  </si>
  <si>
    <t>Pomaria</t>
  </si>
  <si>
    <t>Dorchester</t>
  </si>
  <si>
    <t>Cope</t>
  </si>
  <si>
    <t>Harleyville</t>
  </si>
  <si>
    <t>Edgemoor</t>
  </si>
  <si>
    <t>Richburg</t>
  </si>
  <si>
    <t>Society Hill</t>
  </si>
  <si>
    <t>Olanta</t>
  </si>
  <si>
    <t>Mountain Rest</t>
  </si>
  <si>
    <t>Blackstock</t>
  </si>
  <si>
    <t>Green Sea</t>
  </si>
  <si>
    <t>Adams Run</t>
  </si>
  <si>
    <t>Mc Connells</t>
  </si>
  <si>
    <t>Reevesville</t>
  </si>
  <si>
    <t>Mayesville</t>
  </si>
  <si>
    <t>Joanna</t>
  </si>
  <si>
    <t>Monetta</t>
  </si>
  <si>
    <t>Hickory Grove</t>
  </si>
  <si>
    <t>Due West</t>
  </si>
  <si>
    <t>Tamassee</t>
  </si>
  <si>
    <t>Garnett</t>
  </si>
  <si>
    <t>Gloverville</t>
  </si>
  <si>
    <t>Pinopolis</t>
  </si>
  <si>
    <t>Rowesville</t>
  </si>
  <si>
    <t>Chappells</t>
  </si>
  <si>
    <t>Sheldon</t>
  </si>
  <si>
    <t>Gable</t>
  </si>
  <si>
    <t>Silverstreet</t>
  </si>
  <si>
    <t>Jenkinsville</t>
  </si>
  <si>
    <t>Startex</t>
  </si>
  <si>
    <t>Kinards</t>
  </si>
  <si>
    <t>Reidville</t>
  </si>
  <si>
    <t>Cordesville</t>
  </si>
  <si>
    <t>Longcreek</t>
  </si>
  <si>
    <t>Norris</t>
  </si>
  <si>
    <t>Liberty Hill</t>
  </si>
  <si>
    <t>Rapid Valley</t>
  </si>
  <si>
    <t>Box Elder</t>
  </si>
  <si>
    <t>North Sioux City</t>
  </si>
  <si>
    <t>Blackhawk</t>
  </si>
  <si>
    <t>Tea</t>
  </si>
  <si>
    <t>Dell Rapids</t>
  </si>
  <si>
    <t>Lead</t>
  </si>
  <si>
    <t>Summerset</t>
  </si>
  <si>
    <t>Beresford</t>
  </si>
  <si>
    <t>Lennox</t>
  </si>
  <si>
    <t>Fort Pierre</t>
  </si>
  <si>
    <t>Volga</t>
  </si>
  <si>
    <t>Elk Point</t>
  </si>
  <si>
    <t>Garretson</t>
  </si>
  <si>
    <t>Hermosa</t>
  </si>
  <si>
    <t>Hill City</t>
  </si>
  <si>
    <t>Whitewood</t>
  </si>
  <si>
    <t>Baltic</t>
  </si>
  <si>
    <t>Alcester</t>
  </si>
  <si>
    <t>Valley Springs</t>
  </si>
  <si>
    <t>Crooks</t>
  </si>
  <si>
    <t>Viborg</t>
  </si>
  <si>
    <t>Worthing</t>
  </si>
  <si>
    <t>Wall</t>
  </si>
  <si>
    <t>Canistota</t>
  </si>
  <si>
    <t>New Underwood</t>
  </si>
  <si>
    <t>Renner</t>
  </si>
  <si>
    <t>Irene</t>
  </si>
  <si>
    <t>Wolsey</t>
  </si>
  <si>
    <t>Bruce</t>
  </si>
  <si>
    <t>Ethan</t>
  </si>
  <si>
    <t>Emery</t>
  </si>
  <si>
    <t>Bowdle</t>
  </si>
  <si>
    <t>Gayville</t>
  </si>
  <si>
    <t>Mission Hill</t>
  </si>
  <si>
    <t>Volin</t>
  </si>
  <si>
    <t>Wakonda</t>
  </si>
  <si>
    <t>Hitchcock</t>
  </si>
  <si>
    <t>Hecla</t>
  </si>
  <si>
    <t>Blunt</t>
  </si>
  <si>
    <t>Cavour</t>
  </si>
  <si>
    <t>Buffalo Gap</t>
  </si>
  <si>
    <t>Pringle</t>
  </si>
  <si>
    <t>Union Center</t>
  </si>
  <si>
    <t>Caputa</t>
  </si>
  <si>
    <t>Quinn</t>
  </si>
  <si>
    <t>Wasta</t>
  </si>
  <si>
    <t>Owanka</t>
  </si>
  <si>
    <t>Sinai</t>
  </si>
  <si>
    <t>White Owl</t>
  </si>
  <si>
    <t>Murfreesboro</t>
  </si>
  <si>
    <t>Gallatin</t>
  </si>
  <si>
    <t>Mount Juliet</t>
  </si>
  <si>
    <t>Collierville</t>
  </si>
  <si>
    <t>Kingsport</t>
  </si>
  <si>
    <t>Ooltewah</t>
  </si>
  <si>
    <t>Elizabethton</t>
  </si>
  <si>
    <t>Mc Minnville</t>
  </si>
  <si>
    <t>Goodlettsville</t>
  </si>
  <si>
    <t>La Vergne</t>
  </si>
  <si>
    <t>Jonesborough</t>
  </si>
  <si>
    <t>Dickson</t>
  </si>
  <si>
    <t>Tullahoma</t>
  </si>
  <si>
    <t>Soddy-Daisy</t>
  </si>
  <si>
    <t>Farragut</t>
  </si>
  <si>
    <t>East Ridge</t>
  </si>
  <si>
    <t>Lafollette</t>
  </si>
  <si>
    <t>Dandridge</t>
  </si>
  <si>
    <t>Ashland City</t>
  </si>
  <si>
    <t>Lenoir City</t>
  </si>
  <si>
    <t>Signal Mountain</t>
  </si>
  <si>
    <t>Nolensville</t>
  </si>
  <si>
    <t>Blountville</t>
  </si>
  <si>
    <t>White House</t>
  </si>
  <si>
    <t>Thompsons Station</t>
  </si>
  <si>
    <t>Rockwood</t>
  </si>
  <si>
    <t>Corryton</t>
  </si>
  <si>
    <t>Spring City</t>
  </si>
  <si>
    <t>Whitwell</t>
  </si>
  <si>
    <t>Maynardville</t>
  </si>
  <si>
    <t>Jacksboro</t>
  </si>
  <si>
    <t>Oliver Springs</t>
  </si>
  <si>
    <t>Atoka</t>
  </si>
  <si>
    <t>Strawberry Plains</t>
  </si>
  <si>
    <t>Piney Flats</t>
  </si>
  <si>
    <t>Chuckey</t>
  </si>
  <si>
    <t>Talbott</t>
  </si>
  <si>
    <t>Alcoa</t>
  </si>
  <si>
    <t>Gatlinburg</t>
  </si>
  <si>
    <t>Estill Springs</t>
  </si>
  <si>
    <t>Gainesboro</t>
  </si>
  <si>
    <t>Baneberry</t>
  </si>
  <si>
    <t>White Bluff</t>
  </si>
  <si>
    <t>Christiana</t>
  </si>
  <si>
    <t>Pleasant View</t>
  </si>
  <si>
    <t>Pigeon Forge</t>
  </si>
  <si>
    <t>South Pittsburg</t>
  </si>
  <si>
    <t>Hickory Withe</t>
  </si>
  <si>
    <t>Limestone</t>
  </si>
  <si>
    <t>Bon Aqua</t>
  </si>
  <si>
    <t>Friendsville</t>
  </si>
  <si>
    <t>Kingston Springs</t>
  </si>
  <si>
    <t>Greenback</t>
  </si>
  <si>
    <t>Burns</t>
  </si>
  <si>
    <t>Roan Mountain</t>
  </si>
  <si>
    <t>Lyles</t>
  </si>
  <si>
    <t>Summertown</t>
  </si>
  <si>
    <t>Mosheim</t>
  </si>
  <si>
    <t>Wartburg</t>
  </si>
  <si>
    <t>Decherd</t>
  </si>
  <si>
    <t>Bulls Gap</t>
  </si>
  <si>
    <t>Unicoi</t>
  </si>
  <si>
    <t>Leoma</t>
  </si>
  <si>
    <t>Bells</t>
  </si>
  <si>
    <t>College Grove</t>
  </si>
  <si>
    <t>Riceville</t>
  </si>
  <si>
    <t>Bell Buckle</t>
  </si>
  <si>
    <t>Red Boiling Springs</t>
  </si>
  <si>
    <t>Caryville</t>
  </si>
  <si>
    <t>Drummonds</t>
  </si>
  <si>
    <t>Culleoka</t>
  </si>
  <si>
    <t>Walland</t>
  </si>
  <si>
    <t>South Fulton</t>
  </si>
  <si>
    <t>Niota</t>
  </si>
  <si>
    <t>Surgoinsville</t>
  </si>
  <si>
    <t>Heiskell</t>
  </si>
  <si>
    <t>Lascassas</t>
  </si>
  <si>
    <t>Collegedale</t>
  </si>
  <si>
    <t>Fall Branch</t>
  </si>
  <si>
    <t>Mooresburg</t>
  </si>
  <si>
    <t>Pegram</t>
  </si>
  <si>
    <t>Parrottsville</t>
  </si>
  <si>
    <t>Castalian Springs</t>
  </si>
  <si>
    <t>Luttrell</t>
  </si>
  <si>
    <t>Ethridge</t>
  </si>
  <si>
    <t>Jellico</t>
  </si>
  <si>
    <t>Oldfort</t>
  </si>
  <si>
    <t>Cross Plains</t>
  </si>
  <si>
    <t>Sale Creek</t>
  </si>
  <si>
    <t>Chapmansboro</t>
  </si>
  <si>
    <t>Wartrace</t>
  </si>
  <si>
    <t>Mascot</t>
  </si>
  <si>
    <t>Beech Bluff</t>
  </si>
  <si>
    <t>Sewanee</t>
  </si>
  <si>
    <t>Copperhill</t>
  </si>
  <si>
    <t>Evensville</t>
  </si>
  <si>
    <t>Puryear</t>
  </si>
  <si>
    <t>Nunnelly</t>
  </si>
  <si>
    <t>Gleason</t>
  </si>
  <si>
    <t>Lancing</t>
  </si>
  <si>
    <t>Eagleville</t>
  </si>
  <si>
    <t>Pioneer</t>
  </si>
  <si>
    <t>Gilt Edge</t>
  </si>
  <si>
    <t>Gordonsville</t>
  </si>
  <si>
    <t>Cornersville</t>
  </si>
  <si>
    <t>Readyville</t>
  </si>
  <si>
    <t>Sunbright</t>
  </si>
  <si>
    <t>Beechgrove</t>
  </si>
  <si>
    <t>Pinson</t>
  </si>
  <si>
    <t>Bradyville</t>
  </si>
  <si>
    <t>Sharps Chapel</t>
  </si>
  <si>
    <t>Medon</t>
  </si>
  <si>
    <t>Pleasant Shade</t>
  </si>
  <si>
    <t>Hilham</t>
  </si>
  <si>
    <t>Arrington</t>
  </si>
  <si>
    <t>Huntland</t>
  </si>
  <si>
    <t>Cowan</t>
  </si>
  <si>
    <t>Rickman</t>
  </si>
  <si>
    <t>Deer Lodge</t>
  </si>
  <si>
    <t>Samburg</t>
  </si>
  <si>
    <t>Obion</t>
  </si>
  <si>
    <t>Watauga</t>
  </si>
  <si>
    <t>South Carthage</t>
  </si>
  <si>
    <t>Allons</t>
  </si>
  <si>
    <t>Sequatchie</t>
  </si>
  <si>
    <t>Turtletown</t>
  </si>
  <si>
    <t>Bybee</t>
  </si>
  <si>
    <t>Normandy</t>
  </si>
  <si>
    <t>Vanleer</t>
  </si>
  <si>
    <t>Hampshire</t>
  </si>
  <si>
    <t>Bloomington Springs</t>
  </si>
  <si>
    <t>Duff</t>
  </si>
  <si>
    <t>Denmark</t>
  </si>
  <si>
    <t>Enville</t>
  </si>
  <si>
    <t>Whitleyville</t>
  </si>
  <si>
    <t>Primm Springs</t>
  </si>
  <si>
    <t>Flag Pond</t>
  </si>
  <si>
    <t>Orlinda</t>
  </si>
  <si>
    <t>Reliance</t>
  </si>
  <si>
    <t>Duck River</t>
  </si>
  <si>
    <t>Briceville</t>
  </si>
  <si>
    <t>Finley</t>
  </si>
  <si>
    <t>Dixon Springs</t>
  </si>
  <si>
    <t>Auburntown</t>
  </si>
  <si>
    <t>Belfast</t>
  </si>
  <si>
    <t>Buffalo Valley</t>
  </si>
  <si>
    <t>Palmersville</t>
  </si>
  <si>
    <t>Mercer</t>
  </si>
  <si>
    <t>Newcomb</t>
  </si>
  <si>
    <t>Luray</t>
  </si>
  <si>
    <t>Maury City</t>
  </si>
  <si>
    <t>Riddleton</t>
  </si>
  <si>
    <t>Farner</t>
  </si>
  <si>
    <t>Jacks Creek</t>
  </si>
  <si>
    <t>Chestnut Mound</t>
  </si>
  <si>
    <t>Petros</t>
  </si>
  <si>
    <t>Ridgetop</t>
  </si>
  <si>
    <t>Dukedom</t>
  </si>
  <si>
    <t>Gallaway</t>
  </si>
  <si>
    <t>Only</t>
  </si>
  <si>
    <t>Allred</t>
  </si>
  <si>
    <t>Rugby</t>
  </si>
  <si>
    <t>Katy</t>
  </si>
  <si>
    <t>Pflugerville</t>
  </si>
  <si>
    <t>New Braunfels</t>
  </si>
  <si>
    <t>League City</t>
  </si>
  <si>
    <t>Pearland</t>
  </si>
  <si>
    <t>Cedar Park</t>
  </si>
  <si>
    <t>Grand Prairie</t>
  </si>
  <si>
    <t>Sugar Land</t>
  </si>
  <si>
    <t>Spring</t>
  </si>
  <si>
    <t>Leander</t>
  </si>
  <si>
    <t>Burleson</t>
  </si>
  <si>
    <t>The Colony</t>
  </si>
  <si>
    <t>Pharr</t>
  </si>
  <si>
    <t>College Station</t>
  </si>
  <si>
    <t>Cinco Ranch</t>
  </si>
  <si>
    <t>Fort Worth</t>
  </si>
  <si>
    <t>McAllen</t>
  </si>
  <si>
    <t>Baytown</t>
  </si>
  <si>
    <t>McKinney</t>
  </si>
  <si>
    <t>Atascocita</t>
  </si>
  <si>
    <t>Tomball</t>
  </si>
  <si>
    <t>Round Rock</t>
  </si>
  <si>
    <t>Wylie</t>
  </si>
  <si>
    <t>Little Elm</t>
  </si>
  <si>
    <t>Grapevine</t>
  </si>
  <si>
    <t>Kyle</t>
  </si>
  <si>
    <t>Horizon City</t>
  </si>
  <si>
    <t>Desoto</t>
  </si>
  <si>
    <t>Harlingen</t>
  </si>
  <si>
    <t>Richardson</t>
  </si>
  <si>
    <t>Killeen</t>
  </si>
  <si>
    <t>Irving</t>
  </si>
  <si>
    <t>Forney</t>
  </si>
  <si>
    <t>Friendswood</t>
  </si>
  <si>
    <t>Seguin</t>
  </si>
  <si>
    <t>Euless</t>
  </si>
  <si>
    <t>Coppell</t>
  </si>
  <si>
    <t>Waxahachie</t>
  </si>
  <si>
    <t>Boerne</t>
  </si>
  <si>
    <t>Copperas Cove</t>
  </si>
  <si>
    <t>Flower Mound</t>
  </si>
  <si>
    <t>Humble</t>
  </si>
  <si>
    <t>Schertz</t>
  </si>
  <si>
    <t>North Richland Hills</t>
  </si>
  <si>
    <t>Aubrey</t>
  </si>
  <si>
    <t>Rosenberg</t>
  </si>
  <si>
    <t>Donna</t>
  </si>
  <si>
    <t>Port Arthur</t>
  </si>
  <si>
    <t>San Benito</t>
  </si>
  <si>
    <t>Conroe</t>
  </si>
  <si>
    <t>Rockwall</t>
  </si>
  <si>
    <t>Cibolo</t>
  </si>
  <si>
    <t>Midlothian</t>
  </si>
  <si>
    <t>The Woodlands</t>
  </si>
  <si>
    <t>Weslaco</t>
  </si>
  <si>
    <t>Keller</t>
  </si>
  <si>
    <t>Highland Village</t>
  </si>
  <si>
    <t>Lake Jackson</t>
  </si>
  <si>
    <t>Stafford</t>
  </si>
  <si>
    <t>Granbury</t>
  </si>
  <si>
    <t>Farmers Branch</t>
  </si>
  <si>
    <t>Hutto</t>
  </si>
  <si>
    <t>San Juan</t>
  </si>
  <si>
    <t>Royse City</t>
  </si>
  <si>
    <t>Harker Heights</t>
  </si>
  <si>
    <t>Azle</t>
  </si>
  <si>
    <t>Haltom City</t>
  </si>
  <si>
    <t>Bellmead</t>
  </si>
  <si>
    <t>Socorro</t>
  </si>
  <si>
    <t>Texas City</t>
  </si>
  <si>
    <t>Angleton</t>
  </si>
  <si>
    <t>Windcrest</t>
  </si>
  <si>
    <t>Bryan</t>
  </si>
  <si>
    <t>Woodway</t>
  </si>
  <si>
    <t>Arcola</t>
  </si>
  <si>
    <t>Prosper</t>
  </si>
  <si>
    <t>Rowlett</t>
  </si>
  <si>
    <t>Cleburne</t>
  </si>
  <si>
    <t>Helotes</t>
  </si>
  <si>
    <t>Bee Cave</t>
  </si>
  <si>
    <t>Channelview</t>
  </si>
  <si>
    <t>Lakeway</t>
  </si>
  <si>
    <t>Mercedes</t>
  </si>
  <si>
    <t>Roman Forest</t>
  </si>
  <si>
    <t>Southlake</t>
  </si>
  <si>
    <t>Stagecoach</t>
  </si>
  <si>
    <t>Vidor</t>
  </si>
  <si>
    <t>Benbrook</t>
  </si>
  <si>
    <t>Denison</t>
  </si>
  <si>
    <t>Ennis</t>
  </si>
  <si>
    <t>Kilgore</t>
  </si>
  <si>
    <t>Colleyville</t>
  </si>
  <si>
    <t>Universal City</t>
  </si>
  <si>
    <t>Mauriceville</t>
  </si>
  <si>
    <t>Sachse</t>
  </si>
  <si>
    <t>Springtown</t>
  </si>
  <si>
    <t>Balch Springs</t>
  </si>
  <si>
    <t>Floresville</t>
  </si>
  <si>
    <t>Robstown</t>
  </si>
  <si>
    <t>Dripping Springs</t>
  </si>
  <si>
    <t>Alvarado</t>
  </si>
  <si>
    <t>Gun Barrel City</t>
  </si>
  <si>
    <t>La Marque</t>
  </si>
  <si>
    <t>Kaufman</t>
  </si>
  <si>
    <t>Roma</t>
  </si>
  <si>
    <t>Silsbee</t>
  </si>
  <si>
    <t>Spring Branch</t>
  </si>
  <si>
    <t>Lockhart</t>
  </si>
  <si>
    <t>Wimberley</t>
  </si>
  <si>
    <t>Clute</t>
  </si>
  <si>
    <t>Joshua</t>
  </si>
  <si>
    <t>Groves</t>
  </si>
  <si>
    <t>Los Fresnos</t>
  </si>
  <si>
    <t>Willis</t>
  </si>
  <si>
    <t>Tool</t>
  </si>
  <si>
    <t>West Tawakoni</t>
  </si>
  <si>
    <t>Fulshear</t>
  </si>
  <si>
    <t>Lago Vista</t>
  </si>
  <si>
    <t>Hockley</t>
  </si>
  <si>
    <t>Hewitt</t>
  </si>
  <si>
    <t>Seagoville</t>
  </si>
  <si>
    <t>Richland Hills</t>
  </si>
  <si>
    <t>Sealy</t>
  </si>
  <si>
    <t>Lampasas</t>
  </si>
  <si>
    <t>Kirby</t>
  </si>
  <si>
    <t>Hempstead</t>
  </si>
  <si>
    <t>Gladewater</t>
  </si>
  <si>
    <t>La Vernia</t>
  </si>
  <si>
    <t>Justin</t>
  </si>
  <si>
    <t>Port Neches</t>
  </si>
  <si>
    <t>Bullard</t>
  </si>
  <si>
    <t>Spicewood</t>
  </si>
  <si>
    <t>Brazoria</t>
  </si>
  <si>
    <t>South Houston</t>
  </si>
  <si>
    <t>Gilmer</t>
  </si>
  <si>
    <t>Waller</t>
  </si>
  <si>
    <t>Hondo</t>
  </si>
  <si>
    <t>Lake Dallas</t>
  </si>
  <si>
    <t>Bandera</t>
  </si>
  <si>
    <t>Splendora</t>
  </si>
  <si>
    <t>La Feria</t>
  </si>
  <si>
    <t>Brookshire</t>
  </si>
  <si>
    <t>Burkburnett</t>
  </si>
  <si>
    <t>Port Isabel</t>
  </si>
  <si>
    <t>Aransas Pass</t>
  </si>
  <si>
    <t>Bulverde</t>
  </si>
  <si>
    <t>Bacliff</t>
  </si>
  <si>
    <t>Needville</t>
  </si>
  <si>
    <t>Melissa</t>
  </si>
  <si>
    <t>Hidalgo</t>
  </si>
  <si>
    <t>Pipe Creek</t>
  </si>
  <si>
    <t>Pottsboro</t>
  </si>
  <si>
    <t>Bridge City</t>
  </si>
  <si>
    <t>San Elizario</t>
  </si>
  <si>
    <t>Canutillo</t>
  </si>
  <si>
    <t>Mc Gregor</t>
  </si>
  <si>
    <t>Sinton</t>
  </si>
  <si>
    <t>Iowa Park</t>
  </si>
  <si>
    <t>Poteet</t>
  </si>
  <si>
    <t>Penitas</t>
  </si>
  <si>
    <t>Devine</t>
  </si>
  <si>
    <t>Rusk</t>
  </si>
  <si>
    <t>Mathis</t>
  </si>
  <si>
    <t>Kountze</t>
  </si>
  <si>
    <t>Salado</t>
  </si>
  <si>
    <t>Van Alstyne</t>
  </si>
  <si>
    <t>Mabank</t>
  </si>
  <si>
    <t>New Fairview</t>
  </si>
  <si>
    <t>Jarrell</t>
  </si>
  <si>
    <t>Lorena</t>
  </si>
  <si>
    <t>Adkins</t>
  </si>
  <si>
    <t>Edcouch</t>
  </si>
  <si>
    <t>Kempner</t>
  </si>
  <si>
    <t>Krum</t>
  </si>
  <si>
    <t>Kennedale</t>
  </si>
  <si>
    <t>Elmendorf</t>
  </si>
  <si>
    <t>Wolfforth</t>
  </si>
  <si>
    <t>Slaton</t>
  </si>
  <si>
    <t>Troup</t>
  </si>
  <si>
    <t>Palacios</t>
  </si>
  <si>
    <t>Glen Rose</t>
  </si>
  <si>
    <t>Hearne</t>
  </si>
  <si>
    <t>Sweeny</t>
  </si>
  <si>
    <t>Diboll</t>
  </si>
  <si>
    <t>Galena Park</t>
  </si>
  <si>
    <t>Winnie</t>
  </si>
  <si>
    <t>Lytle</t>
  </si>
  <si>
    <t>Pilot Point</t>
  </si>
  <si>
    <t>Boyd</t>
  </si>
  <si>
    <t>Caddo Mills</t>
  </si>
  <si>
    <t>Malakoff</t>
  </si>
  <si>
    <t>Coffee City</t>
  </si>
  <si>
    <t>West</t>
  </si>
  <si>
    <t>Ingram</t>
  </si>
  <si>
    <t>Rancho Viejo</t>
  </si>
  <si>
    <t>Orange Grove</t>
  </si>
  <si>
    <t>Garden Ridge</t>
  </si>
  <si>
    <t>Jourdanton</t>
  </si>
  <si>
    <t>Fabens</t>
  </si>
  <si>
    <t>Atascosa</t>
  </si>
  <si>
    <t>Rio Hondo</t>
  </si>
  <si>
    <t>Goliad</t>
  </si>
  <si>
    <t>Comfort</t>
  </si>
  <si>
    <t>Ferris</t>
  </si>
  <si>
    <t>Fritch</t>
  </si>
  <si>
    <t>Shallowater</t>
  </si>
  <si>
    <t>Nolanville</t>
  </si>
  <si>
    <t>Josephine</t>
  </si>
  <si>
    <t>Hooks</t>
  </si>
  <si>
    <t>Waskom</t>
  </si>
  <si>
    <t>Diana</t>
  </si>
  <si>
    <t>Elsa</t>
  </si>
  <si>
    <t>Big Sandy</t>
  </si>
  <si>
    <t>Eustace</t>
  </si>
  <si>
    <t>Merkel</t>
  </si>
  <si>
    <t>Whitewright</t>
  </si>
  <si>
    <t>Ponder</t>
  </si>
  <si>
    <t>Port Aransas</t>
  </si>
  <si>
    <t>China Spring</t>
  </si>
  <si>
    <t>Driftwood</t>
  </si>
  <si>
    <t>Sour Lake</t>
  </si>
  <si>
    <t>East Bernard</t>
  </si>
  <si>
    <t>Scurry</t>
  </si>
  <si>
    <t>Nash</t>
  </si>
  <si>
    <t>Early</t>
  </si>
  <si>
    <t>Anahuac</t>
  </si>
  <si>
    <t>Tuscola</t>
  </si>
  <si>
    <t>Godley</t>
  </si>
  <si>
    <t>Tatum</t>
  </si>
  <si>
    <t>Natalia</t>
  </si>
  <si>
    <t>Odem</t>
  </si>
  <si>
    <t>Sullivan City</t>
  </si>
  <si>
    <t>Lavon</t>
  </si>
  <si>
    <t>Mildred</t>
  </si>
  <si>
    <t>Brownsboro</t>
  </si>
  <si>
    <t>Hutchins</t>
  </si>
  <si>
    <t>La Joya</t>
  </si>
  <si>
    <t>South Padre Island</t>
  </si>
  <si>
    <t>Arp</t>
  </si>
  <si>
    <t>Kerens</t>
  </si>
  <si>
    <t>Lone Oak</t>
  </si>
  <si>
    <t>Pollok</t>
  </si>
  <si>
    <t>Blue Ridge</t>
  </si>
  <si>
    <t>Wallis</t>
  </si>
  <si>
    <t>Millsap</t>
  </si>
  <si>
    <t>Port Bolivar</t>
  </si>
  <si>
    <t>Paige</t>
  </si>
  <si>
    <t>Electra</t>
  </si>
  <si>
    <t>Anson</t>
  </si>
  <si>
    <t>Alvord</t>
  </si>
  <si>
    <t>Honey Grove</t>
  </si>
  <si>
    <t>Wolfe City</t>
  </si>
  <si>
    <t>Lipan</t>
  </si>
  <si>
    <t>Graford</t>
  </si>
  <si>
    <t>Lyford</t>
  </si>
  <si>
    <t>Mount Enterprise</t>
  </si>
  <si>
    <t>Bangs</t>
  </si>
  <si>
    <t>Blossom</t>
  </si>
  <si>
    <t>Gunter</t>
  </si>
  <si>
    <t>Idalou</t>
  </si>
  <si>
    <t>Inez</t>
  </si>
  <si>
    <t>Poynor</t>
  </si>
  <si>
    <t>Mart</t>
  </si>
  <si>
    <t>Groveton</t>
  </si>
  <si>
    <t>Zavalla</t>
  </si>
  <si>
    <t>Abernathy</t>
  </si>
  <si>
    <t>McQueeney</t>
  </si>
  <si>
    <t>Panhandle</t>
  </si>
  <si>
    <t>Baird</t>
  </si>
  <si>
    <t>Celeste</t>
  </si>
  <si>
    <t>Tolar</t>
  </si>
  <si>
    <t>Italy</t>
  </si>
  <si>
    <t>Muenster</t>
  </si>
  <si>
    <t>Tahoka</t>
  </si>
  <si>
    <t>Poolville</t>
  </si>
  <si>
    <t>Riesel</t>
  </si>
  <si>
    <t>Cumby</t>
  </si>
  <si>
    <t>Premont</t>
  </si>
  <si>
    <t>Martindale</t>
  </si>
  <si>
    <t>Red Rock</t>
  </si>
  <si>
    <t>Bruceville-Eddy</t>
  </si>
  <si>
    <t>Cactus</t>
  </si>
  <si>
    <t>Saint Hedwig</t>
  </si>
  <si>
    <t>Chappell Hill</t>
  </si>
  <si>
    <t>Hale Center</t>
  </si>
  <si>
    <t>Rosebud</t>
  </si>
  <si>
    <t>Progreso</t>
  </si>
  <si>
    <t>Van Vleck</t>
  </si>
  <si>
    <t>Lott</t>
  </si>
  <si>
    <t>Boling</t>
  </si>
  <si>
    <t>Hallsburg</t>
  </si>
  <si>
    <t>Riviera</t>
  </si>
  <si>
    <t>Damon</t>
  </si>
  <si>
    <t>Harleton</t>
  </si>
  <si>
    <t>Bremond</t>
  </si>
  <si>
    <t>Kingsbury</t>
  </si>
  <si>
    <t>Hamlin</t>
  </si>
  <si>
    <t>Cresson</t>
  </si>
  <si>
    <t>Holliday</t>
  </si>
  <si>
    <t>Stinnett</t>
  </si>
  <si>
    <t>Poth</t>
  </si>
  <si>
    <t>Little River Academy</t>
  </si>
  <si>
    <t>Seadrift</t>
  </si>
  <si>
    <t>Archer City</t>
  </si>
  <si>
    <t>Ralls</t>
  </si>
  <si>
    <t>May</t>
  </si>
  <si>
    <t>Sabinal</t>
  </si>
  <si>
    <t>Mico</t>
  </si>
  <si>
    <t>Como</t>
  </si>
  <si>
    <t>Simms</t>
  </si>
  <si>
    <t>Crosbyton</t>
  </si>
  <si>
    <t>Prairie View</t>
  </si>
  <si>
    <t>Louise</t>
  </si>
  <si>
    <t>Tennessee Colony</t>
  </si>
  <si>
    <t>Beasley</t>
  </si>
  <si>
    <t>Burkeville</t>
  </si>
  <si>
    <t>Maypearl</t>
  </si>
  <si>
    <t>Frost</t>
  </si>
  <si>
    <t>Lometa</t>
  </si>
  <si>
    <t>Christoval</t>
  </si>
  <si>
    <t>Sunray</t>
  </si>
  <si>
    <t>Hunt</t>
  </si>
  <si>
    <t>Batson</t>
  </si>
  <si>
    <t>La Coste</t>
  </si>
  <si>
    <t>Calvert</t>
  </si>
  <si>
    <t>Cat Spring</t>
  </si>
  <si>
    <t>Blooming Grove</t>
  </si>
  <si>
    <t>Hamshire</t>
  </si>
  <si>
    <t>Thrall</t>
  </si>
  <si>
    <t>Claude</t>
  </si>
  <si>
    <t>Sadler</t>
  </si>
  <si>
    <t>Santo</t>
  </si>
  <si>
    <t>McDade</t>
  </si>
  <si>
    <t>Call</t>
  </si>
  <si>
    <t>China</t>
  </si>
  <si>
    <t>Port O Connor</t>
  </si>
  <si>
    <t>Etoile</t>
  </si>
  <si>
    <t>Cookville</t>
  </si>
  <si>
    <t>Las Lomas</t>
  </si>
  <si>
    <t>Barry</t>
  </si>
  <si>
    <t>Talco</t>
  </si>
  <si>
    <t>Coupland</t>
  </si>
  <si>
    <t>Tye</t>
  </si>
  <si>
    <t>Blessing</t>
  </si>
  <si>
    <t>Utopia</t>
  </si>
  <si>
    <t>Purdon</t>
  </si>
  <si>
    <t>Nome</t>
  </si>
  <si>
    <t>Rosanky</t>
  </si>
  <si>
    <t>Anton</t>
  </si>
  <si>
    <t>Bon Wier</t>
  </si>
  <si>
    <t>Pickton</t>
  </si>
  <si>
    <t>Apple Springs</t>
  </si>
  <si>
    <t>Lorenzo</t>
  </si>
  <si>
    <t>Sundown</t>
  </si>
  <si>
    <t>Windthorst</t>
  </si>
  <si>
    <t>Blanket</t>
  </si>
  <si>
    <t>Chireno</t>
  </si>
  <si>
    <t>Laneville</t>
  </si>
  <si>
    <t>O'Donnell</t>
  </si>
  <si>
    <t>Arthur City</t>
  </si>
  <si>
    <t>La Villa</t>
  </si>
  <si>
    <t>Ladonia</t>
  </si>
  <si>
    <t>Combes</t>
  </si>
  <si>
    <t>White Deer</t>
  </si>
  <si>
    <t>Ropesville</t>
  </si>
  <si>
    <t>Montalba</t>
  </si>
  <si>
    <t>Guy</t>
  </si>
  <si>
    <t>Wallisville</t>
  </si>
  <si>
    <t>Ransom Canyon</t>
  </si>
  <si>
    <t>D Hanis</t>
  </si>
  <si>
    <t>Deweyville</t>
  </si>
  <si>
    <t>Deport</t>
  </si>
  <si>
    <t>Palo Pinto</t>
  </si>
  <si>
    <t>Hermleigh</t>
  </si>
  <si>
    <t>Ector</t>
  </si>
  <si>
    <t>Daisetta</t>
  </si>
  <si>
    <t>Dodd City</t>
  </si>
  <si>
    <t>Pattonville</t>
  </si>
  <si>
    <t>Sutherland Springs</t>
  </si>
  <si>
    <t>Banquete</t>
  </si>
  <si>
    <t>Zephyr</t>
  </si>
  <si>
    <t>Quemado</t>
  </si>
  <si>
    <t>Roxton</t>
  </si>
  <si>
    <t>Ovalo</t>
  </si>
  <si>
    <t>Boys Ranch</t>
  </si>
  <si>
    <t>Point Comfort</t>
  </si>
  <si>
    <t>Agua Dulce</t>
  </si>
  <si>
    <t>Knippa</t>
  </si>
  <si>
    <t>Groom</t>
  </si>
  <si>
    <t>Devers</t>
  </si>
  <si>
    <t>Balmorhea</t>
  </si>
  <si>
    <t>Matagorda</t>
  </si>
  <si>
    <t>Los Indios</t>
  </si>
  <si>
    <t>Reklaw</t>
  </si>
  <si>
    <t>Petrolia</t>
  </si>
  <si>
    <t>Smyer</t>
  </si>
  <si>
    <t>Riomedina</t>
  </si>
  <si>
    <t>Trent</t>
  </si>
  <si>
    <t>Wiergate</t>
  </si>
  <si>
    <t>Fate</t>
  </si>
  <si>
    <t>Port Mansfield</t>
  </si>
  <si>
    <t>Pettus</t>
  </si>
  <si>
    <t>Los Ebanos</t>
  </si>
  <si>
    <t>Rainbow</t>
  </si>
  <si>
    <t>Redwater</t>
  </si>
  <si>
    <t>Falcon Heights</t>
  </si>
  <si>
    <t>New Deal</t>
  </si>
  <si>
    <t>San Ygnacio</t>
  </si>
  <si>
    <t>Hargill</t>
  </si>
  <si>
    <t>New Summerfield</t>
  </si>
  <si>
    <t>Ackerly</t>
  </si>
  <si>
    <t>Skellytown</t>
  </si>
  <si>
    <t>Lawn</t>
  </si>
  <si>
    <t>Yancey</t>
  </si>
  <si>
    <t>Mingus</t>
  </si>
  <si>
    <t>Era</t>
  </si>
  <si>
    <t>Bergheim</t>
  </si>
  <si>
    <t>Kendalia</t>
  </si>
  <si>
    <t>Concan</t>
  </si>
  <si>
    <t>Nemo</t>
  </si>
  <si>
    <t>Meyersville</t>
  </si>
  <si>
    <t>Thicket</t>
  </si>
  <si>
    <t>Bardwell</t>
  </si>
  <si>
    <t>Lueders</t>
  </si>
  <si>
    <t>Goldsmith</t>
  </si>
  <si>
    <t>Wildorado</t>
  </si>
  <si>
    <t>Brookesmith</t>
  </si>
  <si>
    <t>Sabine Pass</t>
  </si>
  <si>
    <t>Lozano</t>
  </si>
  <si>
    <t>Sulphur Bluff</t>
  </si>
  <si>
    <t>Bruni</t>
  </si>
  <si>
    <t>Tarpley</t>
  </si>
  <si>
    <t>Santa Elena</t>
  </si>
  <si>
    <t>Purmela</t>
  </si>
  <si>
    <t>Willow City</t>
  </si>
  <si>
    <t>Doss</t>
  </si>
  <si>
    <t>Bleiblerville</t>
  </si>
  <si>
    <t>Votaw</t>
  </si>
  <si>
    <t>Normanna</t>
  </si>
  <si>
    <t>Campbellton</t>
  </si>
  <si>
    <t>Petty</t>
  </si>
  <si>
    <t>San Perlita</t>
  </si>
  <si>
    <t>Tarzan</t>
  </si>
  <si>
    <t>New Falcon</t>
  </si>
  <si>
    <t>Forsan</t>
  </si>
  <si>
    <t>Reagan</t>
  </si>
  <si>
    <t>El Indio</t>
  </si>
  <si>
    <t>Fluvanna</t>
  </si>
  <si>
    <t>Maryneal</t>
  </si>
  <si>
    <t>Thompsons</t>
  </si>
  <si>
    <t>Danevang</t>
  </si>
  <si>
    <t>Joinerville</t>
  </si>
  <si>
    <t>Maydelle</t>
  </si>
  <si>
    <t>Knott</t>
  </si>
  <si>
    <t>Mereta</t>
  </si>
  <si>
    <t>San Felipe</t>
  </si>
  <si>
    <t>High Island</t>
  </si>
  <si>
    <t>Tynan</t>
  </si>
  <si>
    <t>Leroy</t>
  </si>
  <si>
    <t>Harrold</t>
  </si>
  <si>
    <t>Oklaunion</t>
  </si>
  <si>
    <t>Myra</t>
  </si>
  <si>
    <t>Mirando City</t>
  </si>
  <si>
    <t>Edmonson</t>
  </si>
  <si>
    <t>Cuney</t>
  </si>
  <si>
    <t>Lissie</t>
  </si>
  <si>
    <t>Wayside</t>
  </si>
  <si>
    <t>Paluxy</t>
  </si>
  <si>
    <t>Ponce</t>
  </si>
  <si>
    <t>Lehi</t>
  </si>
  <si>
    <t>Herriman</t>
  </si>
  <si>
    <t>Tooele</t>
  </si>
  <si>
    <t>West Valley City</t>
  </si>
  <si>
    <t>Cottonwood Heights</t>
  </si>
  <si>
    <t>Bountiful</t>
  </si>
  <si>
    <t>Draper</t>
  </si>
  <si>
    <t>Midvale</t>
  </si>
  <si>
    <t>American Fork</t>
  </si>
  <si>
    <t>West Jordan</t>
  </si>
  <si>
    <t>Roy</t>
  </si>
  <si>
    <t>Provo</t>
  </si>
  <si>
    <t>South Jordan</t>
  </si>
  <si>
    <t>Spanish Fork</t>
  </si>
  <si>
    <t>Orem</t>
  </si>
  <si>
    <t>Washington Terrace</t>
  </si>
  <si>
    <t>Kearns</t>
  </si>
  <si>
    <t>South Salt Lake</t>
  </si>
  <si>
    <t>Kaysville</t>
  </si>
  <si>
    <t>Holladay</t>
  </si>
  <si>
    <t>North Ogden</t>
  </si>
  <si>
    <t>Millcreek</t>
  </si>
  <si>
    <t>Eagle Mountain</t>
  </si>
  <si>
    <t>Brigham City</t>
  </si>
  <si>
    <t>Magna</t>
  </si>
  <si>
    <t>North Logan</t>
  </si>
  <si>
    <t>Heber City</t>
  </si>
  <si>
    <t>Hurricane</t>
  </si>
  <si>
    <t>North Salt Lake</t>
  </si>
  <si>
    <t>Woods Cross</t>
  </si>
  <si>
    <t>Tremonton</t>
  </si>
  <si>
    <t>Vineyard</t>
  </si>
  <si>
    <t>Grantsville</t>
  </si>
  <si>
    <t>Santaquin</t>
  </si>
  <si>
    <t>Morgan</t>
  </si>
  <si>
    <t>Ivins</t>
  </si>
  <si>
    <t>Kamas</t>
  </si>
  <si>
    <t>Lindon</t>
  </si>
  <si>
    <t>Hyrum</t>
  </si>
  <si>
    <t>Nephi</t>
  </si>
  <si>
    <t>Hildale</t>
  </si>
  <si>
    <t>Coalville</t>
  </si>
  <si>
    <t>La Verkin</t>
  </si>
  <si>
    <t>Parowan</t>
  </si>
  <si>
    <t>Mona</t>
  </si>
  <si>
    <t>Fort Duchesne</t>
  </si>
  <si>
    <t>Toquerville</t>
  </si>
  <si>
    <t>Rush Valley</t>
  </si>
  <si>
    <t>East Carbon</t>
  </si>
  <si>
    <t>Corinne</t>
  </si>
  <si>
    <t>Virgin</t>
  </si>
  <si>
    <t>Honeyville</t>
  </si>
  <si>
    <t>Henefer</t>
  </si>
  <si>
    <t>Levan</t>
  </si>
  <si>
    <t>Veyo</t>
  </si>
  <si>
    <t>Lapoint</t>
  </si>
  <si>
    <t>Cedar Fort</t>
  </si>
  <si>
    <t>Jensen</t>
  </si>
  <si>
    <t>Bear River City</t>
  </si>
  <si>
    <t>Bingham Canyon</t>
  </si>
  <si>
    <t>Fielding</t>
  </si>
  <si>
    <t>Beryl</t>
  </si>
  <si>
    <t>Wallsburg</t>
  </si>
  <si>
    <t>Dugway</t>
  </si>
  <si>
    <t>Kanarraville</t>
  </si>
  <si>
    <t>Whiterocks</t>
  </si>
  <si>
    <t>Peoa</t>
  </si>
  <si>
    <t>Brian Head</t>
  </si>
  <si>
    <t>Park Valley</t>
  </si>
  <si>
    <t>Cache Junction</t>
  </si>
  <si>
    <t>Virginia Beach</t>
  </si>
  <si>
    <t>Ashburn</t>
  </si>
  <si>
    <t>Suffolk</t>
  </si>
  <si>
    <t>Newport News</t>
  </si>
  <si>
    <t>Manassas</t>
  </si>
  <si>
    <t>Glen Allen</t>
  </si>
  <si>
    <t>Burke</t>
  </si>
  <si>
    <t>Bon Air</t>
  </si>
  <si>
    <t>Culpeper</t>
  </si>
  <si>
    <t>Front Royal</t>
  </si>
  <si>
    <t>Falls Church</t>
  </si>
  <si>
    <t>Hybla Valley</t>
  </si>
  <si>
    <t>Lincolnia</t>
  </si>
  <si>
    <t>Manassas Park</t>
  </si>
  <si>
    <t>Reston</t>
  </si>
  <si>
    <t>Lorton</t>
  </si>
  <si>
    <t>Colonial Heights</t>
  </si>
  <si>
    <t>Chantilly</t>
  </si>
  <si>
    <t>Powhatan</t>
  </si>
  <si>
    <t>Aldie</t>
  </si>
  <si>
    <t>Radford</t>
  </si>
  <si>
    <t>Haymarket</t>
  </si>
  <si>
    <t>Stephens City</t>
  </si>
  <si>
    <t>Spotsylvania</t>
  </si>
  <si>
    <t>Oakton</t>
  </si>
  <si>
    <t>Ruther Glen</t>
  </si>
  <si>
    <t>Dumfries</t>
  </si>
  <si>
    <t>Purcellville</t>
  </si>
  <si>
    <t>Bassett</t>
  </si>
  <si>
    <t>Moneta</t>
  </si>
  <si>
    <t>Sandston</t>
  </si>
  <si>
    <t>Prince George</t>
  </si>
  <si>
    <t>Hayes</t>
  </si>
  <si>
    <t>Poquoson</t>
  </si>
  <si>
    <t>Stuarts Draft</t>
  </si>
  <si>
    <t>Fort Hunt</t>
  </si>
  <si>
    <t>Belle Haven</t>
  </si>
  <si>
    <t>Amelia Court House</t>
  </si>
  <si>
    <t>Wise</t>
  </si>
  <si>
    <t>Gate City</t>
  </si>
  <si>
    <t>Appomattox</t>
  </si>
  <si>
    <t>Moseley</t>
  </si>
  <si>
    <t>Highland Springs</t>
  </si>
  <si>
    <t>Ruckersville</t>
  </si>
  <si>
    <t>Rustburg</t>
  </si>
  <si>
    <t>Crozet</t>
  </si>
  <si>
    <t>Triangle</t>
  </si>
  <si>
    <t>Bealeton</t>
  </si>
  <si>
    <t>Berryville</t>
  </si>
  <si>
    <t>Floyd</t>
  </si>
  <si>
    <t>Coeburn</t>
  </si>
  <si>
    <t>Troutville</t>
  </si>
  <si>
    <t>Fort Belvoir</t>
  </si>
  <si>
    <t>Clintwood</t>
  </si>
  <si>
    <t>Toano</t>
  </si>
  <si>
    <t>Evington</t>
  </si>
  <si>
    <t>Cedar Bluff</t>
  </si>
  <si>
    <t>Nokesville</t>
  </si>
  <si>
    <t>North Tazewell</t>
  </si>
  <si>
    <t>Aylett</t>
  </si>
  <si>
    <t>Lovettsville</t>
  </si>
  <si>
    <t>Hardy</t>
  </si>
  <si>
    <t>Disputanta</t>
  </si>
  <si>
    <t>Boones Mill</t>
  </si>
  <si>
    <t>Axton</t>
  </si>
  <si>
    <t>Tazewell</t>
  </si>
  <si>
    <t>Montpelier</t>
  </si>
  <si>
    <t>Stanardsville</t>
  </si>
  <si>
    <t>Grottoes</t>
  </si>
  <si>
    <t>Fishersville</t>
  </si>
  <si>
    <t>Altavista</t>
  </si>
  <si>
    <t>Pearisburg</t>
  </si>
  <si>
    <t>Hurt</t>
  </si>
  <si>
    <t>Providence Forge</t>
  </si>
  <si>
    <t>Dillwyn</t>
  </si>
  <si>
    <t>Oilville</t>
  </si>
  <si>
    <t>Round Hill</t>
  </si>
  <si>
    <t>Lanexa</t>
  </si>
  <si>
    <t>Glade Spring</t>
  </si>
  <si>
    <t>Barboursville</t>
  </si>
  <si>
    <t>Earlysville</t>
  </si>
  <si>
    <t>Keswick</t>
  </si>
  <si>
    <t>Charles City</t>
  </si>
  <si>
    <t>Wirtz</t>
  </si>
  <si>
    <t>Goochland</t>
  </si>
  <si>
    <t>Amissville</t>
  </si>
  <si>
    <t>McGaheysville</t>
  </si>
  <si>
    <t>Timberville</t>
  </si>
  <si>
    <t>Meadowview</t>
  </si>
  <si>
    <t>Woodford</t>
  </si>
  <si>
    <t>Narrows</t>
  </si>
  <si>
    <t>Fincastle</t>
  </si>
  <si>
    <t>Huddleston</t>
  </si>
  <si>
    <t>New Kent</t>
  </si>
  <si>
    <t>Pound</t>
  </si>
  <si>
    <t>Dry Fork</t>
  </si>
  <si>
    <t>Ferrum</t>
  </si>
  <si>
    <t>Gladys</t>
  </si>
  <si>
    <t>Elliston</t>
  </si>
  <si>
    <t>Cross Junction</t>
  </si>
  <si>
    <t>Riner</t>
  </si>
  <si>
    <t>Rappahannock Academy</t>
  </si>
  <si>
    <t>Catlett</t>
  </si>
  <si>
    <t>Dinwiddie</t>
  </si>
  <si>
    <t>Clinchco</t>
  </si>
  <si>
    <t>Brookneal</t>
  </si>
  <si>
    <t>Penhook</t>
  </si>
  <si>
    <t>Weyers Cave</t>
  </si>
  <si>
    <t>Gloucester Point</t>
  </si>
  <si>
    <t>King William</t>
  </si>
  <si>
    <t>Gladehill</t>
  </si>
  <si>
    <t>Rixeyville</t>
  </si>
  <si>
    <t>Blairs</t>
  </si>
  <si>
    <t>Goode</t>
  </si>
  <si>
    <t>Bluemont</t>
  </si>
  <si>
    <t>Fieldale</t>
  </si>
  <si>
    <t>Appalachia</t>
  </si>
  <si>
    <t>Crimora</t>
  </si>
  <si>
    <t>Nickelsville</t>
  </si>
  <si>
    <t>Nellysford</t>
  </si>
  <si>
    <t>Maidens</t>
  </si>
  <si>
    <t>Stony Creek</t>
  </si>
  <si>
    <t>Mount Crawford</t>
  </si>
  <si>
    <t>Clear Brook</t>
  </si>
  <si>
    <t>Partlow</t>
  </si>
  <si>
    <t>McKenney</t>
  </si>
  <si>
    <t>Shawsville</t>
  </si>
  <si>
    <t>Mount Solon</t>
  </si>
  <si>
    <t>Eagle Rock</t>
  </si>
  <si>
    <t>Union Hall</t>
  </si>
  <si>
    <t>Church Road</t>
  </si>
  <si>
    <t>Lynch Station</t>
  </si>
  <si>
    <t>Jetersville</t>
  </si>
  <si>
    <t>Doswell</t>
  </si>
  <si>
    <t>Jeffersonton</t>
  </si>
  <si>
    <t>Zuni</t>
  </si>
  <si>
    <t>Mount Sidney</t>
  </si>
  <si>
    <t>Spout Spring</t>
  </si>
  <si>
    <t>Dunn Loring</t>
  </si>
  <si>
    <t>Weber City</t>
  </si>
  <si>
    <t>Reva</t>
  </si>
  <si>
    <t>Copper Hill</t>
  </si>
  <si>
    <t>North Garden</t>
  </si>
  <si>
    <t>Penn Laird</t>
  </si>
  <si>
    <t>Hiwassee</t>
  </si>
  <si>
    <t>Broad Run</t>
  </si>
  <si>
    <t>Gumspring</t>
  </si>
  <si>
    <t>Shipman</t>
  </si>
  <si>
    <t>Bremo Bluff</t>
  </si>
  <si>
    <t>Kents Store</t>
  </si>
  <si>
    <t>Sperryville</t>
  </si>
  <si>
    <t>Lovingston</t>
  </si>
  <si>
    <t>Fulks Run</t>
  </si>
  <si>
    <t>Craigsville</t>
  </si>
  <si>
    <t>White Post</t>
  </si>
  <si>
    <t>Big Island</t>
  </si>
  <si>
    <t>Pilot</t>
  </si>
  <si>
    <t>Swoope</t>
  </si>
  <si>
    <t>Sumerduck</t>
  </si>
  <si>
    <t>Faber</t>
  </si>
  <si>
    <t>Carrsville</t>
  </si>
  <si>
    <t>Sandy Hook</t>
  </si>
  <si>
    <t>Schuyler</t>
  </si>
  <si>
    <t>Keeling</t>
  </si>
  <si>
    <t>Esmont</t>
  </si>
  <si>
    <t>Check</t>
  </si>
  <si>
    <t>Fort Blackmore</t>
  </si>
  <si>
    <t>Free Union</t>
  </si>
  <si>
    <t>Rapidan</t>
  </si>
  <si>
    <t>Manquin</t>
  </si>
  <si>
    <t>Linville</t>
  </si>
  <si>
    <t>Callands</t>
  </si>
  <si>
    <t>Susan</t>
  </si>
  <si>
    <t>Catharpin</t>
  </si>
  <si>
    <t>Crozier</t>
  </si>
  <si>
    <t>Dungannon</t>
  </si>
  <si>
    <t>Barhamsville</t>
  </si>
  <si>
    <t>Bent Mountain</t>
  </si>
  <si>
    <t>Delaplane</t>
  </si>
  <si>
    <t>Java</t>
  </si>
  <si>
    <t>Rich Creek</t>
  </si>
  <si>
    <t>Flint Hill</t>
  </si>
  <si>
    <t>Keezletown</t>
  </si>
  <si>
    <t>Brandy Station</t>
  </si>
  <si>
    <t>Castleton</t>
  </si>
  <si>
    <t>Stanleytown</t>
  </si>
  <si>
    <t>Singers Glen</t>
  </si>
  <si>
    <t>Dyke</t>
  </si>
  <si>
    <t>Star Tannery</t>
  </si>
  <si>
    <t>Middlebrook</t>
  </si>
  <si>
    <t>Fort Defiance</t>
  </si>
  <si>
    <t>Goldvein</t>
  </si>
  <si>
    <t>Birchleaf</t>
  </si>
  <si>
    <t>Ripplemead</t>
  </si>
  <si>
    <t>Lignum</t>
  </si>
  <si>
    <t>Wilsons</t>
  </si>
  <si>
    <t>Elkwood</t>
  </si>
  <si>
    <t>Wingina</t>
  </si>
  <si>
    <t>Upperville</t>
  </si>
  <si>
    <t>Chester Gap</t>
  </si>
  <si>
    <t>Bergton</t>
  </si>
  <si>
    <t>Indian Valley</t>
  </si>
  <si>
    <t>Richardsville</t>
  </si>
  <si>
    <t>Red House</t>
  </si>
  <si>
    <t>Covesville</t>
  </si>
  <si>
    <t>Sandy Level</t>
  </si>
  <si>
    <t>Steeles Tavern</t>
  </si>
  <si>
    <t>West Augusta</t>
  </si>
  <si>
    <t>Huntly</t>
  </si>
  <si>
    <t>Moon</t>
  </si>
  <si>
    <t>Staffordsville</t>
  </si>
  <si>
    <t>Tannersville</t>
  </si>
  <si>
    <t>Piney River</t>
  </si>
  <si>
    <t>Criders</t>
  </si>
  <si>
    <t>Coleman Falls</t>
  </si>
  <si>
    <t>Glen Lyn</t>
  </si>
  <si>
    <t>Stevensburg</t>
  </si>
  <si>
    <t>Diggs</t>
  </si>
  <si>
    <t>Port Haywood</t>
  </si>
  <si>
    <t>Broadford</t>
  </si>
  <si>
    <t>South Burlington</t>
  </si>
  <si>
    <t>Saint Albans</t>
  </si>
  <si>
    <t>Winooski</t>
  </si>
  <si>
    <t>Enosburg</t>
  </si>
  <si>
    <t>Hinesburg</t>
  </si>
  <si>
    <t>Fayston</t>
  </si>
  <si>
    <t>Royalton</t>
  </si>
  <si>
    <t>West Rutland</t>
  </si>
  <si>
    <t>Poultney</t>
  </si>
  <si>
    <t>Richford</t>
  </si>
  <si>
    <t>Underhill</t>
  </si>
  <si>
    <t>Alburgh</t>
  </si>
  <si>
    <t>North Bennington</t>
  </si>
  <si>
    <t>Shaftsbury</t>
  </si>
  <si>
    <t>Grand Isle</t>
  </si>
  <si>
    <t>Killington</t>
  </si>
  <si>
    <t>South Hero</t>
  </si>
  <si>
    <t>Clarendon</t>
  </si>
  <si>
    <t>Moretown</t>
  </si>
  <si>
    <t>Proctor</t>
  </si>
  <si>
    <t>Highgate</t>
  </si>
  <si>
    <t>Fairlee</t>
  </si>
  <si>
    <t>East Montpelier</t>
  </si>
  <si>
    <t>Island Pond</t>
  </si>
  <si>
    <t>North Hero</t>
  </si>
  <si>
    <t>Danby</t>
  </si>
  <si>
    <t>Weathersfield</t>
  </si>
  <si>
    <t>Thetford</t>
  </si>
  <si>
    <t>Winhall</t>
  </si>
  <si>
    <t>Calais</t>
  </si>
  <si>
    <t>Pawlet</t>
  </si>
  <si>
    <t>Tunbridge</t>
  </si>
  <si>
    <t>West Windsor</t>
  </si>
  <si>
    <t>Cavendish</t>
  </si>
  <si>
    <t>Middletown Springs</t>
  </si>
  <si>
    <t>Readsboro</t>
  </si>
  <si>
    <t>Guildhall</t>
  </si>
  <si>
    <t>Mt Holly</t>
  </si>
  <si>
    <t>Isle La Motte</t>
  </si>
  <si>
    <t>Chittenden</t>
  </si>
  <si>
    <t>Vershire</t>
  </si>
  <si>
    <t>West Fairlee</t>
  </si>
  <si>
    <t>Averill</t>
  </si>
  <si>
    <t>Bothell</t>
  </si>
  <si>
    <t>Pasco</t>
  </si>
  <si>
    <t>Seattle</t>
  </si>
  <si>
    <t>Vancouver</t>
  </si>
  <si>
    <t>Shoreline</t>
  </si>
  <si>
    <t>Kennewick</t>
  </si>
  <si>
    <t>Federal Way</t>
  </si>
  <si>
    <t>Bonney Lake</t>
  </si>
  <si>
    <t>Paine Field-Lake Stickney</t>
  </si>
  <si>
    <t>Spanaway</t>
  </si>
  <si>
    <t>Lake Stevens</t>
  </si>
  <si>
    <t>Renton</t>
  </si>
  <si>
    <t>Lynnwood</t>
  </si>
  <si>
    <t>Lacey</t>
  </si>
  <si>
    <t>Sequim</t>
  </si>
  <si>
    <t>South Hill</t>
  </si>
  <si>
    <t>Spokane Valley</t>
  </si>
  <si>
    <t>Edmonds</t>
  </si>
  <si>
    <t>Port Orchard</t>
  </si>
  <si>
    <t>Bremerton</t>
  </si>
  <si>
    <t>Poulsbo</t>
  </si>
  <si>
    <t>Burien</t>
  </si>
  <si>
    <t>Snohomish</t>
  </si>
  <si>
    <t>Issaquah</t>
  </si>
  <si>
    <t>Maple Valley</t>
  </si>
  <si>
    <t>Tumwater</t>
  </si>
  <si>
    <t>University Place</t>
  </si>
  <si>
    <t>Gig Harbor</t>
  </si>
  <si>
    <t>Camas</t>
  </si>
  <si>
    <t>East Wenatchee Bench</t>
  </si>
  <si>
    <t>Tacoma</t>
  </si>
  <si>
    <t>Puyallup</t>
  </si>
  <si>
    <t>Anacortes</t>
  </si>
  <si>
    <t>Bainbridge Island</t>
  </si>
  <si>
    <t>Mercer Island</t>
  </si>
  <si>
    <t>Woodinville</t>
  </si>
  <si>
    <t>Silverdale</t>
  </si>
  <si>
    <t>Sedro-Woolley</t>
  </si>
  <si>
    <t>Seatac</t>
  </si>
  <si>
    <t>Yelm</t>
  </si>
  <si>
    <t>Sammamish</t>
  </si>
  <si>
    <t>Washougal</t>
  </si>
  <si>
    <t>Kenmore</t>
  </si>
  <si>
    <t>Bryn Mawr-Skyway</t>
  </si>
  <si>
    <t>Chehalis</t>
  </si>
  <si>
    <t>Mukilteo</t>
  </si>
  <si>
    <t>Enumclaw</t>
  </si>
  <si>
    <t>Mountlake Terrace</t>
  </si>
  <si>
    <t>Lynden</t>
  </si>
  <si>
    <t>Camano Island</t>
  </si>
  <si>
    <t>Selah</t>
  </si>
  <si>
    <t>Sunnyside</t>
  </si>
  <si>
    <t>West Richland</t>
  </si>
  <si>
    <t>Colville</t>
  </si>
  <si>
    <t>Snoqualmie</t>
  </si>
  <si>
    <t>Orting</t>
  </si>
  <si>
    <t>Vashon</t>
  </si>
  <si>
    <t>Belfair</t>
  </si>
  <si>
    <t>Liberty Lake</t>
  </si>
  <si>
    <t>Prosser</t>
  </si>
  <si>
    <t>Ephrata</t>
  </si>
  <si>
    <t>Hoquiam</t>
  </si>
  <si>
    <t>Duvall</t>
  </si>
  <si>
    <t>Toppenish</t>
  </si>
  <si>
    <t>College Place</t>
  </si>
  <si>
    <t>Wapato</t>
  </si>
  <si>
    <t>Elma</t>
  </si>
  <si>
    <t>Fife</t>
  </si>
  <si>
    <t>Ocean Shores</t>
  </si>
  <si>
    <t>Eatonville</t>
  </si>
  <si>
    <t>Cle Elum</t>
  </si>
  <si>
    <t>Nine Mile Falls</t>
  </si>
  <si>
    <t>Coupeville</t>
  </si>
  <si>
    <t>Chelan</t>
  </si>
  <si>
    <t>Brush Prairie</t>
  </si>
  <si>
    <t>Montesano</t>
  </si>
  <si>
    <t>Langley</t>
  </si>
  <si>
    <t>Medical Lake</t>
  </si>
  <si>
    <t>Tenino</t>
  </si>
  <si>
    <t>Kalama</t>
  </si>
  <si>
    <t>Steilacoom</t>
  </si>
  <si>
    <t>Carnation</t>
  </si>
  <si>
    <t>Cashmere</t>
  </si>
  <si>
    <t>Airway Heights</t>
  </si>
  <si>
    <t>Otis Orchards-East Farms</t>
  </si>
  <si>
    <t>Sultan</t>
  </si>
  <si>
    <t>Winlock</t>
  </si>
  <si>
    <t>Kettle Falls</t>
  </si>
  <si>
    <t>Zillah</t>
  </si>
  <si>
    <t>Forks</t>
  </si>
  <si>
    <t>Chewelah</t>
  </si>
  <si>
    <t>Seabeck</t>
  </si>
  <si>
    <t>Moxee</t>
  </si>
  <si>
    <t>Point Roberts</t>
  </si>
  <si>
    <t>Chattaroy</t>
  </si>
  <si>
    <t>Black Diamond</t>
  </si>
  <si>
    <t>Lakebay</t>
  </si>
  <si>
    <t>Olalla</t>
  </si>
  <si>
    <t>La Conner</t>
  </si>
  <si>
    <t>Gold Bar</t>
  </si>
  <si>
    <t>Newman Lake</t>
  </si>
  <si>
    <t>Yacolt</t>
  </si>
  <si>
    <t>Mattawa</t>
  </si>
  <si>
    <t>Fall City</t>
  </si>
  <si>
    <t>Maple Falls</t>
  </si>
  <si>
    <t>Concrete</t>
  </si>
  <si>
    <t>Sumas</t>
  </si>
  <si>
    <t>Naches</t>
  </si>
  <si>
    <t>Soap Lake</t>
  </si>
  <si>
    <t>Allyn</t>
  </si>
  <si>
    <t>Fox Island</t>
  </si>
  <si>
    <t>Onalaska</t>
  </si>
  <si>
    <t>Manson</t>
  </si>
  <si>
    <t>Ravensdale</t>
  </si>
  <si>
    <t>McCleary</t>
  </si>
  <si>
    <t>Grapeview</t>
  </si>
  <si>
    <t>Suquamish</t>
  </si>
  <si>
    <t>Hoodsport</t>
  </si>
  <si>
    <t>Hansville</t>
  </si>
  <si>
    <t>Loon Lake</t>
  </si>
  <si>
    <t>Royal City</t>
  </si>
  <si>
    <t>Warden</t>
  </si>
  <si>
    <t>Mabton</t>
  </si>
  <si>
    <t>Mossyrock</t>
  </si>
  <si>
    <t>Greenbank</t>
  </si>
  <si>
    <t>Connell</t>
  </si>
  <si>
    <t>Ritzville</t>
  </si>
  <si>
    <t>Tieton</t>
  </si>
  <si>
    <t>Darrington</t>
  </si>
  <si>
    <t>Cosmopolis</t>
  </si>
  <si>
    <t>Tahuya</t>
  </si>
  <si>
    <t>Malaga</t>
  </si>
  <si>
    <t>Randle</t>
  </si>
  <si>
    <t>Entiat</t>
  </si>
  <si>
    <t>Peshastin</t>
  </si>
  <si>
    <t>Orondo</t>
  </si>
  <si>
    <t>Grand Coulee</t>
  </si>
  <si>
    <t>Asotin</t>
  </si>
  <si>
    <t>Waitsburg</t>
  </si>
  <si>
    <t>Napavine</t>
  </si>
  <si>
    <t>Bingen</t>
  </si>
  <si>
    <t>Valleyford</t>
  </si>
  <si>
    <t>Grayland</t>
  </si>
  <si>
    <t>Outlook</t>
  </si>
  <si>
    <t>Lummi Island</t>
  </si>
  <si>
    <t>Addy</t>
  </si>
  <si>
    <t>Palouse</t>
  </si>
  <si>
    <t>Roslyn</t>
  </si>
  <si>
    <t>White Swan</t>
  </si>
  <si>
    <t>Coulee City</t>
  </si>
  <si>
    <t>Cowiche</t>
  </si>
  <si>
    <t>Silverlake</t>
  </si>
  <si>
    <t>Cusick</t>
  </si>
  <si>
    <t>Toutle</t>
  </si>
  <si>
    <t>Touchet</t>
  </si>
  <si>
    <t>Nooksack</t>
  </si>
  <si>
    <t>Electric City</t>
  </si>
  <si>
    <t>Vader</t>
  </si>
  <si>
    <t>Usk</t>
  </si>
  <si>
    <t>Spangle</t>
  </si>
  <si>
    <t>Eltopia</t>
  </si>
  <si>
    <t>South Cle Elum</t>
  </si>
  <si>
    <t>North Bonneville</t>
  </si>
  <si>
    <t>Longbranch</t>
  </si>
  <si>
    <t>Ronald</t>
  </si>
  <si>
    <t>Glenoma</t>
  </si>
  <si>
    <t>Lilliwaup</t>
  </si>
  <si>
    <t>Salkum</t>
  </si>
  <si>
    <t>Wellpinit</t>
  </si>
  <si>
    <t>Tekoa</t>
  </si>
  <si>
    <t>Pe Ell</t>
  </si>
  <si>
    <t>Ariel</t>
  </si>
  <si>
    <t>Moclips</t>
  </si>
  <si>
    <t>Copalis Beach</t>
  </si>
  <si>
    <t>Lind</t>
  </si>
  <si>
    <t>Acme</t>
  </si>
  <si>
    <t>Marblemount</t>
  </si>
  <si>
    <t>Metaline Falls</t>
  </si>
  <si>
    <t>Carbonado</t>
  </si>
  <si>
    <t>Clallam Bay</t>
  </si>
  <si>
    <t>Pacific Beach</t>
  </si>
  <si>
    <t>Ryderwood</t>
  </si>
  <si>
    <t>Cinebar</t>
  </si>
  <si>
    <t>Endicott</t>
  </si>
  <si>
    <t>Oakesdale</t>
  </si>
  <si>
    <t>Thorp</t>
  </si>
  <si>
    <t>Bucoda</t>
  </si>
  <si>
    <t>Mica</t>
  </si>
  <si>
    <t>Hunters</t>
  </si>
  <si>
    <t>Index</t>
  </si>
  <si>
    <t>Sekiu</t>
  </si>
  <si>
    <t>Skykomish</t>
  </si>
  <si>
    <t>Cougar</t>
  </si>
  <si>
    <t>Washtucna</t>
  </si>
  <si>
    <t>Amanda Park</t>
  </si>
  <si>
    <t>Humptulips</t>
  </si>
  <si>
    <t>Matlock</t>
  </si>
  <si>
    <t>Anatone</t>
  </si>
  <si>
    <t>Chelan Falls</t>
  </si>
  <si>
    <t>Wilson Creek</t>
  </si>
  <si>
    <t>Latah</t>
  </si>
  <si>
    <t>Hartline</t>
  </si>
  <si>
    <t>Tumtum</t>
  </si>
  <si>
    <t>Starbuck</t>
  </si>
  <si>
    <t>Quinault</t>
  </si>
  <si>
    <t>Marcus</t>
  </si>
  <si>
    <t>Krupp</t>
  </si>
  <si>
    <t>Metaline</t>
  </si>
  <si>
    <t>Wallula</t>
  </si>
  <si>
    <t>Palisades</t>
  </si>
  <si>
    <t>Hay</t>
  </si>
  <si>
    <t>Vantage</t>
  </si>
  <si>
    <t>Snoqualmie Pass</t>
  </si>
  <si>
    <t>Milwaukee</t>
  </si>
  <si>
    <t>Neenah</t>
  </si>
  <si>
    <t>De Pere</t>
  </si>
  <si>
    <t>Sun Prairie</t>
  </si>
  <si>
    <t>West Allis</t>
  </si>
  <si>
    <t>Menomonee Falls</t>
  </si>
  <si>
    <t>Oconomowoc</t>
  </si>
  <si>
    <t>Waukesha</t>
  </si>
  <si>
    <t>Oshkosh</t>
  </si>
  <si>
    <t>Chippewa Falls</t>
  </si>
  <si>
    <t>Kenosha</t>
  </si>
  <si>
    <t>Whitefish Bay</t>
  </si>
  <si>
    <t>Wauwatosa</t>
  </si>
  <si>
    <t>Wisconsin Rapids</t>
  </si>
  <si>
    <t>West Bend</t>
  </si>
  <si>
    <t>Menasha</t>
  </si>
  <si>
    <t>Pewaukee</t>
  </si>
  <si>
    <t>Kaukauna</t>
  </si>
  <si>
    <t>Muskego</t>
  </si>
  <si>
    <t>Mequon</t>
  </si>
  <si>
    <t>South Milwaukee</t>
  </si>
  <si>
    <t>Lake Geneva</t>
  </si>
  <si>
    <t>River Falls</t>
  </si>
  <si>
    <t>North Fond du Lac</t>
  </si>
  <si>
    <t>Merton</t>
  </si>
  <si>
    <t>Cudahy</t>
  </si>
  <si>
    <t>Elkhorn</t>
  </si>
  <si>
    <t>Fort Atkinson</t>
  </si>
  <si>
    <t>Waunakee</t>
  </si>
  <si>
    <t>Cedarburg</t>
  </si>
  <si>
    <t>Mukwonago</t>
  </si>
  <si>
    <t>Sussex</t>
  </si>
  <si>
    <t>Kronenwetter</t>
  </si>
  <si>
    <t>Pleasant Prairie</t>
  </si>
  <si>
    <t>Two Rivers</t>
  </si>
  <si>
    <t>Greendale</t>
  </si>
  <si>
    <t>Plover</t>
  </si>
  <si>
    <t>Holmen</t>
  </si>
  <si>
    <t>De Forest</t>
  </si>
  <si>
    <t>Reedsburg</t>
  </si>
  <si>
    <t>Tomahawk</t>
  </si>
  <si>
    <t>Sheboygan Falls</t>
  </si>
  <si>
    <t>Waupun</t>
  </si>
  <si>
    <t>East Troy</t>
  </si>
  <si>
    <t>Mount Horeb</t>
  </si>
  <si>
    <t>Lake Mills</t>
  </si>
  <si>
    <t>Slinger</t>
  </si>
  <si>
    <t>Hales Corners</t>
  </si>
  <si>
    <t>Little Chute</t>
  </si>
  <si>
    <t>Chilton</t>
  </si>
  <si>
    <t>Hortonville</t>
  </si>
  <si>
    <t>Kewaskum</t>
  </si>
  <si>
    <t>Oconto</t>
  </si>
  <si>
    <t>Delafield</t>
  </si>
  <si>
    <t>Campbellsport</t>
  </si>
  <si>
    <t>Dodgeville</t>
  </si>
  <si>
    <t>Bloomer</t>
  </si>
  <si>
    <t>Crivitz</t>
  </si>
  <si>
    <t>Pell Lake</t>
  </si>
  <si>
    <t>Omro</t>
  </si>
  <si>
    <t>Kiel</t>
  </si>
  <si>
    <t>Pardeeville</t>
  </si>
  <si>
    <t>Sturtevant</t>
  </si>
  <si>
    <t>Prairie du Sac</t>
  </si>
  <si>
    <t>Kewaunee</t>
  </si>
  <si>
    <t>Peshtigo</t>
  </si>
  <si>
    <t>Poynette</t>
  </si>
  <si>
    <t>Sauk City</t>
  </si>
  <si>
    <t>Saukville</t>
  </si>
  <si>
    <t>Oconto Falls</t>
  </si>
  <si>
    <t>Winneconne</t>
  </si>
  <si>
    <t>Lake Ripley</t>
  </si>
  <si>
    <t>Brillion</t>
  </si>
  <si>
    <t>New Holstein</t>
  </si>
  <si>
    <t>Mineral Point</t>
  </si>
  <si>
    <t>Boscobel</t>
  </si>
  <si>
    <t>Horicon</t>
  </si>
  <si>
    <t>Cadott</t>
  </si>
  <si>
    <t>Oostburg</t>
  </si>
  <si>
    <t>Wolf River</t>
  </si>
  <si>
    <t>Elk Mound</t>
  </si>
  <si>
    <t>Spring Green</t>
  </si>
  <si>
    <t>Rothschild</t>
  </si>
  <si>
    <t>Cuba City</t>
  </si>
  <si>
    <t>Reedsville</t>
  </si>
  <si>
    <t>Black Creek</t>
  </si>
  <si>
    <t>Williams Bay</t>
  </si>
  <si>
    <t>Walworth</t>
  </si>
  <si>
    <t>Solon Springs</t>
  </si>
  <si>
    <t>Johnson Creek</t>
  </si>
  <si>
    <t>Gillett</t>
  </si>
  <si>
    <t>Suamico</t>
  </si>
  <si>
    <t>Fennimore</t>
  </si>
  <si>
    <t>New Glarus</t>
  </si>
  <si>
    <t>Wausaukee</t>
  </si>
  <si>
    <t>Niagara</t>
  </si>
  <si>
    <t>Elkhart Lake</t>
  </si>
  <si>
    <t>Bovina</t>
  </si>
  <si>
    <t>Suring</t>
  </si>
  <si>
    <t>Mazomanie</t>
  </si>
  <si>
    <t>Bonduel</t>
  </si>
  <si>
    <t>Lomira</t>
  </si>
  <si>
    <t>Nashotah</t>
  </si>
  <si>
    <t>Poplar</t>
  </si>
  <si>
    <t>La Valle</t>
  </si>
  <si>
    <t>Glenwood City</t>
  </si>
  <si>
    <t>Sobieski</t>
  </si>
  <si>
    <t>Hilbert</t>
  </si>
  <si>
    <t>Belgium</t>
  </si>
  <si>
    <t>Combined Locks</t>
  </si>
  <si>
    <t>Random Lake</t>
  </si>
  <si>
    <t>Muscoda</t>
  </si>
  <si>
    <t>Eleva</t>
  </si>
  <si>
    <t>Ixonia</t>
  </si>
  <si>
    <t>Birnamwood</t>
  </si>
  <si>
    <t>Hatley</t>
  </si>
  <si>
    <t>Wittenberg</t>
  </si>
  <si>
    <t>Boyceville</t>
  </si>
  <si>
    <t>Wrightstown</t>
  </si>
  <si>
    <t>Mishicot</t>
  </si>
  <si>
    <t>Keshena</t>
  </si>
  <si>
    <t>Larsen</t>
  </si>
  <si>
    <t>Abrams</t>
  </si>
  <si>
    <t>Holcombe</t>
  </si>
  <si>
    <t>Little Suamico</t>
  </si>
  <si>
    <t>Rosholt</t>
  </si>
  <si>
    <t>Potosi</t>
  </si>
  <si>
    <t>Tigerton</t>
  </si>
  <si>
    <t>Black Earth</t>
  </si>
  <si>
    <t>Lake Nebagamon</t>
  </si>
  <si>
    <t>North Prairie</t>
  </si>
  <si>
    <t>Hager City</t>
  </si>
  <si>
    <t>Valders</t>
  </si>
  <si>
    <t>North Freedom</t>
  </si>
  <si>
    <t>Iron Ridge</t>
  </si>
  <si>
    <t>Whitelaw</t>
  </si>
  <si>
    <t>Barneveld</t>
  </si>
  <si>
    <t>Kohler</t>
  </si>
  <si>
    <t>Orfordville</t>
  </si>
  <si>
    <t>Pembine</t>
  </si>
  <si>
    <t>Theresa</t>
  </si>
  <si>
    <t>Almond</t>
  </si>
  <si>
    <t>Hustisford</t>
  </si>
  <si>
    <t>Arpin</t>
  </si>
  <si>
    <t>Arena</t>
  </si>
  <si>
    <t>Dane</t>
  </si>
  <si>
    <t>Mountain</t>
  </si>
  <si>
    <t>Blue Mounds</t>
  </si>
  <si>
    <t>Reeseville</t>
  </si>
  <si>
    <t>Cassville</t>
  </si>
  <si>
    <t>Port Edwards</t>
  </si>
  <si>
    <t>Rubicon</t>
  </si>
  <si>
    <t>Ringle</t>
  </si>
  <si>
    <t>Bowler</t>
  </si>
  <si>
    <t>Fairchild</t>
  </si>
  <si>
    <t>Porterfield</t>
  </si>
  <si>
    <t>Houlton</t>
  </si>
  <si>
    <t>Athelstane</t>
  </si>
  <si>
    <t>Amherst Junction</t>
  </si>
  <si>
    <t>Helenville</t>
  </si>
  <si>
    <t>Maribel</t>
  </si>
  <si>
    <t>Vesper</t>
  </si>
  <si>
    <t>Nekimi</t>
  </si>
  <si>
    <t>Mount Calvary</t>
  </si>
  <si>
    <t>Mindoro</t>
  </si>
  <si>
    <t>Lannon</t>
  </si>
  <si>
    <t>Plain</t>
  </si>
  <si>
    <t>Jim Falls</t>
  </si>
  <si>
    <t>Amberg</t>
  </si>
  <si>
    <t>Knapp</t>
  </si>
  <si>
    <t>Irma</t>
  </si>
  <si>
    <t>Plum City</t>
  </si>
  <si>
    <t>Milladore</t>
  </si>
  <si>
    <t>Montfort</t>
  </si>
  <si>
    <t>Juda</t>
  </si>
  <si>
    <t>Browntown</t>
  </si>
  <si>
    <t>Eland</t>
  </si>
  <si>
    <t>Maiden Rock</t>
  </si>
  <si>
    <t>Foxboro</t>
  </si>
  <si>
    <t>Krakow</t>
  </si>
  <si>
    <t>Dickeyville</t>
  </si>
  <si>
    <t>Okauchee</t>
  </si>
  <si>
    <t>Beldenville</t>
  </si>
  <si>
    <t>Aniwa</t>
  </si>
  <si>
    <t>Lake Delton</t>
  </si>
  <si>
    <t>Burnett</t>
  </si>
  <si>
    <t>Brule</t>
  </si>
  <si>
    <t>Downing</t>
  </si>
  <si>
    <t>Footville</t>
  </si>
  <si>
    <t>Dunbar</t>
  </si>
  <si>
    <t>Rewey</t>
  </si>
  <si>
    <t>Stitzer</t>
  </si>
  <si>
    <t>Eau Galle</t>
  </si>
  <si>
    <t>Clyman</t>
  </si>
  <si>
    <t>Glen Haven</t>
  </si>
  <si>
    <t>Fence</t>
  </si>
  <si>
    <t>Woodman</t>
  </si>
  <si>
    <t>Dale</t>
  </si>
  <si>
    <t>Fairwater</t>
  </si>
  <si>
    <t>Powers Lake</t>
  </si>
  <si>
    <t>Leopolis</t>
  </si>
  <si>
    <t>Ashippun</t>
  </si>
  <si>
    <t>Kellnersville</t>
  </si>
  <si>
    <t>Lime Ridge</t>
  </si>
  <si>
    <t>Cheat Lake</t>
  </si>
  <si>
    <t>Parkersburg</t>
  </si>
  <si>
    <t>Weirton</t>
  </si>
  <si>
    <t>Charles Town</t>
  </si>
  <si>
    <t>Moundsville</t>
  </si>
  <si>
    <t>Hedgesville</t>
  </si>
  <si>
    <t>Keyser</t>
  </si>
  <si>
    <t>Harpers Ferry</t>
  </si>
  <si>
    <t>Falling Waters</t>
  </si>
  <si>
    <t>Elkview</t>
  </si>
  <si>
    <t>Nitro</t>
  </si>
  <si>
    <t>Scott Depot</t>
  </si>
  <si>
    <t>Chapmanville</t>
  </si>
  <si>
    <t>Kearneysville</t>
  </si>
  <si>
    <t>Shepherdstown</t>
  </si>
  <si>
    <t>Coal Fork</t>
  </si>
  <si>
    <t>Ranson</t>
  </si>
  <si>
    <t>Follansbee</t>
  </si>
  <si>
    <t>Ridgeley</t>
  </si>
  <si>
    <t>Shinnston</t>
  </si>
  <si>
    <t>Mount Gay-Shamrock</t>
  </si>
  <si>
    <t>Kingwood</t>
  </si>
  <si>
    <t>Kenova</t>
  </si>
  <si>
    <t>Poca</t>
  </si>
  <si>
    <t>Clendenin</t>
  </si>
  <si>
    <t>Sissonville</t>
  </si>
  <si>
    <t>Branchland</t>
  </si>
  <si>
    <t>Mannington</t>
  </si>
  <si>
    <t>Daniels</t>
  </si>
  <si>
    <t>Terra Alta</t>
  </si>
  <si>
    <t>Belle</t>
  </si>
  <si>
    <t>Shady Spring</t>
  </si>
  <si>
    <t>Gerrardstown</t>
  </si>
  <si>
    <t>Fort Gay</t>
  </si>
  <si>
    <t>Triadelphia</t>
  </si>
  <si>
    <t>Lost Creek</t>
  </si>
  <si>
    <t>Harts</t>
  </si>
  <si>
    <t>Maidsville</t>
  </si>
  <si>
    <t>Tunnelton</t>
  </si>
  <si>
    <t>Rivesville</t>
  </si>
  <si>
    <t>Glen Dale</t>
  </si>
  <si>
    <t>Fort Ashby</t>
  </si>
  <si>
    <t>Lavalette</t>
  </si>
  <si>
    <t>Mount Clare</t>
  </si>
  <si>
    <t>High View</t>
  </si>
  <si>
    <t>West Hamlin</t>
  </si>
  <si>
    <t>Alum Creek</t>
  </si>
  <si>
    <t>Colliers</t>
  </si>
  <si>
    <t>Meadow Bridge</t>
  </si>
  <si>
    <t>Davisville</t>
  </si>
  <si>
    <t>Lesage</t>
  </si>
  <si>
    <t>Lumberport</t>
  </si>
  <si>
    <t>Gallipolis Ferry</t>
  </si>
  <si>
    <t>Benwood</t>
  </si>
  <si>
    <t>Cool Ridge</t>
  </si>
  <si>
    <t>Salt Rock</t>
  </si>
  <si>
    <t>Scarbro</t>
  </si>
  <si>
    <t>Huttonsville</t>
  </si>
  <si>
    <t>McMechen</t>
  </si>
  <si>
    <t>Eleanor</t>
  </si>
  <si>
    <t>Fraziers Bottom</t>
  </si>
  <si>
    <t>Man</t>
  </si>
  <si>
    <t>Albright</t>
  </si>
  <si>
    <t>New Creek</t>
  </si>
  <si>
    <t>Shenandoah Junction</t>
  </si>
  <si>
    <t>Ansted</t>
  </si>
  <si>
    <t>Valley Grove</t>
  </si>
  <si>
    <t>Cottageville</t>
  </si>
  <si>
    <t>Duck</t>
  </si>
  <si>
    <t>Procious</t>
  </si>
  <si>
    <t>Seth</t>
  </si>
  <si>
    <t>Upper Falls</t>
  </si>
  <si>
    <t>Summit Point</t>
  </si>
  <si>
    <t>Barrackville</t>
  </si>
  <si>
    <t>Cabin Creek</t>
  </si>
  <si>
    <t>Verdunville</t>
  </si>
  <si>
    <t>Glen Daniel</t>
  </si>
  <si>
    <t>Sumerco</t>
  </si>
  <si>
    <t>Apple Grove</t>
  </si>
  <si>
    <t>Alkol</t>
  </si>
  <si>
    <t>Fairdale</t>
  </si>
  <si>
    <t>Pleasant Valley</t>
  </si>
  <si>
    <t>Lerona</t>
  </si>
  <si>
    <t>Amherstdale</t>
  </si>
  <si>
    <t>Gauley Bridge</t>
  </si>
  <si>
    <t>Pecks Mill</t>
  </si>
  <si>
    <t>Lashmeet</t>
  </si>
  <si>
    <t>Rowlesburg</t>
  </si>
  <si>
    <t>Elk Garden</t>
  </si>
  <si>
    <t>East Bank</t>
  </si>
  <si>
    <t>Yawkey</t>
  </si>
  <si>
    <t>Pond Gap</t>
  </si>
  <si>
    <t>Naoma</t>
  </si>
  <si>
    <t>Slanesville</t>
  </si>
  <si>
    <t>Coalton</t>
  </si>
  <si>
    <t>Purgitsville</t>
  </si>
  <si>
    <t>Omar</t>
  </si>
  <si>
    <t>Lyburn</t>
  </si>
  <si>
    <t>Wiley Ford</t>
  </si>
  <si>
    <t>Harman</t>
  </si>
  <si>
    <t>Anmoore</t>
  </si>
  <si>
    <t>Valley Head</t>
  </si>
  <si>
    <t>New Milton</t>
  </si>
  <si>
    <t>Eglon</t>
  </si>
  <si>
    <t>Montcalm</t>
  </si>
  <si>
    <t>Lookout</t>
  </si>
  <si>
    <t>Bolt</t>
  </si>
  <si>
    <t>Green Spring</t>
  </si>
  <si>
    <t>Bramwell</t>
  </si>
  <si>
    <t>Pratt</t>
  </si>
  <si>
    <t>Robson</t>
  </si>
  <si>
    <t>Bloomingrose</t>
  </si>
  <si>
    <t>Bickmore</t>
  </si>
  <si>
    <t>Flat Top</t>
  </si>
  <si>
    <t>Bloomery</t>
  </si>
  <si>
    <t>Beech Bottom</t>
  </si>
  <si>
    <t>Mabie</t>
  </si>
  <si>
    <t>Arnett</t>
  </si>
  <si>
    <t>Points</t>
  </si>
  <si>
    <t>Blacksville</t>
  </si>
  <si>
    <t>Bowden</t>
  </si>
  <si>
    <t>Metz</t>
  </si>
  <si>
    <t>Spanishburg</t>
  </si>
  <si>
    <t>Rock Creek</t>
  </si>
  <si>
    <t>Camp Creek</t>
  </si>
  <si>
    <t>Dorothy</t>
  </si>
  <si>
    <t>Levels</t>
  </si>
  <si>
    <t>Eskdale</t>
  </si>
  <si>
    <t>Carolina</t>
  </si>
  <si>
    <t>Orgas</t>
  </si>
  <si>
    <t>Rhodell</t>
  </si>
  <si>
    <t>Handley</t>
  </si>
  <si>
    <t>Artie</t>
  </si>
  <si>
    <t>Dunlow</t>
  </si>
  <si>
    <t>Dry Creek</t>
  </si>
  <si>
    <t>Bim</t>
  </si>
  <si>
    <t>Helvetia</t>
  </si>
  <si>
    <t>Colcord</t>
  </si>
  <si>
    <t>Bob White</t>
  </si>
  <si>
    <t>Monterville</t>
  </si>
  <si>
    <t>Beeson</t>
  </si>
  <si>
    <t>Montana Mines</t>
  </si>
  <si>
    <t>Whitmer</t>
  </si>
  <si>
    <t>Twilight</t>
  </si>
  <si>
    <t>Munday</t>
  </si>
  <si>
    <t>Green River</t>
  </si>
  <si>
    <t>Lander</t>
  </si>
  <si>
    <t>Fort Washakie</t>
  </si>
  <si>
    <t>Pine Bluffs</t>
  </si>
  <si>
    <t>Rozet</t>
  </si>
  <si>
    <t>Ranchester</t>
  </si>
  <si>
    <t>Teton Village</t>
  </si>
  <si>
    <t>Shoshoni</t>
  </si>
  <si>
    <t>Banner</t>
  </si>
  <si>
    <t>Carpenter</t>
  </si>
  <si>
    <t>Pavillion</t>
  </si>
  <si>
    <t>Fort Bridger</t>
  </si>
  <si>
    <t>Farson</t>
  </si>
  <si>
    <t>Moran</t>
  </si>
  <si>
    <t>Kinnear</t>
  </si>
  <si>
    <t>Moose</t>
  </si>
  <si>
    <t>Medicine Bow</t>
  </si>
  <si>
    <t>Rock River</t>
  </si>
  <si>
    <t>Albin</t>
  </si>
  <si>
    <t>Wamsutter</t>
  </si>
  <si>
    <t>Arapahoe</t>
  </si>
  <si>
    <t>Alcova</t>
  </si>
  <si>
    <t>Crowheart</t>
  </si>
  <si>
    <t>Parkman</t>
  </si>
  <si>
    <t>Jelm</t>
  </si>
  <si>
    <t>Granite Canon</t>
  </si>
  <si>
    <t>Recluse</t>
  </si>
  <si>
    <t>Tie Siding</t>
  </si>
  <si>
    <t>Bairoil</t>
  </si>
  <si>
    <t>Bosler</t>
  </si>
  <si>
    <t>Lonetree</t>
  </si>
  <si>
    <t>Lysite</t>
  </si>
  <si>
    <t>McKinnon</t>
  </si>
  <si>
    <t>Underwriting Debt Service IO Payment</t>
  </si>
  <si>
    <t>Underwriting Debt Service Amort Payment</t>
  </si>
  <si>
    <t xml:space="preserve">Underwriting Amort Period </t>
  </si>
  <si>
    <t>Underwriting Prepayment Provision</t>
  </si>
  <si>
    <t>Underwriting Prepayment Provision Term</t>
  </si>
  <si>
    <t>Underwriting Index</t>
  </si>
  <si>
    <t>Underwriting Margin</t>
  </si>
  <si>
    <t>Underwriting First Reset</t>
  </si>
  <si>
    <t>Underwriting Annual Reset</t>
  </si>
  <si>
    <t xml:space="preserve">Underwriting Life Resets </t>
  </si>
  <si>
    <t xml:space="preserve">Underwriting Reset Frequency </t>
  </si>
  <si>
    <t xml:space="preserve">Underwriting Floor </t>
  </si>
  <si>
    <t>Underwriting Monthly Loan Payment - PI</t>
  </si>
  <si>
    <t>Underwriting Monthly Loan Payment - IO</t>
  </si>
  <si>
    <t xml:space="preserve">Underwriting Monthly Escrow Taxes </t>
  </si>
  <si>
    <t>Underwriting Monthly Escrow Insurance</t>
  </si>
  <si>
    <t>Underwriting Monthly Escrow Replacement Reserve</t>
  </si>
  <si>
    <t xml:space="preserve">Underwriting Sale Premium </t>
  </si>
  <si>
    <t>Underwriting Premium w/ Adjustments</t>
  </si>
  <si>
    <t>Underwriting Buy-up Multiple</t>
  </si>
  <si>
    <t>Underwriting Buy Down Multiple</t>
  </si>
  <si>
    <t xml:space="preserve">Underwriting Adjustments </t>
  </si>
  <si>
    <t xml:space="preserve">Underwriting Estimated Cash Out Amount </t>
  </si>
  <si>
    <t>HOA Amount</t>
  </si>
  <si>
    <t>Soft Springing Lockbox</t>
  </si>
  <si>
    <t>Legal Opinions</t>
  </si>
  <si>
    <t>Exception_Mitigation__c</t>
  </si>
  <si>
    <t>Sales_Summary__c</t>
  </si>
  <si>
    <t>Prescreen_Required__c</t>
  </si>
  <si>
    <t>Operation result</t>
  </si>
  <si>
    <t>Updated IDs</t>
  </si>
  <si>
    <t>Date Time</t>
  </si>
  <si>
    <t>0068c00000uvOISAA2</t>
  </si>
  <si>
    <t>Success</t>
  </si>
  <si>
    <t>Lease_Unleased__c</t>
  </si>
  <si>
    <t>Property_Address__StateCode__s</t>
  </si>
  <si>
    <t>Is_Vacation_Rental__c</t>
  </si>
  <si>
    <t>Occupancy_Status__c</t>
  </si>
  <si>
    <t>Rural__c</t>
  </si>
  <si>
    <t>Acre</t>
  </si>
  <si>
    <t>Owner Occupied</t>
  </si>
  <si>
    <t>Unleased</t>
  </si>
  <si>
    <t>Agrigento</t>
  </si>
  <si>
    <t>Tenant Occupied</t>
  </si>
  <si>
    <t>Aguascalientes</t>
  </si>
  <si>
    <t>Vacant Secured</t>
  </si>
  <si>
    <t>Alabama</t>
  </si>
  <si>
    <t>Vacant Unsecured</t>
  </si>
  <si>
    <t>Alagoas</t>
  </si>
  <si>
    <t>Unknown</t>
  </si>
  <si>
    <t>Alaska</t>
  </si>
  <si>
    <t>Second Home</t>
  </si>
  <si>
    <t>Alberta</t>
  </si>
  <si>
    <t>Vacant</t>
  </si>
  <si>
    <t>Alessandria</t>
  </si>
  <si>
    <t>Amapá</t>
  </si>
  <si>
    <t>Amazonas</t>
  </si>
  <si>
    <t>American Samoa</t>
  </si>
  <si>
    <t>Andaman and Nicobar Islands</t>
  </si>
  <si>
    <t>Andhra Pradesh</t>
  </si>
  <si>
    <t>Anhui</t>
  </si>
  <si>
    <t>Aosta</t>
  </si>
  <si>
    <t>Arezzo</t>
  </si>
  <si>
    <t>Arizona</t>
  </si>
  <si>
    <t>Arkansas</t>
  </si>
  <si>
    <t>Armed Forces Americas</t>
  </si>
  <si>
    <t>Armed Forces Europe</t>
  </si>
  <si>
    <t>Armed Forces Pacific</t>
  </si>
  <si>
    <t>Arunachal Pradesh</t>
  </si>
  <si>
    <t>Ascoli Piceno</t>
  </si>
  <si>
    <t>Assam</t>
  </si>
  <si>
    <t>Asti</t>
  </si>
  <si>
    <t>Australian Capital Territory</t>
  </si>
  <si>
    <t>Avellino</t>
  </si>
  <si>
    <t>Bahia</t>
  </si>
  <si>
    <t>Baja California</t>
  </si>
  <si>
    <t>Baja California Sur</t>
  </si>
  <si>
    <t>Bari</t>
  </si>
  <si>
    <t>Barletta-Andria-Trani</t>
  </si>
  <si>
    <t>Beijing</t>
  </si>
  <si>
    <t>Belluno</t>
  </si>
  <si>
    <t>Benevento</t>
  </si>
  <si>
    <t>Bergamo</t>
  </si>
  <si>
    <t>Biella</t>
  </si>
  <si>
    <t>Bihar</t>
  </si>
  <si>
    <t>Bologna</t>
  </si>
  <si>
    <t>Bolzano</t>
  </si>
  <si>
    <t>Brescia</t>
  </si>
  <si>
    <t>Brindisi</t>
  </si>
  <si>
    <t>British Columbia</t>
  </si>
  <si>
    <t>Cagliari</t>
  </si>
  <si>
    <t>Caltanissetta</t>
  </si>
  <si>
    <t>Campeche</t>
  </si>
  <si>
    <t>Campobasso</t>
  </si>
  <si>
    <t>Carbonia-Iglesias</t>
  </si>
  <si>
    <t>Carlow</t>
  </si>
  <si>
    <t>Caserta</t>
  </si>
  <si>
    <t>Catania</t>
  </si>
  <si>
    <t>Catanzaro</t>
  </si>
  <si>
    <t>Cavan</t>
  </si>
  <si>
    <t>Ceará</t>
  </si>
  <si>
    <t>Chandigarh</t>
  </si>
  <si>
    <t>Chhattisgarh</t>
  </si>
  <si>
    <t>Chiapas</t>
  </si>
  <si>
    <t>Chieti</t>
  </si>
  <si>
    <t>Chihuahua</t>
  </si>
  <si>
    <t>Chinese Taipei</t>
  </si>
  <si>
    <t>Chongqing</t>
  </si>
  <si>
    <t>Coahuila</t>
  </si>
  <si>
    <t>Colima</t>
  </si>
  <si>
    <t>Colorado</t>
  </si>
  <si>
    <t>Connecticut</t>
  </si>
  <si>
    <t>Cork</t>
  </si>
  <si>
    <t>Cosenza</t>
  </si>
  <si>
    <t>Cremona</t>
  </si>
  <si>
    <t>Crotone</t>
  </si>
  <si>
    <t>Cuneo</t>
  </si>
  <si>
    <t>Dadra and Nagar Haveli</t>
  </si>
  <si>
    <t>Daman and Diu</t>
  </si>
  <si>
    <t>District of Columbia</t>
  </si>
  <si>
    <t>Distrito Federal</t>
  </si>
  <si>
    <t>Donegal</t>
  </si>
  <si>
    <t>Enna</t>
  </si>
  <si>
    <t>Espírito Santo</t>
  </si>
  <si>
    <t>Federal District</t>
  </si>
  <si>
    <t>Federated Micronesia</t>
  </si>
  <si>
    <t>Fermo</t>
  </si>
  <si>
    <t>Ferrara</t>
  </si>
  <si>
    <t>Foggia</t>
  </si>
  <si>
    <t>Forlì-Cesena</t>
  </si>
  <si>
    <t>Frosinone</t>
  </si>
  <si>
    <t>Fujian</t>
  </si>
  <si>
    <t>Galway</t>
  </si>
  <si>
    <t>Gansu</t>
  </si>
  <si>
    <t>Georgia</t>
  </si>
  <si>
    <t>Goa</t>
  </si>
  <si>
    <t>Goiás</t>
  </si>
  <si>
    <t>Gorizia</t>
  </si>
  <si>
    <t>Grosseto</t>
  </si>
  <si>
    <t>Guam</t>
  </si>
  <si>
    <t>Guanajuato</t>
  </si>
  <si>
    <t>Guangdong</t>
  </si>
  <si>
    <t>Guangxi</t>
  </si>
  <si>
    <t>Guerrero</t>
  </si>
  <si>
    <t>Guizhou</t>
  </si>
  <si>
    <t>Gujarat</t>
  </si>
  <si>
    <t>Hainan</t>
  </si>
  <si>
    <t>Haryana</t>
  </si>
  <si>
    <t>Hawaii</t>
  </si>
  <si>
    <t>Hebei</t>
  </si>
  <si>
    <t>Heilongjiang</t>
  </si>
  <si>
    <t>Henan</t>
  </si>
  <si>
    <t>Himachal Pradesh</t>
  </si>
  <si>
    <t>Hong Kong</t>
  </si>
  <si>
    <t>Hubei</t>
  </si>
  <si>
    <t>Hunan</t>
  </si>
  <si>
    <t>Idaho</t>
  </si>
  <si>
    <t>Illinois</t>
  </si>
  <si>
    <t>Imperia</t>
  </si>
  <si>
    <t>Isernia</t>
  </si>
  <si>
    <t>Jalisco</t>
  </si>
  <si>
    <t>Jammu and Kashmir</t>
  </si>
  <si>
    <t>Jharkhand</t>
  </si>
  <si>
    <t>Jiangsu</t>
  </si>
  <si>
    <t>Jiangxi</t>
  </si>
  <si>
    <t>Jilin</t>
  </si>
  <si>
    <t>Karnataka</t>
  </si>
  <si>
    <t>Kentucky</t>
  </si>
  <si>
    <t>Kerala</t>
  </si>
  <si>
    <t>Kerry</t>
  </si>
  <si>
    <t>Kildare</t>
  </si>
  <si>
    <t>L'Aquila</t>
  </si>
  <si>
    <t>Lakshadweep</t>
  </si>
  <si>
    <t>Laois</t>
  </si>
  <si>
    <t>La Spezia</t>
  </si>
  <si>
    <t>Latina</t>
  </si>
  <si>
    <t>Lecce</t>
  </si>
  <si>
    <t>Lecco</t>
  </si>
  <si>
    <t>Leitrim</t>
  </si>
  <si>
    <t>Liaoning</t>
  </si>
  <si>
    <t>Livorno</t>
  </si>
  <si>
    <t>Longford</t>
  </si>
  <si>
    <t>Louisiana</t>
  </si>
  <si>
    <t>Louth</t>
  </si>
  <si>
    <t>Lucca</t>
  </si>
  <si>
    <t>Macao</t>
  </si>
  <si>
    <t>Macerata</t>
  </si>
  <si>
    <t>Madhya Pradesh</t>
  </si>
  <si>
    <t>Maharashtra</t>
  </si>
  <si>
    <t>Maine</t>
  </si>
  <si>
    <t>Manipur</t>
  </si>
  <si>
    <t>Manitoba</t>
  </si>
  <si>
    <t>Maranhão</t>
  </si>
  <si>
    <t>Marshall Islands</t>
  </si>
  <si>
    <t>Maryland</t>
  </si>
  <si>
    <t>Massa and Carrara</t>
  </si>
  <si>
    <t>Massachusetts</t>
  </si>
  <si>
    <t>Matera</t>
  </si>
  <si>
    <t>Mato Grosso</t>
  </si>
  <si>
    <t>Mato Grosso do Sul</t>
  </si>
  <si>
    <t>Mayo</t>
  </si>
  <si>
    <t>Meath</t>
  </si>
  <si>
    <t>Medio Campidano</t>
  </si>
  <si>
    <t>Meghalaya</t>
  </si>
  <si>
    <t>Messina</t>
  </si>
  <si>
    <t>Mexico State</t>
  </si>
  <si>
    <t>Michigan</t>
  </si>
  <si>
    <t>Michoacán</t>
  </si>
  <si>
    <t>Minas Gerais</t>
  </si>
  <si>
    <t>Minnesota</t>
  </si>
  <si>
    <t>Mississippi</t>
  </si>
  <si>
    <t>Missouri</t>
  </si>
  <si>
    <t>Mizoram</t>
  </si>
  <si>
    <t>Monaghan</t>
  </si>
  <si>
    <t>Montana</t>
  </si>
  <si>
    <t>Monza and Brianza</t>
  </si>
  <si>
    <t>Morelos</t>
  </si>
  <si>
    <t>Nagaland</t>
  </si>
  <si>
    <t>Nayarit</t>
  </si>
  <si>
    <t>Nebraska</t>
  </si>
  <si>
    <t>Nei Mongol</t>
  </si>
  <si>
    <t>Newfoundland and Labrador</t>
  </si>
  <si>
    <t>New Hampshire</t>
  </si>
  <si>
    <t>New Jersey</t>
  </si>
  <si>
    <t>New Mexico</t>
  </si>
  <si>
    <t>New South Wales</t>
  </si>
  <si>
    <t>Ningxia</t>
  </si>
  <si>
    <t>North Carolina</t>
  </si>
  <si>
    <t>North Dakota</t>
  </si>
  <si>
    <t>Northern Mariana Islands</t>
  </si>
  <si>
    <t>Northern Territory</t>
  </si>
  <si>
    <t>Northwest Territories</t>
  </si>
  <si>
    <t>Novara</t>
  </si>
  <si>
    <t>Nova Scotia</t>
  </si>
  <si>
    <t>Nuevo León</t>
  </si>
  <si>
    <t>Nunavut</t>
  </si>
  <si>
    <t>Nuoro</t>
  </si>
  <si>
    <t>Oaxaca</t>
  </si>
  <si>
    <t>Odisha</t>
  </si>
  <si>
    <t>Offaly</t>
  </si>
  <si>
    <t>Ogliastra</t>
  </si>
  <si>
    <t>Oklahoma</t>
  </si>
  <si>
    <t>Olbia-Tempio</t>
  </si>
  <si>
    <t>Oristano</t>
  </si>
  <si>
    <t>Padua</t>
  </si>
  <si>
    <t>Palau</t>
  </si>
  <si>
    <t>Pará</t>
  </si>
  <si>
    <t>Paraíba</t>
  </si>
  <si>
    <t>Paraná</t>
  </si>
  <si>
    <t>Pavia</t>
  </si>
  <si>
    <t>Pennsylvania</t>
  </si>
  <si>
    <t>Pernambuco</t>
  </si>
  <si>
    <t>Perugia</t>
  </si>
  <si>
    <t>Pesaro and Urbino</t>
  </si>
  <si>
    <t>Pescara</t>
  </si>
  <si>
    <t>Piacenza</t>
  </si>
  <si>
    <t>Piauí</t>
  </si>
  <si>
    <t>Pisa</t>
  </si>
  <si>
    <t>Pistoia</t>
  </si>
  <si>
    <t>Pordenone</t>
  </si>
  <si>
    <t>Potenza</t>
  </si>
  <si>
    <t>Prato</t>
  </si>
  <si>
    <t>Prince Edward Island</t>
  </si>
  <si>
    <t>Puducherry</t>
  </si>
  <si>
    <t>Puebla</t>
  </si>
  <si>
    <t>Puerto Rico</t>
  </si>
  <si>
    <t>Punjab</t>
  </si>
  <si>
    <t>Qinghai</t>
  </si>
  <si>
    <t>Quebec</t>
  </si>
  <si>
    <t>Queensland</t>
  </si>
  <si>
    <t>Querétaro</t>
  </si>
  <si>
    <t>Quintana Roo</t>
  </si>
  <si>
    <t>Ragusa</t>
  </si>
  <si>
    <t>Rajasthan</t>
  </si>
  <si>
    <t>Reggio Calabria</t>
  </si>
  <si>
    <t>Reggio Emilia</t>
  </si>
  <si>
    <t>Rhode Island</t>
  </si>
  <si>
    <t>Rieti</t>
  </si>
  <si>
    <t>Rimini</t>
  </si>
  <si>
    <t>Rio de Janeiro</t>
  </si>
  <si>
    <t>Rio Grande do Norte</t>
  </si>
  <si>
    <t>Rio Grande do Sul</t>
  </si>
  <si>
    <t>Rondônia</t>
  </si>
  <si>
    <t>Roraima</t>
  </si>
  <si>
    <t>Roscommon</t>
  </si>
  <si>
    <t>Rovigo</t>
  </si>
  <si>
    <t>Salerno</t>
  </si>
  <si>
    <t>San Luis Potosí</t>
  </si>
  <si>
    <t>Santa Catarina</t>
  </si>
  <si>
    <t>São Paulo</t>
  </si>
  <si>
    <t>Saskatchewan</t>
  </si>
  <si>
    <t>Sassari</t>
  </si>
  <si>
    <t>Savona</t>
  </si>
  <si>
    <t>Sergipe</t>
  </si>
  <si>
    <t>Shaanxi</t>
  </si>
  <si>
    <t>Shandong</t>
  </si>
  <si>
    <t>Shanghai</t>
  </si>
  <si>
    <t>Shanxi</t>
  </si>
  <si>
    <t>Sichuan</t>
  </si>
  <si>
    <t>Siena</t>
  </si>
  <si>
    <t>Sikkim</t>
  </si>
  <si>
    <t>Sinaloa</t>
  </si>
  <si>
    <t>Sligo</t>
  </si>
  <si>
    <t>Sondrio</t>
  </si>
  <si>
    <t>South Australia</t>
  </si>
  <si>
    <t>South Carolina</t>
  </si>
  <si>
    <t>South Dakota</t>
  </si>
  <si>
    <t>Tabasco</t>
  </si>
  <si>
    <t>Tamaulipas</t>
  </si>
  <si>
    <t>Tamil Nadu</t>
  </si>
  <si>
    <t>Taranto</t>
  </si>
  <si>
    <t>Tasmania</t>
  </si>
  <si>
    <t>Teramo</t>
  </si>
  <si>
    <t>Terni</t>
  </si>
  <si>
    <t>Texas</t>
  </si>
  <si>
    <t>Tianjin</t>
  </si>
  <si>
    <t>Tipperary</t>
  </si>
  <si>
    <t>Tlaxcala</t>
  </si>
  <si>
    <t>Tocantins</t>
  </si>
  <si>
    <t>Trapani</t>
  </si>
  <si>
    <t>Trento</t>
  </si>
  <si>
    <t>Treviso</t>
  </si>
  <si>
    <t>Trieste</t>
  </si>
  <si>
    <t>Tripura</t>
  </si>
  <si>
    <t>Udine</t>
  </si>
  <si>
    <t>United States Minor Outlying Islands</t>
  </si>
  <si>
    <t>US Virgin Islands</t>
  </si>
  <si>
    <t>Utah</t>
  </si>
  <si>
    <t>Uttarakhand</t>
  </si>
  <si>
    <t>Uttar Pradesh</t>
  </si>
  <si>
    <t>Varese</t>
  </si>
  <si>
    <t>Veracruz</t>
  </si>
  <si>
    <t>Verbano-Cusio-Ossola</t>
  </si>
  <si>
    <t>Vercelli</t>
  </si>
  <si>
    <t>Vibo Valentia</t>
  </si>
  <si>
    <t>Vicenza</t>
  </si>
  <si>
    <t>Viterbo</t>
  </si>
  <si>
    <t>West Bengal</t>
  </si>
  <si>
    <t>Western Australia</t>
  </si>
  <si>
    <t>Westmeath</t>
  </si>
  <si>
    <t>West Virginia</t>
  </si>
  <si>
    <t>Wicklow</t>
  </si>
  <si>
    <t>Wisconsin</t>
  </si>
  <si>
    <t>Xinjiang</t>
  </si>
  <si>
    <t>Xizang</t>
  </si>
  <si>
    <t>Yucatán</t>
  </si>
  <si>
    <t>Yukon Territories</t>
  </si>
  <si>
    <t>Yunnan</t>
  </si>
  <si>
    <t>Zacatecas</t>
  </si>
  <si>
    <t>Zhejiang</t>
  </si>
  <si>
    <t>RowCount</t>
  </si>
  <si>
    <t>Null Values</t>
  </si>
  <si>
    <t>Property Locked?</t>
  </si>
  <si>
    <t>Building Square Footage</t>
  </si>
  <si>
    <t>Number Of Units</t>
  </si>
  <si>
    <t>Occupied Units</t>
  </si>
  <si>
    <t>Vacant Property?</t>
  </si>
  <si>
    <t>Monthly Rent</t>
  </si>
  <si>
    <t>AirBNB/VRBO?</t>
  </si>
  <si>
    <t>Acquistion Cost / As-Is Value</t>
  </si>
  <si>
    <t>Property ID</t>
  </si>
  <si>
    <t>Collateral Id</t>
  </si>
  <si>
    <t>Vacancy and collection Loss</t>
  </si>
  <si>
    <t>Management Fee</t>
  </si>
  <si>
    <t>Marketing</t>
  </si>
  <si>
    <t>Estimated Property Value</t>
  </si>
  <si>
    <t>Rennovation Costs</t>
  </si>
  <si>
    <t>Occupancy Status</t>
  </si>
  <si>
    <t>Actual Monthly Rent</t>
  </si>
  <si>
    <t>Market Monthly Rent</t>
  </si>
  <si>
    <t>Lease Start Date</t>
  </si>
  <si>
    <t>Lease End Date</t>
  </si>
  <si>
    <t xml:space="preserve">Vacation Rental </t>
  </si>
  <si>
    <t>Property Purchase Price</t>
  </si>
  <si>
    <t>Other Income (monthly)</t>
  </si>
  <si>
    <t>Management Fee (Monthly)</t>
  </si>
  <si>
    <t>R&amp;M (Monthly)</t>
  </si>
  <si>
    <t>Marketing (Monthly)</t>
  </si>
  <si>
    <t>Turnover (Monthly)</t>
  </si>
  <si>
    <t>Reserves (Monthly)</t>
  </si>
  <si>
    <t>Utilities (Monthly)</t>
  </si>
  <si>
    <t>Misc. (Monthly)</t>
  </si>
  <si>
    <t xml:space="preserve">Property Taxes (Annual) </t>
  </si>
  <si>
    <t xml:space="preserve">Property Insurance (Annual) </t>
  </si>
  <si>
    <t xml:space="preserve">HOA </t>
  </si>
  <si>
    <t>Capital Expenditures (Monthly)</t>
  </si>
  <si>
    <t>Other Expenses (Monthly)</t>
  </si>
  <si>
    <t xml:space="preserve">Rennovation Costs </t>
  </si>
  <si>
    <t>Loan Name</t>
  </si>
  <si>
    <t>Collateral Number</t>
  </si>
  <si>
    <t>Property__r : Property Address (Street)</t>
  </si>
  <si>
    <t>Property__r : Property Address (City)</t>
  </si>
  <si>
    <t>Property__r : Property Address (State/Province)</t>
  </si>
  <si>
    <t>Property__r : Property Address (ZIP/Postal Code)</t>
  </si>
  <si>
    <t>Square Footage</t>
  </si>
  <si>
    <t>Unit Count</t>
  </si>
  <si>
    <t>Leased Units</t>
  </si>
  <si>
    <t>Property County</t>
  </si>
  <si>
    <t>Is Vacation Rental</t>
  </si>
  <si>
    <t>Property Purchase Date</t>
  </si>
  <si>
    <t>Record ID</t>
  </si>
  <si>
    <t>Other Income (Monthly)</t>
  </si>
  <si>
    <t>Vacancy and Collection Loss %</t>
  </si>
  <si>
    <t>Property Taxes</t>
  </si>
  <si>
    <t>Property Insurance</t>
  </si>
  <si>
    <t>Capital Expenditures (Yearly)</t>
  </si>
  <si>
    <t>Estimated Rent</t>
  </si>
  <si>
    <t>Original Appraised Value</t>
  </si>
  <si>
    <t>Collateral Included</t>
  </si>
  <si>
    <t>Property__r : Lock Property</t>
  </si>
  <si>
    <t>Loan_Name__r : Sales Summary</t>
  </si>
  <si>
    <t>Loan_Name__r : Pre-Screen Required</t>
  </si>
  <si>
    <t>Loan_Name__r : Pre-Screen Required2</t>
  </si>
  <si>
    <t>123 Mission Street</t>
  </si>
  <si>
    <t>a0X8c00000T4e1xEAB</t>
  </si>
  <si>
    <t>a0V8c00000eVB2BEAW</t>
  </si>
  <si>
    <t>123 main street</t>
  </si>
  <si>
    <t>compton</t>
  </si>
  <si>
    <t>2-4 Unit</t>
  </si>
  <si>
    <t>a0XRi0000078bZTMAY</t>
  </si>
  <si>
    <t>a0VRi000000tdNJMAY</t>
  </si>
  <si>
    <t>a0XRi000008Kq7VMAS</t>
  </si>
  <si>
    <t>a0VRi0000014CRpMAM</t>
  </si>
  <si>
    <t>14018 N 44th Drive</t>
  </si>
  <si>
    <t>Hinds</t>
  </si>
  <si>
    <t>410-65</t>
  </si>
  <si>
    <t>a0XRi00000AF65mMAD</t>
  </si>
  <si>
    <t>a0VRi000001MnRJMA0</t>
  </si>
  <si>
    <t>15-1839 1st Avenue</t>
  </si>
  <si>
    <t>a0XRi00000ATBn9MAH</t>
  </si>
  <si>
    <t>a0VRi000001Om4XMAS</t>
  </si>
  <si>
    <t>4726 Waring St</t>
  </si>
  <si>
    <t>a0XRi00000CmBK2MAN</t>
  </si>
  <si>
    <t>a0VRi000001iPrlMAE</t>
  </si>
  <si>
    <t>Collateral__c</t>
  </si>
  <si>
    <t>Name</t>
  </si>
  <si>
    <t>Loan_Number__c</t>
  </si>
  <si>
    <t>Collateral_Unit_Number__c</t>
  </si>
  <si>
    <t>Unit_Leased__c</t>
  </si>
  <si>
    <t>Unit_Actual_Rent__c</t>
  </si>
  <si>
    <t>Unit_Market_Rent__c</t>
  </si>
  <si>
    <t>Property_Street__c</t>
  </si>
  <si>
    <t>Lease_Start_Date__c</t>
  </si>
  <si>
    <t>Lease_End_Date__c</t>
  </si>
  <si>
    <t>Property Name</t>
  </si>
  <si>
    <t>Archwest Appraisal Date</t>
  </si>
  <si>
    <t>LENDABLE VALUE</t>
  </si>
  <si>
    <t>Upload Row?</t>
  </si>
  <si>
    <t xml:space="preserve">Actual Rent - Unit </t>
  </si>
  <si>
    <t>NonSFRRow</t>
  </si>
  <si>
    <t>UnitCount</t>
  </si>
  <si>
    <t>Unit Number</t>
  </si>
  <si>
    <t>DSR months</t>
  </si>
  <si>
    <t xml:space="preserve">Borrowing Tiers </t>
  </si>
  <si>
    <t xml:space="preserve">Change tier from drop down </t>
  </si>
  <si>
    <t xml:space="preserve">Archwest Product Types </t>
  </si>
  <si>
    <t>Program Type</t>
  </si>
  <si>
    <t>States</t>
  </si>
  <si>
    <t>Able to Lend</t>
  </si>
  <si>
    <t xml:space="preserve">Tier rank </t>
  </si>
  <si>
    <t>Tier Ranks</t>
  </si>
  <si>
    <t>P</t>
  </si>
  <si>
    <t>A+</t>
  </si>
  <si>
    <t>Refi</t>
  </si>
  <si>
    <t>Rate &amp; Term</t>
  </si>
  <si>
    <t>Cash Out</t>
  </si>
  <si>
    <t xml:space="preserve">Property Types </t>
  </si>
  <si>
    <t>GUP</t>
  </si>
  <si>
    <t>Condo</t>
  </si>
  <si>
    <t>Multi Family</t>
  </si>
  <si>
    <t xml:space="preserve">Exit Strategy </t>
  </si>
  <si>
    <t>Market Experience</t>
  </si>
  <si>
    <t>Scope Experience</t>
  </si>
  <si>
    <t xml:space="preserve">Acquisition </t>
  </si>
  <si>
    <t>Ground-up Construction</t>
  </si>
  <si>
    <t>Tradeline</t>
  </si>
  <si>
    <t>Purchase and renovation</t>
  </si>
  <si>
    <t xml:space="preserve">Purchase </t>
  </si>
  <si>
    <t>Refinance</t>
  </si>
  <si>
    <t>Entity Members</t>
  </si>
  <si>
    <t>5+</t>
  </si>
  <si>
    <t>Yes or No - Picklist</t>
  </si>
  <si>
    <t xml:space="preserve">Experience Tiers </t>
  </si>
  <si>
    <t>Experience in 36 mos</t>
  </si>
  <si>
    <t xml:space="preserve">Tier 3 </t>
  </si>
  <si>
    <t>Experience Tiers Picklist</t>
  </si>
  <si>
    <t>RTL</t>
  </si>
  <si>
    <t>Bridge Purchase No Rehab</t>
  </si>
  <si>
    <t>Bridge Cash out No Rehab</t>
  </si>
  <si>
    <t>Sizer Mode</t>
  </si>
  <si>
    <t xml:space="preserve">$ / % </t>
  </si>
  <si>
    <t>$ -Dollars</t>
  </si>
  <si>
    <t>Purchase &amp; Rehab</t>
  </si>
  <si>
    <t>Dry Funding States</t>
  </si>
  <si>
    <t>AW Golden, LLC</t>
  </si>
  <si>
    <t>001Ri00000IsALbIAN</t>
  </si>
  <si>
    <t>Archwest Funding, LLC</t>
  </si>
  <si>
    <t>Cash out Refi with Rehab</t>
  </si>
  <si>
    <t>Archwest Lending, LLC</t>
  </si>
  <si>
    <t>Purchase &amp; No Rehab</t>
  </si>
  <si>
    <t>Rate/Term Refi</t>
  </si>
  <si>
    <t>AWB1 MORTGAGE ST TRUST</t>
  </si>
  <si>
    <t>001Ri00000Tzs4TIAR</t>
  </si>
  <si>
    <t>Cash out Refi / No Rehab</t>
  </si>
  <si>
    <t>JudicialVsNonJudicial</t>
  </si>
  <si>
    <t>Non-Judicial</t>
  </si>
  <si>
    <t>Judicial</t>
  </si>
  <si>
    <t>Title</t>
  </si>
  <si>
    <t>Role</t>
  </si>
  <si>
    <t>Item Type</t>
  </si>
  <si>
    <t>Path</t>
  </si>
  <si>
    <t>Timothy Gannaway</t>
  </si>
  <si>
    <t>Item</t>
  </si>
  <si>
    <t>sites/ArchwestCapital/Lists/Users and Roles</t>
  </si>
  <si>
    <t>SFR Investor</t>
  </si>
  <si>
    <t>sites/ArchwestCapital/Lists/Sizer Versions</t>
  </si>
  <si>
    <t>Michael Yushak</t>
  </si>
  <si>
    <t>Henry Frome</t>
  </si>
  <si>
    <t>SFR Non-Recourse</t>
  </si>
  <si>
    <t>Mitul Patel</t>
  </si>
  <si>
    <t>Ryan Fawcett</t>
  </si>
  <si>
    <t>SFR Investor Churchill</t>
  </si>
  <si>
    <t>Austin Hillemann</t>
  </si>
  <si>
    <t>Caesar Nguyen</t>
  </si>
  <si>
    <t>Nicole Herring</t>
  </si>
  <si>
    <t>Angie Gutierrez</t>
  </si>
  <si>
    <t>Daniel Farber</t>
  </si>
  <si>
    <t>Justin Early</t>
  </si>
  <si>
    <t>David Johnson</t>
  </si>
  <si>
    <t>Brad Speranzo</t>
  </si>
  <si>
    <t>Montana Rynties</t>
  </si>
  <si>
    <t>Lisa Kruitbosch</t>
  </si>
  <si>
    <t>Daniel Hatmaker</t>
  </si>
  <si>
    <t>Tim Takeshita</t>
  </si>
  <si>
    <t>Alex Fuentes</t>
  </si>
  <si>
    <t>John Chiarelli</t>
  </si>
  <si>
    <t>Shaun Byron</t>
  </si>
  <si>
    <t>Anthony Gioia</t>
  </si>
  <si>
    <t>Tricia Mitchell</t>
  </si>
  <si>
    <t>Steele Quinard</t>
  </si>
  <si>
    <t>Courtney Dodd</t>
  </si>
  <si>
    <t>Barry Braganza</t>
  </si>
  <si>
    <t>Phat Chau</t>
  </si>
  <si>
    <t>Jhonny Mejia</t>
  </si>
  <si>
    <t>Travis Kalamakis</t>
  </si>
  <si>
    <t>Service Desk</t>
  </si>
  <si>
    <t>Brittney Fairweather</t>
  </si>
  <si>
    <t>Angelo Espinoza</t>
  </si>
  <si>
    <t>Matthew Jo</t>
  </si>
  <si>
    <t>Justin Hale</t>
  </si>
  <si>
    <t>Enrique Melgoza</t>
  </si>
  <si>
    <t>Rachel Jennings</t>
  </si>
  <si>
    <t>Courtney Johnston</t>
  </si>
  <si>
    <t>Michelle Suiter</t>
  </si>
  <si>
    <t>Daisy Vorndran</t>
  </si>
  <si>
    <t>Adam Gottfried</t>
  </si>
  <si>
    <t>Julio Reyes</t>
  </si>
  <si>
    <t>Robert Jayne</t>
  </si>
  <si>
    <t>Melissa Hileman</t>
  </si>
  <si>
    <t>Rick Cortez</t>
  </si>
  <si>
    <t>Rinky Kotawala</t>
  </si>
  <si>
    <t>Zach McFadden</t>
  </si>
  <si>
    <t>E.J Charpentier</t>
  </si>
  <si>
    <t>Nathan Chung</t>
  </si>
  <si>
    <t>Nicholas Fox</t>
  </si>
  <si>
    <t>Bryan Morrison</t>
  </si>
  <si>
    <t>Davonte Davis</t>
  </si>
  <si>
    <t>Erik Franck</t>
  </si>
  <si>
    <t>Matt Jordan</t>
  </si>
  <si>
    <t>Julie Woodhouse</t>
  </si>
  <si>
    <t>Courtney Davis</t>
  </si>
  <si>
    <t>Dustin Miller</t>
  </si>
  <si>
    <t>Sean Ollek</t>
  </si>
  <si>
    <t>Robert Grant</t>
  </si>
  <si>
    <t>Jeremy Lee</t>
  </si>
  <si>
    <t>Aidan Mosher</t>
  </si>
  <si>
    <t>UpdatedDateTime</t>
  </si>
  <si>
    <t>3YrTreasury</t>
  </si>
  <si>
    <t>sites/ArchwestCapital/Lists/Sizer Rates</t>
  </si>
  <si>
    <t>5YrTreasury</t>
  </si>
  <si>
    <t>7YrTreasury</t>
  </si>
  <si>
    <t>10YrTreasury</t>
  </si>
  <si>
    <t>1M-SOFR</t>
  </si>
  <si>
    <t>Geo Analysis - where do we want to target and what govenors do we need</t>
  </si>
  <si>
    <t>Max total loan amount per unit - is this per unit or per property?</t>
  </si>
  <si>
    <t>Internal</t>
  </si>
  <si>
    <t>Manually pull in SOFR</t>
  </si>
  <si>
    <t>Take out RTL formula from SF Upload tab</t>
  </si>
  <si>
    <t xml:space="preserve">Takeout Ellington from all </t>
  </si>
  <si>
    <t>Clean Salesforce Upload Tab</t>
  </si>
  <si>
    <t>Do we need sign off on rate sheets</t>
  </si>
  <si>
    <t>Field</t>
  </si>
  <si>
    <t>Mapping Status</t>
  </si>
  <si>
    <t>Mapped</t>
  </si>
  <si>
    <t>Square Feet</t>
  </si>
  <si>
    <t>Units</t>
  </si>
  <si>
    <t>Not In Salesforce</t>
  </si>
  <si>
    <t>Not Mapped</t>
  </si>
  <si>
    <t>unsure if in salesforce or not</t>
  </si>
  <si>
    <t>right now we map the appraisal value to AIV in salesforce, but we do include the actual contractual purchase amount</t>
  </si>
  <si>
    <t>Not in Salesforce</t>
  </si>
  <si>
    <t>we map the total loan tier to the filed guarantor expierence tier</t>
  </si>
  <si>
    <t>Renovation Cost</t>
  </si>
  <si>
    <t>no boolean flag is in salesforce, but we include the property amount as multi family if it is</t>
  </si>
  <si>
    <t>Updated Takeout Partner Logic so all loans now go to AW Golden LLC</t>
  </si>
  <si>
    <t>Carole Shields</t>
  </si>
  <si>
    <t>Justin Meyers</t>
  </si>
  <si>
    <t>Deron 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</si>
</sst>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0.00"/>
    <numFmt numFmtId="166" formatCode="0.000%"/>
    <numFmt numFmtId="167" formatCode="0.0000%"/>
    <numFmt numFmtId="168" formatCode="[$-F800]dddd\,\ mmmm\ dd\,\ yyyy"/>
    <numFmt numFmtId="169" formatCode="0.0%"/>
    <numFmt numFmtId="170" formatCode="_(&quot;$&quot;* #,##0_);_(&quot;$&quot;* \(#,##0\);_(&quot;$&quot;* &quot;-&quot;??_);_(@_)"/>
    <numFmt numFmtId="171" formatCode="0.000"/>
    <numFmt numFmtId="172" formatCode="0.00\x"/>
    <numFmt numFmtId="173" formatCode="0.0000"/>
    <numFmt numFmtId="174" formatCode="#,##0.00000"/>
    <numFmt numFmtId="175" formatCode="&quot;Unit&quot;\ 0"/>
    <numFmt numFmtId="176" formatCode="&quot;Actual Rent - Unit&quot;\ 0"/>
    <numFmt numFmtId="177" formatCode="&quot;Market Rent - Unit&quot;\ 0"/>
    <numFmt numFmtId="178" formatCode="0.0"/>
    <numFmt numFmtId="179" formatCode="00000"/>
    <numFmt numFmtId="180" formatCode="0.00000000000000000%"/>
    <numFmt numFmtId="181" formatCode="#,##0.00\x"/>
    <numFmt numFmtId="182" formatCode="0\ &quot;Months&quot;"/>
    <numFmt numFmtId="183" formatCode="0.00&quot;x&quot;"/>
    <numFmt numFmtId="184" formatCode="0;\-0;;@"/>
    <numFmt numFmtId="185" formatCode="0.00000%"/>
    <numFmt numFmtId="186" formatCode="&quot;Month&quot;\ 0\ "/>
  </numFmts>
  <fonts count="9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5"/>
      <name val="Times New Roman"/>
      <family val="1"/>
    </font>
    <font>
      <b/>
      <sz val="11"/>
      <color theme="1"/>
      <name val="Times New Roman"/>
      <family val="1"/>
    </font>
    <font>
      <sz val="10"/>
      <color theme="1"/>
      <name val="Times New Roman"/>
      <family val="1"/>
    </font>
    <font>
      <sz val="10"/>
      <color theme="0"/>
      <name val="Times New Roman"/>
      <family val="1"/>
    </font>
    <font>
      <i/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sz val="11"/>
      <color rgb="FFFF0000"/>
      <name val="Times New Roman"/>
      <family val="1"/>
    </font>
    <font>
      <sz val="18"/>
      <color theme="1"/>
      <name val="Times New Roman"/>
      <family val="1"/>
    </font>
    <font>
      <b/>
      <sz val="18"/>
      <name val="Times New Roman"/>
      <family val="1"/>
    </font>
    <font>
      <b/>
      <sz val="18"/>
      <color theme="0"/>
      <name val="Times New Roman"/>
      <family val="1"/>
    </font>
    <font>
      <sz val="18"/>
      <color theme="0"/>
      <name val="Times New Roman"/>
      <family val="1"/>
    </font>
    <font>
      <b/>
      <sz val="18"/>
      <color rgb="FFFF0000"/>
      <name val="Times New Roman"/>
      <family val="1"/>
    </font>
    <font>
      <sz val="18"/>
      <color rgb="FFFF0000"/>
      <name val="Times New Roman"/>
      <family val="1"/>
    </font>
    <font>
      <b/>
      <sz val="18"/>
      <color theme="1"/>
      <name val="Times New Roman"/>
      <family val="1"/>
    </font>
    <font>
      <b/>
      <sz val="11"/>
      <color theme="0"/>
      <name val="Times New Roman"/>
      <family val="1"/>
    </font>
    <font>
      <b/>
      <sz val="9"/>
      <color theme="0"/>
      <name val="Times New Roman"/>
      <family val="1"/>
    </font>
    <font>
      <b/>
      <sz val="9"/>
      <color theme="0"/>
      <name val="Century Schoolbook"/>
      <family val="1"/>
    </font>
    <font>
      <b/>
      <sz val="10"/>
      <color theme="0"/>
      <name val="Century Schoolbook"/>
      <family val="1"/>
    </font>
    <font>
      <sz val="9"/>
      <color rgb="FF444444"/>
      <name val="Consolas"/>
      <family val="3"/>
    </font>
    <font>
      <b/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0"/>
      <name val="Century Schoolbook"/>
      <family val="1"/>
    </font>
    <font>
      <b/>
      <sz val="11"/>
      <name val="Times New Roman"/>
      <family val="1"/>
    </font>
    <font>
      <sz val="10"/>
      <color rgb="FFFF0000"/>
      <name val="Times New Roman"/>
      <family val="1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11"/>
      <name val="Century Gothic"/>
      <family val="2"/>
    </font>
    <font>
      <sz val="11"/>
      <color theme="0"/>
      <name val="Century Gothic"/>
      <family val="2"/>
    </font>
    <font>
      <sz val="11"/>
      <color rgb="FFFF0000"/>
      <name val="Century Gothic"/>
      <family val="2"/>
    </font>
    <font>
      <sz val="11"/>
      <color theme="2" tint="-0.249977111117893"/>
      <name val="Century Gothic"/>
      <family val="2"/>
    </font>
    <font>
      <sz val="11"/>
      <color theme="5"/>
      <name val="Century Gothic"/>
      <family val="2"/>
    </font>
    <font>
      <b/>
      <sz val="11"/>
      <name val="Century Gothic"/>
      <family val="2"/>
    </font>
    <font>
      <b/>
      <sz val="11"/>
      <color theme="0"/>
      <name val="Century Gothic"/>
      <family val="2"/>
    </font>
    <font>
      <b/>
      <sz val="14"/>
      <color theme="1"/>
      <name val="Century Gothic"/>
      <family val="2"/>
    </font>
    <font>
      <b/>
      <u/>
      <sz val="11"/>
      <color theme="1"/>
      <name val="Century Gothic"/>
      <family val="2"/>
    </font>
    <font>
      <b/>
      <i/>
      <sz val="11"/>
      <color theme="1"/>
      <name val="Century Gothic"/>
      <family val="2"/>
    </font>
    <font>
      <u/>
      <sz val="11"/>
      <color theme="1"/>
      <name val="Century Gothic"/>
      <family val="2"/>
    </font>
    <font>
      <sz val="10"/>
      <color theme="1"/>
      <name val="Century Gothic"/>
      <family val="2"/>
    </font>
    <font>
      <sz val="12"/>
      <color theme="0"/>
      <name val="Century Gothic"/>
      <family val="2"/>
    </font>
    <font>
      <b/>
      <u/>
      <sz val="11"/>
      <color theme="0"/>
      <name val="Century Gothic"/>
      <family val="2"/>
    </font>
    <font>
      <i/>
      <sz val="11"/>
      <color rgb="FFFF0000"/>
      <name val="Century Gothic"/>
      <family val="2"/>
    </font>
    <font>
      <sz val="12"/>
      <color theme="1"/>
      <name val="Century Gothic"/>
      <family val="2"/>
    </font>
    <font>
      <b/>
      <sz val="18"/>
      <color theme="0"/>
      <name val="Century Gothic"/>
      <family val="2"/>
    </font>
    <font>
      <b/>
      <sz val="14"/>
      <color theme="0"/>
      <name val="Century Gothic"/>
      <family val="2"/>
    </font>
    <font>
      <sz val="11"/>
      <color theme="1"/>
      <name val="Century Schoolbook"/>
      <family val="1"/>
    </font>
    <font>
      <sz val="11"/>
      <color theme="0"/>
      <name val="Century Schoolbook"/>
      <family val="1"/>
    </font>
    <font>
      <sz val="11"/>
      <color rgb="FFFF0000"/>
      <name val="Century Schoolbook"/>
      <family val="1"/>
    </font>
    <font>
      <sz val="11"/>
      <name val="Century Schoolbook"/>
      <family val="1"/>
    </font>
    <font>
      <b/>
      <sz val="11"/>
      <color theme="1"/>
      <name val="Century Schoolbook"/>
      <family val="1"/>
    </font>
    <font>
      <sz val="11"/>
      <color theme="2" tint="-0.249977111117893"/>
      <name val="Century Schoolbook"/>
      <family val="1"/>
    </font>
    <font>
      <sz val="11"/>
      <color theme="5"/>
      <name val="Century Schoolbook"/>
      <family val="1"/>
    </font>
    <font>
      <b/>
      <sz val="11"/>
      <name val="Century Schoolbook"/>
      <family val="1"/>
    </font>
    <font>
      <b/>
      <sz val="12"/>
      <color theme="1"/>
      <name val="Century Schoolbook"/>
      <family val="1"/>
    </font>
    <font>
      <i/>
      <sz val="11"/>
      <color rgb="FFFF0000"/>
      <name val="Calibri"/>
      <family val="2"/>
      <scheme val="minor"/>
    </font>
    <font>
      <sz val="8"/>
      <color theme="0"/>
      <name val="Century Gothic"/>
      <family val="2"/>
    </font>
    <font>
      <sz val="11"/>
      <color rgb="FF000000"/>
      <name val="Calibri"/>
      <family val="2"/>
    </font>
    <font>
      <b/>
      <sz val="12"/>
      <name val="Times New Roman"/>
      <family val="1"/>
    </font>
    <font>
      <sz val="11"/>
      <name val="Times New Roman"/>
      <family val="1"/>
    </font>
    <font>
      <b/>
      <sz val="12"/>
      <color theme="1"/>
      <name val="Century Gothic"/>
      <family val="2"/>
    </font>
    <font>
      <sz val="12"/>
      <name val="Century Gothic"/>
      <family val="2"/>
    </font>
    <font>
      <i/>
      <sz val="12"/>
      <color theme="1"/>
      <name val="Century Gothic"/>
      <family val="2"/>
    </font>
    <font>
      <b/>
      <sz val="12"/>
      <color rgb="FFFF0000"/>
      <name val="Century Gothic"/>
      <family val="2"/>
    </font>
    <font>
      <b/>
      <i/>
      <sz val="12"/>
      <color theme="1"/>
      <name val="Century Gothic"/>
      <family val="2"/>
    </font>
    <font>
      <i/>
      <sz val="12"/>
      <color rgb="FFFF0000"/>
      <name val="Century Gothic"/>
      <family val="2"/>
    </font>
    <font>
      <sz val="8"/>
      <color rgb="FF16325C"/>
      <name val="Century Gothic"/>
      <family val="2"/>
    </font>
    <font>
      <sz val="11"/>
      <name val="Calibri"/>
      <family val="2"/>
      <scheme val="minor"/>
    </font>
    <font>
      <b/>
      <sz val="10"/>
      <color rgb="FFFFFFFF"/>
      <name val="Century Gothic"/>
      <family val="2"/>
    </font>
    <font>
      <b/>
      <sz val="10"/>
      <color theme="1"/>
      <name val="Century Gothic"/>
      <family val="2"/>
    </font>
    <font>
      <b/>
      <sz val="10"/>
      <color rgb="FF000000"/>
      <name val="Century Gothic"/>
      <family val="2"/>
    </font>
    <font>
      <b/>
      <sz val="10"/>
      <color rgb="FFFF0000"/>
      <name val="Century Gothic"/>
      <family val="2"/>
    </font>
    <font>
      <sz val="10"/>
      <color rgb="FF000000"/>
      <name val="Century Gothic"/>
      <family val="2"/>
    </font>
    <font>
      <b/>
      <sz val="20"/>
      <color theme="1"/>
      <name val="Century Gothic"/>
      <family val="2"/>
    </font>
    <font>
      <b/>
      <sz val="8.5"/>
      <color rgb="FFFF0000"/>
      <name val="Century Gothic"/>
      <family val="2"/>
    </font>
    <font>
      <b/>
      <sz val="10"/>
      <name val="Century Gothic"/>
      <family val="2"/>
    </font>
    <font>
      <b/>
      <i/>
      <sz val="11"/>
      <color rgb="FFFF0000"/>
      <name val="Century Gothic"/>
      <family val="2"/>
    </font>
    <font>
      <b/>
      <i/>
      <sz val="11"/>
      <color theme="1"/>
      <name val="Calibri"/>
      <family val="2"/>
      <scheme val="minor"/>
    </font>
    <font>
      <b/>
      <sz val="12"/>
      <color theme="0"/>
      <name val="Century Gothic"/>
      <family val="2"/>
    </font>
    <font>
      <sz val="12"/>
      <color rgb="FF0000FF"/>
      <name val="Century Gothic"/>
      <family val="2"/>
    </font>
    <font>
      <i/>
      <sz val="11"/>
      <color theme="1"/>
      <name val="Century Gothic"/>
      <family val="2"/>
    </font>
    <font>
      <sz val="11"/>
      <color rgb="FF0000FF"/>
      <name val="Century Gothic"/>
      <family val="2"/>
    </font>
    <font>
      <b/>
      <sz val="12"/>
      <color rgb="FF0000FF"/>
      <name val="Calibri"/>
      <family val="2"/>
    </font>
    <font>
      <b/>
      <sz val="10"/>
      <color rgb="FFFF66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rgb="FF000000"/>
      </patternFill>
    </fill>
    <fill>
      <patternFill patternType="solid">
        <fgColor rgb="FFDDEBF7"/>
        <bgColor indexed="64"/>
      </patternFill>
    </fill>
    <fill>
      <patternFill patternType="solid">
        <fgColor theme="6" tint="0.59999389629810485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/>
      <bottom/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mediumDashed">
        <color theme="5"/>
      </left>
      <right style="thin">
        <color indexed="64"/>
      </right>
      <top style="mediumDashed">
        <color theme="5"/>
      </top>
      <bottom style="thin">
        <color indexed="64"/>
      </bottom>
      <diagonal/>
    </border>
    <border>
      <left style="thin">
        <color indexed="64"/>
      </left>
      <right style="mediumDashed">
        <color theme="5"/>
      </right>
      <top style="mediumDashed">
        <color theme="5"/>
      </top>
      <bottom style="thin">
        <color indexed="64"/>
      </bottom>
      <diagonal/>
    </border>
    <border>
      <left style="mediumDashed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theme="5"/>
      </right>
      <top style="thin">
        <color indexed="64"/>
      </top>
      <bottom style="thin">
        <color indexed="64"/>
      </bottom>
      <diagonal/>
    </border>
    <border>
      <left style="mediumDashed">
        <color theme="5"/>
      </left>
      <right style="thin">
        <color indexed="64"/>
      </right>
      <top style="thin">
        <color indexed="64"/>
      </top>
      <bottom style="mediumDashed">
        <color theme="5"/>
      </bottom>
      <diagonal/>
    </border>
    <border>
      <left style="thin">
        <color indexed="64"/>
      </left>
      <right style="mediumDashed">
        <color theme="5"/>
      </right>
      <top style="thin">
        <color indexed="64"/>
      </top>
      <bottom style="mediumDashed">
        <color theme="5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 style="thick">
        <color rgb="FFFFFFFF"/>
      </bottom>
      <diagonal/>
    </border>
    <border>
      <left/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075">
    <xf numFmtId="0" fontId="0" fillId="0" borderId="0" xfId="0"/>
    <xf numFmtId="0" fontId="0" fillId="2" borderId="0" xfId="0" applyFill="1"/>
    <xf numFmtId="0" fontId="0" fillId="0" borderId="3" xfId="0" applyBorder="1"/>
    <xf numFmtId="0" fontId="2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0" fillId="6" borderId="0" xfId="0" applyFill="1"/>
    <xf numFmtId="0" fontId="7" fillId="0" borderId="0" xfId="0" applyFont="1"/>
    <xf numFmtId="14" fontId="0" fillId="6" borderId="0" xfId="0" applyNumberFormat="1" applyFill="1"/>
    <xf numFmtId="0" fontId="0" fillId="0" borderId="29" xfId="0" applyBorder="1"/>
    <xf numFmtId="0" fontId="0" fillId="5" borderId="16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22" xfId="0" applyFill="1" applyBorder="1"/>
    <xf numFmtId="0" fontId="0" fillId="5" borderId="0" xfId="0" applyFill="1"/>
    <xf numFmtId="0" fontId="0" fillId="5" borderId="23" xfId="0" applyFill="1" applyBorder="1"/>
    <xf numFmtId="0" fontId="4" fillId="5" borderId="0" xfId="0" applyFont="1" applyFill="1"/>
    <xf numFmtId="0" fontId="8" fillId="5" borderId="22" xfId="0" applyFont="1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10" fillId="0" borderId="0" xfId="0" applyFont="1"/>
    <xf numFmtId="44" fontId="0" fillId="0" borderId="0" xfId="2" applyFont="1"/>
    <xf numFmtId="0" fontId="0" fillId="12" borderId="1" xfId="0" applyFill="1" applyBorder="1"/>
    <xf numFmtId="0" fontId="0" fillId="12" borderId="4" xfId="0" applyFill="1" applyBorder="1"/>
    <xf numFmtId="0" fontId="0" fillId="12" borderId="8" xfId="0" applyFill="1" applyBorder="1"/>
    <xf numFmtId="0" fontId="0" fillId="12" borderId="2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9" xfId="0" applyFill="1" applyBorder="1"/>
    <xf numFmtId="0" fontId="0" fillId="12" borderId="11" xfId="0" applyFill="1" applyBorder="1"/>
    <xf numFmtId="14" fontId="0" fillId="0" borderId="0" xfId="0" applyNumberFormat="1"/>
    <xf numFmtId="0" fontId="2" fillId="0" borderId="3" xfId="0" applyFont="1" applyBorder="1"/>
    <xf numFmtId="0" fontId="11" fillId="0" borderId="38" xfId="0" applyFont="1" applyBorder="1" applyAlignment="1">
      <alignment horizontal="left"/>
    </xf>
    <xf numFmtId="44" fontId="11" fillId="10" borderId="41" xfId="2" applyFont="1" applyFill="1" applyBorder="1"/>
    <xf numFmtId="8" fontId="11" fillId="10" borderId="41" xfId="2" applyNumberFormat="1" applyFont="1" applyFill="1" applyBorder="1"/>
    <xf numFmtId="6" fontId="11" fillId="10" borderId="41" xfId="2" applyNumberFormat="1" applyFont="1" applyFill="1" applyBorder="1"/>
    <xf numFmtId="172" fontId="11" fillId="10" borderId="41" xfId="2" applyNumberFormat="1" applyFont="1" applyFill="1" applyBorder="1"/>
    <xf numFmtId="1" fontId="11" fillId="10" borderId="41" xfId="2" applyNumberFormat="1" applyFont="1" applyFill="1" applyBorder="1"/>
    <xf numFmtId="166" fontId="11" fillId="10" borderId="41" xfId="3" applyNumberFormat="1" applyFont="1" applyFill="1" applyBorder="1"/>
    <xf numFmtId="4" fontId="11" fillId="10" borderId="41" xfId="2" applyNumberFormat="1" applyFont="1" applyFill="1" applyBorder="1"/>
    <xf numFmtId="2" fontId="11" fillId="10" borderId="41" xfId="2" applyNumberFormat="1" applyFont="1" applyFill="1" applyBorder="1"/>
    <xf numFmtId="173" fontId="11" fillId="10" borderId="41" xfId="3" applyNumberFormat="1" applyFont="1" applyFill="1" applyBorder="1"/>
    <xf numFmtId="6" fontId="0" fillId="0" borderId="0" xfId="0" applyNumberFormat="1"/>
    <xf numFmtId="0" fontId="0" fillId="0" borderId="0" xfId="0" quotePrefix="1"/>
    <xf numFmtId="22" fontId="0" fillId="0" borderId="0" xfId="0" applyNumberFormat="1"/>
    <xf numFmtId="1" fontId="0" fillId="0" borderId="0" xfId="0" applyNumberFormat="1"/>
    <xf numFmtId="0" fontId="11" fillId="21" borderId="38" xfId="0" applyFont="1" applyFill="1" applyBorder="1" applyAlignment="1">
      <alignment horizontal="left"/>
    </xf>
    <xf numFmtId="0" fontId="12" fillId="21" borderId="38" xfId="0" applyFont="1" applyFill="1" applyBorder="1" applyAlignment="1">
      <alignment horizontal="left"/>
    </xf>
    <xf numFmtId="22" fontId="2" fillId="0" borderId="0" xfId="0" applyNumberFormat="1" applyFont="1"/>
    <xf numFmtId="22" fontId="0" fillId="0" borderId="3" xfId="0" applyNumberFormat="1" applyBorder="1"/>
    <xf numFmtId="0" fontId="13" fillId="0" borderId="38" xfId="0" applyFont="1" applyBorder="1" applyAlignment="1">
      <alignment horizontal="left"/>
    </xf>
    <xf numFmtId="0" fontId="14" fillId="0" borderId="0" xfId="0" applyFont="1"/>
    <xf numFmtId="0" fontId="14" fillId="0" borderId="0" xfId="0" applyFont="1" applyAlignment="1">
      <alignment horizontal="center"/>
    </xf>
    <xf numFmtId="14" fontId="14" fillId="0" borderId="14" xfId="0" applyNumberFormat="1" applyFont="1" applyBorder="1" applyAlignment="1">
      <alignment horizontal="left"/>
    </xf>
    <xf numFmtId="0" fontId="14" fillId="0" borderId="14" xfId="0" applyFont="1" applyBorder="1" applyAlignment="1">
      <alignment horizontal="center"/>
    </xf>
    <xf numFmtId="0" fontId="14" fillId="0" borderId="14" xfId="0" applyFont="1" applyBorder="1"/>
    <xf numFmtId="0" fontId="15" fillId="23" borderId="3" xfId="0" applyFont="1" applyFill="1" applyBorder="1"/>
    <xf numFmtId="0" fontId="15" fillId="23" borderId="3" xfId="0" applyFont="1" applyFill="1" applyBorder="1" applyAlignment="1">
      <alignment horizontal="center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10" fontId="14" fillId="3" borderId="3" xfId="0" applyNumberFormat="1" applyFont="1" applyFill="1" applyBorder="1" applyAlignment="1">
      <alignment horizontal="center"/>
    </xf>
    <xf numFmtId="4" fontId="14" fillId="0" borderId="3" xfId="0" applyNumberFormat="1" applyFont="1" applyBorder="1" applyAlignment="1">
      <alignment horizontal="center"/>
    </xf>
    <xf numFmtId="10" fontId="14" fillId="15" borderId="3" xfId="0" applyNumberFormat="1" applyFont="1" applyFill="1" applyBorder="1" applyAlignment="1">
      <alignment horizontal="center"/>
    </xf>
    <xf numFmtId="4" fontId="16" fillId="0" borderId="3" xfId="0" applyNumberFormat="1" applyFont="1" applyBorder="1" applyAlignment="1">
      <alignment horizontal="center"/>
    </xf>
    <xf numFmtId="10" fontId="14" fillId="14" borderId="3" xfId="0" applyNumberFormat="1" applyFont="1" applyFill="1" applyBorder="1" applyAlignment="1">
      <alignment horizontal="center"/>
    </xf>
    <xf numFmtId="0" fontId="17" fillId="17" borderId="3" xfId="0" applyFont="1" applyFill="1" applyBorder="1"/>
    <xf numFmtId="9" fontId="17" fillId="17" borderId="3" xfId="0" applyNumberFormat="1" applyFont="1" applyFill="1" applyBorder="1" applyAlignment="1">
      <alignment horizontal="center"/>
    </xf>
    <xf numFmtId="10" fontId="17" fillId="17" borderId="3" xfId="0" applyNumberFormat="1" applyFont="1" applyFill="1" applyBorder="1" applyAlignment="1">
      <alignment horizontal="center"/>
    </xf>
    <xf numFmtId="4" fontId="17" fillId="17" borderId="3" xfId="0" applyNumberFormat="1" applyFont="1" applyFill="1" applyBorder="1" applyAlignment="1">
      <alignment horizontal="center"/>
    </xf>
    <xf numFmtId="0" fontId="17" fillId="17" borderId="3" xfId="0" applyFont="1" applyFill="1" applyBorder="1" applyAlignment="1">
      <alignment horizontal="center"/>
    </xf>
    <xf numFmtId="0" fontId="17" fillId="24" borderId="3" xfId="0" applyFont="1" applyFill="1" applyBorder="1" applyAlignment="1">
      <alignment horizontal="centerContinuous"/>
    </xf>
    <xf numFmtId="0" fontId="17" fillId="4" borderId="3" xfId="0" applyFont="1" applyFill="1" applyBorder="1" applyAlignment="1">
      <alignment horizontal="centerContinuous"/>
    </xf>
    <xf numFmtId="10" fontId="14" fillId="0" borderId="3" xfId="0" applyNumberFormat="1" applyFont="1" applyBorder="1" applyAlignment="1">
      <alignment horizontal="center"/>
    </xf>
    <xf numFmtId="0" fontId="17" fillId="0" borderId="3" xfId="0" applyFont="1" applyBorder="1"/>
    <xf numFmtId="0" fontId="17" fillId="0" borderId="3" xfId="0" applyFont="1" applyBorder="1" applyAlignment="1">
      <alignment horizontal="center"/>
    </xf>
    <xf numFmtId="0" fontId="14" fillId="25" borderId="3" xfId="0" applyFont="1" applyFill="1" applyBorder="1"/>
    <xf numFmtId="0" fontId="14" fillId="25" borderId="3" xfId="0" applyFont="1" applyFill="1" applyBorder="1" applyAlignment="1">
      <alignment horizontal="centerContinuous"/>
    </xf>
    <xf numFmtId="0" fontId="14" fillId="0" borderId="3" xfId="0" applyFont="1" applyBorder="1" applyAlignment="1">
      <alignment vertical="center" wrapText="1"/>
    </xf>
    <xf numFmtId="0" fontId="14" fillId="3" borderId="3" xfId="0" applyFont="1" applyFill="1" applyBorder="1" applyAlignment="1">
      <alignment horizontal="center" vertical="center" wrapText="1"/>
    </xf>
    <xf numFmtId="9" fontId="14" fillId="3" borderId="3" xfId="0" quotePrefix="1" applyNumberFormat="1" applyFont="1" applyFill="1" applyBorder="1" applyAlignment="1">
      <alignment horizontal="center" vertical="center" wrapText="1"/>
    </xf>
    <xf numFmtId="4" fontId="14" fillId="3" borderId="3" xfId="0" quotePrefix="1" applyNumberFormat="1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/>
    </xf>
    <xf numFmtId="49" fontId="0" fillId="0" borderId="0" xfId="0" applyNumberFormat="1"/>
    <xf numFmtId="174" fontId="0" fillId="0" borderId="0" xfId="0" applyNumberFormat="1"/>
    <xf numFmtId="0" fontId="19" fillId="0" borderId="38" xfId="0" applyFont="1" applyBorder="1" applyAlignment="1">
      <alignment horizontal="left"/>
    </xf>
    <xf numFmtId="0" fontId="20" fillId="0" borderId="0" xfId="0" applyFont="1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14" fontId="21" fillId="0" borderId="0" xfId="0" applyNumberFormat="1" applyFont="1" applyAlignment="1">
      <alignment horizontal="left" vertical="center"/>
    </xf>
    <xf numFmtId="0" fontId="23" fillId="5" borderId="0" xfId="0" applyFont="1" applyFill="1"/>
    <xf numFmtId="14" fontId="21" fillId="0" borderId="14" xfId="0" applyNumberFormat="1" applyFont="1" applyBorder="1" applyAlignment="1">
      <alignment horizontal="left" vertical="center"/>
    </xf>
    <xf numFmtId="0" fontId="22" fillId="0" borderId="14" xfId="0" applyFont="1" applyBorder="1" applyAlignment="1">
      <alignment horizontal="center" vertical="center"/>
    </xf>
    <xf numFmtId="0" fontId="20" fillId="0" borderId="14" xfId="0" applyFont="1" applyBorder="1"/>
    <xf numFmtId="0" fontId="22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6" borderId="5" xfId="0" applyFont="1" applyFill="1" applyBorder="1" applyAlignment="1">
      <alignment horizontal="left"/>
    </xf>
    <xf numFmtId="0" fontId="21" fillId="16" borderId="6" xfId="0" applyFont="1" applyFill="1" applyBorder="1" applyAlignment="1">
      <alignment horizontal="centerContinuous"/>
    </xf>
    <xf numFmtId="0" fontId="21" fillId="16" borderId="6" xfId="0" applyFont="1" applyFill="1" applyBorder="1" applyAlignment="1">
      <alignment horizontal="centerContinuous" vertical="center"/>
    </xf>
    <xf numFmtId="0" fontId="21" fillId="16" borderId="7" xfId="0" applyFont="1" applyFill="1" applyBorder="1" applyAlignment="1">
      <alignment horizontal="centerContinuous"/>
    </xf>
    <xf numFmtId="0" fontId="23" fillId="23" borderId="0" xfId="0" applyFont="1" applyFill="1" applyAlignment="1">
      <alignment horizontal="centerContinuous" vertical="center"/>
    </xf>
    <xf numFmtId="175" fontId="22" fillId="23" borderId="0" xfId="0" applyNumberFormat="1" applyFont="1" applyFill="1" applyAlignment="1">
      <alignment horizontal="centerContinuous"/>
    </xf>
    <xf numFmtId="0" fontId="22" fillId="23" borderId="0" xfId="0" applyFont="1" applyFill="1" applyAlignment="1">
      <alignment horizontal="centerContinuous"/>
    </xf>
    <xf numFmtId="175" fontId="22" fillId="28" borderId="0" xfId="0" applyNumberFormat="1" applyFont="1" applyFill="1" applyAlignment="1">
      <alignment horizontal="centerContinuous"/>
    </xf>
    <xf numFmtId="0" fontId="22" fillId="28" borderId="0" xfId="0" applyFont="1" applyFill="1" applyAlignment="1">
      <alignment horizontal="centerContinuous"/>
    </xf>
    <xf numFmtId="0" fontId="22" fillId="23" borderId="11" xfId="0" applyFont="1" applyFill="1" applyBorder="1" applyAlignment="1" applyProtection="1">
      <alignment horizontal="center" vertical="center" wrapText="1"/>
      <protection locked="0"/>
    </xf>
    <xf numFmtId="0" fontId="22" fillId="2" borderId="12" xfId="0" applyFont="1" applyFill="1" applyBorder="1" applyAlignment="1" applyProtection="1">
      <alignment horizontal="center" vertical="center" wrapText="1"/>
      <protection locked="0"/>
    </xf>
    <xf numFmtId="176" fontId="22" fillId="2" borderId="12" xfId="0" applyNumberFormat="1" applyFont="1" applyFill="1" applyBorder="1" applyAlignment="1" applyProtection="1">
      <alignment horizontal="center" vertical="center" wrapText="1"/>
      <protection locked="0"/>
    </xf>
    <xf numFmtId="177" fontId="22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22" fillId="23" borderId="12" xfId="0" applyFont="1" applyFill="1" applyBorder="1" applyAlignment="1" applyProtection="1">
      <alignment horizontal="center" vertical="center" wrapText="1"/>
      <protection locked="0"/>
    </xf>
    <xf numFmtId="0" fontId="22" fillId="23" borderId="8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Alignment="1">
      <alignment horizontal="center"/>
    </xf>
    <xf numFmtId="0" fontId="20" fillId="0" borderId="3" xfId="0" applyFont="1" applyBorder="1" applyAlignment="1" applyProtection="1">
      <alignment horizontal="center" vertical="center"/>
      <protection locked="0"/>
    </xf>
    <xf numFmtId="0" fontId="20" fillId="0" borderId="3" xfId="0" applyFont="1" applyBorder="1" applyAlignment="1">
      <alignment horizontal="center"/>
    </xf>
    <xf numFmtId="6" fontId="20" fillId="0" borderId="3" xfId="0" applyNumberFormat="1" applyFont="1" applyBorder="1" applyAlignment="1" applyProtection="1">
      <alignment horizontal="center" vertical="center"/>
      <protection locked="0"/>
    </xf>
    <xf numFmtId="14" fontId="20" fillId="0" borderId="3" xfId="0" applyNumberFormat="1" applyFont="1" applyBorder="1" applyAlignment="1" applyProtection="1">
      <alignment horizontal="center" vertical="center"/>
      <protection locked="0"/>
    </xf>
    <xf numFmtId="6" fontId="20" fillId="0" borderId="5" xfId="0" applyNumberFormat="1" applyFont="1" applyBorder="1" applyAlignment="1" applyProtection="1">
      <alignment horizontal="center" vertical="center"/>
      <protection locked="0"/>
    </xf>
    <xf numFmtId="0" fontId="26" fillId="24" borderId="3" xfId="0" applyFont="1" applyFill="1" applyBorder="1" applyAlignment="1" applyProtection="1">
      <alignment horizontal="center" vertical="center"/>
      <protection locked="0"/>
    </xf>
    <xf numFmtId="6" fontId="26" fillId="24" borderId="3" xfId="0" applyNumberFormat="1" applyFont="1" applyFill="1" applyBorder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left"/>
    </xf>
    <xf numFmtId="0" fontId="3" fillId="0" borderId="0" xfId="0" applyFont="1"/>
    <xf numFmtId="6" fontId="20" fillId="12" borderId="5" xfId="0" applyNumberFormat="1" applyFont="1" applyFill="1" applyBorder="1" applyAlignment="1" applyProtection="1">
      <alignment horizontal="center" vertical="center"/>
      <protection locked="0"/>
    </xf>
    <xf numFmtId="14" fontId="20" fillId="12" borderId="3" xfId="0" applyNumberFormat="1" applyFont="1" applyFill="1" applyBorder="1" applyAlignment="1" applyProtection="1">
      <alignment horizontal="center" vertical="center"/>
      <protection locked="0"/>
    </xf>
    <xf numFmtId="6" fontId="20" fillId="12" borderId="3" xfId="0" applyNumberFormat="1" applyFont="1" applyFill="1" applyBorder="1" applyAlignment="1" applyProtection="1">
      <alignment horizontal="center" vertical="center"/>
      <protection locked="0"/>
    </xf>
    <xf numFmtId="6" fontId="20" fillId="18" borderId="3" xfId="0" applyNumberFormat="1" applyFont="1" applyFill="1" applyBorder="1" applyAlignment="1" applyProtection="1">
      <alignment horizontal="center" vertical="center"/>
      <protection locked="0"/>
    </xf>
    <xf numFmtId="0" fontId="20" fillId="12" borderId="3" xfId="0" applyFont="1" applyFill="1" applyBorder="1" applyAlignment="1" applyProtection="1">
      <alignment horizontal="center" vertical="center"/>
      <protection locked="0"/>
    </xf>
    <xf numFmtId="14" fontId="20" fillId="12" borderId="3" xfId="0" applyNumberFormat="1" applyFont="1" applyFill="1" applyBorder="1" applyAlignment="1">
      <alignment horizontal="center" vertical="center"/>
    </xf>
    <xf numFmtId="0" fontId="20" fillId="0" borderId="3" xfId="0" applyFont="1" applyBorder="1" applyAlignment="1" applyProtection="1">
      <alignment horizontal="center"/>
      <protection locked="0"/>
    </xf>
    <xf numFmtId="0" fontId="20" fillId="12" borderId="3" xfId="0" applyFont="1" applyFill="1" applyBorder="1" applyAlignment="1">
      <alignment horizontal="center" vertical="center"/>
    </xf>
    <xf numFmtId="0" fontId="22" fillId="12" borderId="12" xfId="0" applyFont="1" applyFill="1" applyBorder="1" applyAlignment="1" applyProtection="1">
      <alignment horizontal="center" vertical="center" wrapText="1"/>
      <protection locked="0"/>
    </xf>
    <xf numFmtId="0" fontId="22" fillId="12" borderId="12" xfId="0" applyFont="1" applyFill="1" applyBorder="1" applyAlignment="1">
      <alignment horizontal="center" vertical="center" wrapText="1"/>
    </xf>
    <xf numFmtId="19" fontId="0" fillId="0" borderId="0" xfId="0" applyNumberFormat="1"/>
    <xf numFmtId="0" fontId="27" fillId="23" borderId="52" xfId="0" applyFont="1" applyFill="1" applyBorder="1" applyAlignment="1">
      <alignment horizontal="center" vertical="center" wrapText="1"/>
    </xf>
    <xf numFmtId="0" fontId="28" fillId="23" borderId="15" xfId="0" applyFont="1" applyFill="1" applyBorder="1" applyAlignment="1" applyProtection="1">
      <alignment horizontal="center" vertical="center" wrapText="1"/>
      <protection locked="0"/>
    </xf>
    <xf numFmtId="0" fontId="29" fillId="23" borderId="3" xfId="0" applyFont="1" applyFill="1" applyBorder="1" applyAlignment="1" applyProtection="1">
      <alignment horizontal="center" vertical="center" wrapText="1"/>
      <protection locked="0"/>
    </xf>
    <xf numFmtId="0" fontId="28" fillId="23" borderId="3" xfId="0" applyFont="1" applyFill="1" applyBorder="1" applyAlignment="1" applyProtection="1">
      <alignment horizontal="center" vertical="center" wrapText="1"/>
      <protection locked="0"/>
    </xf>
    <xf numFmtId="0" fontId="30" fillId="23" borderId="4" xfId="0" applyFont="1" applyFill="1" applyBorder="1" applyAlignment="1" applyProtection="1">
      <alignment horizontal="center" vertical="center" wrapText="1"/>
      <protection locked="0"/>
    </xf>
    <xf numFmtId="0" fontId="28" fillId="23" borderId="12" xfId="0" applyFont="1" applyFill="1" applyBorder="1" applyAlignment="1" applyProtection="1">
      <alignment horizontal="center" vertical="center" wrapText="1"/>
      <protection locked="0"/>
    </xf>
    <xf numFmtId="0" fontId="29" fillId="23" borderId="12" xfId="0" applyFont="1" applyFill="1" applyBorder="1" applyAlignment="1" applyProtection="1">
      <alignment horizontal="center" vertical="center" wrapText="1"/>
      <protection locked="0"/>
    </xf>
    <xf numFmtId="0" fontId="30" fillId="23" borderId="8" xfId="0" applyFont="1" applyFill="1" applyBorder="1" applyAlignment="1" applyProtection="1">
      <alignment horizontal="center" vertical="center" wrapText="1"/>
      <protection locked="0"/>
    </xf>
    <xf numFmtId="0" fontId="29" fillId="23" borderId="8" xfId="0" applyFont="1" applyFill="1" applyBorder="1" applyAlignment="1" applyProtection="1">
      <alignment horizontal="center" vertical="center" wrapText="1"/>
      <protection locked="0"/>
    </xf>
    <xf numFmtId="0" fontId="28" fillId="23" borderId="11" xfId="0" applyFont="1" applyFill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0" fontId="0" fillId="0" borderId="3" xfId="0" applyBorder="1" applyAlignment="1">
      <alignment horizontal="fill"/>
    </xf>
    <xf numFmtId="1" fontId="0" fillId="3" borderId="3" xfId="0" applyNumberFormat="1" applyFill="1" applyBorder="1"/>
    <xf numFmtId="0" fontId="0" fillId="29" borderId="0" xfId="0" applyFill="1"/>
    <xf numFmtId="0" fontId="2" fillId="0" borderId="7" xfId="0" applyFont="1" applyBorder="1"/>
    <xf numFmtId="0" fontId="2" fillId="0" borderId="15" xfId="0" applyFont="1" applyBorder="1"/>
    <xf numFmtId="0" fontId="31" fillId="0" borderId="0" xfId="0" applyFont="1"/>
    <xf numFmtId="0" fontId="32" fillId="0" borderId="0" xfId="0" applyFont="1"/>
    <xf numFmtId="0" fontId="33" fillId="0" borderId="0" xfId="0" applyFont="1"/>
    <xf numFmtId="0" fontId="27" fillId="23" borderId="12" xfId="0" applyFont="1" applyFill="1" applyBorder="1" applyAlignment="1" applyProtection="1">
      <alignment horizontal="center" vertical="center" wrapText="1"/>
      <protection locked="0"/>
    </xf>
    <xf numFmtId="0" fontId="34" fillId="23" borderId="12" xfId="0" applyFont="1" applyFill="1" applyBorder="1" applyAlignment="1" applyProtection="1">
      <alignment horizontal="center" vertical="center" wrapText="1"/>
      <protection locked="0"/>
    </xf>
    <xf numFmtId="14" fontId="27" fillId="23" borderId="12" xfId="0" applyNumberFormat="1" applyFont="1" applyFill="1" applyBorder="1" applyAlignment="1" applyProtection="1">
      <alignment horizontal="center" vertical="center" wrapText="1"/>
      <protection locked="0"/>
    </xf>
    <xf numFmtId="0" fontId="34" fillId="23" borderId="8" xfId="0" applyFont="1" applyFill="1" applyBorder="1" applyAlignment="1" applyProtection="1">
      <alignment horizontal="center" vertical="center" wrapText="1"/>
      <protection locked="0"/>
    </xf>
    <xf numFmtId="0" fontId="27" fillId="23" borderId="11" xfId="0" applyFont="1" applyFill="1" applyBorder="1" applyAlignment="1" applyProtection="1">
      <alignment horizontal="center" vertical="center" wrapText="1"/>
      <protection locked="0"/>
    </xf>
    <xf numFmtId="0" fontId="20" fillId="0" borderId="0" xfId="0" quotePrefix="1" applyFont="1"/>
    <xf numFmtId="10" fontId="0" fillId="0" borderId="0" xfId="3" applyNumberFormat="1" applyFont="1"/>
    <xf numFmtId="165" fontId="0" fillId="0" borderId="0" xfId="3" applyNumberFormat="1" applyFont="1"/>
    <xf numFmtId="1" fontId="0" fillId="0" borderId="0" xfId="3" applyNumberFormat="1" applyFont="1"/>
    <xf numFmtId="0" fontId="0" fillId="0" borderId="0" xfId="3" applyNumberFormat="1" applyFont="1"/>
    <xf numFmtId="166" fontId="11" fillId="0" borderId="0" xfId="2" applyNumberFormat="1" applyFont="1" applyFill="1" applyBorder="1"/>
    <xf numFmtId="8" fontId="11" fillId="0" borderId="0" xfId="2" applyNumberFormat="1" applyFont="1" applyFill="1" applyBorder="1"/>
    <xf numFmtId="172" fontId="11" fillId="0" borderId="0" xfId="2" applyNumberFormat="1" applyFont="1" applyFill="1" applyBorder="1"/>
    <xf numFmtId="1" fontId="11" fillId="0" borderId="0" xfId="2" applyNumberFormat="1" applyFont="1" applyFill="1" applyBorder="1"/>
    <xf numFmtId="44" fontId="11" fillId="0" borderId="0" xfId="2" applyFont="1" applyFill="1" applyBorder="1"/>
    <xf numFmtId="0" fontId="11" fillId="0" borderId="0" xfId="2" applyNumberFormat="1" applyFont="1" applyFill="1" applyBorder="1"/>
    <xf numFmtId="0" fontId="11" fillId="0" borderId="0" xfId="0" applyFont="1"/>
    <xf numFmtId="0" fontId="11" fillId="0" borderId="3" xfId="0" applyFont="1" applyBorder="1"/>
    <xf numFmtId="0" fontId="11" fillId="0" borderId="3" xfId="0" applyFont="1" applyBorder="1" applyAlignment="1">
      <alignment horizontal="center"/>
    </xf>
    <xf numFmtId="9" fontId="14" fillId="3" borderId="3" xfId="0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17" fillId="29" borderId="3" xfId="0" applyFont="1" applyFill="1" applyBorder="1" applyAlignment="1">
      <alignment horizontal="center"/>
    </xf>
    <xf numFmtId="22" fontId="0" fillId="0" borderId="0" xfId="0" quotePrefix="1" applyNumberFormat="1"/>
    <xf numFmtId="42" fontId="20" fillId="12" borderId="3" xfId="0" applyNumberFormat="1" applyFont="1" applyFill="1" applyBorder="1" applyAlignment="1">
      <alignment horizontal="center" vertical="center"/>
    </xf>
    <xf numFmtId="0" fontId="20" fillId="12" borderId="3" xfId="0" applyFont="1" applyFill="1" applyBorder="1" applyAlignment="1">
      <alignment horizontal="center"/>
    </xf>
    <xf numFmtId="3" fontId="20" fillId="12" borderId="3" xfId="0" applyNumberFormat="1" applyFont="1" applyFill="1" applyBorder="1" applyAlignment="1">
      <alignment horizontal="center"/>
    </xf>
    <xf numFmtId="14" fontId="37" fillId="31" borderId="0" xfId="0" applyNumberFormat="1" applyFont="1" applyFill="1"/>
    <xf numFmtId="0" fontId="37" fillId="31" borderId="0" xfId="0" applyFont="1" applyFill="1"/>
    <xf numFmtId="0" fontId="40" fillId="0" borderId="0" xfId="0" applyFont="1"/>
    <xf numFmtId="0" fontId="40" fillId="0" borderId="3" xfId="0" applyFont="1" applyBorder="1" applyAlignment="1">
      <alignment horizontal="center"/>
    </xf>
    <xf numFmtId="0" fontId="40" fillId="3" borderId="3" xfId="0" applyFont="1" applyFill="1" applyBorder="1" applyAlignment="1">
      <alignment horizontal="center"/>
    </xf>
    <xf numFmtId="0" fontId="40" fillId="0" borderId="5" xfId="0" applyFont="1" applyBorder="1"/>
    <xf numFmtId="0" fontId="40" fillId="0" borderId="6" xfId="0" applyFont="1" applyBorder="1"/>
    <xf numFmtId="0" fontId="40" fillId="0" borderId="3" xfId="0" applyFont="1" applyBorder="1"/>
    <xf numFmtId="170" fontId="40" fillId="0" borderId="3" xfId="0" applyNumberFormat="1" applyFont="1" applyBorder="1"/>
    <xf numFmtId="10" fontId="40" fillId="0" borderId="3" xfId="3" applyNumberFormat="1" applyFont="1" applyBorder="1"/>
    <xf numFmtId="10" fontId="40" fillId="0" borderId="3" xfId="0" applyNumberFormat="1" applyFont="1" applyBorder="1"/>
    <xf numFmtId="0" fontId="40" fillId="0" borderId="4" xfId="0" applyFont="1" applyBorder="1"/>
    <xf numFmtId="0" fontId="40" fillId="3" borderId="3" xfId="0" applyFont="1" applyFill="1" applyBorder="1" applyAlignment="1" applyProtection="1">
      <alignment horizontal="center"/>
      <protection locked="0"/>
    </xf>
    <xf numFmtId="0" fontId="40" fillId="0" borderId="2" xfId="0" applyFont="1" applyBorder="1"/>
    <xf numFmtId="0" fontId="40" fillId="0" borderId="1" xfId="0" applyFont="1" applyBorder="1"/>
    <xf numFmtId="3" fontId="40" fillId="3" borderId="3" xfId="0" applyNumberFormat="1" applyFont="1" applyFill="1" applyBorder="1" applyAlignment="1" applyProtection="1">
      <alignment horizontal="center"/>
      <protection locked="0"/>
    </xf>
    <xf numFmtId="9" fontId="40" fillId="3" borderId="3" xfId="3" applyFont="1" applyFill="1" applyBorder="1" applyProtection="1">
      <protection locked="0"/>
    </xf>
    <xf numFmtId="44" fontId="40" fillId="0" borderId="3" xfId="0" applyNumberFormat="1" applyFont="1" applyBorder="1"/>
    <xf numFmtId="44" fontId="40" fillId="0" borderId="3" xfId="2" applyFont="1" applyBorder="1"/>
    <xf numFmtId="8" fontId="40" fillId="3" borderId="3" xfId="2" applyNumberFormat="1" applyFont="1" applyFill="1" applyBorder="1" applyAlignment="1" applyProtection="1">
      <alignment horizontal="center"/>
      <protection locked="0"/>
    </xf>
    <xf numFmtId="14" fontId="40" fillId="3" borderId="3" xfId="2" applyNumberFormat="1" applyFont="1" applyFill="1" applyBorder="1" applyAlignment="1" applyProtection="1">
      <alignment horizontal="center"/>
      <protection locked="0"/>
    </xf>
    <xf numFmtId="0" fontId="40" fillId="0" borderId="8" xfId="0" applyFont="1" applyBorder="1"/>
    <xf numFmtId="0" fontId="40" fillId="0" borderId="14" xfId="0" applyFont="1" applyBorder="1"/>
    <xf numFmtId="6" fontId="40" fillId="3" borderId="3" xfId="2" applyNumberFormat="1" applyFont="1" applyFill="1" applyBorder="1" applyAlignment="1" applyProtection="1">
      <alignment horizontal="center"/>
      <protection locked="0"/>
    </xf>
    <xf numFmtId="0" fontId="40" fillId="3" borderId="3" xfId="2" applyNumberFormat="1" applyFont="1" applyFill="1" applyBorder="1" applyAlignment="1" applyProtection="1">
      <alignment horizontal="center"/>
      <protection locked="0"/>
    </xf>
    <xf numFmtId="0" fontId="40" fillId="5" borderId="3" xfId="2" applyNumberFormat="1" applyFont="1" applyFill="1" applyBorder="1" applyAlignment="1" applyProtection="1">
      <alignment horizontal="center"/>
    </xf>
    <xf numFmtId="0" fontId="40" fillId="5" borderId="0" xfId="0" applyFont="1" applyFill="1"/>
    <xf numFmtId="166" fontId="42" fillId="3" borderId="3" xfId="3" applyNumberFormat="1" applyFont="1" applyFill="1" applyBorder="1" applyProtection="1">
      <protection locked="0"/>
    </xf>
    <xf numFmtId="0" fontId="14" fillId="3" borderId="3" xfId="0" applyFont="1" applyFill="1" applyBorder="1"/>
    <xf numFmtId="16" fontId="14" fillId="3" borderId="3" xfId="0" quotePrefix="1" applyNumberFormat="1" applyFont="1" applyFill="1" applyBorder="1"/>
    <xf numFmtId="0" fontId="14" fillId="3" borderId="3" xfId="0" applyFont="1" applyFill="1" applyBorder="1" applyAlignment="1">
      <alignment wrapText="1"/>
    </xf>
    <xf numFmtId="0" fontId="14" fillId="3" borderId="3" xfId="0" applyFont="1" applyFill="1" applyBorder="1" applyAlignment="1">
      <alignment vertical="center" wrapText="1"/>
    </xf>
    <xf numFmtId="0" fontId="40" fillId="0" borderId="7" xfId="0" applyFont="1" applyBorder="1"/>
    <xf numFmtId="0" fontId="51" fillId="0" borderId="7" xfId="0" applyFont="1" applyBorder="1" applyAlignment="1">
      <alignment horizontal="center"/>
    </xf>
    <xf numFmtId="0" fontId="41" fillId="0" borderId="0" xfId="0" applyFont="1"/>
    <xf numFmtId="0" fontId="40" fillId="0" borderId="11" xfId="0" applyFont="1" applyBorder="1"/>
    <xf numFmtId="0" fontId="40" fillId="3" borderId="0" xfId="0" applyFont="1" applyFill="1"/>
    <xf numFmtId="10" fontId="40" fillId="0" borderId="3" xfId="3" applyNumberFormat="1" applyFont="1" applyFill="1" applyBorder="1"/>
    <xf numFmtId="8" fontId="40" fillId="0" borderId="3" xfId="0" applyNumberFormat="1" applyFont="1" applyBorder="1" applyAlignment="1">
      <alignment horizontal="center"/>
    </xf>
    <xf numFmtId="0" fontId="40" fillId="12" borderId="3" xfId="0" applyFont="1" applyFill="1" applyBorder="1" applyAlignment="1">
      <alignment horizontal="center"/>
    </xf>
    <xf numFmtId="10" fontId="40" fillId="0" borderId="3" xfId="3" applyNumberFormat="1" applyFont="1" applyBorder="1" applyAlignment="1">
      <alignment horizontal="center"/>
    </xf>
    <xf numFmtId="9" fontId="40" fillId="0" borderId="3" xfId="0" applyNumberFormat="1" applyFont="1" applyBorder="1"/>
    <xf numFmtId="0" fontId="40" fillId="0" borderId="0" xfId="0" applyFont="1" applyAlignment="1">
      <alignment horizontal="left"/>
    </xf>
    <xf numFmtId="44" fontId="40" fillId="0" borderId="0" xfId="2" applyFont="1"/>
    <xf numFmtId="10" fontId="40" fillId="0" borderId="3" xfId="0" applyNumberFormat="1" applyFont="1" applyBorder="1" applyAlignment="1">
      <alignment horizontal="center"/>
    </xf>
    <xf numFmtId="6" fontId="40" fillId="0" borderId="3" xfId="2" applyNumberFormat="1" applyFont="1" applyBorder="1" applyAlignment="1">
      <alignment horizontal="center"/>
    </xf>
    <xf numFmtId="44" fontId="40" fillId="0" borderId="3" xfId="0" applyNumberFormat="1" applyFont="1" applyBorder="1" applyAlignment="1">
      <alignment horizontal="center"/>
    </xf>
    <xf numFmtId="44" fontId="40" fillId="3" borderId="3" xfId="0" applyNumberFormat="1" applyFont="1" applyFill="1" applyBorder="1" applyAlignment="1">
      <alignment horizontal="center"/>
    </xf>
    <xf numFmtId="0" fontId="55" fillId="23" borderId="0" xfId="0" applyFont="1" applyFill="1" applyAlignment="1">
      <alignment horizontal="center"/>
    </xf>
    <xf numFmtId="44" fontId="40" fillId="3" borderId="3" xfId="2" applyFont="1" applyFill="1" applyBorder="1"/>
    <xf numFmtId="1" fontId="40" fillId="0" borderId="3" xfId="0" applyNumberFormat="1" applyFont="1" applyBorder="1"/>
    <xf numFmtId="0" fontId="41" fillId="25" borderId="3" xfId="0" applyFont="1" applyFill="1" applyBorder="1" applyAlignment="1">
      <alignment horizontal="centerContinuous"/>
    </xf>
    <xf numFmtId="0" fontId="40" fillId="25" borderId="3" xfId="0" applyFont="1" applyFill="1" applyBorder="1" applyAlignment="1">
      <alignment horizontal="centerContinuous"/>
    </xf>
    <xf numFmtId="10" fontId="40" fillId="0" borderId="3" xfId="3" applyNumberFormat="1" applyFont="1" applyFill="1" applyBorder="1" applyAlignment="1">
      <alignment horizontal="center"/>
    </xf>
    <xf numFmtId="9" fontId="40" fillId="0" borderId="3" xfId="3" applyFont="1" applyFill="1" applyBorder="1" applyAlignment="1">
      <alignment horizontal="center"/>
    </xf>
    <xf numFmtId="9" fontId="40" fillId="0" borderId="3" xfId="3" applyFont="1" applyBorder="1" applyAlignment="1">
      <alignment horizontal="center"/>
    </xf>
    <xf numFmtId="3" fontId="40" fillId="0" borderId="3" xfId="0" applyNumberFormat="1" applyFont="1" applyBorder="1" applyAlignment="1">
      <alignment horizontal="center"/>
    </xf>
    <xf numFmtId="0" fontId="56" fillId="0" borderId="0" xfId="0" applyFont="1"/>
    <xf numFmtId="0" fontId="48" fillId="23" borderId="0" xfId="0" applyFont="1" applyFill="1" applyAlignment="1">
      <alignment horizontal="centerContinuous"/>
    </xf>
    <xf numFmtId="0" fontId="40" fillId="3" borderId="3" xfId="0" applyFont="1" applyFill="1" applyBorder="1"/>
    <xf numFmtId="0" fontId="40" fillId="0" borderId="0" xfId="0" applyFont="1" applyAlignment="1">
      <alignment horizontal="center"/>
    </xf>
    <xf numFmtId="0" fontId="43" fillId="23" borderId="0" xfId="0" applyFont="1" applyFill="1" applyAlignment="1">
      <alignment horizontal="center"/>
    </xf>
    <xf numFmtId="14" fontId="41" fillId="0" borderId="0" xfId="0" applyNumberFormat="1" applyFont="1" applyAlignment="1">
      <alignment horizontal="left"/>
    </xf>
    <xf numFmtId="9" fontId="40" fillId="3" borderId="3" xfId="3" applyFont="1" applyFill="1" applyBorder="1" applyAlignment="1">
      <alignment horizontal="center"/>
    </xf>
    <xf numFmtId="0" fontId="48" fillId="23" borderId="28" xfId="0" applyFont="1" applyFill="1" applyBorder="1" applyAlignment="1">
      <alignment horizontal="centerContinuous"/>
    </xf>
    <xf numFmtId="0" fontId="43" fillId="23" borderId="28" xfId="0" applyFont="1" applyFill="1" applyBorder="1" applyAlignment="1">
      <alignment horizontal="centerContinuous"/>
    </xf>
    <xf numFmtId="167" fontId="40" fillId="0" borderId="3" xfId="3" applyNumberFormat="1" applyFont="1" applyFill="1" applyBorder="1"/>
    <xf numFmtId="6" fontId="40" fillId="0" borderId="3" xfId="0" applyNumberFormat="1" applyFont="1" applyBorder="1" applyAlignment="1">
      <alignment horizontal="center"/>
    </xf>
    <xf numFmtId="181" fontId="14" fillId="3" borderId="3" xfId="0" applyNumberFormat="1" applyFont="1" applyFill="1" applyBorder="1" applyAlignment="1">
      <alignment horizontal="center"/>
    </xf>
    <xf numFmtId="0" fontId="43" fillId="23" borderId="14" xfId="0" applyFont="1" applyFill="1" applyBorder="1" applyAlignment="1">
      <alignment horizontal="center"/>
    </xf>
    <xf numFmtId="0" fontId="43" fillId="23" borderId="58" xfId="0" applyFont="1" applyFill="1" applyBorder="1" applyAlignment="1">
      <alignment horizontal="centerContinuous"/>
    </xf>
    <xf numFmtId="14" fontId="40" fillId="0" borderId="0" xfId="0" applyNumberFormat="1" applyFont="1"/>
    <xf numFmtId="14" fontId="41" fillId="0" borderId="3" xfId="0" applyNumberFormat="1" applyFont="1" applyBorder="1" applyAlignment="1">
      <alignment horizontal="center"/>
    </xf>
    <xf numFmtId="0" fontId="41" fillId="17" borderId="0" xfId="0" applyFont="1" applyFill="1" applyAlignment="1">
      <alignment horizontal="center"/>
    </xf>
    <xf numFmtId="9" fontId="40" fillId="0" borderId="0" xfId="0" applyNumberFormat="1" applyFont="1"/>
    <xf numFmtId="0" fontId="41" fillId="25" borderId="5" xfId="0" applyFont="1" applyFill="1" applyBorder="1" applyAlignment="1">
      <alignment horizontal="center" vertical="center" wrapText="1"/>
    </xf>
    <xf numFmtId="0" fontId="41" fillId="25" borderId="6" xfId="0" applyFont="1" applyFill="1" applyBorder="1"/>
    <xf numFmtId="0" fontId="41" fillId="25" borderId="6" xfId="0" applyFont="1" applyFill="1" applyBorder="1" applyAlignment="1">
      <alignment horizontal="center"/>
    </xf>
    <xf numFmtId="4" fontId="41" fillId="25" borderId="6" xfId="0" applyNumberFormat="1" applyFont="1" applyFill="1" applyBorder="1" applyAlignment="1">
      <alignment horizontal="center"/>
    </xf>
    <xf numFmtId="9" fontId="41" fillId="25" borderId="6" xfId="0" applyNumberFormat="1" applyFont="1" applyFill="1" applyBorder="1" applyAlignment="1">
      <alignment horizontal="center"/>
    </xf>
    <xf numFmtId="0" fontId="41" fillId="24" borderId="5" xfId="0" applyFont="1" applyFill="1" applyBorder="1"/>
    <xf numFmtId="0" fontId="40" fillId="24" borderId="6" xfId="0" applyFont="1" applyFill="1" applyBorder="1"/>
    <xf numFmtId="0" fontId="41" fillId="24" borderId="3" xfId="0" applyFont="1" applyFill="1" applyBorder="1"/>
    <xf numFmtId="172" fontId="14" fillId="0" borderId="3" xfId="0" applyNumberFormat="1" applyFont="1" applyBorder="1" applyAlignment="1">
      <alignment horizontal="center"/>
    </xf>
    <xf numFmtId="14" fontId="40" fillId="0" borderId="0" xfId="0" applyNumberFormat="1" applyFont="1" applyAlignment="1">
      <alignment horizontal="left"/>
    </xf>
    <xf numFmtId="0" fontId="40" fillId="20" borderId="0" xfId="6" applyFont="1" applyFill="1"/>
    <xf numFmtId="0" fontId="58" fillId="30" borderId="53" xfId="6" applyFont="1" applyFill="1" applyBorder="1" applyAlignment="1">
      <alignment horizontal="center"/>
    </xf>
    <xf numFmtId="179" fontId="59" fillId="23" borderId="54" xfId="6" applyNumberFormat="1" applyFont="1" applyFill="1" applyBorder="1" applyAlignment="1">
      <alignment horizontal="center" vertical="center"/>
    </xf>
    <xf numFmtId="0" fontId="59" fillId="23" borderId="54" xfId="6" applyFont="1" applyFill="1" applyBorder="1" applyAlignment="1">
      <alignment horizontal="center" vertical="center"/>
    </xf>
    <xf numFmtId="0" fontId="40" fillId="0" borderId="0" xfId="6" applyFont="1"/>
    <xf numFmtId="179" fontId="40" fillId="5" borderId="54" xfId="6" applyNumberFormat="1" applyFont="1" applyFill="1" applyBorder="1" applyAlignment="1">
      <alignment horizontal="center" vertical="center"/>
    </xf>
    <xf numFmtId="0" fontId="40" fillId="5" borderId="54" xfId="6" applyFont="1" applyFill="1" applyBorder="1" applyAlignment="1">
      <alignment horizontal="center" vertical="center"/>
    </xf>
    <xf numFmtId="0" fontId="40" fillId="2" borderId="0" xfId="6" applyFont="1" applyFill="1"/>
    <xf numFmtId="0" fontId="40" fillId="20" borderId="3" xfId="6" applyFont="1" applyFill="1" applyBorder="1"/>
    <xf numFmtId="0" fontId="40" fillId="20" borderId="5" xfId="6" applyFont="1" applyFill="1" applyBorder="1"/>
    <xf numFmtId="0" fontId="40" fillId="20" borderId="6" xfId="6" applyFont="1" applyFill="1" applyBorder="1"/>
    <xf numFmtId="0" fontId="40" fillId="20" borderId="7" xfId="6" applyFont="1" applyFill="1" applyBorder="1"/>
    <xf numFmtId="179" fontId="40" fillId="20" borderId="0" xfId="6" applyNumberFormat="1" applyFont="1" applyFill="1"/>
    <xf numFmtId="0" fontId="40" fillId="5" borderId="59" xfId="6" applyFont="1" applyFill="1" applyBorder="1" applyAlignment="1">
      <alignment horizontal="center" vertical="center"/>
    </xf>
    <xf numFmtId="0" fontId="59" fillId="23" borderId="60" xfId="6" applyFont="1" applyFill="1" applyBorder="1" applyAlignment="1">
      <alignment horizontal="center" vertical="center"/>
    </xf>
    <xf numFmtId="0" fontId="40" fillId="3" borderId="3" xfId="6" applyFont="1" applyFill="1" applyBorder="1"/>
    <xf numFmtId="6" fontId="40" fillId="0" borderId="3" xfId="2" applyNumberFormat="1" applyFont="1" applyFill="1" applyBorder="1" applyAlignment="1">
      <alignment horizontal="center"/>
    </xf>
    <xf numFmtId="0" fontId="41" fillId="20" borderId="3" xfId="0" applyFont="1" applyFill="1" applyBorder="1" applyAlignment="1">
      <alignment horizontal="center"/>
    </xf>
    <xf numFmtId="6" fontId="41" fillId="20" borderId="3" xfId="0" applyNumberFormat="1" applyFont="1" applyFill="1" applyBorder="1" applyAlignment="1">
      <alignment horizontal="center"/>
    </xf>
    <xf numFmtId="10" fontId="40" fillId="3" borderId="3" xfId="3" applyNumberFormat="1" applyFont="1" applyFill="1" applyBorder="1" applyAlignment="1" applyProtection="1">
      <alignment horizontal="center"/>
      <protection locked="0"/>
    </xf>
    <xf numFmtId="2" fontId="40" fillId="0" borderId="0" xfId="0" applyNumberFormat="1" applyFont="1" applyAlignment="1">
      <alignment horizontal="center"/>
    </xf>
    <xf numFmtId="2" fontId="41" fillId="25" borderId="6" xfId="0" applyNumberFormat="1" applyFont="1" applyFill="1" applyBorder="1" applyAlignment="1">
      <alignment horizontal="center"/>
    </xf>
    <xf numFmtId="6" fontId="40" fillId="3" borderId="3" xfId="0" applyNumberFormat="1" applyFont="1" applyFill="1" applyBorder="1" applyAlignment="1" applyProtection="1">
      <alignment horizontal="center"/>
      <protection locked="0"/>
    </xf>
    <xf numFmtId="44" fontId="60" fillId="5" borderId="3" xfId="2" applyFont="1" applyFill="1" applyBorder="1" applyAlignment="1" applyProtection="1">
      <alignment horizontal="center"/>
    </xf>
    <xf numFmtId="14" fontId="51" fillId="0" borderId="61" xfId="0" applyNumberFormat="1" applyFont="1" applyBorder="1"/>
    <xf numFmtId="14" fontId="51" fillId="0" borderId="63" xfId="0" applyNumberFormat="1" applyFont="1" applyBorder="1"/>
    <xf numFmtId="14" fontId="51" fillId="0" borderId="65" xfId="0" applyNumberFormat="1" applyFont="1" applyBorder="1"/>
    <xf numFmtId="44" fontId="40" fillId="3" borderId="3" xfId="2" applyFont="1" applyFill="1" applyBorder="1" applyProtection="1">
      <protection locked="0"/>
    </xf>
    <xf numFmtId="0" fontId="43" fillId="23" borderId="8" xfId="0" applyFont="1" applyFill="1" applyBorder="1" applyAlignment="1">
      <alignment horizontal="center" vertical="center"/>
    </xf>
    <xf numFmtId="0" fontId="43" fillId="23" borderId="14" xfId="0" applyFont="1" applyFill="1" applyBorder="1" applyAlignment="1">
      <alignment horizontal="center" vertical="center"/>
    </xf>
    <xf numFmtId="0" fontId="43" fillId="23" borderId="14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left"/>
    </xf>
    <xf numFmtId="0" fontId="44" fillId="0" borderId="14" xfId="0" applyFont="1" applyBorder="1" applyAlignment="1">
      <alignment horizontal="right"/>
    </xf>
    <xf numFmtId="0" fontId="51" fillId="3" borderId="62" xfId="0" applyFont="1" applyFill="1" applyBorder="1" applyAlignment="1" applyProtection="1">
      <alignment horizontal="center"/>
      <protection locked="0"/>
    </xf>
    <xf numFmtId="0" fontId="51" fillId="3" borderId="64" xfId="0" applyFont="1" applyFill="1" applyBorder="1" applyAlignment="1" applyProtection="1">
      <alignment horizontal="center"/>
      <protection locked="0"/>
    </xf>
    <xf numFmtId="1" fontId="51" fillId="3" borderId="64" xfId="0" applyNumberFormat="1" applyFont="1" applyFill="1" applyBorder="1" applyAlignment="1" applyProtection="1">
      <alignment horizontal="center"/>
      <protection locked="0"/>
    </xf>
    <xf numFmtId="1" fontId="51" fillId="3" borderId="66" xfId="0" applyNumberFormat="1" applyFont="1" applyFill="1" applyBorder="1" applyAlignment="1" applyProtection="1">
      <alignment horizontal="center"/>
      <protection locked="0"/>
    </xf>
    <xf numFmtId="14" fontId="40" fillId="3" borderId="0" xfId="0" applyNumberFormat="1" applyFont="1" applyFill="1" applyAlignment="1" applyProtection="1">
      <alignment horizontal="center"/>
      <protection locked="0"/>
    </xf>
    <xf numFmtId="0" fontId="40" fillId="3" borderId="0" xfId="0" applyFont="1" applyFill="1" applyAlignment="1" applyProtection="1">
      <alignment horizontal="center"/>
      <protection locked="0"/>
    </xf>
    <xf numFmtId="0" fontId="41" fillId="3" borderId="0" xfId="0" applyFont="1" applyFill="1" applyAlignment="1" applyProtection="1">
      <alignment horizontal="center"/>
      <protection locked="0"/>
    </xf>
    <xf numFmtId="6" fontId="40" fillId="3" borderId="0" xfId="0" applyNumberFormat="1" applyFont="1" applyFill="1" applyAlignment="1" applyProtection="1">
      <alignment horizontal="center"/>
      <protection locked="0"/>
    </xf>
    <xf numFmtId="9" fontId="40" fillId="3" borderId="0" xfId="0" applyNumberFormat="1" applyFont="1" applyFill="1" applyAlignment="1" applyProtection="1">
      <alignment horizontal="center"/>
      <protection locked="0"/>
    </xf>
    <xf numFmtId="0" fontId="41" fillId="0" borderId="3" xfId="0" applyFont="1" applyBorder="1" applyAlignment="1">
      <alignment horizontal="left" vertical="center"/>
    </xf>
    <xf numFmtId="0" fontId="41" fillId="0" borderId="3" xfId="0" applyFont="1" applyBorder="1" applyAlignment="1">
      <alignment horizontal="center"/>
    </xf>
    <xf numFmtId="0" fontId="43" fillId="23" borderId="5" xfId="0" applyFont="1" applyFill="1" applyBorder="1" applyAlignment="1">
      <alignment horizontal="centerContinuous"/>
    </xf>
    <xf numFmtId="0" fontId="43" fillId="23" borderId="7" xfId="0" applyFont="1" applyFill="1" applyBorder="1" applyAlignment="1">
      <alignment horizontal="centerContinuous"/>
    </xf>
    <xf numFmtId="0" fontId="44" fillId="0" borderId="14" xfId="0" applyFont="1" applyBorder="1" applyAlignment="1">
      <alignment horizontal="left"/>
    </xf>
    <xf numFmtId="0" fontId="40" fillId="0" borderId="1" xfId="0" applyFont="1" applyBorder="1" applyAlignment="1">
      <alignment horizontal="centerContinuous"/>
    </xf>
    <xf numFmtId="0" fontId="40" fillId="0" borderId="13" xfId="0" applyFont="1" applyBorder="1" applyAlignment="1">
      <alignment horizontal="centerContinuous"/>
    </xf>
    <xf numFmtId="0" fontId="40" fillId="0" borderId="5" xfId="0" applyFont="1" applyBorder="1" applyAlignment="1">
      <alignment horizontal="left"/>
    </xf>
    <xf numFmtId="0" fontId="40" fillId="0" borderId="6" xfId="0" applyFont="1" applyBorder="1" applyAlignment="1">
      <alignment horizontal="left"/>
    </xf>
    <xf numFmtId="0" fontId="43" fillId="0" borderId="0" xfId="0" applyFont="1"/>
    <xf numFmtId="0" fontId="43" fillId="23" borderId="56" xfId="0" applyFont="1" applyFill="1" applyBorder="1" applyAlignment="1">
      <alignment horizontal="centerContinuous"/>
    </xf>
    <xf numFmtId="0" fontId="43" fillId="23" borderId="57" xfId="0" applyFont="1" applyFill="1" applyBorder="1" applyAlignment="1">
      <alignment horizontal="centerContinuous"/>
    </xf>
    <xf numFmtId="0" fontId="40" fillId="0" borderId="8" xfId="0" applyFont="1" applyBorder="1" applyAlignment="1">
      <alignment horizontal="centerContinuous"/>
    </xf>
    <xf numFmtId="0" fontId="40" fillId="0" borderId="11" xfId="0" applyFont="1" applyBorder="1" applyAlignment="1">
      <alignment horizontal="centerContinuous"/>
    </xf>
    <xf numFmtId="0" fontId="43" fillId="23" borderId="8" xfId="0" applyFont="1" applyFill="1" applyBorder="1"/>
    <xf numFmtId="0" fontId="43" fillId="23" borderId="14" xfId="0" applyFont="1" applyFill="1" applyBorder="1"/>
    <xf numFmtId="0" fontId="40" fillId="23" borderId="14" xfId="0" applyFont="1" applyFill="1" applyBorder="1"/>
    <xf numFmtId="0" fontId="43" fillId="0" borderId="4" xfId="0" applyFont="1" applyBorder="1"/>
    <xf numFmtId="0" fontId="41" fillId="5" borderId="4" xfId="0" applyFont="1" applyFill="1" applyBorder="1" applyAlignment="1">
      <alignment horizontal="center"/>
    </xf>
    <xf numFmtId="10" fontId="40" fillId="0" borderId="3" xfId="3" applyNumberFormat="1" applyFont="1" applyBorder="1" applyProtection="1"/>
    <xf numFmtId="10" fontId="40" fillId="0" borderId="3" xfId="3" applyNumberFormat="1" applyFont="1" applyFill="1" applyBorder="1" applyAlignment="1" applyProtection="1">
      <alignment horizontal="center"/>
    </xf>
    <xf numFmtId="0" fontId="43" fillId="23" borderId="5" xfId="0" applyFont="1" applyFill="1" applyBorder="1"/>
    <xf numFmtId="0" fontId="43" fillId="23" borderId="6" xfId="0" applyFont="1" applyFill="1" applyBorder="1"/>
    <xf numFmtId="0" fontId="40" fillId="23" borderId="6" xfId="0" applyFont="1" applyFill="1" applyBorder="1"/>
    <xf numFmtId="0" fontId="43" fillId="23" borderId="6" xfId="0" applyFont="1" applyFill="1" applyBorder="1" applyAlignment="1">
      <alignment horizontal="centerContinuous"/>
    </xf>
    <xf numFmtId="0" fontId="43" fillId="23" borderId="6" xfId="0" applyFont="1" applyFill="1" applyBorder="1" applyAlignment="1">
      <alignment horizontal="center"/>
    </xf>
    <xf numFmtId="0" fontId="40" fillId="5" borderId="4" xfId="0" applyFont="1" applyFill="1" applyBorder="1" applyAlignment="1">
      <alignment horizontal="center"/>
    </xf>
    <xf numFmtId="0" fontId="40" fillId="23" borderId="7" xfId="0" applyFont="1" applyFill="1" applyBorder="1"/>
    <xf numFmtId="0" fontId="41" fillId="0" borderId="1" xfId="3" applyNumberFormat="1" applyFont="1" applyFill="1" applyBorder="1" applyAlignment="1" applyProtection="1">
      <alignment horizontal="centerContinuous"/>
    </xf>
    <xf numFmtId="0" fontId="41" fillId="0" borderId="1" xfId="3" applyNumberFormat="1" applyFont="1" applyFill="1" applyBorder="1" applyAlignment="1" applyProtection="1">
      <alignment horizontal="center"/>
    </xf>
    <xf numFmtId="0" fontId="41" fillId="0" borderId="5" xfId="3" applyNumberFormat="1" applyFont="1" applyFill="1" applyBorder="1" applyAlignment="1" applyProtection="1">
      <alignment horizontal="centerContinuous"/>
    </xf>
    <xf numFmtId="8" fontId="40" fillId="5" borderId="4" xfId="3" applyNumberFormat="1" applyFont="1" applyFill="1" applyBorder="1" applyAlignment="1" applyProtection="1">
      <alignment horizontal="center"/>
    </xf>
    <xf numFmtId="10" fontId="42" fillId="3" borderId="3" xfId="3" applyNumberFormat="1" applyFont="1" applyFill="1" applyBorder="1" applyAlignment="1" applyProtection="1">
      <alignment horizontal="center"/>
    </xf>
    <xf numFmtId="0" fontId="44" fillId="0" borderId="0" xfId="0" applyFont="1"/>
    <xf numFmtId="6" fontId="40" fillId="0" borderId="4" xfId="3" applyNumberFormat="1" applyFont="1" applyFill="1" applyBorder="1" applyAlignment="1" applyProtection="1">
      <alignment horizontal="centerContinuous"/>
    </xf>
    <xf numFmtId="6" fontId="42" fillId="5" borderId="1" xfId="0" applyNumberFormat="1" applyFont="1" applyFill="1" applyBorder="1" applyAlignment="1">
      <alignment horizontal="center"/>
    </xf>
    <xf numFmtId="10" fontId="44" fillId="5" borderId="4" xfId="3" applyNumberFormat="1" applyFont="1" applyFill="1" applyBorder="1" applyAlignment="1" applyProtection="1">
      <alignment horizontal="center"/>
    </xf>
    <xf numFmtId="10" fontId="40" fillId="0" borderId="4" xfId="3" applyNumberFormat="1" applyFont="1" applyFill="1" applyBorder="1" applyAlignment="1" applyProtection="1">
      <alignment horizontal="centerContinuous"/>
    </xf>
    <xf numFmtId="10" fontId="42" fillId="5" borderId="4" xfId="3" applyNumberFormat="1" applyFont="1" applyFill="1" applyBorder="1" applyAlignment="1" applyProtection="1">
      <alignment horizontal="center"/>
    </xf>
    <xf numFmtId="10" fontId="40" fillId="5" borderId="4" xfId="3" applyNumberFormat="1" applyFont="1" applyFill="1" applyBorder="1" applyAlignment="1" applyProtection="1">
      <alignment horizontal="center"/>
    </xf>
    <xf numFmtId="0" fontId="42" fillId="0" borderId="3" xfId="0" applyFont="1" applyBorder="1"/>
    <xf numFmtId="0" fontId="43" fillId="2" borderId="3" xfId="0" applyFont="1" applyFill="1" applyBorder="1"/>
    <xf numFmtId="0" fontId="40" fillId="0" borderId="3" xfId="0" applyFont="1" applyBorder="1" applyAlignment="1">
      <alignment vertical="center"/>
    </xf>
    <xf numFmtId="0" fontId="43" fillId="2" borderId="5" xfId="0" applyFont="1" applyFill="1" applyBorder="1" applyAlignment="1">
      <alignment horizontal="center"/>
    </xf>
    <xf numFmtId="0" fontId="43" fillId="2" borderId="6" xfId="0" applyFont="1" applyFill="1" applyBorder="1" applyAlignment="1">
      <alignment horizontal="center"/>
    </xf>
    <xf numFmtId="9" fontId="42" fillId="5" borderId="4" xfId="0" applyNumberFormat="1" applyFont="1" applyFill="1" applyBorder="1"/>
    <xf numFmtId="0" fontId="40" fillId="0" borderId="3" xfId="0" applyFont="1" applyBorder="1" applyAlignment="1">
      <alignment horizontal="left" vertical="top" wrapText="1"/>
    </xf>
    <xf numFmtId="0" fontId="40" fillId="2" borderId="6" xfId="0" applyFont="1" applyFill="1" applyBorder="1" applyAlignment="1">
      <alignment horizontal="left"/>
    </xf>
    <xf numFmtId="0" fontId="40" fillId="2" borderId="7" xfId="0" applyFont="1" applyFill="1" applyBorder="1" applyAlignment="1">
      <alignment horizontal="center"/>
    </xf>
    <xf numFmtId="0" fontId="40" fillId="5" borderId="3" xfId="0" applyFont="1" applyFill="1" applyBorder="1" applyAlignment="1">
      <alignment horizontal="center"/>
    </xf>
    <xf numFmtId="44" fontId="41" fillId="5" borderId="4" xfId="2" applyFont="1" applyFill="1" applyBorder="1" applyAlignment="1" applyProtection="1">
      <alignment horizontal="center"/>
    </xf>
    <xf numFmtId="44" fontId="42" fillId="5" borderId="3" xfId="2" applyFont="1" applyFill="1" applyBorder="1" applyProtection="1"/>
    <xf numFmtId="0" fontId="45" fillId="0" borderId="4" xfId="0" applyFont="1" applyBorder="1"/>
    <xf numFmtId="10" fontId="40" fillId="0" borderId="15" xfId="3" applyNumberFormat="1" applyFont="1" applyFill="1" applyBorder="1" applyAlignment="1" applyProtection="1">
      <alignment horizontal="centerContinuous"/>
    </xf>
    <xf numFmtId="10" fontId="42" fillId="5" borderId="0" xfId="3" applyNumberFormat="1" applyFont="1" applyFill="1" applyBorder="1" applyAlignment="1" applyProtection="1">
      <alignment horizontal="center"/>
    </xf>
    <xf numFmtId="10" fontId="40" fillId="0" borderId="8" xfId="3" applyNumberFormat="1" applyFont="1" applyFill="1" applyBorder="1" applyAlignment="1" applyProtection="1">
      <alignment horizontal="centerContinuous"/>
    </xf>
    <xf numFmtId="0" fontId="42" fillId="5" borderId="4" xfId="0" applyFont="1" applyFill="1" applyBorder="1"/>
    <xf numFmtId="44" fontId="40" fillId="0" borderId="3" xfId="2" applyFont="1" applyBorder="1" applyProtection="1"/>
    <xf numFmtId="0" fontId="40" fillId="0" borderId="4" xfId="0" applyFont="1" applyBorder="1" applyAlignment="1">
      <alignment horizontal="left"/>
    </xf>
    <xf numFmtId="10" fontId="40" fillId="5" borderId="4" xfId="3" applyNumberFormat="1" applyFont="1" applyFill="1" applyBorder="1" applyProtection="1"/>
    <xf numFmtId="0" fontId="42" fillId="0" borderId="3" xfId="0" applyFont="1" applyBorder="1" applyAlignment="1">
      <alignment horizontal="center"/>
    </xf>
    <xf numFmtId="14" fontId="42" fillId="0" borderId="3" xfId="0" applyNumberFormat="1" applyFont="1" applyBorder="1" applyAlignment="1">
      <alignment horizontal="center"/>
    </xf>
    <xf numFmtId="44" fontId="40" fillId="5" borderId="0" xfId="2" applyFont="1" applyFill="1" applyBorder="1" applyProtection="1"/>
    <xf numFmtId="10" fontId="40" fillId="5" borderId="4" xfId="0" applyNumberFormat="1" applyFont="1" applyFill="1" applyBorder="1" applyAlignment="1">
      <alignment horizontal="center"/>
    </xf>
    <xf numFmtId="6" fontId="40" fillId="0" borderId="3" xfId="2" applyNumberFormat="1" applyFont="1" applyFill="1" applyBorder="1" applyAlignment="1" applyProtection="1">
      <alignment horizontal="center"/>
    </xf>
    <xf numFmtId="0" fontId="42" fillId="0" borderId="5" xfId="0" applyFont="1" applyBorder="1" applyAlignment="1">
      <alignment horizontal="left"/>
    </xf>
    <xf numFmtId="0" fontId="46" fillId="0" borderId="6" xfId="0" applyFont="1" applyBorder="1" applyAlignment="1">
      <alignment horizontal="left"/>
    </xf>
    <xf numFmtId="0" fontId="43" fillId="23" borderId="5" xfId="0" applyFont="1" applyFill="1" applyBorder="1" applyAlignment="1">
      <alignment horizontal="center"/>
    </xf>
    <xf numFmtId="0" fontId="43" fillId="2" borderId="5" xfId="0" applyFont="1" applyFill="1" applyBorder="1" applyAlignment="1">
      <alignment horizontal="centerContinuous"/>
    </xf>
    <xf numFmtId="0" fontId="43" fillId="2" borderId="6" xfId="0" applyFont="1" applyFill="1" applyBorder="1" applyAlignment="1">
      <alignment horizontal="centerContinuous"/>
    </xf>
    <xf numFmtId="166" fontId="40" fillId="3" borderId="3" xfId="0" applyNumberFormat="1" applyFont="1" applyFill="1" applyBorder="1" applyAlignment="1">
      <alignment horizontal="center" vertical="center"/>
    </xf>
    <xf numFmtId="166" fontId="40" fillId="3" borderId="3" xfId="3" applyNumberFormat="1" applyFont="1" applyFill="1" applyBorder="1" applyAlignment="1" applyProtection="1">
      <alignment horizontal="center" vertical="center"/>
    </xf>
    <xf numFmtId="0" fontId="52" fillId="0" borderId="6" xfId="0" applyFont="1" applyBorder="1" applyAlignment="1">
      <alignment horizontal="left"/>
    </xf>
    <xf numFmtId="0" fontId="40" fillId="5" borderId="4" xfId="0" applyFont="1" applyFill="1" applyBorder="1"/>
    <xf numFmtId="8" fontId="42" fillId="5" borderId="3" xfId="2" applyNumberFormat="1" applyFont="1" applyFill="1" applyBorder="1" applyAlignment="1" applyProtection="1">
      <alignment horizontal="center"/>
    </xf>
    <xf numFmtId="8" fontId="40" fillId="5" borderId="3" xfId="2" applyNumberFormat="1" applyFont="1" applyFill="1" applyBorder="1" applyAlignment="1" applyProtection="1">
      <alignment horizontal="center"/>
    </xf>
    <xf numFmtId="44" fontId="40" fillId="5" borderId="4" xfId="0" applyNumberFormat="1" applyFont="1" applyFill="1" applyBorder="1"/>
    <xf numFmtId="0" fontId="41" fillId="25" borderId="1" xfId="0" applyFont="1" applyFill="1" applyBorder="1"/>
    <xf numFmtId="0" fontId="41" fillId="25" borderId="2" xfId="0" applyFont="1" applyFill="1" applyBorder="1"/>
    <xf numFmtId="0" fontId="41" fillId="25" borderId="13" xfId="0" applyFont="1" applyFill="1" applyBorder="1"/>
    <xf numFmtId="8" fontId="41" fillId="25" borderId="3" xfId="2" applyNumberFormat="1" applyFont="1" applyFill="1" applyBorder="1" applyAlignment="1" applyProtection="1">
      <alignment horizontal="center"/>
    </xf>
    <xf numFmtId="0" fontId="42" fillId="5" borderId="6" xfId="0" applyFont="1" applyFill="1" applyBorder="1"/>
    <xf numFmtId="0" fontId="40" fillId="0" borderId="6" xfId="0" applyFont="1" applyBorder="1" applyAlignment="1">
      <alignment horizontal="left" wrapText="1"/>
    </xf>
    <xf numFmtId="0" fontId="43" fillId="23" borderId="58" xfId="0" applyFont="1" applyFill="1" applyBorder="1"/>
    <xf numFmtId="0" fontId="43" fillId="23" borderId="0" xfId="0" applyFont="1" applyFill="1"/>
    <xf numFmtId="6" fontId="40" fillId="0" borderId="3" xfId="0" applyNumberFormat="1" applyFont="1" applyBorder="1"/>
    <xf numFmtId="3" fontId="40" fillId="0" borderId="0" xfId="0" applyNumberFormat="1" applyFont="1" applyAlignment="1">
      <alignment horizontal="center"/>
    </xf>
    <xf numFmtId="0" fontId="43" fillId="23" borderId="5" xfId="0" applyFont="1" applyFill="1" applyBorder="1" applyAlignment="1">
      <alignment horizontal="left" vertical="center"/>
    </xf>
    <xf numFmtId="0" fontId="43" fillId="23" borderId="6" xfId="0" applyFont="1" applyFill="1" applyBorder="1" applyAlignment="1">
      <alignment horizontal="left" vertical="center"/>
    </xf>
    <xf numFmtId="0" fontId="43" fillId="23" borderId="7" xfId="0" applyFont="1" applyFill="1" applyBorder="1" applyAlignment="1">
      <alignment horizontal="left" vertical="center"/>
    </xf>
    <xf numFmtId="0" fontId="40" fillId="5" borderId="5" xfId="0" applyFont="1" applyFill="1" applyBorder="1" applyAlignment="1">
      <alignment horizontal="left"/>
    </xf>
    <xf numFmtId="0" fontId="40" fillId="5" borderId="6" xfId="0" applyFont="1" applyFill="1" applyBorder="1" applyAlignment="1">
      <alignment horizontal="left" wrapText="1"/>
    </xf>
    <xf numFmtId="0" fontId="42" fillId="0" borderId="5" xfId="0" applyFont="1" applyBorder="1" applyAlignment="1">
      <alignment horizontal="left" vertical="center"/>
    </xf>
    <xf numFmtId="0" fontId="42" fillId="0" borderId="6" xfId="0" applyFont="1" applyBorder="1" applyAlignment="1">
      <alignment horizontal="left" vertical="center" wrapText="1"/>
    </xf>
    <xf numFmtId="0" fontId="40" fillId="0" borderId="5" xfId="0" applyFont="1" applyBorder="1" applyAlignment="1">
      <alignment horizontal="left" vertical="center"/>
    </xf>
    <xf numFmtId="0" fontId="40" fillId="0" borderId="6" xfId="0" applyFont="1" applyBorder="1" applyAlignment="1">
      <alignment horizontal="left" vertical="center" wrapText="1"/>
    </xf>
    <xf numFmtId="0" fontId="40" fillId="25" borderId="3" xfId="0" applyFont="1" applyFill="1" applyBorder="1" applyAlignment="1">
      <alignment horizontal="center"/>
    </xf>
    <xf numFmtId="181" fontId="40" fillId="0" borderId="3" xfId="0" applyNumberFormat="1" applyFont="1" applyBorder="1" applyAlignment="1">
      <alignment horizontal="center"/>
    </xf>
    <xf numFmtId="0" fontId="43" fillId="23" borderId="2" xfId="0" applyFont="1" applyFill="1" applyBorder="1"/>
    <xf numFmtId="0" fontId="40" fillId="0" borderId="8" xfId="0" applyFont="1" applyBorder="1" applyAlignment="1">
      <alignment horizontal="left"/>
    </xf>
    <xf numFmtId="0" fontId="40" fillId="0" borderId="14" xfId="0" applyFont="1" applyBorder="1" applyAlignment="1">
      <alignment horizontal="left"/>
    </xf>
    <xf numFmtId="0" fontId="48" fillId="5" borderId="0" xfId="0" applyFont="1" applyFill="1"/>
    <xf numFmtId="9" fontId="40" fillId="3" borderId="3" xfId="3" applyFont="1" applyFill="1" applyBorder="1" applyAlignment="1" applyProtection="1">
      <alignment horizontal="center"/>
      <protection locked="0"/>
    </xf>
    <xf numFmtId="0" fontId="68" fillId="0" borderId="0" xfId="0" applyFont="1"/>
    <xf numFmtId="0" fontId="60" fillId="0" borderId="0" xfId="0" applyFont="1"/>
    <xf numFmtId="0" fontId="60" fillId="0" borderId="3" xfId="0" applyFont="1" applyBorder="1"/>
    <xf numFmtId="0" fontId="60" fillId="0" borderId="3" xfId="0" applyFont="1" applyBorder="1" applyAlignment="1">
      <alignment horizontal="center"/>
    </xf>
    <xf numFmtId="9" fontId="60" fillId="0" borderId="0" xfId="3" applyFont="1" applyProtection="1"/>
    <xf numFmtId="0" fontId="60" fillId="0" borderId="5" xfId="0" applyFont="1" applyBorder="1" applyAlignment="1">
      <alignment horizontal="left"/>
    </xf>
    <xf numFmtId="0" fontId="60" fillId="0" borderId="6" xfId="0" applyFont="1" applyBorder="1" applyAlignment="1">
      <alignment horizontal="left"/>
    </xf>
    <xf numFmtId="0" fontId="60" fillId="0" borderId="7" xfId="0" applyFont="1" applyBorder="1" applyAlignment="1">
      <alignment horizontal="center"/>
    </xf>
    <xf numFmtId="0" fontId="61" fillId="0" borderId="4" xfId="0" applyFont="1" applyBorder="1"/>
    <xf numFmtId="0" fontId="62" fillId="0" borderId="0" xfId="0" applyFont="1"/>
    <xf numFmtId="0" fontId="60" fillId="0" borderId="5" xfId="0" applyFont="1" applyBorder="1"/>
    <xf numFmtId="0" fontId="60" fillId="0" borderId="6" xfId="0" applyFont="1" applyBorder="1"/>
    <xf numFmtId="0" fontId="64" fillId="5" borderId="4" xfId="0" applyFont="1" applyFill="1" applyBorder="1" applyAlignment="1">
      <alignment horizontal="center"/>
    </xf>
    <xf numFmtId="0" fontId="63" fillId="5" borderId="5" xfId="0" applyFont="1" applyFill="1" applyBorder="1"/>
    <xf numFmtId="0" fontId="60" fillId="5" borderId="4" xfId="0" applyFont="1" applyFill="1" applyBorder="1" applyAlignment="1">
      <alignment horizontal="center"/>
    </xf>
    <xf numFmtId="8" fontId="60" fillId="5" borderId="4" xfId="3" applyNumberFormat="1" applyFont="1" applyFill="1" applyBorder="1" applyAlignment="1" applyProtection="1">
      <alignment horizontal="center"/>
    </xf>
    <xf numFmtId="10" fontId="60" fillId="5" borderId="4" xfId="3" applyNumberFormat="1" applyFont="1" applyFill="1" applyBorder="1" applyAlignment="1" applyProtection="1">
      <alignment horizontal="center"/>
    </xf>
    <xf numFmtId="0" fontId="60" fillId="5" borderId="4" xfId="3" applyNumberFormat="1" applyFont="1" applyFill="1" applyBorder="1" applyAlignment="1" applyProtection="1">
      <alignment horizontal="center"/>
    </xf>
    <xf numFmtId="44" fontId="63" fillId="5" borderId="3" xfId="2" applyFont="1" applyFill="1" applyBorder="1" applyProtection="1"/>
    <xf numFmtId="0" fontId="65" fillId="0" borderId="4" xfId="0" applyFont="1" applyBorder="1"/>
    <xf numFmtId="6" fontId="63" fillId="5" borderId="3" xfId="2" applyNumberFormat="1" applyFont="1" applyFill="1" applyBorder="1" applyProtection="1"/>
    <xf numFmtId="44" fontId="60" fillId="0" borderId="3" xfId="2" applyFont="1" applyBorder="1" applyProtection="1"/>
    <xf numFmtId="44" fontId="60" fillId="0" borderId="3" xfId="0" applyNumberFormat="1" applyFont="1" applyBorder="1"/>
    <xf numFmtId="44" fontId="60" fillId="0" borderId="0" xfId="0" applyNumberFormat="1" applyFont="1"/>
    <xf numFmtId="0" fontId="61" fillId="5" borderId="6" xfId="0" applyFont="1" applyFill="1" applyBorder="1"/>
    <xf numFmtId="10" fontId="60" fillId="0" borderId="3" xfId="3" applyNumberFormat="1" applyFont="1" applyFill="1" applyBorder="1" applyAlignment="1" applyProtection="1">
      <alignment horizontal="center"/>
    </xf>
    <xf numFmtId="166" fontId="63" fillId="0" borderId="3" xfId="3" applyNumberFormat="1" applyFont="1" applyFill="1" applyBorder="1" applyProtection="1"/>
    <xf numFmtId="0" fontId="63" fillId="0" borderId="3" xfId="0" applyFont="1" applyBorder="1"/>
    <xf numFmtId="14" fontId="63" fillId="0" borderId="3" xfId="0" applyNumberFormat="1" applyFont="1" applyBorder="1" applyAlignment="1">
      <alignment horizontal="center"/>
    </xf>
    <xf numFmtId="0" fontId="60" fillId="5" borderId="0" xfId="0" applyFont="1" applyFill="1"/>
    <xf numFmtId="14" fontId="63" fillId="0" borderId="3" xfId="0" applyNumberFormat="1" applyFont="1" applyBorder="1"/>
    <xf numFmtId="0" fontId="67" fillId="0" borderId="3" xfId="0" applyFont="1" applyBorder="1"/>
    <xf numFmtId="14" fontId="67" fillId="0" borderId="3" xfId="0" applyNumberFormat="1" applyFont="1" applyBorder="1"/>
    <xf numFmtId="0" fontId="60" fillId="0" borderId="0" xfId="0" applyFont="1" applyAlignment="1">
      <alignment horizontal="right"/>
    </xf>
    <xf numFmtId="6" fontId="60" fillId="0" borderId="3" xfId="2" applyNumberFormat="1" applyFont="1" applyFill="1" applyBorder="1" applyAlignment="1" applyProtection="1">
      <alignment horizontal="center"/>
    </xf>
    <xf numFmtId="0" fontId="60" fillId="0" borderId="7" xfId="0" applyFont="1" applyBorder="1"/>
    <xf numFmtId="6" fontId="60" fillId="0" borderId="3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3" xfId="0" applyFill="1" applyBorder="1" applyAlignment="1">
      <alignment horizontal="center"/>
    </xf>
    <xf numFmtId="0" fontId="11" fillId="0" borderId="0" xfId="0" applyFont="1" applyProtection="1">
      <protection locked="0"/>
    </xf>
    <xf numFmtId="22" fontId="11" fillId="0" borderId="0" xfId="0" applyNumberFormat="1" applyFont="1" applyProtection="1">
      <protection locked="0"/>
    </xf>
    <xf numFmtId="0" fontId="13" fillId="0" borderId="3" xfId="0" applyFont="1" applyBorder="1"/>
    <xf numFmtId="0" fontId="13" fillId="3" borderId="3" xfId="0" applyFont="1" applyFill="1" applyBorder="1" applyProtection="1">
      <protection locked="0"/>
    </xf>
    <xf numFmtId="0" fontId="13" fillId="0" borderId="0" xfId="0" applyFont="1"/>
    <xf numFmtId="0" fontId="13" fillId="0" borderId="7" xfId="0" applyFont="1" applyBorder="1"/>
    <xf numFmtId="22" fontId="11" fillId="0" borderId="3" xfId="0" applyNumberFormat="1" applyFont="1" applyBorder="1"/>
    <xf numFmtId="0" fontId="11" fillId="0" borderId="3" xfId="0" applyFont="1" applyBorder="1" applyAlignment="1">
      <alignment wrapText="1"/>
    </xf>
    <xf numFmtId="9" fontId="60" fillId="3" borderId="3" xfId="0" applyNumberFormat="1" applyFont="1" applyFill="1" applyBorder="1" applyAlignment="1">
      <alignment horizontal="center"/>
    </xf>
    <xf numFmtId="0" fontId="11" fillId="0" borderId="3" xfId="0" applyFont="1" applyBorder="1" applyAlignment="1">
      <alignment horizontal="center" wrapText="1"/>
    </xf>
    <xf numFmtId="0" fontId="11" fillId="0" borderId="0" xfId="0" applyFont="1" applyAlignment="1">
      <alignment wrapText="1"/>
    </xf>
    <xf numFmtId="0" fontId="11" fillId="3" borderId="0" xfId="0" applyFont="1" applyFill="1"/>
    <xf numFmtId="0" fontId="73" fillId="3" borderId="0" xfId="0" applyFont="1" applyFill="1"/>
    <xf numFmtId="0" fontId="35" fillId="9" borderId="0" xfId="0" applyFont="1" applyFill="1"/>
    <xf numFmtId="0" fontId="35" fillId="9" borderId="24" xfId="0" applyFont="1" applyFill="1" applyBorder="1"/>
    <xf numFmtId="0" fontId="35" fillId="9" borderId="33" xfId="0" applyFont="1" applyFill="1" applyBorder="1"/>
    <xf numFmtId="0" fontId="35" fillId="9" borderId="26" xfId="0" applyFont="1" applyFill="1" applyBorder="1"/>
    <xf numFmtId="0" fontId="11" fillId="3" borderId="33" xfId="0" applyFont="1" applyFill="1" applyBorder="1"/>
    <xf numFmtId="0" fontId="11" fillId="0" borderId="10" xfId="0" applyFont="1" applyBorder="1"/>
    <xf numFmtId="0" fontId="11" fillId="0" borderId="15" xfId="0" applyFont="1" applyBorder="1"/>
    <xf numFmtId="0" fontId="11" fillId="0" borderId="9" xfId="0" applyFont="1" applyBorder="1"/>
    <xf numFmtId="0" fontId="11" fillId="0" borderId="3" xfId="0" applyFont="1" applyBorder="1" applyAlignment="1">
      <alignment horizontal="right"/>
    </xf>
    <xf numFmtId="0" fontId="11" fillId="0" borderId="34" xfId="0" applyFont="1" applyBorder="1"/>
    <xf numFmtId="0" fontId="11" fillId="0" borderId="37" xfId="0" applyFont="1" applyBorder="1"/>
    <xf numFmtId="0" fontId="11" fillId="3" borderId="3" xfId="0" applyFont="1" applyFill="1" applyBorder="1"/>
    <xf numFmtId="0" fontId="11" fillId="3" borderId="3" xfId="0" applyFont="1" applyFill="1" applyBorder="1" applyAlignment="1">
      <alignment horizontal="right"/>
    </xf>
    <xf numFmtId="0" fontId="11" fillId="3" borderId="3" xfId="0" applyFont="1" applyFill="1" applyBorder="1" applyAlignment="1">
      <alignment horizontal="center"/>
    </xf>
    <xf numFmtId="0" fontId="11" fillId="13" borderId="3" xfId="0" applyFont="1" applyFill="1" applyBorder="1"/>
    <xf numFmtId="0" fontId="11" fillId="13" borderId="3" xfId="0" applyFont="1" applyFill="1" applyBorder="1" applyAlignment="1">
      <alignment horizontal="center"/>
    </xf>
    <xf numFmtId="0" fontId="11" fillId="4" borderId="3" xfId="0" applyFont="1" applyFill="1" applyBorder="1"/>
    <xf numFmtId="0" fontId="11" fillId="4" borderId="3" xfId="0" applyFont="1" applyFill="1" applyBorder="1" applyAlignment="1">
      <alignment horizontal="center"/>
    </xf>
    <xf numFmtId="0" fontId="11" fillId="0" borderId="12" xfId="0" applyFont="1" applyBorder="1"/>
    <xf numFmtId="0" fontId="11" fillId="8" borderId="3" xfId="0" applyFont="1" applyFill="1" applyBorder="1"/>
    <xf numFmtId="0" fontId="11" fillId="8" borderId="3" xfId="0" applyFont="1" applyFill="1" applyBorder="1" applyAlignment="1">
      <alignment horizontal="center"/>
    </xf>
    <xf numFmtId="0" fontId="11" fillId="0" borderId="36" xfId="0" applyFont="1" applyBorder="1"/>
    <xf numFmtId="0" fontId="11" fillId="14" borderId="3" xfId="0" applyFont="1" applyFill="1" applyBorder="1"/>
    <xf numFmtId="0" fontId="11" fillId="14" borderId="3" xfId="0" applyFont="1" applyFill="1" applyBorder="1" applyAlignment="1">
      <alignment horizontal="right"/>
    </xf>
    <xf numFmtId="0" fontId="11" fillId="14" borderId="3" xfId="0" applyFont="1" applyFill="1" applyBorder="1" applyAlignment="1">
      <alignment horizontal="center"/>
    </xf>
    <xf numFmtId="0" fontId="11" fillId="14" borderId="10" xfId="0" applyFont="1" applyFill="1" applyBorder="1"/>
    <xf numFmtId="0" fontId="11" fillId="14" borderId="10" xfId="0" applyFont="1" applyFill="1" applyBorder="1" applyAlignment="1">
      <alignment horizontal="center"/>
    </xf>
    <xf numFmtId="0" fontId="11" fillId="0" borderId="15" xfId="0" applyFont="1" applyBorder="1" applyAlignment="1">
      <alignment horizontal="right"/>
    </xf>
    <xf numFmtId="0" fontId="11" fillId="0" borderId="3" xfId="0" applyFont="1" applyBorder="1" applyAlignment="1">
      <alignment horizontal="centerContinuous"/>
    </xf>
    <xf numFmtId="0" fontId="60" fillId="0" borderId="3" xfId="0" applyFont="1" applyBorder="1" applyAlignment="1">
      <alignment horizontal="left" vertical="top" wrapText="1"/>
    </xf>
    <xf numFmtId="44" fontId="60" fillId="0" borderId="3" xfId="0" applyNumberFormat="1" applyFont="1" applyBorder="1" applyAlignment="1">
      <alignment horizontal="center"/>
    </xf>
    <xf numFmtId="0" fontId="66" fillId="0" borderId="6" xfId="0" applyFont="1" applyBorder="1" applyAlignment="1">
      <alignment horizontal="left"/>
    </xf>
    <xf numFmtId="0" fontId="60" fillId="5" borderId="6" xfId="0" applyFont="1" applyFill="1" applyBorder="1" applyAlignment="1">
      <alignment horizontal="left" wrapText="1"/>
    </xf>
    <xf numFmtId="0" fontId="61" fillId="0" borderId="0" xfId="0" applyFont="1" applyAlignment="1">
      <alignment horizontal="right"/>
    </xf>
    <xf numFmtId="0" fontId="74" fillId="0" borderId="0" xfId="0" applyFont="1"/>
    <xf numFmtId="0" fontId="57" fillId="0" borderId="0" xfId="0" applyFont="1"/>
    <xf numFmtId="166" fontId="57" fillId="0" borderId="0" xfId="0" applyNumberFormat="1" applyFont="1"/>
    <xf numFmtId="0" fontId="74" fillId="5" borderId="0" xfId="0" applyFont="1" applyFill="1"/>
    <xf numFmtId="0" fontId="57" fillId="5" borderId="0" xfId="0" applyFont="1" applyFill="1"/>
    <xf numFmtId="10" fontId="57" fillId="0" borderId="0" xfId="0" applyNumberFormat="1" applyFont="1"/>
    <xf numFmtId="171" fontId="57" fillId="0" borderId="0" xfId="0" applyNumberFormat="1" applyFont="1"/>
    <xf numFmtId="0" fontId="76" fillId="0" borderId="0" xfId="0" applyFont="1"/>
    <xf numFmtId="0" fontId="54" fillId="5" borderId="0" xfId="0" applyFont="1" applyFill="1" applyAlignment="1">
      <alignment wrapText="1"/>
    </xf>
    <xf numFmtId="10" fontId="54" fillId="5" borderId="0" xfId="0" applyNumberFormat="1" applyFont="1" applyFill="1"/>
    <xf numFmtId="0" fontId="77" fillId="0" borderId="0" xfId="0" applyFont="1"/>
    <xf numFmtId="0" fontId="57" fillId="0" borderId="3" xfId="0" applyFont="1" applyBorder="1" applyAlignment="1">
      <alignment wrapText="1"/>
    </xf>
    <xf numFmtId="0" fontId="57" fillId="0" borderId="3" xfId="0" applyFont="1" applyBorder="1" applyAlignment="1">
      <alignment horizontal="center" wrapText="1"/>
    </xf>
    <xf numFmtId="0" fontId="54" fillId="23" borderId="0" xfId="0" applyFont="1" applyFill="1" applyAlignment="1">
      <alignment horizontal="centerContinuous" vertical="center" wrapText="1"/>
    </xf>
    <xf numFmtId="0" fontId="54" fillId="23" borderId="0" xfId="0" applyFont="1" applyFill="1" applyAlignment="1">
      <alignment horizontal="centerContinuous" vertical="center"/>
    </xf>
    <xf numFmtId="0" fontId="57" fillId="0" borderId="3" xfId="0" applyFont="1" applyBorder="1"/>
    <xf numFmtId="0" fontId="78" fillId="3" borderId="3" xfId="0" applyFont="1" applyFill="1" applyBorder="1" applyAlignment="1">
      <alignment horizontal="center"/>
    </xf>
    <xf numFmtId="0" fontId="57" fillId="3" borderId="3" xfId="0" applyFont="1" applyFill="1" applyBorder="1"/>
    <xf numFmtId="0" fontId="57" fillId="0" borderId="3" xfId="3" applyNumberFormat="1" applyFont="1" applyFill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57" fillId="13" borderId="3" xfId="0" applyFont="1" applyFill="1" applyBorder="1"/>
    <xf numFmtId="0" fontId="57" fillId="4" borderId="3" xfId="0" applyFont="1" applyFill="1" applyBorder="1"/>
    <xf numFmtId="167" fontId="57" fillId="0" borderId="0" xfId="3" applyNumberFormat="1" applyFont="1"/>
    <xf numFmtId="0" fontId="57" fillId="8" borderId="3" xfId="0" applyFont="1" applyFill="1" applyBorder="1"/>
    <xf numFmtId="0" fontId="74" fillId="0" borderId="3" xfId="0" applyFont="1" applyBorder="1"/>
    <xf numFmtId="166" fontId="74" fillId="3" borderId="3" xfId="0" applyNumberFormat="1" applyFont="1" applyFill="1" applyBorder="1"/>
    <xf numFmtId="0" fontId="79" fillId="0" borderId="0" xfId="0" applyFont="1"/>
    <xf numFmtId="0" fontId="57" fillId="14" borderId="3" xfId="0" applyFont="1" applyFill="1" applyBorder="1"/>
    <xf numFmtId="166" fontId="57" fillId="0" borderId="0" xfId="3" applyNumberFormat="1" applyFont="1"/>
    <xf numFmtId="0" fontId="57" fillId="14" borderId="10" xfId="0" applyFont="1" applyFill="1" applyBorder="1"/>
    <xf numFmtId="2" fontId="57" fillId="0" borderId="0" xfId="0" applyNumberFormat="1" applyFont="1"/>
    <xf numFmtId="0" fontId="54" fillId="23" borderId="0" xfId="0" applyFont="1" applyFill="1" applyAlignment="1">
      <alignment horizontal="center"/>
    </xf>
    <xf numFmtId="0" fontId="57" fillId="0" borderId="5" xfId="0" applyFont="1" applyBorder="1" applyAlignment="1">
      <alignment horizontal="centerContinuous"/>
    </xf>
    <xf numFmtId="0" fontId="57" fillId="0" borderId="7" xfId="0" applyFont="1" applyBorder="1" applyAlignment="1">
      <alignment horizontal="centerContinuous"/>
    </xf>
    <xf numFmtId="0" fontId="74" fillId="8" borderId="3" xfId="0" applyFont="1" applyFill="1" applyBorder="1"/>
    <xf numFmtId="0" fontId="74" fillId="8" borderId="3" xfId="0" applyFont="1" applyFill="1" applyBorder="1" applyAlignment="1">
      <alignment horizontal="center" wrapText="1"/>
    </xf>
    <xf numFmtId="0" fontId="74" fillId="8" borderId="3" xfId="0" applyFont="1" applyFill="1" applyBorder="1" applyAlignment="1">
      <alignment wrapText="1"/>
    </xf>
    <xf numFmtId="164" fontId="57" fillId="3" borderId="3" xfId="1" applyNumberFormat="1" applyFont="1" applyFill="1" applyBorder="1" applyAlignment="1">
      <alignment horizontal="center"/>
    </xf>
    <xf numFmtId="0" fontId="57" fillId="14" borderId="3" xfId="0" applyFont="1" applyFill="1" applyBorder="1" applyAlignment="1">
      <alignment horizontal="center"/>
    </xf>
    <xf numFmtId="164" fontId="57" fillId="14" borderId="3" xfId="1" applyNumberFormat="1" applyFont="1" applyFill="1" applyBorder="1"/>
    <xf numFmtId="0" fontId="57" fillId="15" borderId="3" xfId="0" applyFont="1" applyFill="1" applyBorder="1" applyAlignment="1">
      <alignment horizontal="center"/>
    </xf>
    <xf numFmtId="164" fontId="57" fillId="15" borderId="3" xfId="1" applyNumberFormat="1" applyFont="1" applyFill="1" applyBorder="1"/>
    <xf numFmtId="0" fontId="57" fillId="0" borderId="24" xfId="0" applyFont="1" applyBorder="1"/>
    <xf numFmtId="0" fontId="57" fillId="0" borderId="25" xfId="0" applyFont="1" applyBorder="1"/>
    <xf numFmtId="0" fontId="57" fillId="0" borderId="26" xfId="0" applyFont="1" applyBorder="1"/>
    <xf numFmtId="0" fontId="57" fillId="6" borderId="3" xfId="0" applyFont="1" applyFill="1" applyBorder="1" applyAlignment="1">
      <alignment horizontal="center"/>
    </xf>
    <xf numFmtId="164" fontId="57" fillId="6" borderId="3" xfId="1" applyNumberFormat="1" applyFont="1" applyFill="1" applyBorder="1"/>
    <xf numFmtId="0" fontId="57" fillId="0" borderId="22" xfId="0" applyFont="1" applyBorder="1"/>
    <xf numFmtId="164" fontId="57" fillId="0" borderId="23" xfId="1" applyNumberFormat="1" applyFont="1" applyBorder="1"/>
    <xf numFmtId="0" fontId="57" fillId="0" borderId="19" xfId="0" applyFont="1" applyBorder="1"/>
    <xf numFmtId="0" fontId="57" fillId="0" borderId="20" xfId="0" applyFont="1" applyBorder="1"/>
    <xf numFmtId="164" fontId="57" fillId="0" borderId="21" xfId="1" applyNumberFormat="1" applyFont="1" applyBorder="1"/>
    <xf numFmtId="0" fontId="57" fillId="19" borderId="3" xfId="0" applyFont="1" applyFill="1" applyBorder="1" applyAlignment="1">
      <alignment horizontal="center"/>
    </xf>
    <xf numFmtId="164" fontId="57" fillId="19" borderId="3" xfId="1" applyNumberFormat="1" applyFont="1" applyFill="1" applyBorder="1"/>
    <xf numFmtId="0" fontId="57" fillId="3" borderId="3" xfId="0" applyFont="1" applyFill="1" applyBorder="1" applyAlignment="1">
      <alignment horizontal="center"/>
    </xf>
    <xf numFmtId="6" fontId="57" fillId="3" borderId="3" xfId="0" applyNumberFormat="1" applyFont="1" applyFill="1" applyBorder="1" applyAlignment="1">
      <alignment horizontal="center"/>
    </xf>
    <xf numFmtId="169" fontId="75" fillId="3" borderId="38" xfId="7" applyNumberFormat="1" applyFont="1" applyFill="1" applyBorder="1" applyAlignment="1">
      <alignment horizontal="center"/>
    </xf>
    <xf numFmtId="169" fontId="75" fillId="3" borderId="3" xfId="7" applyNumberFormat="1" applyFont="1" applyFill="1" applyBorder="1" applyAlignment="1">
      <alignment horizontal="center"/>
    </xf>
    <xf numFmtId="169" fontId="75" fillId="3" borderId="45" xfId="7" applyNumberFormat="1" applyFont="1" applyFill="1" applyBorder="1" applyAlignment="1">
      <alignment horizontal="center"/>
    </xf>
    <xf numFmtId="166" fontId="57" fillId="3" borderId="3" xfId="7" applyNumberFormat="1" applyFont="1" applyFill="1" applyBorder="1" applyAlignment="1">
      <alignment horizontal="center"/>
    </xf>
    <xf numFmtId="169" fontId="75" fillId="3" borderId="46" xfId="7" applyNumberFormat="1" applyFont="1" applyFill="1" applyBorder="1" applyAlignment="1">
      <alignment horizontal="center"/>
    </xf>
    <xf numFmtId="169" fontId="75" fillId="3" borderId="35" xfId="7" applyNumberFormat="1" applyFont="1" applyFill="1" applyBorder="1" applyAlignment="1">
      <alignment horizontal="center"/>
    </xf>
    <xf numFmtId="169" fontId="75" fillId="3" borderId="47" xfId="7" applyNumberFormat="1" applyFont="1" applyFill="1" applyBorder="1" applyAlignment="1">
      <alignment horizontal="center"/>
    </xf>
    <xf numFmtId="0" fontId="57" fillId="15" borderId="3" xfId="0" applyFont="1" applyFill="1" applyBorder="1"/>
    <xf numFmtId="6" fontId="57" fillId="15" borderId="3" xfId="0" applyNumberFormat="1" applyFont="1" applyFill="1" applyBorder="1" applyAlignment="1">
      <alignment horizontal="center"/>
    </xf>
    <xf numFmtId="169" fontId="75" fillId="15" borderId="38" xfId="7" applyNumberFormat="1" applyFont="1" applyFill="1" applyBorder="1" applyAlignment="1">
      <alignment horizontal="center"/>
    </xf>
    <xf numFmtId="169" fontId="75" fillId="15" borderId="3" xfId="7" applyNumberFormat="1" applyFont="1" applyFill="1" applyBorder="1" applyAlignment="1">
      <alignment horizontal="center"/>
    </xf>
    <xf numFmtId="169" fontId="75" fillId="15" borderId="45" xfId="7" applyNumberFormat="1" applyFont="1" applyFill="1" applyBorder="1" applyAlignment="1">
      <alignment horizontal="center"/>
    </xf>
    <xf numFmtId="166" fontId="57" fillId="15" borderId="3" xfId="7" applyNumberFormat="1" applyFont="1" applyFill="1" applyBorder="1" applyAlignment="1">
      <alignment horizontal="center"/>
    </xf>
    <xf numFmtId="169" fontId="75" fillId="15" borderId="46" xfId="7" applyNumberFormat="1" applyFont="1" applyFill="1" applyBorder="1" applyAlignment="1">
      <alignment horizontal="center"/>
    </xf>
    <xf numFmtId="169" fontId="75" fillId="15" borderId="35" xfId="7" applyNumberFormat="1" applyFont="1" applyFill="1" applyBorder="1" applyAlignment="1">
      <alignment horizontal="center"/>
    </xf>
    <xf numFmtId="169" fontId="75" fillId="15" borderId="47" xfId="7" applyNumberFormat="1" applyFont="1" applyFill="1" applyBorder="1" applyAlignment="1">
      <alignment horizontal="center"/>
    </xf>
    <xf numFmtId="0" fontId="57" fillId="9" borderId="3" xfId="0" applyFont="1" applyFill="1" applyBorder="1"/>
    <xf numFmtId="0" fontId="57" fillId="9" borderId="3" xfId="0" applyFont="1" applyFill="1" applyBorder="1" applyAlignment="1">
      <alignment horizontal="center"/>
    </xf>
    <xf numFmtId="6" fontId="57" fillId="9" borderId="3" xfId="0" applyNumberFormat="1" applyFont="1" applyFill="1" applyBorder="1" applyAlignment="1">
      <alignment horizontal="center"/>
    </xf>
    <xf numFmtId="169" fontId="75" fillId="9" borderId="38" xfId="7" applyNumberFormat="1" applyFont="1" applyFill="1" applyBorder="1" applyAlignment="1">
      <alignment horizontal="center"/>
    </xf>
    <xf numFmtId="169" fontId="75" fillId="9" borderId="3" xfId="7" applyNumberFormat="1" applyFont="1" applyFill="1" applyBorder="1" applyAlignment="1">
      <alignment horizontal="center"/>
    </xf>
    <xf numFmtId="169" fontId="75" fillId="9" borderId="45" xfId="7" applyNumberFormat="1" applyFont="1" applyFill="1" applyBorder="1" applyAlignment="1">
      <alignment horizontal="center"/>
    </xf>
    <xf numFmtId="166" fontId="57" fillId="9" borderId="3" xfId="7" applyNumberFormat="1" applyFont="1" applyFill="1" applyBorder="1" applyAlignment="1">
      <alignment horizontal="center"/>
    </xf>
    <xf numFmtId="169" fontId="75" fillId="9" borderId="46" xfId="7" applyNumberFormat="1" applyFont="1" applyFill="1" applyBorder="1" applyAlignment="1">
      <alignment horizontal="center"/>
    </xf>
    <xf numFmtId="169" fontId="75" fillId="9" borderId="35" xfId="7" applyNumberFormat="1" applyFont="1" applyFill="1" applyBorder="1" applyAlignment="1">
      <alignment horizontal="center"/>
    </xf>
    <xf numFmtId="169" fontId="75" fillId="9" borderId="47" xfId="7" applyNumberFormat="1" applyFont="1" applyFill="1" applyBorder="1" applyAlignment="1">
      <alignment horizontal="center"/>
    </xf>
    <xf numFmtId="0" fontId="57" fillId="19" borderId="3" xfId="0" applyFont="1" applyFill="1" applyBorder="1"/>
    <xf numFmtId="6" fontId="57" fillId="19" borderId="3" xfId="0" applyNumberFormat="1" applyFont="1" applyFill="1" applyBorder="1" applyAlignment="1">
      <alignment horizontal="center"/>
    </xf>
    <xf numFmtId="169" fontId="75" fillId="19" borderId="48" xfId="7" applyNumberFormat="1" applyFont="1" applyFill="1" applyBorder="1" applyAlignment="1">
      <alignment horizontal="center"/>
    </xf>
    <xf numFmtId="169" fontId="75" fillId="19" borderId="12" xfId="7" applyNumberFormat="1" applyFont="1" applyFill="1" applyBorder="1" applyAlignment="1">
      <alignment horizontal="center"/>
    </xf>
    <xf numFmtId="169" fontId="75" fillId="19" borderId="49" xfId="7" applyNumberFormat="1" applyFont="1" applyFill="1" applyBorder="1" applyAlignment="1">
      <alignment horizontal="center"/>
    </xf>
    <xf numFmtId="166" fontId="57" fillId="19" borderId="3" xfId="7" applyNumberFormat="1" applyFont="1" applyFill="1" applyBorder="1" applyAlignment="1">
      <alignment horizontal="center"/>
    </xf>
    <xf numFmtId="169" fontId="75" fillId="19" borderId="38" xfId="7" applyNumberFormat="1" applyFont="1" applyFill="1" applyBorder="1" applyAlignment="1">
      <alignment horizontal="center"/>
    </xf>
    <xf numFmtId="169" fontId="75" fillId="19" borderId="3" xfId="7" applyNumberFormat="1" applyFont="1" applyFill="1" applyBorder="1" applyAlignment="1">
      <alignment horizontal="center"/>
    </xf>
    <xf numFmtId="169" fontId="75" fillId="19" borderId="45" xfId="7" applyNumberFormat="1" applyFont="1" applyFill="1" applyBorder="1" applyAlignment="1">
      <alignment horizontal="center"/>
    </xf>
    <xf numFmtId="169" fontId="75" fillId="19" borderId="46" xfId="7" applyNumberFormat="1" applyFont="1" applyFill="1" applyBorder="1" applyAlignment="1">
      <alignment horizontal="center"/>
    </xf>
    <xf numFmtId="169" fontId="75" fillId="19" borderId="35" xfId="7" applyNumberFormat="1" applyFont="1" applyFill="1" applyBorder="1" applyAlignment="1">
      <alignment horizontal="center"/>
    </xf>
    <xf numFmtId="169" fontId="75" fillId="19" borderId="47" xfId="7" applyNumberFormat="1" applyFont="1" applyFill="1" applyBorder="1" applyAlignment="1">
      <alignment horizontal="center"/>
    </xf>
    <xf numFmtId="169" fontId="75" fillId="3" borderId="48" xfId="7" applyNumberFormat="1" applyFont="1" applyFill="1" applyBorder="1" applyAlignment="1">
      <alignment horizontal="center"/>
    </xf>
    <xf numFmtId="169" fontId="75" fillId="3" borderId="12" xfId="7" applyNumberFormat="1" applyFont="1" applyFill="1" applyBorder="1" applyAlignment="1">
      <alignment horizontal="center"/>
    </xf>
    <xf numFmtId="169" fontId="75" fillId="3" borderId="49" xfId="7" applyNumberFormat="1" applyFont="1" applyFill="1" applyBorder="1" applyAlignment="1">
      <alignment horizontal="center"/>
    </xf>
    <xf numFmtId="169" fontId="75" fillId="15" borderId="48" xfId="7" applyNumberFormat="1" applyFont="1" applyFill="1" applyBorder="1" applyAlignment="1">
      <alignment horizontal="center"/>
    </xf>
    <xf numFmtId="169" fontId="75" fillId="15" borderId="12" xfId="7" applyNumberFormat="1" applyFont="1" applyFill="1" applyBorder="1" applyAlignment="1">
      <alignment horizontal="center"/>
    </xf>
    <xf numFmtId="169" fontId="75" fillId="15" borderId="49" xfId="7" applyNumberFormat="1" applyFont="1" applyFill="1" applyBorder="1" applyAlignment="1">
      <alignment horizontal="center"/>
    </xf>
    <xf numFmtId="169" fontId="75" fillId="9" borderId="48" xfId="7" applyNumberFormat="1" applyFont="1" applyFill="1" applyBorder="1" applyAlignment="1">
      <alignment horizontal="center"/>
    </xf>
    <xf numFmtId="169" fontId="75" fillId="9" borderId="12" xfId="7" applyNumberFormat="1" applyFont="1" applyFill="1" applyBorder="1" applyAlignment="1">
      <alignment horizontal="center"/>
    </xf>
    <xf numFmtId="169" fontId="75" fillId="9" borderId="49" xfId="7" applyNumberFormat="1" applyFont="1" applyFill="1" applyBorder="1" applyAlignment="1">
      <alignment horizontal="center"/>
    </xf>
    <xf numFmtId="0" fontId="63" fillId="0" borderId="5" xfId="0" applyFont="1" applyBorder="1" applyAlignment="1">
      <alignment horizontal="left"/>
    </xf>
    <xf numFmtId="0" fontId="63" fillId="0" borderId="6" xfId="0" applyFont="1" applyBorder="1" applyAlignment="1">
      <alignment horizontal="left"/>
    </xf>
    <xf numFmtId="9" fontId="64" fillId="0" borderId="27" xfId="3" applyFont="1" applyFill="1" applyBorder="1" applyAlignment="1" applyProtection="1">
      <alignment horizontal="center"/>
    </xf>
    <xf numFmtId="6" fontId="60" fillId="5" borderId="3" xfId="2" applyNumberFormat="1" applyFont="1" applyFill="1" applyBorder="1" applyAlignment="1" applyProtection="1">
      <alignment horizontal="center"/>
    </xf>
    <xf numFmtId="6" fontId="60" fillId="5" borderId="10" xfId="2" applyNumberFormat="1" applyFont="1" applyFill="1" applyBorder="1" applyAlignment="1" applyProtection="1">
      <alignment horizontal="center"/>
    </xf>
    <xf numFmtId="6" fontId="60" fillId="5" borderId="44" xfId="2" applyNumberFormat="1" applyFont="1" applyFill="1" applyBorder="1" applyAlignment="1" applyProtection="1">
      <alignment horizontal="center"/>
    </xf>
    <xf numFmtId="0" fontId="57" fillId="0" borderId="3" xfId="0" applyFont="1" applyBorder="1" applyAlignment="1">
      <alignment vertical="center" wrapText="1"/>
    </xf>
    <xf numFmtId="0" fontId="57" fillId="0" borderId="3" xfId="0" applyFont="1" applyBorder="1" applyAlignment="1">
      <alignment horizontal="center" vertical="center" wrapText="1"/>
    </xf>
    <xf numFmtId="0" fontId="75" fillId="0" borderId="3" xfId="0" applyFont="1" applyBorder="1" applyAlignment="1">
      <alignment horizontal="center" vertical="center" wrapText="1"/>
    </xf>
    <xf numFmtId="44" fontId="60" fillId="5" borderId="0" xfId="0" applyNumberFormat="1" applyFont="1" applyFill="1"/>
    <xf numFmtId="44" fontId="60" fillId="5" borderId="3" xfId="2" applyFont="1" applyFill="1" applyBorder="1" applyProtection="1"/>
    <xf numFmtId="0" fontId="63" fillId="3" borderId="3" xfId="0" applyFont="1" applyFill="1" applyBorder="1"/>
    <xf numFmtId="44" fontId="63" fillId="0" borderId="3" xfId="0" applyNumberFormat="1" applyFont="1" applyBorder="1"/>
    <xf numFmtId="44" fontId="61" fillId="5" borderId="3" xfId="2" applyFont="1" applyFill="1" applyBorder="1" applyProtection="1"/>
    <xf numFmtId="10" fontId="63" fillId="5" borderId="4" xfId="3" applyNumberFormat="1" applyFont="1" applyFill="1" applyBorder="1" applyAlignment="1" applyProtection="1">
      <alignment horizontal="center"/>
    </xf>
    <xf numFmtId="6" fontId="60" fillId="5" borderId="5" xfId="2" applyNumberFormat="1" applyFont="1" applyFill="1" applyBorder="1" applyAlignment="1" applyProtection="1">
      <alignment horizontal="center"/>
    </xf>
    <xf numFmtId="0" fontId="63" fillId="5" borderId="5" xfId="0" applyFont="1" applyFill="1" applyBorder="1" applyAlignment="1">
      <alignment horizontal="center"/>
    </xf>
    <xf numFmtId="6" fontId="63" fillId="5" borderId="5" xfId="0" applyNumberFormat="1" applyFont="1" applyFill="1" applyBorder="1" applyAlignment="1">
      <alignment horizontal="center"/>
    </xf>
    <xf numFmtId="9" fontId="63" fillId="5" borderId="0" xfId="0" applyNumberFormat="1" applyFont="1" applyFill="1"/>
    <xf numFmtId="44" fontId="64" fillId="5" borderId="0" xfId="2" applyFont="1" applyFill="1" applyBorder="1" applyAlignment="1" applyProtection="1">
      <alignment horizontal="center"/>
    </xf>
    <xf numFmtId="44" fontId="60" fillId="5" borderId="0" xfId="2" applyFont="1" applyFill="1" applyBorder="1" applyProtection="1"/>
    <xf numFmtId="0" fontId="63" fillId="5" borderId="0" xfId="0" applyFont="1" applyFill="1"/>
    <xf numFmtId="10" fontId="60" fillId="5" borderId="0" xfId="3" applyNumberFormat="1" applyFont="1" applyFill="1" applyBorder="1" applyProtection="1"/>
    <xf numFmtId="0" fontId="64" fillId="0" borderId="13" xfId="3" applyNumberFormat="1" applyFont="1" applyFill="1" applyBorder="1" applyAlignment="1" applyProtection="1">
      <alignment horizontal="center"/>
    </xf>
    <xf numFmtId="0" fontId="64" fillId="0" borderId="9" xfId="3" applyNumberFormat="1" applyFont="1" applyFill="1" applyBorder="1" applyAlignment="1" applyProtection="1">
      <alignment horizontal="center"/>
    </xf>
    <xf numFmtId="6" fontId="63" fillId="5" borderId="9" xfId="0" applyNumberFormat="1" applyFont="1" applyFill="1" applyBorder="1" applyAlignment="1">
      <alignment horizontal="center"/>
    </xf>
    <xf numFmtId="10" fontId="63" fillId="5" borderId="9" xfId="3" applyNumberFormat="1" applyFont="1" applyFill="1" applyBorder="1" applyAlignment="1" applyProtection="1">
      <alignment horizontal="center"/>
    </xf>
    <xf numFmtId="0" fontId="60" fillId="0" borderId="10" xfId="0" applyFont="1" applyBorder="1"/>
    <xf numFmtId="0" fontId="60" fillId="0" borderId="15" xfId="0" applyFont="1" applyBorder="1"/>
    <xf numFmtId="0" fontId="60" fillId="0" borderId="12" xfId="0" applyFont="1" applyBorder="1"/>
    <xf numFmtId="0" fontId="60" fillId="0" borderId="10" xfId="3" applyNumberFormat="1" applyFont="1" applyFill="1" applyBorder="1" applyAlignment="1" applyProtection="1">
      <alignment horizontal="center"/>
    </xf>
    <xf numFmtId="0" fontId="60" fillId="0" borderId="15" xfId="3" applyNumberFormat="1" applyFont="1" applyFill="1" applyBorder="1" applyAlignment="1" applyProtection="1">
      <alignment horizontal="center"/>
    </xf>
    <xf numFmtId="6" fontId="60" fillId="0" borderId="15" xfId="3" applyNumberFormat="1" applyFont="1" applyFill="1" applyBorder="1" applyAlignment="1" applyProtection="1">
      <alignment horizontal="center"/>
    </xf>
    <xf numFmtId="10" fontId="60" fillId="0" borderId="15" xfId="3" applyNumberFormat="1" applyFont="1" applyFill="1" applyBorder="1" applyAlignment="1" applyProtection="1">
      <alignment horizontal="center"/>
    </xf>
    <xf numFmtId="10" fontId="60" fillId="0" borderId="12" xfId="3" applyNumberFormat="1" applyFont="1" applyFill="1" applyBorder="1" applyAlignment="1" applyProtection="1">
      <alignment horizontal="center"/>
    </xf>
    <xf numFmtId="0" fontId="62" fillId="0" borderId="0" xfId="0" applyFont="1" applyAlignment="1">
      <alignment horizontal="right"/>
    </xf>
    <xf numFmtId="0" fontId="61" fillId="23" borderId="8" xfId="0" applyFont="1" applyFill="1" applyBorder="1" applyAlignment="1">
      <alignment horizontal="centerContinuous"/>
    </xf>
    <xf numFmtId="0" fontId="60" fillId="23" borderId="14" xfId="0" applyFont="1" applyFill="1" applyBorder="1" applyAlignment="1">
      <alignment horizontal="centerContinuous"/>
    </xf>
    <xf numFmtId="0" fontId="61" fillId="0" borderId="8" xfId="0" applyFont="1" applyBorder="1" applyAlignment="1">
      <alignment horizontal="centerContinuous"/>
    </xf>
    <xf numFmtId="9" fontId="60" fillId="0" borderId="3" xfId="3" applyFont="1" applyFill="1" applyBorder="1" applyProtection="1"/>
    <xf numFmtId="6" fontId="60" fillId="0" borderId="10" xfId="2" applyNumberFormat="1" applyFont="1" applyFill="1" applyBorder="1" applyAlignment="1" applyProtection="1">
      <alignment horizontal="center"/>
    </xf>
    <xf numFmtId="0" fontId="60" fillId="0" borderId="3" xfId="2" applyNumberFormat="1" applyFont="1" applyFill="1" applyBorder="1" applyAlignment="1" applyProtection="1">
      <alignment horizontal="center"/>
    </xf>
    <xf numFmtId="44" fontId="60" fillId="0" borderId="3" xfId="2" applyFont="1" applyFill="1" applyBorder="1" applyAlignment="1" applyProtection="1">
      <alignment horizontal="center"/>
    </xf>
    <xf numFmtId="1" fontId="60" fillId="0" borderId="3" xfId="2" applyNumberFormat="1" applyFont="1" applyFill="1" applyBorder="1" applyAlignment="1" applyProtection="1">
      <alignment horizontal="center"/>
    </xf>
    <xf numFmtId="0" fontId="64" fillId="0" borderId="3" xfId="0" applyFont="1" applyBorder="1"/>
    <xf numFmtId="0" fontId="64" fillId="0" borderId="5" xfId="0" applyFont="1" applyBorder="1"/>
    <xf numFmtId="0" fontId="50" fillId="0" borderId="0" xfId="0" applyFont="1"/>
    <xf numFmtId="0" fontId="50" fillId="0" borderId="0" xfId="0" applyFont="1" applyAlignment="1">
      <alignment horizontal="center"/>
    </xf>
    <xf numFmtId="0" fontId="40" fillId="5" borderId="16" xfId="0" applyFont="1" applyFill="1" applyBorder="1"/>
    <xf numFmtId="0" fontId="40" fillId="5" borderId="17" xfId="0" applyFont="1" applyFill="1" applyBorder="1"/>
    <xf numFmtId="0" fontId="40" fillId="5" borderId="18" xfId="0" applyFont="1" applyFill="1" applyBorder="1"/>
    <xf numFmtId="0" fontId="41" fillId="0" borderId="39" xfId="0" applyFont="1" applyBorder="1" applyAlignment="1">
      <alignment horizontal="left"/>
    </xf>
    <xf numFmtId="0" fontId="41" fillId="20" borderId="22" xfId="0" applyFont="1" applyFill="1" applyBorder="1"/>
    <xf numFmtId="0" fontId="40" fillId="20" borderId="0" xfId="0" applyFont="1" applyFill="1"/>
    <xf numFmtId="0" fontId="40" fillId="20" borderId="23" xfId="0" applyFont="1" applyFill="1" applyBorder="1"/>
    <xf numFmtId="0" fontId="40" fillId="0" borderId="39" xfId="0" applyFont="1" applyBorder="1" applyAlignment="1">
      <alignment horizontal="left"/>
    </xf>
    <xf numFmtId="44" fontId="40" fillId="18" borderId="3" xfId="2" applyFont="1" applyFill="1" applyBorder="1" applyAlignment="1">
      <alignment horizontal="center"/>
    </xf>
    <xf numFmtId="44" fontId="40" fillId="9" borderId="3" xfId="2" applyFont="1" applyFill="1" applyBorder="1" applyAlignment="1">
      <alignment horizontal="center"/>
    </xf>
    <xf numFmtId="0" fontId="40" fillId="0" borderId="22" xfId="0" applyFont="1" applyBorder="1"/>
    <xf numFmtId="0" fontId="40" fillId="0" borderId="23" xfId="0" applyFont="1" applyBorder="1"/>
    <xf numFmtId="0" fontId="40" fillId="0" borderId="16" xfId="0" applyFont="1" applyBorder="1"/>
    <xf numFmtId="0" fontId="40" fillId="0" borderId="17" xfId="0" applyFont="1" applyBorder="1"/>
    <xf numFmtId="0" fontId="40" fillId="0" borderId="18" xfId="0" applyFont="1" applyBorder="1"/>
    <xf numFmtId="0" fontId="40" fillId="0" borderId="38" xfId="0" applyFont="1" applyBorder="1"/>
    <xf numFmtId="0" fontId="41" fillId="3" borderId="10" xfId="0" applyFont="1" applyFill="1" applyBorder="1" applyAlignment="1">
      <alignment horizontal="center"/>
    </xf>
    <xf numFmtId="0" fontId="41" fillId="4" borderId="3" xfId="0" applyFont="1" applyFill="1" applyBorder="1" applyAlignment="1">
      <alignment horizontal="center"/>
    </xf>
    <xf numFmtId="0" fontId="41" fillId="0" borderId="22" xfId="0" applyFont="1" applyBorder="1"/>
    <xf numFmtId="0" fontId="42" fillId="11" borderId="39" xfId="0" applyFont="1" applyFill="1" applyBorder="1"/>
    <xf numFmtId="44" fontId="40" fillId="11" borderId="41" xfId="2" applyFont="1" applyFill="1" applyBorder="1"/>
    <xf numFmtId="0" fontId="41" fillId="9" borderId="7" xfId="0" applyFont="1" applyFill="1" applyBorder="1"/>
    <xf numFmtId="6" fontId="40" fillId="18" borderId="3" xfId="2" applyNumberFormat="1" applyFont="1" applyFill="1" applyBorder="1" applyAlignment="1">
      <alignment horizontal="center"/>
    </xf>
    <xf numFmtId="6" fontId="40" fillId="9" borderId="3" xfId="2" applyNumberFormat="1" applyFont="1" applyFill="1" applyBorder="1" applyAlignment="1">
      <alignment horizontal="center"/>
    </xf>
    <xf numFmtId="0" fontId="40" fillId="11" borderId="39" xfId="0" applyFont="1" applyFill="1" applyBorder="1"/>
    <xf numFmtId="44" fontId="40" fillId="11" borderId="42" xfId="0" applyNumberFormat="1" applyFont="1" applyFill="1" applyBorder="1"/>
    <xf numFmtId="0" fontId="40" fillId="9" borderId="7" xfId="0" applyFont="1" applyFill="1" applyBorder="1"/>
    <xf numFmtId="0" fontId="50" fillId="0" borderId="22" xfId="0" applyFont="1" applyBorder="1"/>
    <xf numFmtId="8" fontId="40" fillId="18" borderId="3" xfId="2" applyNumberFormat="1" applyFont="1" applyFill="1" applyBorder="1" applyAlignment="1">
      <alignment horizontal="center"/>
    </xf>
    <xf numFmtId="8" fontId="40" fillId="9" borderId="3" xfId="0" applyNumberFormat="1" applyFont="1" applyFill="1" applyBorder="1" applyAlignment="1">
      <alignment horizontal="center"/>
    </xf>
    <xf numFmtId="10" fontId="40" fillId="18" borderId="3" xfId="2" applyNumberFormat="1" applyFont="1" applyFill="1" applyBorder="1" applyAlignment="1">
      <alignment horizontal="center"/>
    </xf>
    <xf numFmtId="10" fontId="40" fillId="9" borderId="3" xfId="0" applyNumberFormat="1" applyFont="1" applyFill="1" applyBorder="1" applyAlignment="1">
      <alignment horizontal="center"/>
    </xf>
    <xf numFmtId="10" fontId="40" fillId="11" borderId="42" xfId="0" applyNumberFormat="1" applyFont="1" applyFill="1" applyBorder="1"/>
    <xf numFmtId="10" fontId="40" fillId="18" borderId="3" xfId="3" applyNumberFormat="1" applyFont="1" applyFill="1" applyBorder="1" applyAlignment="1">
      <alignment horizontal="center"/>
    </xf>
    <xf numFmtId="10" fontId="40" fillId="18" borderId="3" xfId="0" applyNumberFormat="1" applyFont="1" applyFill="1" applyBorder="1" applyAlignment="1">
      <alignment horizontal="center"/>
    </xf>
    <xf numFmtId="6" fontId="40" fillId="18" borderId="3" xfId="0" applyNumberFormat="1" applyFont="1" applyFill="1" applyBorder="1" applyAlignment="1">
      <alignment horizontal="center"/>
    </xf>
    <xf numFmtId="6" fontId="40" fillId="9" borderId="3" xfId="0" applyNumberFormat="1" applyFont="1" applyFill="1" applyBorder="1" applyAlignment="1">
      <alignment horizontal="center"/>
    </xf>
    <xf numFmtId="10" fontId="40" fillId="11" borderId="42" xfId="3" applyNumberFormat="1" applyFont="1" applyFill="1" applyBorder="1"/>
    <xf numFmtId="9" fontId="40" fillId="9" borderId="7" xfId="3" applyFont="1" applyFill="1" applyBorder="1"/>
    <xf numFmtId="0" fontId="40" fillId="0" borderId="19" xfId="0" applyFont="1" applyBorder="1"/>
    <xf numFmtId="0" fontId="40" fillId="0" borderId="20" xfId="0" applyFont="1" applyBorder="1"/>
    <xf numFmtId="0" fontId="40" fillId="0" borderId="21" xfId="0" applyFont="1" applyBorder="1"/>
    <xf numFmtId="0" fontId="40" fillId="18" borderId="3" xfId="0" applyFont="1" applyFill="1" applyBorder="1" applyAlignment="1">
      <alignment horizontal="center"/>
    </xf>
    <xf numFmtId="0" fontId="40" fillId="9" borderId="3" xfId="0" applyFont="1" applyFill="1" applyBorder="1" applyAlignment="1">
      <alignment horizontal="center"/>
    </xf>
    <xf numFmtId="44" fontId="40" fillId="9" borderId="3" xfId="0" applyNumberFormat="1" applyFont="1" applyFill="1" applyBorder="1" applyAlignment="1">
      <alignment horizontal="center"/>
    </xf>
    <xf numFmtId="0" fontId="40" fillId="11" borderId="42" xfId="0" applyFont="1" applyFill="1" applyBorder="1"/>
    <xf numFmtId="1" fontId="40" fillId="9" borderId="3" xfId="0" applyNumberFormat="1" applyFont="1" applyFill="1" applyBorder="1" applyAlignment="1">
      <alignment horizontal="center"/>
    </xf>
    <xf numFmtId="180" fontId="40" fillId="18" borderId="3" xfId="0" applyNumberFormat="1" applyFont="1" applyFill="1" applyBorder="1" applyAlignment="1">
      <alignment horizontal="center"/>
    </xf>
    <xf numFmtId="180" fontId="40" fillId="9" borderId="3" xfId="0" applyNumberFormat="1" applyFont="1" applyFill="1" applyBorder="1" applyAlignment="1">
      <alignment horizontal="center"/>
    </xf>
    <xf numFmtId="8" fontId="40" fillId="18" borderId="3" xfId="0" applyNumberFormat="1" applyFont="1" applyFill="1" applyBorder="1" applyAlignment="1">
      <alignment horizontal="center"/>
    </xf>
    <xf numFmtId="0" fontId="40" fillId="7" borderId="39" xfId="0" applyFont="1" applyFill="1" applyBorder="1"/>
    <xf numFmtId="10" fontId="40" fillId="10" borderId="42" xfId="0" applyNumberFormat="1" applyFont="1" applyFill="1" applyBorder="1"/>
    <xf numFmtId="0" fontId="41" fillId="0" borderId="3" xfId="0" applyFont="1" applyBorder="1"/>
    <xf numFmtId="0" fontId="42" fillId="18" borderId="3" xfId="0" applyFont="1" applyFill="1" applyBorder="1" applyAlignment="1">
      <alignment horizontal="center"/>
    </xf>
    <xf numFmtId="22" fontId="40" fillId="0" borderId="3" xfId="0" applyNumberFormat="1" applyFont="1" applyBorder="1"/>
    <xf numFmtId="0" fontId="80" fillId="0" borderId="3" xfId="0" applyFont="1" applyBorder="1"/>
    <xf numFmtId="44" fontId="40" fillId="18" borderId="3" xfId="0" applyNumberFormat="1" applyFont="1" applyFill="1" applyBorder="1" applyAlignment="1">
      <alignment horizontal="center"/>
    </xf>
    <xf numFmtId="0" fontId="42" fillId="11" borderId="39" xfId="0" applyFont="1" applyFill="1" applyBorder="1" applyAlignment="1">
      <alignment horizontal="left"/>
    </xf>
    <xf numFmtId="44" fontId="42" fillId="11" borderId="42" xfId="0" applyNumberFormat="1" applyFont="1" applyFill="1" applyBorder="1"/>
    <xf numFmtId="0" fontId="42" fillId="9" borderId="7" xfId="0" applyFont="1" applyFill="1" applyBorder="1"/>
    <xf numFmtId="0" fontId="80" fillId="22" borderId="3" xfId="0" applyFont="1" applyFill="1" applyBorder="1" applyAlignment="1">
      <alignment vertical="center"/>
    </xf>
    <xf numFmtId="0" fontId="40" fillId="11" borderId="40" xfId="0" applyFont="1" applyFill="1" applyBorder="1"/>
    <xf numFmtId="0" fontId="40" fillId="11" borderId="43" xfId="0" applyFont="1" applyFill="1" applyBorder="1"/>
    <xf numFmtId="0" fontId="40" fillId="9" borderId="32" xfId="0" applyFont="1" applyFill="1" applyBorder="1"/>
    <xf numFmtId="9" fontId="40" fillId="18" borderId="3" xfId="0" applyNumberFormat="1" applyFont="1" applyFill="1" applyBorder="1" applyAlignment="1">
      <alignment horizontal="center"/>
    </xf>
    <xf numFmtId="9" fontId="40" fillId="9" borderId="3" xfId="0" applyNumberFormat="1" applyFont="1" applyFill="1" applyBorder="1" applyAlignment="1">
      <alignment horizontal="center"/>
    </xf>
    <xf numFmtId="0" fontId="40" fillId="7" borderId="40" xfId="0" applyFont="1" applyFill="1" applyBorder="1"/>
    <xf numFmtId="0" fontId="40" fillId="10" borderId="43" xfId="0" applyFont="1" applyFill="1" applyBorder="1"/>
    <xf numFmtId="0" fontId="80" fillId="0" borderId="10" xfId="0" applyFont="1" applyBorder="1"/>
    <xf numFmtId="0" fontId="40" fillId="18" borderId="10" xfId="0" applyFont="1" applyFill="1" applyBorder="1" applyAlignment="1">
      <alignment horizontal="center"/>
    </xf>
    <xf numFmtId="42" fontId="40" fillId="9" borderId="10" xfId="0" applyNumberFormat="1" applyFont="1" applyFill="1" applyBorder="1" applyAlignment="1">
      <alignment horizontal="center"/>
    </xf>
    <xf numFmtId="8" fontId="40" fillId="18" borderId="10" xfId="0" applyNumberFormat="1" applyFont="1" applyFill="1" applyBorder="1" applyAlignment="1">
      <alignment horizontal="center"/>
    </xf>
    <xf numFmtId="8" fontId="40" fillId="9" borderId="10" xfId="0" applyNumberFormat="1" applyFont="1" applyFill="1" applyBorder="1" applyAlignment="1">
      <alignment horizontal="center"/>
    </xf>
    <xf numFmtId="0" fontId="40" fillId="9" borderId="10" xfId="0" applyFont="1" applyFill="1" applyBorder="1" applyAlignment="1">
      <alignment horizontal="center"/>
    </xf>
    <xf numFmtId="22" fontId="41" fillId="0" borderId="0" xfId="0" applyNumberFormat="1" applyFont="1"/>
    <xf numFmtId="6" fontId="60" fillId="0" borderId="3" xfId="0" applyNumberFormat="1" applyFont="1" applyBorder="1"/>
    <xf numFmtId="0" fontId="64" fillId="0" borderId="3" xfId="0" applyFont="1" applyBorder="1" applyAlignment="1">
      <alignment horizontal="center"/>
    </xf>
    <xf numFmtId="0" fontId="61" fillId="23" borderId="10" xfId="0" applyFont="1" applyFill="1" applyBorder="1" applyAlignment="1">
      <alignment vertical="center"/>
    </xf>
    <xf numFmtId="0" fontId="61" fillId="23" borderId="10" xfId="0" applyFont="1" applyFill="1" applyBorder="1" applyAlignment="1">
      <alignment horizontal="center" vertical="center"/>
    </xf>
    <xf numFmtId="0" fontId="61" fillId="23" borderId="2" xfId="0" applyFont="1" applyFill="1" applyBorder="1" applyAlignment="1">
      <alignment horizontal="center" vertical="center"/>
    </xf>
    <xf numFmtId="10" fontId="63" fillId="5" borderId="12" xfId="3" applyNumberFormat="1" applyFont="1" applyFill="1" applyBorder="1" applyAlignment="1" applyProtection="1">
      <alignment horizontal="center"/>
    </xf>
    <xf numFmtId="8" fontId="63" fillId="5" borderId="3" xfId="2" applyNumberFormat="1" applyFont="1" applyFill="1" applyBorder="1" applyProtection="1"/>
    <xf numFmtId="0" fontId="40" fillId="0" borderId="3" xfId="0" applyFont="1" applyBorder="1" applyAlignment="1">
      <alignment horizontal="left"/>
    </xf>
    <xf numFmtId="0" fontId="40" fillId="0" borderId="3" xfId="0" applyFont="1" applyBorder="1" applyAlignment="1">
      <alignment horizontal="left" wrapText="1"/>
    </xf>
    <xf numFmtId="0" fontId="44" fillId="5" borderId="4" xfId="2" applyNumberFormat="1" applyFont="1" applyFill="1" applyBorder="1" applyAlignment="1" applyProtection="1">
      <alignment horizontal="left"/>
    </xf>
    <xf numFmtId="0" fontId="40" fillId="0" borderId="5" xfId="0" applyFont="1" applyBorder="1" applyAlignment="1">
      <alignment horizontal="centerContinuous"/>
    </xf>
    <xf numFmtId="0" fontId="40" fillId="0" borderId="7" xfId="0" applyFont="1" applyBorder="1" applyAlignment="1">
      <alignment horizontal="centerContinuous"/>
    </xf>
    <xf numFmtId="0" fontId="41" fillId="9" borderId="3" xfId="0" applyFont="1" applyFill="1" applyBorder="1" applyAlignment="1">
      <alignment horizontal="center"/>
    </xf>
    <xf numFmtId="0" fontId="76" fillId="20" borderId="3" xfId="0" applyFont="1" applyFill="1" applyBorder="1" applyAlignment="1">
      <alignment wrapText="1"/>
    </xf>
    <xf numFmtId="0" fontId="76" fillId="20" borderId="3" xfId="0" applyFont="1" applyFill="1" applyBorder="1" applyAlignment="1">
      <alignment horizontal="center" wrapText="1"/>
    </xf>
    <xf numFmtId="0" fontId="76" fillId="20" borderId="3" xfId="0" applyFont="1" applyFill="1" applyBorder="1"/>
    <xf numFmtId="44" fontId="42" fillId="5" borderId="3" xfId="0" applyNumberFormat="1" applyFont="1" applyFill="1" applyBorder="1" applyAlignment="1">
      <alignment horizontal="center"/>
    </xf>
    <xf numFmtId="6" fontId="60" fillId="0" borderId="5" xfId="2" applyNumberFormat="1" applyFont="1" applyFill="1" applyBorder="1" applyAlignment="1" applyProtection="1">
      <alignment horizontal="center"/>
    </xf>
    <xf numFmtId="10" fontId="47" fillId="25" borderId="3" xfId="0" applyNumberFormat="1" applyFont="1" applyFill="1" applyBorder="1" applyAlignment="1">
      <alignment horizontal="centerContinuous"/>
    </xf>
    <xf numFmtId="0" fontId="69" fillId="0" borderId="0" xfId="0" applyFont="1"/>
    <xf numFmtId="0" fontId="71" fillId="32" borderId="3" xfId="0" applyFont="1" applyFill="1" applyBorder="1" applyAlignment="1">
      <alignment vertical="center"/>
    </xf>
    <xf numFmtId="0" fontId="71" fillId="0" borderId="3" xfId="0" applyFont="1" applyBorder="1" applyAlignment="1">
      <alignment vertical="center"/>
    </xf>
    <xf numFmtId="0" fontId="71" fillId="32" borderId="3" xfId="0" applyFont="1" applyFill="1" applyBorder="1" applyAlignment="1">
      <alignment horizontal="center" vertical="center"/>
    </xf>
    <xf numFmtId="0" fontId="71" fillId="0" borderId="3" xfId="0" applyFont="1" applyBorder="1" applyAlignment="1">
      <alignment horizontal="center" vertical="center"/>
    </xf>
    <xf numFmtId="0" fontId="11" fillId="0" borderId="4" xfId="0" applyFont="1" applyBorder="1"/>
    <xf numFmtId="0" fontId="11" fillId="0" borderId="8" xfId="0" applyFont="1" applyBorder="1"/>
    <xf numFmtId="0" fontId="11" fillId="0" borderId="11" xfId="0" applyFont="1" applyBorder="1"/>
    <xf numFmtId="0" fontId="40" fillId="0" borderId="11" xfId="0" applyFont="1" applyBorder="1" applyAlignment="1">
      <alignment horizontal="right"/>
    </xf>
    <xf numFmtId="0" fontId="43" fillId="23" borderId="1" xfId="0" applyFont="1" applyFill="1" applyBorder="1"/>
    <xf numFmtId="0" fontId="43" fillId="23" borderId="13" xfId="0" applyFont="1" applyFill="1" applyBorder="1"/>
    <xf numFmtId="0" fontId="44" fillId="0" borderId="7" xfId="0" applyFont="1" applyBorder="1" applyAlignment="1">
      <alignment horizontal="right"/>
    </xf>
    <xf numFmtId="9" fontId="40" fillId="0" borderId="7" xfId="0" applyNumberFormat="1" applyFont="1" applyBorder="1"/>
    <xf numFmtId="0" fontId="47" fillId="25" borderId="3" xfId="0" applyFont="1" applyFill="1" applyBorder="1"/>
    <xf numFmtId="6" fontId="42" fillId="5" borderId="3" xfId="2" applyNumberFormat="1" applyFont="1" applyFill="1" applyBorder="1" applyProtection="1"/>
    <xf numFmtId="0" fontId="11" fillId="3" borderId="1" xfId="0" applyFont="1" applyFill="1" applyBorder="1" applyAlignment="1">
      <alignment horizontal="centerContinuous"/>
    </xf>
    <xf numFmtId="0" fontId="11" fillId="3" borderId="13" xfId="0" applyFont="1" applyFill="1" applyBorder="1" applyAlignment="1">
      <alignment horizontal="centerContinuous"/>
    </xf>
    <xf numFmtId="0" fontId="11" fillId="0" borderId="5" xfId="0" applyFont="1" applyBorder="1"/>
    <xf numFmtId="0" fontId="11" fillId="0" borderId="7" xfId="0" applyFont="1" applyBorder="1" applyAlignment="1">
      <alignment horizontal="right"/>
    </xf>
    <xf numFmtId="0" fontId="11" fillId="3" borderId="5" xfId="0" applyFont="1" applyFill="1" applyBorder="1"/>
    <xf numFmtId="0" fontId="11" fillId="0" borderId="10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10" fontId="11" fillId="0" borderId="10" xfId="3" applyNumberFormat="1" applyFont="1" applyBorder="1" applyAlignment="1">
      <alignment horizontal="center"/>
    </xf>
    <xf numFmtId="10" fontId="11" fillId="0" borderId="15" xfId="3" applyNumberFormat="1" applyFont="1" applyBorder="1" applyAlignment="1">
      <alignment horizontal="center"/>
    </xf>
    <xf numFmtId="10" fontId="11" fillId="0" borderId="15" xfId="0" applyNumberFormat="1" applyFont="1" applyBorder="1" applyAlignment="1">
      <alignment horizontal="center"/>
    </xf>
    <xf numFmtId="10" fontId="11" fillId="0" borderId="12" xfId="0" applyNumberFormat="1" applyFont="1" applyBorder="1" applyAlignment="1">
      <alignment horizontal="center"/>
    </xf>
    <xf numFmtId="0" fontId="13" fillId="25" borderId="3" xfId="0" applyFont="1" applyFill="1" applyBorder="1" applyAlignment="1">
      <alignment horizontal="center" vertical="center" wrapText="1"/>
    </xf>
    <xf numFmtId="0" fontId="13" fillId="25" borderId="3" xfId="0" applyFont="1" applyFill="1" applyBorder="1" applyAlignment="1">
      <alignment horizontal="center" vertical="center"/>
    </xf>
    <xf numFmtId="0" fontId="11" fillId="3" borderId="3" xfId="3" applyNumberFormat="1" applyFont="1" applyFill="1" applyBorder="1" applyAlignment="1">
      <alignment horizontal="center"/>
    </xf>
    <xf numFmtId="0" fontId="13" fillId="3" borderId="5" xfId="0" applyFont="1" applyFill="1" applyBorder="1" applyAlignment="1">
      <alignment horizontal="centerContinuous"/>
    </xf>
    <xf numFmtId="0" fontId="13" fillId="3" borderId="6" xfId="0" applyFont="1" applyFill="1" applyBorder="1" applyAlignment="1">
      <alignment horizontal="centerContinuous"/>
    </xf>
    <xf numFmtId="0" fontId="13" fillId="3" borderId="7" xfId="0" applyFont="1" applyFill="1" applyBorder="1" applyAlignment="1">
      <alignment horizontal="centerContinuous"/>
    </xf>
    <xf numFmtId="0" fontId="7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3" fillId="0" borderId="1" xfId="0" applyFont="1" applyBorder="1"/>
    <xf numFmtId="0" fontId="13" fillId="0" borderId="2" xfId="0" applyFont="1" applyBorder="1" applyAlignment="1">
      <alignment horizontal="center"/>
    </xf>
    <xf numFmtId="0" fontId="13" fillId="0" borderId="13" xfId="0" applyFont="1" applyBorder="1"/>
    <xf numFmtId="6" fontId="11" fillId="0" borderId="0" xfId="0" applyNumberFormat="1" applyFont="1" applyAlignment="1">
      <alignment horizontal="center"/>
    </xf>
    <xf numFmtId="14" fontId="11" fillId="0" borderId="0" xfId="0" applyNumberFormat="1" applyFont="1" applyAlignment="1">
      <alignment horizontal="center"/>
    </xf>
    <xf numFmtId="8" fontId="11" fillId="0" borderId="0" xfId="0" applyNumberFormat="1" applyFont="1" applyAlignment="1">
      <alignment horizontal="center"/>
    </xf>
    <xf numFmtId="10" fontId="11" fillId="0" borderId="0" xfId="0" applyNumberFormat="1" applyFont="1" applyAlignment="1">
      <alignment horizontal="center"/>
    </xf>
    <xf numFmtId="3" fontId="11" fillId="0" borderId="0" xfId="0" applyNumberFormat="1" applyFont="1" applyAlignment="1">
      <alignment horizontal="center"/>
    </xf>
    <xf numFmtId="9" fontId="11" fillId="0" borderId="0" xfId="0" applyNumberFormat="1" applyFont="1" applyAlignment="1">
      <alignment horizontal="center"/>
    </xf>
    <xf numFmtId="0" fontId="11" fillId="0" borderId="14" xfId="0" applyFont="1" applyBorder="1" applyAlignment="1">
      <alignment horizontal="center"/>
    </xf>
    <xf numFmtId="10" fontId="57" fillId="0" borderId="3" xfId="0" applyNumberFormat="1" applyFont="1" applyBorder="1"/>
    <xf numFmtId="44" fontId="40" fillId="0" borderId="3" xfId="2" applyFont="1" applyFill="1" applyBorder="1" applyAlignment="1" applyProtection="1">
      <alignment horizontal="center"/>
      <protection locked="0"/>
    </xf>
    <xf numFmtId="184" fontId="0" fillId="0" borderId="0" xfId="0" applyNumberFormat="1"/>
    <xf numFmtId="184" fontId="0" fillId="0" borderId="3" xfId="0" applyNumberFormat="1" applyBorder="1"/>
    <xf numFmtId="0" fontId="81" fillId="5" borderId="0" xfId="0" applyFont="1" applyFill="1"/>
    <xf numFmtId="0" fontId="44" fillId="0" borderId="5" xfId="0" applyFont="1" applyBorder="1" applyAlignment="1">
      <alignment horizontal="center" wrapText="1"/>
    </xf>
    <xf numFmtId="0" fontId="44" fillId="0" borderId="7" xfId="0" applyFont="1" applyBorder="1" applyAlignment="1">
      <alignment horizontal="center" wrapText="1"/>
    </xf>
    <xf numFmtId="14" fontId="40" fillId="0" borderId="14" xfId="0" applyNumberFormat="1" applyFont="1" applyBorder="1" applyAlignment="1">
      <alignment horizontal="left"/>
    </xf>
    <xf numFmtId="0" fontId="83" fillId="0" borderId="67" xfId="0" applyFont="1" applyBorder="1" applyAlignment="1">
      <alignment horizontal="left" vertical="center" wrapText="1" indent="1"/>
    </xf>
    <xf numFmtId="0" fontId="83" fillId="0" borderId="68" xfId="0" applyFont="1" applyBorder="1" applyAlignment="1">
      <alignment horizontal="left" vertical="center" wrapText="1" indent="1"/>
    </xf>
    <xf numFmtId="0" fontId="84" fillId="0" borderId="67" xfId="0" applyFont="1" applyBorder="1" applyAlignment="1">
      <alignment horizontal="left" vertical="center" wrapText="1" indent="1"/>
    </xf>
    <xf numFmtId="0" fontId="84" fillId="0" borderId="68" xfId="0" applyFont="1" applyBorder="1" applyAlignment="1">
      <alignment horizontal="left" vertical="center" wrapText="1" indent="1"/>
    </xf>
    <xf numFmtId="0" fontId="84" fillId="3" borderId="68" xfId="0" applyFont="1" applyFill="1" applyBorder="1" applyAlignment="1">
      <alignment horizontal="left" vertical="center" wrapText="1" indent="1"/>
    </xf>
    <xf numFmtId="0" fontId="83" fillId="3" borderId="68" xfId="0" applyFont="1" applyFill="1" applyBorder="1" applyAlignment="1">
      <alignment horizontal="left" vertical="center" wrapText="1" indent="1"/>
    </xf>
    <xf numFmtId="0" fontId="83" fillId="0" borderId="3" xfId="0" applyFont="1" applyBorder="1" applyAlignment="1">
      <alignment horizontal="left" vertical="center" wrapText="1" indent="1"/>
    </xf>
    <xf numFmtId="6" fontId="83" fillId="0" borderId="3" xfId="0" applyNumberFormat="1" applyFont="1" applyBorder="1" applyAlignment="1">
      <alignment horizontal="left" vertical="center" wrapText="1"/>
    </xf>
    <xf numFmtId="0" fontId="84" fillId="0" borderId="3" xfId="0" applyFont="1" applyBorder="1" applyAlignment="1">
      <alignment horizontal="left" vertical="center" wrapText="1" indent="1"/>
    </xf>
    <xf numFmtId="6" fontId="84" fillId="0" borderId="3" xfId="0" applyNumberFormat="1" applyFont="1" applyBorder="1" applyAlignment="1">
      <alignment horizontal="left" vertical="center" wrapText="1"/>
    </xf>
    <xf numFmtId="0" fontId="83" fillId="0" borderId="3" xfId="0" applyFont="1" applyBorder="1" applyAlignment="1">
      <alignment horizontal="left" vertical="center" wrapText="1"/>
    </xf>
    <xf numFmtId="0" fontId="84" fillId="3" borderId="3" xfId="0" applyFont="1" applyFill="1" applyBorder="1" applyAlignment="1">
      <alignment horizontal="left" vertical="center" wrapText="1" indent="1"/>
    </xf>
    <xf numFmtId="6" fontId="83" fillId="3" borderId="3" xfId="0" applyNumberFormat="1" applyFont="1" applyFill="1" applyBorder="1" applyAlignment="1">
      <alignment horizontal="left" vertical="center" wrapText="1" indent="1"/>
    </xf>
    <xf numFmtId="0" fontId="83" fillId="3" borderId="3" xfId="0" applyFont="1" applyFill="1" applyBorder="1" applyAlignment="1">
      <alignment horizontal="left" vertical="center" wrapText="1" indent="1"/>
    </xf>
    <xf numFmtId="6" fontId="84" fillId="0" borderId="3" xfId="0" applyNumberFormat="1" applyFont="1" applyBorder="1" applyAlignment="1">
      <alignment horizontal="left" vertical="center" wrapText="1" indent="1"/>
    </xf>
    <xf numFmtId="6" fontId="83" fillId="0" borderId="3" xfId="0" applyNumberFormat="1" applyFont="1" applyBorder="1" applyAlignment="1">
      <alignment horizontal="left" vertical="center" wrapText="1" indent="1"/>
    </xf>
    <xf numFmtId="0" fontId="85" fillId="0" borderId="0" xfId="0" applyFont="1" applyAlignment="1">
      <alignment vertical="center"/>
    </xf>
    <xf numFmtId="0" fontId="84" fillId="3" borderId="67" xfId="0" applyFont="1" applyFill="1" applyBorder="1" applyAlignment="1">
      <alignment horizontal="left" vertical="center" wrapText="1" indent="1"/>
    </xf>
    <xf numFmtId="0" fontId="86" fillId="3" borderId="68" xfId="0" applyFont="1" applyFill="1" applyBorder="1" applyAlignment="1">
      <alignment horizontal="left" vertical="center" wrapText="1" indent="1"/>
    </xf>
    <xf numFmtId="0" fontId="83" fillId="3" borderId="67" xfId="0" applyFont="1" applyFill="1" applyBorder="1" applyAlignment="1">
      <alignment horizontal="left" vertical="center" wrapText="1" indent="1"/>
    </xf>
    <xf numFmtId="0" fontId="53" fillId="3" borderId="68" xfId="0" applyFont="1" applyFill="1" applyBorder="1" applyAlignment="1">
      <alignment horizontal="left" vertical="center" wrapText="1" indent="1"/>
    </xf>
    <xf numFmtId="0" fontId="82" fillId="23" borderId="67" xfId="0" applyFont="1" applyFill="1" applyBorder="1" applyAlignment="1">
      <alignment horizontal="left" vertical="center" wrapText="1" indent="1"/>
    </xf>
    <xf numFmtId="0" fontId="82" fillId="23" borderId="68" xfId="0" applyFont="1" applyFill="1" applyBorder="1" applyAlignment="1">
      <alignment horizontal="left" vertical="center" wrapText="1" indent="1"/>
    </xf>
    <xf numFmtId="6" fontId="53" fillId="3" borderId="68" xfId="0" applyNumberFormat="1" applyFont="1" applyFill="1" applyBorder="1" applyAlignment="1">
      <alignment horizontal="left" vertical="center" wrapText="1" indent="1"/>
    </xf>
    <xf numFmtId="0" fontId="49" fillId="0" borderId="0" xfId="0" applyFont="1" applyAlignment="1">
      <alignment horizontal="left" vertical="center"/>
    </xf>
    <xf numFmtId="0" fontId="87" fillId="0" borderId="0" xfId="0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85" fillId="0" borderId="0" xfId="0" applyFont="1" applyAlignment="1">
      <alignment horizontal="left" vertical="center"/>
    </xf>
    <xf numFmtId="0" fontId="41" fillId="33" borderId="14" xfId="0" applyFont="1" applyFill="1" applyBorder="1" applyAlignment="1">
      <alignment horizontal="centerContinuous"/>
    </xf>
    <xf numFmtId="0" fontId="89" fillId="0" borderId="3" xfId="0" applyFont="1" applyBorder="1" applyAlignment="1">
      <alignment horizontal="left" vertical="center"/>
    </xf>
    <xf numFmtId="6" fontId="40" fillId="3" borderId="3" xfId="0" applyNumberFormat="1" applyFont="1" applyFill="1" applyBorder="1" applyAlignment="1">
      <alignment horizontal="center"/>
    </xf>
    <xf numFmtId="6" fontId="40" fillId="0" borderId="3" xfId="0" applyNumberFormat="1" applyFont="1" applyBorder="1" applyAlignment="1">
      <alignment horizontal="center" vertical="center"/>
    </xf>
    <xf numFmtId="0" fontId="40" fillId="0" borderId="14" xfId="0" applyFont="1" applyBorder="1" applyAlignment="1">
      <alignment horizontal="centerContinuous"/>
    </xf>
    <xf numFmtId="0" fontId="41" fillId="17" borderId="73" xfId="0" applyFont="1" applyFill="1" applyBorder="1"/>
    <xf numFmtId="6" fontId="40" fillId="17" borderId="73" xfId="0" applyNumberFormat="1" applyFont="1" applyFill="1" applyBorder="1" applyAlignment="1">
      <alignment horizontal="center" vertical="center"/>
    </xf>
    <xf numFmtId="6" fontId="40" fillId="3" borderId="3" xfId="0" applyNumberFormat="1" applyFont="1" applyFill="1" applyBorder="1" applyAlignment="1">
      <alignment horizontal="center" vertical="center"/>
    </xf>
    <xf numFmtId="0" fontId="41" fillId="0" borderId="10" xfId="0" applyFont="1" applyBorder="1"/>
    <xf numFmtId="6" fontId="40" fillId="0" borderId="10" xfId="0" applyNumberFormat="1" applyFont="1" applyBorder="1" applyAlignment="1">
      <alignment horizontal="center" vertical="center"/>
    </xf>
    <xf numFmtId="0" fontId="41" fillId="24" borderId="74" xfId="0" applyFont="1" applyFill="1" applyBorder="1"/>
    <xf numFmtId="6" fontId="41" fillId="24" borderId="74" xfId="0" applyNumberFormat="1" applyFont="1" applyFill="1" applyBorder="1" applyAlignment="1">
      <alignment horizontal="center" vertical="center"/>
    </xf>
    <xf numFmtId="10" fontId="41" fillId="0" borderId="3" xfId="0" applyNumberFormat="1" applyFont="1" applyBorder="1" applyAlignment="1">
      <alignment horizontal="center" vertical="center"/>
    </xf>
    <xf numFmtId="10" fontId="40" fillId="3" borderId="3" xfId="0" applyNumberFormat="1" applyFont="1" applyFill="1" applyBorder="1" applyAlignment="1">
      <alignment horizontal="center" vertical="center"/>
    </xf>
    <xf numFmtId="8" fontId="40" fillId="0" borderId="3" xfId="0" applyNumberFormat="1" applyFont="1" applyBorder="1" applyAlignment="1">
      <alignment horizontal="center" vertical="center"/>
    </xf>
    <xf numFmtId="183" fontId="41" fillId="0" borderId="3" xfId="0" applyNumberFormat="1" applyFont="1" applyBorder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41" fillId="0" borderId="14" xfId="0" applyFont="1" applyBorder="1"/>
    <xf numFmtId="0" fontId="41" fillId="0" borderId="14" xfId="0" applyFont="1" applyBorder="1" applyAlignment="1">
      <alignment horizontal="center"/>
    </xf>
    <xf numFmtId="0" fontId="55" fillId="23" borderId="10" xfId="0" applyFont="1" applyFill="1" applyBorder="1" applyAlignment="1">
      <alignment horizontal="center"/>
    </xf>
    <xf numFmtId="0" fontId="55" fillId="23" borderId="1" xfId="0" applyFont="1" applyFill="1" applyBorder="1" applyAlignment="1">
      <alignment horizontal="center"/>
    </xf>
    <xf numFmtId="0" fontId="55" fillId="23" borderId="13" xfId="0" applyFont="1" applyFill="1" applyBorder="1" applyAlignment="1">
      <alignment horizontal="center"/>
    </xf>
    <xf numFmtId="0" fontId="41" fillId="0" borderId="15" xfId="0" applyFont="1" applyBorder="1"/>
    <xf numFmtId="0" fontId="40" fillId="0" borderId="15" xfId="0" applyFont="1" applyBorder="1" applyAlignment="1">
      <alignment horizontal="center"/>
    </xf>
    <xf numFmtId="0" fontId="40" fillId="3" borderId="4" xfId="0" applyFont="1" applyFill="1" applyBorder="1" applyAlignment="1">
      <alignment horizontal="center"/>
    </xf>
    <xf numFmtId="0" fontId="40" fillId="24" borderId="9" xfId="0" applyFont="1" applyFill="1" applyBorder="1" applyAlignment="1">
      <alignment horizontal="center"/>
    </xf>
    <xf numFmtId="0" fontId="55" fillId="23" borderId="3" xfId="0" applyFont="1" applyFill="1" applyBorder="1" applyAlignment="1">
      <alignment horizontal="center"/>
    </xf>
    <xf numFmtId="14" fontId="40" fillId="0" borderId="15" xfId="0" applyNumberFormat="1" applyFont="1" applyBorder="1" applyAlignment="1">
      <alignment horizontal="center"/>
    </xf>
    <xf numFmtId="14" fontId="40" fillId="3" borderId="4" xfId="0" applyNumberFormat="1" applyFont="1" applyFill="1" applyBorder="1" applyAlignment="1">
      <alignment horizontal="center"/>
    </xf>
    <xf numFmtId="6" fontId="40" fillId="3" borderId="9" xfId="0" applyNumberFormat="1" applyFont="1" applyFill="1" applyBorder="1" applyAlignment="1">
      <alignment horizontal="center"/>
    </xf>
    <xf numFmtId="44" fontId="40" fillId="3" borderId="9" xfId="0" applyNumberFormat="1" applyFont="1" applyFill="1" applyBorder="1" applyAlignment="1">
      <alignment horizontal="center"/>
    </xf>
    <xf numFmtId="8" fontId="40" fillId="3" borderId="3" xfId="2" applyNumberFormat="1" applyFont="1" applyFill="1" applyBorder="1" applyAlignment="1">
      <alignment horizontal="center"/>
    </xf>
    <xf numFmtId="6" fontId="40" fillId="3" borderId="4" xfId="0" applyNumberFormat="1" applyFont="1" applyFill="1" applyBorder="1" applyAlignment="1">
      <alignment horizontal="center"/>
    </xf>
    <xf numFmtId="44" fontId="40" fillId="3" borderId="4" xfId="0" applyNumberFormat="1" applyFont="1" applyFill="1" applyBorder="1" applyAlignment="1">
      <alignment horizontal="center"/>
    </xf>
    <xf numFmtId="166" fontId="40" fillId="3" borderId="15" xfId="0" applyNumberFormat="1" applyFont="1" applyFill="1" applyBorder="1" applyAlignment="1">
      <alignment horizontal="center"/>
    </xf>
    <xf numFmtId="0" fontId="40" fillId="24" borderId="4" xfId="0" applyFont="1" applyFill="1" applyBorder="1" applyAlignment="1">
      <alignment horizontal="center"/>
    </xf>
    <xf numFmtId="0" fontId="40" fillId="3" borderId="15" xfId="0" applyFont="1" applyFill="1" applyBorder="1" applyAlignment="1">
      <alignment horizontal="center"/>
    </xf>
    <xf numFmtId="8" fontId="40" fillId="3" borderId="9" xfId="0" applyNumberFormat="1" applyFont="1" applyFill="1" applyBorder="1" applyAlignment="1">
      <alignment horizontal="center"/>
    </xf>
    <xf numFmtId="8" fontId="40" fillId="3" borderId="3" xfId="0" applyNumberFormat="1" applyFont="1" applyFill="1" applyBorder="1" applyAlignment="1">
      <alignment horizontal="center"/>
    </xf>
    <xf numFmtId="9" fontId="40" fillId="0" borderId="0" xfId="3" applyFont="1"/>
    <xf numFmtId="0" fontId="40" fillId="24" borderId="15" xfId="0" applyFont="1" applyFill="1" applyBorder="1" applyAlignment="1">
      <alignment horizontal="center"/>
    </xf>
    <xf numFmtId="8" fontId="40" fillId="0" borderId="9" xfId="0" applyNumberFormat="1" applyFont="1" applyBorder="1" applyAlignment="1">
      <alignment horizontal="center"/>
    </xf>
    <xf numFmtId="44" fontId="40" fillId="0" borderId="4" xfId="0" applyNumberFormat="1" applyFont="1" applyBorder="1" applyAlignment="1">
      <alignment horizontal="center"/>
    </xf>
    <xf numFmtId="44" fontId="40" fillId="0" borderId="9" xfId="0" applyNumberFormat="1" applyFont="1" applyBorder="1" applyAlignment="1">
      <alignment horizontal="center"/>
    </xf>
    <xf numFmtId="6" fontId="40" fillId="0" borderId="9" xfId="0" applyNumberFormat="1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0" fontId="40" fillId="0" borderId="9" xfId="0" applyFont="1" applyBorder="1" applyAlignment="1">
      <alignment horizontal="center"/>
    </xf>
    <xf numFmtId="9" fontId="40" fillId="3" borderId="9" xfId="0" applyNumberFormat="1" applyFont="1" applyFill="1" applyBorder="1" applyAlignment="1">
      <alignment horizontal="center"/>
    </xf>
    <xf numFmtId="0" fontId="41" fillId="0" borderId="12" xfId="0" applyFont="1" applyBorder="1"/>
    <xf numFmtId="0" fontId="40" fillId="24" borderId="12" xfId="0" applyFont="1" applyFill="1" applyBorder="1" applyAlignment="1">
      <alignment horizontal="center"/>
    </xf>
    <xf numFmtId="0" fontId="40" fillId="24" borderId="8" xfId="0" applyFont="1" applyFill="1" applyBorder="1" applyAlignment="1">
      <alignment horizontal="center"/>
    </xf>
    <xf numFmtId="8" fontId="40" fillId="0" borderId="11" xfId="0" applyNumberFormat="1" applyFont="1" applyBorder="1" applyAlignment="1">
      <alignment horizontal="center"/>
    </xf>
    <xf numFmtId="0" fontId="41" fillId="25" borderId="5" xfId="0" applyFont="1" applyFill="1" applyBorder="1"/>
    <xf numFmtId="6" fontId="41" fillId="25" borderId="7" xfId="0" applyNumberFormat="1" applyFont="1" applyFill="1" applyBorder="1" applyAlignment="1">
      <alignment horizontal="center"/>
    </xf>
    <xf numFmtId="0" fontId="42" fillId="5" borderId="5" xfId="0" applyFont="1" applyFill="1" applyBorder="1" applyAlignment="1">
      <alignment horizontal="center"/>
    </xf>
    <xf numFmtId="0" fontId="40" fillId="5" borderId="5" xfId="0" applyFont="1" applyFill="1" applyBorder="1" applyAlignment="1">
      <alignment horizontal="left" vertical="center"/>
    </xf>
    <xf numFmtId="0" fontId="40" fillId="0" borderId="3" xfId="0" applyFont="1" applyBorder="1" applyAlignment="1">
      <alignment horizontal="centerContinuous"/>
    </xf>
    <xf numFmtId="9" fontId="40" fillId="0" borderId="3" xfId="0" applyNumberFormat="1" applyFont="1" applyBorder="1" applyAlignment="1">
      <alignment horizontal="center"/>
    </xf>
    <xf numFmtId="0" fontId="41" fillId="25" borderId="3" xfId="0" applyFont="1" applyFill="1" applyBorder="1" applyAlignment="1">
      <alignment horizontal="center" vertical="center" wrapText="1"/>
    </xf>
    <xf numFmtId="0" fontId="41" fillId="25" borderId="3" xfId="0" applyFont="1" applyFill="1" applyBorder="1" applyAlignment="1">
      <alignment horizontal="centerContinuous" vertical="center" wrapText="1"/>
    </xf>
    <xf numFmtId="0" fontId="43" fillId="23" borderId="0" xfId="0" applyFont="1" applyFill="1" applyAlignment="1">
      <alignment horizontal="centerContinuous"/>
    </xf>
    <xf numFmtId="0" fontId="43" fillId="23" borderId="1" xfId="0" applyFont="1" applyFill="1" applyBorder="1" applyAlignment="1">
      <alignment horizontal="centerContinuous"/>
    </xf>
    <xf numFmtId="0" fontId="43" fillId="23" borderId="2" xfId="0" applyFont="1" applyFill="1" applyBorder="1" applyAlignment="1">
      <alignment horizontal="centerContinuous"/>
    </xf>
    <xf numFmtId="0" fontId="43" fillId="23" borderId="13" xfId="0" applyFont="1" applyFill="1" applyBorder="1" applyAlignment="1">
      <alignment horizontal="centerContinuous"/>
    </xf>
    <xf numFmtId="0" fontId="40" fillId="0" borderId="12" xfId="0" applyFont="1" applyBorder="1" applyAlignment="1">
      <alignment horizontal="center"/>
    </xf>
    <xf numFmtId="0" fontId="41" fillId="0" borderId="5" xfId="0" applyFont="1" applyBorder="1"/>
    <xf numFmtId="0" fontId="41" fillId="0" borderId="6" xfId="0" applyFont="1" applyBorder="1"/>
    <xf numFmtId="0" fontId="41" fillId="0" borderId="7" xfId="0" applyFont="1" applyBorder="1"/>
    <xf numFmtId="6" fontId="41" fillId="0" borderId="3" xfId="0" applyNumberFormat="1" applyFont="1" applyBorder="1" applyAlignment="1">
      <alignment horizontal="center"/>
    </xf>
    <xf numFmtId="0" fontId="40" fillId="18" borderId="10" xfId="0" applyFont="1" applyFill="1" applyBorder="1"/>
    <xf numFmtId="0" fontId="40" fillId="9" borderId="10" xfId="0" applyFont="1" applyFill="1" applyBorder="1"/>
    <xf numFmtId="167" fontId="40" fillId="9" borderId="3" xfId="0" applyNumberFormat="1" applyFont="1" applyFill="1" applyBorder="1" applyAlignment="1">
      <alignment horizontal="center"/>
    </xf>
    <xf numFmtId="173" fontId="0" fillId="0" borderId="0" xfId="0" applyNumberFormat="1"/>
    <xf numFmtId="0" fontId="41" fillId="0" borderId="3" xfId="0" applyFont="1" applyBorder="1" applyAlignment="1" applyProtection="1">
      <alignment horizontal="center" vertical="center"/>
      <protection locked="0"/>
    </xf>
    <xf numFmtId="0" fontId="76" fillId="20" borderId="0" xfId="0" applyFont="1" applyFill="1" applyAlignment="1">
      <alignment horizontal="center"/>
    </xf>
    <xf numFmtId="10" fontId="76" fillId="20" borderId="0" xfId="0" applyNumberFormat="1" applyFont="1" applyFill="1" applyAlignment="1">
      <alignment horizontal="center"/>
    </xf>
    <xf numFmtId="10" fontId="76" fillId="20" borderId="9" xfId="0" applyNumberFormat="1" applyFont="1" applyFill="1" applyBorder="1" applyAlignment="1">
      <alignment horizontal="center"/>
    </xf>
    <xf numFmtId="10" fontId="90" fillId="5" borderId="4" xfId="3" applyNumberFormat="1" applyFont="1" applyFill="1" applyBorder="1" applyAlignment="1" applyProtection="1">
      <alignment horizontal="left"/>
    </xf>
    <xf numFmtId="185" fontId="57" fillId="0" borderId="0" xfId="0" applyNumberFormat="1" applyFont="1"/>
    <xf numFmtId="0" fontId="91" fillId="0" borderId="3" xfId="0" applyFont="1" applyBorder="1"/>
    <xf numFmtId="14" fontId="57" fillId="0" borderId="14" xfId="0" applyNumberFormat="1" applyFont="1" applyBorder="1" applyAlignment="1">
      <alignment horizontal="left"/>
    </xf>
    <xf numFmtId="0" fontId="57" fillId="0" borderId="14" xfId="0" applyFont="1" applyBorder="1"/>
    <xf numFmtId="0" fontId="92" fillId="23" borderId="0" xfId="0" applyFont="1" applyFill="1"/>
    <xf numFmtId="0" fontId="92" fillId="23" borderId="0" xfId="0" applyFont="1" applyFill="1" applyAlignment="1">
      <alignment horizontal="center"/>
    </xf>
    <xf numFmtId="14" fontId="92" fillId="23" borderId="0" xfId="0" applyNumberFormat="1" applyFont="1" applyFill="1" applyAlignment="1">
      <alignment horizontal="center"/>
    </xf>
    <xf numFmtId="8" fontId="57" fillId="0" borderId="0" xfId="0" applyNumberFormat="1" applyFont="1"/>
    <xf numFmtId="0" fontId="57" fillId="0" borderId="0" xfId="0" applyFont="1" applyAlignment="1">
      <alignment horizontal="center"/>
    </xf>
    <xf numFmtId="8" fontId="57" fillId="0" borderId="0" xfId="0" applyNumberFormat="1" applyFont="1" applyAlignment="1">
      <alignment horizontal="center"/>
    </xf>
    <xf numFmtId="0" fontId="92" fillId="23" borderId="0" xfId="0" applyFont="1" applyFill="1" applyAlignment="1">
      <alignment horizontal="centerContinuous"/>
    </xf>
    <xf numFmtId="0" fontId="54" fillId="23" borderId="0" xfId="0" applyFont="1" applyFill="1" applyAlignment="1">
      <alignment horizontal="centerContinuous"/>
    </xf>
    <xf numFmtId="0" fontId="57" fillId="25" borderId="0" xfId="0" applyFont="1" applyFill="1" applyAlignment="1">
      <alignment horizontal="center" vertical="center"/>
    </xf>
    <xf numFmtId="0" fontId="57" fillId="0" borderId="0" xfId="0" applyFont="1" applyAlignment="1">
      <alignment horizontal="left"/>
    </xf>
    <xf numFmtId="6" fontId="75" fillId="0" borderId="3" xfId="0" applyNumberFormat="1" applyFont="1" applyBorder="1"/>
    <xf numFmtId="10" fontId="75" fillId="0" borderId="3" xfId="0" applyNumberFormat="1" applyFont="1" applyBorder="1"/>
    <xf numFmtId="0" fontId="93" fillId="0" borderId="3" xfId="0" applyFont="1" applyBorder="1"/>
    <xf numFmtId="182" fontId="75" fillId="0" borderId="3" xfId="0" applyNumberFormat="1" applyFont="1" applyBorder="1"/>
    <xf numFmtId="182" fontId="93" fillId="0" borderId="3" xfId="0" applyNumberFormat="1" applyFont="1" applyBorder="1"/>
    <xf numFmtId="6" fontId="57" fillId="0" borderId="3" xfId="0" applyNumberFormat="1" applyFont="1" applyBorder="1"/>
    <xf numFmtId="44" fontId="57" fillId="0" borderId="0" xfId="0" applyNumberFormat="1" applyFont="1" applyAlignment="1">
      <alignment horizontal="center"/>
    </xf>
    <xf numFmtId="6" fontId="57" fillId="0" borderId="0" xfId="0" applyNumberFormat="1" applyFont="1" applyAlignment="1">
      <alignment horizontal="center"/>
    </xf>
    <xf numFmtId="0" fontId="78" fillId="0" borderId="31" xfId="0" applyFont="1" applyBorder="1"/>
    <xf numFmtId="6" fontId="78" fillId="0" borderId="31" xfId="0" applyNumberFormat="1" applyFont="1" applyBorder="1" applyAlignment="1">
      <alignment horizontal="center"/>
    </xf>
    <xf numFmtId="0" fontId="78" fillId="0" borderId="6" xfId="0" applyFont="1" applyBorder="1"/>
    <xf numFmtId="44" fontId="78" fillId="0" borderId="6" xfId="0" applyNumberFormat="1" applyFont="1" applyBorder="1" applyAlignment="1">
      <alignment horizontal="center"/>
    </xf>
    <xf numFmtId="6" fontId="78" fillId="0" borderId="6" xfId="0" applyNumberFormat="1" applyFont="1" applyBorder="1" applyAlignment="1">
      <alignment horizontal="center"/>
    </xf>
    <xf numFmtId="0" fontId="40" fillId="11" borderId="3" xfId="0" applyFont="1" applyFill="1" applyBorder="1"/>
    <xf numFmtId="8" fontId="40" fillId="11" borderId="3" xfId="0" applyNumberFormat="1" applyFont="1" applyFill="1" applyBorder="1" applyAlignment="1">
      <alignment horizontal="center"/>
    </xf>
    <xf numFmtId="0" fontId="11" fillId="0" borderId="0" xfId="0" applyFont="1" applyAlignment="1">
      <alignment horizontal="left"/>
    </xf>
    <xf numFmtId="0" fontId="0" fillId="0" borderId="3" xfId="0" applyBorder="1" applyAlignment="1">
      <alignment horizontal="center"/>
    </xf>
    <xf numFmtId="166" fontId="42" fillId="3" borderId="3" xfId="3" applyNumberFormat="1" applyFont="1" applyFill="1" applyBorder="1" applyAlignment="1" applyProtection="1">
      <alignment horizontal="center"/>
      <protection locked="0"/>
    </xf>
    <xf numFmtId="0" fontId="41" fillId="0" borderId="0" xfId="0" applyFont="1" applyAlignment="1">
      <alignment vertical="top"/>
    </xf>
    <xf numFmtId="0" fontId="0" fillId="14" borderId="3" xfId="0" applyFill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0" fontId="0" fillId="0" borderId="6" xfId="0" applyBorder="1"/>
    <xf numFmtId="6" fontId="0" fillId="0" borderId="3" xfId="0" applyNumberFormat="1" applyBorder="1" applyAlignment="1">
      <alignment horizontal="center"/>
    </xf>
    <xf numFmtId="0" fontId="0" fillId="0" borderId="7" xfId="0" applyBorder="1"/>
    <xf numFmtId="9" fontId="40" fillId="5" borderId="3" xfId="0" applyNumberFormat="1" applyFont="1" applyFill="1" applyBorder="1" applyAlignment="1">
      <alignment horizontal="center" vertical="center"/>
    </xf>
    <xf numFmtId="6" fontId="40" fillId="0" borderId="3" xfId="0" applyNumberFormat="1" applyFont="1" applyBorder="1" applyAlignment="1">
      <alignment horizontal="center" vertical="center" wrapText="1"/>
    </xf>
    <xf numFmtId="6" fontId="40" fillId="3" borderId="3" xfId="0" applyNumberFormat="1" applyFont="1" applyFill="1" applyBorder="1" applyAlignment="1">
      <alignment horizontal="center" vertical="center" wrapText="1"/>
    </xf>
    <xf numFmtId="3" fontId="40" fillId="5" borderId="3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3" fontId="0" fillId="0" borderId="0" xfId="0" applyNumberFormat="1"/>
    <xf numFmtId="11" fontId="0" fillId="0" borderId="0" xfId="0" applyNumberFormat="1"/>
    <xf numFmtId="10" fontId="0" fillId="0" borderId="0" xfId="0" applyNumberFormat="1"/>
    <xf numFmtId="16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Continuous"/>
    </xf>
    <xf numFmtId="0" fontId="41" fillId="0" borderId="0" xfId="0" applyFont="1" applyAlignment="1">
      <alignment horizontal="centerContinuous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1" fillId="0" borderId="3" xfId="0" applyFont="1" applyBorder="1" applyProtection="1">
      <protection locked="0"/>
    </xf>
    <xf numFmtId="0" fontId="40" fillId="0" borderId="3" xfId="0" applyFont="1" applyBorder="1" applyAlignment="1" applyProtection="1">
      <alignment horizontal="center"/>
      <protection locked="0"/>
    </xf>
    <xf numFmtId="0" fontId="40" fillId="14" borderId="3" xfId="0" applyFont="1" applyFill="1" applyBorder="1" applyAlignment="1" applyProtection="1">
      <alignment horizontal="center"/>
      <protection locked="0"/>
    </xf>
    <xf numFmtId="0" fontId="40" fillId="0" borderId="11" xfId="0" applyFont="1" applyBorder="1" applyAlignment="1">
      <alignment horizontal="center"/>
    </xf>
    <xf numFmtId="0" fontId="40" fillId="25" borderId="1" xfId="0" applyFont="1" applyFill="1" applyBorder="1" applyAlignment="1">
      <alignment horizontal="center"/>
    </xf>
    <xf numFmtId="0" fontId="40" fillId="25" borderId="2" xfId="0" applyFont="1" applyFill="1" applyBorder="1" applyAlignment="1">
      <alignment horizontal="center"/>
    </xf>
    <xf numFmtId="9" fontId="40" fillId="0" borderId="6" xfId="0" applyNumberFormat="1" applyFont="1" applyBorder="1"/>
    <xf numFmtId="0" fontId="40" fillId="23" borderId="0" xfId="0" applyFont="1" applyFill="1" applyAlignment="1">
      <alignment horizontal="centerContinuous"/>
    </xf>
    <xf numFmtId="10" fontId="42" fillId="5" borderId="12" xfId="3" applyNumberFormat="1" applyFont="1" applyFill="1" applyBorder="1" applyAlignment="1" applyProtection="1">
      <alignment horizontal="center"/>
    </xf>
    <xf numFmtId="14" fontId="94" fillId="0" borderId="0" xfId="0" applyNumberFormat="1" applyFont="1" applyAlignment="1">
      <alignment horizontal="left"/>
    </xf>
    <xf numFmtId="6" fontId="47" fillId="5" borderId="5" xfId="0" applyNumberFormat="1" applyFont="1" applyFill="1" applyBorder="1" applyAlignment="1">
      <alignment horizontal="center"/>
    </xf>
    <xf numFmtId="6" fontId="41" fillId="5" borderId="5" xfId="2" applyNumberFormat="1" applyFont="1" applyFill="1" applyBorder="1" applyAlignment="1" applyProtection="1">
      <alignment horizontal="center"/>
    </xf>
    <xf numFmtId="6" fontId="41" fillId="0" borderId="5" xfId="2" applyNumberFormat="1" applyFont="1" applyFill="1" applyBorder="1" applyAlignment="1" applyProtection="1">
      <alignment horizontal="center"/>
    </xf>
    <xf numFmtId="10" fontId="48" fillId="0" borderId="7" xfId="3" applyNumberFormat="1" applyFont="1" applyFill="1" applyBorder="1" applyAlignment="1" applyProtection="1">
      <alignment horizontal="right"/>
    </xf>
    <xf numFmtId="166" fontId="47" fillId="5" borderId="3" xfId="3" applyNumberFormat="1" applyFont="1" applyFill="1" applyBorder="1" applyAlignment="1" applyProtection="1">
      <alignment horizontal="center"/>
    </xf>
    <xf numFmtId="0" fontId="48" fillId="23" borderId="55" xfId="0" applyFont="1" applyFill="1" applyBorder="1" applyAlignment="1">
      <alignment horizontal="centerContinuous"/>
    </xf>
    <xf numFmtId="0" fontId="48" fillId="23" borderId="1" xfId="0" applyFont="1" applyFill="1" applyBorder="1" applyAlignment="1">
      <alignment horizontal="centerContinuous"/>
    </xf>
    <xf numFmtId="0" fontId="40" fillId="0" borderId="76" xfId="0" applyFont="1" applyBorder="1" applyAlignment="1">
      <alignment horizontal="left"/>
    </xf>
    <xf numFmtId="0" fontId="40" fillId="0" borderId="77" xfId="0" applyFont="1" applyBorder="1" applyAlignment="1">
      <alignment horizontal="left"/>
    </xf>
    <xf numFmtId="0" fontId="40" fillId="3" borderId="75" xfId="0" applyFont="1" applyFill="1" applyBorder="1" applyAlignment="1" applyProtection="1">
      <alignment horizontal="center"/>
      <protection locked="0"/>
    </xf>
    <xf numFmtId="170" fontId="44" fillId="0" borderId="0" xfId="2" applyNumberFormat="1" applyFont="1"/>
    <xf numFmtId="170" fontId="44" fillId="0" borderId="0" xfId="2" applyNumberFormat="1" applyFont="1" applyAlignment="1">
      <alignment horizontal="left"/>
    </xf>
    <xf numFmtId="170" fontId="40" fillId="0" borderId="0" xfId="2" applyNumberFormat="1" applyFont="1"/>
    <xf numFmtId="6" fontId="40" fillId="0" borderId="0" xfId="0" applyNumberFormat="1" applyFont="1"/>
    <xf numFmtId="6" fontId="40" fillId="0" borderId="0" xfId="0" applyNumberFormat="1" applyFont="1" applyAlignment="1">
      <alignment horizontal="center"/>
    </xf>
    <xf numFmtId="6" fontId="42" fillId="0" borderId="0" xfId="2" applyNumberFormat="1" applyFont="1" applyAlignment="1">
      <alignment horizontal="center"/>
    </xf>
    <xf numFmtId="10" fontId="42" fillId="0" borderId="3" xfId="0" applyNumberFormat="1" applyFont="1" applyBorder="1" applyAlignment="1">
      <alignment horizontal="right"/>
    </xf>
    <xf numFmtId="6" fontId="40" fillId="0" borderId="3" xfId="0" applyNumberFormat="1" applyFont="1" applyBorder="1" applyAlignment="1">
      <alignment horizontal="right"/>
    </xf>
    <xf numFmtId="0" fontId="40" fillId="0" borderId="3" xfId="0" applyFont="1" applyBorder="1" applyAlignment="1">
      <alignment horizontal="right"/>
    </xf>
    <xf numFmtId="182" fontId="95" fillId="0" borderId="3" xfId="0" applyNumberFormat="1" applyFont="1" applyBorder="1" applyAlignment="1">
      <alignment horizontal="right"/>
    </xf>
    <xf numFmtId="186" fontId="95" fillId="0" borderId="3" xfId="0" applyNumberFormat="1" applyFont="1" applyBorder="1" applyAlignment="1">
      <alignment horizontal="right"/>
    </xf>
    <xf numFmtId="186" fontId="42" fillId="0" borderId="3" xfId="0" applyNumberFormat="1" applyFont="1" applyBorder="1" applyAlignment="1">
      <alignment horizontal="right"/>
    </xf>
    <xf numFmtId="6" fontId="40" fillId="0" borderId="3" xfId="2" applyNumberFormat="1" applyFont="1" applyBorder="1"/>
    <xf numFmtId="6" fontId="42" fillId="0" borderId="3" xfId="2" applyNumberFormat="1" applyFont="1" applyBorder="1"/>
    <xf numFmtId="8" fontId="42" fillId="3" borderId="3" xfId="0" applyNumberFormat="1" applyFont="1" applyFill="1" applyBorder="1" applyAlignment="1" applyProtection="1">
      <alignment horizontal="center"/>
      <protection locked="0"/>
    </xf>
    <xf numFmtId="8" fontId="41" fillId="20" borderId="3" xfId="0" applyNumberFormat="1" applyFont="1" applyFill="1" applyBorder="1" applyAlignment="1">
      <alignment horizontal="center"/>
    </xf>
    <xf numFmtId="4" fontId="40" fillId="0" borderId="3" xfId="2" applyNumberFormat="1" applyFont="1" applyBorder="1"/>
    <xf numFmtId="169" fontId="42" fillId="3" borderId="5" xfId="0" applyNumberFormat="1" applyFont="1" applyFill="1" applyBorder="1" applyAlignment="1" applyProtection="1">
      <alignment horizontal="center"/>
      <protection locked="0"/>
    </xf>
    <xf numFmtId="10" fontId="42" fillId="3" borderId="5" xfId="0" applyNumberFormat="1" applyFont="1" applyFill="1" applyBorder="1" applyAlignment="1" applyProtection="1">
      <alignment horizontal="center"/>
      <protection locked="0"/>
    </xf>
    <xf numFmtId="10" fontId="42" fillId="0" borderId="3" xfId="0" applyNumberFormat="1" applyFont="1" applyBorder="1" applyAlignment="1" applyProtection="1">
      <alignment horizontal="center"/>
      <protection locked="0"/>
    </xf>
    <xf numFmtId="6" fontId="42" fillId="3" borderId="3" xfId="0" applyNumberFormat="1" applyFont="1" applyFill="1" applyBorder="1" applyAlignment="1" applyProtection="1">
      <alignment horizontal="center"/>
      <protection locked="0"/>
    </xf>
    <xf numFmtId="8" fontId="40" fillId="0" borderId="0" xfId="0" applyNumberFormat="1" applyFont="1"/>
    <xf numFmtId="0" fontId="40" fillId="3" borderId="3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Continuous"/>
    </xf>
    <xf numFmtId="0" fontId="0" fillId="5" borderId="0" xfId="0" applyFill="1" applyAlignment="1">
      <alignment horizontal="center"/>
    </xf>
    <xf numFmtId="0" fontId="0" fillId="5" borderId="23" xfId="0" applyFill="1" applyBorder="1" applyAlignment="1">
      <alignment horizontal="center"/>
    </xf>
    <xf numFmtId="168" fontId="0" fillId="5" borderId="22" xfId="0" applyNumberFormat="1" applyFill="1" applyBorder="1" applyAlignment="1">
      <alignment horizontal="left" wrapText="1"/>
    </xf>
    <xf numFmtId="168" fontId="0" fillId="5" borderId="0" xfId="0" applyNumberFormat="1" applyFill="1" applyAlignment="1">
      <alignment horizontal="left" wrapText="1"/>
    </xf>
    <xf numFmtId="0" fontId="0" fillId="18" borderId="0" xfId="0" applyFill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7" fillId="0" borderId="2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4" fontId="0" fillId="0" borderId="5" xfId="2" applyFont="1" applyBorder="1" applyAlignment="1">
      <alignment horizontal="center"/>
    </xf>
    <xf numFmtId="44" fontId="0" fillId="0" borderId="7" xfId="2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83" fillId="3" borderId="0" xfId="0" applyFont="1" applyFill="1" applyAlignment="1">
      <alignment horizontal="center" vertical="center" wrapText="1"/>
    </xf>
    <xf numFmtId="0" fontId="85" fillId="3" borderId="0" xfId="0" applyFont="1" applyFill="1" applyAlignment="1">
      <alignment horizontal="center" vertical="center" wrapText="1"/>
    </xf>
    <xf numFmtId="0" fontId="82" fillId="23" borderId="69" xfId="0" applyFont="1" applyFill="1" applyBorder="1" applyAlignment="1">
      <alignment horizontal="left" vertical="center" wrapText="1" indent="1"/>
    </xf>
    <xf numFmtId="0" fontId="82" fillId="23" borderId="70" xfId="0" applyFont="1" applyFill="1" applyBorder="1" applyAlignment="1">
      <alignment horizontal="left" vertical="center" wrapText="1" indent="1"/>
    </xf>
    <xf numFmtId="0" fontId="82" fillId="23" borderId="0" xfId="0" applyFont="1" applyFill="1" applyAlignment="1">
      <alignment horizontal="left" vertical="center" wrapText="1" indent="1"/>
    </xf>
    <xf numFmtId="0" fontId="82" fillId="23" borderId="71" xfId="0" applyFont="1" applyFill="1" applyBorder="1" applyAlignment="1">
      <alignment horizontal="left" vertical="center" wrapText="1" indent="1"/>
    </xf>
    <xf numFmtId="0" fontId="82" fillId="23" borderId="72" xfId="0" applyFont="1" applyFill="1" applyBorder="1" applyAlignment="1">
      <alignment horizontal="left" vertical="center" wrapText="1" indent="1"/>
    </xf>
    <xf numFmtId="14" fontId="22" fillId="26" borderId="5" xfId="0" applyNumberFormat="1" applyFont="1" applyFill="1" applyBorder="1" applyAlignment="1">
      <alignment horizontal="center" vertical="center"/>
    </xf>
    <xf numFmtId="14" fontId="22" fillId="26" borderId="7" xfId="0" applyNumberFormat="1" applyFont="1" applyFill="1" applyBorder="1" applyAlignment="1">
      <alignment horizontal="center" vertical="center"/>
    </xf>
    <xf numFmtId="0" fontId="22" fillId="2" borderId="5" xfId="0" applyFont="1" applyFill="1" applyBorder="1" applyAlignment="1" applyProtection="1">
      <alignment horizontal="center" vertical="center" wrapText="1"/>
      <protection locked="0"/>
    </xf>
    <xf numFmtId="0" fontId="22" fillId="2" borderId="7" xfId="0" applyFont="1" applyFill="1" applyBorder="1" applyAlignment="1" applyProtection="1">
      <alignment horizontal="center" vertical="center" wrapText="1"/>
      <protection locked="0"/>
    </xf>
    <xf numFmtId="0" fontId="22" fillId="23" borderId="5" xfId="0" applyFont="1" applyFill="1" applyBorder="1" applyAlignment="1" applyProtection="1">
      <alignment horizontal="center" vertical="center" wrapText="1"/>
      <protection locked="0"/>
    </xf>
    <xf numFmtId="0" fontId="22" fillId="23" borderId="7" xfId="0" applyFont="1" applyFill="1" applyBorder="1" applyAlignment="1" applyProtection="1">
      <alignment horizontal="center" vertical="center" wrapText="1"/>
      <protection locked="0"/>
    </xf>
    <xf numFmtId="0" fontId="22" fillId="27" borderId="5" xfId="0" applyFont="1" applyFill="1" applyBorder="1" applyAlignment="1" applyProtection="1">
      <alignment horizontal="center" vertical="center" wrapText="1"/>
      <protection locked="0"/>
    </xf>
    <xf numFmtId="0" fontId="22" fillId="27" borderId="7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Alignment="1">
      <alignment horizontal="center" wrapText="1"/>
    </xf>
    <xf numFmtId="0" fontId="40" fillId="0" borderId="13" xfId="0" applyFont="1" applyBorder="1" applyAlignment="1">
      <alignment horizontal="center" wrapText="1"/>
    </xf>
    <xf numFmtId="0" fontId="40" fillId="0" borderId="8" xfId="0" applyFont="1" applyBorder="1" applyAlignment="1">
      <alignment horizontal="center" wrapText="1"/>
    </xf>
    <xf numFmtId="0" fontId="40" fillId="0" borderId="11" xfId="0" applyFont="1" applyBorder="1" applyAlignment="1">
      <alignment horizontal="center" wrapText="1"/>
    </xf>
    <xf numFmtId="0" fontId="0" fillId="3" borderId="1" xfId="0" applyFill="1" applyBorder="1" applyAlignment="1" applyProtection="1">
      <alignment horizontal="left" vertical="top"/>
      <protection locked="0"/>
    </xf>
    <xf numFmtId="0" fontId="0" fillId="3" borderId="2" xfId="0" applyFill="1" applyBorder="1" applyAlignment="1" applyProtection="1">
      <alignment horizontal="left" vertical="top"/>
      <protection locked="0"/>
    </xf>
    <xf numFmtId="0" fontId="0" fillId="3" borderId="13" xfId="0" applyFill="1" applyBorder="1" applyAlignment="1" applyProtection="1">
      <alignment horizontal="left" vertical="top"/>
      <protection locked="0"/>
    </xf>
    <xf numFmtId="0" fontId="0" fillId="3" borderId="4" xfId="0" applyFill="1" applyBorder="1" applyAlignment="1" applyProtection="1">
      <alignment horizontal="left" vertical="top"/>
      <protection locked="0"/>
    </xf>
    <xf numFmtId="0" fontId="0" fillId="3" borderId="0" xfId="0" applyFill="1" applyAlignment="1" applyProtection="1">
      <alignment horizontal="left" vertical="top"/>
      <protection locked="0"/>
    </xf>
    <xf numFmtId="0" fontId="0" fillId="3" borderId="9" xfId="0" applyFill="1" applyBorder="1" applyAlignment="1" applyProtection="1">
      <alignment horizontal="left" vertical="top"/>
      <protection locked="0"/>
    </xf>
    <xf numFmtId="0" fontId="0" fillId="3" borderId="8" xfId="0" applyFill="1" applyBorder="1" applyAlignment="1" applyProtection="1">
      <alignment horizontal="left" vertical="top"/>
      <protection locked="0"/>
    </xf>
    <xf numFmtId="0" fontId="0" fillId="3" borderId="14" xfId="0" applyFill="1" applyBorder="1" applyAlignment="1" applyProtection="1">
      <alignment horizontal="left" vertical="top"/>
      <protection locked="0"/>
    </xf>
    <xf numFmtId="0" fontId="0" fillId="3" borderId="11" xfId="0" applyFill="1" applyBorder="1" applyAlignment="1" applyProtection="1">
      <alignment horizontal="left" vertical="top"/>
      <protection locked="0"/>
    </xf>
    <xf numFmtId="0" fontId="0" fillId="3" borderId="1" xfId="0" applyFill="1" applyBorder="1" applyAlignment="1" applyProtection="1">
      <alignment horizontal="left" vertical="top" wrapText="1"/>
      <protection locked="0"/>
    </xf>
    <xf numFmtId="0" fontId="0" fillId="3" borderId="2" xfId="0" applyFill="1" applyBorder="1" applyAlignment="1" applyProtection="1">
      <alignment horizontal="left" vertical="top" wrapText="1"/>
      <protection locked="0"/>
    </xf>
    <xf numFmtId="0" fontId="0" fillId="3" borderId="13" xfId="0" applyFill="1" applyBorder="1" applyAlignment="1" applyProtection="1">
      <alignment horizontal="left" vertical="top" wrapText="1"/>
      <protection locked="0"/>
    </xf>
    <xf numFmtId="0" fontId="0" fillId="3" borderId="4" xfId="0" applyFill="1" applyBorder="1" applyAlignment="1" applyProtection="1">
      <alignment horizontal="left" vertical="top" wrapText="1"/>
      <protection locked="0"/>
    </xf>
    <xf numFmtId="0" fontId="0" fillId="3" borderId="0" xfId="0" applyFill="1" applyAlignment="1" applyProtection="1">
      <alignment horizontal="left" vertical="top" wrapText="1"/>
      <protection locked="0"/>
    </xf>
    <xf numFmtId="0" fontId="0" fillId="3" borderId="9" xfId="0" applyFill="1" applyBorder="1" applyAlignment="1" applyProtection="1">
      <alignment horizontal="left" vertical="top" wrapText="1"/>
      <protection locked="0"/>
    </xf>
    <xf numFmtId="0" fontId="0" fillId="3" borderId="8" xfId="0" applyFill="1" applyBorder="1" applyAlignment="1" applyProtection="1">
      <alignment horizontal="left" vertical="top" wrapText="1"/>
      <protection locked="0"/>
    </xf>
    <xf numFmtId="0" fontId="0" fillId="3" borderId="14" xfId="0" applyFill="1" applyBorder="1" applyAlignment="1" applyProtection="1">
      <alignment horizontal="left" vertical="top" wrapText="1"/>
      <protection locked="0"/>
    </xf>
    <xf numFmtId="0" fontId="0" fillId="3" borderId="11" xfId="0" applyFill="1" applyBorder="1" applyAlignment="1" applyProtection="1">
      <alignment horizontal="left" vertical="top" wrapText="1"/>
      <protection locked="0"/>
    </xf>
    <xf numFmtId="0" fontId="72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0" fontId="57" fillId="0" borderId="50" xfId="0" applyFont="1" applyBorder="1" applyAlignment="1">
      <alignment horizontal="center" vertical="center" wrapText="1"/>
    </xf>
    <xf numFmtId="0" fontId="57" fillId="0" borderId="14" xfId="0" applyFont="1" applyBorder="1" applyAlignment="1">
      <alignment horizontal="center" vertical="center" wrapText="1"/>
    </xf>
    <xf numFmtId="0" fontId="57" fillId="0" borderId="51" xfId="0" applyFont="1" applyBorder="1" applyAlignment="1">
      <alignment horizontal="center" vertical="center" wrapText="1"/>
    </xf>
    <xf numFmtId="0" fontId="75" fillId="5" borderId="5" xfId="0" applyFont="1" applyFill="1" applyBorder="1" applyAlignment="1">
      <alignment horizontal="center"/>
    </xf>
    <xf numFmtId="0" fontId="75" fillId="5" borderId="6" xfId="0" applyFont="1" applyFill="1" applyBorder="1" applyAlignment="1">
      <alignment horizontal="center"/>
    </xf>
    <xf numFmtId="0" fontId="75" fillId="5" borderId="7" xfId="0" applyFont="1" applyFill="1" applyBorder="1" applyAlignment="1">
      <alignment horizontal="center"/>
    </xf>
    <xf numFmtId="0" fontId="57" fillId="0" borderId="5" xfId="0" applyFont="1" applyBorder="1" applyAlignment="1">
      <alignment horizontal="center" vertical="center" wrapText="1"/>
    </xf>
    <xf numFmtId="0" fontId="57" fillId="0" borderId="6" xfId="0" applyFont="1" applyBorder="1" applyAlignment="1">
      <alignment horizontal="center" vertical="center"/>
    </xf>
    <xf numFmtId="0" fontId="57" fillId="0" borderId="7" xfId="0" applyFont="1" applyBorder="1" applyAlignment="1">
      <alignment horizontal="center" vertical="center"/>
    </xf>
    <xf numFmtId="0" fontId="57" fillId="0" borderId="14" xfId="0" applyFont="1" applyBorder="1" applyAlignment="1">
      <alignment horizontal="center" vertical="center"/>
    </xf>
    <xf numFmtId="0" fontId="57" fillId="0" borderId="51" xfId="0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 wrapText="1"/>
    </xf>
    <xf numFmtId="0" fontId="57" fillId="0" borderId="7" xfId="0" applyFont="1" applyBorder="1" applyAlignment="1">
      <alignment horizontal="center" vertical="center" wrapText="1"/>
    </xf>
  </cellXfs>
  <cellStyles count="8">
    <cellStyle name="Comma" xfId="1" builtinId="3"/>
    <cellStyle name="Comma 2" xfId="5" xr:uid="{5760C01C-952A-4BD1-A42A-A02E216A2E87}"/>
    <cellStyle name="Currency" xfId="2" builtinId="4"/>
    <cellStyle name="Normal" xfId="0" builtinId="0"/>
    <cellStyle name="Normal 10" xfId="4" xr:uid="{94BE9B7A-EB4D-42F9-9629-106DA2FB7B25}"/>
    <cellStyle name="Normal 3" xfId="6" xr:uid="{9F130B67-5827-49D9-94D6-C134B5BDAE46}"/>
    <cellStyle name="Percent" xfId="3" builtinId="5"/>
    <cellStyle name="Percent 2" xfId="7" xr:uid="{0701543B-6641-4323-BEA2-6E37076D779B}"/>
  </cellStyles>
  <dxfs count="12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27" formatCode="m/d/yyyy\ h:mm"/>
    </dxf>
    <dxf>
      <numFmt numFmtId="174" formatCode="#,##0.0000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name val="Century Gothic"/>
        <family val="2"/>
        <scheme val="none"/>
      </font>
    </dxf>
    <dxf>
      <font>
        <strike val="0"/>
        <outline val="0"/>
        <shadow val="0"/>
        <vertAlign val="baseline"/>
        <name val="Century Gothic"/>
        <family val="2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Century Gothic"/>
        <family val="2"/>
        <scheme val="none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16325C"/>
        <name val="Century Gothic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vertAlign val="baseline"/>
        <name val="Century Gothic"/>
        <family val="2"/>
        <scheme val="none"/>
      </font>
    </dxf>
    <dxf>
      <font>
        <strike val="0"/>
        <outline val="0"/>
        <shadow val="0"/>
        <vertAlign val="baseline"/>
        <name val="Century Gothic"/>
        <family val="2"/>
        <scheme val="none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FFC7CE"/>
      <color rgb="FFFF6D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connections" Target="connections.xml"/><Relationship Id="rId40" Type="http://schemas.openxmlformats.org/officeDocument/2006/relationships/sheetMetadata" Target="metadata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openxmlformats.org/officeDocument/2006/relationships/styles" Target="styles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63500</xdr:colOff>
      <xdr:row>0</xdr:row>
      <xdr:rowOff>111125</xdr:rowOff>
    </xdr:from>
    <xdr:to>
      <xdr:col>5</xdr:col>
      <xdr:colOff>535033</xdr:colOff>
      <xdr:row>6</xdr:row>
      <xdr:rowOff>18620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3250" y="111125"/>
          <a:ext cx="2821033" cy="966675"/>
        </a:xfrm>
        <a:prstGeom prst="rect">
          <a:avLst/>
        </a:prstGeom>
      </xdr:spPr>
    </xdr:pic>
    <xdr:clientData/>
  </xdr:twoCellAnchor>
  <xdr:twoCellAnchor editAs="oneCell">
    <xdr:from>
      <xdr:col>23</xdr:col>
      <xdr:colOff>596034</xdr:colOff>
      <xdr:row>20</xdr:row>
      <xdr:rowOff>157885</xdr:rowOff>
    </xdr:from>
    <xdr:to>
      <xdr:col>32</xdr:col>
      <xdr:colOff>41790</xdr:colOff>
      <xdr:row>24</xdr:row>
      <xdr:rowOff>95688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4284" y="2872510"/>
          <a:ext cx="1828605" cy="622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</xdr:colOff>
          <xdr:row>33</xdr:row>
          <xdr:rowOff>0</xdr:rowOff>
        </xdr:from>
        <xdr:to>
          <xdr:col>32</xdr:col>
          <xdr:colOff>533471</xdr:colOff>
          <xdr:row>36</xdr:row>
          <xdr:rowOff>73025</xdr:rowOff>
        </xdr:to>
        <xdr:pic>
          <xdr:nvPicPr>
            <xdr:cNvPr id="14" name="Pictur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63" spid="_x0000_s27966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7068801" y="3990975"/>
              <a:ext cx="1752670" cy="6191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14</xdr:col>
      <xdr:colOff>0</xdr:colOff>
      <xdr:row>61</xdr:row>
      <xdr:rowOff>190499</xdr:rowOff>
    </xdr:from>
    <xdr:to>
      <xdr:col>19</xdr:col>
      <xdr:colOff>513136</xdr:colOff>
      <xdr:row>68</xdr:row>
      <xdr:rowOff>171098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50286" y="6953249"/>
          <a:ext cx="3584268" cy="13198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1194141</xdr:colOff>
      <xdr:row>1</xdr:row>
      <xdr:rowOff>137059</xdr:rowOff>
    </xdr:from>
    <xdr:to>
      <xdr:col>17</xdr:col>
      <xdr:colOff>38978</xdr:colOff>
      <xdr:row>3</xdr:row>
      <xdr:rowOff>137910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59" r="9304" b="17473"/>
        <a:stretch/>
      </xdr:blipFill>
      <xdr:spPr>
        <a:xfrm>
          <a:off x="16662741" y="322116"/>
          <a:ext cx="1544494" cy="370965"/>
        </a:xfrm>
        <a:prstGeom prst="rect">
          <a:avLst/>
        </a:prstGeom>
      </xdr:spPr>
    </xdr:pic>
    <xdr:clientData/>
  </xdr:twoCellAnchor>
  <xdr:twoCellAnchor>
    <xdr:from>
      <xdr:col>0</xdr:col>
      <xdr:colOff>391886</xdr:colOff>
      <xdr:row>6</xdr:row>
      <xdr:rowOff>0</xdr:rowOff>
    </xdr:from>
    <xdr:to>
      <xdr:col>2</xdr:col>
      <xdr:colOff>10887</xdr:colOff>
      <xdr:row>36</xdr:row>
      <xdr:rowOff>10886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8576F76-98CA-A52F-1110-F03126ED93DD}"/>
            </a:ext>
          </a:extLst>
        </xdr:cNvPr>
        <xdr:cNvSpPr/>
      </xdr:nvSpPr>
      <xdr:spPr>
        <a:xfrm>
          <a:off x="391886" y="1121229"/>
          <a:ext cx="903515" cy="567145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entury Gothic" panose="020B0502020202020204" pitchFamily="34" charset="0"/>
            </a:rPr>
            <a:t>Key Inputs</a:t>
          </a:r>
        </a:p>
      </xdr:txBody>
    </xdr:sp>
    <xdr:clientData/>
  </xdr:twoCellAnchor>
  <xdr:twoCellAnchor>
    <xdr:from>
      <xdr:col>0</xdr:col>
      <xdr:colOff>348342</xdr:colOff>
      <xdr:row>38</xdr:row>
      <xdr:rowOff>54429</xdr:rowOff>
    </xdr:from>
    <xdr:to>
      <xdr:col>1</xdr:col>
      <xdr:colOff>609600</xdr:colOff>
      <xdr:row>59</xdr:row>
      <xdr:rowOff>43543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8ACF650-4BDA-4F1D-B3F7-7286382106D6}"/>
            </a:ext>
          </a:extLst>
        </xdr:cNvPr>
        <xdr:cNvSpPr/>
      </xdr:nvSpPr>
      <xdr:spPr>
        <a:xfrm>
          <a:off x="348342" y="7217229"/>
          <a:ext cx="903515" cy="4093028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entury Gothic" panose="020B0502020202020204" pitchFamily="34" charset="0"/>
            </a:rPr>
            <a:t>UW</a:t>
          </a:r>
        </a:p>
        <a:p>
          <a:pPr algn="ctr"/>
          <a:r>
            <a:rPr lang="en-US" sz="1800">
              <a:latin typeface="Century Gothic" panose="020B0502020202020204" pitchFamily="34" charset="0"/>
            </a:rPr>
            <a:t>Inputs</a:t>
          </a:r>
        </a:p>
      </xdr:txBody>
    </xdr:sp>
    <xdr:clientData/>
  </xdr:twoCellAnchor>
  <xdr:twoCellAnchor>
    <xdr:from>
      <xdr:col>0</xdr:col>
      <xdr:colOff>348342</xdr:colOff>
      <xdr:row>60</xdr:row>
      <xdr:rowOff>21771</xdr:rowOff>
    </xdr:from>
    <xdr:to>
      <xdr:col>1</xdr:col>
      <xdr:colOff>609600</xdr:colOff>
      <xdr:row>83</xdr:row>
      <xdr:rowOff>14150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3A5A8F86-F796-4E24-93B2-3449B7A987E9}"/>
            </a:ext>
          </a:extLst>
        </xdr:cNvPr>
        <xdr:cNvSpPr/>
      </xdr:nvSpPr>
      <xdr:spPr>
        <a:xfrm>
          <a:off x="348342" y="11484428"/>
          <a:ext cx="903515" cy="4499065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Century Gothic" panose="020B0502020202020204" pitchFamily="34" charset="0"/>
            </a:rPr>
            <a:t>Add.</a:t>
          </a:r>
        </a:p>
        <a:p>
          <a:pPr algn="ctr"/>
          <a:r>
            <a:rPr lang="en-US" sz="2000">
              <a:latin typeface="Century Gothic" panose="020B0502020202020204" pitchFamily="34" charset="0"/>
            </a:rPr>
            <a:t>Info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8</xdr:row>
          <xdr:rowOff>0</xdr:rowOff>
        </xdr:from>
        <xdr:to>
          <xdr:col>2</xdr:col>
          <xdr:colOff>1333500</xdr:colOff>
          <xdr:row>12</xdr:row>
          <xdr:rowOff>0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7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UW Loan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13</xdr:row>
          <xdr:rowOff>180975</xdr:rowOff>
        </xdr:from>
        <xdr:to>
          <xdr:col>3</xdr:col>
          <xdr:colOff>28575</xdr:colOff>
          <xdr:row>17</xdr:row>
          <xdr:rowOff>180975</xdr:rowOff>
        </xdr:to>
        <xdr:sp macro="" textlink="">
          <xdr:nvSpPr>
            <xdr:cNvPr id="126978" name="Button 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7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Sales Loan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19</xdr:row>
          <xdr:rowOff>104775</xdr:rowOff>
        </xdr:from>
        <xdr:to>
          <xdr:col>3</xdr:col>
          <xdr:colOff>38100</xdr:colOff>
          <xdr:row>22</xdr:row>
          <xdr:rowOff>104775</xdr:rowOff>
        </xdr:to>
        <xdr:sp macro="" textlink="">
          <xdr:nvSpPr>
            <xdr:cNvPr id="126979" name="Button 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7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from Salesforce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73</xdr:col>
      <xdr:colOff>217714</xdr:colOff>
      <xdr:row>1</xdr:row>
      <xdr:rowOff>198800</xdr:rowOff>
    </xdr:from>
    <xdr:to>
      <xdr:col>77</xdr:col>
      <xdr:colOff>165610</xdr:colOff>
      <xdr:row>6</xdr:row>
      <xdr:rowOff>9499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76821" y="416514"/>
          <a:ext cx="2288325" cy="9128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rchwestcapital-my.sharepoint.com/personal/myushak_archwestcapital_com/Documents/Desktop/AWC%20Pipeline%20and%20BorrowingBase%20link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enryFrome\Desktop\Bain%202\Archwest%20Capital%20FNF%20Sizer%20-%20Master.xlsm" TargetMode="External"/><Relationship Id="rId1" Type="http://schemas.openxmlformats.org/officeDocument/2006/relationships/externalLinkPath" Target="https://archwestcapital.sharepoint.com/Users/HenryFrome/Desktop/Bain%202/Archwest%20Capital%20FNF%20Sizer%20-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enryFrome\Archwest%20Capital\Product%20Development%20-%20Documents\(4)%20GUC\Sizer\Bain\Archwest%20Capital%20GUC%20Sizer%206.30.2024.xlsm" TargetMode="External"/><Relationship Id="rId1" Type="http://schemas.openxmlformats.org/officeDocument/2006/relationships/externalLinkPath" Target="https://archwestcapital.sharepoint.com/Users/HenryFrome/Archwest%20Capital/Product%20Development%20-%20Documents/(4)%20GUC/Sizer/Bain/Archwest%20Capital%20GUC%20Sizer%206.30.202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rchwestcapital-my.sharepoint.com/Users/downeyb/AppData/Local/Microsoft/Windows/INetCache/Content.Outlook/1PBAY7F3/RCN%202019-SFR7%20(002)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rchwestcapital.sharepoint.com/sites/ProductDevelopment/Shared%20Documents/(3)%20SFR%20Rental/SFR%20Sizer/Portfolio%20Sizer/Non%20Recourse%20Sizer%20-%209.7.2023.xlsm" TargetMode="External"/><Relationship Id="rId1" Type="http://schemas.openxmlformats.org/officeDocument/2006/relationships/externalLinkPath" Target="https://archwestcapital.sharepoint.com/sites/ProductDevelopment/Shared%20Documents/(3)%20SFR%20Rental/SFR%20Sizer/Portfolio%20Sizer/Non%20Recourse%20Sizer%20-%209.7.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ateral Data"/>
      <sheetName val="Borrowing Base"/>
      <sheetName val="Notice of Request"/>
      <sheetName val="Compliance Cert"/>
      <sheetName val="Look"/>
      <sheetName val="Drop Down Value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Property Drop"/>
      <sheetName val="Portfolio Drop"/>
      <sheetName val="Salesforce Upload"/>
      <sheetName val="Archwest Sizer UW"/>
      <sheetName val="Archwest Sizer"/>
      <sheetName val="SF data "/>
      <sheetName val="SFUpload"/>
      <sheetName val="Qualifications "/>
      <sheetName val="Pricing Sheet Mod"/>
      <sheetName val="Enabler4Excel_Picklist_Values"/>
      <sheetName val="Salesforce Refresh "/>
      <sheetName val="Unit Refresh"/>
      <sheetName val="SFProperty"/>
      <sheetName val="SFUnit"/>
      <sheetName val="Term Sheet -no rehab"/>
      <sheetName val="Term Sheet -with rehab"/>
      <sheetName val="Lists"/>
      <sheetName val="DEF"/>
      <sheetName val="Summary"/>
      <sheetName val="Engine"/>
      <sheetName val="User Table"/>
      <sheetName val="Rates"/>
      <sheetName val="Exception Requ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Ineligible Property"/>
      <sheetName val="Salesforce Upload"/>
      <sheetName val="Internal Valuation"/>
      <sheetName val="Master Sizer Inputs"/>
      <sheetName val="SF data "/>
      <sheetName val="Experience Calculator"/>
      <sheetName val="GUC Engine -&gt;"/>
      <sheetName val="GUC Coding"/>
      <sheetName val="Engine"/>
      <sheetName val="Pricing Sheet Mod"/>
      <sheetName val="Deal Summary -&gt;"/>
      <sheetName val="Deal Underwriting Overview"/>
      <sheetName val="Deal Overview Engine"/>
      <sheetName val="MSA Analysis"/>
      <sheetName val="Salesforce Tabs -&gt;"/>
      <sheetName val="Portfolio Drop"/>
      <sheetName val="SFUpload"/>
      <sheetName val="Enabler4Excel_Picklist_Values"/>
      <sheetName val="Salesforce Refresh "/>
      <sheetName val="Unit Refresh"/>
      <sheetName val="SFProperty"/>
      <sheetName val="SFUnit"/>
      <sheetName val="Lists"/>
      <sheetName val="Rates -&gt;"/>
      <sheetName val="User Table"/>
      <sheetName val="Rates"/>
      <sheetName val=" To Discuss With Bain"/>
      <sheetName val="Fields to Track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riginator Docs -&gt;"/>
      <sheetName val="Sheet1"/>
      <sheetName val="Blade Tape Crack -&gt;"/>
      <sheetName val="Pool"/>
      <sheetName val="Loans"/>
      <sheetName val="Properties"/>
      <sheetName val="RCN Data Lookup"/>
      <sheetName val="Analytics -&gt;"/>
      <sheetName val="Loan Level Pricing"/>
      <sheetName val="Strats"/>
      <sheetName val="Summary Charts"/>
      <sheetName val="Box Strats"/>
      <sheetName val="Balde Runs"/>
      <sheetName val="Securitization Summary"/>
      <sheetName val="Trade Tickets -&gt;"/>
      <sheetName val="Trade Ticket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Quick Overview"/>
      <sheetName val="SF Tab"/>
      <sheetName val="Enabler4Excel_Picklist_Values"/>
      <sheetName val="Refresh Area"/>
      <sheetName val="Sheet1"/>
      <sheetName val="Sales Drop"/>
      <sheetName val="Expense Assumptions"/>
      <sheetName val="Inputs Rollup"/>
      <sheetName val="Sizer Underwriting"/>
      <sheetName val="Portfolio Overview"/>
      <sheetName val="SF Drop"/>
      <sheetName val="BX Model"/>
      <sheetName val="Engine -&gt;"/>
      <sheetName val="Engine Overview"/>
      <sheetName val="Live Rate Sheet Portfolio"/>
      <sheetName val="Adjustments"/>
      <sheetName val="Property Level Adjustments"/>
      <sheetName val="Max LTV Calculator"/>
      <sheetName val="Prepay"/>
      <sheetName val="Requirement Calcs"/>
      <sheetName val="Rates -&gt;"/>
      <sheetName val="Rate Refresh"/>
      <sheetName val="Treasury Coding"/>
      <sheetName val="Salesforce Refresh "/>
      <sheetName val="Unit Refresh"/>
      <sheetName val="SFUpload"/>
      <sheetName val="SFProperty"/>
      <sheetName val="SFUnit"/>
      <sheetName val="Tax Insurance Table"/>
      <sheetName val="Property Upload"/>
      <sheetName val="Lists"/>
      <sheetName val="Collateral Upload Old"/>
      <sheetName val="Units  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 refreshError="1"/>
      <sheetData sheetId="1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Henry Frome" id="{91EC5A49-6DCA-4618-9637-460A681088A9}" userId="S::hfrome@archwestcapital.com::cc85cd39-f741-4303-b3ab-8fc67a12a31b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(1)" backgroundRefresh="0" connectionId="2" xr16:uid="{A79B2BCF-63BB-474E-8AB6-94CFE27D3A98}" autoFormatId="16" applyNumberFormats="0" applyBorderFormats="0" applyFontFormats="0" applyPatternFormats="0" applyAlignmentFormats="0" applyWidthHeightFormats="0">
  <queryTableRefresh nextId="5">
    <queryTableFields count="4">
      <queryTableField id="1" name="Title" tableColumnId="1"/>
      <queryTableField id="2" name="Role" tableColumnId="2"/>
      <queryTableField id="4" name="Item Type" tableColumnId="3"/>
      <queryTableField id="3" name="Path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rchwest Sizer Version" backgroundRefresh="0" connectionId="1" xr16:uid="{5A3BA7D3-6ABD-4EA4-A7FE-080C5BB1E816}" autoFormatId="16" applyNumberFormats="0" applyBorderFormats="0" applyFontFormats="0" applyPatternFormats="0" applyAlignmentFormats="0" applyWidthHeightFormats="0">
  <queryTableRefresh nextId="5">
    <queryTableFields count="4">
      <queryTableField id="1" name="Title" tableColumnId="1"/>
      <queryTableField id="2" name="Sizer Version" tableColumnId="2"/>
      <queryTableField id="4" name="Item Type" tableColumnId="3"/>
      <queryTableField id="3" name="Path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" backgroundRefresh="0" connectionId="3" xr16:uid="{AB852FA9-4212-4E56-ABEE-FF5A691AFB2D}" autoFormatId="16" applyNumberFormats="0" applyBorderFormats="0" applyFontFormats="0" applyPatternFormats="0" applyAlignmentFormats="0" applyWidthHeightFormats="0">
  <queryTableRefresh nextId="6">
    <queryTableFields count="5">
      <queryTableField id="1" name="Title" tableColumnId="1"/>
      <queryTableField id="2" name="Rate" tableColumnId="2"/>
      <queryTableField id="3" name="UpdatedDateTime" tableColumnId="3"/>
      <queryTableField id="5" name="Item Type" tableColumnId="4"/>
      <queryTableField id="4" name="Path" tableColumnId="5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628910-ABFE-4490-92DA-4D641E3A8E89}" name="SFTable" displayName="SFTable" ref="AH3:AK57" totalsRowShown="0" headerRowDxfId="46" dataDxfId="45" tableBorderDxfId="44">
  <autoFilter ref="AH3:AK57" xr:uid="{1F628910-ABFE-4490-92DA-4D641E3A8E89}"/>
  <tableColumns count="4">
    <tableColumn id="1" xr3:uid="{211C494B-3AC7-44FA-9FE6-EFBD87A9C2C1}" name="Column1" dataDxfId="43"/>
    <tableColumn id="2" xr3:uid="{43B84644-D9A3-46AD-8911-4EE8A75C57EC}" name="Ellington" dataDxfId="42"/>
    <tableColumn id="3" xr3:uid="{9B27C4E8-3D69-437E-826E-0405AD4230DF}" name="Ares / Aspida" dataDxfId="41"/>
    <tableColumn id="4" xr3:uid="{8B5B2830-60F5-4716-8E20-F3FC77B50D2F}" name="Bain" dataDxfId="4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B15198-F478-428A-BACA-34E617E3EFED}" name="Table105" displayName="Table105" ref="C8:AZ14" totalsRowShown="0" headerRowDxfId="25">
  <autoFilter ref="C8:AZ14" xr:uid="{894A0293-47C8-4B9A-B86E-B70946A8042C}"/>
  <tableColumns count="50">
    <tableColumn id="1" xr3:uid="{3A352CA8-A17D-4BD3-86C0-17CF9994A376}" name="Collateral Number"/>
    <tableColumn id="2" xr3:uid="{956AA41D-BFDD-41F9-BD97-6D0CC9C216F4}" name="Property__r : Property Address (Street)"/>
    <tableColumn id="3" xr3:uid="{D3FDD63C-A00B-4893-8064-CE99E25D8F2E}" name="Property__r : Property Address (City)"/>
    <tableColumn id="4" xr3:uid="{38FF3133-2AE1-41FC-8ED4-54A2798CB10A}" name="Property__r : Property Address (State/Province)"/>
    <tableColumn id="5" xr3:uid="{5379BA28-EC74-433D-B365-50D776C90EDA}" name="Property__r : Property Address (ZIP/Postal Code)"/>
    <tableColumn id="6" xr3:uid="{4AF44038-9A56-47D4-9949-B80C50FA5E7E}" name="Property Type"/>
    <tableColumn id="7" xr3:uid="{90B56F53-CDBB-49F8-8A12-8AD931A068E9}" name="Year Built"/>
    <tableColumn id="8" xr3:uid="{3DC498F7-B5A7-45E1-BC34-A61FA785A80A}" name="Square Footage"/>
    <tableColumn id="9" xr3:uid="{99BC02A6-853E-4905-A83F-1E3F7CF28F09}" name="Unit Count"/>
    <tableColumn id="10" xr3:uid="{22489F01-C251-4217-9D79-75A6E93B5090}" name="Leased Units"/>
    <tableColumn id="11" xr3:uid="{59F2FC91-1D1E-469C-95AA-65CAC25BE0A1}" name="Occupancy Status"/>
    <tableColumn id="12" xr3:uid="{4E3690CB-4564-4AB0-9669-744489AF6A45}" name="Rural"/>
    <tableColumn id="13" xr3:uid="{E27F2396-9B3F-4089-BD06-9563BD9055BE}" name="MSA"/>
    <tableColumn id="14" xr3:uid="{B0ED3722-0739-40FB-A7E2-732B2BCD0534}" name="Property County"/>
    <tableColumn id="15" xr3:uid="{272FED8F-5C93-4CCC-9EEF-9D041766B7E6}" name="APN"/>
    <tableColumn id="16" xr3:uid="{43AF6A59-B413-46EB-A07A-1F796A8A251A}" name="Leased"/>
    <tableColumn id="17" xr3:uid="{C90C6DF2-EA53-45A7-BD47-3148283669D6}" name="Rent"/>
    <tableColumn id="18" xr3:uid="{303B8F72-6598-4EA1-9504-A9FDBA9214A6}" name="Market Rent"/>
    <tableColumn id="19" xr3:uid="{D3F4BD3C-A16F-45C5-A2D9-CF8607EDB24A}" name="Lease Start Date"/>
    <tableColumn id="20" xr3:uid="{7BCBA7F7-63CD-4B19-94E0-2E1526506AE7}" name="Lease End Date"/>
    <tableColumn id="21" xr3:uid="{20D879A3-0AAB-42D7-8776-A7D846C2C396}" name="Is Vacation Rental"/>
    <tableColumn id="22" xr3:uid="{9049FE03-A263-40DC-9B55-D65F2B037E93}" name="Property Purchase Price"/>
    <tableColumn id="23" xr3:uid="{CCC2D8DC-3D99-4B17-9134-094AB93272BC}" name="Property Purchase Date"/>
    <tableColumn id="24" xr3:uid="{3BAE81A0-E63A-4B66-9B69-7C59F5EB4827}" name="Acquisition Date" dataDxfId="24"/>
    <tableColumn id="25" xr3:uid="{BDD9EE4F-A4EF-4018-B2DA-94D2D5FBC9AA}" name="Property"/>
    <tableColumn id="26" xr3:uid="{5C240E93-EEB6-4F8C-ACBC-BDA794E3AC24}" name="Record ID"/>
    <tableColumn id="27" xr3:uid="{D1F731BC-F2F0-4E24-9079-66DA43BDCA84}" name="Other Income (Monthly)"/>
    <tableColumn id="28" xr3:uid="{BDA20D56-17DB-4BF1-A621-2F09CC53A5FE}" name="Vacancy and Collection Loss %"/>
    <tableColumn id="29" xr3:uid="{03FE93F3-BB1A-426B-9AC1-D0B6FD8C8DCF}" name="Management Fee (Monthly)"/>
    <tableColumn id="30" xr3:uid="{F6C56050-8F4E-47C3-87EF-EEA4CDAD5D67}" name="R&amp;M (Monthly)"/>
    <tableColumn id="31" xr3:uid="{E2577343-2197-450D-98FB-26F7FDB52AAD}" name="Marketing (Monthly)"/>
    <tableColumn id="32" xr3:uid="{D861982F-A280-4D74-A3CD-23FD1D8AB687}" name="Turnover (Monthly)"/>
    <tableColumn id="33" xr3:uid="{7C9DB047-4984-439E-88D1-B30E0BB66450}" name="Reserves (Monthly)"/>
    <tableColumn id="34" xr3:uid="{E32789B0-502A-4962-8CC3-D6F5DBC10735}" name="Utilities (Monthly)"/>
    <tableColumn id="35" xr3:uid="{1CA09955-B52E-4F3E-9B32-E16512B094CB}" name="Misc. (Monthly)"/>
    <tableColumn id="36" xr3:uid="{C9F85B74-642A-4B8D-8CDD-D09B9711C75C}" name="Property Taxes"/>
    <tableColumn id="37" xr3:uid="{A673B7CF-759B-4FDE-A2A4-85F4441DC175}" name="Property Insurance"/>
    <tableColumn id="38" xr3:uid="{D38DE9C2-BB4A-4290-85AE-1DCED47BD29D}" name="HOA"/>
    <tableColumn id="39" xr3:uid="{A87D4844-BF56-4DB1-B0E7-EC1057A2619A}" name="Capital Expenditures (Yearly)"/>
    <tableColumn id="40" xr3:uid="{E7C87F39-EC2B-4CA0-8247-BE43B2FE6DDF}" name="Other Expenses (Monthly)"/>
    <tableColumn id="41" xr3:uid="{721BEC7D-78AF-4740-862C-885589A5FBF7}" name="Estimated Property Value"/>
    <tableColumn id="42" xr3:uid="{17CEF534-E88F-4C57-8E20-0F1EBE438595}" name="Estimated Rent"/>
    <tableColumn id="43" xr3:uid="{2130F9DE-3E6B-4A99-9CAE-F8FF99D390B4}" name="Rennovation Costs"/>
    <tableColumn id="44" xr3:uid="{83EFF374-8438-42E2-B8EE-94CA78E20937}" name="Loan Name"/>
    <tableColumn id="45" xr3:uid="{66B7E419-BBDF-48BA-92E5-D02D7841F8D3}" name="Original Appraised Value"/>
    <tableColumn id="46" xr3:uid="{9F7370EC-712A-4FA8-8B82-1EAC08162E4E}" name="Collateral Included"/>
    <tableColumn id="47" xr3:uid="{7E00A2D5-4CDB-4220-93F5-93058BBAAB1B}" name="Property__r : Lock Property"/>
    <tableColumn id="48" xr3:uid="{C9D13E68-3B71-4173-939F-1A0F76C41D96}" name="Loan_Name__r : Sales Summary"/>
    <tableColumn id="49" xr3:uid="{278A94D3-F38F-4E8D-9CD6-8B9BAABAD55C}" name="Loan_Name__r : Pre-Screen Required"/>
    <tableColumn id="50" xr3:uid="{A2C7C8FB-59CD-4204-A36B-C5C88DB9BF6A}" name="Loan_Name__r : Pre-Screen Required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FDE4D4-0062-4686-AFAC-D9FF971DA1DA}" name="States_lend" displayName="States_lend" ref="AB3:AG54" totalsRowShown="0" headerRowDxfId="23" dataDxfId="22">
  <autoFilter ref="AB3:AG54" xr:uid="{50FDE4D4-0062-4686-AFAC-D9FF971DA1DA}"/>
  <tableColumns count="6">
    <tableColumn id="1" xr3:uid="{D1791265-EEA7-47DC-BE3B-B5395DDB1077}" name="States" dataDxfId="21"/>
    <tableColumn id="2" xr3:uid="{21D5E038-EE8F-45ED-9A62-52564D5D19C9}" name="Able to Lend" dataDxfId="20"/>
    <tableColumn id="3" xr3:uid="{DFE96679-AAA1-4F3E-A88B-5250D590AC81}" name="Tier rank " dataDxfId="19"/>
    <tableColumn id="4" xr3:uid="{727E774F-8125-4A3C-82CF-55E8CAA6F051}" name="Tier 1" dataDxfId="18">
      <calculatedColumnFormula>IF(States_lend[[#This Row],[Tier rank ]]="Tier 1", States_lend[[#This Row],[States]],"")</calculatedColumnFormula>
    </tableColumn>
    <tableColumn id="5" xr3:uid="{EBB9E412-4119-4343-976C-A620964E5F4F}" name="Tier 2" dataDxfId="17">
      <calculatedColumnFormula>IF(States_lend[[#This Row],[Tier rank ]]="Tier 2", States_lend[[#This Row],[States]],"")</calculatedColumnFormula>
    </tableColumn>
    <tableColumn id="6" xr3:uid="{35193739-A6B8-4F46-9BDF-1AD14B822586}" name="Tier 3" dataDxfId="16">
      <calculatedColumnFormula>IF(States_lend[[#This Row],[Tier rank ]]="Tier 3", States_lend[[#This Row],[States]],"")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8D60DB-3903-4099-A75A-EDD75D3E62D1}" name="Table_User_Profile" displayName="Table_User_Profile" ref="A1:D64" tableType="queryTable" totalsRowShown="0">
  <autoFilter ref="A1:D64" xr:uid="{6908BECC-1DB1-4677-8FAC-A37B0D3ADD36}"/>
  <tableColumns count="4">
    <tableColumn id="1" xr3:uid="{7C52E4B3-6C8C-4B24-8352-C440D141359A}" uniqueName="Title" name="Title" queryTableFieldId="1" dataDxfId="15"/>
    <tableColumn id="2" xr3:uid="{ECF9BDF5-08C1-4D9C-8255-A9AFB65972DE}" uniqueName="Role" name="Role" queryTableFieldId="2" dataDxfId="14"/>
    <tableColumn id="3" xr3:uid="{E3BE085D-0D8B-42B6-A089-30B48C496B52}" uniqueName="FSObjType" name="Item Type" queryTableFieldId="4" dataDxfId="13"/>
    <tableColumn id="4" xr3:uid="{90E443FD-B069-4E81-8A13-88C24BF888F5}" uniqueName="FileDirRef" name="Path" queryTableFieldId="3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72966A-09A0-4B30-8EE0-FB57CFF74017}" name="Table_Sizer_Version" displayName="Table_Sizer_Version" ref="G1:J6" tableType="queryTable" totalsRowShown="0">
  <autoFilter ref="G1:J6" xr:uid="{C172966A-09A0-4B30-8EE0-FB57CFF74017}"/>
  <tableColumns count="4">
    <tableColumn id="1" xr3:uid="{A8FBD953-B6AF-4625-9EE3-6EBD9813A6FB}" uniqueName="Title" name="Title" queryTableFieldId="1" dataDxfId="11"/>
    <tableColumn id="2" xr3:uid="{9659619B-5DD4-45A9-B152-5D2EE102F438}" uniqueName="SizerName" name="Sizer Version" queryTableFieldId="2" dataDxfId="10"/>
    <tableColumn id="3" xr3:uid="{AB165C65-A6DC-47A9-AADC-7AB3117AD0AE}" uniqueName="FSObjType" name="Item Type" queryTableFieldId="4" dataDxfId="9"/>
    <tableColumn id="4" xr3:uid="{ED0C191C-F96F-461C-B759-3C09C5D60F5E}" uniqueName="FileDirRef" name="Path" queryTableFieldId="3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36F551-528F-4B10-9FAA-0E4910DF5F24}" name="Treasury_Rates" displayName="Treasury_Rates" ref="A1:E6" tableType="queryTable" totalsRowShown="0">
  <autoFilter ref="A1:E6" xr:uid="{EE36F551-528F-4B10-9FAA-0E4910DF5F24}"/>
  <tableColumns count="5">
    <tableColumn id="1" xr3:uid="{8D16B284-5237-4CBE-A1E5-807B2544F92B}" uniqueName="Title" name="Title" queryTableFieldId="1" dataDxfId="7"/>
    <tableColumn id="2" xr3:uid="{F15A9744-784C-4C7E-96AD-ED3E90161841}" uniqueName="Rate" name="Rate" queryTableFieldId="2" dataDxfId="6"/>
    <tableColumn id="3" xr3:uid="{4E56D294-00AF-4430-B1EC-B7646B845461}" uniqueName="UpdatedDateTime" name="UpdatedDateTime" queryTableFieldId="3" dataDxfId="5"/>
    <tableColumn id="4" xr3:uid="{D320434C-F41E-4DF9-9DA4-53D3394A1FB2}" uniqueName="FSObjType" name="Item Type" queryTableFieldId="5" dataDxfId="4"/>
    <tableColumn id="5" xr3:uid="{5BD025AA-7DB4-436A-898E-8A544C7DD24A}" uniqueName="FileDirRef" name="Path" queryTableFieldId="4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14" dT="2024-03-13T20:50:35.39" personId="{91EC5A49-6DCA-4618-9637-460A681088A9}" id="{956CCB85-6508-4F0C-841F-D1587C166912}">
    <text>What does this do?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1" dT="2024-03-14T21:09:36.88" personId="{91EC5A49-6DCA-4618-9637-460A681088A9}" id="{C83A6066-67C5-4152-895F-E411FC7A1659}">
    <text>Should this be amount in the deal already?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1.bin"/><Relationship Id="rId4" Type="http://schemas.microsoft.com/office/2017/10/relationships/threadedComment" Target="../threadedComments/threadedComment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Relationship Id="rId4" Type="http://schemas.openxmlformats.org/officeDocument/2006/relationships/customProperty" Target="../customProperty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2.xml"/><Relationship Id="rId4" Type="http://schemas.openxmlformats.org/officeDocument/2006/relationships/customProperty" Target="../customProperty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17.bin"/><Relationship Id="rId5" Type="http://schemas.openxmlformats.org/officeDocument/2006/relationships/customProperty" Target="../customProperty11.bin"/><Relationship Id="rId4" Type="http://schemas.openxmlformats.org/officeDocument/2006/relationships/customProperty" Target="../customProperty1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18.bin"/><Relationship Id="rId4" Type="http://schemas.openxmlformats.org/officeDocument/2006/relationships/customProperty" Target="../customProperty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ACC66-AD75-478B-8EDF-7FC3014393F4}">
  <sheetPr codeName="Sheet11">
    <tabColor theme="9" tint="0.59999389629810485"/>
  </sheetPr>
  <dimension ref="D6:AG97"/>
  <sheetViews>
    <sheetView showGridLines="0" view="pageBreakPreview" topLeftCell="A24" zoomScale="85" zoomScaleNormal="70" zoomScaleSheetLayoutView="85" workbookViewId="0">
      <selection activeCell="O49" sqref="O49"/>
    </sheetView>
  </sheetViews>
  <sheetFormatPr defaultRowHeight="15" x14ac:dyDescent="0.25"/>
  <cols>
    <col min="4" max="4" width="25.42578125" customWidth="1"/>
    <col min="10" max="10" width="17.42578125" bestFit="1" customWidth="1"/>
    <col min="11" max="11" width="13.42578125" bestFit="1" customWidth="1"/>
    <col min="24" max="24" width="0" hidden="1" customWidth="1"/>
    <col min="25" max="25" width="42.42578125" hidden="1" customWidth="1"/>
    <col min="26" max="29" width="0" hidden="1" customWidth="1"/>
  </cols>
  <sheetData>
    <row r="6" spans="4:26" x14ac:dyDescent="0.25">
      <c r="J6" s="3" t="s">
        <v>0</v>
      </c>
      <c r="K6" s="5" t="s">
        <v>1</v>
      </c>
    </row>
    <row r="7" spans="4:26" ht="21" x14ac:dyDescent="0.35">
      <c r="D7" s="21" t="s">
        <v>2</v>
      </c>
      <c r="J7" s="3" t="s">
        <v>3</v>
      </c>
      <c r="K7" s="121">
        <v>22</v>
      </c>
    </row>
    <row r="8" spans="4:26" x14ac:dyDescent="0.25">
      <c r="J8" s="3" t="s">
        <v>4</v>
      </c>
      <c r="K8" s="5" t="str">
        <f>IF(_xlfn.XLOOKUP($K$6,Table_Sizer_Version[Title],Table_Sizer_Version[Sizer Version],,0)=$K$7,"Yes","OUT-OF-DATE")</f>
        <v>Yes</v>
      </c>
    </row>
    <row r="9" spans="4:26" x14ac:dyDescent="0.25">
      <c r="D9" t="s">
        <v>5</v>
      </c>
      <c r="Y9" s="899" t="s">
        <v>6</v>
      </c>
    </row>
    <row r="10" spans="4:26" x14ac:dyDescent="0.25">
      <c r="D10" s="8">
        <v>44655</v>
      </c>
      <c r="E10" s="6" t="s">
        <v>7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Y10" s="2" t="s">
        <v>8</v>
      </c>
      <c r="Z10" s="7" t="s">
        <v>9</v>
      </c>
    </row>
    <row r="11" spans="4:26" x14ac:dyDescent="0.25">
      <c r="D11" s="8">
        <v>44665</v>
      </c>
      <c r="E11" s="6" t="s">
        <v>10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Y11" s="2" t="s">
        <v>11</v>
      </c>
      <c r="Z11" t="s">
        <v>12</v>
      </c>
    </row>
    <row r="12" spans="4:26" x14ac:dyDescent="0.25">
      <c r="D12" s="8">
        <v>44670</v>
      </c>
      <c r="E12" s="6" t="s">
        <v>13</v>
      </c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Y12" s="2" t="s">
        <v>14</v>
      </c>
    </row>
    <row r="13" spans="4:26" x14ac:dyDescent="0.25">
      <c r="D13" s="8">
        <v>44670</v>
      </c>
      <c r="E13" s="6" t="s">
        <v>15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Y13" s="2" t="s">
        <v>16</v>
      </c>
    </row>
    <row r="14" spans="4:26" x14ac:dyDescent="0.25">
      <c r="D14" s="8">
        <v>44672</v>
      </c>
      <c r="E14" s="6" t="s">
        <v>17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Y14" s="2" t="s">
        <v>18</v>
      </c>
    </row>
    <row r="15" spans="4:26" x14ac:dyDescent="0.25">
      <c r="D15" s="8">
        <v>44672</v>
      </c>
      <c r="E15" s="6" t="s">
        <v>19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Y15" s="2" t="s">
        <v>20</v>
      </c>
    </row>
    <row r="16" spans="4:26" x14ac:dyDescent="0.25">
      <c r="D16" s="8">
        <v>44683</v>
      </c>
      <c r="E16" s="6" t="s">
        <v>21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Y16" s="2" t="s">
        <v>22</v>
      </c>
    </row>
    <row r="17" spans="4:33" x14ac:dyDescent="0.25">
      <c r="D17" s="8">
        <v>44690</v>
      </c>
      <c r="E17" s="6" t="s">
        <v>23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Y17" s="2" t="s">
        <v>24</v>
      </c>
    </row>
    <row r="18" spans="4:33" x14ac:dyDescent="0.25">
      <c r="D18" s="8">
        <v>44773</v>
      </c>
      <c r="E18" s="6" t="s">
        <v>25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Y18" s="2" t="s">
        <v>26</v>
      </c>
    </row>
    <row r="19" spans="4:33" x14ac:dyDescent="0.25">
      <c r="D19" s="8">
        <v>45198</v>
      </c>
      <c r="E19" s="6" t="s">
        <v>27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Y19" s="2" t="s">
        <v>28</v>
      </c>
    </row>
    <row r="20" spans="4:33" x14ac:dyDescent="0.25">
      <c r="D20" s="8">
        <v>45213</v>
      </c>
      <c r="E20" s="6" t="s">
        <v>29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4:33" x14ac:dyDescent="0.25">
      <c r="D21" s="8">
        <v>45217</v>
      </c>
      <c r="E21" s="6" t="s">
        <v>30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4:33" x14ac:dyDescent="0.25">
      <c r="D22" s="8">
        <v>45236</v>
      </c>
      <c r="E22" s="6" t="s">
        <v>31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4:33" x14ac:dyDescent="0.25">
      <c r="D23" s="8">
        <v>45245</v>
      </c>
      <c r="E23" s="6" t="s">
        <v>32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</row>
    <row r="24" spans="4:33" x14ac:dyDescent="0.25">
      <c r="D24" s="8">
        <v>45247</v>
      </c>
      <c r="E24" s="6" t="s">
        <v>33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</row>
    <row r="25" spans="4:33" x14ac:dyDescent="0.25">
      <c r="D25" s="8">
        <v>45258</v>
      </c>
      <c r="E25" s="6" t="s">
        <v>34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</row>
    <row r="26" spans="4:33" ht="15.75" thickBot="1" x14ac:dyDescent="0.3">
      <c r="D26" s="8">
        <v>45259</v>
      </c>
      <c r="E26" s="6" t="s">
        <v>35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</row>
    <row r="27" spans="4:33" x14ac:dyDescent="0.25">
      <c r="D27" s="8">
        <v>45265</v>
      </c>
      <c r="E27" s="6" t="s">
        <v>36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X27" s="10"/>
      <c r="Y27" s="11"/>
      <c r="Z27" s="11"/>
      <c r="AA27" s="11"/>
      <c r="AB27" s="11"/>
      <c r="AC27" s="11"/>
      <c r="AD27" s="11"/>
      <c r="AE27" s="11"/>
      <c r="AF27" s="11"/>
      <c r="AG27" s="12"/>
    </row>
    <row r="28" spans="4:33" x14ac:dyDescent="0.25">
      <c r="D28" s="8">
        <v>45338</v>
      </c>
      <c r="E28" s="6" t="s">
        <v>37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X28" s="13"/>
      <c r="Y28" s="14"/>
      <c r="Z28" s="14"/>
      <c r="AA28" s="14"/>
      <c r="AB28" s="14"/>
      <c r="AC28" s="14"/>
      <c r="AD28" s="14"/>
      <c r="AE28" s="14"/>
      <c r="AF28" s="14"/>
      <c r="AG28" s="15"/>
    </row>
    <row r="29" spans="4:33" x14ac:dyDescent="0.25">
      <c r="D29" s="8"/>
      <c r="E29" s="6" t="s">
        <v>38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X29" s="13"/>
      <c r="Y29" s="14"/>
      <c r="Z29" s="14"/>
      <c r="AA29" s="14"/>
      <c r="AB29" s="14"/>
      <c r="AC29" s="14"/>
      <c r="AD29" s="14"/>
      <c r="AE29" s="14"/>
      <c r="AF29" s="14"/>
      <c r="AG29" s="15"/>
    </row>
    <row r="30" spans="4:33" x14ac:dyDescent="0.25">
      <c r="D30" s="179">
        <v>45349</v>
      </c>
      <c r="E30" s="180" t="s">
        <v>39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X30" s="13"/>
      <c r="Y30" s="14"/>
      <c r="Z30" s="14"/>
      <c r="AA30" s="14"/>
      <c r="AB30" s="14"/>
      <c r="AC30" s="14"/>
      <c r="AD30" s="14"/>
      <c r="AE30" s="14"/>
      <c r="AF30" s="14"/>
      <c r="AG30" s="15"/>
    </row>
    <row r="31" spans="4:33" x14ac:dyDescent="0.25">
      <c r="D31" s="8">
        <v>38045</v>
      </c>
      <c r="E31" s="6" t="s">
        <v>40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X31" s="13"/>
      <c r="Y31" s="14"/>
      <c r="Z31" s="14"/>
      <c r="AA31" s="14"/>
      <c r="AB31" s="14"/>
      <c r="AC31" s="14"/>
      <c r="AD31" s="14"/>
      <c r="AE31" s="14"/>
      <c r="AF31" s="14"/>
      <c r="AG31" s="15"/>
    </row>
    <row r="32" spans="4:33" x14ac:dyDescent="0.25">
      <c r="D32" s="8">
        <v>45355</v>
      </c>
      <c r="E32" s="6" t="s">
        <v>41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X32" s="13"/>
      <c r="Y32" s="14"/>
      <c r="Z32" s="14"/>
      <c r="AA32" s="14"/>
      <c r="AB32" s="14"/>
      <c r="AC32" s="14"/>
      <c r="AD32" s="14"/>
      <c r="AE32" s="14"/>
      <c r="AF32" s="14"/>
      <c r="AG32" s="15"/>
    </row>
    <row r="33" spans="4:33" x14ac:dyDescent="0.25">
      <c r="D33" s="8">
        <v>45358</v>
      </c>
      <c r="E33" s="6" t="s">
        <v>42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X33" s="13"/>
      <c r="Y33" s="14"/>
      <c r="Z33" s="14"/>
      <c r="AA33" s="14"/>
      <c r="AB33" s="14"/>
      <c r="AC33" s="14"/>
      <c r="AD33" s="14"/>
      <c r="AE33" s="14"/>
      <c r="AF33" s="14"/>
      <c r="AG33" s="15"/>
    </row>
    <row r="34" spans="4:33" x14ac:dyDescent="0.25">
      <c r="D34" s="8">
        <v>45363</v>
      </c>
      <c r="E34" s="6" t="s">
        <v>43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X34" s="13"/>
      <c r="Y34" s="14"/>
      <c r="Z34" s="14"/>
      <c r="AA34" s="14"/>
      <c r="AB34" s="14"/>
      <c r="AC34" s="14"/>
      <c r="AD34" s="14"/>
      <c r="AE34" s="994"/>
      <c r="AF34" s="994"/>
      <c r="AG34" s="995"/>
    </row>
    <row r="35" spans="4:33" x14ac:dyDescent="0.25">
      <c r="D35" s="8">
        <v>45398</v>
      </c>
      <c r="E35" s="6" t="s">
        <v>44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X35" s="13"/>
      <c r="Y35" s="14"/>
      <c r="Z35" s="14"/>
      <c r="AA35" s="14"/>
      <c r="AB35" s="14"/>
      <c r="AC35" s="14"/>
      <c r="AD35" s="14"/>
      <c r="AE35" s="994"/>
      <c r="AF35" s="994"/>
      <c r="AG35" s="995"/>
    </row>
    <row r="36" spans="4:33" x14ac:dyDescent="0.25">
      <c r="D36" s="8">
        <v>45405</v>
      </c>
      <c r="E36" s="6" t="s">
        <v>45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X36" s="13"/>
      <c r="Y36" s="14"/>
      <c r="Z36" s="14"/>
      <c r="AA36" s="14"/>
      <c r="AB36" s="14"/>
      <c r="AC36" s="14"/>
      <c r="AD36" s="14"/>
      <c r="AE36" s="994"/>
      <c r="AF36" s="994"/>
      <c r="AG36" s="995"/>
    </row>
    <row r="37" spans="4:33" x14ac:dyDescent="0.25">
      <c r="D37" s="8">
        <v>45411</v>
      </c>
      <c r="E37" s="6" t="s">
        <v>46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X37" s="13"/>
      <c r="Y37" s="14"/>
      <c r="Z37" s="14"/>
      <c r="AA37" s="14"/>
      <c r="AB37" s="14"/>
      <c r="AC37" s="14"/>
      <c r="AD37" s="14"/>
      <c r="AE37" s="446"/>
      <c r="AF37" s="446"/>
      <c r="AG37" s="447"/>
    </row>
    <row r="38" spans="4:33" x14ac:dyDescent="0.25">
      <c r="D38" s="8">
        <v>45418</v>
      </c>
      <c r="E38" s="6" t="s">
        <v>47</v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X38" s="13"/>
      <c r="Y38" s="14"/>
      <c r="Z38" s="14"/>
      <c r="AA38" s="14"/>
      <c r="AB38" s="14"/>
      <c r="AC38" s="14"/>
      <c r="AD38" s="14"/>
      <c r="AE38" s="446"/>
      <c r="AF38" s="446"/>
      <c r="AG38" s="447"/>
    </row>
    <row r="39" spans="4:33" x14ac:dyDescent="0.25">
      <c r="D39" s="8">
        <v>45420</v>
      </c>
      <c r="E39" s="6" t="s">
        <v>48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X39" s="13"/>
      <c r="Y39" s="14"/>
      <c r="Z39" s="14"/>
      <c r="AA39" s="14"/>
      <c r="AB39" s="14"/>
      <c r="AC39" s="14"/>
      <c r="AD39" s="14"/>
      <c r="AE39" s="446"/>
      <c r="AF39" s="446"/>
      <c r="AG39" s="447"/>
    </row>
    <row r="40" spans="4:33" x14ac:dyDescent="0.25">
      <c r="D40" s="8">
        <v>45476</v>
      </c>
      <c r="E40" s="6" t="s">
        <v>49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X40" s="13"/>
      <c r="Y40" s="14"/>
      <c r="Z40" s="14"/>
      <c r="AA40" s="14"/>
      <c r="AB40" s="14"/>
      <c r="AC40" s="14"/>
      <c r="AD40" s="14"/>
      <c r="AE40" s="14"/>
      <c r="AF40" s="14"/>
      <c r="AG40" s="15"/>
    </row>
    <row r="41" spans="4:33" x14ac:dyDescent="0.25">
      <c r="D41" s="8">
        <v>45485</v>
      </c>
      <c r="E41" s="6" t="s">
        <v>50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X41" s="13"/>
      <c r="Y41" s="14"/>
      <c r="Z41" s="14"/>
      <c r="AA41" s="14"/>
      <c r="AB41" s="14"/>
      <c r="AC41" s="14"/>
      <c r="AD41" s="14"/>
      <c r="AE41" s="16"/>
      <c r="AF41" s="14"/>
      <c r="AG41" s="15"/>
    </row>
    <row r="42" spans="4:33" x14ac:dyDescent="0.25">
      <c r="D42" s="8">
        <v>45495</v>
      </c>
      <c r="E42" s="6" t="s">
        <v>51</v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X42" s="996">
        <f ca="1">TODAY()</f>
        <v>45947</v>
      </c>
      <c r="Y42" s="997"/>
      <c r="Z42" s="997"/>
      <c r="AA42" s="997"/>
      <c r="AB42" s="997"/>
      <c r="AC42" s="997"/>
      <c r="AD42" s="14"/>
      <c r="AE42" s="14"/>
      <c r="AF42" s="14"/>
      <c r="AG42" s="15"/>
    </row>
    <row r="43" spans="4:33" x14ac:dyDescent="0.25">
      <c r="D43" s="8">
        <v>45504</v>
      </c>
      <c r="E43" s="6" t="s">
        <v>52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X43" s="13"/>
      <c r="Y43" s="14"/>
      <c r="Z43" s="14"/>
      <c r="AA43" s="14"/>
      <c r="AB43" s="14"/>
      <c r="AC43" s="14"/>
      <c r="AD43" s="14"/>
      <c r="AE43" s="14"/>
      <c r="AF43" s="14"/>
      <c r="AG43" s="15"/>
    </row>
    <row r="44" spans="4:33" x14ac:dyDescent="0.25">
      <c r="D44" s="8">
        <v>45509</v>
      </c>
      <c r="E44" s="6" t="s">
        <v>53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X44" s="13"/>
      <c r="Y44" s="14"/>
      <c r="Z44" s="14"/>
      <c r="AA44" s="14"/>
      <c r="AB44" s="14"/>
      <c r="AC44" s="14"/>
      <c r="AD44" s="14"/>
      <c r="AE44" s="14"/>
      <c r="AF44" s="14"/>
      <c r="AG44" s="15"/>
    </row>
    <row r="45" spans="4:33" x14ac:dyDescent="0.25">
      <c r="D45" s="8">
        <v>45512</v>
      </c>
      <c r="E45" s="6" t="s">
        <v>54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X45" s="13"/>
      <c r="Y45" s="14"/>
      <c r="Z45" s="14"/>
      <c r="AA45" s="14"/>
      <c r="AB45" s="14"/>
      <c r="AC45" s="14"/>
      <c r="AD45" s="14"/>
      <c r="AE45" s="14"/>
      <c r="AF45" s="14"/>
      <c r="AG45" s="15"/>
    </row>
    <row r="46" spans="4:33" x14ac:dyDescent="0.25">
      <c r="D46" s="8">
        <v>45515</v>
      </c>
      <c r="E46" s="6" t="s">
        <v>55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X46" s="13" t="s">
        <v>56</v>
      </c>
      <c r="Y46" s="14"/>
      <c r="Z46" s="14"/>
      <c r="AA46" s="14"/>
      <c r="AB46" s="14"/>
      <c r="AC46" s="14"/>
      <c r="AD46" s="14"/>
      <c r="AE46" s="14"/>
      <c r="AF46" s="14"/>
      <c r="AG46" s="15"/>
    </row>
    <row r="47" spans="4:33" x14ac:dyDescent="0.25">
      <c r="D47" s="8">
        <v>45607</v>
      </c>
      <c r="E47" s="6" t="s">
        <v>57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X47" s="13" t="e">
        <f>"C/O Attn: "&amp;'Master Sizer Inputs'!#REF!&amp;" "&amp;'Master Sizer Inputs'!#REF!</f>
        <v>#REF!</v>
      </c>
      <c r="Y47" s="14"/>
      <c r="Z47" s="14"/>
      <c r="AA47" s="14"/>
      <c r="AB47" s="14"/>
      <c r="AC47" s="14"/>
      <c r="AD47" s="14"/>
      <c r="AE47" s="14"/>
      <c r="AF47" s="14"/>
      <c r="AG47" s="15"/>
    </row>
    <row r="48" spans="4:33" x14ac:dyDescent="0.25">
      <c r="D48" s="8">
        <v>45621</v>
      </c>
      <c r="E48" s="6" t="s">
        <v>58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X48" s="13" t="e">
        <f>"Email: "&amp;" "&amp;'Master Sizer Inputs'!#REF!</f>
        <v>#REF!</v>
      </c>
      <c r="Y48" s="14"/>
      <c r="Z48" s="14"/>
      <c r="AA48" s="14"/>
      <c r="AB48" s="14"/>
      <c r="AC48" s="14"/>
      <c r="AD48" s="14"/>
      <c r="AE48" s="14"/>
      <c r="AF48" s="14"/>
      <c r="AG48" s="15"/>
    </row>
    <row r="49" spans="4:33" x14ac:dyDescent="0.25">
      <c r="D49" s="8">
        <v>45636</v>
      </c>
      <c r="E49" s="6" t="s">
        <v>59</v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X49" s="13"/>
      <c r="Y49" s="14"/>
      <c r="Z49" s="14"/>
      <c r="AA49" s="14"/>
      <c r="AB49" s="14"/>
      <c r="AC49" s="14"/>
      <c r="AD49" s="14"/>
      <c r="AE49" s="14"/>
      <c r="AF49" s="14"/>
      <c r="AG49" s="15"/>
    </row>
    <row r="50" spans="4:33" x14ac:dyDescent="0.25">
      <c r="D50" s="8">
        <v>45653</v>
      </c>
      <c r="E50" s="6" t="s">
        <v>60</v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X50" s="17" t="s">
        <v>61</v>
      </c>
      <c r="Y50" s="14"/>
      <c r="Z50" s="14"/>
      <c r="AA50" s="14"/>
      <c r="AB50" s="14"/>
      <c r="AC50" s="14"/>
      <c r="AD50" s="14"/>
      <c r="AE50" s="14"/>
      <c r="AF50" s="14"/>
      <c r="AG50" s="15"/>
    </row>
    <row r="51" spans="4:33" ht="15.75" thickBot="1" x14ac:dyDescent="0.3">
      <c r="D51" s="8">
        <v>45687</v>
      </c>
      <c r="E51" s="6" t="s">
        <v>62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X51" s="18"/>
      <c r="Y51" s="19"/>
      <c r="Z51" s="19"/>
      <c r="AA51" s="19"/>
      <c r="AB51" s="19"/>
      <c r="AC51" s="19"/>
      <c r="AD51" s="19"/>
      <c r="AE51" s="19"/>
      <c r="AF51" s="19"/>
      <c r="AG51" s="20"/>
    </row>
    <row r="52" spans="4:33" ht="15.75" thickBot="1" x14ac:dyDescent="0.3">
      <c r="D52" s="8">
        <v>45693</v>
      </c>
      <c r="E52" s="6" t="s">
        <v>63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4:33" ht="15.75" thickTop="1" x14ac:dyDescent="0.25">
      <c r="D53" s="8">
        <v>45698</v>
      </c>
      <c r="E53" s="6" t="s">
        <v>64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spans="4:33" x14ac:dyDescent="0.25">
      <c r="D54" s="8">
        <v>45708</v>
      </c>
      <c r="E54" s="6" t="s">
        <v>65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spans="4:33" x14ac:dyDescent="0.25">
      <c r="D55" s="8">
        <v>45755</v>
      </c>
      <c r="E55" s="6" t="s">
        <v>66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spans="4:33" x14ac:dyDescent="0.25">
      <c r="D56" s="8">
        <v>45769</v>
      </c>
      <c r="E56" s="6" t="s">
        <v>67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spans="4:33" x14ac:dyDescent="0.25">
      <c r="D57" s="8">
        <v>45867</v>
      </c>
      <c r="E57" s="6" t="s">
        <v>68</v>
      </c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spans="4:33" x14ac:dyDescent="0.25">
      <c r="D58" s="8">
        <v>45889</v>
      </c>
      <c r="E58" s="6" t="s">
        <v>13246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60" spans="4:33" x14ac:dyDescent="0.25">
      <c r="D60" s="1004" t="s">
        <v>69</v>
      </c>
      <c r="E60" s="1004"/>
      <c r="F60" s="1004"/>
      <c r="G60" s="1004"/>
      <c r="H60" s="1004" t="s">
        <v>70</v>
      </c>
      <c r="I60" s="1004"/>
      <c r="J60" s="1004"/>
      <c r="K60" s="1004"/>
      <c r="N60" s="1007" t="s">
        <v>71</v>
      </c>
      <c r="O60" s="1007"/>
      <c r="P60" s="1007"/>
      <c r="Q60" s="1007"/>
      <c r="R60" s="1007"/>
      <c r="S60" s="1007"/>
      <c r="T60" s="1007"/>
      <c r="U60" s="1007"/>
    </row>
    <row r="61" spans="4:33" x14ac:dyDescent="0.25">
      <c r="N61" s="7" t="s">
        <v>72</v>
      </c>
    </row>
    <row r="62" spans="4:33" x14ac:dyDescent="0.25">
      <c r="N62" s="23"/>
      <c r="O62" s="26"/>
      <c r="P62" s="26"/>
      <c r="Q62" s="26"/>
      <c r="R62" s="26"/>
      <c r="S62" s="26"/>
      <c r="T62" s="26"/>
      <c r="U62" s="28"/>
    </row>
    <row r="63" spans="4:33" x14ac:dyDescent="0.25">
      <c r="N63" s="24"/>
      <c r="O63" s="994"/>
      <c r="P63" s="994"/>
      <c r="Q63" s="994"/>
      <c r="R63" s="994"/>
      <c r="S63" s="994"/>
      <c r="T63" s="994"/>
      <c r="U63" s="29"/>
    </row>
    <row r="64" spans="4:33" x14ac:dyDescent="0.25">
      <c r="N64" s="24"/>
      <c r="O64" s="994"/>
      <c r="P64" s="994"/>
      <c r="Q64" s="994"/>
      <c r="R64" s="994"/>
      <c r="S64" s="994"/>
      <c r="T64" s="994"/>
      <c r="U64" s="29"/>
    </row>
    <row r="65" spans="4:21" x14ac:dyDescent="0.25">
      <c r="N65" s="24"/>
      <c r="O65" s="994"/>
      <c r="P65" s="994"/>
      <c r="Q65" s="994"/>
      <c r="R65" s="994"/>
      <c r="S65" s="994"/>
      <c r="T65" s="994"/>
      <c r="U65" s="29"/>
    </row>
    <row r="66" spans="4:21" x14ac:dyDescent="0.25">
      <c r="D66" t="s">
        <v>73</v>
      </c>
      <c r="N66" s="24"/>
      <c r="O66" s="994"/>
      <c r="P66" s="994"/>
      <c r="Q66" s="994"/>
      <c r="R66" s="994"/>
      <c r="S66" s="994"/>
      <c r="T66" s="994"/>
      <c r="U66" s="29"/>
    </row>
    <row r="67" spans="4:21" x14ac:dyDescent="0.25">
      <c r="D67" s="1010" t="s">
        <v>74</v>
      </c>
      <c r="E67" s="1011"/>
      <c r="F67" s="1011"/>
      <c r="G67" s="1012"/>
      <c r="H67" s="1013"/>
      <c r="I67" s="1014"/>
      <c r="J67" s="1014"/>
      <c r="K67" s="1015"/>
      <c r="N67" s="24"/>
      <c r="O67" s="994"/>
      <c r="P67" s="994"/>
      <c r="Q67" s="994"/>
      <c r="R67" s="994"/>
      <c r="S67" s="994"/>
      <c r="T67" s="994"/>
      <c r="U67" s="29"/>
    </row>
    <row r="68" spans="4:21" x14ac:dyDescent="0.25">
      <c r="D68" s="1010" t="s">
        <v>75</v>
      </c>
      <c r="E68" s="1011"/>
      <c r="F68" s="1011"/>
      <c r="G68" s="1012"/>
      <c r="H68" s="1013"/>
      <c r="I68" s="1014"/>
      <c r="J68" s="1014"/>
      <c r="K68" s="1015"/>
      <c r="N68" s="24"/>
      <c r="O68" s="994"/>
      <c r="P68" s="994"/>
      <c r="Q68" s="994"/>
      <c r="R68" s="994"/>
      <c r="S68" s="994"/>
      <c r="T68" s="994"/>
      <c r="U68" s="29"/>
    </row>
    <row r="69" spans="4:21" x14ac:dyDescent="0.25">
      <c r="D69" s="1010" t="s">
        <v>76</v>
      </c>
      <c r="E69" s="1011"/>
      <c r="F69" s="1011"/>
      <c r="G69" s="1012"/>
      <c r="H69" s="1013"/>
      <c r="I69" s="1014"/>
      <c r="J69" s="1014"/>
      <c r="K69" s="1015"/>
      <c r="N69" s="24"/>
      <c r="O69" s="994"/>
      <c r="P69" s="994"/>
      <c r="Q69" s="994"/>
      <c r="R69" s="994"/>
      <c r="S69" s="994"/>
      <c r="T69" s="994"/>
      <c r="U69" s="29"/>
    </row>
    <row r="70" spans="4:21" x14ac:dyDescent="0.25">
      <c r="D70" s="1010" t="s">
        <v>77</v>
      </c>
      <c r="E70" s="1011"/>
      <c r="F70" s="1011"/>
      <c r="G70" s="1012"/>
      <c r="H70" s="1013"/>
      <c r="I70" s="1014"/>
      <c r="J70" s="1014"/>
      <c r="K70" s="1015"/>
      <c r="N70" s="24"/>
      <c r="O70" s="14"/>
      <c r="P70" s="14"/>
      <c r="Q70" s="14"/>
      <c r="R70" s="14"/>
      <c r="S70" s="14"/>
      <c r="T70" s="14"/>
      <c r="U70" s="29"/>
    </row>
    <row r="71" spans="4:21" x14ac:dyDescent="0.25">
      <c r="D71" s="1010" t="s">
        <v>78</v>
      </c>
      <c r="E71" s="1011"/>
      <c r="F71" s="1011"/>
      <c r="G71" s="1012"/>
      <c r="H71" s="1013"/>
      <c r="I71" s="1014"/>
      <c r="J71" s="1014"/>
      <c r="K71" s="1015"/>
      <c r="N71" s="25"/>
      <c r="O71" s="27"/>
      <c r="P71" s="27"/>
      <c r="Q71" s="27"/>
      <c r="R71" s="27"/>
      <c r="S71" s="27"/>
      <c r="T71" s="27"/>
      <c r="U71" s="30"/>
    </row>
    <row r="72" spans="4:21" x14ac:dyDescent="0.25">
      <c r="D72" s="1010" t="s">
        <v>79</v>
      </c>
      <c r="E72" s="1011"/>
      <c r="F72" s="1011"/>
      <c r="G72" s="1012"/>
      <c r="H72" s="1013"/>
      <c r="I72" s="1014"/>
      <c r="J72" s="1014"/>
      <c r="K72" s="1015"/>
      <c r="N72" s="1005" t="s">
        <v>80</v>
      </c>
      <c r="O72" s="1005"/>
      <c r="P72" s="1005"/>
      <c r="Q72" s="1005"/>
      <c r="R72" s="1005"/>
      <c r="S72" s="1005"/>
      <c r="T72" s="1005"/>
      <c r="U72" s="1005"/>
    </row>
    <row r="73" spans="4:21" ht="15.75" thickBot="1" x14ac:dyDescent="0.3">
      <c r="D73" s="1016"/>
      <c r="E73" s="1017"/>
      <c r="F73" s="1017"/>
      <c r="G73" s="1018"/>
      <c r="H73" s="1016"/>
      <c r="I73" s="1017"/>
      <c r="J73" s="1017"/>
      <c r="K73" s="1018"/>
      <c r="N73" s="1006"/>
      <c r="O73" s="1006"/>
      <c r="P73" s="1006"/>
      <c r="Q73" s="1006"/>
      <c r="R73" s="1006"/>
      <c r="S73" s="1006"/>
      <c r="T73" s="1006"/>
      <c r="U73" s="1006"/>
    </row>
    <row r="75" spans="4:21" ht="15.75" thickBot="1" x14ac:dyDescent="0.3"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</row>
    <row r="76" spans="4:21" ht="15.75" thickTop="1" x14ac:dyDescent="0.25"/>
    <row r="78" spans="4:21" x14ac:dyDescent="0.25">
      <c r="D78" s="3" t="s">
        <v>81</v>
      </c>
    </row>
    <row r="80" spans="4:21" x14ac:dyDescent="0.25">
      <c r="E80" s="998" t="s">
        <v>82</v>
      </c>
      <c r="F80" s="998"/>
      <c r="G80" s="998"/>
      <c r="H80" s="998"/>
      <c r="I80" s="998"/>
    </row>
    <row r="81" spans="5:16" x14ac:dyDescent="0.25">
      <c r="E81" t="s">
        <v>83</v>
      </c>
    </row>
    <row r="82" spans="5:16" x14ac:dyDescent="0.25">
      <c r="E82" s="999" t="s">
        <v>84</v>
      </c>
      <c r="F82" s="1000"/>
      <c r="G82" s="1001"/>
      <c r="H82" s="1002" t="s">
        <v>85</v>
      </c>
      <c r="I82" s="1003"/>
    </row>
    <row r="83" spans="5:16" x14ac:dyDescent="0.25">
      <c r="E83" s="999" t="s">
        <v>86</v>
      </c>
      <c r="F83" s="1000"/>
      <c r="G83" s="1001"/>
      <c r="H83" s="1008">
        <v>1250</v>
      </c>
      <c r="I83" s="1009"/>
    </row>
    <row r="84" spans="5:16" x14ac:dyDescent="0.25">
      <c r="E84" s="1004"/>
      <c r="F84" s="1004"/>
      <c r="G84" s="1004"/>
      <c r="H84" s="1004"/>
      <c r="I84" s="1004"/>
    </row>
    <row r="85" spans="5:16" x14ac:dyDescent="0.25">
      <c r="E85" s="1004"/>
      <c r="F85" s="1004"/>
      <c r="G85" s="1004"/>
      <c r="H85" s="1004"/>
      <c r="I85" s="1004"/>
    </row>
    <row r="86" spans="5:16" x14ac:dyDescent="0.25">
      <c r="E86" s="1004"/>
      <c r="F86" s="1004"/>
      <c r="G86" s="1004"/>
      <c r="H86" s="1004"/>
      <c r="I86" s="1004"/>
    </row>
    <row r="87" spans="5:16" x14ac:dyDescent="0.25">
      <c r="E87" s="1004"/>
      <c r="F87" s="1004"/>
      <c r="G87" s="1004"/>
      <c r="H87" s="1004"/>
      <c r="I87" s="1004"/>
    </row>
    <row r="88" spans="5:16" x14ac:dyDescent="0.25">
      <c r="E88" s="1004"/>
      <c r="F88" s="1004"/>
      <c r="G88" s="1004"/>
      <c r="H88" s="1004"/>
      <c r="I88" s="1004"/>
    </row>
    <row r="92" spans="5:16" x14ac:dyDescent="0.25">
      <c r="E92" s="1020" t="s">
        <v>87</v>
      </c>
      <c r="F92" s="1021"/>
      <c r="G92" s="1021"/>
      <c r="H92" s="1021"/>
      <c r="I92" s="1021"/>
      <c r="J92" s="1021"/>
      <c r="K92" s="1021"/>
      <c r="L92" s="1022"/>
      <c r="M92" s="1002" t="s">
        <v>88</v>
      </c>
      <c r="N92" s="1019"/>
      <c r="O92" s="1019"/>
      <c r="P92" s="1003"/>
    </row>
    <row r="93" spans="5:16" x14ac:dyDescent="0.25">
      <c r="E93" s="1020" t="s">
        <v>89</v>
      </c>
      <c r="F93" s="1021"/>
      <c r="G93" s="1021"/>
      <c r="H93" s="1021"/>
      <c r="I93" s="1021"/>
      <c r="J93" s="1021"/>
      <c r="K93" s="1021"/>
      <c r="L93" s="1022"/>
      <c r="M93" s="1002" t="s">
        <v>90</v>
      </c>
      <c r="N93" s="1019"/>
      <c r="O93" s="1019"/>
      <c r="P93" s="1003"/>
    </row>
    <row r="94" spans="5:16" x14ac:dyDescent="0.25">
      <c r="E94" s="1020" t="s">
        <v>91</v>
      </c>
      <c r="F94" s="1021"/>
      <c r="G94" s="1021"/>
      <c r="H94" s="1021"/>
      <c r="I94" s="1021"/>
      <c r="J94" s="1021"/>
      <c r="K94" s="1021"/>
      <c r="L94" s="1022"/>
      <c r="M94" s="1002" t="s">
        <v>92</v>
      </c>
      <c r="N94" s="1019"/>
      <c r="O94" s="1019"/>
      <c r="P94" s="1003"/>
    </row>
    <row r="95" spans="5:16" x14ac:dyDescent="0.25">
      <c r="E95" s="1020" t="s">
        <v>93</v>
      </c>
      <c r="F95" s="1021"/>
      <c r="G95" s="1021"/>
      <c r="H95" s="1021"/>
      <c r="I95" s="1021"/>
      <c r="J95" s="1021"/>
      <c r="K95" s="1021"/>
      <c r="L95" s="1022"/>
      <c r="M95" s="1002" t="s">
        <v>94</v>
      </c>
      <c r="N95" s="1019"/>
      <c r="O95" s="1019"/>
      <c r="P95" s="1003"/>
    </row>
    <row r="96" spans="5:16" x14ac:dyDescent="0.25">
      <c r="E96" s="1020" t="s">
        <v>95</v>
      </c>
      <c r="F96" s="1021"/>
      <c r="G96" s="1021"/>
      <c r="H96" s="1021"/>
      <c r="I96" s="1021"/>
      <c r="J96" s="1021"/>
      <c r="K96" s="1021"/>
      <c r="L96" s="1022"/>
      <c r="M96" s="1002" t="s">
        <v>96</v>
      </c>
      <c r="N96" s="1019"/>
      <c r="O96" s="1019"/>
      <c r="P96" s="1003"/>
    </row>
    <row r="97" spans="5:16" x14ac:dyDescent="0.25">
      <c r="E97" s="1020" t="s">
        <v>97</v>
      </c>
      <c r="F97" s="1021"/>
      <c r="G97" s="1021"/>
      <c r="H97" s="1021"/>
      <c r="I97" s="1021"/>
      <c r="J97" s="1021"/>
      <c r="K97" s="1021"/>
      <c r="L97" s="1022"/>
      <c r="M97" s="1002" t="s">
        <v>98</v>
      </c>
      <c r="N97" s="1019"/>
      <c r="O97" s="1019"/>
      <c r="P97" s="1003"/>
    </row>
  </sheetData>
  <mergeCells count="48">
    <mergeCell ref="M95:P95"/>
    <mergeCell ref="M96:P96"/>
    <mergeCell ref="M97:P97"/>
    <mergeCell ref="E92:L92"/>
    <mergeCell ref="E93:L93"/>
    <mergeCell ref="E94:L94"/>
    <mergeCell ref="E95:L95"/>
    <mergeCell ref="E96:L96"/>
    <mergeCell ref="E97:L97"/>
    <mergeCell ref="M92:P92"/>
    <mergeCell ref="M93:P93"/>
    <mergeCell ref="M94:P94"/>
    <mergeCell ref="E88:G88"/>
    <mergeCell ref="H88:I88"/>
    <mergeCell ref="E84:G84"/>
    <mergeCell ref="H84:I84"/>
    <mergeCell ref="E85:G85"/>
    <mergeCell ref="H85:I85"/>
    <mergeCell ref="E86:G86"/>
    <mergeCell ref="H86:I86"/>
    <mergeCell ref="E87:G87"/>
    <mergeCell ref="H87:I87"/>
    <mergeCell ref="E83:G83"/>
    <mergeCell ref="H83:I83"/>
    <mergeCell ref="D67:G67"/>
    <mergeCell ref="H67:K67"/>
    <mergeCell ref="D68:G68"/>
    <mergeCell ref="H68:K68"/>
    <mergeCell ref="D69:G69"/>
    <mergeCell ref="H69:K69"/>
    <mergeCell ref="D70:G70"/>
    <mergeCell ref="H70:K70"/>
    <mergeCell ref="D71:G71"/>
    <mergeCell ref="H71:K71"/>
    <mergeCell ref="D72:G72"/>
    <mergeCell ref="H72:K72"/>
    <mergeCell ref="D73:G73"/>
    <mergeCell ref="H73:K73"/>
    <mergeCell ref="AE34:AG36"/>
    <mergeCell ref="X42:AC42"/>
    <mergeCell ref="O63:T69"/>
    <mergeCell ref="E80:I80"/>
    <mergeCell ref="E82:G82"/>
    <mergeCell ref="H82:I82"/>
    <mergeCell ref="H60:K60"/>
    <mergeCell ref="D60:G60"/>
    <mergeCell ref="N72:U73"/>
    <mergeCell ref="N60:U60"/>
  </mergeCells>
  <pageMargins left="0.7" right="0.7" top="0.75" bottom="0.75" header="0.3" footer="0.3"/>
  <pageSetup scale="2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042137E-BA82-484C-A243-2F04CD1C62EF}">
          <x14:formula1>
            <xm:f>Lists!$H$13:$H$19</xm:f>
          </x14:formula1>
          <xm:sqref>H60:K60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B41C-D4F1-4E2D-9FF5-EEB3A69BE0B5}">
  <sheetPr codeName="Sheet10">
    <tabColor rgb="FF002060"/>
  </sheetPr>
  <dimension ref="B2:P64"/>
  <sheetViews>
    <sheetView showGridLines="0" zoomScale="80" zoomScaleNormal="80" workbookViewId="0"/>
  </sheetViews>
  <sheetFormatPr defaultColWidth="9.42578125" defaultRowHeight="16.5" x14ac:dyDescent="0.3"/>
  <cols>
    <col min="1" max="1" width="9.42578125" style="181"/>
    <col min="2" max="2" width="28.42578125" style="181" bestFit="1" customWidth="1"/>
    <col min="3" max="3" width="22.5703125" style="181" bestFit="1" customWidth="1"/>
    <col min="4" max="4" width="20.5703125" style="181" bestFit="1" customWidth="1"/>
    <col min="5" max="5" width="20" style="181" bestFit="1" customWidth="1"/>
    <col min="6" max="6" width="18.5703125" style="181" bestFit="1" customWidth="1"/>
    <col min="7" max="7" width="20" style="181" bestFit="1" customWidth="1"/>
    <col min="8" max="9" width="20.42578125" style="181" bestFit="1" customWidth="1"/>
    <col min="10" max="10" width="9.42578125" style="181"/>
    <col min="11" max="11" width="21.42578125" style="181" customWidth="1"/>
    <col min="12" max="12" width="22" style="181" customWidth="1"/>
    <col min="13" max="13" width="34.42578125" style="181" customWidth="1"/>
    <col min="14" max="14" width="37.42578125" style="181" customWidth="1"/>
    <col min="15" max="15" width="20.5703125" style="181" customWidth="1"/>
    <col min="16" max="16" width="0" style="181" hidden="1" customWidth="1"/>
    <col min="17" max="16384" width="9.42578125" style="181"/>
  </cols>
  <sheetData>
    <row r="2" spans="2:16" x14ac:dyDescent="0.3">
      <c r="B2" s="837" t="s">
        <v>99</v>
      </c>
      <c r="C2" s="838"/>
      <c r="D2" s="838"/>
      <c r="E2" s="838"/>
      <c r="F2" s="838"/>
      <c r="G2" s="838"/>
      <c r="H2" s="838"/>
      <c r="I2" s="838"/>
    </row>
    <row r="4" spans="2:16" x14ac:dyDescent="0.3">
      <c r="B4" s="839" t="s">
        <v>100</v>
      </c>
      <c r="C4" s="839" t="s">
        <v>101</v>
      </c>
      <c r="D4" s="840" t="s">
        <v>102</v>
      </c>
      <c r="E4" s="841" t="s">
        <v>103</v>
      </c>
      <c r="F4" s="840" t="s">
        <v>104</v>
      </c>
      <c r="G4" s="841" t="s">
        <v>105</v>
      </c>
      <c r="H4" s="840" t="s">
        <v>106</v>
      </c>
      <c r="I4" s="841" t="s">
        <v>107</v>
      </c>
    </row>
    <row r="5" spans="2:16" x14ac:dyDescent="0.3">
      <c r="B5" s="842" t="s">
        <v>108</v>
      </c>
      <c r="C5" s="843" t="str">
        <f>+'Master Sizer Inputs'!I11</f>
        <v>456 Evergreen Terace</v>
      </c>
      <c r="D5" s="844" t="s">
        <v>109</v>
      </c>
      <c r="E5" s="845"/>
      <c r="F5" s="844" t="s">
        <v>110</v>
      </c>
      <c r="G5" s="845"/>
      <c r="H5" s="844"/>
      <c r="I5" s="845"/>
    </row>
    <row r="6" spans="2:16" x14ac:dyDescent="0.3">
      <c r="B6" s="842" t="s">
        <v>111</v>
      </c>
      <c r="C6" s="843" t="str">
        <f>+'Master Sizer Inputs'!I12</f>
        <v>Los Angeles</v>
      </c>
      <c r="D6" s="844" t="s">
        <v>112</v>
      </c>
      <c r="E6" s="845"/>
      <c r="F6" s="844" t="s">
        <v>112</v>
      </c>
      <c r="G6" s="845"/>
      <c r="H6" s="844"/>
      <c r="I6" s="845"/>
    </row>
    <row r="7" spans="2:16" x14ac:dyDescent="0.3">
      <c r="B7" s="842" t="s">
        <v>113</v>
      </c>
      <c r="C7" s="843">
        <f>+'Master Sizer Inputs'!I14</f>
        <v>90064</v>
      </c>
      <c r="D7" s="844">
        <v>85308</v>
      </c>
      <c r="E7" s="845"/>
      <c r="F7" s="844">
        <v>85308</v>
      </c>
      <c r="G7" s="845"/>
      <c r="H7" s="844"/>
      <c r="I7" s="845"/>
      <c r="K7" s="846" t="s">
        <v>114</v>
      </c>
      <c r="L7" s="846" t="s">
        <v>115</v>
      </c>
      <c r="M7" s="846" t="s">
        <v>116</v>
      </c>
      <c r="N7" s="846" t="s">
        <v>117</v>
      </c>
    </row>
    <row r="8" spans="2:16" x14ac:dyDescent="0.3">
      <c r="B8" s="842" t="s">
        <v>118</v>
      </c>
      <c r="C8" s="847"/>
      <c r="D8" s="848">
        <v>44210</v>
      </c>
      <c r="E8" s="849">
        <v>0</v>
      </c>
      <c r="F8" s="848">
        <v>44251</v>
      </c>
      <c r="G8" s="850">
        <v>0</v>
      </c>
      <c r="H8" s="848">
        <v>44194</v>
      </c>
      <c r="I8" s="850">
        <v>0</v>
      </c>
      <c r="K8" s="851">
        <v>305000</v>
      </c>
      <c r="L8" s="851">
        <v>25000</v>
      </c>
      <c r="M8" s="217">
        <f>C32</f>
        <v>321900</v>
      </c>
      <c r="N8" s="217">
        <f>C64</f>
        <v>498900</v>
      </c>
      <c r="O8" s="222"/>
    </row>
    <row r="9" spans="2:16" x14ac:dyDescent="0.3">
      <c r="B9" s="842" t="s">
        <v>119</v>
      </c>
      <c r="C9" s="847"/>
      <c r="D9" s="852">
        <v>325000</v>
      </c>
      <c r="E9" s="845"/>
      <c r="F9" s="852">
        <v>330000</v>
      </c>
      <c r="G9" s="845"/>
      <c r="H9" s="853"/>
      <c r="I9" s="845"/>
    </row>
    <row r="10" spans="2:16" x14ac:dyDescent="0.3">
      <c r="B10" s="842" t="s">
        <v>120</v>
      </c>
      <c r="C10" s="854">
        <v>1.55E-2</v>
      </c>
      <c r="D10" s="855"/>
      <c r="E10" s="845"/>
      <c r="F10" s="855"/>
      <c r="G10" s="845"/>
      <c r="H10" s="855"/>
      <c r="I10" s="845"/>
    </row>
    <row r="11" spans="2:16" x14ac:dyDescent="0.3">
      <c r="B11" s="842" t="s">
        <v>121</v>
      </c>
      <c r="C11" s="856">
        <v>3</v>
      </c>
      <c r="D11" s="844">
        <v>3</v>
      </c>
      <c r="E11" s="850"/>
      <c r="F11" s="844">
        <v>4</v>
      </c>
      <c r="G11" s="857">
        <v>-5000</v>
      </c>
      <c r="H11" s="844">
        <v>0</v>
      </c>
      <c r="I11" s="850"/>
    </row>
    <row r="12" spans="2:16" x14ac:dyDescent="0.3">
      <c r="B12" s="842" t="s">
        <v>122</v>
      </c>
      <c r="C12" s="856">
        <v>2</v>
      </c>
      <c r="D12" s="844">
        <v>2</v>
      </c>
      <c r="E12" s="850"/>
      <c r="F12" s="844">
        <v>2</v>
      </c>
      <c r="G12" s="857"/>
      <c r="H12" s="844">
        <v>0</v>
      </c>
      <c r="I12" s="850"/>
      <c r="K12" s="846" t="s">
        <v>123</v>
      </c>
      <c r="L12" s="846" t="s">
        <v>124</v>
      </c>
      <c r="M12" s="846" t="s">
        <v>125</v>
      </c>
      <c r="N12" s="846" t="s">
        <v>126</v>
      </c>
    </row>
    <row r="13" spans="2:16" x14ac:dyDescent="0.3">
      <c r="B13" s="842" t="s">
        <v>127</v>
      </c>
      <c r="C13" s="856">
        <v>1785</v>
      </c>
      <c r="D13" s="844">
        <v>1785</v>
      </c>
      <c r="E13" s="850"/>
      <c r="F13" s="844">
        <v>1784</v>
      </c>
      <c r="G13" s="857"/>
      <c r="H13" s="844">
        <v>0</v>
      </c>
      <c r="I13" s="850"/>
      <c r="K13" s="858">
        <v>305000</v>
      </c>
      <c r="L13" s="851">
        <v>550000</v>
      </c>
      <c r="M13" s="234">
        <f>P14-100%</f>
        <v>5.5409836065573703E-2</v>
      </c>
      <c r="N13" s="234">
        <f>P13-100%</f>
        <v>-9.2909090909090941E-2</v>
      </c>
      <c r="P13" s="859">
        <f>N8/L13</f>
        <v>0.90709090909090906</v>
      </c>
    </row>
    <row r="14" spans="2:16" x14ac:dyDescent="0.3">
      <c r="B14" s="842" t="s">
        <v>128</v>
      </c>
      <c r="C14" s="856">
        <v>9097</v>
      </c>
      <c r="D14" s="844">
        <v>8080</v>
      </c>
      <c r="E14" s="850"/>
      <c r="F14" s="844">
        <v>9028</v>
      </c>
      <c r="G14" s="857"/>
      <c r="H14" s="844">
        <v>0</v>
      </c>
      <c r="I14" s="850"/>
      <c r="P14" s="859">
        <f>M8/K13</f>
        <v>1.0554098360655737</v>
      </c>
    </row>
    <row r="15" spans="2:16" x14ac:dyDescent="0.3">
      <c r="B15" s="842" t="s">
        <v>129</v>
      </c>
      <c r="C15" s="856">
        <v>1979</v>
      </c>
      <c r="D15" s="844">
        <v>1979</v>
      </c>
      <c r="E15" s="850"/>
      <c r="F15" s="844">
        <v>1980</v>
      </c>
      <c r="G15" s="857"/>
      <c r="H15" s="844">
        <v>0</v>
      </c>
      <c r="I15" s="850"/>
    </row>
    <row r="16" spans="2:16" x14ac:dyDescent="0.3">
      <c r="B16" s="842" t="s">
        <v>130</v>
      </c>
      <c r="C16" s="856" t="s">
        <v>131</v>
      </c>
      <c r="D16" s="844" t="s">
        <v>131</v>
      </c>
      <c r="E16" s="850"/>
      <c r="F16" s="844" t="s">
        <v>132</v>
      </c>
      <c r="G16" s="857">
        <v>3500</v>
      </c>
      <c r="H16" s="844"/>
      <c r="I16" s="850"/>
    </row>
    <row r="17" spans="2:14" x14ac:dyDescent="0.3">
      <c r="B17" s="842" t="s">
        <v>133</v>
      </c>
      <c r="C17" s="856" t="s">
        <v>134</v>
      </c>
      <c r="D17" s="844" t="s">
        <v>135</v>
      </c>
      <c r="E17" s="850"/>
      <c r="F17" s="844" t="s">
        <v>135</v>
      </c>
      <c r="G17" s="857"/>
      <c r="H17" s="844"/>
      <c r="I17" s="850"/>
    </row>
    <row r="18" spans="2:14" x14ac:dyDescent="0.3">
      <c r="B18" s="842" t="s">
        <v>136</v>
      </c>
      <c r="C18" s="856" t="s">
        <v>137</v>
      </c>
      <c r="D18" s="844" t="s">
        <v>137</v>
      </c>
      <c r="E18" s="850"/>
      <c r="F18" s="844" t="s">
        <v>137</v>
      </c>
      <c r="G18" s="857"/>
      <c r="H18" s="844"/>
      <c r="I18" s="850"/>
      <c r="N18" s="859"/>
    </row>
    <row r="19" spans="2:14" x14ac:dyDescent="0.3">
      <c r="B19" s="842" t="s">
        <v>138</v>
      </c>
      <c r="C19" s="856" t="s">
        <v>137</v>
      </c>
      <c r="D19" s="844" t="s">
        <v>137</v>
      </c>
      <c r="E19" s="850"/>
      <c r="F19" s="844" t="s">
        <v>139</v>
      </c>
      <c r="G19" s="857">
        <v>-10000</v>
      </c>
      <c r="H19" s="844"/>
      <c r="I19" s="850"/>
    </row>
    <row r="20" spans="2:14" x14ac:dyDescent="0.3">
      <c r="B20" s="842" t="s">
        <v>140</v>
      </c>
      <c r="C20" s="856" t="s">
        <v>139</v>
      </c>
      <c r="D20" s="844" t="s">
        <v>139</v>
      </c>
      <c r="E20" s="850"/>
      <c r="F20" s="844" t="s">
        <v>137</v>
      </c>
      <c r="G20" s="857">
        <v>2500</v>
      </c>
      <c r="H20" s="844"/>
      <c r="I20" s="850"/>
    </row>
    <row r="21" spans="2:14" x14ac:dyDescent="0.3">
      <c r="B21" s="842" t="s">
        <v>141</v>
      </c>
      <c r="C21" s="856" t="s">
        <v>142</v>
      </c>
      <c r="D21" s="844" t="s">
        <v>143</v>
      </c>
      <c r="E21" s="849">
        <v>-2500</v>
      </c>
      <c r="F21" s="844" t="s">
        <v>144</v>
      </c>
      <c r="G21" s="850"/>
      <c r="H21" s="844"/>
      <c r="I21" s="850"/>
    </row>
    <row r="22" spans="2:14" x14ac:dyDescent="0.3">
      <c r="B22" s="842" t="s">
        <v>145</v>
      </c>
      <c r="C22" s="856" t="s">
        <v>146</v>
      </c>
      <c r="D22" s="844" t="s">
        <v>146</v>
      </c>
      <c r="E22" s="850"/>
      <c r="F22" s="844" t="s">
        <v>146</v>
      </c>
      <c r="G22" s="850"/>
      <c r="H22" s="844"/>
      <c r="I22" s="850"/>
    </row>
    <row r="23" spans="2:14" x14ac:dyDescent="0.3">
      <c r="B23" s="842" t="s">
        <v>147</v>
      </c>
      <c r="C23" s="843"/>
      <c r="D23" s="844" t="s">
        <v>148</v>
      </c>
      <c r="E23" s="850"/>
      <c r="F23" s="844"/>
      <c r="G23" s="850"/>
      <c r="H23" s="844"/>
      <c r="I23" s="850"/>
    </row>
    <row r="24" spans="2:14" x14ac:dyDescent="0.3">
      <c r="B24" s="842" t="s">
        <v>147</v>
      </c>
      <c r="C24" s="843"/>
      <c r="D24" s="844"/>
      <c r="E24" s="850"/>
      <c r="F24" s="844"/>
      <c r="G24" s="850"/>
      <c r="H24" s="844"/>
      <c r="I24" s="850"/>
    </row>
    <row r="25" spans="2:14" x14ac:dyDescent="0.3">
      <c r="B25" s="842" t="s">
        <v>149</v>
      </c>
      <c r="C25" s="860"/>
      <c r="D25" s="855"/>
      <c r="E25" s="861">
        <f t="array" ref="E25">SUM(ABS(E8:E24))</f>
        <v>2500</v>
      </c>
      <c r="F25" s="862"/>
      <c r="G25" s="861">
        <f t="array" ref="G25">SUM(ABS(G8:G24))</f>
        <v>21000</v>
      </c>
      <c r="H25" s="862"/>
      <c r="I25" s="863">
        <f t="array" ref="I25">SUM(ABS(I8:I24))</f>
        <v>0</v>
      </c>
    </row>
    <row r="26" spans="2:14" x14ac:dyDescent="0.3">
      <c r="B26" s="842" t="s">
        <v>150</v>
      </c>
      <c r="C26" s="860"/>
      <c r="D26" s="855"/>
      <c r="E26" s="861">
        <f>SUM(E8:E24)</f>
        <v>-2500</v>
      </c>
      <c r="F26" s="855"/>
      <c r="G26" s="861">
        <f>SUM(G8:G24)</f>
        <v>-9000</v>
      </c>
      <c r="H26" s="855"/>
      <c r="I26" s="864">
        <f>SUM(I8:I24)</f>
        <v>0</v>
      </c>
    </row>
    <row r="27" spans="2:14" x14ac:dyDescent="0.3">
      <c r="B27" s="842" t="s">
        <v>151</v>
      </c>
      <c r="C27" s="860"/>
      <c r="D27" s="855"/>
      <c r="E27" s="861">
        <f>SUM(D9,E26)</f>
        <v>322500</v>
      </c>
      <c r="F27" s="855"/>
      <c r="G27" s="861">
        <f>SUM(F9,G26)</f>
        <v>321000</v>
      </c>
      <c r="H27" s="855"/>
      <c r="I27" s="863">
        <f>SUM(H9,I26)</f>
        <v>0</v>
      </c>
    </row>
    <row r="28" spans="2:14" x14ac:dyDescent="0.3">
      <c r="B28" s="842" t="s">
        <v>152</v>
      </c>
      <c r="C28" s="843"/>
      <c r="D28" s="865"/>
      <c r="E28" s="861"/>
      <c r="F28" s="865"/>
      <c r="G28" s="861"/>
      <c r="H28" s="865"/>
      <c r="I28" s="866"/>
    </row>
    <row r="29" spans="2:14" x14ac:dyDescent="0.3">
      <c r="B29" s="842" t="s">
        <v>153</v>
      </c>
      <c r="C29" s="843"/>
      <c r="D29" s="865"/>
      <c r="E29" s="867">
        <v>0.6</v>
      </c>
      <c r="F29" s="865"/>
      <c r="G29" s="867">
        <v>0.4</v>
      </c>
      <c r="H29" s="865"/>
      <c r="I29" s="867">
        <v>0</v>
      </c>
    </row>
    <row r="30" spans="2:14" x14ac:dyDescent="0.3">
      <c r="B30" s="868" t="s">
        <v>154</v>
      </c>
      <c r="C30" s="869"/>
      <c r="D30" s="870"/>
      <c r="E30" s="871">
        <f>E27*E29</f>
        <v>193500</v>
      </c>
      <c r="F30" s="870"/>
      <c r="G30" s="871">
        <f>G27*G29</f>
        <v>128400</v>
      </c>
      <c r="H30" s="870"/>
      <c r="I30" s="871">
        <f>I27*I29</f>
        <v>0</v>
      </c>
    </row>
    <row r="31" spans="2:14" x14ac:dyDescent="0.3">
      <c r="C31" s="239"/>
      <c r="D31" s="239"/>
      <c r="E31" s="239"/>
      <c r="F31" s="239"/>
      <c r="G31" s="239"/>
      <c r="H31" s="239"/>
      <c r="I31" s="239"/>
    </row>
    <row r="32" spans="2:14" x14ac:dyDescent="0.3">
      <c r="B32" s="872" t="s">
        <v>155</v>
      </c>
      <c r="C32" s="873">
        <f>SUM(E30,G30,I30)</f>
        <v>321900</v>
      </c>
      <c r="D32" s="239"/>
      <c r="E32" s="239"/>
      <c r="F32" s="239"/>
      <c r="G32" s="239"/>
      <c r="H32" s="239"/>
      <c r="I32" s="239"/>
    </row>
    <row r="33" spans="2:9" x14ac:dyDescent="0.3">
      <c r="C33" s="239"/>
      <c r="D33" s="239"/>
      <c r="E33" s="239"/>
      <c r="F33" s="239"/>
      <c r="G33" s="239"/>
      <c r="H33" s="239"/>
      <c r="I33" s="239"/>
    </row>
    <row r="34" spans="2:9" x14ac:dyDescent="0.3">
      <c r="B34" s="837" t="s">
        <v>156</v>
      </c>
      <c r="C34" s="838"/>
      <c r="D34" s="838"/>
      <c r="E34" s="838"/>
      <c r="F34" s="838"/>
      <c r="G34" s="838"/>
      <c r="H34" s="838"/>
      <c r="I34" s="838"/>
    </row>
    <row r="35" spans="2:9" x14ac:dyDescent="0.3">
      <c r="C35" s="239"/>
      <c r="D35" s="239"/>
      <c r="E35" s="239"/>
      <c r="F35" s="239"/>
      <c r="G35" s="239"/>
      <c r="H35" s="239"/>
      <c r="I35" s="239"/>
    </row>
    <row r="36" spans="2:9" x14ac:dyDescent="0.3">
      <c r="B36" s="839" t="s">
        <v>100</v>
      </c>
      <c r="C36" s="839" t="s">
        <v>101</v>
      </c>
      <c r="D36" s="840" t="s">
        <v>102</v>
      </c>
      <c r="E36" s="841" t="s">
        <v>103</v>
      </c>
      <c r="F36" s="840" t="s">
        <v>104</v>
      </c>
      <c r="G36" s="841" t="s">
        <v>105</v>
      </c>
      <c r="H36" s="840" t="s">
        <v>106</v>
      </c>
      <c r="I36" s="841" t="s">
        <v>107</v>
      </c>
    </row>
    <row r="37" spans="2:9" x14ac:dyDescent="0.3">
      <c r="B37" s="842" t="s">
        <v>108</v>
      </c>
      <c r="C37" s="843" t="str">
        <f>+C5</f>
        <v>456 Evergreen Terace</v>
      </c>
      <c r="D37" s="844" t="s">
        <v>109</v>
      </c>
      <c r="E37" s="845"/>
      <c r="F37" s="844" t="s">
        <v>110</v>
      </c>
      <c r="G37" s="845"/>
      <c r="H37" s="844"/>
      <c r="I37" s="845"/>
    </row>
    <row r="38" spans="2:9" x14ac:dyDescent="0.3">
      <c r="B38" s="842" t="s">
        <v>111</v>
      </c>
      <c r="C38" s="843" t="str">
        <f>+C6</f>
        <v>Los Angeles</v>
      </c>
      <c r="D38" s="844" t="s">
        <v>112</v>
      </c>
      <c r="E38" s="845"/>
      <c r="F38" s="844" t="s">
        <v>112</v>
      </c>
      <c r="G38" s="845"/>
      <c r="H38" s="844"/>
      <c r="I38" s="845"/>
    </row>
    <row r="39" spans="2:9" x14ac:dyDescent="0.3">
      <c r="B39" s="842" t="s">
        <v>113</v>
      </c>
      <c r="C39" s="843">
        <f>+C7</f>
        <v>90064</v>
      </c>
      <c r="D39" s="844">
        <v>85308</v>
      </c>
      <c r="E39" s="845"/>
      <c r="F39" s="844">
        <v>85308</v>
      </c>
      <c r="G39" s="845"/>
      <c r="H39" s="844"/>
      <c r="I39" s="845"/>
    </row>
    <row r="40" spans="2:9" x14ac:dyDescent="0.3">
      <c r="B40" s="842" t="s">
        <v>118</v>
      </c>
      <c r="C40" s="847"/>
      <c r="D40" s="848">
        <v>44210</v>
      </c>
      <c r="E40" s="849">
        <v>0</v>
      </c>
      <c r="F40" s="848">
        <v>44251</v>
      </c>
      <c r="G40" s="850">
        <v>0</v>
      </c>
      <c r="H40" s="848">
        <v>44194</v>
      </c>
      <c r="I40" s="850">
        <v>0</v>
      </c>
    </row>
    <row r="41" spans="2:9" x14ac:dyDescent="0.3">
      <c r="B41" s="842" t="s">
        <v>119</v>
      </c>
      <c r="C41" s="847"/>
      <c r="D41" s="852">
        <v>500000</v>
      </c>
      <c r="E41" s="845"/>
      <c r="F41" s="852">
        <v>510000</v>
      </c>
      <c r="G41" s="845"/>
      <c r="H41" s="853"/>
      <c r="I41" s="845"/>
    </row>
    <row r="42" spans="2:9" x14ac:dyDescent="0.3">
      <c r="B42" s="842" t="s">
        <v>120</v>
      </c>
      <c r="C42" s="854">
        <v>1.55E-2</v>
      </c>
      <c r="D42" s="855"/>
      <c r="E42" s="845"/>
      <c r="F42" s="855"/>
      <c r="G42" s="845"/>
      <c r="H42" s="855"/>
      <c r="I42" s="845"/>
    </row>
    <row r="43" spans="2:9" x14ac:dyDescent="0.3">
      <c r="B43" s="842" t="s">
        <v>121</v>
      </c>
      <c r="C43" s="856">
        <v>3</v>
      </c>
      <c r="D43" s="844">
        <v>3</v>
      </c>
      <c r="E43" s="850"/>
      <c r="F43" s="844">
        <v>4</v>
      </c>
      <c r="G43" s="857">
        <v>-5000</v>
      </c>
      <c r="H43" s="844"/>
      <c r="I43" s="850"/>
    </row>
    <row r="44" spans="2:9" x14ac:dyDescent="0.3">
      <c r="B44" s="842" t="s">
        <v>122</v>
      </c>
      <c r="C44" s="856">
        <v>2</v>
      </c>
      <c r="D44" s="844">
        <v>2</v>
      </c>
      <c r="E44" s="850"/>
      <c r="F44" s="844">
        <v>2</v>
      </c>
      <c r="G44" s="857"/>
      <c r="H44" s="844"/>
      <c r="I44" s="850"/>
    </row>
    <row r="45" spans="2:9" x14ac:dyDescent="0.3">
      <c r="B45" s="842" t="s">
        <v>127</v>
      </c>
      <c r="C45" s="856">
        <v>1785</v>
      </c>
      <c r="D45" s="844">
        <v>1785</v>
      </c>
      <c r="E45" s="850"/>
      <c r="F45" s="844">
        <v>1784</v>
      </c>
      <c r="G45" s="857"/>
      <c r="H45" s="844"/>
      <c r="I45" s="850"/>
    </row>
    <row r="46" spans="2:9" x14ac:dyDescent="0.3">
      <c r="B46" s="842" t="s">
        <v>128</v>
      </c>
      <c r="C46" s="856">
        <v>9097</v>
      </c>
      <c r="D46" s="844">
        <v>8080</v>
      </c>
      <c r="E46" s="850"/>
      <c r="F46" s="844">
        <v>9028</v>
      </c>
      <c r="G46" s="857"/>
      <c r="H46" s="844"/>
      <c r="I46" s="850"/>
    </row>
    <row r="47" spans="2:9" x14ac:dyDescent="0.3">
      <c r="B47" s="842" t="s">
        <v>129</v>
      </c>
      <c r="C47" s="856">
        <v>1979</v>
      </c>
      <c r="D47" s="844">
        <v>1979</v>
      </c>
      <c r="E47" s="850"/>
      <c r="F47" s="844">
        <v>1980</v>
      </c>
      <c r="G47" s="857"/>
      <c r="H47" s="844"/>
      <c r="I47" s="850"/>
    </row>
    <row r="48" spans="2:9" x14ac:dyDescent="0.3">
      <c r="B48" s="842" t="s">
        <v>130</v>
      </c>
      <c r="C48" s="856" t="s">
        <v>131</v>
      </c>
      <c r="D48" s="844" t="s">
        <v>131</v>
      </c>
      <c r="E48" s="850"/>
      <c r="F48" s="844" t="s">
        <v>132</v>
      </c>
      <c r="G48" s="857">
        <v>3500</v>
      </c>
      <c r="H48" s="844"/>
      <c r="I48" s="850"/>
    </row>
    <row r="49" spans="2:9" x14ac:dyDescent="0.3">
      <c r="B49" s="842" t="s">
        <v>133</v>
      </c>
      <c r="C49" s="856" t="s">
        <v>134</v>
      </c>
      <c r="D49" s="844" t="s">
        <v>135</v>
      </c>
      <c r="E49" s="850"/>
      <c r="F49" s="844" t="s">
        <v>135</v>
      </c>
      <c r="G49" s="857"/>
      <c r="H49" s="844"/>
      <c r="I49" s="850"/>
    </row>
    <row r="50" spans="2:9" x14ac:dyDescent="0.3">
      <c r="B50" s="842" t="s">
        <v>136</v>
      </c>
      <c r="C50" s="856" t="s">
        <v>137</v>
      </c>
      <c r="D50" s="844" t="s">
        <v>137</v>
      </c>
      <c r="E50" s="850"/>
      <c r="F50" s="844" t="s">
        <v>137</v>
      </c>
      <c r="G50" s="857"/>
      <c r="H50" s="844"/>
      <c r="I50" s="850"/>
    </row>
    <row r="51" spans="2:9" x14ac:dyDescent="0.3">
      <c r="B51" s="842" t="s">
        <v>138</v>
      </c>
      <c r="C51" s="856" t="s">
        <v>137</v>
      </c>
      <c r="D51" s="844" t="s">
        <v>137</v>
      </c>
      <c r="E51" s="850"/>
      <c r="F51" s="844" t="s">
        <v>139</v>
      </c>
      <c r="G51" s="857">
        <v>-10000</v>
      </c>
      <c r="H51" s="844"/>
      <c r="I51" s="850"/>
    </row>
    <row r="52" spans="2:9" x14ac:dyDescent="0.3">
      <c r="B52" s="842" t="s">
        <v>140</v>
      </c>
      <c r="C52" s="856" t="s">
        <v>139</v>
      </c>
      <c r="D52" s="844" t="s">
        <v>139</v>
      </c>
      <c r="E52" s="850"/>
      <c r="F52" s="844" t="s">
        <v>137</v>
      </c>
      <c r="G52" s="857">
        <v>2500</v>
      </c>
      <c r="H52" s="844"/>
      <c r="I52" s="850"/>
    </row>
    <row r="53" spans="2:9" x14ac:dyDescent="0.3">
      <c r="B53" s="842" t="s">
        <v>141</v>
      </c>
      <c r="C53" s="856" t="s">
        <v>142</v>
      </c>
      <c r="D53" s="844" t="s">
        <v>143</v>
      </c>
      <c r="E53" s="849">
        <v>-2500</v>
      </c>
      <c r="F53" s="844" t="s">
        <v>144</v>
      </c>
      <c r="G53" s="850"/>
      <c r="H53" s="844"/>
      <c r="I53" s="850"/>
    </row>
    <row r="54" spans="2:9" x14ac:dyDescent="0.3">
      <c r="B54" s="842" t="s">
        <v>145</v>
      </c>
      <c r="C54" s="856" t="s">
        <v>146</v>
      </c>
      <c r="D54" s="844" t="s">
        <v>146</v>
      </c>
      <c r="E54" s="850"/>
      <c r="F54" s="844" t="s">
        <v>146</v>
      </c>
      <c r="G54" s="850"/>
      <c r="H54" s="844"/>
      <c r="I54" s="850"/>
    </row>
    <row r="55" spans="2:9" x14ac:dyDescent="0.3">
      <c r="B55" s="842" t="s">
        <v>147</v>
      </c>
      <c r="C55" s="843"/>
      <c r="D55" s="844" t="s">
        <v>148</v>
      </c>
      <c r="E55" s="850"/>
      <c r="F55" s="844"/>
      <c r="G55" s="850"/>
      <c r="H55" s="844"/>
      <c r="I55" s="850"/>
    </row>
    <row r="56" spans="2:9" x14ac:dyDescent="0.3">
      <c r="B56" s="842" t="s">
        <v>147</v>
      </c>
      <c r="C56" s="843"/>
      <c r="D56" s="844"/>
      <c r="E56" s="850"/>
      <c r="F56" s="844"/>
      <c r="G56" s="850"/>
      <c r="H56" s="844"/>
      <c r="I56" s="850"/>
    </row>
    <row r="57" spans="2:9" x14ac:dyDescent="0.3">
      <c r="B57" s="842" t="s">
        <v>149</v>
      </c>
      <c r="C57" s="860"/>
      <c r="D57" s="855"/>
      <c r="E57" s="861">
        <f t="array" ref="E57">SUM(ABS(E40:E56))</f>
        <v>2500</v>
      </c>
      <c r="F57" s="862"/>
      <c r="G57" s="861">
        <f t="array" ref="G57">SUM(ABS(G40:G56))</f>
        <v>21000</v>
      </c>
      <c r="H57" s="862"/>
      <c r="I57" s="863">
        <f t="array" ref="I57">SUM(ABS(I40:I56))</f>
        <v>0</v>
      </c>
    </row>
    <row r="58" spans="2:9" x14ac:dyDescent="0.3">
      <c r="B58" s="842" t="s">
        <v>150</v>
      </c>
      <c r="C58" s="860"/>
      <c r="D58" s="855"/>
      <c r="E58" s="861">
        <f>SUM(E40:E56)</f>
        <v>-2500</v>
      </c>
      <c r="F58" s="855"/>
      <c r="G58" s="861">
        <f>SUM(G40:G56)</f>
        <v>-9000</v>
      </c>
      <c r="H58" s="855"/>
      <c r="I58" s="864">
        <f>SUM(I40:I56)</f>
        <v>0</v>
      </c>
    </row>
    <row r="59" spans="2:9" x14ac:dyDescent="0.3">
      <c r="B59" s="842" t="s">
        <v>151</v>
      </c>
      <c r="C59" s="860"/>
      <c r="D59" s="855"/>
      <c r="E59" s="861">
        <f>SUM(D41,E58)</f>
        <v>497500</v>
      </c>
      <c r="F59" s="855"/>
      <c r="G59" s="861">
        <f>SUM(F41,G58)</f>
        <v>501000</v>
      </c>
      <c r="H59" s="855"/>
      <c r="I59" s="863">
        <f>SUM(H41,I58)</f>
        <v>0</v>
      </c>
    </row>
    <row r="60" spans="2:9" x14ac:dyDescent="0.3">
      <c r="B60" s="842" t="s">
        <v>152</v>
      </c>
      <c r="C60" s="843"/>
      <c r="D60" s="865"/>
      <c r="E60" s="861"/>
      <c r="F60" s="865"/>
      <c r="G60" s="861"/>
      <c r="H60" s="865"/>
      <c r="I60" s="866"/>
    </row>
    <row r="61" spans="2:9" x14ac:dyDescent="0.3">
      <c r="B61" s="842" t="s">
        <v>153</v>
      </c>
      <c r="C61" s="843"/>
      <c r="D61" s="865"/>
      <c r="E61" s="867">
        <v>0.6</v>
      </c>
      <c r="F61" s="865"/>
      <c r="G61" s="867">
        <v>0.4</v>
      </c>
      <c r="H61" s="865"/>
      <c r="I61" s="867">
        <v>0</v>
      </c>
    </row>
    <row r="62" spans="2:9" x14ac:dyDescent="0.3">
      <c r="B62" s="868" t="s">
        <v>154</v>
      </c>
      <c r="C62" s="869"/>
      <c r="D62" s="870"/>
      <c r="E62" s="871">
        <f>E59*E61</f>
        <v>298500</v>
      </c>
      <c r="F62" s="870"/>
      <c r="G62" s="871">
        <f>G59*G61</f>
        <v>200400</v>
      </c>
      <c r="H62" s="870"/>
      <c r="I62" s="871">
        <f>I59*I61</f>
        <v>0</v>
      </c>
    </row>
    <row r="63" spans="2:9" x14ac:dyDescent="0.3">
      <c r="C63" s="239"/>
      <c r="D63" s="239"/>
      <c r="E63" s="239"/>
      <c r="F63" s="239"/>
      <c r="G63" s="239"/>
      <c r="H63" s="239"/>
      <c r="I63" s="239"/>
    </row>
    <row r="64" spans="2:9" x14ac:dyDescent="0.3">
      <c r="B64" s="872" t="s">
        <v>157</v>
      </c>
      <c r="C64" s="873">
        <f>SUM(E62,G62,I62)</f>
        <v>498900</v>
      </c>
      <c r="D64" s="239"/>
      <c r="E64" s="239"/>
      <c r="F64" s="239"/>
      <c r="G64" s="239"/>
      <c r="H64" s="239"/>
      <c r="I64" s="239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5DDE9-2275-4C3B-953F-872925CF779D}">
  <sheetPr codeName="Sheet21">
    <tabColor rgb="FF002060"/>
  </sheetPr>
  <dimension ref="C2:H129"/>
  <sheetViews>
    <sheetView showGridLines="0" view="pageBreakPreview" zoomScale="85" zoomScaleNormal="85" zoomScaleSheetLayoutView="85" workbookViewId="0"/>
  </sheetViews>
  <sheetFormatPr defaultColWidth="9.42578125" defaultRowHeight="16.5" outlineLevelRow="1" x14ac:dyDescent="0.3"/>
  <cols>
    <col min="1" max="2" width="9.42578125" style="181"/>
    <col min="3" max="3" width="47.42578125" style="181" bestFit="1" customWidth="1"/>
    <col min="4" max="4" width="150.5703125" style="181" customWidth="1"/>
    <col min="5" max="6" width="9.42578125" style="181"/>
    <col min="7" max="7" width="13.5703125" style="181" bestFit="1" customWidth="1"/>
    <col min="8" max="16384" width="9.42578125" style="181"/>
  </cols>
  <sheetData>
    <row r="2" spans="3:4" x14ac:dyDescent="0.3">
      <c r="C2" s="181" t="s">
        <v>158</v>
      </c>
    </row>
    <row r="3" spans="3:4" x14ac:dyDescent="0.3">
      <c r="C3" s="181" t="s">
        <v>159</v>
      </c>
    </row>
    <row r="4" spans="3:4" x14ac:dyDescent="0.3">
      <c r="C4" s="791">
        <f ca="1">+TODAY()</f>
        <v>45947</v>
      </c>
      <c r="D4" s="201"/>
    </row>
    <row r="6" spans="3:4" hidden="1" outlineLevel="1" x14ac:dyDescent="0.3">
      <c r="C6" s="181" t="s">
        <v>160</v>
      </c>
    </row>
    <row r="7" spans="3:4" hidden="1" outlineLevel="1" x14ac:dyDescent="0.3">
      <c r="C7" s="181" t="s">
        <v>161</v>
      </c>
    </row>
    <row r="8" spans="3:4" hidden="1" outlineLevel="1" x14ac:dyDescent="0.3"/>
    <row r="9" spans="3:4" ht="15" hidden="1" customHeight="1" outlineLevel="1" x14ac:dyDescent="0.3">
      <c r="C9" s="1027" t="s">
        <v>162</v>
      </c>
      <c r="D9" s="1027"/>
    </row>
    <row r="10" spans="3:4" ht="17.25" hidden="1" outlineLevel="1" thickBot="1" x14ac:dyDescent="0.35">
      <c r="C10" s="792" t="s">
        <v>108</v>
      </c>
      <c r="D10" s="793" t="str">
        <f>+'Master Sizer Inputs'!I11</f>
        <v>456 Evergreen Terace</v>
      </c>
    </row>
    <row r="11" spans="3:4" ht="17.25" hidden="1" outlineLevel="1" thickBot="1" x14ac:dyDescent="0.35">
      <c r="C11" s="792" t="s">
        <v>111</v>
      </c>
      <c r="D11" s="793" t="str">
        <f>+'Master Sizer Inputs'!I12</f>
        <v>Los Angeles</v>
      </c>
    </row>
    <row r="12" spans="3:4" ht="17.25" hidden="1" outlineLevel="1" thickBot="1" x14ac:dyDescent="0.35">
      <c r="C12" s="792" t="s">
        <v>163</v>
      </c>
      <c r="D12" s="793" t="str">
        <f>+'Master Sizer Inputs'!I13</f>
        <v>FL</v>
      </c>
    </row>
    <row r="13" spans="3:4" ht="17.25" hidden="1" outlineLevel="1" thickBot="1" x14ac:dyDescent="0.35">
      <c r="C13" s="792" t="s">
        <v>164</v>
      </c>
      <c r="D13" s="793">
        <f>+'Master Sizer Inputs'!I14</f>
        <v>90064</v>
      </c>
    </row>
    <row r="14" spans="3:4" ht="17.25" hidden="1" outlineLevel="1" thickBot="1" x14ac:dyDescent="0.35">
      <c r="C14" s="794" t="s">
        <v>165</v>
      </c>
      <c r="D14" s="795" t="str">
        <f>+'Master Sizer Inputs'!I15</f>
        <v>SFR</v>
      </c>
    </row>
    <row r="15" spans="3:4" ht="17.25" hidden="1" outlineLevel="1" thickBot="1" x14ac:dyDescent="0.35">
      <c r="C15" s="792" t="s">
        <v>166</v>
      </c>
      <c r="D15" s="793" t="str">
        <f>+'Master Sizer Inputs'!I17</f>
        <v>Purchase LF Rehab</v>
      </c>
    </row>
    <row r="16" spans="3:4" ht="17.25" hidden="1" outlineLevel="1" thickBot="1" x14ac:dyDescent="0.35">
      <c r="C16" s="794" t="s">
        <v>167</v>
      </c>
      <c r="D16" s="796" t="s">
        <v>168</v>
      </c>
    </row>
    <row r="17" spans="3:4" hidden="1" outlineLevel="1" x14ac:dyDescent="0.3"/>
    <row r="18" spans="3:4" ht="15" hidden="1" customHeight="1" outlineLevel="1" x14ac:dyDescent="0.3">
      <c r="C18" s="1027" t="s">
        <v>169</v>
      </c>
      <c r="D18" s="1027"/>
    </row>
    <row r="19" spans="3:4" ht="200.1" hidden="1" customHeight="1" outlineLevel="1" thickBot="1" x14ac:dyDescent="0.35">
      <c r="C19" s="792" t="s">
        <v>170</v>
      </c>
      <c r="D19" s="797" t="s">
        <v>168</v>
      </c>
    </row>
    <row r="20" spans="3:4" ht="200.1" hidden="1" customHeight="1" outlineLevel="1" thickBot="1" x14ac:dyDescent="0.35">
      <c r="C20" s="792" t="s">
        <v>171</v>
      </c>
      <c r="D20" s="796" t="s">
        <v>168</v>
      </c>
    </row>
    <row r="21" spans="3:4" hidden="1" outlineLevel="1" x14ac:dyDescent="0.3"/>
    <row r="22" spans="3:4" ht="30" hidden="1" customHeight="1" outlineLevel="1" x14ac:dyDescent="0.3">
      <c r="C22" s="1027" t="s">
        <v>172</v>
      </c>
      <c r="D22" s="1027"/>
    </row>
    <row r="23" spans="3:4" hidden="1" outlineLevel="1" x14ac:dyDescent="0.3">
      <c r="C23" s="798" t="s">
        <v>173</v>
      </c>
      <c r="D23" s="799">
        <f>+'Master Sizer Inputs'!I41</f>
        <v>1500000</v>
      </c>
    </row>
    <row r="24" spans="3:4" hidden="1" outlineLevel="1" x14ac:dyDescent="0.3">
      <c r="C24" s="800" t="s">
        <v>174</v>
      </c>
      <c r="D24" s="801">
        <f>+'Master Sizer Inputs'!I40</f>
        <v>1500000</v>
      </c>
    </row>
    <row r="25" spans="3:4" hidden="1" outlineLevel="1" x14ac:dyDescent="0.3">
      <c r="C25" s="798" t="s">
        <v>175</v>
      </c>
      <c r="D25" s="802">
        <f>+'Master Sizer Inputs'!I34</f>
        <v>720</v>
      </c>
    </row>
    <row r="26" spans="3:4" hidden="1" outlineLevel="1" x14ac:dyDescent="0.3">
      <c r="C26" s="800" t="s">
        <v>176</v>
      </c>
      <c r="D26" s="802">
        <f>+'Master Sizer Inputs'!I35</f>
        <v>10</v>
      </c>
    </row>
    <row r="27" spans="3:4" hidden="1" outlineLevel="1" x14ac:dyDescent="0.3">
      <c r="C27" s="800" t="s">
        <v>177</v>
      </c>
      <c r="D27" s="802">
        <f>+'Master Sizer Inputs'!I36</f>
        <v>10</v>
      </c>
    </row>
    <row r="28" spans="3:4" ht="17.25" hidden="1" outlineLevel="1" thickBot="1" x14ac:dyDescent="0.35"/>
    <row r="29" spans="3:4" ht="30" hidden="1" customHeight="1" outlineLevel="1" x14ac:dyDescent="0.3">
      <c r="C29" s="1028" t="s">
        <v>178</v>
      </c>
      <c r="D29" s="1029"/>
    </row>
    <row r="30" spans="3:4" hidden="1" outlineLevel="1" x14ac:dyDescent="0.3">
      <c r="C30" s="800" t="s">
        <v>179</v>
      </c>
      <c r="D30" s="803" t="s">
        <v>168</v>
      </c>
    </row>
    <row r="31" spans="3:4" hidden="1" outlineLevel="1" x14ac:dyDescent="0.3">
      <c r="C31" s="798" t="s">
        <v>180</v>
      </c>
      <c r="D31" s="804">
        <v>500000</v>
      </c>
    </row>
    <row r="32" spans="3:4" ht="15" hidden="1" customHeight="1" outlineLevel="1" x14ac:dyDescent="0.3">
      <c r="C32" s="800" t="s">
        <v>165</v>
      </c>
      <c r="D32" s="800" t="str">
        <f>+'Master Sizer Inputs'!I15</f>
        <v>SFR</v>
      </c>
    </row>
    <row r="33" spans="3:4" hidden="1" outlineLevel="1" x14ac:dyDescent="0.3">
      <c r="C33" s="798" t="s">
        <v>181</v>
      </c>
      <c r="D33" s="798" t="str">
        <f>+'Master Sizer Inputs'!T78</f>
        <v>Please Check City and State</v>
      </c>
    </row>
    <row r="34" spans="3:4" hidden="1" outlineLevel="1" x14ac:dyDescent="0.3">
      <c r="C34" s="800" t="s">
        <v>182</v>
      </c>
      <c r="D34" s="805" t="s">
        <v>168</v>
      </c>
    </row>
    <row r="35" spans="3:4" hidden="1" outlineLevel="1" x14ac:dyDescent="0.3">
      <c r="C35" s="798" t="s">
        <v>183</v>
      </c>
      <c r="D35" s="805" t="s">
        <v>184</v>
      </c>
    </row>
    <row r="36" spans="3:4" hidden="1" outlineLevel="1" x14ac:dyDescent="0.3">
      <c r="C36" s="800" t="s">
        <v>114</v>
      </c>
      <c r="D36" s="806">
        <f>+'Master Sizer Inputs'!T73</f>
        <v>600000</v>
      </c>
    </row>
    <row r="37" spans="3:4" hidden="1" outlineLevel="1" x14ac:dyDescent="0.3">
      <c r="C37" s="798" t="s">
        <v>185</v>
      </c>
      <c r="D37" s="807">
        <f>+'Master Sizer Inputs'!I20</f>
        <v>600000</v>
      </c>
    </row>
    <row r="38" spans="3:4" hidden="1" outlineLevel="1" x14ac:dyDescent="0.3">
      <c r="C38" s="800" t="s">
        <v>186</v>
      </c>
      <c r="D38" s="806">
        <f ca="1">+'Master Sizer Inputs'!T69</f>
        <v>600000</v>
      </c>
    </row>
    <row r="39" spans="3:4" hidden="1" outlineLevel="1" x14ac:dyDescent="0.3">
      <c r="C39" s="800" t="s">
        <v>187</v>
      </c>
      <c r="D39" s="806">
        <f>+'Master Sizer Inputs'!I21</f>
        <v>3000000</v>
      </c>
    </row>
    <row r="40" spans="3:4" hidden="1" outlineLevel="1" x14ac:dyDescent="0.3">
      <c r="C40" s="800" t="s">
        <v>188</v>
      </c>
      <c r="D40" s="806" t="str">
        <f>+'Master Sizer Inputs'!I47</f>
        <v>Sell</v>
      </c>
    </row>
    <row r="41" spans="3:4" ht="17.25" hidden="1" outlineLevel="1" thickBot="1" x14ac:dyDescent="0.35"/>
    <row r="42" spans="3:4" ht="30" hidden="1" customHeight="1" outlineLevel="1" thickBot="1" x14ac:dyDescent="0.35">
      <c r="C42" s="1025" t="s">
        <v>189</v>
      </c>
      <c r="D42" s="1026"/>
    </row>
    <row r="43" spans="3:4" ht="18" hidden="1" outlineLevel="1" thickTop="1" thickBot="1" x14ac:dyDescent="0.35">
      <c r="C43" s="795" t="s">
        <v>166</v>
      </c>
      <c r="D43" s="795" t="str">
        <f>+'Master Sizer Inputs'!AE3</f>
        <v>Ground-Up Construction</v>
      </c>
    </row>
    <row r="44" spans="3:4" ht="17.25" hidden="1" outlineLevel="1" thickBot="1" x14ac:dyDescent="0.35">
      <c r="C44" s="795" t="s">
        <v>179</v>
      </c>
      <c r="D44" s="795" t="str">
        <f>+D30</f>
        <v>[xx]</v>
      </c>
    </row>
    <row r="45" spans="3:4" ht="17.25" hidden="1" outlineLevel="1" thickBot="1" x14ac:dyDescent="0.35">
      <c r="C45" s="795" t="s">
        <v>190</v>
      </c>
      <c r="D45" s="795">
        <f>+IFERROR(D46-D44,0)</f>
        <v>0</v>
      </c>
    </row>
    <row r="46" spans="3:4" ht="17.25" hidden="1" outlineLevel="1" thickBot="1" x14ac:dyDescent="0.35">
      <c r="C46" s="795" t="s">
        <v>180</v>
      </c>
      <c r="D46" s="795">
        <f>+D31</f>
        <v>500000</v>
      </c>
    </row>
    <row r="47" spans="3:4" ht="17.25" hidden="1" outlineLevel="1" thickBot="1" x14ac:dyDescent="0.35">
      <c r="C47" s="795" t="s">
        <v>191</v>
      </c>
      <c r="D47" s="796" t="s">
        <v>192</v>
      </c>
    </row>
    <row r="48" spans="3:4" ht="17.25" hidden="1" outlineLevel="1" thickBot="1" x14ac:dyDescent="0.35">
      <c r="C48" s="795" t="s">
        <v>193</v>
      </c>
      <c r="D48" s="796" t="s">
        <v>192</v>
      </c>
    </row>
    <row r="49" spans="3:4" ht="17.25" hidden="1" outlineLevel="1" thickBot="1" x14ac:dyDescent="0.35">
      <c r="C49" s="795" t="s">
        <v>194</v>
      </c>
      <c r="D49" s="796" t="s">
        <v>192</v>
      </c>
    </row>
    <row r="50" spans="3:4" ht="17.25" hidden="1" outlineLevel="1" thickBot="1" x14ac:dyDescent="0.35">
      <c r="C50" s="795" t="s">
        <v>195</v>
      </c>
      <c r="D50" s="796" t="s">
        <v>168</v>
      </c>
    </row>
    <row r="51" spans="3:4" ht="17.25" hidden="1" outlineLevel="1" thickBot="1" x14ac:dyDescent="0.35">
      <c r="C51" s="795" t="s">
        <v>196</v>
      </c>
      <c r="D51" s="796" t="s">
        <v>192</v>
      </c>
    </row>
    <row r="52" spans="3:4" ht="17.25" hidden="1" outlineLevel="1" thickBot="1" x14ac:dyDescent="0.35">
      <c r="C52" s="795" t="s">
        <v>197</v>
      </c>
      <c r="D52" s="796" t="s">
        <v>168</v>
      </c>
    </row>
    <row r="53" spans="3:4" ht="17.25" hidden="1" outlineLevel="1" thickBot="1" x14ac:dyDescent="0.35">
      <c r="C53" s="795" t="s">
        <v>198</v>
      </c>
      <c r="D53" s="796" t="s">
        <v>199</v>
      </c>
    </row>
    <row r="54" spans="3:4" ht="17.25" hidden="1" outlineLevel="1" thickBot="1" x14ac:dyDescent="0.35">
      <c r="C54" s="795" t="s">
        <v>200</v>
      </c>
      <c r="D54" s="796" t="s">
        <v>201</v>
      </c>
    </row>
    <row r="55" spans="3:4" ht="17.25" hidden="1" outlineLevel="1" thickBot="1" x14ac:dyDescent="0.35">
      <c r="C55" s="795" t="s">
        <v>202</v>
      </c>
      <c r="D55" s="796" t="s">
        <v>203</v>
      </c>
    </row>
    <row r="56" spans="3:4" ht="17.25" hidden="1" outlineLevel="1" thickBot="1" x14ac:dyDescent="0.35">
      <c r="C56" s="795" t="s">
        <v>204</v>
      </c>
      <c r="D56" s="796" t="s">
        <v>203</v>
      </c>
    </row>
    <row r="57" spans="3:4" hidden="1" outlineLevel="1" x14ac:dyDescent="0.3"/>
    <row r="58" spans="3:4" hidden="1" outlineLevel="1" x14ac:dyDescent="0.3">
      <c r="C58" s="808" t="s">
        <v>205</v>
      </c>
    </row>
    <row r="59" spans="3:4" ht="17.25" hidden="1" outlineLevel="1" thickBot="1" x14ac:dyDescent="0.35"/>
    <row r="60" spans="3:4" ht="17.25" hidden="1" outlineLevel="1" thickBot="1" x14ac:dyDescent="0.35">
      <c r="C60" s="1025" t="s">
        <v>206</v>
      </c>
      <c r="D60" s="1026"/>
    </row>
    <row r="61" spans="3:4" ht="18" hidden="1" outlineLevel="1" thickTop="1" thickBot="1" x14ac:dyDescent="0.35">
      <c r="C61" s="809" t="s">
        <v>207</v>
      </c>
      <c r="D61" s="810" t="s">
        <v>184</v>
      </c>
    </row>
    <row r="62" spans="3:4" ht="17.25" hidden="1" outlineLevel="1" thickBot="1" x14ac:dyDescent="0.35">
      <c r="C62" s="811" t="s">
        <v>207</v>
      </c>
      <c r="D62" s="812" t="s">
        <v>184</v>
      </c>
    </row>
    <row r="63" spans="3:4" ht="17.25" hidden="1" outlineLevel="1" thickBot="1" x14ac:dyDescent="0.35">
      <c r="C63" s="809" t="s">
        <v>207</v>
      </c>
      <c r="D63" s="810" t="s">
        <v>184</v>
      </c>
    </row>
    <row r="64" spans="3:4" ht="17.25" hidden="1" outlineLevel="1" thickBot="1" x14ac:dyDescent="0.35">
      <c r="C64" s="811" t="s">
        <v>207</v>
      </c>
      <c r="D64" s="812" t="s">
        <v>184</v>
      </c>
    </row>
    <row r="65" spans="3:4" ht="17.25" hidden="1" outlineLevel="1" thickBot="1" x14ac:dyDescent="0.35">
      <c r="C65" s="809" t="s">
        <v>207</v>
      </c>
      <c r="D65" s="810" t="s">
        <v>184</v>
      </c>
    </row>
    <row r="66" spans="3:4" ht="17.25" hidden="1" outlineLevel="1" thickBot="1" x14ac:dyDescent="0.35">
      <c r="C66" s="811" t="s">
        <v>207</v>
      </c>
      <c r="D66" s="812" t="s">
        <v>184</v>
      </c>
    </row>
    <row r="67" spans="3:4" ht="17.25" hidden="1" outlineLevel="1" thickBot="1" x14ac:dyDescent="0.35">
      <c r="C67" s="809" t="s">
        <v>207</v>
      </c>
      <c r="D67" s="810" t="s">
        <v>184</v>
      </c>
    </row>
    <row r="68" spans="3:4" ht="17.25" hidden="1" outlineLevel="1" thickBot="1" x14ac:dyDescent="0.35">
      <c r="C68" s="811" t="s">
        <v>207</v>
      </c>
      <c r="D68" s="812" t="s">
        <v>184</v>
      </c>
    </row>
    <row r="69" spans="3:4" ht="17.25" hidden="1" outlineLevel="1" thickBot="1" x14ac:dyDescent="0.35">
      <c r="C69" s="809" t="s">
        <v>207</v>
      </c>
      <c r="D69" s="810" t="s">
        <v>184</v>
      </c>
    </row>
    <row r="70" spans="3:4" ht="17.25" hidden="1" outlineLevel="1" thickBot="1" x14ac:dyDescent="0.35">
      <c r="C70" s="811" t="s">
        <v>207</v>
      </c>
      <c r="D70" s="812" t="s">
        <v>184</v>
      </c>
    </row>
    <row r="71" spans="3:4" ht="17.25" hidden="1" outlineLevel="1" thickBot="1" x14ac:dyDescent="0.35">
      <c r="C71" s="809" t="s">
        <v>207</v>
      </c>
      <c r="D71" s="810" t="s">
        <v>184</v>
      </c>
    </row>
    <row r="72" spans="3:4" ht="17.25" hidden="1" outlineLevel="1" thickBot="1" x14ac:dyDescent="0.35">
      <c r="C72" s="809" t="s">
        <v>207</v>
      </c>
      <c r="D72" s="810" t="s">
        <v>184</v>
      </c>
    </row>
    <row r="73" spans="3:4" ht="17.25" hidden="1" outlineLevel="1" thickBot="1" x14ac:dyDescent="0.35">
      <c r="C73" s="809" t="s">
        <v>207</v>
      </c>
      <c r="D73" s="810" t="s">
        <v>184</v>
      </c>
    </row>
    <row r="74" spans="3:4" ht="17.25" hidden="1" outlineLevel="1" thickBot="1" x14ac:dyDescent="0.35">
      <c r="C74" s="811" t="s">
        <v>207</v>
      </c>
      <c r="D74" s="812" t="s">
        <v>184</v>
      </c>
    </row>
    <row r="75" spans="3:4" ht="17.25" hidden="1" outlineLevel="1" thickBot="1" x14ac:dyDescent="0.35">
      <c r="C75" s="809" t="s">
        <v>207</v>
      </c>
      <c r="D75" s="810" t="s">
        <v>184</v>
      </c>
    </row>
    <row r="76" spans="3:4" ht="17.25" hidden="1" outlineLevel="1" thickBot="1" x14ac:dyDescent="0.35">
      <c r="C76" s="811" t="s">
        <v>207</v>
      </c>
      <c r="D76" s="812" t="s">
        <v>184</v>
      </c>
    </row>
    <row r="77" spans="3:4" ht="17.25" hidden="1" outlineLevel="1" thickBot="1" x14ac:dyDescent="0.35">
      <c r="C77" s="809" t="s">
        <v>207</v>
      </c>
      <c r="D77" s="810" t="s">
        <v>184</v>
      </c>
    </row>
    <row r="78" spans="3:4" ht="17.25" hidden="1" outlineLevel="1" thickBot="1" x14ac:dyDescent="0.35">
      <c r="C78" s="811" t="s">
        <v>207</v>
      </c>
      <c r="D78" s="812" t="s">
        <v>184</v>
      </c>
    </row>
    <row r="79" spans="3:4" ht="17.25" hidden="1" outlineLevel="1" thickBot="1" x14ac:dyDescent="0.35">
      <c r="C79" s="809" t="s">
        <v>207</v>
      </c>
      <c r="D79" s="810" t="s">
        <v>184</v>
      </c>
    </row>
    <row r="80" spans="3:4" ht="17.25" hidden="1" outlineLevel="1" thickBot="1" x14ac:dyDescent="0.35">
      <c r="C80" s="811" t="s">
        <v>207</v>
      </c>
      <c r="D80" s="812" t="s">
        <v>184</v>
      </c>
    </row>
    <row r="81" spans="3:4" ht="17.25" hidden="1" outlineLevel="1" thickBot="1" x14ac:dyDescent="0.35">
      <c r="C81" s="809" t="s">
        <v>207</v>
      </c>
      <c r="D81" s="810" t="s">
        <v>184</v>
      </c>
    </row>
    <row r="82" spans="3:4" ht="17.25" hidden="1" outlineLevel="1" thickBot="1" x14ac:dyDescent="0.35">
      <c r="C82" s="813" t="s">
        <v>208</v>
      </c>
      <c r="D82" s="814" t="s">
        <v>184</v>
      </c>
    </row>
    <row r="83" spans="3:4" ht="17.25" hidden="1" outlineLevel="1" thickBot="1" x14ac:dyDescent="0.35"/>
    <row r="84" spans="3:4" ht="17.25" hidden="1" outlineLevel="1" thickBot="1" x14ac:dyDescent="0.35">
      <c r="C84" s="1025" t="s">
        <v>209</v>
      </c>
      <c r="D84" s="1026"/>
    </row>
    <row r="85" spans="3:4" ht="18" hidden="1" outlineLevel="1" thickTop="1" thickBot="1" x14ac:dyDescent="0.35">
      <c r="C85" s="794" t="s">
        <v>210</v>
      </c>
      <c r="D85" s="810" t="s">
        <v>168</v>
      </c>
    </row>
    <row r="86" spans="3:4" ht="17.25" hidden="1" outlineLevel="1" thickBot="1" x14ac:dyDescent="0.35">
      <c r="C86" s="792" t="s">
        <v>211</v>
      </c>
      <c r="D86" s="812" t="s">
        <v>212</v>
      </c>
    </row>
    <row r="87" spans="3:4" ht="17.25" hidden="1" outlineLevel="1" thickBot="1" x14ac:dyDescent="0.35">
      <c r="C87" s="794" t="s">
        <v>213</v>
      </c>
      <c r="D87" s="810" t="s">
        <v>184</v>
      </c>
    </row>
    <row r="88" spans="3:4" ht="17.25" hidden="1" outlineLevel="1" thickBot="1" x14ac:dyDescent="0.35">
      <c r="C88" s="792" t="s">
        <v>214</v>
      </c>
      <c r="D88" s="815">
        <f>+'Internal Valuation'!C32</f>
        <v>321900</v>
      </c>
    </row>
    <row r="89" spans="3:4" ht="17.25" hidden="1" outlineLevel="1" thickBot="1" x14ac:dyDescent="0.35">
      <c r="C89" s="794" t="s">
        <v>215</v>
      </c>
      <c r="D89" s="810" t="s">
        <v>184</v>
      </c>
    </row>
    <row r="90" spans="3:4" hidden="1" outlineLevel="1" x14ac:dyDescent="0.3"/>
    <row r="91" spans="3:4" hidden="1" outlineLevel="1" x14ac:dyDescent="0.3">
      <c r="C91" s="808" t="s">
        <v>216</v>
      </c>
    </row>
    <row r="92" spans="3:4" hidden="1" outlineLevel="1" x14ac:dyDescent="0.3"/>
    <row r="93" spans="3:4" ht="18" hidden="1" outlineLevel="1" x14ac:dyDescent="0.3">
      <c r="C93" s="816" t="s">
        <v>217</v>
      </c>
    </row>
    <row r="94" spans="3:4" ht="10.35" hidden="1" customHeight="1" outlineLevel="1" x14ac:dyDescent="0.3">
      <c r="C94" s="816"/>
    </row>
    <row r="95" spans="3:4" ht="150" hidden="1" customHeight="1" outlineLevel="1" x14ac:dyDescent="0.3">
      <c r="C95" s="1024" t="s">
        <v>218</v>
      </c>
      <c r="D95" s="1024"/>
    </row>
    <row r="96" spans="3:4" hidden="1" outlineLevel="1" x14ac:dyDescent="0.3"/>
    <row r="97" spans="3:8" ht="18" hidden="1" outlineLevel="1" x14ac:dyDescent="0.3">
      <c r="C97" s="816" t="s">
        <v>219</v>
      </c>
    </row>
    <row r="98" spans="3:8" ht="10.35" hidden="1" customHeight="1" outlineLevel="1" x14ac:dyDescent="0.3">
      <c r="C98" s="817"/>
    </row>
    <row r="99" spans="3:8" ht="150" hidden="1" customHeight="1" outlineLevel="1" x14ac:dyDescent="0.3">
      <c r="C99" s="1023" t="s">
        <v>220</v>
      </c>
      <c r="D99" s="1023"/>
    </row>
    <row r="100" spans="3:8" collapsed="1" x14ac:dyDescent="0.3">
      <c r="C100" s="818"/>
    </row>
    <row r="101" spans="3:8" x14ac:dyDescent="0.3">
      <c r="C101" s="819" t="s">
        <v>221</v>
      </c>
    </row>
    <row r="102" spans="3:8" x14ac:dyDescent="0.3">
      <c r="C102" s="819"/>
    </row>
    <row r="103" spans="3:8" x14ac:dyDescent="0.3">
      <c r="C103" s="820" t="s">
        <v>222</v>
      </c>
      <c r="D103" s="820"/>
    </row>
    <row r="104" spans="3:8" x14ac:dyDescent="0.3">
      <c r="C104" s="819"/>
    </row>
    <row r="105" spans="3:8" x14ac:dyDescent="0.3">
      <c r="C105" s="821" t="s">
        <v>223</v>
      </c>
      <c r="D105" s="822">
        <v>5000</v>
      </c>
    </row>
    <row r="107" spans="3:8" x14ac:dyDescent="0.3">
      <c r="C107" s="698" t="s">
        <v>224</v>
      </c>
      <c r="D107" s="823">
        <f>+D105*12</f>
        <v>60000</v>
      </c>
      <c r="G107" s="824" t="s">
        <v>225</v>
      </c>
      <c r="H107" s="824"/>
    </row>
    <row r="108" spans="3:8" x14ac:dyDescent="0.3">
      <c r="C108" s="698" t="s">
        <v>226</v>
      </c>
      <c r="D108" s="823">
        <f>+-D107*H108</f>
        <v>-3000</v>
      </c>
      <c r="G108" s="181" t="s">
        <v>227</v>
      </c>
      <c r="H108" s="253">
        <v>0.05</v>
      </c>
    </row>
    <row r="109" spans="3:8" ht="17.25" thickBot="1" x14ac:dyDescent="0.35">
      <c r="C109" s="825" t="s">
        <v>228</v>
      </c>
      <c r="D109" s="826">
        <f>SUM(D107:D108)</f>
        <v>57000</v>
      </c>
    </row>
    <row r="110" spans="3:8" ht="17.25" thickTop="1" x14ac:dyDescent="0.3">
      <c r="C110" s="698" t="s">
        <v>229</v>
      </c>
      <c r="D110" s="823">
        <f>+-D109*H110</f>
        <v>0</v>
      </c>
      <c r="G110" s="181" t="s">
        <v>229</v>
      </c>
      <c r="H110" s="253">
        <v>0</v>
      </c>
    </row>
    <row r="111" spans="3:8" x14ac:dyDescent="0.3">
      <c r="C111" s="698" t="s">
        <v>230</v>
      </c>
      <c r="D111" s="827">
        <v>0</v>
      </c>
    </row>
    <row r="112" spans="3:8" ht="17.25" thickBot="1" x14ac:dyDescent="0.35">
      <c r="C112" s="825" t="s">
        <v>231</v>
      </c>
      <c r="D112" s="826">
        <f>SUM(D109:D111)</f>
        <v>57000</v>
      </c>
    </row>
    <row r="113" spans="3:4" ht="17.25" thickTop="1" x14ac:dyDescent="0.3">
      <c r="C113" s="828" t="s">
        <v>232</v>
      </c>
      <c r="D113" s="829">
        <v>5000</v>
      </c>
    </row>
    <row r="114" spans="3:4" x14ac:dyDescent="0.3">
      <c r="C114" s="828" t="s">
        <v>233</v>
      </c>
      <c r="D114" s="829">
        <v>2000</v>
      </c>
    </row>
    <row r="115" spans="3:4" x14ac:dyDescent="0.3">
      <c r="C115" s="828" t="s">
        <v>234</v>
      </c>
      <c r="D115" s="829">
        <v>0</v>
      </c>
    </row>
    <row r="116" spans="3:4" ht="17.25" thickBot="1" x14ac:dyDescent="0.35">
      <c r="C116" s="825" t="s">
        <v>235</v>
      </c>
      <c r="D116" s="826">
        <f>SUM(D113:D115)</f>
        <v>7000</v>
      </c>
    </row>
    <row r="117" spans="3:4" ht="17.25" thickTop="1" x14ac:dyDescent="0.3">
      <c r="C117" s="830" t="s">
        <v>236</v>
      </c>
      <c r="D117" s="831">
        <f>+D112-D116</f>
        <v>50000</v>
      </c>
    </row>
    <row r="118" spans="3:4" x14ac:dyDescent="0.3">
      <c r="C118" s="698" t="s">
        <v>237</v>
      </c>
      <c r="D118" s="832">
        <f>+D117/D109</f>
        <v>0.8771929824561403</v>
      </c>
    </row>
    <row r="120" spans="3:4" x14ac:dyDescent="0.3">
      <c r="C120" s="698" t="s">
        <v>238</v>
      </c>
      <c r="D120" s="833">
        <v>7.4999999999999997E-2</v>
      </c>
    </row>
    <row r="121" spans="3:4" x14ac:dyDescent="0.3">
      <c r="C121" s="698" t="s">
        <v>180</v>
      </c>
      <c r="D121" s="834">
        <f>+D31</f>
        <v>500000</v>
      </c>
    </row>
    <row r="122" spans="3:4" x14ac:dyDescent="0.3">
      <c r="C122" s="698" t="s">
        <v>239</v>
      </c>
      <c r="D122" s="834">
        <f>+-PMT(D120/12,360,D121)*12</f>
        <v>41952.870513166752</v>
      </c>
    </row>
    <row r="123" spans="3:4" x14ac:dyDescent="0.3">
      <c r="C123" s="698" t="s">
        <v>240</v>
      </c>
      <c r="D123" s="835">
        <f>+D117/D122</f>
        <v>1.191813560988817</v>
      </c>
    </row>
    <row r="124" spans="3:4" x14ac:dyDescent="0.3">
      <c r="C124" s="836"/>
    </row>
    <row r="125" spans="3:4" ht="18" hidden="1" outlineLevel="1" x14ac:dyDescent="0.3">
      <c r="C125" s="816" t="s">
        <v>241</v>
      </c>
    </row>
    <row r="126" spans="3:4" ht="10.35" hidden="1" customHeight="1" outlineLevel="1" x14ac:dyDescent="0.3">
      <c r="C126" s="817"/>
    </row>
    <row r="127" spans="3:4" ht="150" hidden="1" customHeight="1" outlineLevel="1" x14ac:dyDescent="0.3">
      <c r="C127" s="1023" t="s">
        <v>242</v>
      </c>
      <c r="D127" s="1023"/>
    </row>
    <row r="128" spans="3:4" hidden="1" outlineLevel="1" x14ac:dyDescent="0.3">
      <c r="C128" s="818"/>
    </row>
    <row r="129" spans="3:3" collapsed="1" x14ac:dyDescent="0.3">
      <c r="C129" s="819"/>
    </row>
  </sheetData>
  <mergeCells count="10">
    <mergeCell ref="C99:D99"/>
    <mergeCell ref="C127:D127"/>
    <mergeCell ref="C95:D95"/>
    <mergeCell ref="C84:D84"/>
    <mergeCell ref="C9:D9"/>
    <mergeCell ref="C18:D18"/>
    <mergeCell ref="C22:D22"/>
    <mergeCell ref="C29:D29"/>
    <mergeCell ref="C42:D42"/>
    <mergeCell ref="C60:D60"/>
  </mergeCells>
  <pageMargins left="0.7" right="0.7" top="0.75" bottom="0.75" header="0.3" footer="0.3"/>
  <pageSetup scale="40" orientation="portrait" horizontalDpi="1200" verticalDpi="1200" r:id="rId1"/>
  <rowBreaks count="1" manualBreakCount="1">
    <brk id="59" min="2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283A-B46A-436F-9309-5CDDF6F6EE18}">
  <sheetPr codeName="Sheet22">
    <tabColor rgb="FF002060"/>
  </sheetPr>
  <dimension ref="B2:BN345"/>
  <sheetViews>
    <sheetView showGridLines="0" zoomScale="70" zoomScaleNormal="70" workbookViewId="0">
      <selection activeCell="A39" sqref="A39"/>
    </sheetView>
  </sheetViews>
  <sheetFormatPr defaultColWidth="8.85546875" defaultRowHeight="17.25" x14ac:dyDescent="0.3"/>
  <cols>
    <col min="1" max="1" width="8.85546875" style="496"/>
    <col min="2" max="2" width="26.5703125" style="496" bestFit="1" customWidth="1"/>
    <col min="3" max="3" width="13.5703125" style="496" bestFit="1" customWidth="1"/>
    <col min="4" max="4" width="8.85546875" style="496"/>
    <col min="5" max="5" width="43.140625" style="496" bestFit="1" customWidth="1"/>
    <col min="6" max="7" width="23" style="496" bestFit="1" customWidth="1"/>
    <col min="8" max="8" width="23" style="496" customWidth="1"/>
    <col min="9" max="11" width="23" style="496" bestFit="1" customWidth="1"/>
    <col min="12" max="12" width="23" style="496" customWidth="1"/>
    <col min="13" max="68" width="23" style="496" bestFit="1" customWidth="1"/>
    <col min="69" max="16384" width="8.85546875" style="496"/>
  </cols>
  <sheetData>
    <row r="2" spans="2:66" x14ac:dyDescent="0.3">
      <c r="B2" s="496" t="s">
        <v>158</v>
      </c>
    </row>
    <row r="3" spans="2:66" x14ac:dyDescent="0.3">
      <c r="B3" s="496" t="s">
        <v>243</v>
      </c>
    </row>
    <row r="4" spans="2:66" x14ac:dyDescent="0.3">
      <c r="B4" s="900">
        <f ca="1">+TODAY()</f>
        <v>45947</v>
      </c>
      <c r="C4" s="901"/>
      <c r="D4" s="901"/>
      <c r="E4" s="901"/>
      <c r="F4" s="901"/>
      <c r="G4" s="901"/>
      <c r="H4" s="901"/>
      <c r="I4" s="901"/>
      <c r="J4" s="901"/>
      <c r="K4" s="901"/>
      <c r="L4" s="901"/>
      <c r="M4" s="901"/>
      <c r="N4" s="901"/>
      <c r="O4" s="901"/>
      <c r="P4" s="901"/>
      <c r="Q4" s="901"/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901"/>
      <c r="AI4" s="901"/>
      <c r="AJ4" s="901"/>
      <c r="AK4" s="901"/>
      <c r="AL4" s="901"/>
      <c r="AM4" s="901"/>
      <c r="AN4" s="901"/>
      <c r="AO4" s="901"/>
      <c r="AP4" s="901"/>
      <c r="AQ4" s="901"/>
      <c r="AR4" s="901"/>
      <c r="AS4" s="901"/>
      <c r="AT4" s="901"/>
      <c r="AU4" s="901"/>
      <c r="AV4" s="901"/>
      <c r="AW4" s="901"/>
      <c r="AX4" s="901"/>
      <c r="AY4" s="901"/>
      <c r="AZ4" s="901"/>
      <c r="BA4" s="901"/>
      <c r="BB4" s="901"/>
      <c r="BC4" s="901"/>
      <c r="BD4" s="901"/>
      <c r="BE4" s="901"/>
      <c r="BF4" s="901"/>
      <c r="BG4" s="901"/>
      <c r="BH4" s="901"/>
      <c r="BI4" s="901"/>
      <c r="BJ4" s="901"/>
      <c r="BK4" s="901"/>
      <c r="BL4" s="901"/>
      <c r="BM4" s="901"/>
      <c r="BN4" s="901"/>
    </row>
    <row r="6" spans="2:66" x14ac:dyDescent="0.3">
      <c r="B6" s="510" t="s">
        <v>244</v>
      </c>
      <c r="C6" s="912">
        <f ca="1">+'Master Sizer Inputs'!$Q$10</f>
        <v>360000</v>
      </c>
      <c r="E6" s="902" t="s">
        <v>245</v>
      </c>
      <c r="F6" s="903">
        <v>0</v>
      </c>
      <c r="G6" s="903">
        <f t="shared" ref="G6:BN6" si="0">+F6+1</f>
        <v>1</v>
      </c>
      <c r="H6" s="903">
        <f t="shared" si="0"/>
        <v>2</v>
      </c>
      <c r="I6" s="903">
        <f t="shared" si="0"/>
        <v>3</v>
      </c>
      <c r="J6" s="903">
        <f t="shared" si="0"/>
        <v>4</v>
      </c>
      <c r="K6" s="903">
        <f t="shared" si="0"/>
        <v>5</v>
      </c>
      <c r="L6" s="903">
        <f t="shared" si="0"/>
        <v>6</v>
      </c>
      <c r="M6" s="903">
        <f t="shared" si="0"/>
        <v>7</v>
      </c>
      <c r="N6" s="903">
        <f t="shared" si="0"/>
        <v>8</v>
      </c>
      <c r="O6" s="903">
        <f t="shared" si="0"/>
        <v>9</v>
      </c>
      <c r="P6" s="903">
        <f t="shared" si="0"/>
        <v>10</v>
      </c>
      <c r="Q6" s="903">
        <f t="shared" si="0"/>
        <v>11</v>
      </c>
      <c r="R6" s="903">
        <f t="shared" si="0"/>
        <v>12</v>
      </c>
      <c r="S6" s="903">
        <f t="shared" si="0"/>
        <v>13</v>
      </c>
      <c r="T6" s="903">
        <f t="shared" si="0"/>
        <v>14</v>
      </c>
      <c r="U6" s="903">
        <f t="shared" si="0"/>
        <v>15</v>
      </c>
      <c r="V6" s="903">
        <f t="shared" si="0"/>
        <v>16</v>
      </c>
      <c r="W6" s="903">
        <f t="shared" si="0"/>
        <v>17</v>
      </c>
      <c r="X6" s="903">
        <f t="shared" si="0"/>
        <v>18</v>
      </c>
      <c r="Y6" s="903">
        <f t="shared" si="0"/>
        <v>19</v>
      </c>
      <c r="Z6" s="903">
        <f t="shared" si="0"/>
        <v>20</v>
      </c>
      <c r="AA6" s="903">
        <f t="shared" si="0"/>
        <v>21</v>
      </c>
      <c r="AB6" s="903">
        <f t="shared" si="0"/>
        <v>22</v>
      </c>
      <c r="AC6" s="903">
        <f t="shared" si="0"/>
        <v>23</v>
      </c>
      <c r="AD6" s="903">
        <f t="shared" si="0"/>
        <v>24</v>
      </c>
      <c r="AE6" s="903">
        <f t="shared" si="0"/>
        <v>25</v>
      </c>
      <c r="AF6" s="903">
        <f t="shared" si="0"/>
        <v>26</v>
      </c>
      <c r="AG6" s="903">
        <f t="shared" si="0"/>
        <v>27</v>
      </c>
      <c r="AH6" s="903">
        <f t="shared" si="0"/>
        <v>28</v>
      </c>
      <c r="AI6" s="903">
        <f t="shared" si="0"/>
        <v>29</v>
      </c>
      <c r="AJ6" s="903">
        <f t="shared" si="0"/>
        <v>30</v>
      </c>
      <c r="AK6" s="903">
        <f t="shared" si="0"/>
        <v>31</v>
      </c>
      <c r="AL6" s="903">
        <f t="shared" si="0"/>
        <v>32</v>
      </c>
      <c r="AM6" s="903">
        <f t="shared" si="0"/>
        <v>33</v>
      </c>
      <c r="AN6" s="903">
        <f t="shared" si="0"/>
        <v>34</v>
      </c>
      <c r="AO6" s="903">
        <f t="shared" si="0"/>
        <v>35</v>
      </c>
      <c r="AP6" s="903">
        <f t="shared" si="0"/>
        <v>36</v>
      </c>
      <c r="AQ6" s="903">
        <f t="shared" si="0"/>
        <v>37</v>
      </c>
      <c r="AR6" s="903">
        <f t="shared" si="0"/>
        <v>38</v>
      </c>
      <c r="AS6" s="903">
        <f t="shared" si="0"/>
        <v>39</v>
      </c>
      <c r="AT6" s="903">
        <f t="shared" si="0"/>
        <v>40</v>
      </c>
      <c r="AU6" s="903">
        <f t="shared" si="0"/>
        <v>41</v>
      </c>
      <c r="AV6" s="903">
        <f t="shared" si="0"/>
        <v>42</v>
      </c>
      <c r="AW6" s="903">
        <f t="shared" si="0"/>
        <v>43</v>
      </c>
      <c r="AX6" s="903">
        <f t="shared" si="0"/>
        <v>44</v>
      </c>
      <c r="AY6" s="903">
        <f t="shared" si="0"/>
        <v>45</v>
      </c>
      <c r="AZ6" s="903">
        <f t="shared" si="0"/>
        <v>46</v>
      </c>
      <c r="BA6" s="903">
        <f t="shared" si="0"/>
        <v>47</v>
      </c>
      <c r="BB6" s="903">
        <f t="shared" si="0"/>
        <v>48</v>
      </c>
      <c r="BC6" s="903">
        <f t="shared" si="0"/>
        <v>49</v>
      </c>
      <c r="BD6" s="903">
        <f t="shared" si="0"/>
        <v>50</v>
      </c>
      <c r="BE6" s="903">
        <f t="shared" si="0"/>
        <v>51</v>
      </c>
      <c r="BF6" s="903">
        <f t="shared" si="0"/>
        <v>52</v>
      </c>
      <c r="BG6" s="903">
        <f t="shared" si="0"/>
        <v>53</v>
      </c>
      <c r="BH6" s="903">
        <f t="shared" si="0"/>
        <v>54</v>
      </c>
      <c r="BI6" s="903">
        <f t="shared" si="0"/>
        <v>55</v>
      </c>
      <c r="BJ6" s="903">
        <f t="shared" si="0"/>
        <v>56</v>
      </c>
      <c r="BK6" s="903">
        <f t="shared" si="0"/>
        <v>57</v>
      </c>
      <c r="BL6" s="903">
        <f t="shared" si="0"/>
        <v>58</v>
      </c>
      <c r="BM6" s="903">
        <f t="shared" si="0"/>
        <v>59</v>
      </c>
      <c r="BN6" s="903">
        <f t="shared" si="0"/>
        <v>60</v>
      </c>
    </row>
    <row r="7" spans="2:66" x14ac:dyDescent="0.3">
      <c r="B7" s="510" t="s">
        <v>196</v>
      </c>
      <c r="C7" s="913">
        <f ca="1">+'Master Sizer Inputs'!$Q$13</f>
        <v>9.3990000000000018E-2</v>
      </c>
      <c r="E7" s="902" t="s">
        <v>246</v>
      </c>
      <c r="F7" s="904">
        <v>45658</v>
      </c>
      <c r="G7" s="904">
        <f t="shared" ref="G7:BN7" si="1">+EOMONTH(F7,0)+1</f>
        <v>45689</v>
      </c>
      <c r="H7" s="904">
        <f t="shared" si="1"/>
        <v>45717</v>
      </c>
      <c r="I7" s="904">
        <f t="shared" si="1"/>
        <v>45748</v>
      </c>
      <c r="J7" s="904">
        <f t="shared" si="1"/>
        <v>45778</v>
      </c>
      <c r="K7" s="904">
        <f t="shared" si="1"/>
        <v>45809</v>
      </c>
      <c r="L7" s="904">
        <f t="shared" si="1"/>
        <v>45839</v>
      </c>
      <c r="M7" s="904">
        <f t="shared" si="1"/>
        <v>45870</v>
      </c>
      <c r="N7" s="904">
        <f t="shared" si="1"/>
        <v>45901</v>
      </c>
      <c r="O7" s="904">
        <f t="shared" si="1"/>
        <v>45931</v>
      </c>
      <c r="P7" s="904">
        <f t="shared" si="1"/>
        <v>45962</v>
      </c>
      <c r="Q7" s="904">
        <f t="shared" si="1"/>
        <v>45992</v>
      </c>
      <c r="R7" s="904">
        <f t="shared" si="1"/>
        <v>46023</v>
      </c>
      <c r="S7" s="904">
        <f t="shared" si="1"/>
        <v>46054</v>
      </c>
      <c r="T7" s="904">
        <f t="shared" si="1"/>
        <v>46082</v>
      </c>
      <c r="U7" s="904">
        <f t="shared" si="1"/>
        <v>46113</v>
      </c>
      <c r="V7" s="904">
        <f t="shared" si="1"/>
        <v>46143</v>
      </c>
      <c r="W7" s="904">
        <f t="shared" si="1"/>
        <v>46174</v>
      </c>
      <c r="X7" s="904">
        <f t="shared" si="1"/>
        <v>46204</v>
      </c>
      <c r="Y7" s="904">
        <f t="shared" si="1"/>
        <v>46235</v>
      </c>
      <c r="Z7" s="904">
        <f t="shared" si="1"/>
        <v>46266</v>
      </c>
      <c r="AA7" s="904">
        <f t="shared" si="1"/>
        <v>46296</v>
      </c>
      <c r="AB7" s="904">
        <f t="shared" si="1"/>
        <v>46327</v>
      </c>
      <c r="AC7" s="904">
        <f t="shared" si="1"/>
        <v>46357</v>
      </c>
      <c r="AD7" s="904">
        <f t="shared" si="1"/>
        <v>46388</v>
      </c>
      <c r="AE7" s="904">
        <f t="shared" si="1"/>
        <v>46419</v>
      </c>
      <c r="AF7" s="904">
        <f t="shared" si="1"/>
        <v>46447</v>
      </c>
      <c r="AG7" s="904">
        <f t="shared" si="1"/>
        <v>46478</v>
      </c>
      <c r="AH7" s="904">
        <f t="shared" si="1"/>
        <v>46508</v>
      </c>
      <c r="AI7" s="904">
        <f t="shared" si="1"/>
        <v>46539</v>
      </c>
      <c r="AJ7" s="904">
        <f t="shared" si="1"/>
        <v>46569</v>
      </c>
      <c r="AK7" s="904">
        <f t="shared" si="1"/>
        <v>46600</v>
      </c>
      <c r="AL7" s="904">
        <f t="shared" si="1"/>
        <v>46631</v>
      </c>
      <c r="AM7" s="904">
        <f t="shared" si="1"/>
        <v>46661</v>
      </c>
      <c r="AN7" s="904">
        <f t="shared" si="1"/>
        <v>46692</v>
      </c>
      <c r="AO7" s="904">
        <f t="shared" si="1"/>
        <v>46722</v>
      </c>
      <c r="AP7" s="904">
        <f t="shared" si="1"/>
        <v>46753</v>
      </c>
      <c r="AQ7" s="904">
        <f t="shared" si="1"/>
        <v>46784</v>
      </c>
      <c r="AR7" s="904">
        <f t="shared" si="1"/>
        <v>46813</v>
      </c>
      <c r="AS7" s="904">
        <f t="shared" si="1"/>
        <v>46844</v>
      </c>
      <c r="AT7" s="904">
        <f t="shared" si="1"/>
        <v>46874</v>
      </c>
      <c r="AU7" s="904">
        <f t="shared" si="1"/>
        <v>46905</v>
      </c>
      <c r="AV7" s="904">
        <f t="shared" si="1"/>
        <v>46935</v>
      </c>
      <c r="AW7" s="904">
        <f t="shared" si="1"/>
        <v>46966</v>
      </c>
      <c r="AX7" s="904">
        <f t="shared" si="1"/>
        <v>46997</v>
      </c>
      <c r="AY7" s="904">
        <f t="shared" si="1"/>
        <v>47027</v>
      </c>
      <c r="AZ7" s="904">
        <f t="shared" si="1"/>
        <v>47058</v>
      </c>
      <c r="BA7" s="904">
        <f t="shared" si="1"/>
        <v>47088</v>
      </c>
      <c r="BB7" s="904">
        <f t="shared" si="1"/>
        <v>47119</v>
      </c>
      <c r="BC7" s="904">
        <f t="shared" si="1"/>
        <v>47150</v>
      </c>
      <c r="BD7" s="904">
        <f t="shared" si="1"/>
        <v>47178</v>
      </c>
      <c r="BE7" s="904">
        <f t="shared" si="1"/>
        <v>47209</v>
      </c>
      <c r="BF7" s="904">
        <f t="shared" si="1"/>
        <v>47239</v>
      </c>
      <c r="BG7" s="904">
        <f t="shared" si="1"/>
        <v>47270</v>
      </c>
      <c r="BH7" s="904">
        <f t="shared" si="1"/>
        <v>47300</v>
      </c>
      <c r="BI7" s="904">
        <f t="shared" si="1"/>
        <v>47331</v>
      </c>
      <c r="BJ7" s="904">
        <f t="shared" si="1"/>
        <v>47362</v>
      </c>
      <c r="BK7" s="904">
        <f t="shared" si="1"/>
        <v>47392</v>
      </c>
      <c r="BL7" s="904">
        <f t="shared" si="1"/>
        <v>47423</v>
      </c>
      <c r="BM7" s="904">
        <f t="shared" si="1"/>
        <v>47453</v>
      </c>
      <c r="BN7" s="904">
        <f t="shared" si="1"/>
        <v>47484</v>
      </c>
    </row>
    <row r="8" spans="2:66" x14ac:dyDescent="0.3">
      <c r="B8" s="510" t="s">
        <v>247</v>
      </c>
      <c r="C8" s="914">
        <v>30</v>
      </c>
    </row>
    <row r="9" spans="2:66" x14ac:dyDescent="0.3">
      <c r="B9" s="510" t="s">
        <v>248</v>
      </c>
      <c r="C9" s="915">
        <f>+'Master Sizer Inputs'!I25</f>
        <v>18</v>
      </c>
      <c r="E9" s="496" t="s">
        <v>249</v>
      </c>
      <c r="F9" s="919">
        <f ca="1">+-'Master Sizer Inputs'!Q61</f>
        <v>-240000</v>
      </c>
      <c r="G9" s="918">
        <v>0</v>
      </c>
      <c r="H9" s="918">
        <v>0</v>
      </c>
      <c r="I9" s="918">
        <v>0</v>
      </c>
      <c r="J9" s="918">
        <v>0</v>
      </c>
      <c r="K9" s="918">
        <v>0</v>
      </c>
      <c r="L9" s="918">
        <v>0</v>
      </c>
      <c r="M9" s="918">
        <v>0</v>
      </c>
      <c r="N9" s="918">
        <v>0</v>
      </c>
      <c r="O9" s="918">
        <v>0</v>
      </c>
      <c r="P9" s="918">
        <v>0</v>
      </c>
      <c r="Q9" s="918">
        <v>0</v>
      </c>
      <c r="R9" s="918">
        <v>0</v>
      </c>
      <c r="S9" s="918">
        <v>0</v>
      </c>
      <c r="T9" s="918">
        <v>0</v>
      </c>
      <c r="U9" s="918">
        <v>0</v>
      </c>
      <c r="V9" s="918">
        <v>0</v>
      </c>
      <c r="W9" s="918">
        <v>0</v>
      </c>
      <c r="X9" s="918">
        <v>0</v>
      </c>
      <c r="Y9" s="918">
        <v>0</v>
      </c>
      <c r="Z9" s="918">
        <v>0</v>
      </c>
      <c r="AA9" s="918">
        <v>0</v>
      </c>
      <c r="AB9" s="918">
        <v>0</v>
      </c>
      <c r="AC9" s="918">
        <v>0</v>
      </c>
      <c r="AD9" s="918">
        <v>0</v>
      </c>
      <c r="AE9" s="918">
        <v>0</v>
      </c>
      <c r="AF9" s="918">
        <v>0</v>
      </c>
      <c r="AG9" s="918">
        <v>0</v>
      </c>
      <c r="AH9" s="918">
        <v>0</v>
      </c>
      <c r="AI9" s="918">
        <v>0</v>
      </c>
      <c r="AJ9" s="918">
        <v>0</v>
      </c>
      <c r="AK9" s="918">
        <v>0</v>
      </c>
      <c r="AL9" s="918">
        <v>0</v>
      </c>
      <c r="AM9" s="918">
        <v>0</v>
      </c>
      <c r="AN9" s="918">
        <v>0</v>
      </c>
      <c r="AO9" s="918">
        <v>0</v>
      </c>
      <c r="AP9" s="918">
        <v>0</v>
      </c>
      <c r="AQ9" s="918">
        <v>0</v>
      </c>
      <c r="AR9" s="918">
        <v>0</v>
      </c>
      <c r="AS9" s="918">
        <v>0</v>
      </c>
      <c r="AT9" s="918">
        <v>0</v>
      </c>
      <c r="AU9" s="918">
        <v>0</v>
      </c>
      <c r="AV9" s="918">
        <v>0</v>
      </c>
      <c r="AW9" s="918">
        <v>0</v>
      </c>
      <c r="AX9" s="918">
        <v>0</v>
      </c>
      <c r="AY9" s="918">
        <v>0</v>
      </c>
      <c r="AZ9" s="918">
        <v>0</v>
      </c>
      <c r="BA9" s="918">
        <v>0</v>
      </c>
      <c r="BB9" s="918">
        <v>0</v>
      </c>
      <c r="BC9" s="918">
        <v>0</v>
      </c>
      <c r="BD9" s="918">
        <v>0</v>
      </c>
      <c r="BE9" s="918">
        <v>0</v>
      </c>
      <c r="BF9" s="918">
        <v>0</v>
      </c>
      <c r="BG9" s="918">
        <v>0</v>
      </c>
      <c r="BH9" s="918">
        <v>0</v>
      </c>
      <c r="BI9" s="918">
        <v>0</v>
      </c>
      <c r="BJ9" s="918">
        <v>0</v>
      </c>
      <c r="BK9" s="918">
        <v>0</v>
      </c>
      <c r="BL9" s="918">
        <v>0</v>
      </c>
      <c r="BM9" s="918">
        <v>0</v>
      </c>
      <c r="BN9" s="918">
        <v>0</v>
      </c>
    </row>
    <row r="10" spans="2:66" x14ac:dyDescent="0.3">
      <c r="B10" s="510" t="s">
        <v>250</v>
      </c>
      <c r="C10" s="916">
        <v>0</v>
      </c>
      <c r="E10" s="496" t="s">
        <v>251</v>
      </c>
      <c r="F10" s="919">
        <f>+-'Master Sizer Inputs'!Q62</f>
        <v>0</v>
      </c>
      <c r="G10" s="918">
        <v>0</v>
      </c>
      <c r="H10" s="918">
        <v>0</v>
      </c>
      <c r="I10" s="918">
        <v>0</v>
      </c>
      <c r="J10" s="918">
        <v>0</v>
      </c>
      <c r="K10" s="918">
        <v>0</v>
      </c>
      <c r="L10" s="918">
        <v>0</v>
      </c>
      <c r="M10" s="918">
        <v>0</v>
      </c>
      <c r="N10" s="918">
        <v>0</v>
      </c>
      <c r="O10" s="918">
        <v>0</v>
      </c>
      <c r="P10" s="918">
        <v>0</v>
      </c>
      <c r="Q10" s="918">
        <v>0</v>
      </c>
      <c r="R10" s="918">
        <v>0</v>
      </c>
      <c r="S10" s="918">
        <v>0</v>
      </c>
      <c r="T10" s="918">
        <v>0</v>
      </c>
      <c r="U10" s="918">
        <v>0</v>
      </c>
      <c r="V10" s="918">
        <v>0</v>
      </c>
      <c r="W10" s="918">
        <v>0</v>
      </c>
      <c r="X10" s="918">
        <v>0</v>
      </c>
      <c r="Y10" s="918">
        <v>0</v>
      </c>
      <c r="Z10" s="918">
        <v>0</v>
      </c>
      <c r="AA10" s="918">
        <v>0</v>
      </c>
      <c r="AB10" s="918">
        <v>0</v>
      </c>
      <c r="AC10" s="918">
        <v>0</v>
      </c>
      <c r="AD10" s="918">
        <v>0</v>
      </c>
      <c r="AE10" s="918">
        <v>0</v>
      </c>
      <c r="AF10" s="918">
        <v>0</v>
      </c>
      <c r="AG10" s="918">
        <v>0</v>
      </c>
      <c r="AH10" s="918">
        <v>0</v>
      </c>
      <c r="AI10" s="918">
        <v>0</v>
      </c>
      <c r="AJ10" s="918">
        <v>0</v>
      </c>
      <c r="AK10" s="918">
        <v>0</v>
      </c>
      <c r="AL10" s="918">
        <v>0</v>
      </c>
      <c r="AM10" s="918">
        <v>0</v>
      </c>
      <c r="AN10" s="918">
        <v>0</v>
      </c>
      <c r="AO10" s="918">
        <v>0</v>
      </c>
      <c r="AP10" s="918">
        <v>0</v>
      </c>
      <c r="AQ10" s="918">
        <v>0</v>
      </c>
      <c r="AR10" s="918">
        <v>0</v>
      </c>
      <c r="AS10" s="918">
        <v>0</v>
      </c>
      <c r="AT10" s="918">
        <v>0</v>
      </c>
      <c r="AU10" s="918">
        <v>0</v>
      </c>
      <c r="AV10" s="918">
        <v>0</v>
      </c>
      <c r="AW10" s="918">
        <v>0</v>
      </c>
      <c r="AX10" s="918">
        <v>0</v>
      </c>
      <c r="AY10" s="918">
        <v>0</v>
      </c>
      <c r="AZ10" s="918">
        <v>0</v>
      </c>
      <c r="BA10" s="918">
        <v>0</v>
      </c>
      <c r="BB10" s="918">
        <v>0</v>
      </c>
      <c r="BC10" s="918">
        <v>0</v>
      </c>
      <c r="BD10" s="918">
        <v>0</v>
      </c>
      <c r="BE10" s="918">
        <v>0</v>
      </c>
      <c r="BF10" s="918">
        <v>0</v>
      </c>
      <c r="BG10" s="918">
        <v>0</v>
      </c>
      <c r="BH10" s="918">
        <v>0</v>
      </c>
      <c r="BI10" s="918">
        <v>0</v>
      </c>
      <c r="BJ10" s="918">
        <v>0</v>
      </c>
      <c r="BK10" s="918">
        <v>0</v>
      </c>
      <c r="BL10" s="918">
        <v>0</v>
      </c>
      <c r="BM10" s="918">
        <v>0</v>
      </c>
      <c r="BN10" s="918">
        <v>0</v>
      </c>
    </row>
    <row r="11" spans="2:66" x14ac:dyDescent="0.3">
      <c r="B11" s="510" t="s">
        <v>252</v>
      </c>
      <c r="C11" s="912">
        <f ca="1">PMT(C7/12,C8*12,-C6)</f>
        <v>3000.582382964225</v>
      </c>
      <c r="E11" s="496" t="s">
        <v>253</v>
      </c>
      <c r="F11" s="919">
        <f>+-'Master Sizer Inputs'!Q63</f>
        <v>0</v>
      </c>
      <c r="G11" s="918">
        <v>0</v>
      </c>
      <c r="H11" s="918">
        <v>0</v>
      </c>
      <c r="I11" s="918">
        <v>0</v>
      </c>
      <c r="J11" s="918">
        <v>0</v>
      </c>
      <c r="K11" s="918">
        <v>0</v>
      </c>
      <c r="L11" s="918">
        <v>0</v>
      </c>
      <c r="M11" s="918">
        <v>0</v>
      </c>
      <c r="N11" s="918">
        <v>0</v>
      </c>
      <c r="O11" s="918">
        <v>0</v>
      </c>
      <c r="P11" s="918">
        <v>0</v>
      </c>
      <c r="Q11" s="918">
        <v>0</v>
      </c>
      <c r="R11" s="918">
        <v>0</v>
      </c>
      <c r="S11" s="918">
        <v>0</v>
      </c>
      <c r="T11" s="918">
        <v>0</v>
      </c>
      <c r="U11" s="918">
        <v>0</v>
      </c>
      <c r="V11" s="918">
        <v>0</v>
      </c>
      <c r="W11" s="918">
        <v>0</v>
      </c>
      <c r="X11" s="918">
        <v>0</v>
      </c>
      <c r="Y11" s="918">
        <v>0</v>
      </c>
      <c r="Z11" s="918">
        <v>0</v>
      </c>
      <c r="AA11" s="918">
        <v>0</v>
      </c>
      <c r="AB11" s="918">
        <v>0</v>
      </c>
      <c r="AC11" s="918">
        <v>0</v>
      </c>
      <c r="AD11" s="918">
        <v>0</v>
      </c>
      <c r="AE11" s="918">
        <v>0</v>
      </c>
      <c r="AF11" s="918">
        <v>0</v>
      </c>
      <c r="AG11" s="918">
        <v>0</v>
      </c>
      <c r="AH11" s="918">
        <v>0</v>
      </c>
      <c r="AI11" s="918">
        <v>0</v>
      </c>
      <c r="AJ11" s="918">
        <v>0</v>
      </c>
      <c r="AK11" s="918">
        <v>0</v>
      </c>
      <c r="AL11" s="918">
        <v>0</v>
      </c>
      <c r="AM11" s="918">
        <v>0</v>
      </c>
      <c r="AN11" s="918">
        <v>0</v>
      </c>
      <c r="AO11" s="918">
        <v>0</v>
      </c>
      <c r="AP11" s="918">
        <v>0</v>
      </c>
      <c r="AQ11" s="918">
        <v>0</v>
      </c>
      <c r="AR11" s="918">
        <v>0</v>
      </c>
      <c r="AS11" s="918">
        <v>0</v>
      </c>
      <c r="AT11" s="918">
        <v>0</v>
      </c>
      <c r="AU11" s="918">
        <v>0</v>
      </c>
      <c r="AV11" s="918">
        <v>0</v>
      </c>
      <c r="AW11" s="918">
        <v>0</v>
      </c>
      <c r="AX11" s="918">
        <v>0</v>
      </c>
      <c r="AY11" s="918">
        <v>0</v>
      </c>
      <c r="AZ11" s="918">
        <v>0</v>
      </c>
      <c r="BA11" s="918">
        <v>0</v>
      </c>
      <c r="BB11" s="918">
        <v>0</v>
      </c>
      <c r="BC11" s="918">
        <v>0</v>
      </c>
      <c r="BD11" s="918">
        <v>0</v>
      </c>
      <c r="BE11" s="918">
        <v>0</v>
      </c>
      <c r="BF11" s="918">
        <v>0</v>
      </c>
      <c r="BG11" s="918">
        <v>0</v>
      </c>
      <c r="BH11" s="918">
        <v>0</v>
      </c>
      <c r="BI11" s="918">
        <v>0</v>
      </c>
      <c r="BJ11" s="918">
        <v>0</v>
      </c>
      <c r="BK11" s="918">
        <v>0</v>
      </c>
      <c r="BL11" s="918">
        <v>0</v>
      </c>
      <c r="BM11" s="918">
        <v>0</v>
      </c>
      <c r="BN11" s="918">
        <v>0</v>
      </c>
    </row>
    <row r="12" spans="2:66" x14ac:dyDescent="0.3">
      <c r="B12" s="510" t="s">
        <v>254</v>
      </c>
      <c r="C12" s="916">
        <v>12</v>
      </c>
      <c r="E12" s="911" t="s">
        <v>255</v>
      </c>
      <c r="F12" s="919">
        <f ca="1">+-'Master Sizer Inputs'!Q64</f>
        <v>-13600</v>
      </c>
      <c r="G12" s="918">
        <v>0</v>
      </c>
      <c r="H12" s="918">
        <v>0</v>
      </c>
      <c r="I12" s="918">
        <v>0</v>
      </c>
      <c r="J12" s="918">
        <v>0</v>
      </c>
      <c r="K12" s="918">
        <v>0</v>
      </c>
      <c r="L12" s="918">
        <v>0</v>
      </c>
      <c r="M12" s="918">
        <v>0</v>
      </c>
      <c r="N12" s="918">
        <v>0</v>
      </c>
      <c r="O12" s="918">
        <v>0</v>
      </c>
      <c r="P12" s="918">
        <v>0</v>
      </c>
      <c r="Q12" s="918">
        <v>0</v>
      </c>
      <c r="R12" s="918">
        <v>0</v>
      </c>
      <c r="S12" s="918">
        <v>0</v>
      </c>
      <c r="T12" s="918">
        <v>0</v>
      </c>
      <c r="U12" s="918">
        <v>0</v>
      </c>
      <c r="V12" s="918">
        <v>0</v>
      </c>
      <c r="W12" s="918">
        <v>0</v>
      </c>
      <c r="X12" s="918">
        <v>0</v>
      </c>
      <c r="Y12" s="918">
        <v>0</v>
      </c>
      <c r="Z12" s="918">
        <v>0</v>
      </c>
      <c r="AA12" s="918">
        <v>0</v>
      </c>
      <c r="AB12" s="918">
        <v>0</v>
      </c>
      <c r="AC12" s="918">
        <v>0</v>
      </c>
      <c r="AD12" s="918">
        <v>0</v>
      </c>
      <c r="AE12" s="918">
        <v>0</v>
      </c>
      <c r="AF12" s="918">
        <v>0</v>
      </c>
      <c r="AG12" s="918">
        <v>0</v>
      </c>
      <c r="AH12" s="918">
        <v>0</v>
      </c>
      <c r="AI12" s="918">
        <v>0</v>
      </c>
      <c r="AJ12" s="918">
        <v>0</v>
      </c>
      <c r="AK12" s="918">
        <v>0</v>
      </c>
      <c r="AL12" s="918">
        <v>0</v>
      </c>
      <c r="AM12" s="918">
        <v>0</v>
      </c>
      <c r="AN12" s="918">
        <v>0</v>
      </c>
      <c r="AO12" s="918">
        <v>0</v>
      </c>
      <c r="AP12" s="918">
        <v>0</v>
      </c>
      <c r="AQ12" s="918">
        <v>0</v>
      </c>
      <c r="AR12" s="918">
        <v>0</v>
      </c>
      <c r="AS12" s="918">
        <v>0</v>
      </c>
      <c r="AT12" s="918">
        <v>0</v>
      </c>
      <c r="AU12" s="918">
        <v>0</v>
      </c>
      <c r="AV12" s="918">
        <v>0</v>
      </c>
      <c r="AW12" s="918">
        <v>0</v>
      </c>
      <c r="AX12" s="918">
        <v>0</v>
      </c>
      <c r="AY12" s="918">
        <v>0</v>
      </c>
      <c r="AZ12" s="918">
        <v>0</v>
      </c>
      <c r="BA12" s="918">
        <v>0</v>
      </c>
      <c r="BB12" s="918">
        <v>0</v>
      </c>
      <c r="BC12" s="918">
        <v>0</v>
      </c>
      <c r="BD12" s="918">
        <v>0</v>
      </c>
      <c r="BE12" s="918">
        <v>0</v>
      </c>
      <c r="BF12" s="918">
        <v>0</v>
      </c>
      <c r="BG12" s="918">
        <v>0</v>
      </c>
      <c r="BH12" s="918">
        <v>0</v>
      </c>
      <c r="BI12" s="918">
        <v>0</v>
      </c>
      <c r="BJ12" s="918">
        <v>0</v>
      </c>
      <c r="BK12" s="918">
        <v>0</v>
      </c>
      <c r="BL12" s="918">
        <v>0</v>
      </c>
      <c r="BM12" s="918">
        <v>0</v>
      </c>
      <c r="BN12" s="918">
        <v>0</v>
      </c>
    </row>
    <row r="13" spans="2:66" x14ac:dyDescent="0.3">
      <c r="B13" s="510" t="s">
        <v>256</v>
      </c>
      <c r="C13" s="917">
        <f>+'Master Sizer Inputs'!$Q$11</f>
        <v>1000000</v>
      </c>
      <c r="E13" s="911" t="s">
        <v>257</v>
      </c>
      <c r="F13" s="919">
        <f>+-'Master Sizer Inputs'!Q65</f>
        <v>-1595</v>
      </c>
      <c r="G13" s="918">
        <v>0</v>
      </c>
      <c r="H13" s="918">
        <v>0</v>
      </c>
      <c r="I13" s="918">
        <v>0</v>
      </c>
      <c r="J13" s="918">
        <v>0</v>
      </c>
      <c r="K13" s="918">
        <v>0</v>
      </c>
      <c r="L13" s="918">
        <v>0</v>
      </c>
      <c r="M13" s="918">
        <v>0</v>
      </c>
      <c r="N13" s="918">
        <v>0</v>
      </c>
      <c r="O13" s="918">
        <v>0</v>
      </c>
      <c r="P13" s="918">
        <v>0</v>
      </c>
      <c r="Q13" s="918">
        <v>0</v>
      </c>
      <c r="R13" s="918">
        <v>0</v>
      </c>
      <c r="S13" s="918">
        <v>0</v>
      </c>
      <c r="T13" s="918">
        <v>0</v>
      </c>
      <c r="U13" s="918">
        <v>0</v>
      </c>
      <c r="V13" s="918">
        <v>0</v>
      </c>
      <c r="W13" s="918">
        <v>0</v>
      </c>
      <c r="X13" s="918">
        <v>0</v>
      </c>
      <c r="Y13" s="918">
        <v>0</v>
      </c>
      <c r="Z13" s="918">
        <v>0</v>
      </c>
      <c r="AA13" s="918">
        <v>0</v>
      </c>
      <c r="AB13" s="918">
        <v>0</v>
      </c>
      <c r="AC13" s="918">
        <v>0</v>
      </c>
      <c r="AD13" s="918">
        <v>0</v>
      </c>
      <c r="AE13" s="918">
        <v>0</v>
      </c>
      <c r="AF13" s="918">
        <v>0</v>
      </c>
      <c r="AG13" s="918">
        <v>0</v>
      </c>
      <c r="AH13" s="918">
        <v>0</v>
      </c>
      <c r="AI13" s="918">
        <v>0</v>
      </c>
      <c r="AJ13" s="918">
        <v>0</v>
      </c>
      <c r="AK13" s="918">
        <v>0</v>
      </c>
      <c r="AL13" s="918">
        <v>0</v>
      </c>
      <c r="AM13" s="918">
        <v>0</v>
      </c>
      <c r="AN13" s="918">
        <v>0</v>
      </c>
      <c r="AO13" s="918">
        <v>0</v>
      </c>
      <c r="AP13" s="918">
        <v>0</v>
      </c>
      <c r="AQ13" s="918">
        <v>0</v>
      </c>
      <c r="AR13" s="918">
        <v>0</v>
      </c>
      <c r="AS13" s="918">
        <v>0</v>
      </c>
      <c r="AT13" s="918">
        <v>0</v>
      </c>
      <c r="AU13" s="918">
        <v>0</v>
      </c>
      <c r="AV13" s="918">
        <v>0</v>
      </c>
      <c r="AW13" s="918">
        <v>0</v>
      </c>
      <c r="AX13" s="918">
        <v>0</v>
      </c>
      <c r="AY13" s="918">
        <v>0</v>
      </c>
      <c r="AZ13" s="918">
        <v>0</v>
      </c>
      <c r="BA13" s="918">
        <v>0</v>
      </c>
      <c r="BB13" s="918">
        <v>0</v>
      </c>
      <c r="BC13" s="918">
        <v>0</v>
      </c>
      <c r="BD13" s="918">
        <v>0</v>
      </c>
      <c r="BE13" s="918">
        <v>0</v>
      </c>
      <c r="BF13" s="918">
        <v>0</v>
      </c>
      <c r="BG13" s="918">
        <v>0</v>
      </c>
      <c r="BH13" s="918">
        <v>0</v>
      </c>
      <c r="BI13" s="918">
        <v>0</v>
      </c>
      <c r="BJ13" s="918">
        <v>0</v>
      </c>
      <c r="BK13" s="918">
        <v>0</v>
      </c>
      <c r="BL13" s="918">
        <v>0</v>
      </c>
      <c r="BM13" s="918">
        <v>0</v>
      </c>
      <c r="BN13" s="918">
        <v>0</v>
      </c>
    </row>
    <row r="14" spans="2:66" x14ac:dyDescent="0.3">
      <c r="B14" s="510" t="s">
        <v>258</v>
      </c>
      <c r="C14" s="917">
        <f>+C13/(C9-1)</f>
        <v>58823.529411764706</v>
      </c>
      <c r="E14" s="911" t="s">
        <v>259</v>
      </c>
      <c r="F14" s="919">
        <f ca="1">+-'Master Sizer Inputs'!Q66</f>
        <v>0</v>
      </c>
      <c r="G14" s="918">
        <v>0</v>
      </c>
      <c r="H14" s="918">
        <v>0</v>
      </c>
      <c r="I14" s="918">
        <v>0</v>
      </c>
      <c r="J14" s="918">
        <v>0</v>
      </c>
      <c r="K14" s="918">
        <v>0</v>
      </c>
      <c r="L14" s="918">
        <v>0</v>
      </c>
      <c r="M14" s="918">
        <v>0</v>
      </c>
      <c r="N14" s="918">
        <v>0</v>
      </c>
      <c r="O14" s="918">
        <v>0</v>
      </c>
      <c r="P14" s="918">
        <v>0</v>
      </c>
      <c r="Q14" s="918">
        <v>0</v>
      </c>
      <c r="R14" s="918">
        <v>0</v>
      </c>
      <c r="S14" s="918">
        <v>0</v>
      </c>
      <c r="T14" s="918">
        <v>0</v>
      </c>
      <c r="U14" s="918">
        <v>0</v>
      </c>
      <c r="V14" s="918">
        <v>0</v>
      </c>
      <c r="W14" s="918">
        <v>0</v>
      </c>
      <c r="X14" s="918">
        <v>0</v>
      </c>
      <c r="Y14" s="918">
        <v>0</v>
      </c>
      <c r="Z14" s="918">
        <v>0</v>
      </c>
      <c r="AA14" s="918">
        <v>0</v>
      </c>
      <c r="AB14" s="918">
        <v>0</v>
      </c>
      <c r="AC14" s="918">
        <v>0</v>
      </c>
      <c r="AD14" s="918">
        <v>0</v>
      </c>
      <c r="AE14" s="918">
        <v>0</v>
      </c>
      <c r="AF14" s="918">
        <v>0</v>
      </c>
      <c r="AG14" s="918">
        <v>0</v>
      </c>
      <c r="AH14" s="918">
        <v>0</v>
      </c>
      <c r="AI14" s="918">
        <v>0</v>
      </c>
      <c r="AJ14" s="918">
        <v>0</v>
      </c>
      <c r="AK14" s="918">
        <v>0</v>
      </c>
      <c r="AL14" s="918">
        <v>0</v>
      </c>
      <c r="AM14" s="918">
        <v>0</v>
      </c>
      <c r="AN14" s="918">
        <v>0</v>
      </c>
      <c r="AO14" s="918">
        <v>0</v>
      </c>
      <c r="AP14" s="918">
        <v>0</v>
      </c>
      <c r="AQ14" s="918">
        <v>0</v>
      </c>
      <c r="AR14" s="918">
        <v>0</v>
      </c>
      <c r="AS14" s="918">
        <v>0</v>
      </c>
      <c r="AT14" s="918">
        <v>0</v>
      </c>
      <c r="AU14" s="918">
        <v>0</v>
      </c>
      <c r="AV14" s="918">
        <v>0</v>
      </c>
      <c r="AW14" s="918">
        <v>0</v>
      </c>
      <c r="AX14" s="918">
        <v>0</v>
      </c>
      <c r="AY14" s="918">
        <v>0</v>
      </c>
      <c r="AZ14" s="918">
        <v>0</v>
      </c>
      <c r="BA14" s="918">
        <v>0</v>
      </c>
      <c r="BB14" s="918">
        <v>0</v>
      </c>
      <c r="BC14" s="918">
        <v>0</v>
      </c>
      <c r="BD14" s="918">
        <v>0</v>
      </c>
      <c r="BE14" s="918">
        <v>0</v>
      </c>
      <c r="BF14" s="918">
        <v>0</v>
      </c>
      <c r="BG14" s="918">
        <v>0</v>
      </c>
      <c r="BH14" s="918">
        <v>0</v>
      </c>
      <c r="BI14" s="918">
        <v>0</v>
      </c>
      <c r="BJ14" s="918">
        <v>0</v>
      </c>
      <c r="BK14" s="918">
        <v>0</v>
      </c>
      <c r="BL14" s="918">
        <v>0</v>
      </c>
      <c r="BM14" s="918">
        <v>0</v>
      </c>
      <c r="BN14" s="918">
        <v>0</v>
      </c>
    </row>
    <row r="15" spans="2:66" x14ac:dyDescent="0.3">
      <c r="B15" s="510" t="s">
        <v>260</v>
      </c>
      <c r="C15" s="917">
        <f ca="1">+'Master Sizer Inputs'!Q17</f>
        <v>1360000</v>
      </c>
      <c r="E15" s="911" t="s">
        <v>261</v>
      </c>
      <c r="F15" s="919">
        <f>+-'Master Sizer Inputs'!Q67</f>
        <v>0</v>
      </c>
      <c r="G15" s="918">
        <v>0</v>
      </c>
      <c r="H15" s="918">
        <v>0</v>
      </c>
      <c r="I15" s="918">
        <v>0</v>
      </c>
      <c r="J15" s="918">
        <v>0</v>
      </c>
      <c r="K15" s="918">
        <v>0</v>
      </c>
      <c r="L15" s="918">
        <v>0</v>
      </c>
      <c r="M15" s="918">
        <v>0</v>
      </c>
      <c r="N15" s="918">
        <v>0</v>
      </c>
      <c r="O15" s="918">
        <v>0</v>
      </c>
      <c r="P15" s="918">
        <v>0</v>
      </c>
      <c r="Q15" s="918">
        <v>0</v>
      </c>
      <c r="R15" s="918">
        <v>0</v>
      </c>
      <c r="S15" s="918">
        <v>0</v>
      </c>
      <c r="T15" s="918">
        <v>0</v>
      </c>
      <c r="U15" s="918">
        <v>0</v>
      </c>
      <c r="V15" s="918">
        <v>0</v>
      </c>
      <c r="W15" s="918">
        <v>0</v>
      </c>
      <c r="X15" s="918">
        <v>0</v>
      </c>
      <c r="Y15" s="918">
        <v>0</v>
      </c>
      <c r="Z15" s="918">
        <v>0</v>
      </c>
      <c r="AA15" s="918">
        <v>0</v>
      </c>
      <c r="AB15" s="918">
        <v>0</v>
      </c>
      <c r="AC15" s="918">
        <v>0</v>
      </c>
      <c r="AD15" s="918">
        <v>0</v>
      </c>
      <c r="AE15" s="918">
        <v>0</v>
      </c>
      <c r="AF15" s="918">
        <v>0</v>
      </c>
      <c r="AG15" s="918">
        <v>0</v>
      </c>
      <c r="AH15" s="918">
        <v>0</v>
      </c>
      <c r="AI15" s="918">
        <v>0</v>
      </c>
      <c r="AJ15" s="918">
        <v>0</v>
      </c>
      <c r="AK15" s="918">
        <v>0</v>
      </c>
      <c r="AL15" s="918">
        <v>0</v>
      </c>
      <c r="AM15" s="918">
        <v>0</v>
      </c>
      <c r="AN15" s="918">
        <v>0</v>
      </c>
      <c r="AO15" s="918">
        <v>0</v>
      </c>
      <c r="AP15" s="918">
        <v>0</v>
      </c>
      <c r="AQ15" s="918">
        <v>0</v>
      </c>
      <c r="AR15" s="918">
        <v>0</v>
      </c>
      <c r="AS15" s="918">
        <v>0</v>
      </c>
      <c r="AT15" s="918">
        <v>0</v>
      </c>
      <c r="AU15" s="918">
        <v>0</v>
      </c>
      <c r="AV15" s="918">
        <v>0</v>
      </c>
      <c r="AW15" s="918">
        <v>0</v>
      </c>
      <c r="AX15" s="918">
        <v>0</v>
      </c>
      <c r="AY15" s="918">
        <v>0</v>
      </c>
      <c r="AZ15" s="918">
        <v>0</v>
      </c>
      <c r="BA15" s="918">
        <v>0</v>
      </c>
      <c r="BB15" s="918">
        <v>0</v>
      </c>
      <c r="BC15" s="918">
        <v>0</v>
      </c>
      <c r="BD15" s="918">
        <v>0</v>
      </c>
      <c r="BE15" s="918">
        <v>0</v>
      </c>
      <c r="BF15" s="918">
        <v>0</v>
      </c>
      <c r="BG15" s="918">
        <v>0</v>
      </c>
      <c r="BH15" s="918">
        <v>0</v>
      </c>
      <c r="BI15" s="918">
        <v>0</v>
      </c>
      <c r="BJ15" s="918">
        <v>0</v>
      </c>
      <c r="BK15" s="918">
        <v>0</v>
      </c>
      <c r="BL15" s="918">
        <v>0</v>
      </c>
      <c r="BM15" s="918">
        <v>0</v>
      </c>
      <c r="BN15" s="918">
        <v>0</v>
      </c>
    </row>
    <row r="16" spans="2:66" x14ac:dyDescent="0.3">
      <c r="C16" s="905"/>
      <c r="E16" s="911" t="s">
        <v>262</v>
      </c>
      <c r="F16" s="919">
        <f ca="1">+-'Master Sizer Inputs'!Q68</f>
        <v>0</v>
      </c>
      <c r="G16" s="918">
        <v>0</v>
      </c>
      <c r="H16" s="918">
        <v>0</v>
      </c>
      <c r="I16" s="918">
        <v>0</v>
      </c>
      <c r="J16" s="918">
        <v>0</v>
      </c>
      <c r="K16" s="918">
        <v>0</v>
      </c>
      <c r="L16" s="918">
        <v>0</v>
      </c>
      <c r="M16" s="918">
        <v>0</v>
      </c>
      <c r="N16" s="918">
        <v>0</v>
      </c>
      <c r="O16" s="918">
        <v>0</v>
      </c>
      <c r="P16" s="918">
        <v>0</v>
      </c>
      <c r="Q16" s="918">
        <v>0</v>
      </c>
      <c r="R16" s="918">
        <v>0</v>
      </c>
      <c r="S16" s="918">
        <v>0</v>
      </c>
      <c r="T16" s="918">
        <v>0</v>
      </c>
      <c r="U16" s="918">
        <v>0</v>
      </c>
      <c r="V16" s="918">
        <v>0</v>
      </c>
      <c r="W16" s="918">
        <v>0</v>
      </c>
      <c r="X16" s="918">
        <v>0</v>
      </c>
      <c r="Y16" s="918">
        <v>0</v>
      </c>
      <c r="Z16" s="918">
        <v>0</v>
      </c>
      <c r="AA16" s="918">
        <v>0</v>
      </c>
      <c r="AB16" s="918">
        <v>0</v>
      </c>
      <c r="AC16" s="918">
        <v>0</v>
      </c>
      <c r="AD16" s="918">
        <v>0</v>
      </c>
      <c r="AE16" s="918">
        <v>0</v>
      </c>
      <c r="AF16" s="918">
        <v>0</v>
      </c>
      <c r="AG16" s="918">
        <v>0</v>
      </c>
      <c r="AH16" s="918">
        <v>0</v>
      </c>
      <c r="AI16" s="918">
        <v>0</v>
      </c>
      <c r="AJ16" s="918">
        <v>0</v>
      </c>
      <c r="AK16" s="918">
        <v>0</v>
      </c>
      <c r="AL16" s="918">
        <v>0</v>
      </c>
      <c r="AM16" s="918">
        <v>0</v>
      </c>
      <c r="AN16" s="918">
        <v>0</v>
      </c>
      <c r="AO16" s="918">
        <v>0</v>
      </c>
      <c r="AP16" s="918">
        <v>0</v>
      </c>
      <c r="AQ16" s="918">
        <v>0</v>
      </c>
      <c r="AR16" s="918">
        <v>0</v>
      </c>
      <c r="AS16" s="918">
        <v>0</v>
      </c>
      <c r="AT16" s="918">
        <v>0</v>
      </c>
      <c r="AU16" s="918">
        <v>0</v>
      </c>
      <c r="AV16" s="918">
        <v>0</v>
      </c>
      <c r="AW16" s="918">
        <v>0</v>
      </c>
      <c r="AX16" s="918">
        <v>0</v>
      </c>
      <c r="AY16" s="918">
        <v>0</v>
      </c>
      <c r="AZ16" s="918">
        <v>0</v>
      </c>
      <c r="BA16" s="918">
        <v>0</v>
      </c>
      <c r="BB16" s="918">
        <v>0</v>
      </c>
      <c r="BC16" s="918">
        <v>0</v>
      </c>
      <c r="BD16" s="918">
        <v>0</v>
      </c>
      <c r="BE16" s="918">
        <v>0</v>
      </c>
      <c r="BF16" s="918">
        <v>0</v>
      </c>
      <c r="BG16" s="918">
        <v>0</v>
      </c>
      <c r="BH16" s="918">
        <v>0</v>
      </c>
      <c r="BI16" s="918">
        <v>0</v>
      </c>
      <c r="BJ16" s="918">
        <v>0</v>
      </c>
      <c r="BK16" s="918">
        <v>0</v>
      </c>
      <c r="BL16" s="918">
        <v>0</v>
      </c>
      <c r="BM16" s="918">
        <v>0</v>
      </c>
      <c r="BN16" s="918">
        <v>0</v>
      </c>
    </row>
    <row r="17" spans="5:66" x14ac:dyDescent="0.3">
      <c r="E17" s="496" t="s">
        <v>263</v>
      </c>
      <c r="F17" s="919">
        <f>+-'Master Sizer Inputs'!Q69</f>
        <v>0</v>
      </c>
      <c r="G17" s="918">
        <v>0</v>
      </c>
      <c r="H17" s="918">
        <v>0</v>
      </c>
      <c r="I17" s="918">
        <v>0</v>
      </c>
      <c r="J17" s="918">
        <v>0</v>
      </c>
      <c r="K17" s="918">
        <v>0</v>
      </c>
      <c r="L17" s="918">
        <v>0</v>
      </c>
      <c r="M17" s="918">
        <v>0</v>
      </c>
      <c r="N17" s="918">
        <v>0</v>
      </c>
      <c r="O17" s="918">
        <v>0</v>
      </c>
      <c r="P17" s="918">
        <v>0</v>
      </c>
      <c r="Q17" s="918">
        <v>0</v>
      </c>
      <c r="R17" s="918">
        <v>0</v>
      </c>
      <c r="S17" s="918">
        <v>0</v>
      </c>
      <c r="T17" s="918">
        <v>0</v>
      </c>
      <c r="U17" s="918">
        <v>0</v>
      </c>
      <c r="V17" s="918">
        <v>0</v>
      </c>
      <c r="W17" s="918">
        <v>0</v>
      </c>
      <c r="X17" s="918">
        <v>0</v>
      </c>
      <c r="Y17" s="918">
        <v>0</v>
      </c>
      <c r="Z17" s="918">
        <v>0</v>
      </c>
      <c r="AA17" s="918">
        <v>0</v>
      </c>
      <c r="AB17" s="918">
        <v>0</v>
      </c>
      <c r="AC17" s="918">
        <v>0</v>
      </c>
      <c r="AD17" s="918">
        <v>0</v>
      </c>
      <c r="AE17" s="918">
        <v>0</v>
      </c>
      <c r="AF17" s="918">
        <v>0</v>
      </c>
      <c r="AG17" s="918">
        <v>0</v>
      </c>
      <c r="AH17" s="918">
        <v>0</v>
      </c>
      <c r="AI17" s="918">
        <v>0</v>
      </c>
      <c r="AJ17" s="918">
        <v>0</v>
      </c>
      <c r="AK17" s="918">
        <v>0</v>
      </c>
      <c r="AL17" s="918">
        <v>0</v>
      </c>
      <c r="AM17" s="918">
        <v>0</v>
      </c>
      <c r="AN17" s="918">
        <v>0</v>
      </c>
      <c r="AO17" s="918">
        <v>0</v>
      </c>
      <c r="AP17" s="918">
        <v>0</v>
      </c>
      <c r="AQ17" s="918">
        <v>0</v>
      </c>
      <c r="AR17" s="918">
        <v>0</v>
      </c>
      <c r="AS17" s="918">
        <v>0</v>
      </c>
      <c r="AT17" s="918">
        <v>0</v>
      </c>
      <c r="AU17" s="918">
        <v>0</v>
      </c>
      <c r="AV17" s="918">
        <v>0</v>
      </c>
      <c r="AW17" s="918">
        <v>0</v>
      </c>
      <c r="AX17" s="918">
        <v>0</v>
      </c>
      <c r="AY17" s="918">
        <v>0</v>
      </c>
      <c r="AZ17" s="918">
        <v>0</v>
      </c>
      <c r="BA17" s="918">
        <v>0</v>
      </c>
      <c r="BB17" s="918">
        <v>0</v>
      </c>
      <c r="BC17" s="918">
        <v>0</v>
      </c>
      <c r="BD17" s="918">
        <v>0</v>
      </c>
      <c r="BE17" s="918">
        <v>0</v>
      </c>
      <c r="BF17" s="918">
        <v>0</v>
      </c>
      <c r="BG17" s="918">
        <v>0</v>
      </c>
      <c r="BH17" s="918">
        <v>0</v>
      </c>
      <c r="BI17" s="918">
        <v>0</v>
      </c>
      <c r="BJ17" s="918">
        <v>0</v>
      </c>
      <c r="BK17" s="918">
        <v>0</v>
      </c>
      <c r="BL17" s="918">
        <v>0</v>
      </c>
      <c r="BM17" s="918">
        <v>0</v>
      </c>
      <c r="BN17" s="918">
        <v>0</v>
      </c>
    </row>
    <row r="18" spans="5:66" x14ac:dyDescent="0.3">
      <c r="E18" s="496" t="s">
        <v>264</v>
      </c>
      <c r="F18" s="919">
        <f>+-'Master Sizer Inputs'!Q70</f>
        <v>0</v>
      </c>
      <c r="G18" s="918">
        <v>0</v>
      </c>
      <c r="H18" s="918">
        <v>0</v>
      </c>
      <c r="I18" s="918">
        <v>0</v>
      </c>
      <c r="J18" s="918">
        <v>0</v>
      </c>
      <c r="K18" s="918">
        <v>0</v>
      </c>
      <c r="L18" s="918">
        <v>0</v>
      </c>
      <c r="M18" s="918">
        <v>0</v>
      </c>
      <c r="N18" s="918">
        <v>0</v>
      </c>
      <c r="O18" s="918">
        <v>0</v>
      </c>
      <c r="P18" s="918">
        <v>0</v>
      </c>
      <c r="Q18" s="918">
        <v>0</v>
      </c>
      <c r="R18" s="918">
        <v>0</v>
      </c>
      <c r="S18" s="918">
        <v>0</v>
      </c>
      <c r="T18" s="918">
        <v>0</v>
      </c>
      <c r="U18" s="918">
        <v>0</v>
      </c>
      <c r="V18" s="918">
        <v>0</v>
      </c>
      <c r="W18" s="918">
        <v>0</v>
      </c>
      <c r="X18" s="918">
        <v>0</v>
      </c>
      <c r="Y18" s="918">
        <v>0</v>
      </c>
      <c r="Z18" s="918">
        <v>0</v>
      </c>
      <c r="AA18" s="918">
        <v>0</v>
      </c>
      <c r="AB18" s="918">
        <v>0</v>
      </c>
      <c r="AC18" s="918">
        <v>0</v>
      </c>
      <c r="AD18" s="918">
        <v>0</v>
      </c>
      <c r="AE18" s="918">
        <v>0</v>
      </c>
      <c r="AF18" s="918">
        <v>0</v>
      </c>
      <c r="AG18" s="918">
        <v>0</v>
      </c>
      <c r="AH18" s="918">
        <v>0</v>
      </c>
      <c r="AI18" s="918">
        <v>0</v>
      </c>
      <c r="AJ18" s="918">
        <v>0</v>
      </c>
      <c r="AK18" s="918">
        <v>0</v>
      </c>
      <c r="AL18" s="918">
        <v>0</v>
      </c>
      <c r="AM18" s="918">
        <v>0</v>
      </c>
      <c r="AN18" s="918">
        <v>0</v>
      </c>
      <c r="AO18" s="918">
        <v>0</v>
      </c>
      <c r="AP18" s="918">
        <v>0</v>
      </c>
      <c r="AQ18" s="918">
        <v>0</v>
      </c>
      <c r="AR18" s="918">
        <v>0</v>
      </c>
      <c r="AS18" s="918">
        <v>0</v>
      </c>
      <c r="AT18" s="918">
        <v>0</v>
      </c>
      <c r="AU18" s="918">
        <v>0</v>
      </c>
      <c r="AV18" s="918">
        <v>0</v>
      </c>
      <c r="AW18" s="918">
        <v>0</v>
      </c>
      <c r="AX18" s="918">
        <v>0</v>
      </c>
      <c r="AY18" s="918">
        <v>0</v>
      </c>
      <c r="AZ18" s="918">
        <v>0</v>
      </c>
      <c r="BA18" s="918">
        <v>0</v>
      </c>
      <c r="BB18" s="918">
        <v>0</v>
      </c>
      <c r="BC18" s="918">
        <v>0</v>
      </c>
      <c r="BD18" s="918">
        <v>0</v>
      </c>
      <c r="BE18" s="918">
        <v>0</v>
      </c>
      <c r="BF18" s="918">
        <v>0</v>
      </c>
      <c r="BG18" s="918">
        <v>0</v>
      </c>
      <c r="BH18" s="918">
        <v>0</v>
      </c>
      <c r="BI18" s="918">
        <v>0</v>
      </c>
      <c r="BJ18" s="918">
        <v>0</v>
      </c>
      <c r="BK18" s="918">
        <v>0</v>
      </c>
      <c r="BL18" s="918">
        <v>0</v>
      </c>
      <c r="BM18" s="918">
        <v>0</v>
      </c>
      <c r="BN18" s="918">
        <v>0</v>
      </c>
    </row>
    <row r="19" spans="5:66" x14ac:dyDescent="0.3">
      <c r="E19" s="496" t="s">
        <v>265</v>
      </c>
      <c r="F19" s="919">
        <f ca="1">+-'Master Sizer Inputs'!Q71</f>
        <v>0</v>
      </c>
      <c r="G19" s="918">
        <v>0</v>
      </c>
      <c r="H19" s="918">
        <v>0</v>
      </c>
      <c r="I19" s="918">
        <v>0</v>
      </c>
      <c r="J19" s="918">
        <v>0</v>
      </c>
      <c r="K19" s="918">
        <v>0</v>
      </c>
      <c r="L19" s="918">
        <v>0</v>
      </c>
      <c r="M19" s="918">
        <v>0</v>
      </c>
      <c r="N19" s="918">
        <v>0</v>
      </c>
      <c r="O19" s="918">
        <v>0</v>
      </c>
      <c r="P19" s="918">
        <v>0</v>
      </c>
      <c r="Q19" s="918">
        <v>0</v>
      </c>
      <c r="R19" s="918">
        <v>0</v>
      </c>
      <c r="S19" s="918">
        <v>0</v>
      </c>
      <c r="T19" s="918">
        <v>0</v>
      </c>
      <c r="U19" s="918">
        <v>0</v>
      </c>
      <c r="V19" s="918">
        <v>0</v>
      </c>
      <c r="W19" s="918">
        <v>0</v>
      </c>
      <c r="X19" s="918">
        <v>0</v>
      </c>
      <c r="Y19" s="918">
        <v>0</v>
      </c>
      <c r="Z19" s="918">
        <v>0</v>
      </c>
      <c r="AA19" s="918">
        <v>0</v>
      </c>
      <c r="AB19" s="918">
        <v>0</v>
      </c>
      <c r="AC19" s="918">
        <v>0</v>
      </c>
      <c r="AD19" s="918">
        <v>0</v>
      </c>
      <c r="AE19" s="918">
        <v>0</v>
      </c>
      <c r="AF19" s="918">
        <v>0</v>
      </c>
      <c r="AG19" s="918">
        <v>0</v>
      </c>
      <c r="AH19" s="918">
        <v>0</v>
      </c>
      <c r="AI19" s="918">
        <v>0</v>
      </c>
      <c r="AJ19" s="918">
        <v>0</v>
      </c>
      <c r="AK19" s="918">
        <v>0</v>
      </c>
      <c r="AL19" s="918">
        <v>0</v>
      </c>
      <c r="AM19" s="918">
        <v>0</v>
      </c>
      <c r="AN19" s="918">
        <v>0</v>
      </c>
      <c r="AO19" s="918">
        <v>0</v>
      </c>
      <c r="AP19" s="918">
        <v>0</v>
      </c>
      <c r="AQ19" s="918">
        <v>0</v>
      </c>
      <c r="AR19" s="918">
        <v>0</v>
      </c>
      <c r="AS19" s="918">
        <v>0</v>
      </c>
      <c r="AT19" s="918">
        <v>0</v>
      </c>
      <c r="AU19" s="918">
        <v>0</v>
      </c>
      <c r="AV19" s="918">
        <v>0</v>
      </c>
      <c r="AW19" s="918">
        <v>0</v>
      </c>
      <c r="AX19" s="918">
        <v>0</v>
      </c>
      <c r="AY19" s="918">
        <v>0</v>
      </c>
      <c r="AZ19" s="918">
        <v>0</v>
      </c>
      <c r="BA19" s="918">
        <v>0</v>
      </c>
      <c r="BB19" s="918">
        <v>0</v>
      </c>
      <c r="BC19" s="918">
        <v>0</v>
      </c>
      <c r="BD19" s="918">
        <v>0</v>
      </c>
      <c r="BE19" s="918">
        <v>0</v>
      </c>
      <c r="BF19" s="918">
        <v>0</v>
      </c>
      <c r="BG19" s="918">
        <v>0</v>
      </c>
      <c r="BH19" s="918">
        <v>0</v>
      </c>
      <c r="BI19" s="918">
        <v>0</v>
      </c>
      <c r="BJ19" s="918">
        <v>0</v>
      </c>
      <c r="BK19" s="918">
        <v>0</v>
      </c>
      <c r="BL19" s="918">
        <v>0</v>
      </c>
      <c r="BM19" s="918">
        <v>0</v>
      </c>
      <c r="BN19" s="918">
        <v>0</v>
      </c>
    </row>
    <row r="20" spans="5:66" x14ac:dyDescent="0.3">
      <c r="E20" s="922" t="s">
        <v>266</v>
      </c>
      <c r="F20" s="924">
        <f ca="1">SUM(F9:F19)</f>
        <v>-255195</v>
      </c>
      <c r="G20" s="923">
        <v>0</v>
      </c>
      <c r="H20" s="923">
        <v>0</v>
      </c>
      <c r="I20" s="923">
        <v>0</v>
      </c>
      <c r="J20" s="923">
        <v>0</v>
      </c>
      <c r="K20" s="923">
        <v>0</v>
      </c>
      <c r="L20" s="923">
        <v>0</v>
      </c>
      <c r="M20" s="923">
        <v>0</v>
      </c>
      <c r="N20" s="923">
        <v>0</v>
      </c>
      <c r="O20" s="923">
        <v>0</v>
      </c>
      <c r="P20" s="923">
        <v>0</v>
      </c>
      <c r="Q20" s="923">
        <v>0</v>
      </c>
      <c r="R20" s="923">
        <v>0</v>
      </c>
      <c r="S20" s="923">
        <v>0</v>
      </c>
      <c r="T20" s="923">
        <v>0</v>
      </c>
      <c r="U20" s="923">
        <v>0</v>
      </c>
      <c r="V20" s="923">
        <v>0</v>
      </c>
      <c r="W20" s="923">
        <v>0</v>
      </c>
      <c r="X20" s="923">
        <v>0</v>
      </c>
      <c r="Y20" s="923">
        <v>0</v>
      </c>
      <c r="Z20" s="923">
        <v>0</v>
      </c>
      <c r="AA20" s="923">
        <v>0</v>
      </c>
      <c r="AB20" s="923">
        <v>0</v>
      </c>
      <c r="AC20" s="923">
        <v>0</v>
      </c>
      <c r="AD20" s="923">
        <v>0</v>
      </c>
      <c r="AE20" s="923">
        <v>0</v>
      </c>
      <c r="AF20" s="923">
        <v>0</v>
      </c>
      <c r="AG20" s="923">
        <v>0</v>
      </c>
      <c r="AH20" s="923">
        <v>0</v>
      </c>
      <c r="AI20" s="923">
        <v>0</v>
      </c>
      <c r="AJ20" s="923">
        <v>0</v>
      </c>
      <c r="AK20" s="923">
        <v>0</v>
      </c>
      <c r="AL20" s="923">
        <v>0</v>
      </c>
      <c r="AM20" s="923">
        <v>0</v>
      </c>
      <c r="AN20" s="923">
        <v>0</v>
      </c>
      <c r="AO20" s="923">
        <v>0</v>
      </c>
      <c r="AP20" s="923">
        <v>0</v>
      </c>
      <c r="AQ20" s="923">
        <v>0</v>
      </c>
      <c r="AR20" s="923">
        <v>0</v>
      </c>
      <c r="AS20" s="923">
        <v>0</v>
      </c>
      <c r="AT20" s="923">
        <v>0</v>
      </c>
      <c r="AU20" s="923">
        <v>0</v>
      </c>
      <c r="AV20" s="923">
        <v>0</v>
      </c>
      <c r="AW20" s="923">
        <v>0</v>
      </c>
      <c r="AX20" s="923">
        <v>0</v>
      </c>
      <c r="AY20" s="923">
        <v>0</v>
      </c>
      <c r="AZ20" s="923">
        <v>0</v>
      </c>
      <c r="BA20" s="923">
        <v>0</v>
      </c>
      <c r="BB20" s="923">
        <v>0</v>
      </c>
      <c r="BC20" s="923">
        <v>0</v>
      </c>
      <c r="BD20" s="923">
        <v>0</v>
      </c>
      <c r="BE20" s="923">
        <v>0</v>
      </c>
      <c r="BF20" s="923">
        <v>0</v>
      </c>
      <c r="BG20" s="923">
        <v>0</v>
      </c>
      <c r="BH20" s="923">
        <v>0</v>
      </c>
      <c r="BI20" s="923">
        <v>0</v>
      </c>
      <c r="BJ20" s="923">
        <v>0</v>
      </c>
      <c r="BK20" s="923">
        <v>0</v>
      </c>
      <c r="BL20" s="923">
        <v>0</v>
      </c>
      <c r="BM20" s="923">
        <v>0</v>
      </c>
      <c r="BN20" s="923">
        <v>0</v>
      </c>
    </row>
    <row r="21" spans="5:66" x14ac:dyDescent="0.3">
      <c r="F21" s="906"/>
      <c r="G21" s="906"/>
      <c r="H21" s="906"/>
      <c r="I21" s="906"/>
      <c r="J21" s="906"/>
      <c r="K21" s="906"/>
      <c r="L21" s="906"/>
      <c r="M21" s="906"/>
      <c r="N21" s="906"/>
      <c r="O21" s="906"/>
      <c r="P21" s="906"/>
      <c r="Q21" s="906"/>
      <c r="R21" s="906"/>
      <c r="S21" s="906"/>
      <c r="T21" s="906"/>
      <c r="U21" s="906"/>
      <c r="V21" s="906"/>
      <c r="W21" s="906"/>
      <c r="X21" s="906"/>
      <c r="Y21" s="906"/>
      <c r="Z21" s="906"/>
      <c r="AA21" s="906"/>
      <c r="AB21" s="906"/>
      <c r="AC21" s="906"/>
      <c r="AD21" s="906"/>
      <c r="AE21" s="906"/>
      <c r="AF21" s="906"/>
      <c r="AG21" s="906"/>
      <c r="AH21" s="906"/>
      <c r="AI21" s="906"/>
      <c r="AJ21" s="906"/>
      <c r="AK21" s="906"/>
      <c r="AL21" s="906"/>
      <c r="AM21" s="906"/>
      <c r="AN21" s="906"/>
      <c r="AO21" s="906"/>
      <c r="AP21" s="906"/>
      <c r="AQ21" s="906"/>
      <c r="AR21" s="906"/>
      <c r="AS21" s="906"/>
      <c r="AT21" s="906"/>
      <c r="AU21" s="906"/>
      <c r="AV21" s="906"/>
      <c r="AW21" s="906"/>
      <c r="AX21" s="906"/>
      <c r="AY21" s="906"/>
      <c r="AZ21" s="906"/>
      <c r="BA21" s="906"/>
      <c r="BB21" s="906"/>
      <c r="BC21" s="906"/>
      <c r="BD21" s="906"/>
      <c r="BE21" s="906"/>
      <c r="BF21" s="906"/>
      <c r="BG21" s="906"/>
      <c r="BH21" s="906"/>
      <c r="BI21" s="906"/>
      <c r="BJ21" s="906"/>
      <c r="BK21" s="906"/>
      <c r="BL21" s="906"/>
      <c r="BM21" s="906"/>
      <c r="BN21" s="906"/>
    </row>
    <row r="22" spans="5:66" x14ac:dyDescent="0.3">
      <c r="E22" s="496" t="s">
        <v>267</v>
      </c>
      <c r="F22" s="919">
        <f ca="1">+C6</f>
        <v>360000</v>
      </c>
      <c r="G22" s="906"/>
      <c r="H22" s="906"/>
      <c r="I22" s="906"/>
      <c r="J22" s="906"/>
      <c r="K22" s="906"/>
      <c r="L22" s="906"/>
      <c r="M22" s="906"/>
      <c r="N22" s="906"/>
      <c r="O22" s="906"/>
      <c r="P22" s="906"/>
      <c r="Q22" s="906"/>
      <c r="R22" s="906"/>
      <c r="S22" s="906"/>
      <c r="T22" s="906"/>
      <c r="U22" s="906"/>
      <c r="V22" s="906"/>
      <c r="W22" s="906"/>
      <c r="X22" s="906"/>
      <c r="Y22" s="906"/>
      <c r="Z22" s="906"/>
      <c r="AA22" s="906"/>
      <c r="AB22" s="906"/>
      <c r="AC22" s="906"/>
      <c r="AD22" s="906"/>
      <c r="AE22" s="906"/>
      <c r="AF22" s="906"/>
      <c r="AG22" s="906"/>
      <c r="AH22" s="906"/>
      <c r="AI22" s="906"/>
      <c r="AJ22" s="906"/>
      <c r="AK22" s="906"/>
      <c r="AL22" s="906"/>
      <c r="AM22" s="906"/>
      <c r="AN22" s="906"/>
      <c r="AO22" s="906"/>
      <c r="AP22" s="906"/>
      <c r="AQ22" s="906"/>
      <c r="AR22" s="906"/>
      <c r="AS22" s="906"/>
      <c r="AT22" s="906"/>
      <c r="AU22" s="906"/>
      <c r="AV22" s="906"/>
      <c r="AW22" s="906"/>
      <c r="AX22" s="906"/>
      <c r="AY22" s="906"/>
      <c r="AZ22" s="906"/>
      <c r="BA22" s="906"/>
      <c r="BB22" s="906"/>
      <c r="BC22" s="906"/>
      <c r="BD22" s="906"/>
      <c r="BE22" s="906"/>
      <c r="BF22" s="906"/>
      <c r="BG22" s="906"/>
      <c r="BH22" s="906"/>
      <c r="BI22" s="906"/>
      <c r="BJ22" s="906"/>
      <c r="BK22" s="906"/>
      <c r="BL22" s="906"/>
      <c r="BM22" s="906"/>
      <c r="BN22" s="906"/>
    </row>
    <row r="23" spans="5:66" x14ac:dyDescent="0.3">
      <c r="E23" s="496" t="s">
        <v>238</v>
      </c>
      <c r="F23" s="906"/>
      <c r="G23" s="919">
        <f t="shared" ref="G23:AL23" ca="1" si="2">+-SUMIF($F$33:$F$69,G$6,$I$33:$I$69)</f>
        <v>-3000.582382964225</v>
      </c>
      <c r="H23" s="919">
        <f t="shared" ca="1" si="2"/>
        <v>-3489.3659762003585</v>
      </c>
      <c r="I23" s="919">
        <f t="shared" ca="1" si="2"/>
        <v>-3977.903979600108</v>
      </c>
      <c r="J23" s="919">
        <f t="shared" ca="1" si="2"/>
        <v>-4466.1965165603478</v>
      </c>
      <c r="K23" s="919">
        <f t="shared" ca="1" si="2"/>
        <v>-4954.2437104159517</v>
      </c>
      <c r="L23" s="919">
        <f t="shared" ca="1" si="2"/>
        <v>-5442.0456844398223</v>
      </c>
      <c r="M23" s="919">
        <f t="shared" ca="1" si="2"/>
        <v>-5929.6025618429258</v>
      </c>
      <c r="N23" s="919">
        <f t="shared" ca="1" si="2"/>
        <v>-6416.9144657743209</v>
      </c>
      <c r="O23" s="919">
        <f t="shared" ca="1" si="2"/>
        <v>-6903.981519321188</v>
      </c>
      <c r="P23" s="919">
        <f t="shared" ca="1" si="2"/>
        <v>-7390.8038455088636</v>
      </c>
      <c r="Q23" s="919">
        <f t="shared" ca="1" si="2"/>
        <v>-7877.3815673008703</v>
      </c>
      <c r="R23" s="919">
        <f t="shared" ca="1" si="2"/>
        <v>-8363.7148075989462</v>
      </c>
      <c r="S23" s="919">
        <f t="shared" ca="1" si="2"/>
        <v>-8849.8036892430773</v>
      </c>
      <c r="T23" s="919">
        <f t="shared" ca="1" si="2"/>
        <v>-9335.6483350115323</v>
      </c>
      <c r="U23" s="919">
        <f t="shared" ca="1" si="2"/>
        <v>-9821.248867620885</v>
      </c>
      <c r="V23" s="919">
        <f t="shared" ca="1" si="2"/>
        <v>-10306.605409726049</v>
      </c>
      <c r="W23" s="919">
        <f t="shared" ca="1" si="2"/>
        <v>-10791.718083920317</v>
      </c>
      <c r="X23" s="919">
        <f t="shared" ca="1" si="2"/>
        <v>-11276.587012735379</v>
      </c>
      <c r="Y23" s="919">
        <f t="shared" si="2"/>
        <v>0</v>
      </c>
      <c r="Z23" s="919">
        <f t="shared" si="2"/>
        <v>0</v>
      </c>
      <c r="AA23" s="919">
        <f t="shared" si="2"/>
        <v>0</v>
      </c>
      <c r="AB23" s="919">
        <f t="shared" si="2"/>
        <v>0</v>
      </c>
      <c r="AC23" s="919">
        <f t="shared" si="2"/>
        <v>0</v>
      </c>
      <c r="AD23" s="919">
        <f t="shared" si="2"/>
        <v>0</v>
      </c>
      <c r="AE23" s="919">
        <f t="shared" si="2"/>
        <v>0</v>
      </c>
      <c r="AF23" s="919">
        <f t="shared" si="2"/>
        <v>0</v>
      </c>
      <c r="AG23" s="919">
        <f t="shared" si="2"/>
        <v>0</v>
      </c>
      <c r="AH23" s="919">
        <f t="shared" si="2"/>
        <v>0</v>
      </c>
      <c r="AI23" s="919">
        <f t="shared" si="2"/>
        <v>0</v>
      </c>
      <c r="AJ23" s="919">
        <f t="shared" si="2"/>
        <v>0</v>
      </c>
      <c r="AK23" s="919">
        <f t="shared" si="2"/>
        <v>0</v>
      </c>
      <c r="AL23" s="919">
        <f t="shared" si="2"/>
        <v>0</v>
      </c>
      <c r="AM23" s="919">
        <f t="shared" ref="AM23:BN23" si="3">+-SUMIF($F$33:$F$69,AM$6,$I$33:$I$69)</f>
        <v>0</v>
      </c>
      <c r="AN23" s="919">
        <f t="shared" si="3"/>
        <v>0</v>
      </c>
      <c r="AO23" s="919">
        <f t="shared" si="3"/>
        <v>0</v>
      </c>
      <c r="AP23" s="919">
        <f t="shared" si="3"/>
        <v>0</v>
      </c>
      <c r="AQ23" s="919">
        <f t="shared" si="3"/>
        <v>0</v>
      </c>
      <c r="AR23" s="919">
        <f t="shared" si="3"/>
        <v>0</v>
      </c>
      <c r="AS23" s="919">
        <f t="shared" si="3"/>
        <v>0</v>
      </c>
      <c r="AT23" s="919">
        <f t="shared" si="3"/>
        <v>0</v>
      </c>
      <c r="AU23" s="919">
        <f t="shared" si="3"/>
        <v>0</v>
      </c>
      <c r="AV23" s="919">
        <f t="shared" si="3"/>
        <v>0</v>
      </c>
      <c r="AW23" s="919">
        <f t="shared" si="3"/>
        <v>0</v>
      </c>
      <c r="AX23" s="919">
        <f t="shared" si="3"/>
        <v>0</v>
      </c>
      <c r="AY23" s="919">
        <f t="shared" si="3"/>
        <v>0</v>
      </c>
      <c r="AZ23" s="919">
        <f t="shared" si="3"/>
        <v>0</v>
      </c>
      <c r="BA23" s="919">
        <f t="shared" si="3"/>
        <v>0</v>
      </c>
      <c r="BB23" s="919">
        <f t="shared" si="3"/>
        <v>0</v>
      </c>
      <c r="BC23" s="919">
        <f t="shared" si="3"/>
        <v>0</v>
      </c>
      <c r="BD23" s="919">
        <f t="shared" si="3"/>
        <v>0</v>
      </c>
      <c r="BE23" s="919">
        <f t="shared" si="3"/>
        <v>0</v>
      </c>
      <c r="BF23" s="919">
        <f t="shared" si="3"/>
        <v>0</v>
      </c>
      <c r="BG23" s="919">
        <f t="shared" si="3"/>
        <v>0</v>
      </c>
      <c r="BH23" s="919">
        <f t="shared" si="3"/>
        <v>0</v>
      </c>
      <c r="BI23" s="919">
        <f t="shared" si="3"/>
        <v>0</v>
      </c>
      <c r="BJ23" s="919">
        <f t="shared" si="3"/>
        <v>0</v>
      </c>
      <c r="BK23" s="919">
        <f t="shared" si="3"/>
        <v>0</v>
      </c>
      <c r="BL23" s="919">
        <f t="shared" si="3"/>
        <v>0</v>
      </c>
      <c r="BM23" s="919">
        <f t="shared" si="3"/>
        <v>0</v>
      </c>
      <c r="BN23" s="919">
        <f t="shared" si="3"/>
        <v>0</v>
      </c>
    </row>
    <row r="24" spans="5:66" x14ac:dyDescent="0.3">
      <c r="E24" s="496" t="s">
        <v>268</v>
      </c>
      <c r="F24" s="906"/>
      <c r="G24" s="919">
        <f t="shared" ref="G24:AL24" ca="1" si="4">+-SUMIF($F$33:$F$69,G$6,$K$33:$K$69)</f>
        <v>-180.88238296422423</v>
      </c>
      <c r="H24" s="919">
        <f t="shared" ca="1" si="4"/>
        <v>-210.34744334727839</v>
      </c>
      <c r="I24" s="919">
        <f t="shared" ca="1" si="4"/>
        <v>-239.79769897939832</v>
      </c>
      <c r="J24" s="919">
        <f t="shared" ca="1" si="4"/>
        <v>-269.23315729924616</v>
      </c>
      <c r="K24" s="919">
        <f t="shared" ca="1" si="4"/>
        <v>-298.65382574174964</v>
      </c>
      <c r="L24" s="919">
        <f t="shared" ca="1" si="4"/>
        <v>-328.05971173809485</v>
      </c>
      <c r="M24" s="919">
        <f t="shared" ca="1" si="4"/>
        <v>-357.45082271574029</v>
      </c>
      <c r="N24" s="919">
        <f t="shared" ca="1" si="4"/>
        <v>-386.82716609841009</v>
      </c>
      <c r="O24" s="919">
        <f t="shared" ca="1" si="4"/>
        <v>-416.18874930609491</v>
      </c>
      <c r="P24" s="919">
        <f t="shared" ca="1" si="4"/>
        <v>-445.53557975506465</v>
      </c>
      <c r="Q24" s="919">
        <f t="shared" ca="1" si="4"/>
        <v>-474.86766485785574</v>
      </c>
      <c r="R24" s="919">
        <f t="shared" ca="1" si="4"/>
        <v>-504.18501202328389</v>
      </c>
      <c r="S24" s="919">
        <f t="shared" ca="1" si="4"/>
        <v>-533.48762865643948</v>
      </c>
      <c r="T24" s="919">
        <f t="shared" ca="1" si="4"/>
        <v>-562.77552215869764</v>
      </c>
      <c r="U24" s="919">
        <f t="shared" ca="1" si="4"/>
        <v>-592.04869992771091</v>
      </c>
      <c r="V24" s="919">
        <f t="shared" ca="1" si="4"/>
        <v>-621.30716935741111</v>
      </c>
      <c r="W24" s="919">
        <f t="shared" ca="1" si="4"/>
        <v>-650.55093783802295</v>
      </c>
      <c r="X24" s="919">
        <f t="shared" ca="1" si="4"/>
        <v>-679.78001275605129</v>
      </c>
      <c r="Y24" s="919">
        <f t="shared" ca="1" si="4"/>
        <v>0</v>
      </c>
      <c r="Z24" s="919">
        <f t="shared" ca="1" si="4"/>
        <v>0</v>
      </c>
      <c r="AA24" s="919">
        <f t="shared" ca="1" si="4"/>
        <v>0</v>
      </c>
      <c r="AB24" s="919">
        <f t="shared" ca="1" si="4"/>
        <v>0</v>
      </c>
      <c r="AC24" s="919">
        <f t="shared" ca="1" si="4"/>
        <v>0</v>
      </c>
      <c r="AD24" s="919">
        <f t="shared" ca="1" si="4"/>
        <v>0</v>
      </c>
      <c r="AE24" s="919">
        <f t="shared" ca="1" si="4"/>
        <v>0</v>
      </c>
      <c r="AF24" s="919">
        <f t="shared" ca="1" si="4"/>
        <v>0</v>
      </c>
      <c r="AG24" s="919">
        <f t="shared" ca="1" si="4"/>
        <v>0</v>
      </c>
      <c r="AH24" s="919">
        <f t="shared" ca="1" si="4"/>
        <v>0</v>
      </c>
      <c r="AI24" s="919">
        <f t="shared" ca="1" si="4"/>
        <v>0</v>
      </c>
      <c r="AJ24" s="919">
        <f t="shared" ca="1" si="4"/>
        <v>0</v>
      </c>
      <c r="AK24" s="919">
        <f t="shared" ca="1" si="4"/>
        <v>0</v>
      </c>
      <c r="AL24" s="919">
        <f t="shared" ca="1" si="4"/>
        <v>0</v>
      </c>
      <c r="AM24" s="919">
        <f t="shared" ref="AM24:BN24" ca="1" si="5">+-SUMIF($F$33:$F$69,AM$6,$K$33:$K$69)</f>
        <v>0</v>
      </c>
      <c r="AN24" s="919">
        <f t="shared" ca="1" si="5"/>
        <v>0</v>
      </c>
      <c r="AO24" s="919">
        <f t="shared" ca="1" si="5"/>
        <v>0</v>
      </c>
      <c r="AP24" s="919">
        <f t="shared" ca="1" si="5"/>
        <v>0</v>
      </c>
      <c r="AQ24" s="919">
        <f t="shared" si="5"/>
        <v>0</v>
      </c>
      <c r="AR24" s="919">
        <f t="shared" si="5"/>
        <v>0</v>
      </c>
      <c r="AS24" s="919">
        <f t="shared" si="5"/>
        <v>0</v>
      </c>
      <c r="AT24" s="919">
        <f t="shared" si="5"/>
        <v>0</v>
      </c>
      <c r="AU24" s="919">
        <f t="shared" si="5"/>
        <v>0</v>
      </c>
      <c r="AV24" s="919">
        <f t="shared" si="5"/>
        <v>0</v>
      </c>
      <c r="AW24" s="919">
        <f t="shared" si="5"/>
        <v>0</v>
      </c>
      <c r="AX24" s="919">
        <f t="shared" si="5"/>
        <v>0</v>
      </c>
      <c r="AY24" s="919">
        <f t="shared" si="5"/>
        <v>0</v>
      </c>
      <c r="AZ24" s="919">
        <f t="shared" si="5"/>
        <v>0</v>
      </c>
      <c r="BA24" s="919">
        <f t="shared" si="5"/>
        <v>0</v>
      </c>
      <c r="BB24" s="919">
        <f t="shared" si="5"/>
        <v>0</v>
      </c>
      <c r="BC24" s="919">
        <f t="shared" si="5"/>
        <v>0</v>
      </c>
      <c r="BD24" s="919">
        <f t="shared" si="5"/>
        <v>0</v>
      </c>
      <c r="BE24" s="919">
        <f t="shared" si="5"/>
        <v>0</v>
      </c>
      <c r="BF24" s="919">
        <f t="shared" si="5"/>
        <v>0</v>
      </c>
      <c r="BG24" s="919">
        <f t="shared" si="5"/>
        <v>0</v>
      </c>
      <c r="BH24" s="919">
        <f t="shared" si="5"/>
        <v>0</v>
      </c>
      <c r="BI24" s="919">
        <f t="shared" si="5"/>
        <v>0</v>
      </c>
      <c r="BJ24" s="919">
        <f t="shared" si="5"/>
        <v>0</v>
      </c>
      <c r="BK24" s="919">
        <f t="shared" si="5"/>
        <v>0</v>
      </c>
      <c r="BL24" s="919">
        <f t="shared" si="5"/>
        <v>0</v>
      </c>
      <c r="BM24" s="919">
        <f t="shared" si="5"/>
        <v>0</v>
      </c>
      <c r="BN24" s="919">
        <f t="shared" si="5"/>
        <v>0</v>
      </c>
    </row>
    <row r="25" spans="5:66" x14ac:dyDescent="0.3">
      <c r="E25" s="496" t="s">
        <v>269</v>
      </c>
      <c r="F25" s="906"/>
      <c r="G25" s="919">
        <f t="shared" ref="G25:AL25" si="6">+SUMIF($F$33:$F$69,G$6,$L$33:$L$69)</f>
        <v>0</v>
      </c>
      <c r="H25" s="919">
        <f t="shared" si="6"/>
        <v>0</v>
      </c>
      <c r="I25" s="919">
        <f t="shared" si="6"/>
        <v>0</v>
      </c>
      <c r="J25" s="919">
        <f t="shared" si="6"/>
        <v>0</v>
      </c>
      <c r="K25" s="919">
        <f t="shared" si="6"/>
        <v>0</v>
      </c>
      <c r="L25" s="919">
        <f t="shared" si="6"/>
        <v>0</v>
      </c>
      <c r="M25" s="919">
        <f t="shared" si="6"/>
        <v>0</v>
      </c>
      <c r="N25" s="919">
        <f t="shared" si="6"/>
        <v>0</v>
      </c>
      <c r="O25" s="919">
        <f t="shared" si="6"/>
        <v>0</v>
      </c>
      <c r="P25" s="919">
        <f t="shared" si="6"/>
        <v>0</v>
      </c>
      <c r="Q25" s="919">
        <f t="shared" si="6"/>
        <v>0</v>
      </c>
      <c r="R25" s="919">
        <f t="shared" si="6"/>
        <v>0</v>
      </c>
      <c r="S25" s="919">
        <f t="shared" si="6"/>
        <v>0</v>
      </c>
      <c r="T25" s="919">
        <f t="shared" si="6"/>
        <v>0</v>
      </c>
      <c r="U25" s="919">
        <f t="shared" si="6"/>
        <v>0</v>
      </c>
      <c r="V25" s="919">
        <f t="shared" si="6"/>
        <v>0</v>
      </c>
      <c r="W25" s="919">
        <f t="shared" si="6"/>
        <v>0</v>
      </c>
      <c r="X25" s="919">
        <f t="shared" ca="1" si="6"/>
        <v>-1352248.0208144798</v>
      </c>
      <c r="Y25" s="919">
        <f t="shared" si="6"/>
        <v>0</v>
      </c>
      <c r="Z25" s="919">
        <f t="shared" si="6"/>
        <v>0</v>
      </c>
      <c r="AA25" s="919">
        <f t="shared" si="6"/>
        <v>0</v>
      </c>
      <c r="AB25" s="919">
        <f t="shared" si="6"/>
        <v>0</v>
      </c>
      <c r="AC25" s="919">
        <f t="shared" si="6"/>
        <v>0</v>
      </c>
      <c r="AD25" s="919">
        <f t="shared" si="6"/>
        <v>0</v>
      </c>
      <c r="AE25" s="919">
        <f t="shared" si="6"/>
        <v>0</v>
      </c>
      <c r="AF25" s="919">
        <f t="shared" si="6"/>
        <v>0</v>
      </c>
      <c r="AG25" s="919">
        <f t="shared" si="6"/>
        <v>0</v>
      </c>
      <c r="AH25" s="919">
        <f t="shared" si="6"/>
        <v>0</v>
      </c>
      <c r="AI25" s="919">
        <f t="shared" si="6"/>
        <v>0</v>
      </c>
      <c r="AJ25" s="919">
        <f t="shared" si="6"/>
        <v>0</v>
      </c>
      <c r="AK25" s="919">
        <f t="shared" si="6"/>
        <v>0</v>
      </c>
      <c r="AL25" s="919">
        <f t="shared" si="6"/>
        <v>0</v>
      </c>
      <c r="AM25" s="919">
        <f t="shared" ref="AM25:BN25" si="7">+SUMIF($F$33:$F$69,AM$6,$L$33:$L$69)</f>
        <v>0</v>
      </c>
      <c r="AN25" s="919">
        <f t="shared" si="7"/>
        <v>0</v>
      </c>
      <c r="AO25" s="919">
        <f t="shared" si="7"/>
        <v>0</v>
      </c>
      <c r="AP25" s="919">
        <f t="shared" si="7"/>
        <v>0</v>
      </c>
      <c r="AQ25" s="919">
        <f t="shared" si="7"/>
        <v>0</v>
      </c>
      <c r="AR25" s="919">
        <f t="shared" si="7"/>
        <v>0</v>
      </c>
      <c r="AS25" s="919">
        <f t="shared" si="7"/>
        <v>0</v>
      </c>
      <c r="AT25" s="919">
        <f t="shared" si="7"/>
        <v>0</v>
      </c>
      <c r="AU25" s="919">
        <f t="shared" si="7"/>
        <v>0</v>
      </c>
      <c r="AV25" s="919">
        <f t="shared" si="7"/>
        <v>0</v>
      </c>
      <c r="AW25" s="919">
        <f t="shared" si="7"/>
        <v>0</v>
      </c>
      <c r="AX25" s="919">
        <f t="shared" si="7"/>
        <v>0</v>
      </c>
      <c r="AY25" s="919">
        <f t="shared" si="7"/>
        <v>0</v>
      </c>
      <c r="AZ25" s="919">
        <f t="shared" si="7"/>
        <v>0</v>
      </c>
      <c r="BA25" s="919">
        <f t="shared" si="7"/>
        <v>0</v>
      </c>
      <c r="BB25" s="919">
        <f t="shared" si="7"/>
        <v>0</v>
      </c>
      <c r="BC25" s="919">
        <f t="shared" si="7"/>
        <v>0</v>
      </c>
      <c r="BD25" s="919">
        <f t="shared" si="7"/>
        <v>0</v>
      </c>
      <c r="BE25" s="919">
        <f t="shared" si="7"/>
        <v>0</v>
      </c>
      <c r="BF25" s="919">
        <f t="shared" si="7"/>
        <v>0</v>
      </c>
      <c r="BG25" s="919">
        <f t="shared" si="7"/>
        <v>0</v>
      </c>
      <c r="BH25" s="919">
        <f t="shared" si="7"/>
        <v>0</v>
      </c>
      <c r="BI25" s="919">
        <f t="shared" si="7"/>
        <v>0</v>
      </c>
      <c r="BJ25" s="919">
        <f t="shared" si="7"/>
        <v>0</v>
      </c>
      <c r="BK25" s="919">
        <f t="shared" si="7"/>
        <v>0</v>
      </c>
      <c r="BL25" s="919">
        <f t="shared" si="7"/>
        <v>0</v>
      </c>
      <c r="BM25" s="919">
        <f t="shared" si="7"/>
        <v>0</v>
      </c>
      <c r="BN25" s="919">
        <f t="shared" si="7"/>
        <v>0</v>
      </c>
    </row>
    <row r="26" spans="5:66" x14ac:dyDescent="0.3">
      <c r="E26" s="496" t="s">
        <v>270</v>
      </c>
      <c r="F26" s="906"/>
      <c r="G26" s="919">
        <f t="shared" ref="G26:AL26" ca="1" si="8">+SUMIF($F$33:$F$69,G$6,$M$33:$M$69)</f>
        <v>418642.64702880045</v>
      </c>
      <c r="H26" s="919">
        <f t="shared" ca="1" si="8"/>
        <v>477255.82899721788</v>
      </c>
      <c r="I26" s="919">
        <f t="shared" ca="1" si="8"/>
        <v>535839.56071000325</v>
      </c>
      <c r="J26" s="919">
        <f t="shared" ca="1" si="8"/>
        <v>594393.85696446872</v>
      </c>
      <c r="K26" s="919">
        <f t="shared" ca="1" si="8"/>
        <v>652918.7325504917</v>
      </c>
      <c r="L26" s="919">
        <f t="shared" ca="1" si="8"/>
        <v>711414.20225051825</v>
      </c>
      <c r="M26" s="919">
        <f t="shared" ca="1" si="8"/>
        <v>769880.28083956719</v>
      </c>
      <c r="N26" s="919">
        <f t="shared" ca="1" si="8"/>
        <v>828316.98308523349</v>
      </c>
      <c r="O26" s="919">
        <f t="shared" ca="1" si="8"/>
        <v>886724.32374769205</v>
      </c>
      <c r="P26" s="919">
        <f t="shared" ca="1" si="8"/>
        <v>945102.31757970166</v>
      </c>
      <c r="Q26" s="919">
        <f t="shared" ca="1" si="8"/>
        <v>1003450.9793266085</v>
      </c>
      <c r="R26" s="919">
        <f t="shared" ca="1" si="8"/>
        <v>1061770.32372635</v>
      </c>
      <c r="S26" s="919">
        <f t="shared" ca="1" si="8"/>
        <v>1120060.3655094584</v>
      </c>
      <c r="T26" s="919">
        <f t="shared" ca="1" si="8"/>
        <v>1178321.1193990645</v>
      </c>
      <c r="U26" s="919">
        <f t="shared" ca="1" si="8"/>
        <v>1236552.6001109015</v>
      </c>
      <c r="V26" s="919">
        <f t="shared" ca="1" si="8"/>
        <v>1294754.822353309</v>
      </c>
      <c r="W26" s="919">
        <f t="shared" ca="1" si="8"/>
        <v>1352927.8008272359</v>
      </c>
      <c r="X26" s="919">
        <f t="shared" ca="1" si="8"/>
        <v>0</v>
      </c>
      <c r="Y26" s="919">
        <f t="shared" ca="1" si="8"/>
        <v>0</v>
      </c>
      <c r="Z26" s="919">
        <f t="shared" ca="1" si="8"/>
        <v>0</v>
      </c>
      <c r="AA26" s="919">
        <f t="shared" ca="1" si="8"/>
        <v>0</v>
      </c>
      <c r="AB26" s="919">
        <f t="shared" ca="1" si="8"/>
        <v>0</v>
      </c>
      <c r="AC26" s="919">
        <f t="shared" ca="1" si="8"/>
        <v>0</v>
      </c>
      <c r="AD26" s="919">
        <f t="shared" ca="1" si="8"/>
        <v>0</v>
      </c>
      <c r="AE26" s="919">
        <f t="shared" ca="1" si="8"/>
        <v>0</v>
      </c>
      <c r="AF26" s="919">
        <f t="shared" ca="1" si="8"/>
        <v>0</v>
      </c>
      <c r="AG26" s="919">
        <f t="shared" ca="1" si="8"/>
        <v>0</v>
      </c>
      <c r="AH26" s="919">
        <f t="shared" ca="1" si="8"/>
        <v>0</v>
      </c>
      <c r="AI26" s="919">
        <f t="shared" ca="1" si="8"/>
        <v>0</v>
      </c>
      <c r="AJ26" s="919">
        <f t="shared" ca="1" si="8"/>
        <v>0</v>
      </c>
      <c r="AK26" s="919">
        <f t="shared" ca="1" si="8"/>
        <v>0</v>
      </c>
      <c r="AL26" s="919">
        <f t="shared" ca="1" si="8"/>
        <v>0</v>
      </c>
      <c r="AM26" s="919">
        <f t="shared" ref="AM26:BN26" ca="1" si="9">+SUMIF($F$33:$F$69,AM$6,$M$33:$M$69)</f>
        <v>0</v>
      </c>
      <c r="AN26" s="919">
        <f t="shared" ca="1" si="9"/>
        <v>0</v>
      </c>
      <c r="AO26" s="919">
        <f t="shared" ca="1" si="9"/>
        <v>0</v>
      </c>
      <c r="AP26" s="919">
        <f t="shared" ca="1" si="9"/>
        <v>0</v>
      </c>
      <c r="AQ26" s="919">
        <f t="shared" si="9"/>
        <v>0</v>
      </c>
      <c r="AR26" s="919">
        <f t="shared" si="9"/>
        <v>0</v>
      </c>
      <c r="AS26" s="919">
        <f t="shared" si="9"/>
        <v>0</v>
      </c>
      <c r="AT26" s="919">
        <f t="shared" si="9"/>
        <v>0</v>
      </c>
      <c r="AU26" s="919">
        <f t="shared" si="9"/>
        <v>0</v>
      </c>
      <c r="AV26" s="919">
        <f t="shared" si="9"/>
        <v>0</v>
      </c>
      <c r="AW26" s="919">
        <f t="shared" si="9"/>
        <v>0</v>
      </c>
      <c r="AX26" s="919">
        <f t="shared" si="9"/>
        <v>0</v>
      </c>
      <c r="AY26" s="919">
        <f t="shared" si="9"/>
        <v>0</v>
      </c>
      <c r="AZ26" s="919">
        <f t="shared" si="9"/>
        <v>0</v>
      </c>
      <c r="BA26" s="919">
        <f t="shared" si="9"/>
        <v>0</v>
      </c>
      <c r="BB26" s="919">
        <f t="shared" si="9"/>
        <v>0</v>
      </c>
      <c r="BC26" s="919">
        <f t="shared" si="9"/>
        <v>0</v>
      </c>
      <c r="BD26" s="919">
        <f t="shared" si="9"/>
        <v>0</v>
      </c>
      <c r="BE26" s="919">
        <f t="shared" si="9"/>
        <v>0</v>
      </c>
      <c r="BF26" s="919">
        <f t="shared" si="9"/>
        <v>0</v>
      </c>
      <c r="BG26" s="919">
        <f t="shared" si="9"/>
        <v>0</v>
      </c>
      <c r="BH26" s="919">
        <f t="shared" si="9"/>
        <v>0</v>
      </c>
      <c r="BI26" s="919">
        <f t="shared" si="9"/>
        <v>0</v>
      </c>
      <c r="BJ26" s="919">
        <f t="shared" si="9"/>
        <v>0</v>
      </c>
      <c r="BK26" s="919">
        <f t="shared" si="9"/>
        <v>0</v>
      </c>
      <c r="BL26" s="919">
        <f t="shared" si="9"/>
        <v>0</v>
      </c>
      <c r="BM26" s="919">
        <f t="shared" si="9"/>
        <v>0</v>
      </c>
      <c r="BN26" s="919">
        <f t="shared" si="9"/>
        <v>0</v>
      </c>
    </row>
    <row r="28" spans="5:66" ht="18" thickBot="1" x14ac:dyDescent="0.35">
      <c r="E28" s="920" t="s">
        <v>271</v>
      </c>
      <c r="F28" s="921">
        <f ca="1">+F22+F23+F20+F25</f>
        <v>104805</v>
      </c>
      <c r="G28" s="921">
        <f t="shared" ref="G28:BN28" ca="1" si="10">+G22+G23+G20+G25</f>
        <v>-3000.582382964225</v>
      </c>
      <c r="H28" s="921">
        <f t="shared" ca="1" si="10"/>
        <v>-3489.3659762003585</v>
      </c>
      <c r="I28" s="921">
        <f t="shared" ca="1" si="10"/>
        <v>-3977.903979600108</v>
      </c>
      <c r="J28" s="921">
        <f t="shared" ca="1" si="10"/>
        <v>-4466.1965165603478</v>
      </c>
      <c r="K28" s="921">
        <f t="shared" ca="1" si="10"/>
        <v>-4954.2437104159517</v>
      </c>
      <c r="L28" s="921">
        <f t="shared" ca="1" si="10"/>
        <v>-5442.0456844398223</v>
      </c>
      <c r="M28" s="921">
        <f t="shared" ca="1" si="10"/>
        <v>-5929.6025618429258</v>
      </c>
      <c r="N28" s="921">
        <f t="shared" ca="1" si="10"/>
        <v>-6416.9144657743209</v>
      </c>
      <c r="O28" s="921">
        <f t="shared" ca="1" si="10"/>
        <v>-6903.981519321188</v>
      </c>
      <c r="P28" s="921">
        <f t="shared" ca="1" si="10"/>
        <v>-7390.8038455088636</v>
      </c>
      <c r="Q28" s="921">
        <f t="shared" ca="1" si="10"/>
        <v>-7877.3815673008703</v>
      </c>
      <c r="R28" s="921">
        <f t="shared" ca="1" si="10"/>
        <v>-8363.7148075989462</v>
      </c>
      <c r="S28" s="921">
        <f t="shared" ca="1" si="10"/>
        <v>-8849.8036892430773</v>
      </c>
      <c r="T28" s="921">
        <f t="shared" ca="1" si="10"/>
        <v>-9335.6483350115323</v>
      </c>
      <c r="U28" s="921">
        <f t="shared" ca="1" si="10"/>
        <v>-9821.248867620885</v>
      </c>
      <c r="V28" s="921">
        <f t="shared" ca="1" si="10"/>
        <v>-10306.605409726049</v>
      </c>
      <c r="W28" s="921">
        <f t="shared" ca="1" si="10"/>
        <v>-10791.718083920317</v>
      </c>
      <c r="X28" s="921">
        <f t="shared" ca="1" si="10"/>
        <v>-1363524.6078272152</v>
      </c>
      <c r="Y28" s="921">
        <f t="shared" si="10"/>
        <v>0</v>
      </c>
      <c r="Z28" s="921">
        <f t="shared" si="10"/>
        <v>0</v>
      </c>
      <c r="AA28" s="921">
        <f t="shared" si="10"/>
        <v>0</v>
      </c>
      <c r="AB28" s="921">
        <f t="shared" si="10"/>
        <v>0</v>
      </c>
      <c r="AC28" s="921">
        <f t="shared" si="10"/>
        <v>0</v>
      </c>
      <c r="AD28" s="921">
        <f t="shared" si="10"/>
        <v>0</v>
      </c>
      <c r="AE28" s="921">
        <f t="shared" si="10"/>
        <v>0</v>
      </c>
      <c r="AF28" s="921">
        <f t="shared" si="10"/>
        <v>0</v>
      </c>
      <c r="AG28" s="921">
        <f t="shared" si="10"/>
        <v>0</v>
      </c>
      <c r="AH28" s="921">
        <f t="shared" si="10"/>
        <v>0</v>
      </c>
      <c r="AI28" s="921">
        <f t="shared" si="10"/>
        <v>0</v>
      </c>
      <c r="AJ28" s="921">
        <f t="shared" si="10"/>
        <v>0</v>
      </c>
      <c r="AK28" s="921">
        <f t="shared" si="10"/>
        <v>0</v>
      </c>
      <c r="AL28" s="921">
        <f t="shared" si="10"/>
        <v>0</v>
      </c>
      <c r="AM28" s="921">
        <f t="shared" si="10"/>
        <v>0</v>
      </c>
      <c r="AN28" s="921">
        <f t="shared" si="10"/>
        <v>0</v>
      </c>
      <c r="AO28" s="921">
        <f t="shared" si="10"/>
        <v>0</v>
      </c>
      <c r="AP28" s="921">
        <f t="shared" si="10"/>
        <v>0</v>
      </c>
      <c r="AQ28" s="921">
        <f t="shared" si="10"/>
        <v>0</v>
      </c>
      <c r="AR28" s="921">
        <f t="shared" si="10"/>
        <v>0</v>
      </c>
      <c r="AS28" s="921">
        <f t="shared" si="10"/>
        <v>0</v>
      </c>
      <c r="AT28" s="921">
        <f t="shared" si="10"/>
        <v>0</v>
      </c>
      <c r="AU28" s="921">
        <f t="shared" si="10"/>
        <v>0</v>
      </c>
      <c r="AV28" s="921">
        <f t="shared" si="10"/>
        <v>0</v>
      </c>
      <c r="AW28" s="921">
        <f t="shared" si="10"/>
        <v>0</v>
      </c>
      <c r="AX28" s="921">
        <f t="shared" si="10"/>
        <v>0</v>
      </c>
      <c r="AY28" s="921">
        <f t="shared" si="10"/>
        <v>0</v>
      </c>
      <c r="AZ28" s="921">
        <f t="shared" si="10"/>
        <v>0</v>
      </c>
      <c r="BA28" s="921">
        <f t="shared" si="10"/>
        <v>0</v>
      </c>
      <c r="BB28" s="921">
        <f t="shared" si="10"/>
        <v>0</v>
      </c>
      <c r="BC28" s="921">
        <f t="shared" si="10"/>
        <v>0</v>
      </c>
      <c r="BD28" s="921">
        <f t="shared" si="10"/>
        <v>0</v>
      </c>
      <c r="BE28" s="921">
        <f t="shared" si="10"/>
        <v>0</v>
      </c>
      <c r="BF28" s="921">
        <f t="shared" si="10"/>
        <v>0</v>
      </c>
      <c r="BG28" s="921">
        <f t="shared" si="10"/>
        <v>0</v>
      </c>
      <c r="BH28" s="921">
        <f t="shared" si="10"/>
        <v>0</v>
      </c>
      <c r="BI28" s="921">
        <f t="shared" si="10"/>
        <v>0</v>
      </c>
      <c r="BJ28" s="921">
        <f t="shared" si="10"/>
        <v>0</v>
      </c>
      <c r="BK28" s="921">
        <f t="shared" si="10"/>
        <v>0</v>
      </c>
      <c r="BL28" s="921">
        <f t="shared" si="10"/>
        <v>0</v>
      </c>
      <c r="BM28" s="921">
        <f t="shared" si="10"/>
        <v>0</v>
      </c>
      <c r="BN28" s="921">
        <f t="shared" si="10"/>
        <v>0</v>
      </c>
    </row>
    <row r="30" spans="5:66" x14ac:dyDescent="0.3">
      <c r="E30" s="906"/>
      <c r="F30" s="906"/>
      <c r="G30" s="907"/>
      <c r="H30" s="907"/>
      <c r="I30" s="907"/>
      <c r="J30" s="907"/>
      <c r="K30" s="907"/>
      <c r="L30" s="907"/>
      <c r="M30" s="907"/>
    </row>
    <row r="31" spans="5:66" x14ac:dyDescent="0.3">
      <c r="E31" s="908" t="s">
        <v>243</v>
      </c>
      <c r="F31" s="909"/>
      <c r="G31" s="909"/>
      <c r="H31" s="909"/>
      <c r="I31" s="909"/>
      <c r="J31" s="909"/>
      <c r="K31" s="909"/>
      <c r="L31" s="909"/>
      <c r="M31" s="909"/>
    </row>
    <row r="32" spans="5:66" x14ac:dyDescent="0.3">
      <c r="E32" s="910" t="s">
        <v>272</v>
      </c>
      <c r="F32" s="910" t="s">
        <v>273</v>
      </c>
      <c r="G32" s="910" t="s">
        <v>274</v>
      </c>
      <c r="H32" s="910" t="s">
        <v>275</v>
      </c>
      <c r="I32" s="910" t="s">
        <v>239</v>
      </c>
      <c r="J32" s="910" t="s">
        <v>238</v>
      </c>
      <c r="K32" s="910" t="s">
        <v>276</v>
      </c>
      <c r="L32" s="910" t="s">
        <v>269</v>
      </c>
      <c r="M32" s="910" t="s">
        <v>277</v>
      </c>
    </row>
    <row r="33" spans="5:13" x14ac:dyDescent="0.3">
      <c r="E33" s="906">
        <v>0</v>
      </c>
      <c r="F33" s="906">
        <v>0</v>
      </c>
      <c r="G33" s="919">
        <v>0</v>
      </c>
      <c r="H33" s="919"/>
      <c r="I33" s="919">
        <v>0</v>
      </c>
      <c r="J33" s="919">
        <v>0</v>
      </c>
      <c r="K33" s="919">
        <v>0</v>
      </c>
      <c r="L33" s="919">
        <f t="shared" ref="L33:L44" si="11">+-IF(F33=$C$9,G33-K33,0)</f>
        <v>0</v>
      </c>
      <c r="M33" s="919">
        <f ca="1">+C6</f>
        <v>360000</v>
      </c>
    </row>
    <row r="34" spans="5:13" x14ac:dyDescent="0.3">
      <c r="E34" s="906">
        <v>1</v>
      </c>
      <c r="F34" s="906">
        <f t="shared" ref="F34:F69" si="12">+F33+1</f>
        <v>1</v>
      </c>
      <c r="G34" s="919">
        <f t="shared" ref="G34:G69" ca="1" si="13">M33</f>
        <v>360000</v>
      </c>
      <c r="H34" s="919">
        <f t="shared" ref="H34:H69" si="14">+IFERROR(IF(F34&lt;$C$9,$C$14,0),0)</f>
        <v>58823.529411764706</v>
      </c>
      <c r="I34" s="919">
        <f ca="1">+IF(F34&gt;$C$9,0,IF($F34&lt;=$C$10,$J34,PMT($C$7/12,$C$8*12,-G34)))</f>
        <v>3000.582382964225</v>
      </c>
      <c r="J34" s="919">
        <f t="shared" ref="J34:J69" ca="1" si="15">$G34*$C$7/12</f>
        <v>2819.7000000000007</v>
      </c>
      <c r="K34" s="919">
        <f t="shared" ref="K34:K69" ca="1" si="16">+I34-J34</f>
        <v>180.88238296422423</v>
      </c>
      <c r="L34" s="919">
        <f t="shared" si="11"/>
        <v>0</v>
      </c>
      <c r="M34" s="919">
        <f t="shared" ref="M34:M69" ca="1" si="17">+G34-K34+H34+L34</f>
        <v>418642.64702880045</v>
      </c>
    </row>
    <row r="35" spans="5:13" x14ac:dyDescent="0.3">
      <c r="E35" s="906">
        <v>1</v>
      </c>
      <c r="F35" s="906">
        <f t="shared" si="12"/>
        <v>2</v>
      </c>
      <c r="G35" s="919">
        <f t="shared" ca="1" si="13"/>
        <v>418642.64702880045</v>
      </c>
      <c r="H35" s="919">
        <f t="shared" si="14"/>
        <v>58823.529411764706</v>
      </c>
      <c r="I35" s="919">
        <f t="shared" ref="I35:I69" ca="1" si="18">+IF(F35&gt;$C$9,0,IF($F35&lt;=$C$10,$J35,PMT($C$7/12,$C$8*12,-G35)))</f>
        <v>3489.3659762003585</v>
      </c>
      <c r="J35" s="919">
        <f t="shared" ca="1" si="15"/>
        <v>3279.0185328530802</v>
      </c>
      <c r="K35" s="919">
        <f t="shared" ca="1" si="16"/>
        <v>210.34744334727839</v>
      </c>
      <c r="L35" s="919">
        <f t="shared" si="11"/>
        <v>0</v>
      </c>
      <c r="M35" s="919">
        <f t="shared" ca="1" si="17"/>
        <v>477255.82899721788</v>
      </c>
    </row>
    <row r="36" spans="5:13" x14ac:dyDescent="0.3">
      <c r="E36" s="906">
        <v>1</v>
      </c>
      <c r="F36" s="906">
        <f t="shared" si="12"/>
        <v>3</v>
      </c>
      <c r="G36" s="919">
        <f t="shared" ca="1" si="13"/>
        <v>477255.82899721788</v>
      </c>
      <c r="H36" s="919">
        <f t="shared" si="14"/>
        <v>58823.529411764706</v>
      </c>
      <c r="I36" s="919">
        <f t="shared" ca="1" si="18"/>
        <v>3977.903979600108</v>
      </c>
      <c r="J36" s="919">
        <f t="shared" ca="1" si="15"/>
        <v>3738.1062806207096</v>
      </c>
      <c r="K36" s="919">
        <f t="shared" ca="1" si="16"/>
        <v>239.79769897939832</v>
      </c>
      <c r="L36" s="919">
        <f t="shared" si="11"/>
        <v>0</v>
      </c>
      <c r="M36" s="919">
        <f t="shared" ca="1" si="17"/>
        <v>535839.56071000325</v>
      </c>
    </row>
    <row r="37" spans="5:13" x14ac:dyDescent="0.3">
      <c r="E37" s="906">
        <v>1</v>
      </c>
      <c r="F37" s="906">
        <f t="shared" si="12"/>
        <v>4</v>
      </c>
      <c r="G37" s="919">
        <f t="shared" ca="1" si="13"/>
        <v>535839.56071000325</v>
      </c>
      <c r="H37" s="919">
        <f t="shared" si="14"/>
        <v>58823.529411764706</v>
      </c>
      <c r="I37" s="919">
        <f t="shared" ca="1" si="18"/>
        <v>4466.1965165603478</v>
      </c>
      <c r="J37" s="919">
        <f t="shared" ca="1" si="15"/>
        <v>4196.9633592611017</v>
      </c>
      <c r="K37" s="919">
        <f t="shared" ca="1" si="16"/>
        <v>269.23315729924616</v>
      </c>
      <c r="L37" s="919">
        <f t="shared" si="11"/>
        <v>0</v>
      </c>
      <c r="M37" s="919">
        <f t="shared" ca="1" si="17"/>
        <v>594393.85696446872</v>
      </c>
    </row>
    <row r="38" spans="5:13" x14ac:dyDescent="0.3">
      <c r="E38" s="906">
        <v>1</v>
      </c>
      <c r="F38" s="906">
        <f t="shared" si="12"/>
        <v>5</v>
      </c>
      <c r="G38" s="919">
        <f t="shared" ca="1" si="13"/>
        <v>594393.85696446872</v>
      </c>
      <c r="H38" s="919">
        <f t="shared" si="14"/>
        <v>58823.529411764706</v>
      </c>
      <c r="I38" s="919">
        <f t="shared" ca="1" si="18"/>
        <v>4954.2437104159517</v>
      </c>
      <c r="J38" s="919">
        <f t="shared" ca="1" si="15"/>
        <v>4655.589884674202</v>
      </c>
      <c r="K38" s="919">
        <f t="shared" ca="1" si="16"/>
        <v>298.65382574174964</v>
      </c>
      <c r="L38" s="919">
        <f t="shared" si="11"/>
        <v>0</v>
      </c>
      <c r="M38" s="919">
        <f t="shared" ca="1" si="17"/>
        <v>652918.7325504917</v>
      </c>
    </row>
    <row r="39" spans="5:13" x14ac:dyDescent="0.3">
      <c r="E39" s="906">
        <v>1</v>
      </c>
      <c r="F39" s="906">
        <f t="shared" si="12"/>
        <v>6</v>
      </c>
      <c r="G39" s="919">
        <f t="shared" ca="1" si="13"/>
        <v>652918.7325504917</v>
      </c>
      <c r="H39" s="919">
        <f t="shared" si="14"/>
        <v>58823.529411764706</v>
      </c>
      <c r="I39" s="919">
        <f t="shared" ca="1" si="18"/>
        <v>5442.0456844398223</v>
      </c>
      <c r="J39" s="919">
        <f t="shared" ca="1" si="15"/>
        <v>5113.9859727017274</v>
      </c>
      <c r="K39" s="919">
        <f t="shared" ca="1" si="16"/>
        <v>328.05971173809485</v>
      </c>
      <c r="L39" s="919">
        <f t="shared" si="11"/>
        <v>0</v>
      </c>
      <c r="M39" s="919">
        <f t="shared" ca="1" si="17"/>
        <v>711414.20225051825</v>
      </c>
    </row>
    <row r="40" spans="5:13" x14ac:dyDescent="0.3">
      <c r="E40" s="906">
        <v>1</v>
      </c>
      <c r="F40" s="906">
        <f t="shared" si="12"/>
        <v>7</v>
      </c>
      <c r="G40" s="919">
        <f t="shared" ca="1" si="13"/>
        <v>711414.20225051825</v>
      </c>
      <c r="H40" s="919">
        <f t="shared" si="14"/>
        <v>58823.529411764706</v>
      </c>
      <c r="I40" s="919">
        <f t="shared" ca="1" si="18"/>
        <v>5929.6025618429258</v>
      </c>
      <c r="J40" s="919">
        <f t="shared" ca="1" si="15"/>
        <v>5572.1517391271855</v>
      </c>
      <c r="K40" s="919">
        <f t="shared" ca="1" si="16"/>
        <v>357.45082271574029</v>
      </c>
      <c r="L40" s="919">
        <f t="shared" si="11"/>
        <v>0</v>
      </c>
      <c r="M40" s="919">
        <f t="shared" ca="1" si="17"/>
        <v>769880.28083956719</v>
      </c>
    </row>
    <row r="41" spans="5:13" x14ac:dyDescent="0.3">
      <c r="E41" s="906">
        <v>1</v>
      </c>
      <c r="F41" s="906">
        <f t="shared" si="12"/>
        <v>8</v>
      </c>
      <c r="G41" s="919">
        <f t="shared" ca="1" si="13"/>
        <v>769880.28083956719</v>
      </c>
      <c r="H41" s="919">
        <f t="shared" si="14"/>
        <v>58823.529411764706</v>
      </c>
      <c r="I41" s="919">
        <f t="shared" ca="1" si="18"/>
        <v>6416.9144657743209</v>
      </c>
      <c r="J41" s="919">
        <f t="shared" ca="1" si="15"/>
        <v>6030.0872996759108</v>
      </c>
      <c r="K41" s="919">
        <f t="shared" ca="1" si="16"/>
        <v>386.82716609841009</v>
      </c>
      <c r="L41" s="919">
        <f t="shared" si="11"/>
        <v>0</v>
      </c>
      <c r="M41" s="919">
        <f t="shared" ca="1" si="17"/>
        <v>828316.98308523349</v>
      </c>
    </row>
    <row r="42" spans="5:13" x14ac:dyDescent="0.3">
      <c r="E42" s="906">
        <v>1</v>
      </c>
      <c r="F42" s="906">
        <f t="shared" si="12"/>
        <v>9</v>
      </c>
      <c r="G42" s="919">
        <f t="shared" ca="1" si="13"/>
        <v>828316.98308523349</v>
      </c>
      <c r="H42" s="919">
        <f t="shared" si="14"/>
        <v>58823.529411764706</v>
      </c>
      <c r="I42" s="919">
        <f t="shared" ca="1" si="18"/>
        <v>6903.981519321188</v>
      </c>
      <c r="J42" s="919">
        <f t="shared" ca="1" si="15"/>
        <v>6487.7927700150931</v>
      </c>
      <c r="K42" s="919">
        <f t="shared" ca="1" si="16"/>
        <v>416.18874930609491</v>
      </c>
      <c r="L42" s="919">
        <f t="shared" si="11"/>
        <v>0</v>
      </c>
      <c r="M42" s="919">
        <f t="shared" ca="1" si="17"/>
        <v>886724.32374769205</v>
      </c>
    </row>
    <row r="43" spans="5:13" x14ac:dyDescent="0.3">
      <c r="E43" s="906">
        <v>1</v>
      </c>
      <c r="F43" s="906">
        <f t="shared" si="12"/>
        <v>10</v>
      </c>
      <c r="G43" s="919">
        <f t="shared" ca="1" si="13"/>
        <v>886724.32374769205</v>
      </c>
      <c r="H43" s="919">
        <f t="shared" si="14"/>
        <v>58823.529411764706</v>
      </c>
      <c r="I43" s="919">
        <f t="shared" ca="1" si="18"/>
        <v>7390.8038455088636</v>
      </c>
      <c r="J43" s="919">
        <f t="shared" ca="1" si="15"/>
        <v>6945.2682657537989</v>
      </c>
      <c r="K43" s="919">
        <f t="shared" ca="1" si="16"/>
        <v>445.53557975506465</v>
      </c>
      <c r="L43" s="919">
        <f t="shared" si="11"/>
        <v>0</v>
      </c>
      <c r="M43" s="919">
        <f t="shared" ca="1" si="17"/>
        <v>945102.31757970166</v>
      </c>
    </row>
    <row r="44" spans="5:13" x14ac:dyDescent="0.3">
      <c r="E44" s="906">
        <v>1</v>
      </c>
      <c r="F44" s="906">
        <f t="shared" si="12"/>
        <v>11</v>
      </c>
      <c r="G44" s="919">
        <f t="shared" ca="1" si="13"/>
        <v>945102.31757970166</v>
      </c>
      <c r="H44" s="919">
        <f t="shared" si="14"/>
        <v>58823.529411764706</v>
      </c>
      <c r="I44" s="919">
        <f t="shared" ca="1" si="18"/>
        <v>7877.3815673008703</v>
      </c>
      <c r="J44" s="919">
        <f t="shared" ca="1" si="15"/>
        <v>7402.5139024430146</v>
      </c>
      <c r="K44" s="919">
        <f t="shared" ca="1" si="16"/>
        <v>474.86766485785574</v>
      </c>
      <c r="L44" s="919">
        <f t="shared" si="11"/>
        <v>0</v>
      </c>
      <c r="M44" s="919">
        <f t="shared" ca="1" si="17"/>
        <v>1003450.9793266085</v>
      </c>
    </row>
    <row r="45" spans="5:13" x14ac:dyDescent="0.3">
      <c r="E45" s="906">
        <v>1</v>
      </c>
      <c r="F45" s="906">
        <f t="shared" si="12"/>
        <v>12</v>
      </c>
      <c r="G45" s="919">
        <f t="shared" ca="1" si="13"/>
        <v>1003450.9793266085</v>
      </c>
      <c r="H45" s="919">
        <f t="shared" si="14"/>
        <v>58823.529411764706</v>
      </c>
      <c r="I45" s="919">
        <f t="shared" ca="1" si="18"/>
        <v>8363.7148075989462</v>
      </c>
      <c r="J45" s="919">
        <f t="shared" ca="1" si="15"/>
        <v>7859.5297955756623</v>
      </c>
      <c r="K45" s="919">
        <f t="shared" ca="1" si="16"/>
        <v>504.18501202328389</v>
      </c>
      <c r="L45" s="919">
        <f t="shared" ref="L45:L69" si="19">+-IF(F45=$C$9,G45-K45,0)</f>
        <v>0</v>
      </c>
      <c r="M45" s="919">
        <f t="shared" ca="1" si="17"/>
        <v>1061770.32372635</v>
      </c>
    </row>
    <row r="46" spans="5:13" x14ac:dyDescent="0.3">
      <c r="E46" s="906">
        <f t="shared" ref="E46:E69" si="20">+E34+1</f>
        <v>2</v>
      </c>
      <c r="F46" s="906">
        <f t="shared" si="12"/>
        <v>13</v>
      </c>
      <c r="G46" s="919">
        <f t="shared" ca="1" si="13"/>
        <v>1061770.32372635</v>
      </c>
      <c r="H46" s="919">
        <f t="shared" si="14"/>
        <v>58823.529411764706</v>
      </c>
      <c r="I46" s="919">
        <f t="shared" ca="1" si="18"/>
        <v>8849.8036892430773</v>
      </c>
      <c r="J46" s="919">
        <f t="shared" ca="1" si="15"/>
        <v>8316.3160605866378</v>
      </c>
      <c r="K46" s="919">
        <f t="shared" ca="1" si="16"/>
        <v>533.48762865643948</v>
      </c>
      <c r="L46" s="919">
        <f t="shared" si="19"/>
        <v>0</v>
      </c>
      <c r="M46" s="919">
        <f t="shared" ca="1" si="17"/>
        <v>1120060.3655094584</v>
      </c>
    </row>
    <row r="47" spans="5:13" x14ac:dyDescent="0.3">
      <c r="E47" s="906">
        <f t="shared" si="20"/>
        <v>2</v>
      </c>
      <c r="F47" s="906">
        <f t="shared" si="12"/>
        <v>14</v>
      </c>
      <c r="G47" s="919">
        <f t="shared" ca="1" si="13"/>
        <v>1120060.3655094584</v>
      </c>
      <c r="H47" s="919">
        <f t="shared" si="14"/>
        <v>58823.529411764706</v>
      </c>
      <c r="I47" s="919">
        <f t="shared" ca="1" si="18"/>
        <v>9335.6483350115323</v>
      </c>
      <c r="J47" s="919">
        <f t="shared" ca="1" si="15"/>
        <v>8772.8728128528346</v>
      </c>
      <c r="K47" s="919">
        <f t="shared" ca="1" si="16"/>
        <v>562.77552215869764</v>
      </c>
      <c r="L47" s="919">
        <f t="shared" si="19"/>
        <v>0</v>
      </c>
      <c r="M47" s="919">
        <f t="shared" ca="1" si="17"/>
        <v>1178321.1193990645</v>
      </c>
    </row>
    <row r="48" spans="5:13" x14ac:dyDescent="0.3">
      <c r="E48" s="906">
        <f t="shared" si="20"/>
        <v>2</v>
      </c>
      <c r="F48" s="906">
        <f t="shared" si="12"/>
        <v>15</v>
      </c>
      <c r="G48" s="919">
        <f t="shared" ca="1" si="13"/>
        <v>1178321.1193990645</v>
      </c>
      <c r="H48" s="919">
        <f t="shared" si="14"/>
        <v>58823.529411764706</v>
      </c>
      <c r="I48" s="919">
        <f t="shared" ca="1" si="18"/>
        <v>9821.248867620885</v>
      </c>
      <c r="J48" s="919">
        <f t="shared" ca="1" si="15"/>
        <v>9229.2001676931741</v>
      </c>
      <c r="K48" s="919">
        <f t="shared" ca="1" si="16"/>
        <v>592.04869992771091</v>
      </c>
      <c r="L48" s="919">
        <f t="shared" si="19"/>
        <v>0</v>
      </c>
      <c r="M48" s="919">
        <f t="shared" ca="1" si="17"/>
        <v>1236552.6001109015</v>
      </c>
    </row>
    <row r="49" spans="5:13" x14ac:dyDescent="0.3">
      <c r="E49" s="906">
        <f t="shared" si="20"/>
        <v>2</v>
      </c>
      <c r="F49" s="906">
        <f t="shared" si="12"/>
        <v>16</v>
      </c>
      <c r="G49" s="919">
        <f t="shared" ca="1" si="13"/>
        <v>1236552.6001109015</v>
      </c>
      <c r="H49" s="919">
        <f t="shared" si="14"/>
        <v>58823.529411764706</v>
      </c>
      <c r="I49" s="919">
        <f t="shared" ca="1" si="18"/>
        <v>10306.605409726049</v>
      </c>
      <c r="J49" s="919">
        <f t="shared" ca="1" si="15"/>
        <v>9685.2982403686383</v>
      </c>
      <c r="K49" s="919">
        <f t="shared" ca="1" si="16"/>
        <v>621.30716935741111</v>
      </c>
      <c r="L49" s="919">
        <f t="shared" si="19"/>
        <v>0</v>
      </c>
      <c r="M49" s="919">
        <f t="shared" ca="1" si="17"/>
        <v>1294754.822353309</v>
      </c>
    </row>
    <row r="50" spans="5:13" x14ac:dyDescent="0.3">
      <c r="E50" s="906">
        <f t="shared" si="20"/>
        <v>2</v>
      </c>
      <c r="F50" s="906">
        <f t="shared" si="12"/>
        <v>17</v>
      </c>
      <c r="G50" s="919">
        <f t="shared" ca="1" si="13"/>
        <v>1294754.822353309</v>
      </c>
      <c r="H50" s="919">
        <f t="shared" si="14"/>
        <v>58823.529411764706</v>
      </c>
      <c r="I50" s="919">
        <f t="shared" ca="1" si="18"/>
        <v>10791.718083920317</v>
      </c>
      <c r="J50" s="919">
        <f t="shared" ca="1" si="15"/>
        <v>10141.167146082294</v>
      </c>
      <c r="K50" s="919">
        <f t="shared" ca="1" si="16"/>
        <v>650.55093783802295</v>
      </c>
      <c r="L50" s="919">
        <f t="shared" si="19"/>
        <v>0</v>
      </c>
      <c r="M50" s="919">
        <f t="shared" ca="1" si="17"/>
        <v>1352927.8008272359</v>
      </c>
    </row>
    <row r="51" spans="5:13" x14ac:dyDescent="0.3">
      <c r="E51" s="906">
        <f t="shared" si="20"/>
        <v>2</v>
      </c>
      <c r="F51" s="906">
        <f t="shared" si="12"/>
        <v>18</v>
      </c>
      <c r="G51" s="919">
        <f t="shared" ca="1" si="13"/>
        <v>1352927.8008272359</v>
      </c>
      <c r="H51" s="919">
        <f t="shared" si="14"/>
        <v>0</v>
      </c>
      <c r="I51" s="919">
        <f t="shared" ca="1" si="18"/>
        <v>11276.587012735379</v>
      </c>
      <c r="J51" s="919">
        <f t="shared" ca="1" si="15"/>
        <v>10596.806999979328</v>
      </c>
      <c r="K51" s="919">
        <f t="shared" ca="1" si="16"/>
        <v>679.78001275605129</v>
      </c>
      <c r="L51" s="919">
        <f t="shared" ca="1" si="19"/>
        <v>-1352248.0208144798</v>
      </c>
      <c r="M51" s="919">
        <f t="shared" ca="1" si="17"/>
        <v>0</v>
      </c>
    </row>
    <row r="52" spans="5:13" x14ac:dyDescent="0.3">
      <c r="E52" s="906">
        <f t="shared" si="20"/>
        <v>2</v>
      </c>
      <c r="F52" s="906">
        <f t="shared" si="12"/>
        <v>19</v>
      </c>
      <c r="G52" s="919">
        <f t="shared" ca="1" si="13"/>
        <v>0</v>
      </c>
      <c r="H52" s="919">
        <f t="shared" si="14"/>
        <v>0</v>
      </c>
      <c r="I52" s="919">
        <f t="shared" si="18"/>
        <v>0</v>
      </c>
      <c r="J52" s="919">
        <f t="shared" ca="1" si="15"/>
        <v>0</v>
      </c>
      <c r="K52" s="919">
        <f t="shared" ca="1" si="16"/>
        <v>0</v>
      </c>
      <c r="L52" s="919">
        <f t="shared" si="19"/>
        <v>0</v>
      </c>
      <c r="M52" s="919">
        <f t="shared" ca="1" si="17"/>
        <v>0</v>
      </c>
    </row>
    <row r="53" spans="5:13" x14ac:dyDescent="0.3">
      <c r="E53" s="906">
        <f t="shared" si="20"/>
        <v>2</v>
      </c>
      <c r="F53" s="906">
        <f t="shared" si="12"/>
        <v>20</v>
      </c>
      <c r="G53" s="919">
        <f t="shared" ca="1" si="13"/>
        <v>0</v>
      </c>
      <c r="H53" s="919">
        <f t="shared" si="14"/>
        <v>0</v>
      </c>
      <c r="I53" s="919">
        <f t="shared" si="18"/>
        <v>0</v>
      </c>
      <c r="J53" s="919">
        <f t="shared" ca="1" si="15"/>
        <v>0</v>
      </c>
      <c r="K53" s="919">
        <f t="shared" ca="1" si="16"/>
        <v>0</v>
      </c>
      <c r="L53" s="919">
        <f t="shared" si="19"/>
        <v>0</v>
      </c>
      <c r="M53" s="919">
        <f t="shared" ca="1" si="17"/>
        <v>0</v>
      </c>
    </row>
    <row r="54" spans="5:13" x14ac:dyDescent="0.3">
      <c r="E54" s="906">
        <f t="shared" si="20"/>
        <v>2</v>
      </c>
      <c r="F54" s="906">
        <f t="shared" si="12"/>
        <v>21</v>
      </c>
      <c r="G54" s="919">
        <f t="shared" ca="1" si="13"/>
        <v>0</v>
      </c>
      <c r="H54" s="919">
        <f t="shared" si="14"/>
        <v>0</v>
      </c>
      <c r="I54" s="919">
        <f t="shared" si="18"/>
        <v>0</v>
      </c>
      <c r="J54" s="919">
        <f t="shared" ca="1" si="15"/>
        <v>0</v>
      </c>
      <c r="K54" s="919">
        <f t="shared" ca="1" si="16"/>
        <v>0</v>
      </c>
      <c r="L54" s="919">
        <f t="shared" si="19"/>
        <v>0</v>
      </c>
      <c r="M54" s="919">
        <f t="shared" ca="1" si="17"/>
        <v>0</v>
      </c>
    </row>
    <row r="55" spans="5:13" x14ac:dyDescent="0.3">
      <c r="E55" s="906">
        <f t="shared" si="20"/>
        <v>2</v>
      </c>
      <c r="F55" s="906">
        <f t="shared" si="12"/>
        <v>22</v>
      </c>
      <c r="G55" s="919">
        <f t="shared" ca="1" si="13"/>
        <v>0</v>
      </c>
      <c r="H55" s="919">
        <f t="shared" si="14"/>
        <v>0</v>
      </c>
      <c r="I55" s="919">
        <f t="shared" si="18"/>
        <v>0</v>
      </c>
      <c r="J55" s="919">
        <f t="shared" ca="1" si="15"/>
        <v>0</v>
      </c>
      <c r="K55" s="919">
        <f t="shared" ca="1" si="16"/>
        <v>0</v>
      </c>
      <c r="L55" s="919">
        <f t="shared" si="19"/>
        <v>0</v>
      </c>
      <c r="M55" s="919">
        <f t="shared" ca="1" si="17"/>
        <v>0</v>
      </c>
    </row>
    <row r="56" spans="5:13" x14ac:dyDescent="0.3">
      <c r="E56" s="906">
        <f t="shared" si="20"/>
        <v>2</v>
      </c>
      <c r="F56" s="906">
        <f t="shared" si="12"/>
        <v>23</v>
      </c>
      <c r="G56" s="919">
        <f t="shared" ca="1" si="13"/>
        <v>0</v>
      </c>
      <c r="H56" s="919">
        <f t="shared" si="14"/>
        <v>0</v>
      </c>
      <c r="I56" s="919">
        <f t="shared" si="18"/>
        <v>0</v>
      </c>
      <c r="J56" s="919">
        <f t="shared" ca="1" si="15"/>
        <v>0</v>
      </c>
      <c r="K56" s="919">
        <f t="shared" ca="1" si="16"/>
        <v>0</v>
      </c>
      <c r="L56" s="919">
        <f t="shared" si="19"/>
        <v>0</v>
      </c>
      <c r="M56" s="919">
        <f t="shared" ca="1" si="17"/>
        <v>0</v>
      </c>
    </row>
    <row r="57" spans="5:13" x14ac:dyDescent="0.3">
      <c r="E57" s="906">
        <f t="shared" si="20"/>
        <v>2</v>
      </c>
      <c r="F57" s="906">
        <f t="shared" si="12"/>
        <v>24</v>
      </c>
      <c r="G57" s="919">
        <f t="shared" ca="1" si="13"/>
        <v>0</v>
      </c>
      <c r="H57" s="919">
        <f t="shared" si="14"/>
        <v>0</v>
      </c>
      <c r="I57" s="919">
        <f t="shared" si="18"/>
        <v>0</v>
      </c>
      <c r="J57" s="919">
        <f t="shared" ca="1" si="15"/>
        <v>0</v>
      </c>
      <c r="K57" s="919">
        <f t="shared" ca="1" si="16"/>
        <v>0</v>
      </c>
      <c r="L57" s="919">
        <f t="shared" si="19"/>
        <v>0</v>
      </c>
      <c r="M57" s="919">
        <f t="shared" ca="1" si="17"/>
        <v>0</v>
      </c>
    </row>
    <row r="58" spans="5:13" x14ac:dyDescent="0.3">
      <c r="E58" s="906">
        <f t="shared" si="20"/>
        <v>3</v>
      </c>
      <c r="F58" s="906">
        <f t="shared" si="12"/>
        <v>25</v>
      </c>
      <c r="G58" s="919">
        <f t="shared" ca="1" si="13"/>
        <v>0</v>
      </c>
      <c r="H58" s="919">
        <f t="shared" si="14"/>
        <v>0</v>
      </c>
      <c r="I58" s="919">
        <f t="shared" si="18"/>
        <v>0</v>
      </c>
      <c r="J58" s="919">
        <f t="shared" ca="1" si="15"/>
        <v>0</v>
      </c>
      <c r="K58" s="919">
        <f t="shared" ca="1" si="16"/>
        <v>0</v>
      </c>
      <c r="L58" s="919">
        <f t="shared" si="19"/>
        <v>0</v>
      </c>
      <c r="M58" s="919">
        <f t="shared" ca="1" si="17"/>
        <v>0</v>
      </c>
    </row>
    <row r="59" spans="5:13" x14ac:dyDescent="0.3">
      <c r="E59" s="906">
        <f t="shared" si="20"/>
        <v>3</v>
      </c>
      <c r="F59" s="906">
        <f t="shared" si="12"/>
        <v>26</v>
      </c>
      <c r="G59" s="919">
        <f t="shared" ca="1" si="13"/>
        <v>0</v>
      </c>
      <c r="H59" s="919">
        <f t="shared" si="14"/>
        <v>0</v>
      </c>
      <c r="I59" s="919">
        <f t="shared" si="18"/>
        <v>0</v>
      </c>
      <c r="J59" s="919">
        <f t="shared" ca="1" si="15"/>
        <v>0</v>
      </c>
      <c r="K59" s="919">
        <f t="shared" ca="1" si="16"/>
        <v>0</v>
      </c>
      <c r="L59" s="919">
        <f t="shared" si="19"/>
        <v>0</v>
      </c>
      <c r="M59" s="919">
        <f t="shared" ca="1" si="17"/>
        <v>0</v>
      </c>
    </row>
    <row r="60" spans="5:13" x14ac:dyDescent="0.3">
      <c r="E60" s="906">
        <f t="shared" si="20"/>
        <v>3</v>
      </c>
      <c r="F60" s="906">
        <f t="shared" si="12"/>
        <v>27</v>
      </c>
      <c r="G60" s="919">
        <f t="shared" ca="1" si="13"/>
        <v>0</v>
      </c>
      <c r="H60" s="919">
        <f t="shared" si="14"/>
        <v>0</v>
      </c>
      <c r="I60" s="919">
        <f t="shared" si="18"/>
        <v>0</v>
      </c>
      <c r="J60" s="919">
        <f t="shared" ca="1" si="15"/>
        <v>0</v>
      </c>
      <c r="K60" s="919">
        <f t="shared" ca="1" si="16"/>
        <v>0</v>
      </c>
      <c r="L60" s="919">
        <f t="shared" si="19"/>
        <v>0</v>
      </c>
      <c r="M60" s="919">
        <f t="shared" ca="1" si="17"/>
        <v>0</v>
      </c>
    </row>
    <row r="61" spans="5:13" x14ac:dyDescent="0.3">
      <c r="E61" s="906">
        <f t="shared" si="20"/>
        <v>3</v>
      </c>
      <c r="F61" s="906">
        <f t="shared" si="12"/>
        <v>28</v>
      </c>
      <c r="G61" s="919">
        <f t="shared" ca="1" si="13"/>
        <v>0</v>
      </c>
      <c r="H61" s="919">
        <f t="shared" si="14"/>
        <v>0</v>
      </c>
      <c r="I61" s="919">
        <f t="shared" si="18"/>
        <v>0</v>
      </c>
      <c r="J61" s="919">
        <f t="shared" ca="1" si="15"/>
        <v>0</v>
      </c>
      <c r="K61" s="919">
        <f t="shared" ca="1" si="16"/>
        <v>0</v>
      </c>
      <c r="L61" s="919">
        <f t="shared" si="19"/>
        <v>0</v>
      </c>
      <c r="M61" s="919">
        <f t="shared" ca="1" si="17"/>
        <v>0</v>
      </c>
    </row>
    <row r="62" spans="5:13" x14ac:dyDescent="0.3">
      <c r="E62" s="906">
        <f t="shared" si="20"/>
        <v>3</v>
      </c>
      <c r="F62" s="906">
        <f t="shared" si="12"/>
        <v>29</v>
      </c>
      <c r="G62" s="919">
        <f t="shared" ca="1" si="13"/>
        <v>0</v>
      </c>
      <c r="H62" s="919">
        <f t="shared" si="14"/>
        <v>0</v>
      </c>
      <c r="I62" s="919">
        <f t="shared" si="18"/>
        <v>0</v>
      </c>
      <c r="J62" s="919">
        <f t="shared" ca="1" si="15"/>
        <v>0</v>
      </c>
      <c r="K62" s="919">
        <f t="shared" ca="1" si="16"/>
        <v>0</v>
      </c>
      <c r="L62" s="919">
        <f t="shared" si="19"/>
        <v>0</v>
      </c>
      <c r="M62" s="919">
        <f t="shared" ca="1" si="17"/>
        <v>0</v>
      </c>
    </row>
    <row r="63" spans="5:13" x14ac:dyDescent="0.3">
      <c r="E63" s="906">
        <f t="shared" si="20"/>
        <v>3</v>
      </c>
      <c r="F63" s="906">
        <f t="shared" si="12"/>
        <v>30</v>
      </c>
      <c r="G63" s="919">
        <f t="shared" ca="1" si="13"/>
        <v>0</v>
      </c>
      <c r="H63" s="919">
        <f t="shared" si="14"/>
        <v>0</v>
      </c>
      <c r="I63" s="919">
        <f t="shared" si="18"/>
        <v>0</v>
      </c>
      <c r="J63" s="919">
        <f t="shared" ca="1" si="15"/>
        <v>0</v>
      </c>
      <c r="K63" s="919">
        <f t="shared" ca="1" si="16"/>
        <v>0</v>
      </c>
      <c r="L63" s="919">
        <f t="shared" si="19"/>
        <v>0</v>
      </c>
      <c r="M63" s="919">
        <f t="shared" ca="1" si="17"/>
        <v>0</v>
      </c>
    </row>
    <row r="64" spans="5:13" x14ac:dyDescent="0.3">
      <c r="E64" s="906">
        <f t="shared" si="20"/>
        <v>3</v>
      </c>
      <c r="F64" s="906">
        <f t="shared" si="12"/>
        <v>31</v>
      </c>
      <c r="G64" s="919">
        <f t="shared" ca="1" si="13"/>
        <v>0</v>
      </c>
      <c r="H64" s="919">
        <f t="shared" si="14"/>
        <v>0</v>
      </c>
      <c r="I64" s="919">
        <f t="shared" si="18"/>
        <v>0</v>
      </c>
      <c r="J64" s="919">
        <f t="shared" ca="1" si="15"/>
        <v>0</v>
      </c>
      <c r="K64" s="919">
        <f t="shared" ca="1" si="16"/>
        <v>0</v>
      </c>
      <c r="L64" s="919">
        <f t="shared" si="19"/>
        <v>0</v>
      </c>
      <c r="M64" s="919">
        <f t="shared" ca="1" si="17"/>
        <v>0</v>
      </c>
    </row>
    <row r="65" spans="5:13" x14ac:dyDescent="0.3">
      <c r="E65" s="906">
        <f t="shared" si="20"/>
        <v>3</v>
      </c>
      <c r="F65" s="906">
        <f t="shared" si="12"/>
        <v>32</v>
      </c>
      <c r="G65" s="919">
        <f t="shared" ca="1" si="13"/>
        <v>0</v>
      </c>
      <c r="H65" s="919">
        <f t="shared" si="14"/>
        <v>0</v>
      </c>
      <c r="I65" s="919">
        <f t="shared" si="18"/>
        <v>0</v>
      </c>
      <c r="J65" s="919">
        <f t="shared" ca="1" si="15"/>
        <v>0</v>
      </c>
      <c r="K65" s="919">
        <f t="shared" ca="1" si="16"/>
        <v>0</v>
      </c>
      <c r="L65" s="919">
        <f t="shared" si="19"/>
        <v>0</v>
      </c>
      <c r="M65" s="919">
        <f t="shared" ca="1" si="17"/>
        <v>0</v>
      </c>
    </row>
    <row r="66" spans="5:13" x14ac:dyDescent="0.3">
      <c r="E66" s="906">
        <f t="shared" si="20"/>
        <v>3</v>
      </c>
      <c r="F66" s="906">
        <f t="shared" si="12"/>
        <v>33</v>
      </c>
      <c r="G66" s="919">
        <f t="shared" ca="1" si="13"/>
        <v>0</v>
      </c>
      <c r="H66" s="919">
        <f t="shared" si="14"/>
        <v>0</v>
      </c>
      <c r="I66" s="919">
        <f t="shared" si="18"/>
        <v>0</v>
      </c>
      <c r="J66" s="919">
        <f t="shared" ca="1" si="15"/>
        <v>0</v>
      </c>
      <c r="K66" s="919">
        <f t="shared" ca="1" si="16"/>
        <v>0</v>
      </c>
      <c r="L66" s="919">
        <f t="shared" si="19"/>
        <v>0</v>
      </c>
      <c r="M66" s="919">
        <f t="shared" ca="1" si="17"/>
        <v>0</v>
      </c>
    </row>
    <row r="67" spans="5:13" x14ac:dyDescent="0.3">
      <c r="E67" s="906">
        <f t="shared" si="20"/>
        <v>3</v>
      </c>
      <c r="F67" s="906">
        <f t="shared" si="12"/>
        <v>34</v>
      </c>
      <c r="G67" s="919">
        <f t="shared" ca="1" si="13"/>
        <v>0</v>
      </c>
      <c r="H67" s="919">
        <f t="shared" si="14"/>
        <v>0</v>
      </c>
      <c r="I67" s="919">
        <f t="shared" si="18"/>
        <v>0</v>
      </c>
      <c r="J67" s="919">
        <f t="shared" ca="1" si="15"/>
        <v>0</v>
      </c>
      <c r="K67" s="919">
        <f t="shared" ca="1" si="16"/>
        <v>0</v>
      </c>
      <c r="L67" s="919">
        <f t="shared" si="19"/>
        <v>0</v>
      </c>
      <c r="M67" s="919">
        <f t="shared" ca="1" si="17"/>
        <v>0</v>
      </c>
    </row>
    <row r="68" spans="5:13" x14ac:dyDescent="0.3">
      <c r="E68" s="906">
        <f t="shared" si="20"/>
        <v>3</v>
      </c>
      <c r="F68" s="906">
        <f t="shared" si="12"/>
        <v>35</v>
      </c>
      <c r="G68" s="919">
        <f t="shared" ca="1" si="13"/>
        <v>0</v>
      </c>
      <c r="H68" s="919">
        <f t="shared" si="14"/>
        <v>0</v>
      </c>
      <c r="I68" s="919">
        <f t="shared" si="18"/>
        <v>0</v>
      </c>
      <c r="J68" s="919">
        <f t="shared" ca="1" si="15"/>
        <v>0</v>
      </c>
      <c r="K68" s="919">
        <f t="shared" ca="1" si="16"/>
        <v>0</v>
      </c>
      <c r="L68" s="919">
        <f t="shared" si="19"/>
        <v>0</v>
      </c>
      <c r="M68" s="919">
        <f t="shared" ca="1" si="17"/>
        <v>0</v>
      </c>
    </row>
    <row r="69" spans="5:13" x14ac:dyDescent="0.3">
      <c r="E69" s="906">
        <f t="shared" si="20"/>
        <v>3</v>
      </c>
      <c r="F69" s="906">
        <f t="shared" si="12"/>
        <v>36</v>
      </c>
      <c r="G69" s="919">
        <f t="shared" ca="1" si="13"/>
        <v>0</v>
      </c>
      <c r="H69" s="919">
        <f t="shared" si="14"/>
        <v>0</v>
      </c>
      <c r="I69" s="919">
        <f t="shared" si="18"/>
        <v>0</v>
      </c>
      <c r="J69" s="919">
        <f t="shared" ca="1" si="15"/>
        <v>0</v>
      </c>
      <c r="K69" s="919">
        <f t="shared" ca="1" si="16"/>
        <v>0</v>
      </c>
      <c r="L69" s="919">
        <f t="shared" si="19"/>
        <v>0</v>
      </c>
      <c r="M69" s="919">
        <f t="shared" ca="1" si="17"/>
        <v>0</v>
      </c>
    </row>
    <row r="70" spans="5:13" x14ac:dyDescent="0.3">
      <c r="E70" s="906"/>
      <c r="F70" s="906"/>
      <c r="G70" s="907"/>
      <c r="H70" s="907"/>
      <c r="I70" s="907"/>
      <c r="J70" s="907"/>
      <c r="K70" s="907"/>
      <c r="L70" s="907"/>
      <c r="M70" s="907"/>
    </row>
    <row r="71" spans="5:13" x14ac:dyDescent="0.3">
      <c r="E71" s="906"/>
      <c r="F71" s="906"/>
      <c r="G71" s="907"/>
      <c r="H71" s="907"/>
      <c r="I71" s="907"/>
      <c r="J71" s="907"/>
      <c r="K71" s="907"/>
      <c r="L71" s="907"/>
      <c r="M71" s="907"/>
    </row>
    <row r="72" spans="5:13" x14ac:dyDescent="0.3">
      <c r="E72" s="906"/>
      <c r="F72" s="906"/>
      <c r="G72" s="907"/>
      <c r="H72" s="907"/>
      <c r="I72" s="907"/>
      <c r="J72" s="907"/>
      <c r="K72" s="907"/>
      <c r="L72" s="907"/>
      <c r="M72" s="907"/>
    </row>
    <row r="73" spans="5:13" x14ac:dyDescent="0.3">
      <c r="E73" s="906"/>
      <c r="F73" s="906"/>
      <c r="G73" s="907"/>
      <c r="H73" s="907"/>
      <c r="I73" s="907"/>
      <c r="J73" s="907"/>
      <c r="K73" s="907"/>
      <c r="L73" s="907"/>
      <c r="M73" s="907"/>
    </row>
    <row r="74" spans="5:13" x14ac:dyDescent="0.3">
      <c r="E74" s="906"/>
      <c r="F74" s="906"/>
      <c r="G74" s="907"/>
      <c r="H74" s="907"/>
      <c r="I74" s="907"/>
      <c r="J74" s="907"/>
      <c r="K74" s="907"/>
      <c r="L74" s="907"/>
      <c r="M74" s="907"/>
    </row>
    <row r="75" spans="5:13" x14ac:dyDescent="0.3">
      <c r="E75" s="906"/>
      <c r="F75" s="906"/>
      <c r="G75" s="907"/>
      <c r="H75" s="907"/>
      <c r="I75" s="907"/>
      <c r="J75" s="907"/>
      <c r="K75" s="907"/>
      <c r="L75" s="907"/>
      <c r="M75" s="907"/>
    </row>
    <row r="76" spans="5:13" x14ac:dyDescent="0.3">
      <c r="E76" s="906"/>
      <c r="F76" s="906"/>
      <c r="G76" s="907"/>
      <c r="H76" s="907"/>
      <c r="I76" s="907"/>
      <c r="J76" s="907"/>
      <c r="K76" s="907"/>
      <c r="L76" s="907"/>
      <c r="M76" s="907"/>
    </row>
    <row r="77" spans="5:13" x14ac:dyDescent="0.3">
      <c r="E77" s="906"/>
      <c r="F77" s="906"/>
      <c r="G77" s="907"/>
      <c r="H77" s="907"/>
      <c r="I77" s="907"/>
      <c r="J77" s="907"/>
      <c r="K77" s="907"/>
      <c r="L77" s="907"/>
      <c r="M77" s="907"/>
    </row>
    <row r="78" spans="5:13" x14ac:dyDescent="0.3">
      <c r="E78" s="906"/>
      <c r="F78" s="906"/>
      <c r="G78" s="907"/>
      <c r="H78" s="907"/>
      <c r="I78" s="907"/>
      <c r="J78" s="907"/>
      <c r="K78" s="907"/>
      <c r="L78" s="907"/>
      <c r="M78" s="907"/>
    </row>
    <row r="79" spans="5:13" x14ac:dyDescent="0.3">
      <c r="E79" s="906"/>
      <c r="F79" s="906"/>
      <c r="G79" s="907"/>
      <c r="H79" s="907"/>
      <c r="I79" s="907"/>
      <c r="J79" s="907"/>
      <c r="K79" s="907"/>
      <c r="L79" s="907"/>
      <c r="M79" s="907"/>
    </row>
    <row r="80" spans="5:13" x14ac:dyDescent="0.3">
      <c r="E80" s="906"/>
      <c r="F80" s="906"/>
      <c r="G80" s="907"/>
      <c r="H80" s="907"/>
      <c r="I80" s="907"/>
      <c r="J80" s="907"/>
      <c r="K80" s="907"/>
      <c r="L80" s="907"/>
      <c r="M80" s="907"/>
    </row>
    <row r="81" spans="5:13" x14ac:dyDescent="0.3">
      <c r="E81" s="906"/>
      <c r="F81" s="906"/>
      <c r="G81" s="907"/>
      <c r="H81" s="907"/>
      <c r="I81" s="907"/>
      <c r="J81" s="907"/>
      <c r="K81" s="907"/>
      <c r="L81" s="907"/>
      <c r="M81" s="907"/>
    </row>
    <row r="82" spans="5:13" x14ac:dyDescent="0.3">
      <c r="E82" s="906"/>
      <c r="F82" s="906"/>
      <c r="G82" s="907"/>
      <c r="H82" s="907"/>
      <c r="I82" s="907"/>
      <c r="J82" s="907"/>
      <c r="K82" s="907"/>
      <c r="L82" s="907"/>
      <c r="M82" s="907"/>
    </row>
    <row r="83" spans="5:13" x14ac:dyDescent="0.3">
      <c r="E83" s="906"/>
      <c r="F83" s="906"/>
      <c r="G83" s="907"/>
      <c r="H83" s="907"/>
      <c r="I83" s="907"/>
      <c r="J83" s="907"/>
      <c r="K83" s="907"/>
      <c r="L83" s="907"/>
      <c r="M83" s="907"/>
    </row>
    <row r="84" spans="5:13" x14ac:dyDescent="0.3">
      <c r="E84" s="906"/>
      <c r="F84" s="906"/>
      <c r="G84" s="907"/>
      <c r="H84" s="907"/>
      <c r="I84" s="907"/>
      <c r="J84" s="907"/>
      <c r="K84" s="907"/>
      <c r="L84" s="907"/>
      <c r="M84" s="907"/>
    </row>
    <row r="85" spans="5:13" x14ac:dyDescent="0.3">
      <c r="E85" s="906"/>
      <c r="F85" s="906"/>
      <c r="G85" s="907"/>
      <c r="H85" s="907"/>
      <c r="I85" s="907"/>
      <c r="J85" s="907"/>
      <c r="K85" s="907"/>
      <c r="L85" s="907"/>
      <c r="M85" s="907"/>
    </row>
    <row r="86" spans="5:13" x14ac:dyDescent="0.3">
      <c r="E86" s="906"/>
      <c r="F86" s="906"/>
      <c r="G86" s="907"/>
      <c r="H86" s="907"/>
      <c r="I86" s="907"/>
      <c r="J86" s="907"/>
      <c r="K86" s="907"/>
      <c r="L86" s="907"/>
      <c r="M86" s="907"/>
    </row>
    <row r="87" spans="5:13" x14ac:dyDescent="0.3">
      <c r="E87" s="906"/>
      <c r="F87" s="906"/>
      <c r="G87" s="907"/>
      <c r="H87" s="907"/>
      <c r="I87" s="907"/>
      <c r="J87" s="907"/>
      <c r="K87" s="907"/>
      <c r="L87" s="907"/>
      <c r="M87" s="907"/>
    </row>
    <row r="88" spans="5:13" x14ac:dyDescent="0.3">
      <c r="E88" s="906"/>
      <c r="F88" s="906"/>
      <c r="G88" s="907"/>
      <c r="H88" s="907"/>
      <c r="I88" s="907"/>
      <c r="J88" s="907"/>
      <c r="K88" s="907"/>
      <c r="L88" s="907"/>
      <c r="M88" s="907"/>
    </row>
    <row r="89" spans="5:13" x14ac:dyDescent="0.3">
      <c r="E89" s="906"/>
      <c r="F89" s="906"/>
      <c r="G89" s="907"/>
      <c r="H89" s="907"/>
      <c r="I89" s="907"/>
      <c r="J89" s="907"/>
      <c r="K89" s="907"/>
      <c r="L89" s="907"/>
      <c r="M89" s="907"/>
    </row>
    <row r="90" spans="5:13" x14ac:dyDescent="0.3">
      <c r="E90" s="906"/>
      <c r="F90" s="906"/>
      <c r="G90" s="907"/>
      <c r="H90" s="907"/>
      <c r="I90" s="907"/>
      <c r="J90" s="907"/>
      <c r="K90" s="907"/>
      <c r="L90" s="907"/>
      <c r="M90" s="907"/>
    </row>
    <row r="91" spans="5:13" x14ac:dyDescent="0.3">
      <c r="E91" s="906"/>
      <c r="F91" s="906"/>
      <c r="G91" s="907"/>
      <c r="H91" s="907"/>
      <c r="I91" s="907"/>
      <c r="J91" s="907"/>
      <c r="K91" s="907"/>
      <c r="L91" s="907"/>
      <c r="M91" s="907"/>
    </row>
    <row r="92" spans="5:13" x14ac:dyDescent="0.3">
      <c r="E92" s="906"/>
      <c r="F92" s="906"/>
      <c r="G92" s="907"/>
      <c r="H92" s="907"/>
      <c r="I92" s="907"/>
      <c r="J92" s="907"/>
      <c r="K92" s="907"/>
      <c r="L92" s="907"/>
      <c r="M92" s="907"/>
    </row>
    <row r="93" spans="5:13" x14ac:dyDescent="0.3">
      <c r="E93" s="906"/>
      <c r="F93" s="906"/>
      <c r="G93" s="907"/>
      <c r="H93" s="907"/>
      <c r="I93" s="907"/>
      <c r="J93" s="907"/>
      <c r="K93" s="907"/>
      <c r="L93" s="907"/>
      <c r="M93" s="907"/>
    </row>
    <row r="94" spans="5:13" x14ac:dyDescent="0.3">
      <c r="E94" s="906"/>
      <c r="F94" s="906"/>
      <c r="G94" s="907"/>
      <c r="H94" s="907"/>
      <c r="I94" s="907"/>
      <c r="J94" s="907"/>
      <c r="K94" s="907"/>
      <c r="L94" s="907"/>
      <c r="M94" s="907"/>
    </row>
    <row r="95" spans="5:13" x14ac:dyDescent="0.3">
      <c r="E95" s="906"/>
      <c r="F95" s="906"/>
      <c r="G95" s="907"/>
      <c r="H95" s="907"/>
      <c r="I95" s="907"/>
      <c r="J95" s="907"/>
      <c r="K95" s="907"/>
      <c r="L95" s="907"/>
      <c r="M95" s="907"/>
    </row>
    <row r="96" spans="5:13" x14ac:dyDescent="0.3">
      <c r="E96" s="906"/>
      <c r="F96" s="906"/>
      <c r="G96" s="907"/>
      <c r="H96" s="907"/>
      <c r="I96" s="907"/>
      <c r="J96" s="907"/>
      <c r="K96" s="907"/>
      <c r="L96" s="907"/>
      <c r="M96" s="907"/>
    </row>
    <row r="97" spans="5:13" x14ac:dyDescent="0.3">
      <c r="E97" s="906"/>
      <c r="F97" s="906"/>
      <c r="G97" s="907"/>
      <c r="H97" s="907"/>
      <c r="I97" s="907"/>
      <c r="J97" s="907"/>
      <c r="K97" s="907"/>
      <c r="L97" s="907"/>
      <c r="M97" s="907"/>
    </row>
    <row r="98" spans="5:13" x14ac:dyDescent="0.3">
      <c r="E98" s="906"/>
      <c r="F98" s="906"/>
      <c r="G98" s="907"/>
      <c r="H98" s="907"/>
      <c r="I98" s="907"/>
      <c r="J98" s="907"/>
      <c r="K98" s="907"/>
      <c r="L98" s="907"/>
      <c r="M98" s="907"/>
    </row>
    <row r="99" spans="5:13" x14ac:dyDescent="0.3">
      <c r="E99" s="906"/>
      <c r="F99" s="906"/>
      <c r="G99" s="907"/>
      <c r="H99" s="907"/>
      <c r="I99" s="907"/>
      <c r="J99" s="907"/>
      <c r="K99" s="907"/>
      <c r="L99" s="907"/>
      <c r="M99" s="907"/>
    </row>
    <row r="100" spans="5:13" x14ac:dyDescent="0.3">
      <c r="E100" s="906"/>
      <c r="F100" s="906"/>
      <c r="G100" s="907"/>
      <c r="H100" s="907"/>
      <c r="I100" s="907"/>
      <c r="J100" s="907"/>
      <c r="K100" s="907"/>
      <c r="L100" s="907"/>
      <c r="M100" s="907"/>
    </row>
    <row r="101" spans="5:13" x14ac:dyDescent="0.3">
      <c r="E101" s="906"/>
      <c r="F101" s="906"/>
      <c r="G101" s="907"/>
      <c r="H101" s="907"/>
      <c r="I101" s="907"/>
      <c r="J101" s="907"/>
      <c r="K101" s="907"/>
      <c r="L101" s="907"/>
      <c r="M101" s="907"/>
    </row>
    <row r="102" spans="5:13" x14ac:dyDescent="0.3">
      <c r="E102" s="906"/>
      <c r="F102" s="906"/>
      <c r="G102" s="907"/>
      <c r="H102" s="907"/>
      <c r="I102" s="907"/>
      <c r="J102" s="907"/>
      <c r="K102" s="907"/>
      <c r="L102" s="907"/>
      <c r="M102" s="907"/>
    </row>
    <row r="103" spans="5:13" x14ac:dyDescent="0.3">
      <c r="E103" s="906"/>
      <c r="F103" s="906"/>
      <c r="G103" s="907"/>
      <c r="H103" s="907"/>
      <c r="I103" s="907"/>
      <c r="J103" s="907"/>
      <c r="K103" s="907"/>
      <c r="L103" s="907"/>
      <c r="M103" s="907"/>
    </row>
    <row r="104" spans="5:13" x14ac:dyDescent="0.3">
      <c r="E104" s="906"/>
      <c r="F104" s="906"/>
      <c r="G104" s="907"/>
      <c r="H104" s="907"/>
      <c r="I104" s="907"/>
      <c r="J104" s="907"/>
      <c r="K104" s="907"/>
      <c r="L104" s="907"/>
      <c r="M104" s="907"/>
    </row>
    <row r="105" spans="5:13" x14ac:dyDescent="0.3">
      <c r="E105" s="906"/>
      <c r="F105" s="906"/>
      <c r="G105" s="907"/>
      <c r="H105" s="907"/>
      <c r="I105" s="907"/>
      <c r="J105" s="907"/>
      <c r="K105" s="907"/>
      <c r="L105" s="907"/>
      <c r="M105" s="907"/>
    </row>
    <row r="106" spans="5:13" x14ac:dyDescent="0.3">
      <c r="E106" s="906"/>
      <c r="F106" s="906"/>
      <c r="G106" s="907"/>
      <c r="H106" s="907"/>
      <c r="I106" s="907"/>
      <c r="J106" s="907"/>
      <c r="K106" s="907"/>
      <c r="L106" s="907"/>
      <c r="M106" s="907"/>
    </row>
    <row r="107" spans="5:13" x14ac:dyDescent="0.3">
      <c r="E107" s="906"/>
      <c r="F107" s="906"/>
      <c r="G107" s="907"/>
      <c r="H107" s="907"/>
      <c r="I107" s="907"/>
      <c r="J107" s="907"/>
      <c r="K107" s="907"/>
      <c r="L107" s="907"/>
      <c r="M107" s="907"/>
    </row>
    <row r="108" spans="5:13" x14ac:dyDescent="0.3">
      <c r="E108" s="906"/>
      <c r="F108" s="906"/>
      <c r="G108" s="907"/>
      <c r="H108" s="907"/>
      <c r="I108" s="907"/>
      <c r="J108" s="907"/>
      <c r="K108" s="907"/>
      <c r="L108" s="907"/>
      <c r="M108" s="907"/>
    </row>
    <row r="109" spans="5:13" x14ac:dyDescent="0.3">
      <c r="E109" s="906"/>
      <c r="F109" s="906"/>
      <c r="G109" s="907"/>
      <c r="H109" s="907"/>
      <c r="I109" s="907"/>
      <c r="J109" s="907"/>
      <c r="K109" s="907"/>
      <c r="L109" s="907"/>
      <c r="M109" s="907"/>
    </row>
    <row r="110" spans="5:13" x14ac:dyDescent="0.3">
      <c r="E110" s="906"/>
      <c r="F110" s="906"/>
      <c r="G110" s="907"/>
      <c r="H110" s="907"/>
      <c r="I110" s="907"/>
      <c r="J110" s="907"/>
      <c r="K110" s="907"/>
      <c r="L110" s="907"/>
      <c r="M110" s="907"/>
    </row>
    <row r="111" spans="5:13" x14ac:dyDescent="0.3">
      <c r="E111" s="906"/>
      <c r="F111" s="906"/>
      <c r="G111" s="907"/>
      <c r="H111" s="907"/>
      <c r="I111" s="907"/>
      <c r="J111" s="907"/>
      <c r="K111" s="907"/>
      <c r="L111" s="907"/>
      <c r="M111" s="907"/>
    </row>
    <row r="112" spans="5:13" x14ac:dyDescent="0.3">
      <c r="E112" s="906"/>
      <c r="F112" s="906"/>
      <c r="G112" s="907"/>
      <c r="H112" s="907"/>
      <c r="I112" s="907"/>
      <c r="J112" s="907"/>
      <c r="K112" s="907"/>
      <c r="L112" s="907"/>
      <c r="M112" s="907"/>
    </row>
    <row r="113" spans="5:13" x14ac:dyDescent="0.3">
      <c r="E113" s="906"/>
      <c r="F113" s="906"/>
      <c r="G113" s="907"/>
      <c r="H113" s="907"/>
      <c r="I113" s="907"/>
      <c r="J113" s="907"/>
      <c r="K113" s="907"/>
      <c r="L113" s="907"/>
      <c r="M113" s="907"/>
    </row>
    <row r="114" spans="5:13" x14ac:dyDescent="0.3">
      <c r="E114" s="906"/>
      <c r="F114" s="906"/>
      <c r="G114" s="907"/>
      <c r="H114" s="907"/>
      <c r="I114" s="907"/>
      <c r="J114" s="907"/>
      <c r="K114" s="907"/>
      <c r="L114" s="907"/>
      <c r="M114" s="907"/>
    </row>
    <row r="115" spans="5:13" x14ac:dyDescent="0.3">
      <c r="E115" s="906"/>
      <c r="F115" s="906"/>
      <c r="G115" s="907"/>
      <c r="H115" s="907"/>
      <c r="I115" s="907"/>
      <c r="J115" s="907"/>
      <c r="K115" s="907"/>
      <c r="L115" s="907"/>
      <c r="M115" s="907"/>
    </row>
    <row r="116" spans="5:13" x14ac:dyDescent="0.3">
      <c r="E116" s="906"/>
      <c r="F116" s="906"/>
      <c r="G116" s="907"/>
      <c r="H116" s="907"/>
      <c r="I116" s="907"/>
      <c r="J116" s="907"/>
      <c r="K116" s="907"/>
      <c r="L116" s="907"/>
      <c r="M116" s="907"/>
    </row>
    <row r="117" spans="5:13" x14ac:dyDescent="0.3">
      <c r="E117" s="906"/>
      <c r="F117" s="906"/>
      <c r="G117" s="907"/>
      <c r="H117" s="907"/>
      <c r="I117" s="907"/>
      <c r="J117" s="907"/>
      <c r="K117" s="907"/>
      <c r="L117" s="907"/>
      <c r="M117" s="907"/>
    </row>
    <row r="118" spans="5:13" x14ac:dyDescent="0.3">
      <c r="E118" s="906"/>
      <c r="F118" s="906"/>
      <c r="G118" s="907"/>
      <c r="H118" s="907"/>
      <c r="I118" s="907"/>
      <c r="J118" s="907"/>
      <c r="K118" s="907"/>
      <c r="L118" s="907"/>
      <c r="M118" s="907"/>
    </row>
    <row r="119" spans="5:13" x14ac:dyDescent="0.3">
      <c r="E119" s="906"/>
      <c r="F119" s="906"/>
      <c r="G119" s="907"/>
      <c r="H119" s="907"/>
      <c r="I119" s="907"/>
      <c r="J119" s="907"/>
      <c r="K119" s="907"/>
      <c r="L119" s="907"/>
      <c r="M119" s="907"/>
    </row>
    <row r="120" spans="5:13" x14ac:dyDescent="0.3">
      <c r="E120" s="906"/>
      <c r="F120" s="906"/>
      <c r="G120" s="907"/>
      <c r="H120" s="907"/>
      <c r="I120" s="907"/>
      <c r="J120" s="907"/>
      <c r="K120" s="907"/>
      <c r="L120" s="907"/>
      <c r="M120" s="907"/>
    </row>
    <row r="121" spans="5:13" x14ac:dyDescent="0.3">
      <c r="E121" s="906"/>
      <c r="F121" s="906"/>
      <c r="G121" s="907"/>
      <c r="H121" s="907"/>
      <c r="I121" s="907"/>
      <c r="J121" s="907"/>
      <c r="K121" s="907"/>
      <c r="L121" s="907"/>
      <c r="M121" s="907"/>
    </row>
    <row r="122" spans="5:13" x14ac:dyDescent="0.3">
      <c r="E122" s="906"/>
      <c r="F122" s="906"/>
      <c r="G122" s="907"/>
      <c r="H122" s="907"/>
      <c r="I122" s="907"/>
      <c r="J122" s="907"/>
      <c r="K122" s="907"/>
      <c r="L122" s="907"/>
      <c r="M122" s="907"/>
    </row>
    <row r="123" spans="5:13" x14ac:dyDescent="0.3">
      <c r="E123" s="906"/>
      <c r="F123" s="906"/>
      <c r="G123" s="907"/>
      <c r="H123" s="907"/>
      <c r="I123" s="907"/>
      <c r="J123" s="907"/>
      <c r="K123" s="907"/>
      <c r="L123" s="907"/>
      <c r="M123" s="907"/>
    </row>
    <row r="124" spans="5:13" x14ac:dyDescent="0.3">
      <c r="E124" s="906"/>
      <c r="F124" s="906"/>
      <c r="G124" s="907"/>
      <c r="H124" s="907"/>
      <c r="I124" s="907"/>
      <c r="J124" s="907"/>
      <c r="K124" s="907"/>
      <c r="L124" s="907"/>
      <c r="M124" s="907"/>
    </row>
    <row r="125" spans="5:13" x14ac:dyDescent="0.3">
      <c r="E125" s="906"/>
      <c r="F125" s="906"/>
      <c r="G125" s="907"/>
      <c r="H125" s="907"/>
      <c r="I125" s="907"/>
      <c r="J125" s="907"/>
      <c r="K125" s="907"/>
      <c r="L125" s="907"/>
      <c r="M125" s="907"/>
    </row>
    <row r="126" spans="5:13" x14ac:dyDescent="0.3">
      <c r="E126" s="906"/>
      <c r="F126" s="906"/>
      <c r="G126" s="907"/>
      <c r="H126" s="907"/>
      <c r="I126" s="907"/>
      <c r="J126" s="907"/>
      <c r="K126" s="907"/>
      <c r="L126" s="907"/>
      <c r="M126" s="907"/>
    </row>
    <row r="127" spans="5:13" x14ac:dyDescent="0.3">
      <c r="E127" s="906"/>
      <c r="F127" s="906"/>
      <c r="G127" s="907"/>
      <c r="H127" s="907"/>
      <c r="I127" s="907"/>
      <c r="J127" s="907"/>
      <c r="K127" s="907"/>
      <c r="L127" s="907"/>
      <c r="M127" s="907"/>
    </row>
    <row r="128" spans="5:13" x14ac:dyDescent="0.3">
      <c r="E128" s="906"/>
      <c r="F128" s="906"/>
      <c r="G128" s="907"/>
      <c r="H128" s="907"/>
      <c r="I128" s="907"/>
      <c r="J128" s="907"/>
      <c r="K128" s="907"/>
      <c r="L128" s="907"/>
      <c r="M128" s="907"/>
    </row>
    <row r="129" spans="5:13" x14ac:dyDescent="0.3">
      <c r="E129" s="906"/>
      <c r="F129" s="906"/>
      <c r="G129" s="907"/>
      <c r="H129" s="907"/>
      <c r="I129" s="907"/>
      <c r="J129" s="907"/>
      <c r="K129" s="907"/>
      <c r="L129" s="907"/>
      <c r="M129" s="907"/>
    </row>
    <row r="130" spans="5:13" x14ac:dyDescent="0.3">
      <c r="E130" s="906"/>
      <c r="F130" s="906"/>
      <c r="G130" s="907"/>
      <c r="H130" s="907"/>
      <c r="I130" s="907"/>
      <c r="J130" s="907"/>
      <c r="K130" s="907"/>
      <c r="L130" s="907"/>
      <c r="M130" s="907"/>
    </row>
    <row r="131" spans="5:13" x14ac:dyDescent="0.3">
      <c r="E131" s="906"/>
      <c r="F131" s="906"/>
      <c r="G131" s="907"/>
      <c r="H131" s="907"/>
      <c r="I131" s="907"/>
      <c r="J131" s="907"/>
      <c r="K131" s="907"/>
      <c r="L131" s="907"/>
      <c r="M131" s="907"/>
    </row>
    <row r="132" spans="5:13" x14ac:dyDescent="0.3">
      <c r="E132" s="906"/>
      <c r="F132" s="906"/>
      <c r="G132" s="907"/>
      <c r="H132" s="907"/>
      <c r="I132" s="907"/>
      <c r="J132" s="907"/>
      <c r="K132" s="907"/>
      <c r="L132" s="907"/>
      <c r="M132" s="907"/>
    </row>
    <row r="133" spans="5:13" x14ac:dyDescent="0.3">
      <c r="E133" s="906"/>
      <c r="F133" s="906"/>
      <c r="G133" s="907"/>
      <c r="H133" s="907"/>
      <c r="I133" s="907"/>
      <c r="J133" s="907"/>
      <c r="K133" s="907"/>
      <c r="L133" s="907"/>
      <c r="M133" s="907"/>
    </row>
    <row r="134" spans="5:13" x14ac:dyDescent="0.3">
      <c r="E134" s="906"/>
      <c r="F134" s="906"/>
      <c r="G134" s="907"/>
      <c r="H134" s="907"/>
      <c r="I134" s="907"/>
      <c r="J134" s="907"/>
      <c r="K134" s="907"/>
      <c r="L134" s="907"/>
      <c r="M134" s="907"/>
    </row>
    <row r="135" spans="5:13" x14ac:dyDescent="0.3">
      <c r="E135" s="906"/>
      <c r="F135" s="906"/>
      <c r="G135" s="907"/>
      <c r="H135" s="907"/>
      <c r="I135" s="907"/>
      <c r="J135" s="907"/>
      <c r="K135" s="907"/>
      <c r="L135" s="907"/>
      <c r="M135" s="907"/>
    </row>
    <row r="136" spans="5:13" x14ac:dyDescent="0.3">
      <c r="E136" s="906"/>
      <c r="F136" s="906"/>
      <c r="G136" s="907"/>
      <c r="H136" s="907"/>
      <c r="I136" s="907"/>
      <c r="J136" s="907"/>
      <c r="K136" s="907"/>
      <c r="L136" s="907"/>
      <c r="M136" s="907"/>
    </row>
    <row r="137" spans="5:13" x14ac:dyDescent="0.3">
      <c r="E137" s="906"/>
      <c r="F137" s="906"/>
      <c r="G137" s="907"/>
      <c r="H137" s="907"/>
      <c r="I137" s="907"/>
      <c r="J137" s="907"/>
      <c r="K137" s="907"/>
      <c r="L137" s="907"/>
      <c r="M137" s="907"/>
    </row>
    <row r="138" spans="5:13" x14ac:dyDescent="0.3">
      <c r="E138" s="906"/>
      <c r="F138" s="906"/>
      <c r="G138" s="907"/>
      <c r="H138" s="907"/>
      <c r="I138" s="907"/>
      <c r="J138" s="907"/>
      <c r="K138" s="907"/>
      <c r="L138" s="907"/>
      <c r="M138" s="907"/>
    </row>
    <row r="139" spans="5:13" x14ac:dyDescent="0.3">
      <c r="E139" s="906"/>
      <c r="F139" s="906"/>
      <c r="G139" s="907"/>
      <c r="H139" s="907"/>
      <c r="I139" s="907"/>
      <c r="J139" s="907"/>
      <c r="K139" s="907"/>
      <c r="L139" s="907"/>
      <c r="M139" s="907"/>
    </row>
    <row r="140" spans="5:13" x14ac:dyDescent="0.3">
      <c r="E140" s="906"/>
      <c r="F140" s="906"/>
      <c r="G140" s="907"/>
      <c r="H140" s="907"/>
      <c r="I140" s="907"/>
      <c r="J140" s="907"/>
      <c r="K140" s="907"/>
      <c r="L140" s="907"/>
      <c r="M140" s="907"/>
    </row>
    <row r="141" spans="5:13" x14ac:dyDescent="0.3">
      <c r="E141" s="906"/>
      <c r="F141" s="906"/>
      <c r="G141" s="907"/>
      <c r="H141" s="907"/>
      <c r="I141" s="907"/>
      <c r="J141" s="907"/>
      <c r="K141" s="907"/>
      <c r="L141" s="907"/>
      <c r="M141" s="907"/>
    </row>
    <row r="142" spans="5:13" x14ac:dyDescent="0.3">
      <c r="E142" s="906"/>
      <c r="F142" s="906"/>
      <c r="G142" s="907"/>
      <c r="H142" s="907"/>
      <c r="I142" s="907"/>
      <c r="J142" s="907"/>
      <c r="K142" s="907"/>
      <c r="L142" s="907"/>
      <c r="M142" s="907"/>
    </row>
    <row r="143" spans="5:13" x14ac:dyDescent="0.3">
      <c r="E143" s="906"/>
      <c r="F143" s="906"/>
      <c r="G143" s="907"/>
      <c r="H143" s="907"/>
      <c r="I143" s="907"/>
      <c r="J143" s="907"/>
      <c r="K143" s="907"/>
      <c r="L143" s="907"/>
      <c r="M143" s="907"/>
    </row>
    <row r="144" spans="5:13" x14ac:dyDescent="0.3">
      <c r="E144" s="906"/>
      <c r="F144" s="906"/>
      <c r="G144" s="907"/>
      <c r="H144" s="907"/>
      <c r="I144" s="907"/>
      <c r="J144" s="907"/>
      <c r="K144" s="907"/>
      <c r="L144" s="907"/>
      <c r="M144" s="907"/>
    </row>
    <row r="145" spans="5:13" x14ac:dyDescent="0.3">
      <c r="E145" s="906"/>
      <c r="F145" s="906"/>
      <c r="G145" s="907"/>
      <c r="H145" s="907"/>
      <c r="I145" s="907"/>
      <c r="J145" s="907"/>
      <c r="K145" s="907"/>
      <c r="L145" s="907"/>
      <c r="M145" s="907"/>
    </row>
    <row r="146" spans="5:13" x14ac:dyDescent="0.3">
      <c r="E146" s="906"/>
      <c r="F146" s="906"/>
      <c r="G146" s="907"/>
      <c r="H146" s="907"/>
      <c r="I146" s="907"/>
      <c r="J146" s="907"/>
      <c r="K146" s="907"/>
      <c r="L146" s="907"/>
      <c r="M146" s="907"/>
    </row>
    <row r="147" spans="5:13" x14ac:dyDescent="0.3">
      <c r="E147" s="906"/>
      <c r="F147" s="906"/>
      <c r="G147" s="907"/>
      <c r="H147" s="907"/>
      <c r="I147" s="907"/>
      <c r="J147" s="907"/>
      <c r="K147" s="907"/>
      <c r="L147" s="907"/>
      <c r="M147" s="907"/>
    </row>
    <row r="148" spans="5:13" x14ac:dyDescent="0.3">
      <c r="E148" s="906"/>
      <c r="F148" s="906"/>
      <c r="G148" s="907"/>
      <c r="H148" s="907"/>
      <c r="I148" s="907"/>
      <c r="J148" s="907"/>
      <c r="K148" s="907"/>
      <c r="L148" s="907"/>
      <c r="M148" s="907"/>
    </row>
    <row r="149" spans="5:13" x14ac:dyDescent="0.3">
      <c r="E149" s="906"/>
      <c r="F149" s="906"/>
      <c r="G149" s="907"/>
      <c r="H149" s="907"/>
      <c r="I149" s="907"/>
      <c r="J149" s="907"/>
      <c r="K149" s="907"/>
      <c r="L149" s="907"/>
      <c r="M149" s="907"/>
    </row>
    <row r="150" spans="5:13" x14ac:dyDescent="0.3">
      <c r="E150" s="906"/>
      <c r="F150" s="906"/>
      <c r="G150" s="907"/>
      <c r="H150" s="907"/>
      <c r="I150" s="907"/>
      <c r="J150" s="907"/>
      <c r="K150" s="907"/>
      <c r="L150" s="907"/>
      <c r="M150" s="907"/>
    </row>
    <row r="151" spans="5:13" x14ac:dyDescent="0.3">
      <c r="E151" s="906"/>
      <c r="F151" s="906"/>
      <c r="G151" s="907"/>
      <c r="H151" s="907"/>
      <c r="I151" s="907"/>
      <c r="J151" s="907"/>
      <c r="K151" s="907"/>
      <c r="L151" s="907"/>
      <c r="M151" s="907"/>
    </row>
    <row r="152" spans="5:13" x14ac:dyDescent="0.3">
      <c r="E152" s="906"/>
      <c r="F152" s="906"/>
      <c r="G152" s="907"/>
      <c r="H152" s="907"/>
      <c r="I152" s="907"/>
      <c r="J152" s="907"/>
      <c r="K152" s="907"/>
      <c r="L152" s="907"/>
      <c r="M152" s="907"/>
    </row>
    <row r="153" spans="5:13" x14ac:dyDescent="0.3">
      <c r="E153" s="906"/>
      <c r="F153" s="906"/>
      <c r="G153" s="907"/>
      <c r="H153" s="907"/>
      <c r="I153" s="907"/>
      <c r="J153" s="907"/>
      <c r="K153" s="907"/>
      <c r="L153" s="907"/>
      <c r="M153" s="907"/>
    </row>
    <row r="154" spans="5:13" x14ac:dyDescent="0.3">
      <c r="E154" s="906"/>
      <c r="F154" s="906"/>
      <c r="G154" s="907"/>
      <c r="H154" s="907"/>
      <c r="I154" s="907"/>
      <c r="J154" s="907"/>
      <c r="K154" s="907"/>
      <c r="L154" s="907"/>
      <c r="M154" s="907"/>
    </row>
    <row r="155" spans="5:13" x14ac:dyDescent="0.3">
      <c r="E155" s="906"/>
      <c r="F155" s="906"/>
      <c r="G155" s="907"/>
      <c r="H155" s="907"/>
      <c r="I155" s="907"/>
      <c r="J155" s="907"/>
      <c r="K155" s="907"/>
      <c r="L155" s="907"/>
      <c r="M155" s="907"/>
    </row>
    <row r="156" spans="5:13" x14ac:dyDescent="0.3">
      <c r="E156" s="906"/>
      <c r="F156" s="906"/>
      <c r="G156" s="907"/>
      <c r="H156" s="907"/>
      <c r="I156" s="907"/>
      <c r="J156" s="907"/>
      <c r="K156" s="907"/>
      <c r="L156" s="907"/>
      <c r="M156" s="907"/>
    </row>
    <row r="157" spans="5:13" x14ac:dyDescent="0.3">
      <c r="E157" s="906"/>
      <c r="F157" s="906"/>
      <c r="G157" s="907"/>
      <c r="H157" s="907"/>
      <c r="I157" s="907"/>
      <c r="J157" s="907"/>
      <c r="K157" s="907"/>
      <c r="L157" s="907"/>
      <c r="M157" s="907"/>
    </row>
    <row r="158" spans="5:13" x14ac:dyDescent="0.3">
      <c r="E158" s="906"/>
      <c r="F158" s="906"/>
      <c r="G158" s="907"/>
      <c r="H158" s="907"/>
      <c r="I158" s="907"/>
      <c r="J158" s="907"/>
      <c r="K158" s="907"/>
      <c r="L158" s="907"/>
      <c r="M158" s="907"/>
    </row>
    <row r="159" spans="5:13" x14ac:dyDescent="0.3">
      <c r="E159" s="906"/>
      <c r="F159" s="906"/>
      <c r="G159" s="907"/>
      <c r="H159" s="907"/>
      <c r="I159" s="907"/>
      <c r="J159" s="907"/>
      <c r="K159" s="907"/>
      <c r="L159" s="907"/>
      <c r="M159" s="907"/>
    </row>
    <row r="160" spans="5:13" x14ac:dyDescent="0.3">
      <c r="E160" s="906"/>
      <c r="F160" s="906"/>
      <c r="G160" s="907"/>
      <c r="H160" s="907"/>
      <c r="I160" s="907"/>
      <c r="J160" s="907"/>
      <c r="K160" s="907"/>
      <c r="L160" s="907"/>
      <c r="M160" s="907"/>
    </row>
    <row r="161" spans="5:13" x14ac:dyDescent="0.3">
      <c r="E161" s="906"/>
      <c r="F161" s="906"/>
      <c r="G161" s="907"/>
      <c r="H161" s="907"/>
      <c r="I161" s="907"/>
      <c r="J161" s="907"/>
      <c r="K161" s="907"/>
      <c r="L161" s="907"/>
      <c r="M161" s="907"/>
    </row>
    <row r="162" spans="5:13" x14ac:dyDescent="0.3">
      <c r="E162" s="906"/>
      <c r="F162" s="906"/>
      <c r="G162" s="907"/>
      <c r="H162" s="907"/>
      <c r="I162" s="907"/>
      <c r="J162" s="907"/>
      <c r="K162" s="907"/>
      <c r="L162" s="907"/>
      <c r="M162" s="907"/>
    </row>
    <row r="163" spans="5:13" x14ac:dyDescent="0.3">
      <c r="E163" s="906"/>
      <c r="F163" s="906"/>
      <c r="G163" s="907"/>
      <c r="H163" s="907"/>
      <c r="I163" s="907"/>
      <c r="J163" s="907"/>
      <c r="K163" s="907"/>
      <c r="L163" s="907"/>
      <c r="M163" s="907"/>
    </row>
    <row r="164" spans="5:13" x14ac:dyDescent="0.3">
      <c r="E164" s="906"/>
      <c r="F164" s="906"/>
      <c r="G164" s="907"/>
      <c r="H164" s="907"/>
      <c r="I164" s="907"/>
      <c r="J164" s="907"/>
      <c r="K164" s="907"/>
      <c r="L164" s="907"/>
      <c r="M164" s="907"/>
    </row>
    <row r="165" spans="5:13" x14ac:dyDescent="0.3">
      <c r="E165" s="906"/>
      <c r="F165" s="906"/>
      <c r="G165" s="907"/>
      <c r="H165" s="907"/>
      <c r="I165" s="907"/>
      <c r="J165" s="907"/>
      <c r="K165" s="907"/>
      <c r="L165" s="907"/>
      <c r="M165" s="907"/>
    </row>
    <row r="166" spans="5:13" x14ac:dyDescent="0.3">
      <c r="E166" s="906"/>
      <c r="F166" s="906"/>
      <c r="G166" s="907"/>
      <c r="H166" s="907"/>
      <c r="I166" s="907"/>
      <c r="J166" s="907"/>
      <c r="K166" s="907"/>
      <c r="L166" s="907"/>
      <c r="M166" s="907"/>
    </row>
    <row r="167" spans="5:13" x14ac:dyDescent="0.3">
      <c r="E167" s="906"/>
      <c r="F167" s="906"/>
      <c r="G167" s="907"/>
      <c r="H167" s="907"/>
      <c r="I167" s="907"/>
      <c r="J167" s="907"/>
      <c r="K167" s="907"/>
      <c r="L167" s="907"/>
      <c r="M167" s="907"/>
    </row>
    <row r="168" spans="5:13" x14ac:dyDescent="0.3">
      <c r="E168" s="906"/>
      <c r="F168" s="906"/>
      <c r="G168" s="907"/>
      <c r="H168" s="907"/>
      <c r="I168" s="907"/>
      <c r="J168" s="907"/>
      <c r="K168" s="907"/>
      <c r="L168" s="907"/>
      <c r="M168" s="907"/>
    </row>
    <row r="169" spans="5:13" x14ac:dyDescent="0.3">
      <c r="E169" s="906"/>
      <c r="F169" s="906"/>
      <c r="G169" s="907"/>
      <c r="H169" s="907"/>
      <c r="I169" s="907"/>
      <c r="J169" s="907"/>
      <c r="K169" s="907"/>
      <c r="L169" s="907"/>
      <c r="M169" s="907"/>
    </row>
    <row r="170" spans="5:13" x14ac:dyDescent="0.3">
      <c r="E170" s="906"/>
      <c r="F170" s="906"/>
      <c r="G170" s="907"/>
      <c r="H170" s="907"/>
      <c r="I170" s="907"/>
      <c r="J170" s="907"/>
      <c r="K170" s="907"/>
      <c r="L170" s="907"/>
      <c r="M170" s="907"/>
    </row>
    <row r="171" spans="5:13" x14ac:dyDescent="0.3">
      <c r="E171" s="906"/>
      <c r="F171" s="906"/>
      <c r="G171" s="907"/>
      <c r="H171" s="907"/>
      <c r="I171" s="907"/>
      <c r="J171" s="907"/>
      <c r="K171" s="907"/>
      <c r="L171" s="907"/>
      <c r="M171" s="907"/>
    </row>
    <row r="172" spans="5:13" x14ac:dyDescent="0.3">
      <c r="E172" s="906"/>
      <c r="F172" s="906"/>
      <c r="G172" s="907"/>
      <c r="H172" s="907"/>
      <c r="I172" s="907"/>
      <c r="J172" s="907"/>
      <c r="K172" s="907"/>
      <c r="L172" s="907"/>
      <c r="M172" s="907"/>
    </row>
    <row r="173" spans="5:13" x14ac:dyDescent="0.3">
      <c r="E173" s="906"/>
      <c r="F173" s="906"/>
      <c r="G173" s="907"/>
      <c r="H173" s="907"/>
      <c r="I173" s="907"/>
      <c r="J173" s="907"/>
      <c r="K173" s="907"/>
      <c r="L173" s="907"/>
      <c r="M173" s="907"/>
    </row>
    <row r="174" spans="5:13" x14ac:dyDescent="0.3">
      <c r="E174" s="906"/>
      <c r="F174" s="906"/>
      <c r="G174" s="907"/>
      <c r="H174" s="907"/>
      <c r="I174" s="907"/>
      <c r="J174" s="907"/>
      <c r="K174" s="907"/>
      <c r="L174" s="907"/>
      <c r="M174" s="907"/>
    </row>
    <row r="175" spans="5:13" x14ac:dyDescent="0.3">
      <c r="E175" s="906"/>
      <c r="F175" s="906"/>
      <c r="G175" s="907"/>
      <c r="H175" s="907"/>
      <c r="I175" s="907"/>
      <c r="J175" s="907"/>
      <c r="K175" s="907"/>
      <c r="L175" s="907"/>
      <c r="M175" s="907"/>
    </row>
    <row r="176" spans="5:13" x14ac:dyDescent="0.3">
      <c r="E176" s="906"/>
      <c r="F176" s="906"/>
      <c r="G176" s="907"/>
      <c r="H176" s="907"/>
      <c r="I176" s="907"/>
      <c r="J176" s="907"/>
      <c r="K176" s="907"/>
      <c r="L176" s="907"/>
      <c r="M176" s="907"/>
    </row>
    <row r="177" spans="5:13" x14ac:dyDescent="0.3">
      <c r="E177" s="906"/>
      <c r="F177" s="906"/>
      <c r="G177" s="907"/>
      <c r="H177" s="907"/>
      <c r="I177" s="907"/>
      <c r="J177" s="907"/>
      <c r="K177" s="907"/>
      <c r="L177" s="907"/>
      <c r="M177" s="907"/>
    </row>
    <row r="178" spans="5:13" x14ac:dyDescent="0.3">
      <c r="E178" s="906"/>
      <c r="F178" s="906"/>
      <c r="G178" s="907"/>
      <c r="H178" s="907"/>
      <c r="I178" s="907"/>
      <c r="J178" s="907"/>
      <c r="K178" s="907"/>
      <c r="L178" s="907"/>
      <c r="M178" s="907"/>
    </row>
    <row r="179" spans="5:13" x14ac:dyDescent="0.3">
      <c r="E179" s="906"/>
      <c r="F179" s="906"/>
      <c r="G179" s="907"/>
      <c r="H179" s="907"/>
      <c r="I179" s="907"/>
      <c r="J179" s="907"/>
      <c r="K179" s="907"/>
      <c r="L179" s="907"/>
      <c r="M179" s="907"/>
    </row>
    <row r="180" spans="5:13" x14ac:dyDescent="0.3">
      <c r="E180" s="906"/>
      <c r="F180" s="906"/>
      <c r="G180" s="907"/>
      <c r="H180" s="907"/>
      <c r="I180" s="907"/>
      <c r="J180" s="907"/>
      <c r="K180" s="907"/>
      <c r="L180" s="907"/>
      <c r="M180" s="907"/>
    </row>
    <row r="181" spans="5:13" x14ac:dyDescent="0.3">
      <c r="E181" s="906"/>
      <c r="F181" s="906"/>
      <c r="G181" s="907"/>
      <c r="H181" s="907"/>
      <c r="I181" s="907"/>
      <c r="J181" s="907"/>
      <c r="K181" s="907"/>
      <c r="L181" s="907"/>
      <c r="M181" s="907"/>
    </row>
    <row r="182" spans="5:13" x14ac:dyDescent="0.3">
      <c r="E182" s="906"/>
      <c r="F182" s="906"/>
      <c r="G182" s="907"/>
      <c r="H182" s="907"/>
      <c r="I182" s="907"/>
      <c r="J182" s="907"/>
      <c r="K182" s="907"/>
      <c r="L182" s="907"/>
      <c r="M182" s="907"/>
    </row>
    <row r="183" spans="5:13" x14ac:dyDescent="0.3">
      <c r="E183" s="906"/>
      <c r="F183" s="906"/>
      <c r="G183" s="907"/>
      <c r="H183" s="907"/>
      <c r="I183" s="907"/>
      <c r="J183" s="907"/>
      <c r="K183" s="907"/>
      <c r="L183" s="907"/>
      <c r="M183" s="907"/>
    </row>
    <row r="184" spans="5:13" x14ac:dyDescent="0.3">
      <c r="E184" s="906"/>
      <c r="F184" s="906"/>
      <c r="G184" s="907"/>
      <c r="H184" s="907"/>
      <c r="I184" s="907"/>
      <c r="J184" s="907"/>
      <c r="K184" s="907"/>
      <c r="L184" s="907"/>
      <c r="M184" s="907"/>
    </row>
    <row r="185" spans="5:13" x14ac:dyDescent="0.3">
      <c r="E185" s="906"/>
      <c r="F185" s="906"/>
      <c r="G185" s="907"/>
      <c r="H185" s="907"/>
      <c r="I185" s="907"/>
      <c r="J185" s="907"/>
      <c r="K185" s="907"/>
      <c r="L185" s="907"/>
      <c r="M185" s="907"/>
    </row>
    <row r="186" spans="5:13" x14ac:dyDescent="0.3">
      <c r="E186" s="906"/>
      <c r="F186" s="906"/>
      <c r="G186" s="907"/>
      <c r="H186" s="907"/>
      <c r="I186" s="907"/>
      <c r="J186" s="907"/>
      <c r="K186" s="907"/>
      <c r="L186" s="907"/>
      <c r="M186" s="907"/>
    </row>
    <row r="187" spans="5:13" x14ac:dyDescent="0.3">
      <c r="E187" s="906"/>
      <c r="F187" s="906"/>
      <c r="G187" s="907"/>
      <c r="H187" s="907"/>
      <c r="I187" s="907"/>
      <c r="J187" s="907"/>
      <c r="K187" s="907"/>
      <c r="L187" s="907"/>
      <c r="M187" s="907"/>
    </row>
    <row r="188" spans="5:13" x14ac:dyDescent="0.3">
      <c r="E188" s="906"/>
      <c r="F188" s="906"/>
      <c r="G188" s="907"/>
      <c r="H188" s="907"/>
      <c r="I188" s="907"/>
      <c r="J188" s="907"/>
      <c r="K188" s="907"/>
      <c r="L188" s="907"/>
      <c r="M188" s="907"/>
    </row>
    <row r="189" spans="5:13" x14ac:dyDescent="0.3">
      <c r="E189" s="906"/>
      <c r="F189" s="906"/>
      <c r="G189" s="907"/>
      <c r="H189" s="907"/>
      <c r="I189" s="907"/>
      <c r="J189" s="907"/>
      <c r="K189" s="907"/>
      <c r="L189" s="907"/>
      <c r="M189" s="907"/>
    </row>
    <row r="190" spans="5:13" x14ac:dyDescent="0.3">
      <c r="E190" s="906"/>
      <c r="F190" s="906"/>
      <c r="G190" s="907"/>
      <c r="H190" s="907"/>
      <c r="I190" s="907"/>
      <c r="J190" s="907"/>
      <c r="K190" s="907"/>
      <c r="L190" s="907"/>
      <c r="M190" s="907"/>
    </row>
    <row r="191" spans="5:13" x14ac:dyDescent="0.3">
      <c r="E191" s="906"/>
      <c r="F191" s="906"/>
      <c r="G191" s="907"/>
      <c r="H191" s="907"/>
      <c r="I191" s="907"/>
      <c r="J191" s="907"/>
      <c r="K191" s="907"/>
      <c r="L191" s="907"/>
      <c r="M191" s="907"/>
    </row>
    <row r="192" spans="5:13" x14ac:dyDescent="0.3">
      <c r="E192" s="906"/>
      <c r="F192" s="906"/>
      <c r="G192" s="907"/>
      <c r="H192" s="907"/>
      <c r="I192" s="907"/>
      <c r="J192" s="907"/>
      <c r="K192" s="907"/>
      <c r="L192" s="907"/>
      <c r="M192" s="907"/>
    </row>
    <row r="193" spans="5:13" x14ac:dyDescent="0.3">
      <c r="E193" s="906"/>
      <c r="F193" s="906"/>
      <c r="G193" s="907"/>
      <c r="H193" s="907"/>
      <c r="I193" s="907"/>
      <c r="J193" s="907"/>
      <c r="K193" s="907"/>
      <c r="L193" s="907"/>
      <c r="M193" s="907"/>
    </row>
    <row r="194" spans="5:13" x14ac:dyDescent="0.3">
      <c r="E194" s="906"/>
      <c r="F194" s="906"/>
      <c r="G194" s="907"/>
      <c r="H194" s="907"/>
      <c r="I194" s="907"/>
      <c r="J194" s="907"/>
      <c r="K194" s="907"/>
      <c r="L194" s="907"/>
      <c r="M194" s="907"/>
    </row>
    <row r="195" spans="5:13" x14ac:dyDescent="0.3">
      <c r="E195" s="906"/>
      <c r="F195" s="906"/>
      <c r="G195" s="907"/>
      <c r="H195" s="907"/>
      <c r="I195" s="907"/>
      <c r="J195" s="907"/>
      <c r="K195" s="907"/>
      <c r="L195" s="907"/>
      <c r="M195" s="907"/>
    </row>
    <row r="196" spans="5:13" x14ac:dyDescent="0.3">
      <c r="E196" s="906"/>
      <c r="F196" s="906"/>
      <c r="G196" s="907"/>
      <c r="H196" s="907"/>
      <c r="I196" s="907"/>
      <c r="J196" s="907"/>
      <c r="K196" s="907"/>
      <c r="L196" s="907"/>
      <c r="M196" s="907"/>
    </row>
    <row r="197" spans="5:13" x14ac:dyDescent="0.3">
      <c r="E197" s="906"/>
      <c r="F197" s="906"/>
      <c r="G197" s="907"/>
      <c r="H197" s="907"/>
      <c r="I197" s="907"/>
      <c r="J197" s="907"/>
      <c r="K197" s="907"/>
      <c r="L197" s="907"/>
      <c r="M197" s="907"/>
    </row>
    <row r="198" spans="5:13" x14ac:dyDescent="0.3">
      <c r="E198" s="906"/>
      <c r="F198" s="906"/>
      <c r="G198" s="907"/>
      <c r="H198" s="907"/>
      <c r="I198" s="907"/>
      <c r="J198" s="907"/>
      <c r="K198" s="907"/>
      <c r="L198" s="907"/>
      <c r="M198" s="907"/>
    </row>
    <row r="199" spans="5:13" x14ac:dyDescent="0.3">
      <c r="E199" s="906"/>
      <c r="F199" s="906"/>
      <c r="G199" s="907"/>
      <c r="H199" s="907"/>
      <c r="I199" s="907"/>
      <c r="J199" s="907"/>
      <c r="K199" s="907"/>
      <c r="L199" s="907"/>
      <c r="M199" s="907"/>
    </row>
    <row r="200" spans="5:13" x14ac:dyDescent="0.3">
      <c r="E200" s="906"/>
      <c r="F200" s="906"/>
      <c r="G200" s="907"/>
      <c r="H200" s="907"/>
      <c r="I200" s="907"/>
      <c r="J200" s="907"/>
      <c r="K200" s="907"/>
      <c r="L200" s="907"/>
      <c r="M200" s="907"/>
    </row>
    <row r="201" spans="5:13" x14ac:dyDescent="0.3">
      <c r="E201" s="906"/>
      <c r="F201" s="906"/>
      <c r="G201" s="907"/>
      <c r="H201" s="907"/>
      <c r="I201" s="907"/>
      <c r="J201" s="907"/>
      <c r="K201" s="907"/>
      <c r="L201" s="907"/>
      <c r="M201" s="907"/>
    </row>
    <row r="202" spans="5:13" x14ac:dyDescent="0.3">
      <c r="E202" s="906"/>
      <c r="F202" s="906"/>
      <c r="G202" s="907"/>
      <c r="H202" s="907"/>
      <c r="I202" s="907"/>
      <c r="J202" s="907"/>
      <c r="K202" s="907"/>
      <c r="L202" s="907"/>
      <c r="M202" s="907"/>
    </row>
    <row r="203" spans="5:13" x14ac:dyDescent="0.3">
      <c r="E203" s="906"/>
      <c r="F203" s="906"/>
      <c r="G203" s="907"/>
      <c r="H203" s="907"/>
      <c r="I203" s="907"/>
      <c r="J203" s="907"/>
      <c r="K203" s="907"/>
      <c r="L203" s="907"/>
      <c r="M203" s="907"/>
    </row>
    <row r="204" spans="5:13" x14ac:dyDescent="0.3">
      <c r="E204" s="906"/>
      <c r="F204" s="906"/>
      <c r="G204" s="907"/>
      <c r="H204" s="907"/>
      <c r="I204" s="907"/>
      <c r="J204" s="907"/>
      <c r="K204" s="907"/>
      <c r="L204" s="907"/>
      <c r="M204" s="907"/>
    </row>
    <row r="205" spans="5:13" x14ac:dyDescent="0.3">
      <c r="E205" s="906"/>
      <c r="F205" s="906"/>
      <c r="G205" s="907"/>
      <c r="H205" s="907"/>
      <c r="I205" s="907"/>
      <c r="J205" s="907"/>
      <c r="K205" s="907"/>
      <c r="L205" s="907"/>
      <c r="M205" s="907"/>
    </row>
    <row r="206" spans="5:13" x14ac:dyDescent="0.3">
      <c r="E206" s="906"/>
      <c r="F206" s="906"/>
      <c r="G206" s="907"/>
      <c r="H206" s="907"/>
      <c r="I206" s="907"/>
      <c r="J206" s="907"/>
      <c r="K206" s="907"/>
      <c r="L206" s="907"/>
      <c r="M206" s="907"/>
    </row>
    <row r="207" spans="5:13" x14ac:dyDescent="0.3">
      <c r="E207" s="906"/>
      <c r="F207" s="906"/>
      <c r="G207" s="907"/>
      <c r="H207" s="907"/>
      <c r="I207" s="907"/>
      <c r="J207" s="907"/>
      <c r="K207" s="907"/>
      <c r="L207" s="907"/>
      <c r="M207" s="907"/>
    </row>
    <row r="208" spans="5:13" x14ac:dyDescent="0.3">
      <c r="E208" s="906"/>
      <c r="F208" s="906"/>
      <c r="G208" s="907"/>
      <c r="H208" s="907"/>
      <c r="I208" s="907"/>
      <c r="J208" s="907"/>
      <c r="K208" s="907"/>
      <c r="L208" s="907"/>
      <c r="M208" s="907"/>
    </row>
    <row r="209" spans="5:13" x14ac:dyDescent="0.3">
      <c r="E209" s="906"/>
      <c r="F209" s="906"/>
      <c r="G209" s="907"/>
      <c r="H209" s="907"/>
      <c r="I209" s="907"/>
      <c r="J209" s="907"/>
      <c r="K209" s="907"/>
      <c r="L209" s="907"/>
      <c r="M209" s="907"/>
    </row>
    <row r="210" spans="5:13" x14ac:dyDescent="0.3">
      <c r="E210" s="906"/>
      <c r="F210" s="906"/>
      <c r="G210" s="907"/>
      <c r="H210" s="907"/>
      <c r="I210" s="907"/>
      <c r="J210" s="907"/>
      <c r="K210" s="907"/>
      <c r="L210" s="907"/>
      <c r="M210" s="907"/>
    </row>
    <row r="211" spans="5:13" x14ac:dyDescent="0.3">
      <c r="E211" s="906"/>
      <c r="F211" s="906"/>
      <c r="G211" s="907"/>
      <c r="H211" s="907"/>
      <c r="I211" s="907"/>
      <c r="J211" s="907"/>
      <c r="K211" s="907"/>
      <c r="L211" s="907"/>
      <c r="M211" s="907"/>
    </row>
    <row r="212" spans="5:13" x14ac:dyDescent="0.3">
      <c r="E212" s="906"/>
      <c r="F212" s="906"/>
      <c r="G212" s="907"/>
      <c r="H212" s="907"/>
      <c r="I212" s="907"/>
      <c r="J212" s="907"/>
      <c r="K212" s="907"/>
      <c r="L212" s="907"/>
      <c r="M212" s="907"/>
    </row>
    <row r="213" spans="5:13" x14ac:dyDescent="0.3">
      <c r="E213" s="906"/>
      <c r="F213" s="906"/>
      <c r="G213" s="907"/>
      <c r="H213" s="907"/>
      <c r="I213" s="907"/>
      <c r="J213" s="907"/>
      <c r="K213" s="907"/>
      <c r="L213" s="907"/>
      <c r="M213" s="907"/>
    </row>
    <row r="214" spans="5:13" x14ac:dyDescent="0.3">
      <c r="E214" s="906"/>
      <c r="F214" s="906"/>
      <c r="G214" s="907"/>
      <c r="H214" s="907"/>
      <c r="I214" s="907"/>
      <c r="J214" s="907"/>
      <c r="K214" s="907"/>
      <c r="L214" s="907"/>
      <c r="M214" s="907"/>
    </row>
    <row r="215" spans="5:13" x14ac:dyDescent="0.3">
      <c r="E215" s="906"/>
      <c r="F215" s="906"/>
      <c r="G215" s="907"/>
      <c r="H215" s="907"/>
      <c r="I215" s="907"/>
      <c r="J215" s="907"/>
      <c r="K215" s="907"/>
      <c r="L215" s="907"/>
      <c r="M215" s="907"/>
    </row>
    <row r="216" spans="5:13" x14ac:dyDescent="0.3">
      <c r="E216" s="906"/>
      <c r="F216" s="906"/>
      <c r="G216" s="907"/>
      <c r="H216" s="907"/>
      <c r="I216" s="907"/>
      <c r="J216" s="907"/>
      <c r="K216" s="907"/>
      <c r="L216" s="907"/>
      <c r="M216" s="907"/>
    </row>
    <row r="217" spans="5:13" x14ac:dyDescent="0.3">
      <c r="E217" s="906"/>
      <c r="F217" s="906"/>
      <c r="G217" s="907"/>
      <c r="H217" s="907"/>
      <c r="I217" s="907"/>
      <c r="J217" s="907"/>
      <c r="K217" s="907"/>
      <c r="L217" s="907"/>
      <c r="M217" s="907"/>
    </row>
    <row r="218" spans="5:13" x14ac:dyDescent="0.3">
      <c r="E218" s="906"/>
      <c r="F218" s="906"/>
      <c r="G218" s="907"/>
      <c r="H218" s="907"/>
      <c r="I218" s="907"/>
      <c r="J218" s="907"/>
      <c r="K218" s="907"/>
      <c r="L218" s="907"/>
      <c r="M218" s="907"/>
    </row>
    <row r="219" spans="5:13" x14ac:dyDescent="0.3">
      <c r="E219" s="906"/>
      <c r="F219" s="906"/>
      <c r="G219" s="907"/>
      <c r="H219" s="907"/>
      <c r="I219" s="907"/>
      <c r="J219" s="907"/>
      <c r="K219" s="907"/>
      <c r="L219" s="907"/>
      <c r="M219" s="907"/>
    </row>
    <row r="220" spans="5:13" x14ac:dyDescent="0.3">
      <c r="E220" s="906"/>
      <c r="F220" s="906"/>
      <c r="G220" s="907"/>
      <c r="H220" s="907"/>
      <c r="I220" s="907"/>
      <c r="J220" s="907"/>
      <c r="K220" s="907"/>
      <c r="L220" s="907"/>
      <c r="M220" s="907"/>
    </row>
    <row r="221" spans="5:13" x14ac:dyDescent="0.3">
      <c r="E221" s="906"/>
      <c r="F221" s="906"/>
      <c r="G221" s="907"/>
      <c r="H221" s="907"/>
      <c r="I221" s="907"/>
      <c r="J221" s="907"/>
      <c r="K221" s="907"/>
      <c r="L221" s="907"/>
      <c r="M221" s="907"/>
    </row>
    <row r="222" spans="5:13" x14ac:dyDescent="0.3">
      <c r="E222" s="906"/>
      <c r="F222" s="906"/>
      <c r="G222" s="907"/>
      <c r="H222" s="907"/>
      <c r="I222" s="907"/>
      <c r="J222" s="907"/>
      <c r="K222" s="907"/>
      <c r="L222" s="907"/>
      <c r="M222" s="907"/>
    </row>
    <row r="223" spans="5:13" x14ac:dyDescent="0.3">
      <c r="E223" s="906"/>
      <c r="F223" s="906"/>
      <c r="G223" s="907"/>
      <c r="H223" s="907"/>
      <c r="I223" s="907"/>
      <c r="J223" s="907"/>
      <c r="K223" s="907"/>
      <c r="L223" s="907"/>
      <c r="M223" s="907"/>
    </row>
    <row r="224" spans="5:13" x14ac:dyDescent="0.3">
      <c r="E224" s="906"/>
      <c r="F224" s="906"/>
      <c r="G224" s="907"/>
      <c r="H224" s="907"/>
      <c r="I224" s="907"/>
      <c r="J224" s="907"/>
      <c r="K224" s="907"/>
      <c r="L224" s="907"/>
      <c r="M224" s="907"/>
    </row>
    <row r="225" spans="5:13" x14ac:dyDescent="0.3">
      <c r="E225" s="906"/>
      <c r="F225" s="906"/>
      <c r="G225" s="907"/>
      <c r="H225" s="907"/>
      <c r="I225" s="907"/>
      <c r="J225" s="907"/>
      <c r="K225" s="907"/>
      <c r="L225" s="907"/>
      <c r="M225" s="907"/>
    </row>
    <row r="226" spans="5:13" x14ac:dyDescent="0.3">
      <c r="E226" s="906"/>
      <c r="F226" s="906"/>
      <c r="G226" s="907"/>
      <c r="H226" s="907"/>
      <c r="I226" s="907"/>
      <c r="J226" s="907"/>
      <c r="K226" s="907"/>
      <c r="L226" s="907"/>
      <c r="M226" s="907"/>
    </row>
    <row r="227" spans="5:13" x14ac:dyDescent="0.3">
      <c r="E227" s="906"/>
      <c r="F227" s="906"/>
      <c r="G227" s="907"/>
      <c r="H227" s="907"/>
      <c r="I227" s="907"/>
      <c r="J227" s="907"/>
      <c r="K227" s="907"/>
      <c r="L227" s="907"/>
      <c r="M227" s="907"/>
    </row>
    <row r="228" spans="5:13" x14ac:dyDescent="0.3">
      <c r="E228" s="906"/>
      <c r="F228" s="906"/>
      <c r="G228" s="907"/>
      <c r="H228" s="907"/>
      <c r="I228" s="907"/>
      <c r="J228" s="907"/>
      <c r="K228" s="907"/>
      <c r="L228" s="907"/>
      <c r="M228" s="907"/>
    </row>
    <row r="229" spans="5:13" x14ac:dyDescent="0.3">
      <c r="E229" s="906"/>
      <c r="F229" s="906"/>
      <c r="G229" s="907"/>
      <c r="H229" s="907"/>
      <c r="I229" s="907"/>
      <c r="J229" s="907"/>
      <c r="K229" s="907"/>
      <c r="L229" s="907"/>
      <c r="M229" s="907"/>
    </row>
    <row r="230" spans="5:13" x14ac:dyDescent="0.3">
      <c r="E230" s="906"/>
      <c r="F230" s="906"/>
      <c r="G230" s="907"/>
      <c r="H230" s="907"/>
      <c r="I230" s="907"/>
      <c r="J230" s="907"/>
      <c r="K230" s="907"/>
      <c r="L230" s="907"/>
      <c r="M230" s="907"/>
    </row>
    <row r="231" spans="5:13" x14ac:dyDescent="0.3">
      <c r="E231" s="906"/>
      <c r="F231" s="906"/>
      <c r="G231" s="907"/>
      <c r="H231" s="907"/>
      <c r="I231" s="907"/>
      <c r="J231" s="907"/>
      <c r="K231" s="907"/>
      <c r="L231" s="907"/>
      <c r="M231" s="907"/>
    </row>
    <row r="232" spans="5:13" x14ac:dyDescent="0.3">
      <c r="E232" s="906"/>
      <c r="F232" s="906"/>
      <c r="G232" s="907"/>
      <c r="H232" s="907"/>
      <c r="I232" s="907"/>
      <c r="J232" s="907"/>
      <c r="K232" s="907"/>
      <c r="L232" s="907"/>
      <c r="M232" s="907"/>
    </row>
    <row r="233" spans="5:13" x14ac:dyDescent="0.3">
      <c r="E233" s="906"/>
      <c r="F233" s="906"/>
      <c r="G233" s="907"/>
      <c r="H233" s="907"/>
      <c r="I233" s="907"/>
      <c r="J233" s="907"/>
      <c r="K233" s="907"/>
      <c r="L233" s="907"/>
      <c r="M233" s="907"/>
    </row>
    <row r="234" spans="5:13" x14ac:dyDescent="0.3">
      <c r="E234" s="906"/>
      <c r="F234" s="906"/>
      <c r="G234" s="907"/>
      <c r="H234" s="907"/>
      <c r="I234" s="907"/>
      <c r="J234" s="907"/>
      <c r="K234" s="907"/>
      <c r="L234" s="907"/>
      <c r="M234" s="907"/>
    </row>
    <row r="235" spans="5:13" x14ac:dyDescent="0.3">
      <c r="E235" s="906"/>
      <c r="F235" s="906"/>
      <c r="G235" s="907"/>
      <c r="H235" s="907"/>
      <c r="I235" s="907"/>
      <c r="J235" s="907"/>
      <c r="K235" s="907"/>
      <c r="L235" s="907"/>
      <c r="M235" s="907"/>
    </row>
    <row r="236" spans="5:13" x14ac:dyDescent="0.3">
      <c r="E236" s="906"/>
      <c r="F236" s="906"/>
      <c r="G236" s="907"/>
      <c r="H236" s="907"/>
      <c r="I236" s="907"/>
      <c r="J236" s="907"/>
      <c r="K236" s="907"/>
      <c r="L236" s="907"/>
      <c r="M236" s="907"/>
    </row>
    <row r="237" spans="5:13" x14ac:dyDescent="0.3">
      <c r="E237" s="906"/>
      <c r="F237" s="906"/>
      <c r="G237" s="907"/>
      <c r="H237" s="907"/>
      <c r="I237" s="907"/>
      <c r="J237" s="907"/>
      <c r="K237" s="907"/>
      <c r="L237" s="907"/>
      <c r="M237" s="907"/>
    </row>
    <row r="238" spans="5:13" x14ac:dyDescent="0.3">
      <c r="E238" s="906"/>
      <c r="F238" s="906"/>
      <c r="G238" s="907"/>
      <c r="H238" s="907"/>
      <c r="I238" s="907"/>
      <c r="J238" s="907"/>
      <c r="K238" s="907"/>
      <c r="L238" s="907"/>
      <c r="M238" s="907"/>
    </row>
    <row r="239" spans="5:13" x14ac:dyDescent="0.3">
      <c r="E239" s="906"/>
      <c r="F239" s="906"/>
      <c r="G239" s="907"/>
      <c r="H239" s="907"/>
      <c r="I239" s="907"/>
      <c r="J239" s="907"/>
      <c r="K239" s="907"/>
      <c r="L239" s="907"/>
      <c r="M239" s="907"/>
    </row>
    <row r="240" spans="5:13" x14ac:dyDescent="0.3">
      <c r="E240" s="906"/>
      <c r="F240" s="906"/>
      <c r="G240" s="907"/>
      <c r="H240" s="907"/>
      <c r="I240" s="907"/>
      <c r="J240" s="907"/>
      <c r="K240" s="907"/>
      <c r="L240" s="907"/>
      <c r="M240" s="907"/>
    </row>
    <row r="241" spans="5:13" x14ac:dyDescent="0.3">
      <c r="E241" s="906"/>
      <c r="F241" s="906"/>
      <c r="G241" s="907"/>
      <c r="H241" s="907"/>
      <c r="I241" s="907"/>
      <c r="J241" s="907"/>
      <c r="K241" s="907"/>
      <c r="L241" s="907"/>
      <c r="M241" s="907"/>
    </row>
    <row r="242" spans="5:13" x14ac:dyDescent="0.3">
      <c r="E242" s="906"/>
      <c r="F242" s="906"/>
      <c r="G242" s="907"/>
      <c r="H242" s="907"/>
      <c r="I242" s="907"/>
      <c r="J242" s="907"/>
      <c r="K242" s="907"/>
      <c r="L242" s="907"/>
      <c r="M242" s="907"/>
    </row>
    <row r="243" spans="5:13" x14ac:dyDescent="0.3">
      <c r="E243" s="906"/>
      <c r="F243" s="906"/>
      <c r="G243" s="907"/>
      <c r="H243" s="907"/>
      <c r="I243" s="907"/>
      <c r="J243" s="907"/>
      <c r="K243" s="907"/>
      <c r="L243" s="907"/>
      <c r="M243" s="907"/>
    </row>
    <row r="244" spans="5:13" x14ac:dyDescent="0.3">
      <c r="E244" s="906"/>
      <c r="F244" s="906"/>
      <c r="G244" s="907"/>
      <c r="H244" s="907"/>
      <c r="I244" s="907"/>
      <c r="J244" s="907"/>
      <c r="K244" s="907"/>
      <c r="L244" s="907"/>
      <c r="M244" s="907"/>
    </row>
    <row r="245" spans="5:13" x14ac:dyDescent="0.3">
      <c r="E245" s="906"/>
      <c r="F245" s="906"/>
      <c r="G245" s="907"/>
      <c r="H245" s="907"/>
      <c r="I245" s="907"/>
      <c r="J245" s="907"/>
      <c r="K245" s="907"/>
      <c r="L245" s="907"/>
      <c r="M245" s="907"/>
    </row>
    <row r="246" spans="5:13" x14ac:dyDescent="0.3">
      <c r="E246" s="906"/>
      <c r="F246" s="906"/>
      <c r="G246" s="907"/>
      <c r="H246" s="907"/>
      <c r="I246" s="907"/>
      <c r="J246" s="907"/>
      <c r="K246" s="907"/>
      <c r="L246" s="907"/>
      <c r="M246" s="907"/>
    </row>
    <row r="247" spans="5:13" x14ac:dyDescent="0.3">
      <c r="E247" s="906"/>
      <c r="F247" s="906"/>
      <c r="G247" s="907"/>
      <c r="H247" s="907"/>
      <c r="I247" s="907"/>
      <c r="J247" s="907"/>
      <c r="K247" s="907"/>
      <c r="L247" s="907"/>
      <c r="M247" s="907"/>
    </row>
    <row r="248" spans="5:13" x14ac:dyDescent="0.3">
      <c r="E248" s="906"/>
      <c r="F248" s="906"/>
      <c r="G248" s="907"/>
      <c r="H248" s="907"/>
      <c r="I248" s="907"/>
      <c r="J248" s="907"/>
      <c r="K248" s="907"/>
      <c r="L248" s="907"/>
      <c r="M248" s="907"/>
    </row>
    <row r="249" spans="5:13" x14ac:dyDescent="0.3">
      <c r="E249" s="906"/>
      <c r="F249" s="906"/>
      <c r="G249" s="907"/>
      <c r="H249" s="907"/>
      <c r="I249" s="907"/>
      <c r="J249" s="907"/>
      <c r="K249" s="907"/>
      <c r="L249" s="907"/>
      <c r="M249" s="907"/>
    </row>
    <row r="250" spans="5:13" x14ac:dyDescent="0.3">
      <c r="E250" s="906"/>
      <c r="F250" s="906"/>
      <c r="G250" s="907"/>
      <c r="H250" s="907"/>
      <c r="I250" s="907"/>
      <c r="J250" s="907"/>
      <c r="K250" s="907"/>
      <c r="L250" s="907"/>
      <c r="M250" s="907"/>
    </row>
    <row r="251" spans="5:13" x14ac:dyDescent="0.3">
      <c r="E251" s="906"/>
      <c r="F251" s="906"/>
      <c r="G251" s="907"/>
      <c r="H251" s="907"/>
      <c r="I251" s="907"/>
      <c r="J251" s="907"/>
      <c r="K251" s="907"/>
      <c r="L251" s="907"/>
      <c r="M251" s="907"/>
    </row>
    <row r="252" spans="5:13" x14ac:dyDescent="0.3">
      <c r="E252" s="906"/>
      <c r="F252" s="906"/>
      <c r="G252" s="907"/>
      <c r="H252" s="907"/>
      <c r="I252" s="907"/>
      <c r="J252" s="907"/>
      <c r="K252" s="907"/>
      <c r="L252" s="907"/>
      <c r="M252" s="907"/>
    </row>
    <row r="253" spans="5:13" x14ac:dyDescent="0.3">
      <c r="E253" s="906"/>
      <c r="F253" s="906"/>
      <c r="G253" s="907"/>
      <c r="H253" s="907"/>
      <c r="I253" s="907"/>
      <c r="J253" s="907"/>
      <c r="K253" s="907"/>
      <c r="L253" s="907"/>
      <c r="M253" s="907"/>
    </row>
    <row r="254" spans="5:13" x14ac:dyDescent="0.3">
      <c r="E254" s="906"/>
      <c r="F254" s="906"/>
      <c r="G254" s="907"/>
      <c r="H254" s="907"/>
      <c r="I254" s="907"/>
      <c r="J254" s="907"/>
      <c r="K254" s="907"/>
      <c r="L254" s="907"/>
      <c r="M254" s="907"/>
    </row>
    <row r="255" spans="5:13" x14ac:dyDescent="0.3">
      <c r="E255" s="906"/>
      <c r="F255" s="906"/>
      <c r="G255" s="907"/>
      <c r="H255" s="907"/>
      <c r="I255" s="907"/>
      <c r="J255" s="907"/>
      <c r="K255" s="907"/>
      <c r="L255" s="907"/>
      <c r="M255" s="907"/>
    </row>
    <row r="256" spans="5:13" x14ac:dyDescent="0.3">
      <c r="E256" s="906"/>
      <c r="F256" s="906"/>
      <c r="G256" s="907"/>
      <c r="H256" s="907"/>
      <c r="I256" s="907"/>
      <c r="J256" s="907"/>
      <c r="K256" s="907"/>
      <c r="L256" s="907"/>
      <c r="M256" s="907"/>
    </row>
    <row r="257" spans="5:13" x14ac:dyDescent="0.3">
      <c r="E257" s="906"/>
      <c r="F257" s="906"/>
      <c r="G257" s="907"/>
      <c r="H257" s="907"/>
      <c r="I257" s="907"/>
      <c r="J257" s="907"/>
      <c r="K257" s="907"/>
      <c r="L257" s="907"/>
      <c r="M257" s="907"/>
    </row>
    <row r="258" spans="5:13" x14ac:dyDescent="0.3">
      <c r="E258" s="906"/>
      <c r="F258" s="906"/>
      <c r="G258" s="907"/>
      <c r="H258" s="907"/>
      <c r="I258" s="907"/>
      <c r="J258" s="907"/>
      <c r="K258" s="907"/>
      <c r="L258" s="907"/>
      <c r="M258" s="907"/>
    </row>
    <row r="259" spans="5:13" x14ac:dyDescent="0.3">
      <c r="E259" s="906"/>
      <c r="F259" s="906"/>
      <c r="G259" s="907"/>
      <c r="H259" s="907"/>
      <c r="I259" s="907"/>
      <c r="J259" s="907"/>
      <c r="K259" s="907"/>
      <c r="L259" s="907"/>
      <c r="M259" s="907"/>
    </row>
    <row r="260" spans="5:13" x14ac:dyDescent="0.3">
      <c r="E260" s="906"/>
      <c r="F260" s="906"/>
      <c r="G260" s="907"/>
      <c r="H260" s="907"/>
      <c r="I260" s="907"/>
      <c r="J260" s="907"/>
      <c r="K260" s="907"/>
      <c r="L260" s="907"/>
      <c r="M260" s="907"/>
    </row>
    <row r="261" spans="5:13" x14ac:dyDescent="0.3">
      <c r="E261" s="906"/>
      <c r="F261" s="906"/>
      <c r="G261" s="907"/>
      <c r="H261" s="907"/>
      <c r="I261" s="907"/>
      <c r="J261" s="907"/>
      <c r="K261" s="907"/>
      <c r="L261" s="907"/>
      <c r="M261" s="907"/>
    </row>
    <row r="262" spans="5:13" x14ac:dyDescent="0.3">
      <c r="E262" s="906"/>
      <c r="F262" s="906"/>
      <c r="G262" s="907"/>
      <c r="H262" s="907"/>
      <c r="I262" s="907"/>
      <c r="J262" s="907"/>
      <c r="K262" s="907"/>
      <c r="L262" s="907"/>
      <c r="M262" s="907"/>
    </row>
    <row r="263" spans="5:13" x14ac:dyDescent="0.3">
      <c r="E263" s="906"/>
      <c r="F263" s="906"/>
      <c r="G263" s="907"/>
      <c r="H263" s="907"/>
      <c r="I263" s="907"/>
      <c r="J263" s="907"/>
      <c r="K263" s="907"/>
      <c r="L263" s="907"/>
      <c r="M263" s="907"/>
    </row>
    <row r="264" spans="5:13" x14ac:dyDescent="0.3">
      <c r="E264" s="906"/>
      <c r="F264" s="906"/>
      <c r="G264" s="907"/>
      <c r="H264" s="907"/>
      <c r="I264" s="907"/>
      <c r="J264" s="907"/>
      <c r="K264" s="907"/>
      <c r="L264" s="907"/>
      <c r="M264" s="907"/>
    </row>
    <row r="265" spans="5:13" x14ac:dyDescent="0.3">
      <c r="E265" s="906"/>
      <c r="F265" s="906"/>
      <c r="G265" s="907"/>
      <c r="H265" s="907"/>
      <c r="I265" s="907"/>
      <c r="J265" s="907"/>
      <c r="K265" s="907"/>
      <c r="L265" s="907"/>
      <c r="M265" s="907"/>
    </row>
    <row r="266" spans="5:13" x14ac:dyDescent="0.3">
      <c r="E266" s="906"/>
      <c r="F266" s="906"/>
      <c r="G266" s="907"/>
      <c r="H266" s="907"/>
      <c r="I266" s="907"/>
      <c r="J266" s="907"/>
      <c r="K266" s="907"/>
      <c r="L266" s="907"/>
      <c r="M266" s="907"/>
    </row>
    <row r="267" spans="5:13" x14ac:dyDescent="0.3">
      <c r="E267" s="906"/>
      <c r="F267" s="906"/>
      <c r="G267" s="907"/>
      <c r="H267" s="907"/>
      <c r="I267" s="907"/>
      <c r="J267" s="907"/>
      <c r="K267" s="907"/>
      <c r="L267" s="907"/>
      <c r="M267" s="907"/>
    </row>
    <row r="268" spans="5:13" x14ac:dyDescent="0.3">
      <c r="E268" s="906"/>
      <c r="F268" s="906"/>
      <c r="G268" s="907"/>
      <c r="H268" s="907"/>
      <c r="I268" s="907"/>
      <c r="J268" s="907"/>
      <c r="K268" s="907"/>
      <c r="L268" s="907"/>
      <c r="M268" s="907"/>
    </row>
    <row r="269" spans="5:13" x14ac:dyDescent="0.3">
      <c r="E269" s="906"/>
      <c r="F269" s="906"/>
      <c r="G269" s="907"/>
      <c r="H269" s="907"/>
      <c r="I269" s="907"/>
      <c r="J269" s="907"/>
      <c r="K269" s="907"/>
      <c r="L269" s="907"/>
      <c r="M269" s="907"/>
    </row>
    <row r="270" spans="5:13" x14ac:dyDescent="0.3">
      <c r="E270" s="906"/>
      <c r="F270" s="906"/>
      <c r="G270" s="907"/>
      <c r="H270" s="907"/>
      <c r="I270" s="907"/>
      <c r="J270" s="907"/>
      <c r="K270" s="907"/>
      <c r="L270" s="907"/>
      <c r="M270" s="907"/>
    </row>
    <row r="271" spans="5:13" x14ac:dyDescent="0.3">
      <c r="E271" s="906"/>
      <c r="F271" s="906"/>
      <c r="G271" s="907"/>
      <c r="H271" s="907"/>
      <c r="I271" s="907"/>
      <c r="J271" s="907"/>
      <c r="K271" s="907"/>
      <c r="L271" s="907"/>
      <c r="M271" s="907"/>
    </row>
    <row r="272" spans="5:13" x14ac:dyDescent="0.3">
      <c r="E272" s="906"/>
      <c r="F272" s="906"/>
      <c r="G272" s="907"/>
      <c r="H272" s="907"/>
      <c r="I272" s="907"/>
      <c r="J272" s="907"/>
      <c r="K272" s="907"/>
      <c r="L272" s="907"/>
      <c r="M272" s="907"/>
    </row>
    <row r="273" spans="5:13" x14ac:dyDescent="0.3">
      <c r="E273" s="906"/>
      <c r="F273" s="906"/>
      <c r="G273" s="907"/>
      <c r="H273" s="907"/>
      <c r="I273" s="907"/>
      <c r="J273" s="907"/>
      <c r="K273" s="907"/>
      <c r="L273" s="907"/>
      <c r="M273" s="907"/>
    </row>
    <row r="274" spans="5:13" x14ac:dyDescent="0.3">
      <c r="E274" s="906"/>
      <c r="F274" s="906"/>
      <c r="G274" s="907"/>
      <c r="H274" s="907"/>
      <c r="I274" s="907"/>
      <c r="J274" s="907"/>
      <c r="K274" s="907"/>
      <c r="L274" s="907"/>
      <c r="M274" s="907"/>
    </row>
    <row r="275" spans="5:13" x14ac:dyDescent="0.3">
      <c r="E275" s="906"/>
      <c r="F275" s="906"/>
      <c r="G275" s="907"/>
      <c r="H275" s="907"/>
      <c r="I275" s="907"/>
      <c r="J275" s="907"/>
      <c r="K275" s="907"/>
      <c r="L275" s="907"/>
      <c r="M275" s="907"/>
    </row>
    <row r="276" spans="5:13" x14ac:dyDescent="0.3">
      <c r="E276" s="906"/>
      <c r="F276" s="906"/>
      <c r="G276" s="907"/>
      <c r="H276" s="907"/>
      <c r="I276" s="907"/>
      <c r="J276" s="907"/>
      <c r="K276" s="907"/>
      <c r="L276" s="907"/>
      <c r="M276" s="907"/>
    </row>
    <row r="277" spans="5:13" x14ac:dyDescent="0.3">
      <c r="E277" s="906"/>
      <c r="F277" s="906"/>
      <c r="G277" s="907"/>
      <c r="H277" s="907"/>
      <c r="I277" s="907"/>
      <c r="J277" s="907"/>
      <c r="K277" s="907"/>
      <c r="L277" s="907"/>
      <c r="M277" s="907"/>
    </row>
    <row r="278" spans="5:13" x14ac:dyDescent="0.3">
      <c r="E278" s="906"/>
      <c r="F278" s="906"/>
      <c r="G278" s="907"/>
      <c r="H278" s="907"/>
      <c r="I278" s="907"/>
      <c r="J278" s="907"/>
      <c r="K278" s="907"/>
      <c r="L278" s="907"/>
      <c r="M278" s="907"/>
    </row>
    <row r="279" spans="5:13" x14ac:dyDescent="0.3">
      <c r="E279" s="906"/>
      <c r="F279" s="906"/>
      <c r="G279" s="907"/>
      <c r="H279" s="907"/>
      <c r="I279" s="907"/>
      <c r="J279" s="907"/>
      <c r="K279" s="907"/>
      <c r="L279" s="907"/>
      <c r="M279" s="907"/>
    </row>
    <row r="280" spans="5:13" x14ac:dyDescent="0.3">
      <c r="E280" s="906"/>
      <c r="F280" s="906"/>
      <c r="G280" s="907"/>
      <c r="H280" s="907"/>
      <c r="I280" s="907"/>
      <c r="J280" s="907"/>
      <c r="K280" s="907"/>
      <c r="L280" s="907"/>
      <c r="M280" s="907"/>
    </row>
    <row r="281" spans="5:13" x14ac:dyDescent="0.3">
      <c r="E281" s="906"/>
      <c r="F281" s="906"/>
      <c r="G281" s="907"/>
      <c r="H281" s="907"/>
      <c r="I281" s="907"/>
      <c r="J281" s="907"/>
      <c r="K281" s="907"/>
      <c r="L281" s="907"/>
      <c r="M281" s="907"/>
    </row>
    <row r="282" spans="5:13" x14ac:dyDescent="0.3">
      <c r="E282" s="906"/>
      <c r="F282" s="906"/>
      <c r="G282" s="907"/>
      <c r="H282" s="907"/>
      <c r="I282" s="907"/>
      <c r="J282" s="907"/>
      <c r="K282" s="907"/>
      <c r="L282" s="907"/>
      <c r="M282" s="907"/>
    </row>
    <row r="283" spans="5:13" x14ac:dyDescent="0.3">
      <c r="E283" s="906"/>
      <c r="F283" s="906"/>
      <c r="G283" s="907"/>
      <c r="H283" s="907"/>
      <c r="I283" s="907"/>
      <c r="J283" s="907"/>
      <c r="K283" s="907"/>
      <c r="L283" s="907"/>
      <c r="M283" s="907"/>
    </row>
    <row r="284" spans="5:13" x14ac:dyDescent="0.3">
      <c r="E284" s="906"/>
      <c r="F284" s="906"/>
      <c r="G284" s="907"/>
      <c r="H284" s="907"/>
      <c r="I284" s="907"/>
      <c r="J284" s="907"/>
      <c r="K284" s="907"/>
      <c r="L284" s="907"/>
      <c r="M284" s="907"/>
    </row>
    <row r="285" spans="5:13" x14ac:dyDescent="0.3">
      <c r="E285" s="906"/>
      <c r="F285" s="906"/>
      <c r="G285" s="907"/>
      <c r="H285" s="907"/>
      <c r="I285" s="907"/>
      <c r="J285" s="907"/>
      <c r="K285" s="907"/>
      <c r="L285" s="907"/>
      <c r="M285" s="907"/>
    </row>
    <row r="286" spans="5:13" x14ac:dyDescent="0.3">
      <c r="E286" s="906"/>
      <c r="F286" s="906"/>
      <c r="G286" s="907"/>
      <c r="H286" s="907"/>
      <c r="I286" s="907"/>
      <c r="J286" s="907"/>
      <c r="K286" s="907"/>
      <c r="L286" s="907"/>
      <c r="M286" s="907"/>
    </row>
    <row r="287" spans="5:13" x14ac:dyDescent="0.3">
      <c r="E287" s="906"/>
      <c r="F287" s="906"/>
      <c r="G287" s="907"/>
      <c r="H287" s="907"/>
      <c r="I287" s="907"/>
      <c r="J287" s="907"/>
      <c r="K287" s="907"/>
      <c r="L287" s="907"/>
      <c r="M287" s="907"/>
    </row>
    <row r="288" spans="5:13" x14ac:dyDescent="0.3">
      <c r="E288" s="906"/>
      <c r="F288" s="906"/>
      <c r="G288" s="907"/>
      <c r="H288" s="907"/>
      <c r="I288" s="907"/>
      <c r="J288" s="907"/>
      <c r="K288" s="907"/>
      <c r="L288" s="907"/>
      <c r="M288" s="907"/>
    </row>
    <row r="289" spans="5:13" x14ac:dyDescent="0.3">
      <c r="E289" s="906"/>
      <c r="F289" s="906"/>
      <c r="G289" s="907"/>
      <c r="H289" s="907"/>
      <c r="I289" s="907"/>
      <c r="J289" s="907"/>
      <c r="K289" s="907"/>
      <c r="L289" s="907"/>
      <c r="M289" s="907"/>
    </row>
    <row r="290" spans="5:13" x14ac:dyDescent="0.3">
      <c r="E290" s="906"/>
      <c r="F290" s="906"/>
      <c r="G290" s="907"/>
      <c r="H290" s="907"/>
      <c r="I290" s="907"/>
      <c r="J290" s="907"/>
      <c r="K290" s="907"/>
      <c r="L290" s="907"/>
      <c r="M290" s="907"/>
    </row>
    <row r="291" spans="5:13" x14ac:dyDescent="0.3">
      <c r="E291" s="906"/>
      <c r="F291" s="906"/>
      <c r="G291" s="907"/>
      <c r="H291" s="907"/>
      <c r="I291" s="907"/>
      <c r="J291" s="907"/>
      <c r="K291" s="907"/>
      <c r="L291" s="907"/>
      <c r="M291" s="907"/>
    </row>
    <row r="292" spans="5:13" x14ac:dyDescent="0.3">
      <c r="E292" s="906"/>
      <c r="F292" s="906"/>
      <c r="G292" s="907"/>
      <c r="H292" s="907"/>
      <c r="I292" s="907"/>
      <c r="J292" s="907"/>
      <c r="K292" s="907"/>
      <c r="L292" s="907"/>
      <c r="M292" s="907"/>
    </row>
    <row r="293" spans="5:13" x14ac:dyDescent="0.3">
      <c r="E293" s="906"/>
      <c r="F293" s="906"/>
      <c r="G293" s="907"/>
      <c r="H293" s="907"/>
      <c r="I293" s="907"/>
      <c r="J293" s="907"/>
      <c r="K293" s="907"/>
      <c r="L293" s="907"/>
      <c r="M293" s="907"/>
    </row>
    <row r="294" spans="5:13" x14ac:dyDescent="0.3">
      <c r="E294" s="906"/>
      <c r="F294" s="906"/>
      <c r="G294" s="907"/>
      <c r="H294" s="907"/>
      <c r="I294" s="907"/>
      <c r="J294" s="907"/>
      <c r="K294" s="907"/>
      <c r="L294" s="907"/>
      <c r="M294" s="907"/>
    </row>
    <row r="295" spans="5:13" x14ac:dyDescent="0.3">
      <c r="E295" s="906"/>
      <c r="F295" s="906"/>
      <c r="G295" s="907"/>
      <c r="H295" s="907"/>
      <c r="I295" s="907"/>
      <c r="J295" s="907"/>
      <c r="K295" s="907"/>
      <c r="L295" s="907"/>
      <c r="M295" s="907"/>
    </row>
    <row r="296" spans="5:13" x14ac:dyDescent="0.3">
      <c r="E296" s="906"/>
      <c r="F296" s="906"/>
      <c r="G296" s="907"/>
      <c r="H296" s="907"/>
      <c r="I296" s="907"/>
      <c r="J296" s="907"/>
      <c r="K296" s="907"/>
      <c r="L296" s="907"/>
      <c r="M296" s="907"/>
    </row>
    <row r="297" spans="5:13" x14ac:dyDescent="0.3">
      <c r="E297" s="906"/>
      <c r="F297" s="906"/>
      <c r="G297" s="907"/>
      <c r="H297" s="907"/>
      <c r="I297" s="907"/>
      <c r="J297" s="907"/>
      <c r="K297" s="907"/>
      <c r="L297" s="907"/>
      <c r="M297" s="907"/>
    </row>
    <row r="298" spans="5:13" x14ac:dyDescent="0.3">
      <c r="E298" s="906"/>
      <c r="F298" s="906"/>
      <c r="G298" s="907"/>
      <c r="H298" s="907"/>
      <c r="I298" s="907"/>
      <c r="J298" s="907"/>
      <c r="K298" s="907"/>
      <c r="L298" s="907"/>
      <c r="M298" s="907"/>
    </row>
    <row r="299" spans="5:13" x14ac:dyDescent="0.3">
      <c r="E299" s="906"/>
      <c r="F299" s="906"/>
      <c r="G299" s="907"/>
      <c r="H299" s="907"/>
      <c r="I299" s="907"/>
      <c r="J299" s="907"/>
      <c r="K299" s="907"/>
      <c r="L299" s="907"/>
      <c r="M299" s="907"/>
    </row>
    <row r="300" spans="5:13" x14ac:dyDescent="0.3">
      <c r="E300" s="906"/>
      <c r="F300" s="906"/>
      <c r="G300" s="907"/>
      <c r="H300" s="907"/>
      <c r="I300" s="907"/>
      <c r="J300" s="907"/>
      <c r="K300" s="907"/>
      <c r="L300" s="907"/>
      <c r="M300" s="907"/>
    </row>
    <row r="301" spans="5:13" x14ac:dyDescent="0.3">
      <c r="E301" s="906"/>
      <c r="F301" s="906"/>
      <c r="G301" s="907"/>
      <c r="H301" s="907"/>
      <c r="I301" s="907"/>
      <c r="J301" s="907"/>
      <c r="K301" s="907"/>
      <c r="L301" s="907"/>
      <c r="M301" s="907"/>
    </row>
    <row r="302" spans="5:13" x14ac:dyDescent="0.3">
      <c r="E302" s="906"/>
      <c r="F302" s="906"/>
      <c r="G302" s="907"/>
      <c r="H302" s="907"/>
      <c r="I302" s="907"/>
      <c r="J302" s="907"/>
      <c r="K302" s="907"/>
      <c r="L302" s="907"/>
      <c r="M302" s="907"/>
    </row>
    <row r="303" spans="5:13" x14ac:dyDescent="0.3">
      <c r="E303" s="906"/>
      <c r="F303" s="906"/>
      <c r="G303" s="907"/>
      <c r="H303" s="907"/>
      <c r="I303" s="907"/>
      <c r="J303" s="907"/>
      <c r="K303" s="907"/>
      <c r="L303" s="907"/>
      <c r="M303" s="907"/>
    </row>
    <row r="304" spans="5:13" x14ac:dyDescent="0.3">
      <c r="E304" s="906"/>
      <c r="F304" s="906"/>
      <c r="G304" s="907"/>
      <c r="H304" s="907"/>
      <c r="I304" s="907"/>
      <c r="J304" s="907"/>
      <c r="K304" s="907"/>
      <c r="L304" s="907"/>
      <c r="M304" s="907"/>
    </row>
    <row r="305" spans="5:13" x14ac:dyDescent="0.3">
      <c r="E305" s="906"/>
      <c r="F305" s="906"/>
      <c r="G305" s="907"/>
      <c r="H305" s="907"/>
      <c r="I305" s="907"/>
      <c r="J305" s="907"/>
      <c r="K305" s="907"/>
      <c r="L305" s="907"/>
      <c r="M305" s="907"/>
    </row>
    <row r="306" spans="5:13" x14ac:dyDescent="0.3">
      <c r="E306" s="906"/>
      <c r="F306" s="906"/>
      <c r="G306" s="907"/>
      <c r="H306" s="907"/>
      <c r="I306" s="907"/>
      <c r="J306" s="907"/>
      <c r="K306" s="907"/>
      <c r="L306" s="907"/>
      <c r="M306" s="907"/>
    </row>
    <row r="307" spans="5:13" x14ac:dyDescent="0.3">
      <c r="E307" s="906"/>
      <c r="F307" s="906"/>
      <c r="G307" s="907"/>
      <c r="H307" s="907"/>
      <c r="I307" s="907"/>
      <c r="J307" s="907"/>
      <c r="K307" s="907"/>
      <c r="L307" s="907"/>
      <c r="M307" s="907"/>
    </row>
    <row r="308" spans="5:13" x14ac:dyDescent="0.3">
      <c r="E308" s="906"/>
      <c r="F308" s="906"/>
      <c r="G308" s="907"/>
      <c r="H308" s="907"/>
      <c r="I308" s="907"/>
      <c r="J308" s="907"/>
      <c r="K308" s="907"/>
      <c r="L308" s="907"/>
      <c r="M308" s="907"/>
    </row>
    <row r="309" spans="5:13" x14ac:dyDescent="0.3">
      <c r="E309" s="906"/>
      <c r="F309" s="906"/>
      <c r="G309" s="907"/>
      <c r="H309" s="907"/>
      <c r="I309" s="907"/>
      <c r="J309" s="907"/>
      <c r="K309" s="907"/>
      <c r="L309" s="907"/>
      <c r="M309" s="907"/>
    </row>
    <row r="310" spans="5:13" x14ac:dyDescent="0.3">
      <c r="E310" s="906"/>
      <c r="F310" s="906"/>
      <c r="G310" s="907"/>
      <c r="H310" s="907"/>
      <c r="I310" s="907"/>
      <c r="J310" s="907"/>
      <c r="K310" s="907"/>
      <c r="L310" s="907"/>
      <c r="M310" s="907"/>
    </row>
    <row r="311" spans="5:13" x14ac:dyDescent="0.3">
      <c r="E311" s="906"/>
      <c r="F311" s="906"/>
      <c r="G311" s="907"/>
      <c r="H311" s="907"/>
      <c r="I311" s="907"/>
      <c r="J311" s="907"/>
      <c r="K311" s="907"/>
      <c r="L311" s="907"/>
      <c r="M311" s="907"/>
    </row>
    <row r="312" spans="5:13" x14ac:dyDescent="0.3">
      <c r="E312" s="906"/>
      <c r="F312" s="906"/>
      <c r="G312" s="907"/>
      <c r="H312" s="907"/>
      <c r="I312" s="907"/>
      <c r="J312" s="907"/>
      <c r="K312" s="907"/>
      <c r="L312" s="907"/>
      <c r="M312" s="907"/>
    </row>
    <row r="313" spans="5:13" x14ac:dyDescent="0.3">
      <c r="E313" s="906"/>
      <c r="F313" s="906"/>
      <c r="G313" s="907"/>
      <c r="H313" s="907"/>
      <c r="I313" s="907"/>
      <c r="J313" s="907"/>
      <c r="K313" s="907"/>
      <c r="L313" s="907"/>
      <c r="M313" s="907"/>
    </row>
    <row r="314" spans="5:13" x14ac:dyDescent="0.3">
      <c r="E314" s="906"/>
      <c r="F314" s="906"/>
      <c r="G314" s="907"/>
      <c r="H314" s="907"/>
      <c r="I314" s="907"/>
      <c r="J314" s="907"/>
      <c r="K314" s="907"/>
      <c r="L314" s="907"/>
      <c r="M314" s="907"/>
    </row>
    <row r="315" spans="5:13" x14ac:dyDescent="0.3">
      <c r="E315" s="906"/>
      <c r="F315" s="906"/>
      <c r="G315" s="907"/>
      <c r="H315" s="907"/>
      <c r="I315" s="907"/>
      <c r="J315" s="907"/>
      <c r="K315" s="907"/>
      <c r="L315" s="907"/>
      <c r="M315" s="907"/>
    </row>
    <row r="316" spans="5:13" x14ac:dyDescent="0.3">
      <c r="E316" s="906"/>
      <c r="F316" s="906"/>
      <c r="G316" s="907"/>
      <c r="H316" s="907"/>
      <c r="I316" s="907"/>
      <c r="J316" s="907"/>
      <c r="K316" s="907"/>
      <c r="L316" s="907"/>
      <c r="M316" s="907"/>
    </row>
    <row r="317" spans="5:13" x14ac:dyDescent="0.3">
      <c r="E317" s="906"/>
      <c r="F317" s="906"/>
      <c r="G317" s="907"/>
      <c r="H317" s="907"/>
      <c r="I317" s="907"/>
      <c r="J317" s="907"/>
      <c r="K317" s="907"/>
      <c r="L317" s="907"/>
      <c r="M317" s="907"/>
    </row>
    <row r="318" spans="5:13" x14ac:dyDescent="0.3">
      <c r="E318" s="906"/>
      <c r="F318" s="906"/>
      <c r="G318" s="907"/>
      <c r="H318" s="907"/>
      <c r="I318" s="907"/>
      <c r="J318" s="907"/>
      <c r="K318" s="907"/>
      <c r="L318" s="907"/>
      <c r="M318" s="907"/>
    </row>
    <row r="319" spans="5:13" x14ac:dyDescent="0.3">
      <c r="E319" s="906"/>
      <c r="F319" s="906"/>
      <c r="G319" s="907"/>
      <c r="H319" s="907"/>
      <c r="I319" s="907"/>
      <c r="J319" s="907"/>
      <c r="K319" s="907"/>
      <c r="L319" s="907"/>
      <c r="M319" s="907"/>
    </row>
    <row r="320" spans="5:13" x14ac:dyDescent="0.3">
      <c r="E320" s="906"/>
      <c r="F320" s="906"/>
      <c r="G320" s="907"/>
      <c r="H320" s="907"/>
      <c r="I320" s="907"/>
      <c r="J320" s="907"/>
      <c r="K320" s="907"/>
      <c r="L320" s="907"/>
      <c r="M320" s="907"/>
    </row>
    <row r="321" spans="5:13" x14ac:dyDescent="0.3">
      <c r="E321" s="906"/>
      <c r="F321" s="906"/>
      <c r="G321" s="907"/>
      <c r="H321" s="907"/>
      <c r="I321" s="907"/>
      <c r="J321" s="907"/>
      <c r="K321" s="907"/>
      <c r="L321" s="907"/>
      <c r="M321" s="907"/>
    </row>
    <row r="322" spans="5:13" x14ac:dyDescent="0.3">
      <c r="E322" s="906"/>
      <c r="F322" s="906"/>
      <c r="G322" s="907"/>
      <c r="H322" s="907"/>
      <c r="I322" s="907"/>
      <c r="J322" s="907"/>
      <c r="K322" s="907"/>
      <c r="L322" s="907"/>
      <c r="M322" s="907"/>
    </row>
    <row r="323" spans="5:13" x14ac:dyDescent="0.3">
      <c r="E323" s="906"/>
      <c r="F323" s="906"/>
      <c r="G323" s="907"/>
      <c r="H323" s="907"/>
      <c r="I323" s="907"/>
      <c r="J323" s="907"/>
      <c r="K323" s="907"/>
      <c r="L323" s="907"/>
      <c r="M323" s="907"/>
    </row>
    <row r="324" spans="5:13" x14ac:dyDescent="0.3">
      <c r="E324" s="906"/>
      <c r="F324" s="906"/>
      <c r="G324" s="907"/>
      <c r="H324" s="907"/>
      <c r="I324" s="907"/>
      <c r="J324" s="907"/>
      <c r="K324" s="907"/>
      <c r="L324" s="907"/>
      <c r="M324" s="907"/>
    </row>
    <row r="325" spans="5:13" x14ac:dyDescent="0.3">
      <c r="E325" s="906"/>
      <c r="F325" s="906"/>
      <c r="G325" s="907"/>
      <c r="H325" s="907"/>
      <c r="I325" s="907"/>
      <c r="J325" s="907"/>
      <c r="K325" s="907"/>
      <c r="L325" s="907"/>
      <c r="M325" s="907"/>
    </row>
    <row r="326" spans="5:13" x14ac:dyDescent="0.3">
      <c r="E326" s="906"/>
      <c r="F326" s="906"/>
      <c r="G326" s="907"/>
      <c r="H326" s="907"/>
      <c r="I326" s="907"/>
      <c r="J326" s="907"/>
      <c r="K326" s="907"/>
      <c r="L326" s="907"/>
      <c r="M326" s="907"/>
    </row>
    <row r="327" spans="5:13" x14ac:dyDescent="0.3">
      <c r="E327" s="906"/>
      <c r="F327" s="906"/>
      <c r="G327" s="907"/>
      <c r="H327" s="907"/>
      <c r="I327" s="907"/>
      <c r="J327" s="907"/>
      <c r="K327" s="907"/>
      <c r="L327" s="907"/>
      <c r="M327" s="907"/>
    </row>
    <row r="328" spans="5:13" x14ac:dyDescent="0.3">
      <c r="E328" s="906"/>
      <c r="F328" s="906"/>
      <c r="G328" s="907"/>
      <c r="H328" s="907"/>
      <c r="I328" s="907"/>
      <c r="J328" s="907"/>
      <c r="K328" s="907"/>
      <c r="L328" s="907"/>
      <c r="M328" s="907"/>
    </row>
    <row r="329" spans="5:13" x14ac:dyDescent="0.3">
      <c r="E329" s="906"/>
      <c r="F329" s="906"/>
      <c r="G329" s="907"/>
      <c r="H329" s="907"/>
      <c r="I329" s="907"/>
      <c r="J329" s="907"/>
      <c r="K329" s="907"/>
      <c r="L329" s="907"/>
      <c r="M329" s="907"/>
    </row>
    <row r="330" spans="5:13" x14ac:dyDescent="0.3">
      <c r="E330" s="906"/>
      <c r="F330" s="906"/>
      <c r="G330" s="907"/>
      <c r="H330" s="907"/>
      <c r="I330" s="907"/>
      <c r="J330" s="907"/>
      <c r="K330" s="907"/>
      <c r="L330" s="907"/>
      <c r="M330" s="907"/>
    </row>
    <row r="331" spans="5:13" x14ac:dyDescent="0.3">
      <c r="E331" s="906"/>
      <c r="F331" s="906"/>
      <c r="G331" s="907"/>
      <c r="H331" s="907"/>
      <c r="I331" s="907"/>
      <c r="J331" s="907"/>
      <c r="K331" s="907"/>
      <c r="L331" s="907"/>
      <c r="M331" s="907"/>
    </row>
    <row r="332" spans="5:13" x14ac:dyDescent="0.3">
      <c r="E332" s="906"/>
      <c r="F332" s="906"/>
      <c r="G332" s="907"/>
      <c r="H332" s="907"/>
      <c r="I332" s="907"/>
      <c r="J332" s="907"/>
      <c r="K332" s="907"/>
      <c r="L332" s="907"/>
      <c r="M332" s="907"/>
    </row>
    <row r="333" spans="5:13" x14ac:dyDescent="0.3">
      <c r="E333" s="906"/>
      <c r="F333" s="906"/>
      <c r="G333" s="907"/>
      <c r="H333" s="907"/>
      <c r="I333" s="907"/>
      <c r="J333" s="907"/>
      <c r="K333" s="907"/>
      <c r="L333" s="907"/>
      <c r="M333" s="907"/>
    </row>
    <row r="334" spans="5:13" x14ac:dyDescent="0.3">
      <c r="E334" s="906"/>
      <c r="F334" s="906"/>
      <c r="G334" s="907"/>
      <c r="H334" s="907"/>
      <c r="I334" s="907"/>
      <c r="J334" s="907"/>
      <c r="K334" s="907"/>
      <c r="L334" s="907"/>
      <c r="M334" s="907"/>
    </row>
    <row r="335" spans="5:13" x14ac:dyDescent="0.3">
      <c r="E335" s="906"/>
      <c r="F335" s="906"/>
      <c r="G335" s="907"/>
      <c r="H335" s="907"/>
      <c r="I335" s="907"/>
      <c r="J335" s="907"/>
      <c r="K335" s="907"/>
      <c r="L335" s="907"/>
      <c r="M335" s="907"/>
    </row>
    <row r="336" spans="5:13" x14ac:dyDescent="0.3">
      <c r="E336" s="906"/>
      <c r="F336" s="906"/>
      <c r="G336" s="907"/>
      <c r="H336" s="907"/>
      <c r="I336" s="907"/>
      <c r="J336" s="907"/>
      <c r="K336" s="907"/>
      <c r="L336" s="907"/>
      <c r="M336" s="907"/>
    </row>
    <row r="337" spans="5:13" x14ac:dyDescent="0.3">
      <c r="E337" s="906"/>
      <c r="F337" s="906"/>
      <c r="G337" s="907"/>
      <c r="H337" s="907"/>
      <c r="I337" s="907"/>
      <c r="J337" s="907"/>
      <c r="K337" s="907"/>
      <c r="L337" s="907"/>
      <c r="M337" s="907"/>
    </row>
    <row r="338" spans="5:13" x14ac:dyDescent="0.3">
      <c r="E338" s="906"/>
      <c r="F338" s="906"/>
      <c r="G338" s="907"/>
      <c r="H338" s="907"/>
      <c r="I338" s="907"/>
      <c r="J338" s="907"/>
      <c r="K338" s="907"/>
      <c r="L338" s="907"/>
      <c r="M338" s="907"/>
    </row>
    <row r="339" spans="5:13" x14ac:dyDescent="0.3">
      <c r="E339" s="906"/>
      <c r="F339" s="906"/>
      <c r="G339" s="907"/>
      <c r="H339" s="907"/>
      <c r="I339" s="907"/>
      <c r="J339" s="907"/>
      <c r="K339" s="907"/>
      <c r="L339" s="907"/>
      <c r="M339" s="907"/>
    </row>
    <row r="340" spans="5:13" x14ac:dyDescent="0.3">
      <c r="E340" s="906"/>
      <c r="F340" s="906"/>
      <c r="G340" s="907"/>
      <c r="H340" s="907"/>
      <c r="I340" s="907"/>
      <c r="J340" s="907"/>
      <c r="K340" s="907"/>
      <c r="L340" s="907"/>
      <c r="M340" s="907"/>
    </row>
    <row r="341" spans="5:13" x14ac:dyDescent="0.3">
      <c r="E341" s="906"/>
      <c r="F341" s="906"/>
      <c r="G341" s="907"/>
      <c r="H341" s="907"/>
      <c r="I341" s="907"/>
      <c r="J341" s="907"/>
      <c r="K341" s="907"/>
      <c r="L341" s="907"/>
      <c r="M341" s="907"/>
    </row>
    <row r="342" spans="5:13" x14ac:dyDescent="0.3">
      <c r="E342" s="906"/>
      <c r="F342" s="906"/>
      <c r="G342" s="907"/>
      <c r="H342" s="907"/>
      <c r="I342" s="907"/>
      <c r="J342" s="907"/>
      <c r="K342" s="907"/>
      <c r="L342" s="907"/>
      <c r="M342" s="907"/>
    </row>
    <row r="343" spans="5:13" x14ac:dyDescent="0.3">
      <c r="E343" s="906"/>
      <c r="F343" s="906"/>
      <c r="G343" s="907"/>
      <c r="H343" s="907"/>
      <c r="I343" s="907"/>
      <c r="J343" s="907"/>
      <c r="K343" s="907"/>
      <c r="L343" s="907"/>
      <c r="M343" s="907"/>
    </row>
    <row r="344" spans="5:13" x14ac:dyDescent="0.3">
      <c r="E344" s="906"/>
      <c r="F344" s="906"/>
      <c r="G344" s="907"/>
      <c r="H344" s="907"/>
      <c r="I344" s="907"/>
      <c r="J344" s="907"/>
      <c r="K344" s="907"/>
      <c r="L344" s="907"/>
      <c r="M344" s="907"/>
    </row>
    <row r="345" spans="5:13" x14ac:dyDescent="0.3">
      <c r="E345" s="906"/>
      <c r="F345" s="906"/>
      <c r="G345" s="907"/>
      <c r="H345" s="907"/>
      <c r="I345" s="907"/>
      <c r="J345" s="907"/>
      <c r="K345" s="907"/>
      <c r="L345" s="907"/>
      <c r="M345" s="907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4D25-4E01-4822-837F-9B9D200BAD37}">
  <sheetPr codeName="Sheet18">
    <tabColor rgb="FF002060"/>
    <pageSetUpPr fitToPage="1"/>
  </sheetPr>
  <dimension ref="A2:DP35"/>
  <sheetViews>
    <sheetView showGridLines="0" topLeftCell="A5" zoomScale="40" zoomScaleNormal="40" workbookViewId="0">
      <selection activeCell="B8" sqref="B8:C8"/>
    </sheetView>
  </sheetViews>
  <sheetFormatPr defaultColWidth="8.5703125" defaultRowHeight="23.25" outlineLevelRow="1" outlineLevelCol="1" x14ac:dyDescent="0.35"/>
  <cols>
    <col min="1" max="1" width="20.5703125" style="87" customWidth="1"/>
    <col min="2" max="2" width="53.42578125" style="87" bestFit="1" customWidth="1"/>
    <col min="3" max="3" width="56.42578125" style="87" bestFit="1" customWidth="1"/>
    <col min="4" max="7" width="36.5703125" style="87" bestFit="1" customWidth="1"/>
    <col min="8" max="8" width="32.5703125" style="87" customWidth="1"/>
    <col min="9" max="9" width="39.5703125" style="87" bestFit="1" customWidth="1"/>
    <col min="10" max="10" width="39.42578125" style="87" bestFit="1" customWidth="1"/>
    <col min="11" max="11" width="35.42578125" style="87" customWidth="1"/>
    <col min="12" max="12" width="31.42578125" style="87" customWidth="1"/>
    <col min="13" max="13" width="47.42578125" style="87" customWidth="1"/>
    <col min="14" max="15" width="65.42578125" style="87" bestFit="1" customWidth="1"/>
    <col min="16" max="16" width="35.42578125" style="87" customWidth="1"/>
    <col min="17" max="17" width="34.42578125" style="87" customWidth="1"/>
    <col min="18" max="18" width="43.5703125" style="87" customWidth="1"/>
    <col min="19" max="19" width="43.5703125" style="87" hidden="1" customWidth="1" outlineLevel="1"/>
    <col min="20" max="27" width="44.42578125" style="87" hidden="1" customWidth="1" outlineLevel="1"/>
    <col min="28" max="28" width="44.42578125" style="87" customWidth="1" collapsed="1"/>
    <col min="29" max="29" width="44.42578125" style="87" hidden="1" customWidth="1" outlineLevel="1"/>
    <col min="30" max="37" width="44.5703125" style="87" hidden="1" customWidth="1" outlineLevel="1"/>
    <col min="38" max="38" width="32.5703125" style="87" customWidth="1" collapsed="1"/>
    <col min="39" max="39" width="32.5703125" style="87" customWidth="1"/>
    <col min="40" max="42" width="39.5703125" style="87" bestFit="1" customWidth="1"/>
    <col min="43" max="43" width="32.5703125" style="87" customWidth="1" outlineLevel="1"/>
    <col min="44" max="44" width="39.5703125" style="87" bestFit="1" customWidth="1"/>
    <col min="45" max="48" width="32.5703125" style="87" customWidth="1"/>
    <col min="49" max="62" width="32.5703125" style="87" hidden="1" customWidth="1"/>
    <col min="63" max="63" width="32.5703125" style="87" customWidth="1"/>
    <col min="64" max="64" width="56" style="87" customWidth="1"/>
    <col min="65" max="91" width="57.42578125" style="87" customWidth="1" outlineLevel="1"/>
    <col min="92" max="92" width="57.42578125" style="87" customWidth="1"/>
    <col min="93" max="93" width="57.42578125" style="87" customWidth="1" outlineLevel="1"/>
    <col min="94" max="126" width="57.42578125" style="87" customWidth="1"/>
    <col min="127" max="200" width="30.5703125" style="87" customWidth="1"/>
    <col min="201" max="16384" width="8.5703125" style="87"/>
  </cols>
  <sheetData>
    <row r="2" spans="1:120" ht="30" customHeight="1" x14ac:dyDescent="0.35">
      <c r="B2" s="88" t="s">
        <v>278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</row>
    <row r="3" spans="1:120" ht="30" customHeight="1" x14ac:dyDescent="0.35">
      <c r="B3" s="90" t="s">
        <v>158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</row>
    <row r="4" spans="1:120" ht="30" customHeight="1" x14ac:dyDescent="0.35">
      <c r="A4" s="91">
        <f>COUNTIFS($A$14:$A$33,"Yes")</f>
        <v>1</v>
      </c>
      <c r="B4" s="92">
        <f ca="1">+TODAY()</f>
        <v>45947</v>
      </c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4"/>
      <c r="AY4" s="94"/>
      <c r="AZ4" s="94"/>
      <c r="BA4" s="94"/>
      <c r="BB4" s="94"/>
      <c r="BC4" s="94"/>
      <c r="BD4" s="94"/>
      <c r="BE4" s="94"/>
      <c r="BF4" s="94"/>
      <c r="BG4" s="94"/>
      <c r="BH4" s="94"/>
      <c r="BI4" s="94"/>
      <c r="BJ4" s="94"/>
      <c r="BK4" s="94"/>
      <c r="BL4" s="94"/>
      <c r="BM4" s="94"/>
      <c r="BN4" s="94"/>
      <c r="BO4" s="94"/>
      <c r="BP4" s="94"/>
      <c r="BQ4" s="94"/>
      <c r="BR4" s="94"/>
      <c r="BS4" s="94"/>
      <c r="BT4" s="94"/>
      <c r="BU4" s="94"/>
      <c r="BV4" s="94"/>
      <c r="BW4" s="94"/>
      <c r="BX4" s="94"/>
      <c r="BY4" s="94"/>
      <c r="BZ4" s="94"/>
      <c r="CA4" s="94"/>
      <c r="CB4" s="94"/>
      <c r="CC4" s="94"/>
      <c r="CD4" s="94"/>
      <c r="CE4" s="94"/>
      <c r="CF4" s="94"/>
      <c r="CG4" s="94"/>
      <c r="CH4" s="94"/>
      <c r="CI4" s="94"/>
      <c r="CJ4" s="94"/>
      <c r="CK4" s="94"/>
      <c r="CL4" s="94"/>
      <c r="CM4" s="94"/>
      <c r="CN4" s="94"/>
      <c r="CO4" s="94"/>
      <c r="CP4" s="94"/>
      <c r="CQ4" s="94"/>
      <c r="CR4" s="94"/>
      <c r="CS4" s="94"/>
      <c r="CT4" s="94"/>
      <c r="CU4" s="94"/>
      <c r="CV4" s="94"/>
      <c r="CW4" s="94"/>
      <c r="CX4" s="94"/>
      <c r="CY4" s="94"/>
      <c r="CZ4" s="94"/>
      <c r="DA4" s="94"/>
      <c r="DB4" s="94"/>
      <c r="DC4" s="94"/>
      <c r="DD4" s="94"/>
      <c r="DE4" s="94"/>
      <c r="DF4" s="94"/>
      <c r="DG4" s="94"/>
      <c r="DH4" s="94"/>
      <c r="DI4" s="94"/>
      <c r="DJ4" s="94"/>
      <c r="DK4" s="94"/>
      <c r="DL4" s="94"/>
      <c r="DM4" s="94"/>
      <c r="DN4" s="94"/>
      <c r="DO4" s="94"/>
      <c r="DP4" s="94"/>
    </row>
    <row r="5" spans="1:120" ht="30" customHeight="1" x14ac:dyDescent="0.35">
      <c r="B5" s="95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</row>
    <row r="6" spans="1:120" ht="30" customHeight="1" x14ac:dyDescent="0.35">
      <c r="B6" s="1030" t="s">
        <v>279</v>
      </c>
      <c r="C6" s="1031"/>
      <c r="D6" s="89"/>
      <c r="E6" s="96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</row>
    <row r="7" spans="1:120" ht="30" customHeight="1" x14ac:dyDescent="0.35">
      <c r="B7" s="1032" t="s">
        <v>280</v>
      </c>
      <c r="C7" s="1033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</row>
    <row r="8" spans="1:120" ht="30" customHeight="1" x14ac:dyDescent="0.35">
      <c r="B8" s="1034" t="s">
        <v>281</v>
      </c>
      <c r="C8" s="1035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</row>
    <row r="9" spans="1:120" ht="30" customHeight="1" x14ac:dyDescent="0.35">
      <c r="B9" s="1036" t="s">
        <v>282</v>
      </c>
      <c r="C9" s="1037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</row>
    <row r="10" spans="1:120" ht="30" customHeight="1" x14ac:dyDescent="0.35">
      <c r="B10" s="97" t="s">
        <v>283</v>
      </c>
      <c r="CP10" s="98" t="s">
        <v>284</v>
      </c>
      <c r="CQ10" s="99"/>
      <c r="CR10" s="99"/>
      <c r="CS10" s="99"/>
      <c r="CT10" s="99"/>
      <c r="CU10" s="99"/>
      <c r="CV10" s="100"/>
      <c r="CW10" s="100"/>
      <c r="CX10" s="100"/>
      <c r="CY10" s="100"/>
      <c r="CZ10" s="100"/>
      <c r="DA10" s="100"/>
      <c r="DB10" s="100"/>
      <c r="DC10" s="100"/>
      <c r="DD10" s="100"/>
      <c r="DE10" s="100"/>
      <c r="DF10" s="100"/>
      <c r="DG10" s="100"/>
      <c r="DH10" s="100"/>
      <c r="DI10" s="100"/>
      <c r="DJ10" s="100"/>
      <c r="DK10" s="100"/>
      <c r="DL10" s="100"/>
      <c r="DM10" s="100"/>
      <c r="DN10" s="99"/>
      <c r="DO10" s="99"/>
      <c r="DP10" s="101"/>
    </row>
    <row r="11" spans="1:120" ht="30" hidden="1" customHeight="1" outlineLevel="1" x14ac:dyDescent="0.35">
      <c r="CV11" s="89"/>
      <c r="CW11" s="89"/>
      <c r="CX11" s="89"/>
      <c r="CY11" s="89"/>
      <c r="CZ11" s="89"/>
      <c r="DA11" s="89"/>
      <c r="DB11" s="89"/>
      <c r="DC11" s="96"/>
      <c r="DD11" s="102"/>
      <c r="DE11" s="102"/>
      <c r="DF11" s="102"/>
      <c r="DG11" s="102"/>
      <c r="DH11" s="102"/>
      <c r="DI11" s="102"/>
      <c r="DJ11" s="102"/>
      <c r="DK11" s="102"/>
      <c r="DL11" s="102"/>
      <c r="DM11" s="102"/>
      <c r="DN11" s="102"/>
      <c r="DO11" s="102"/>
    </row>
    <row r="12" spans="1:120" ht="30" customHeight="1" collapsed="1" x14ac:dyDescent="0.35">
      <c r="B12" s="95"/>
      <c r="CP12" s="103">
        <v>1</v>
      </c>
      <c r="CQ12" s="104"/>
      <c r="CR12" s="104"/>
      <c r="CS12" s="105">
        <f>+CP12+1</f>
        <v>2</v>
      </c>
      <c r="CT12" s="106"/>
      <c r="CU12" s="106"/>
      <c r="CV12" s="103">
        <f>+CS12+1</f>
        <v>3</v>
      </c>
      <c r="CW12" s="104"/>
      <c r="CX12" s="104"/>
      <c r="CY12" s="105">
        <f>+CV12+1</f>
        <v>4</v>
      </c>
      <c r="CZ12" s="106"/>
      <c r="DA12" s="106"/>
      <c r="DB12" s="103">
        <f>+CY12+1</f>
        <v>5</v>
      </c>
      <c r="DC12" s="104"/>
      <c r="DD12" s="104"/>
      <c r="DE12" s="105">
        <f>+DB12+1</f>
        <v>6</v>
      </c>
      <c r="DF12" s="106"/>
      <c r="DG12" s="106"/>
      <c r="DH12" s="103">
        <f>+DE12+1</f>
        <v>7</v>
      </c>
      <c r="DI12" s="104"/>
      <c r="DJ12" s="104"/>
      <c r="DK12" s="105">
        <f>+DH12+1</f>
        <v>8</v>
      </c>
      <c r="DL12" s="106"/>
      <c r="DM12" s="106"/>
      <c r="DN12" s="103">
        <f>+DK12+1</f>
        <v>9</v>
      </c>
      <c r="DO12" s="104"/>
      <c r="DP12" s="104"/>
    </row>
    <row r="13" spans="1:120" ht="100.5" customHeight="1" x14ac:dyDescent="0.35">
      <c r="A13" s="107" t="s">
        <v>285</v>
      </c>
      <c r="B13" s="107" t="s">
        <v>286</v>
      </c>
      <c r="C13" s="132" t="s">
        <v>108</v>
      </c>
      <c r="D13" s="132" t="s">
        <v>287</v>
      </c>
      <c r="E13" s="132" t="s">
        <v>163</v>
      </c>
      <c r="F13" s="132" t="s">
        <v>113</v>
      </c>
      <c r="G13" s="132" t="s">
        <v>288</v>
      </c>
      <c r="H13" s="108" t="s">
        <v>289</v>
      </c>
      <c r="I13" s="132" t="s">
        <v>290</v>
      </c>
      <c r="J13" s="132" t="s">
        <v>291</v>
      </c>
      <c r="K13" s="108" t="s">
        <v>292</v>
      </c>
      <c r="L13" s="108" t="s">
        <v>293</v>
      </c>
      <c r="M13" s="108" t="s">
        <v>294</v>
      </c>
      <c r="N13" s="132" t="s">
        <v>181</v>
      </c>
      <c r="O13" s="132" t="s">
        <v>295</v>
      </c>
      <c r="P13" s="108" t="s">
        <v>296</v>
      </c>
      <c r="Q13" s="108" t="s">
        <v>297</v>
      </c>
      <c r="R13" s="109">
        <v>1</v>
      </c>
      <c r="S13" s="109">
        <v>2</v>
      </c>
      <c r="T13" s="109">
        <v>3</v>
      </c>
      <c r="U13" s="109">
        <v>4</v>
      </c>
      <c r="V13" s="109">
        <v>5</v>
      </c>
      <c r="W13" s="109">
        <v>6</v>
      </c>
      <c r="X13" s="109">
        <v>7</v>
      </c>
      <c r="Y13" s="109">
        <v>8</v>
      </c>
      <c r="Z13" s="109">
        <v>9</v>
      </c>
      <c r="AA13" s="131" t="s">
        <v>298</v>
      </c>
      <c r="AB13" s="110">
        <v>1</v>
      </c>
      <c r="AC13" s="110">
        <v>2</v>
      </c>
      <c r="AD13" s="110">
        <v>3</v>
      </c>
      <c r="AE13" s="110">
        <v>4</v>
      </c>
      <c r="AF13" s="110">
        <v>5</v>
      </c>
      <c r="AG13" s="110">
        <v>6</v>
      </c>
      <c r="AH13" s="110">
        <v>7</v>
      </c>
      <c r="AI13" s="110">
        <v>8</v>
      </c>
      <c r="AJ13" s="110">
        <v>9</v>
      </c>
      <c r="AK13" s="131" t="s">
        <v>299</v>
      </c>
      <c r="AL13" s="108" t="s">
        <v>300</v>
      </c>
      <c r="AM13" s="108" t="s">
        <v>301</v>
      </c>
      <c r="AN13" s="131" t="s">
        <v>302</v>
      </c>
      <c r="AO13" s="131" t="s">
        <v>303</v>
      </c>
      <c r="AP13" s="131" t="s">
        <v>304</v>
      </c>
      <c r="AQ13" s="131" t="s">
        <v>305</v>
      </c>
      <c r="AR13" s="131" t="s">
        <v>306</v>
      </c>
      <c r="AS13" s="111" t="s">
        <v>307</v>
      </c>
      <c r="AT13" s="111" t="s">
        <v>211</v>
      </c>
      <c r="AU13" s="111" t="s">
        <v>308</v>
      </c>
      <c r="AV13" s="111" t="s">
        <v>309</v>
      </c>
      <c r="AW13" s="108" t="s">
        <v>310</v>
      </c>
      <c r="AX13" s="108" t="s">
        <v>230</v>
      </c>
      <c r="AY13" s="108" t="s">
        <v>226</v>
      </c>
      <c r="AZ13" s="108" t="s">
        <v>311</v>
      </c>
      <c r="BA13" s="108" t="s">
        <v>312</v>
      </c>
      <c r="BB13" s="108" t="s">
        <v>313</v>
      </c>
      <c r="BC13" s="108" t="s">
        <v>314</v>
      </c>
      <c r="BD13" s="108" t="s">
        <v>315</v>
      </c>
      <c r="BE13" s="108" t="s">
        <v>316</v>
      </c>
      <c r="BF13" s="108" t="s">
        <v>317</v>
      </c>
      <c r="BG13" s="108" t="s">
        <v>318</v>
      </c>
      <c r="BH13" s="108" t="s">
        <v>319</v>
      </c>
      <c r="BI13" s="108" t="s">
        <v>320</v>
      </c>
      <c r="BJ13" s="108" t="s">
        <v>234</v>
      </c>
      <c r="BK13" s="111" t="s">
        <v>321</v>
      </c>
      <c r="BL13" s="112" t="s">
        <v>322</v>
      </c>
      <c r="CM13" s="131" t="s">
        <v>323</v>
      </c>
      <c r="CN13" s="108" t="s">
        <v>324</v>
      </c>
      <c r="CO13" s="108" t="s">
        <v>325</v>
      </c>
      <c r="CP13" s="108" t="s">
        <v>326</v>
      </c>
      <c r="CQ13" s="108" t="s">
        <v>324</v>
      </c>
      <c r="CR13" s="108" t="s">
        <v>325</v>
      </c>
      <c r="CS13" s="108" t="s">
        <v>326</v>
      </c>
      <c r="CT13" s="108" t="s">
        <v>324</v>
      </c>
      <c r="CU13" s="108" t="s">
        <v>325</v>
      </c>
      <c r="CV13" s="108" t="s">
        <v>326</v>
      </c>
      <c r="CW13" s="108" t="s">
        <v>324</v>
      </c>
      <c r="CX13" s="108" t="s">
        <v>325</v>
      </c>
      <c r="CY13" s="108" t="s">
        <v>326</v>
      </c>
      <c r="CZ13" s="108" t="s">
        <v>324</v>
      </c>
      <c r="DA13" s="108" t="s">
        <v>325</v>
      </c>
      <c r="DB13" s="108" t="s">
        <v>326</v>
      </c>
      <c r="DC13" s="108" t="s">
        <v>324</v>
      </c>
      <c r="DD13" s="108" t="s">
        <v>325</v>
      </c>
      <c r="DE13" s="108" t="s">
        <v>326</v>
      </c>
      <c r="DF13" s="108" t="s">
        <v>324</v>
      </c>
      <c r="DG13" s="108" t="s">
        <v>325</v>
      </c>
      <c r="DH13" s="108" t="s">
        <v>326</v>
      </c>
      <c r="DI13" s="108" t="s">
        <v>324</v>
      </c>
      <c r="DJ13" s="108" t="s">
        <v>325</v>
      </c>
      <c r="DK13" s="108" t="s">
        <v>326</v>
      </c>
      <c r="DL13" s="108" t="s">
        <v>324</v>
      </c>
      <c r="DM13" s="108" t="s">
        <v>325</v>
      </c>
      <c r="DN13" s="108" t="s">
        <v>326</v>
      </c>
      <c r="DO13" s="108" t="s">
        <v>324</v>
      </c>
    </row>
    <row r="14" spans="1:120" ht="30" customHeight="1" x14ac:dyDescent="0.35">
      <c r="A14" s="113" t="s">
        <v>327</v>
      </c>
      <c r="B14" s="114">
        <v>1</v>
      </c>
      <c r="C14" s="130" t="str">
        <f>'Master Sizer Inputs'!$I$11</f>
        <v>456 Evergreen Terace</v>
      </c>
      <c r="D14" s="130" t="str">
        <f>'Master Sizer Inputs'!$I$12</f>
        <v>Los Angeles</v>
      </c>
      <c r="E14" s="130" t="str">
        <f>'Master Sizer Inputs'!$I$13</f>
        <v>FL</v>
      </c>
      <c r="F14" s="130">
        <f>'Master Sizer Inputs'!$I$14</f>
        <v>90064</v>
      </c>
      <c r="G14" s="130" t="str">
        <f>'Master Sizer Inputs'!$I$15</f>
        <v>SFR</v>
      </c>
      <c r="H14" s="129"/>
      <c r="I14" s="178">
        <f>'Master Sizer Inputs'!$I$44</f>
        <v>1000</v>
      </c>
      <c r="J14" s="177">
        <f>'Master Sizer Inputs'!$I$45</f>
        <v>1</v>
      </c>
      <c r="K14" s="114">
        <v>1</v>
      </c>
      <c r="L14" s="129" t="s">
        <v>328</v>
      </c>
      <c r="M14" s="129" t="s">
        <v>328</v>
      </c>
      <c r="N14" s="177" t="str">
        <f>'Master Sizer Inputs'!$T$78</f>
        <v>Please Check City and State</v>
      </c>
      <c r="O14" s="177" t="str">
        <f>'Master Sizer Inputs'!$T$78</f>
        <v>Please Check City and State</v>
      </c>
      <c r="P14" s="114"/>
      <c r="Q14" s="129" t="s">
        <v>327</v>
      </c>
      <c r="R14" s="116">
        <v>0</v>
      </c>
      <c r="S14" s="116"/>
      <c r="T14" s="116"/>
      <c r="U14" s="116"/>
      <c r="V14" s="116"/>
      <c r="W14" s="116"/>
      <c r="X14" s="116"/>
      <c r="Y14" s="116"/>
      <c r="Z14" s="116"/>
      <c r="AA14" s="125">
        <f t="shared" ref="AA14:AA34" si="0">SUM(R14:Z14)</f>
        <v>0</v>
      </c>
      <c r="AB14" s="116">
        <v>0</v>
      </c>
      <c r="AC14" s="116"/>
      <c r="AD14" s="116"/>
      <c r="AE14" s="116"/>
      <c r="AF14" s="116"/>
      <c r="AG14" s="116"/>
      <c r="AH14" s="116"/>
      <c r="AI14" s="116"/>
      <c r="AJ14" s="116"/>
      <c r="AK14" s="125">
        <f t="shared" ref="AK14:AK34" si="1">SUM(AB14:AJ14)</f>
        <v>0</v>
      </c>
      <c r="AL14" s="116">
        <v>0</v>
      </c>
      <c r="AM14" s="129" t="s">
        <v>328</v>
      </c>
      <c r="AN14" s="130" t="str">
        <f>'Master Sizer Inputs'!$I$17</f>
        <v>Purchase LF Rehab</v>
      </c>
      <c r="AO14" s="176">
        <f>'Master Sizer Inputs'!$T$73</f>
        <v>600000</v>
      </c>
      <c r="AP14" s="128">
        <f>'Master Sizer Inputs'!$I$18</f>
        <v>45627</v>
      </c>
      <c r="AQ14" s="128">
        <f t="shared" ref="AQ14:AQ33" si="2">IF(AP14&lt;&gt;"",AP14,"")</f>
        <v>45627</v>
      </c>
      <c r="AR14" s="176">
        <f>'Master Sizer Inputs'!$I$20</f>
        <v>600000</v>
      </c>
      <c r="AS14" s="116"/>
      <c r="AT14" s="117"/>
      <c r="AU14" s="116"/>
      <c r="AV14" s="117"/>
      <c r="AW14" s="116">
        <v>0</v>
      </c>
      <c r="AX14" s="116">
        <v>0</v>
      </c>
      <c r="AY14" s="116">
        <v>0</v>
      </c>
      <c r="AZ14" s="116"/>
      <c r="BA14" s="116">
        <v>0</v>
      </c>
      <c r="BB14" s="116">
        <v>0</v>
      </c>
      <c r="BC14" s="116">
        <v>0</v>
      </c>
      <c r="BD14" s="116">
        <v>0</v>
      </c>
      <c r="BE14" s="116">
        <v>0</v>
      </c>
      <c r="BF14" s="116"/>
      <c r="BG14" s="116">
        <v>0</v>
      </c>
      <c r="BH14" s="116">
        <v>0</v>
      </c>
      <c r="BI14" s="116">
        <v>0</v>
      </c>
      <c r="BJ14" s="116">
        <v>0</v>
      </c>
      <c r="BK14" s="116">
        <v>0</v>
      </c>
      <c r="BL14" s="116">
        <v>0</v>
      </c>
      <c r="CH14" s="87">
        <v>0.7</v>
      </c>
      <c r="CM14" s="123">
        <f t="shared" ref="CM14:CM33" si="3">+IF(AU14&gt;0,AU14,IF(AS14&gt;0,AS14,AR14))</f>
        <v>600000</v>
      </c>
      <c r="CN14" s="115" t="s">
        <v>327</v>
      </c>
      <c r="CO14" s="117">
        <v>45098</v>
      </c>
      <c r="CP14" s="117">
        <v>45463</v>
      </c>
      <c r="CQ14" s="115" t="s">
        <v>327</v>
      </c>
      <c r="CR14" s="117"/>
      <c r="CS14" s="117"/>
      <c r="CT14" s="115"/>
      <c r="CU14" s="117"/>
      <c r="CV14" s="117"/>
      <c r="CW14" s="115"/>
      <c r="CX14" s="117"/>
      <c r="CY14" s="117"/>
      <c r="CZ14" s="115"/>
      <c r="DA14" s="117"/>
      <c r="DB14" s="117"/>
      <c r="DC14" s="115"/>
      <c r="DD14" s="117"/>
      <c r="DE14" s="117"/>
      <c r="DF14" s="115"/>
      <c r="DG14" s="117"/>
      <c r="DH14" s="117"/>
      <c r="DI14" s="115"/>
      <c r="DJ14" s="117"/>
      <c r="DK14" s="117"/>
      <c r="DL14" s="115"/>
      <c r="DM14" s="117"/>
      <c r="DN14" s="117"/>
      <c r="DO14" s="115"/>
    </row>
    <row r="15" spans="1:120" ht="30" hidden="1" customHeight="1" x14ac:dyDescent="0.35">
      <c r="A15" s="113" t="s">
        <v>328</v>
      </c>
      <c r="B15" s="114">
        <v>2</v>
      </c>
      <c r="C15" s="127"/>
      <c r="D15" s="127"/>
      <c r="E15" s="127"/>
      <c r="F15" s="127"/>
      <c r="G15" s="127"/>
      <c r="H15" s="115"/>
      <c r="I15" s="114"/>
      <c r="J15" s="114"/>
      <c r="K15" s="114"/>
      <c r="L15" s="115"/>
      <c r="M15" s="115"/>
      <c r="N15" s="114"/>
      <c r="O15" s="115"/>
      <c r="P15" s="114"/>
      <c r="Q15" s="115"/>
      <c r="R15" s="116"/>
      <c r="S15" s="116"/>
      <c r="T15" s="116"/>
      <c r="U15" s="116"/>
      <c r="V15" s="116"/>
      <c r="W15" s="116"/>
      <c r="X15" s="116"/>
      <c r="Y15" s="116"/>
      <c r="Z15" s="116"/>
      <c r="AA15" s="125">
        <f t="shared" si="0"/>
        <v>0</v>
      </c>
      <c r="AB15" s="116"/>
      <c r="AC15" s="116"/>
      <c r="AD15" s="116"/>
      <c r="AE15" s="116"/>
      <c r="AF15" s="116"/>
      <c r="AG15" s="116"/>
      <c r="AH15" s="116"/>
      <c r="AI15" s="116"/>
      <c r="AJ15" s="116"/>
      <c r="AK15" s="125">
        <f t="shared" si="1"/>
        <v>0</v>
      </c>
      <c r="AL15" s="116">
        <v>0</v>
      </c>
      <c r="AM15" s="114"/>
      <c r="AN15" s="114"/>
      <c r="AO15" s="116"/>
      <c r="AP15" s="117"/>
      <c r="AQ15" s="124" t="str">
        <f t="shared" si="2"/>
        <v/>
      </c>
      <c r="AR15" s="116"/>
      <c r="AS15" s="116"/>
      <c r="AT15" s="117"/>
      <c r="AU15" s="116"/>
      <c r="AV15" s="117"/>
      <c r="AW15" s="116"/>
      <c r="AX15" s="116"/>
      <c r="AY15" s="116"/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6"/>
      <c r="BK15" s="116"/>
      <c r="BL15" s="118">
        <f t="shared" ref="BL15:BL33" si="4">+SUM(BB15:BG15)</f>
        <v>0</v>
      </c>
      <c r="CH15" s="87">
        <v>0.7</v>
      </c>
      <c r="CM15" s="123">
        <f t="shared" si="3"/>
        <v>0</v>
      </c>
      <c r="CN15" s="115"/>
      <c r="CO15" s="117">
        <v>45098</v>
      </c>
      <c r="CP15" s="117"/>
      <c r="CQ15" s="115"/>
      <c r="CR15" s="117"/>
      <c r="CS15" s="117"/>
      <c r="CT15" s="115"/>
      <c r="CU15" s="117"/>
      <c r="CV15" s="117"/>
      <c r="CW15" s="115"/>
      <c r="CX15" s="117"/>
      <c r="CY15" s="117"/>
      <c r="CZ15" s="115"/>
      <c r="DA15" s="117"/>
      <c r="DB15" s="117"/>
      <c r="DC15" s="115"/>
      <c r="DD15" s="117"/>
      <c r="DE15" s="117"/>
      <c r="DF15" s="115"/>
      <c r="DG15" s="117"/>
      <c r="DH15" s="117"/>
      <c r="DI15" s="115"/>
      <c r="DJ15" s="117"/>
      <c r="DK15" s="117"/>
      <c r="DL15" s="115"/>
      <c r="DM15" s="117"/>
      <c r="DN15" s="117"/>
      <c r="DO15" s="115"/>
    </row>
    <row r="16" spans="1:120" ht="30" hidden="1" customHeight="1" x14ac:dyDescent="0.35">
      <c r="A16" s="113" t="s">
        <v>328</v>
      </c>
      <c r="B16" s="114">
        <v>3</v>
      </c>
      <c r="C16" s="127"/>
      <c r="D16" s="127"/>
      <c r="E16" s="127"/>
      <c r="F16" s="127"/>
      <c r="G16" s="127"/>
      <c r="H16" s="115"/>
      <c r="I16" s="114"/>
      <c r="J16" s="114"/>
      <c r="K16" s="114"/>
      <c r="L16" s="115"/>
      <c r="M16" s="115"/>
      <c r="N16" s="114"/>
      <c r="O16" s="115"/>
      <c r="P16" s="114"/>
      <c r="Q16" s="115"/>
      <c r="R16" s="116"/>
      <c r="S16" s="116"/>
      <c r="T16" s="116"/>
      <c r="U16" s="116"/>
      <c r="V16" s="116"/>
      <c r="W16" s="116"/>
      <c r="X16" s="116"/>
      <c r="Y16" s="116"/>
      <c r="Z16" s="116"/>
      <c r="AA16" s="125">
        <f t="shared" si="0"/>
        <v>0</v>
      </c>
      <c r="AB16" s="116"/>
      <c r="AC16" s="116"/>
      <c r="AD16" s="116"/>
      <c r="AE16" s="116"/>
      <c r="AF16" s="116"/>
      <c r="AG16" s="116"/>
      <c r="AH16" s="116"/>
      <c r="AI16" s="116"/>
      <c r="AJ16" s="116"/>
      <c r="AK16" s="125">
        <f t="shared" si="1"/>
        <v>0</v>
      </c>
      <c r="AL16" s="116">
        <v>0</v>
      </c>
      <c r="AM16" s="114"/>
      <c r="AN16" s="114"/>
      <c r="AO16" s="116"/>
      <c r="AP16" s="117"/>
      <c r="AQ16" s="124" t="str">
        <f t="shared" si="2"/>
        <v/>
      </c>
      <c r="AR16" s="116"/>
      <c r="AS16" s="116"/>
      <c r="AT16" s="117"/>
      <c r="AU16" s="116"/>
      <c r="AV16" s="117"/>
      <c r="AW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8">
        <f t="shared" si="4"/>
        <v>0</v>
      </c>
      <c r="CH16" s="87">
        <v>0.6</v>
      </c>
      <c r="CM16" s="123">
        <f t="shared" si="3"/>
        <v>0</v>
      </c>
      <c r="CN16" s="115"/>
      <c r="CO16" s="117"/>
      <c r="CP16" s="117"/>
      <c r="CQ16" s="115"/>
      <c r="CR16" s="117"/>
      <c r="CS16" s="117"/>
      <c r="CT16" s="115"/>
      <c r="CU16" s="117"/>
      <c r="CV16" s="117"/>
      <c r="CW16" s="115"/>
      <c r="CX16" s="117"/>
      <c r="CY16" s="117"/>
      <c r="CZ16" s="115"/>
      <c r="DA16" s="117"/>
      <c r="DB16" s="117"/>
      <c r="DC16" s="115"/>
      <c r="DD16" s="117"/>
      <c r="DE16" s="117"/>
      <c r="DF16" s="115"/>
      <c r="DG16" s="117"/>
      <c r="DH16" s="117"/>
      <c r="DI16" s="115"/>
      <c r="DJ16" s="117"/>
      <c r="DK16" s="117"/>
      <c r="DL16" s="115"/>
      <c r="DM16" s="117"/>
      <c r="DN16" s="117"/>
      <c r="DO16" s="115"/>
    </row>
    <row r="17" spans="1:119" ht="30" hidden="1" customHeight="1" x14ac:dyDescent="0.35">
      <c r="A17" s="113" t="s">
        <v>328</v>
      </c>
      <c r="B17" s="114">
        <v>4</v>
      </c>
      <c r="C17" s="127"/>
      <c r="D17" s="127"/>
      <c r="E17" s="127"/>
      <c r="F17" s="127"/>
      <c r="G17" s="127"/>
      <c r="H17" s="115"/>
      <c r="I17" s="114"/>
      <c r="J17" s="114"/>
      <c r="K17" s="114"/>
      <c r="L17" s="115"/>
      <c r="M17" s="115"/>
      <c r="N17" s="114"/>
      <c r="O17" s="114"/>
      <c r="P17" s="114"/>
      <c r="Q17" s="115"/>
      <c r="R17" s="116"/>
      <c r="S17" s="116"/>
      <c r="T17" s="116"/>
      <c r="U17" s="116"/>
      <c r="V17" s="116"/>
      <c r="W17" s="116"/>
      <c r="X17" s="116"/>
      <c r="Y17" s="116"/>
      <c r="Z17" s="116"/>
      <c r="AA17" s="125">
        <f t="shared" si="0"/>
        <v>0</v>
      </c>
      <c r="AB17" s="116"/>
      <c r="AC17" s="116"/>
      <c r="AD17" s="116"/>
      <c r="AE17" s="116"/>
      <c r="AF17" s="116"/>
      <c r="AG17" s="116"/>
      <c r="AH17" s="116"/>
      <c r="AI17" s="116"/>
      <c r="AJ17" s="116"/>
      <c r="AK17" s="125">
        <f t="shared" si="1"/>
        <v>0</v>
      </c>
      <c r="AL17" s="116">
        <v>0</v>
      </c>
      <c r="AM17" s="114"/>
      <c r="AN17" s="114"/>
      <c r="AO17" s="116"/>
      <c r="AP17" s="117"/>
      <c r="AQ17" s="124" t="str">
        <f t="shared" si="2"/>
        <v/>
      </c>
      <c r="AR17" s="116"/>
      <c r="AS17" s="116"/>
      <c r="AT17" s="117"/>
      <c r="AU17" s="116"/>
      <c r="AV17" s="117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8">
        <f t="shared" si="4"/>
        <v>0</v>
      </c>
      <c r="CH17" s="87">
        <v>0.6</v>
      </c>
      <c r="CM17" s="123">
        <f t="shared" si="3"/>
        <v>0</v>
      </c>
      <c r="CN17" s="115"/>
      <c r="CO17" s="117"/>
      <c r="CP17" s="117"/>
      <c r="CQ17" s="115"/>
      <c r="CR17" s="117"/>
      <c r="CS17" s="117"/>
      <c r="CT17" s="115"/>
      <c r="CU17" s="117"/>
      <c r="CV17" s="117"/>
      <c r="CW17" s="115"/>
      <c r="CX17" s="117"/>
      <c r="CY17" s="117"/>
      <c r="CZ17" s="115"/>
      <c r="DA17" s="117"/>
      <c r="DB17" s="117"/>
      <c r="DC17" s="115"/>
      <c r="DD17" s="117"/>
      <c r="DE17" s="117"/>
      <c r="DF17" s="115"/>
      <c r="DG17" s="117"/>
      <c r="DH17" s="117"/>
      <c r="DI17" s="115"/>
      <c r="DJ17" s="117"/>
      <c r="DK17" s="117"/>
      <c r="DL17" s="115"/>
      <c r="DM17" s="117"/>
      <c r="DN17" s="117"/>
      <c r="DO17" s="115"/>
    </row>
    <row r="18" spans="1:119" ht="30" hidden="1" customHeight="1" x14ac:dyDescent="0.35">
      <c r="A18" s="113" t="s">
        <v>328</v>
      </c>
      <c r="B18" s="114">
        <v>5</v>
      </c>
      <c r="C18" s="127"/>
      <c r="D18" s="127"/>
      <c r="E18" s="127"/>
      <c r="F18" s="127"/>
      <c r="G18" s="127"/>
      <c r="H18" s="115"/>
      <c r="I18" s="114"/>
      <c r="J18" s="114"/>
      <c r="K18" s="114"/>
      <c r="L18" s="115"/>
      <c r="M18" s="115"/>
      <c r="N18" s="114"/>
      <c r="O18" s="114"/>
      <c r="P18" s="114"/>
      <c r="Q18" s="115"/>
      <c r="R18" s="116"/>
      <c r="S18" s="116"/>
      <c r="T18" s="116"/>
      <c r="U18" s="116"/>
      <c r="V18" s="116"/>
      <c r="W18" s="116"/>
      <c r="X18" s="116"/>
      <c r="Y18" s="116"/>
      <c r="Z18" s="116"/>
      <c r="AA18" s="125">
        <f t="shared" si="0"/>
        <v>0</v>
      </c>
      <c r="AB18" s="116"/>
      <c r="AC18" s="116"/>
      <c r="AD18" s="116"/>
      <c r="AE18" s="116"/>
      <c r="AF18" s="116"/>
      <c r="AG18" s="116"/>
      <c r="AH18" s="116"/>
      <c r="AI18" s="116"/>
      <c r="AJ18" s="116"/>
      <c r="AK18" s="125">
        <f t="shared" si="1"/>
        <v>0</v>
      </c>
      <c r="AL18" s="116">
        <v>0</v>
      </c>
      <c r="AM18" s="114"/>
      <c r="AN18" s="114"/>
      <c r="AO18" s="116"/>
      <c r="AP18" s="117"/>
      <c r="AQ18" s="124" t="str">
        <f t="shared" si="2"/>
        <v/>
      </c>
      <c r="AR18" s="116"/>
      <c r="AS18" s="116"/>
      <c r="AT18" s="117"/>
      <c r="AU18" s="116"/>
      <c r="AV18" s="117"/>
      <c r="AW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8">
        <f t="shared" si="4"/>
        <v>0</v>
      </c>
      <c r="CH18" s="87">
        <v>0.6</v>
      </c>
      <c r="CM18" s="123">
        <f t="shared" si="3"/>
        <v>0</v>
      </c>
      <c r="CN18" s="115"/>
      <c r="CO18" s="117"/>
      <c r="CP18" s="117"/>
      <c r="CQ18" s="115"/>
      <c r="CR18" s="117"/>
      <c r="CS18" s="117"/>
      <c r="CT18" s="115"/>
      <c r="CU18" s="117"/>
      <c r="CV18" s="117"/>
      <c r="CW18" s="115"/>
      <c r="CX18" s="117"/>
      <c r="CY18" s="117"/>
      <c r="CZ18" s="115"/>
      <c r="DA18" s="117"/>
      <c r="DB18" s="117"/>
      <c r="DC18" s="115"/>
      <c r="DD18" s="117"/>
      <c r="DE18" s="117"/>
      <c r="DF18" s="115"/>
      <c r="DG18" s="117"/>
      <c r="DH18" s="117"/>
      <c r="DI18" s="115"/>
      <c r="DJ18" s="117"/>
      <c r="DK18" s="117"/>
      <c r="DL18" s="115"/>
      <c r="DM18" s="117"/>
      <c r="DN18" s="117"/>
      <c r="DO18" s="115"/>
    </row>
    <row r="19" spans="1:119" ht="30" hidden="1" customHeight="1" x14ac:dyDescent="0.35">
      <c r="A19" s="113" t="s">
        <v>328</v>
      </c>
      <c r="B19" s="114">
        <v>6</v>
      </c>
      <c r="C19" s="127"/>
      <c r="D19" s="127"/>
      <c r="E19" s="127"/>
      <c r="F19" s="127"/>
      <c r="G19" s="127"/>
      <c r="H19" s="115"/>
      <c r="I19" s="114"/>
      <c r="J19" s="114"/>
      <c r="K19" s="114"/>
      <c r="L19" s="115"/>
      <c r="M19" s="115"/>
      <c r="N19" s="114"/>
      <c r="O19" s="114"/>
      <c r="P19" s="114"/>
      <c r="Q19" s="115"/>
      <c r="R19" s="116"/>
      <c r="S19" s="116"/>
      <c r="T19" s="116"/>
      <c r="U19" s="116"/>
      <c r="V19" s="116"/>
      <c r="W19" s="116"/>
      <c r="X19" s="116"/>
      <c r="Y19" s="116"/>
      <c r="Z19" s="116"/>
      <c r="AA19" s="125">
        <f t="shared" si="0"/>
        <v>0</v>
      </c>
      <c r="AB19" s="116"/>
      <c r="AC19" s="116"/>
      <c r="AD19" s="116"/>
      <c r="AE19" s="116"/>
      <c r="AF19" s="116"/>
      <c r="AG19" s="116"/>
      <c r="AH19" s="116"/>
      <c r="AI19" s="116"/>
      <c r="AJ19" s="116"/>
      <c r="AK19" s="125">
        <f t="shared" si="1"/>
        <v>0</v>
      </c>
      <c r="AL19" s="116">
        <v>0</v>
      </c>
      <c r="AM19" s="114"/>
      <c r="AN19" s="114"/>
      <c r="AO19" s="116"/>
      <c r="AP19" s="117"/>
      <c r="AQ19" s="124" t="str">
        <f t="shared" si="2"/>
        <v/>
      </c>
      <c r="AR19" s="116"/>
      <c r="AS19" s="116"/>
      <c r="AT19" s="117"/>
      <c r="AU19" s="116"/>
      <c r="AV19" s="117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8">
        <f t="shared" si="4"/>
        <v>0</v>
      </c>
      <c r="CH19" s="87">
        <v>0.6</v>
      </c>
      <c r="CM19" s="123">
        <f t="shared" si="3"/>
        <v>0</v>
      </c>
      <c r="CN19" s="115"/>
      <c r="CO19" s="117"/>
      <c r="CP19" s="117"/>
      <c r="CQ19" s="115"/>
      <c r="CR19" s="117"/>
      <c r="CS19" s="117"/>
      <c r="CT19" s="115"/>
      <c r="CU19" s="117"/>
      <c r="CV19" s="117"/>
      <c r="CW19" s="115"/>
      <c r="CX19" s="117"/>
      <c r="CY19" s="117"/>
      <c r="CZ19" s="115"/>
      <c r="DA19" s="117"/>
      <c r="DB19" s="117"/>
      <c r="DC19" s="115"/>
      <c r="DD19" s="117"/>
      <c r="DE19" s="117"/>
      <c r="DF19" s="115"/>
      <c r="DG19" s="117"/>
      <c r="DH19" s="117"/>
      <c r="DI19" s="115"/>
      <c r="DJ19" s="117"/>
      <c r="DK19" s="117"/>
      <c r="DL19" s="115"/>
      <c r="DM19" s="117"/>
      <c r="DN19" s="117"/>
      <c r="DO19" s="115"/>
    </row>
    <row r="20" spans="1:119" ht="30" hidden="1" customHeight="1" x14ac:dyDescent="0.35">
      <c r="A20" s="113" t="s">
        <v>328</v>
      </c>
      <c r="B20" s="114">
        <v>7</v>
      </c>
      <c r="C20" s="127"/>
      <c r="D20" s="127"/>
      <c r="E20" s="127"/>
      <c r="F20" s="127"/>
      <c r="G20" s="127"/>
      <c r="H20" s="115"/>
      <c r="I20" s="114"/>
      <c r="J20" s="114"/>
      <c r="K20" s="114"/>
      <c r="L20" s="115"/>
      <c r="M20" s="115"/>
      <c r="N20" s="114"/>
      <c r="O20" s="114"/>
      <c r="P20" s="114"/>
      <c r="Q20" s="115"/>
      <c r="R20" s="116"/>
      <c r="S20" s="116"/>
      <c r="T20" s="116"/>
      <c r="U20" s="116"/>
      <c r="V20" s="116"/>
      <c r="W20" s="116"/>
      <c r="X20" s="116"/>
      <c r="Y20" s="116"/>
      <c r="Z20" s="116"/>
      <c r="AA20" s="125">
        <f t="shared" si="0"/>
        <v>0</v>
      </c>
      <c r="AB20" s="116"/>
      <c r="AC20" s="116"/>
      <c r="AD20" s="116"/>
      <c r="AE20" s="116"/>
      <c r="AF20" s="116"/>
      <c r="AG20" s="116"/>
      <c r="AH20" s="116"/>
      <c r="AI20" s="116"/>
      <c r="AJ20" s="116"/>
      <c r="AK20" s="125">
        <f t="shared" si="1"/>
        <v>0</v>
      </c>
      <c r="AL20" s="116">
        <v>0</v>
      </c>
      <c r="AM20" s="114"/>
      <c r="AN20" s="114"/>
      <c r="AO20" s="116"/>
      <c r="AP20" s="117"/>
      <c r="AQ20" s="124" t="str">
        <f t="shared" si="2"/>
        <v/>
      </c>
      <c r="AR20" s="116"/>
      <c r="AS20" s="116"/>
      <c r="AT20" s="117"/>
      <c r="AU20" s="116"/>
      <c r="AV20" s="117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6"/>
      <c r="BK20" s="116"/>
      <c r="BL20" s="118">
        <f t="shared" si="4"/>
        <v>0</v>
      </c>
      <c r="CH20" s="87">
        <v>0.6</v>
      </c>
      <c r="CM20" s="123">
        <f t="shared" si="3"/>
        <v>0</v>
      </c>
      <c r="CN20" s="115"/>
      <c r="CO20" s="117"/>
      <c r="CP20" s="117"/>
      <c r="CQ20" s="115"/>
      <c r="CR20" s="117"/>
      <c r="CS20" s="117"/>
      <c r="CT20" s="115"/>
      <c r="CU20" s="117"/>
      <c r="CV20" s="117"/>
      <c r="CW20" s="115"/>
      <c r="CX20" s="117"/>
      <c r="CY20" s="117"/>
      <c r="CZ20" s="115"/>
      <c r="DA20" s="117"/>
      <c r="DB20" s="117"/>
      <c r="DC20" s="115"/>
      <c r="DD20" s="117"/>
      <c r="DE20" s="117"/>
      <c r="DF20" s="115"/>
      <c r="DG20" s="117"/>
      <c r="DH20" s="117"/>
      <c r="DI20" s="115"/>
      <c r="DJ20" s="117"/>
      <c r="DK20" s="117"/>
      <c r="DL20" s="115"/>
      <c r="DM20" s="117"/>
      <c r="DN20" s="117"/>
      <c r="DO20" s="115"/>
    </row>
    <row r="21" spans="1:119" ht="30" hidden="1" customHeight="1" x14ac:dyDescent="0.35">
      <c r="A21" s="113" t="s">
        <v>328</v>
      </c>
      <c r="B21" s="114">
        <v>8</v>
      </c>
      <c r="C21" s="127"/>
      <c r="D21" s="127"/>
      <c r="E21" s="127"/>
      <c r="F21" s="127"/>
      <c r="G21" s="127"/>
      <c r="H21" s="115"/>
      <c r="I21" s="114"/>
      <c r="J21" s="114"/>
      <c r="K21" s="114"/>
      <c r="L21" s="115"/>
      <c r="M21" s="115"/>
      <c r="N21" s="114"/>
      <c r="O21" s="114"/>
      <c r="P21" s="114"/>
      <c r="Q21" s="115"/>
      <c r="R21" s="116"/>
      <c r="S21" s="116"/>
      <c r="T21" s="116"/>
      <c r="U21" s="116"/>
      <c r="V21" s="116"/>
      <c r="W21" s="116"/>
      <c r="X21" s="116"/>
      <c r="Y21" s="116"/>
      <c r="Z21" s="116"/>
      <c r="AA21" s="125">
        <f t="shared" si="0"/>
        <v>0</v>
      </c>
      <c r="AB21" s="116"/>
      <c r="AC21" s="116"/>
      <c r="AD21" s="116"/>
      <c r="AE21" s="116"/>
      <c r="AF21" s="116"/>
      <c r="AG21" s="116"/>
      <c r="AH21" s="116"/>
      <c r="AI21" s="116"/>
      <c r="AJ21" s="116"/>
      <c r="AK21" s="125">
        <f t="shared" si="1"/>
        <v>0</v>
      </c>
      <c r="AL21" s="116">
        <v>0</v>
      </c>
      <c r="AM21" s="114"/>
      <c r="AN21" s="114"/>
      <c r="AO21" s="116"/>
      <c r="AP21" s="117"/>
      <c r="AQ21" s="124" t="str">
        <f t="shared" si="2"/>
        <v/>
      </c>
      <c r="AR21" s="116"/>
      <c r="AS21" s="116"/>
      <c r="AT21" s="117"/>
      <c r="AU21" s="116"/>
      <c r="AV21" s="117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8">
        <f t="shared" si="4"/>
        <v>0</v>
      </c>
      <c r="CH21" s="87">
        <v>0.6</v>
      </c>
      <c r="CM21" s="123">
        <f t="shared" si="3"/>
        <v>0</v>
      </c>
      <c r="CN21" s="115"/>
      <c r="CO21" s="117"/>
      <c r="CP21" s="117"/>
      <c r="CQ21" s="115"/>
      <c r="CR21" s="117"/>
      <c r="CS21" s="117"/>
      <c r="CT21" s="115"/>
      <c r="CU21" s="117"/>
      <c r="CV21" s="117"/>
      <c r="CW21" s="115"/>
      <c r="CX21" s="117"/>
      <c r="CY21" s="117"/>
      <c r="CZ21" s="115"/>
      <c r="DA21" s="117"/>
      <c r="DB21" s="117"/>
      <c r="DC21" s="115"/>
      <c r="DD21" s="117"/>
      <c r="DE21" s="117"/>
      <c r="DF21" s="115"/>
      <c r="DG21" s="117"/>
      <c r="DH21" s="117"/>
      <c r="DI21" s="115"/>
      <c r="DJ21" s="117"/>
      <c r="DK21" s="117"/>
      <c r="DL21" s="115"/>
      <c r="DM21" s="117"/>
      <c r="DN21" s="117"/>
      <c r="DO21" s="115"/>
    </row>
    <row r="22" spans="1:119" ht="30" hidden="1" customHeight="1" x14ac:dyDescent="0.35">
      <c r="A22" s="113" t="s">
        <v>328</v>
      </c>
      <c r="B22" s="114">
        <v>9</v>
      </c>
      <c r="C22" s="127"/>
      <c r="D22" s="127"/>
      <c r="E22" s="127"/>
      <c r="F22" s="127"/>
      <c r="G22" s="127"/>
      <c r="H22" s="115"/>
      <c r="I22" s="114"/>
      <c r="J22" s="114"/>
      <c r="K22" s="114"/>
      <c r="L22" s="115"/>
      <c r="M22" s="115"/>
      <c r="N22" s="114"/>
      <c r="O22" s="114"/>
      <c r="P22" s="114"/>
      <c r="Q22" s="115"/>
      <c r="R22" s="116"/>
      <c r="S22" s="116"/>
      <c r="T22" s="116"/>
      <c r="U22" s="116"/>
      <c r="V22" s="116"/>
      <c r="W22" s="116"/>
      <c r="X22" s="116"/>
      <c r="Y22" s="116"/>
      <c r="Z22" s="116"/>
      <c r="AA22" s="125">
        <f t="shared" si="0"/>
        <v>0</v>
      </c>
      <c r="AB22" s="116"/>
      <c r="AC22" s="116"/>
      <c r="AD22" s="116"/>
      <c r="AE22" s="116"/>
      <c r="AF22" s="116"/>
      <c r="AG22" s="116"/>
      <c r="AH22" s="116"/>
      <c r="AI22" s="116"/>
      <c r="AJ22" s="116"/>
      <c r="AK22" s="125">
        <f t="shared" si="1"/>
        <v>0</v>
      </c>
      <c r="AL22" s="116">
        <v>0</v>
      </c>
      <c r="AM22" s="114"/>
      <c r="AN22" s="114"/>
      <c r="AO22" s="116"/>
      <c r="AP22" s="117"/>
      <c r="AQ22" s="124" t="str">
        <f t="shared" si="2"/>
        <v/>
      </c>
      <c r="AR22" s="116"/>
      <c r="AS22" s="116"/>
      <c r="AT22" s="117"/>
      <c r="AU22" s="116"/>
      <c r="AV22" s="117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8">
        <f t="shared" si="4"/>
        <v>0</v>
      </c>
      <c r="CH22" s="87">
        <v>0.6</v>
      </c>
      <c r="CM22" s="123">
        <f t="shared" si="3"/>
        <v>0</v>
      </c>
      <c r="CN22" s="115"/>
      <c r="CO22" s="117"/>
      <c r="CP22" s="117"/>
      <c r="CQ22" s="115"/>
      <c r="CR22" s="117"/>
      <c r="CS22" s="117"/>
      <c r="CT22" s="115"/>
      <c r="CU22" s="117"/>
      <c r="CV22" s="117"/>
      <c r="CW22" s="115"/>
      <c r="CX22" s="117"/>
      <c r="CY22" s="117"/>
      <c r="CZ22" s="115"/>
      <c r="DA22" s="117"/>
      <c r="DB22" s="117"/>
      <c r="DC22" s="115"/>
      <c r="DD22" s="117"/>
      <c r="DE22" s="117"/>
      <c r="DF22" s="115"/>
      <c r="DG22" s="117"/>
      <c r="DH22" s="117"/>
      <c r="DI22" s="115"/>
      <c r="DJ22" s="117"/>
      <c r="DK22" s="117"/>
      <c r="DL22" s="115"/>
      <c r="DM22" s="117"/>
      <c r="DN22" s="117"/>
      <c r="DO22" s="115"/>
    </row>
    <row r="23" spans="1:119" ht="30" hidden="1" customHeight="1" x14ac:dyDescent="0.35">
      <c r="A23" s="113" t="s">
        <v>328</v>
      </c>
      <c r="B23" s="114">
        <v>10</v>
      </c>
      <c r="C23" s="127"/>
      <c r="D23" s="127"/>
      <c r="E23" s="127"/>
      <c r="F23" s="127"/>
      <c r="G23" s="127"/>
      <c r="H23" s="115"/>
      <c r="I23" s="114"/>
      <c r="J23" s="114"/>
      <c r="K23" s="114"/>
      <c r="L23" s="115"/>
      <c r="M23" s="115"/>
      <c r="N23" s="114"/>
      <c r="O23" s="114"/>
      <c r="P23" s="114"/>
      <c r="Q23" s="115"/>
      <c r="R23" s="116"/>
      <c r="S23" s="116"/>
      <c r="T23" s="116"/>
      <c r="U23" s="116"/>
      <c r="V23" s="116"/>
      <c r="W23" s="116"/>
      <c r="X23" s="116"/>
      <c r="Y23" s="116"/>
      <c r="Z23" s="116"/>
      <c r="AA23" s="125">
        <f t="shared" si="0"/>
        <v>0</v>
      </c>
      <c r="AB23" s="116"/>
      <c r="AC23" s="116"/>
      <c r="AD23" s="116"/>
      <c r="AE23" s="116"/>
      <c r="AF23" s="116"/>
      <c r="AG23" s="116"/>
      <c r="AH23" s="116"/>
      <c r="AI23" s="116"/>
      <c r="AJ23" s="116"/>
      <c r="AK23" s="125">
        <f t="shared" si="1"/>
        <v>0</v>
      </c>
      <c r="AL23" s="116">
        <v>0</v>
      </c>
      <c r="AM23" s="114"/>
      <c r="AN23" s="114"/>
      <c r="AO23" s="116"/>
      <c r="AP23" s="117"/>
      <c r="AQ23" s="124" t="str">
        <f t="shared" si="2"/>
        <v/>
      </c>
      <c r="AR23" s="116"/>
      <c r="AS23" s="116"/>
      <c r="AT23" s="117"/>
      <c r="AU23" s="116"/>
      <c r="AV23" s="117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6"/>
      <c r="BK23" s="116"/>
      <c r="BL23" s="118">
        <f t="shared" si="4"/>
        <v>0</v>
      </c>
      <c r="CH23" s="87">
        <v>0.6</v>
      </c>
      <c r="CM23" s="123">
        <f t="shared" si="3"/>
        <v>0</v>
      </c>
      <c r="CN23" s="115"/>
      <c r="CO23" s="117"/>
      <c r="CP23" s="117"/>
      <c r="CQ23" s="115"/>
      <c r="CR23" s="117"/>
      <c r="CS23" s="117"/>
      <c r="CT23" s="115"/>
      <c r="CU23" s="117"/>
      <c r="CV23" s="117"/>
      <c r="CW23" s="115"/>
      <c r="CX23" s="117"/>
      <c r="CY23" s="117"/>
      <c r="CZ23" s="115"/>
      <c r="DA23" s="117"/>
      <c r="DB23" s="117"/>
      <c r="DC23" s="115"/>
      <c r="DD23" s="117"/>
      <c r="DE23" s="117"/>
      <c r="DF23" s="115"/>
      <c r="DG23" s="117"/>
      <c r="DH23" s="117"/>
      <c r="DI23" s="115"/>
      <c r="DJ23" s="117"/>
      <c r="DK23" s="117"/>
      <c r="DL23" s="115"/>
      <c r="DM23" s="117"/>
      <c r="DN23" s="117"/>
      <c r="DO23" s="115"/>
    </row>
    <row r="24" spans="1:119" ht="30" hidden="1" customHeight="1" x14ac:dyDescent="0.35">
      <c r="A24" s="113" t="s">
        <v>328</v>
      </c>
      <c r="B24" s="114">
        <v>11</v>
      </c>
      <c r="C24" s="127"/>
      <c r="D24" s="127"/>
      <c r="E24" s="127"/>
      <c r="F24" s="127"/>
      <c r="G24" s="127"/>
      <c r="H24" s="115"/>
      <c r="I24" s="114"/>
      <c r="J24" s="114"/>
      <c r="K24" s="114"/>
      <c r="L24" s="115"/>
      <c r="M24" s="115"/>
      <c r="N24" s="114"/>
      <c r="O24" s="114"/>
      <c r="P24" s="114"/>
      <c r="Q24" s="115"/>
      <c r="R24" s="116"/>
      <c r="S24" s="116"/>
      <c r="T24" s="116"/>
      <c r="U24" s="116"/>
      <c r="V24" s="116"/>
      <c r="W24" s="116"/>
      <c r="X24" s="116"/>
      <c r="Y24" s="116"/>
      <c r="Z24" s="116"/>
      <c r="AA24" s="125">
        <f t="shared" si="0"/>
        <v>0</v>
      </c>
      <c r="AB24" s="116"/>
      <c r="AC24" s="116"/>
      <c r="AD24" s="116"/>
      <c r="AE24" s="116"/>
      <c r="AF24" s="116"/>
      <c r="AG24" s="116"/>
      <c r="AH24" s="116"/>
      <c r="AI24" s="116"/>
      <c r="AJ24" s="116"/>
      <c r="AK24" s="125">
        <f t="shared" si="1"/>
        <v>0</v>
      </c>
      <c r="AL24" s="116">
        <v>0</v>
      </c>
      <c r="AM24" s="114"/>
      <c r="AN24" s="114"/>
      <c r="AO24" s="116"/>
      <c r="AP24" s="117"/>
      <c r="AQ24" s="124" t="str">
        <f t="shared" si="2"/>
        <v/>
      </c>
      <c r="AR24" s="116"/>
      <c r="AS24" s="116"/>
      <c r="AT24" s="117"/>
      <c r="AU24" s="116"/>
      <c r="AV24" s="117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8">
        <f t="shared" si="4"/>
        <v>0</v>
      </c>
      <c r="CH24" s="87">
        <v>0.6</v>
      </c>
      <c r="CM24" s="123">
        <f t="shared" si="3"/>
        <v>0</v>
      </c>
      <c r="CN24" s="115"/>
      <c r="CO24" s="117"/>
      <c r="CP24" s="117"/>
      <c r="CQ24" s="115"/>
      <c r="CR24" s="117"/>
      <c r="CS24" s="117"/>
      <c r="CT24" s="115"/>
      <c r="CU24" s="117"/>
      <c r="CV24" s="117"/>
      <c r="CW24" s="115"/>
      <c r="CX24" s="117"/>
      <c r="CY24" s="117"/>
      <c r="CZ24" s="115"/>
      <c r="DA24" s="117"/>
      <c r="DB24" s="117"/>
      <c r="DC24" s="115"/>
      <c r="DD24" s="117"/>
      <c r="DE24" s="117"/>
      <c r="DF24" s="115"/>
      <c r="DG24" s="117"/>
      <c r="DH24" s="117"/>
      <c r="DI24" s="115"/>
      <c r="DJ24" s="117"/>
      <c r="DK24" s="117"/>
      <c r="DL24" s="115"/>
      <c r="DM24" s="117"/>
      <c r="DN24" s="117"/>
      <c r="DO24" s="115"/>
    </row>
    <row r="25" spans="1:119" ht="30" hidden="1" customHeight="1" x14ac:dyDescent="0.35">
      <c r="A25" s="113" t="s">
        <v>328</v>
      </c>
      <c r="B25" s="114">
        <v>12</v>
      </c>
      <c r="C25" s="127"/>
      <c r="D25" s="127"/>
      <c r="E25" s="127"/>
      <c r="F25" s="127"/>
      <c r="G25" s="127"/>
      <c r="H25" s="115"/>
      <c r="I25" s="114"/>
      <c r="J25" s="114"/>
      <c r="K25" s="114"/>
      <c r="L25" s="115"/>
      <c r="M25" s="115"/>
      <c r="N25" s="114"/>
      <c r="O25" s="114"/>
      <c r="P25" s="114"/>
      <c r="Q25" s="115"/>
      <c r="R25" s="116"/>
      <c r="S25" s="116"/>
      <c r="T25" s="116"/>
      <c r="U25" s="116"/>
      <c r="V25" s="116"/>
      <c r="W25" s="116"/>
      <c r="X25" s="116"/>
      <c r="Y25" s="116"/>
      <c r="Z25" s="116"/>
      <c r="AA25" s="125">
        <f t="shared" si="0"/>
        <v>0</v>
      </c>
      <c r="AB25" s="116"/>
      <c r="AC25" s="116"/>
      <c r="AD25" s="116"/>
      <c r="AE25" s="116"/>
      <c r="AF25" s="116"/>
      <c r="AG25" s="116"/>
      <c r="AH25" s="116"/>
      <c r="AI25" s="116"/>
      <c r="AJ25" s="116"/>
      <c r="AK25" s="125">
        <f t="shared" si="1"/>
        <v>0</v>
      </c>
      <c r="AL25" s="116">
        <v>0</v>
      </c>
      <c r="AM25" s="114"/>
      <c r="AN25" s="114"/>
      <c r="AO25" s="116"/>
      <c r="AP25" s="117"/>
      <c r="AQ25" s="124" t="str">
        <f t="shared" si="2"/>
        <v/>
      </c>
      <c r="AR25" s="116"/>
      <c r="AS25" s="116"/>
      <c r="AT25" s="117"/>
      <c r="AU25" s="116"/>
      <c r="AV25" s="117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8">
        <f t="shared" si="4"/>
        <v>0</v>
      </c>
      <c r="CH25" s="87">
        <v>0.6</v>
      </c>
      <c r="CM25" s="123">
        <f t="shared" si="3"/>
        <v>0</v>
      </c>
      <c r="CN25" s="115"/>
      <c r="CO25" s="117"/>
      <c r="CP25" s="117"/>
      <c r="CQ25" s="115"/>
      <c r="CR25" s="117"/>
      <c r="CS25" s="117"/>
      <c r="CT25" s="115"/>
      <c r="CU25" s="117"/>
      <c r="CV25" s="117"/>
      <c r="CW25" s="115"/>
      <c r="CX25" s="117"/>
      <c r="CY25" s="117"/>
      <c r="CZ25" s="115"/>
      <c r="DA25" s="117"/>
      <c r="DB25" s="117"/>
      <c r="DC25" s="115"/>
      <c r="DD25" s="117"/>
      <c r="DE25" s="117"/>
      <c r="DF25" s="115"/>
      <c r="DG25" s="117"/>
      <c r="DH25" s="117"/>
      <c r="DI25" s="115"/>
      <c r="DJ25" s="117"/>
      <c r="DK25" s="117"/>
      <c r="DL25" s="115"/>
      <c r="DM25" s="117"/>
      <c r="DN25" s="117"/>
      <c r="DO25" s="115"/>
    </row>
    <row r="26" spans="1:119" ht="30" hidden="1" customHeight="1" outlineLevel="1" x14ac:dyDescent="0.35">
      <c r="A26" s="113" t="s">
        <v>328</v>
      </c>
      <c r="B26" s="114">
        <v>13</v>
      </c>
      <c r="C26" s="127"/>
      <c r="D26" s="127"/>
      <c r="E26" s="127"/>
      <c r="F26" s="127"/>
      <c r="G26" s="127"/>
      <c r="H26" s="115"/>
      <c r="I26" s="114"/>
      <c r="J26" s="114"/>
      <c r="K26" s="114"/>
      <c r="L26" s="115"/>
      <c r="M26" s="115"/>
      <c r="N26" s="114"/>
      <c r="O26" s="114"/>
      <c r="P26" s="114"/>
      <c r="Q26" s="115"/>
      <c r="R26" s="114"/>
      <c r="S26" s="114"/>
      <c r="T26" s="114"/>
      <c r="U26" s="114"/>
      <c r="V26" s="114"/>
      <c r="W26" s="114"/>
      <c r="X26" s="114"/>
      <c r="Y26" s="114"/>
      <c r="Z26" s="114"/>
      <c r="AA26" s="125">
        <f t="shared" si="0"/>
        <v>0</v>
      </c>
      <c r="AB26" s="114"/>
      <c r="AC26" s="114"/>
      <c r="AD26" s="114"/>
      <c r="AE26" s="114"/>
      <c r="AF26" s="114"/>
      <c r="AG26" s="114"/>
      <c r="AH26" s="114"/>
      <c r="AI26" s="114"/>
      <c r="AJ26" s="114"/>
      <c r="AK26" s="125">
        <f t="shared" si="1"/>
        <v>0</v>
      </c>
      <c r="AL26" s="116">
        <v>0</v>
      </c>
      <c r="AM26" s="114"/>
      <c r="AN26" s="114"/>
      <c r="AO26" s="116"/>
      <c r="AP26" s="116"/>
      <c r="AQ26" s="124" t="str">
        <f t="shared" si="2"/>
        <v/>
      </c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8">
        <f t="shared" si="4"/>
        <v>0</v>
      </c>
      <c r="CH26" s="87">
        <v>0.6</v>
      </c>
      <c r="CM26" s="123">
        <f t="shared" si="3"/>
        <v>0</v>
      </c>
      <c r="CN26" s="115"/>
      <c r="CO26" s="117"/>
      <c r="CP26" s="117"/>
      <c r="CQ26" s="115"/>
      <c r="CR26" s="117"/>
      <c r="CS26" s="117"/>
      <c r="CT26" s="115"/>
      <c r="CU26" s="117"/>
      <c r="CV26" s="117"/>
      <c r="CW26" s="115"/>
      <c r="CX26" s="117"/>
      <c r="CY26" s="117"/>
      <c r="CZ26" s="115"/>
      <c r="DA26" s="117"/>
      <c r="DB26" s="117"/>
      <c r="DC26" s="115"/>
      <c r="DD26" s="117"/>
      <c r="DE26" s="117"/>
      <c r="DF26" s="115"/>
      <c r="DG26" s="117"/>
      <c r="DH26" s="117"/>
      <c r="DI26" s="115"/>
      <c r="DJ26" s="117"/>
      <c r="DK26" s="117"/>
      <c r="DL26" s="115"/>
      <c r="DM26" s="117"/>
      <c r="DN26" s="117"/>
      <c r="DO26" s="115"/>
    </row>
    <row r="27" spans="1:119" ht="30" hidden="1" customHeight="1" outlineLevel="1" x14ac:dyDescent="0.35">
      <c r="A27" s="113" t="s">
        <v>328</v>
      </c>
      <c r="B27" s="114">
        <v>14</v>
      </c>
      <c r="C27" s="127"/>
      <c r="D27" s="127"/>
      <c r="E27" s="127"/>
      <c r="F27" s="127"/>
      <c r="G27" s="127"/>
      <c r="H27" s="115"/>
      <c r="I27" s="114"/>
      <c r="J27" s="114"/>
      <c r="K27" s="114"/>
      <c r="L27" s="115"/>
      <c r="M27" s="115"/>
      <c r="N27" s="114"/>
      <c r="O27" s="114"/>
      <c r="P27" s="114"/>
      <c r="Q27" s="115"/>
      <c r="R27" s="114"/>
      <c r="S27" s="114"/>
      <c r="T27" s="114"/>
      <c r="U27" s="114"/>
      <c r="V27" s="114"/>
      <c r="W27" s="114"/>
      <c r="X27" s="114"/>
      <c r="Y27" s="114"/>
      <c r="Z27" s="114"/>
      <c r="AA27" s="125">
        <f t="shared" si="0"/>
        <v>0</v>
      </c>
      <c r="AB27" s="114"/>
      <c r="AC27" s="114"/>
      <c r="AD27" s="114"/>
      <c r="AE27" s="114"/>
      <c r="AF27" s="114"/>
      <c r="AG27" s="114"/>
      <c r="AH27" s="114"/>
      <c r="AI27" s="114"/>
      <c r="AJ27" s="114"/>
      <c r="AK27" s="125">
        <f t="shared" si="1"/>
        <v>0</v>
      </c>
      <c r="AL27" s="116">
        <v>0</v>
      </c>
      <c r="AM27" s="114"/>
      <c r="AN27" s="114"/>
      <c r="AO27" s="116"/>
      <c r="AP27" s="116"/>
      <c r="AQ27" s="124" t="str">
        <f t="shared" si="2"/>
        <v/>
      </c>
      <c r="AR27" s="116"/>
      <c r="AS27" s="116"/>
      <c r="AT27" s="116"/>
      <c r="AU27" s="116"/>
      <c r="AV27" s="116"/>
      <c r="AW27" s="116"/>
      <c r="AX27" s="116"/>
      <c r="AY27" s="116"/>
      <c r="AZ27" s="116"/>
      <c r="BA27" s="116"/>
      <c r="BB27" s="116"/>
      <c r="BC27" s="116"/>
      <c r="BD27" s="116"/>
      <c r="BE27" s="116"/>
      <c r="BF27" s="116"/>
      <c r="BG27" s="116"/>
      <c r="BH27" s="116"/>
      <c r="BI27" s="116"/>
      <c r="BJ27" s="116"/>
      <c r="BK27" s="116"/>
      <c r="BL27" s="118">
        <f t="shared" si="4"/>
        <v>0</v>
      </c>
      <c r="CH27" s="87">
        <v>0.6</v>
      </c>
      <c r="CM27" s="123">
        <f t="shared" si="3"/>
        <v>0</v>
      </c>
      <c r="CN27" s="115"/>
      <c r="CO27" s="117"/>
      <c r="CP27" s="117"/>
      <c r="CQ27" s="115"/>
      <c r="CR27" s="117"/>
      <c r="CS27" s="117"/>
      <c r="CT27" s="115"/>
      <c r="CU27" s="117"/>
      <c r="CV27" s="117"/>
      <c r="CW27" s="115"/>
      <c r="CX27" s="117"/>
      <c r="CY27" s="117"/>
      <c r="CZ27" s="115"/>
      <c r="DA27" s="117"/>
      <c r="DB27" s="117"/>
      <c r="DC27" s="115"/>
      <c r="DD27" s="117"/>
      <c r="DE27" s="117"/>
      <c r="DF27" s="115"/>
      <c r="DG27" s="117"/>
      <c r="DH27" s="117"/>
      <c r="DI27" s="115"/>
      <c r="DJ27" s="117"/>
      <c r="DK27" s="117"/>
      <c r="DL27" s="115"/>
      <c r="DM27" s="117"/>
      <c r="DN27" s="117"/>
      <c r="DO27" s="115"/>
    </row>
    <row r="28" spans="1:119" ht="30" hidden="1" customHeight="1" outlineLevel="1" x14ac:dyDescent="0.35">
      <c r="A28" s="113" t="s">
        <v>328</v>
      </c>
      <c r="B28" s="114">
        <v>15</v>
      </c>
      <c r="C28" s="127"/>
      <c r="D28" s="127"/>
      <c r="E28" s="127"/>
      <c r="F28" s="127"/>
      <c r="G28" s="127"/>
      <c r="H28" s="115"/>
      <c r="I28" s="114"/>
      <c r="J28" s="114"/>
      <c r="K28" s="114"/>
      <c r="L28" s="115"/>
      <c r="M28" s="115"/>
      <c r="N28" s="114"/>
      <c r="O28" s="114"/>
      <c r="P28" s="114"/>
      <c r="Q28" s="115"/>
      <c r="R28" s="114"/>
      <c r="S28" s="114"/>
      <c r="T28" s="114"/>
      <c r="U28" s="114"/>
      <c r="V28" s="114"/>
      <c r="W28" s="114"/>
      <c r="X28" s="114"/>
      <c r="Y28" s="114"/>
      <c r="Z28" s="114"/>
      <c r="AA28" s="125">
        <f t="shared" si="0"/>
        <v>0</v>
      </c>
      <c r="AB28" s="114"/>
      <c r="AC28" s="114"/>
      <c r="AD28" s="114"/>
      <c r="AE28" s="114"/>
      <c r="AF28" s="114"/>
      <c r="AG28" s="114"/>
      <c r="AH28" s="114"/>
      <c r="AI28" s="114"/>
      <c r="AJ28" s="114"/>
      <c r="AK28" s="125">
        <f t="shared" si="1"/>
        <v>0</v>
      </c>
      <c r="AL28" s="116">
        <v>0</v>
      </c>
      <c r="AM28" s="114"/>
      <c r="AN28" s="114"/>
      <c r="AO28" s="116"/>
      <c r="AP28" s="116"/>
      <c r="AQ28" s="124" t="str">
        <f t="shared" si="2"/>
        <v/>
      </c>
      <c r="AR28" s="116"/>
      <c r="AS28" s="116"/>
      <c r="AT28" s="116"/>
      <c r="AU28" s="116"/>
      <c r="AV28" s="116"/>
      <c r="AW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6"/>
      <c r="BK28" s="116"/>
      <c r="BL28" s="118">
        <f t="shared" si="4"/>
        <v>0</v>
      </c>
      <c r="CH28" s="87">
        <v>0.6</v>
      </c>
      <c r="CM28" s="123">
        <f t="shared" si="3"/>
        <v>0</v>
      </c>
      <c r="CN28" s="115"/>
      <c r="CO28" s="117"/>
      <c r="CP28" s="117"/>
      <c r="CQ28" s="115"/>
      <c r="CR28" s="117"/>
      <c r="CS28" s="117"/>
      <c r="CT28" s="115"/>
      <c r="CU28" s="117"/>
      <c r="CV28" s="117"/>
      <c r="CW28" s="115"/>
      <c r="CX28" s="117"/>
      <c r="CY28" s="117"/>
      <c r="CZ28" s="115"/>
      <c r="DA28" s="117"/>
      <c r="DB28" s="117"/>
      <c r="DC28" s="115"/>
      <c r="DD28" s="117"/>
      <c r="DE28" s="117"/>
      <c r="DF28" s="115"/>
      <c r="DG28" s="117"/>
      <c r="DH28" s="117"/>
      <c r="DI28" s="115"/>
      <c r="DJ28" s="117"/>
      <c r="DK28" s="117"/>
      <c r="DL28" s="115"/>
      <c r="DM28" s="117"/>
      <c r="DN28" s="117"/>
      <c r="DO28" s="115"/>
    </row>
    <row r="29" spans="1:119" ht="30" hidden="1" customHeight="1" outlineLevel="1" x14ac:dyDescent="0.35">
      <c r="A29" s="113" t="s">
        <v>328</v>
      </c>
      <c r="B29" s="114">
        <v>16</v>
      </c>
      <c r="C29" s="127"/>
      <c r="D29" s="127"/>
      <c r="E29" s="127"/>
      <c r="F29" s="127"/>
      <c r="G29" s="127"/>
      <c r="H29" s="115"/>
      <c r="I29" s="114"/>
      <c r="J29" s="114"/>
      <c r="K29" s="114"/>
      <c r="L29" s="115"/>
      <c r="M29" s="115"/>
      <c r="N29" s="114"/>
      <c r="O29" s="114"/>
      <c r="P29" s="114"/>
      <c r="Q29" s="115"/>
      <c r="R29" s="114"/>
      <c r="S29" s="114"/>
      <c r="T29" s="114"/>
      <c r="U29" s="114"/>
      <c r="V29" s="114"/>
      <c r="W29" s="114"/>
      <c r="X29" s="114"/>
      <c r="Y29" s="114"/>
      <c r="Z29" s="114"/>
      <c r="AA29" s="125">
        <f t="shared" si="0"/>
        <v>0</v>
      </c>
      <c r="AB29" s="114"/>
      <c r="AC29" s="114"/>
      <c r="AD29" s="114"/>
      <c r="AE29" s="114"/>
      <c r="AF29" s="114"/>
      <c r="AG29" s="114"/>
      <c r="AH29" s="114"/>
      <c r="AI29" s="114"/>
      <c r="AJ29" s="114"/>
      <c r="AK29" s="125">
        <f t="shared" si="1"/>
        <v>0</v>
      </c>
      <c r="AL29" s="116">
        <v>0</v>
      </c>
      <c r="AM29" s="114"/>
      <c r="AN29" s="114"/>
      <c r="AO29" s="116"/>
      <c r="AP29" s="116"/>
      <c r="AQ29" s="124" t="str">
        <f t="shared" si="2"/>
        <v/>
      </c>
      <c r="AR29" s="116"/>
      <c r="AS29" s="116"/>
      <c r="AT29" s="116"/>
      <c r="AU29" s="116"/>
      <c r="AV29" s="116"/>
      <c r="AW29" s="116"/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6"/>
      <c r="BK29" s="116"/>
      <c r="BL29" s="118">
        <f t="shared" si="4"/>
        <v>0</v>
      </c>
      <c r="CH29" s="87">
        <v>0.6</v>
      </c>
      <c r="CM29" s="123">
        <f t="shared" si="3"/>
        <v>0</v>
      </c>
      <c r="CN29" s="115"/>
      <c r="CO29" s="117"/>
      <c r="CP29" s="117"/>
      <c r="CQ29" s="115"/>
      <c r="CR29" s="117"/>
      <c r="CS29" s="117"/>
      <c r="CT29" s="115"/>
      <c r="CU29" s="117"/>
      <c r="CV29" s="117"/>
      <c r="CW29" s="115"/>
      <c r="CX29" s="117"/>
      <c r="CY29" s="117"/>
      <c r="CZ29" s="115"/>
      <c r="DA29" s="117"/>
      <c r="DB29" s="117"/>
      <c r="DC29" s="115"/>
      <c r="DD29" s="117"/>
      <c r="DE29" s="117"/>
      <c r="DF29" s="115"/>
      <c r="DG29" s="117"/>
      <c r="DH29" s="117"/>
      <c r="DI29" s="115"/>
      <c r="DJ29" s="117"/>
      <c r="DK29" s="117"/>
      <c r="DL29" s="115"/>
      <c r="DM29" s="117"/>
      <c r="DN29" s="117"/>
      <c r="DO29" s="115"/>
    </row>
    <row r="30" spans="1:119" ht="30" hidden="1" customHeight="1" outlineLevel="1" x14ac:dyDescent="0.35">
      <c r="A30" s="113" t="s">
        <v>328</v>
      </c>
      <c r="B30" s="114">
        <v>17</v>
      </c>
      <c r="C30" s="127"/>
      <c r="D30" s="127"/>
      <c r="E30" s="127"/>
      <c r="F30" s="127"/>
      <c r="G30" s="127"/>
      <c r="H30" s="115"/>
      <c r="I30" s="114"/>
      <c r="J30" s="114"/>
      <c r="K30" s="114"/>
      <c r="L30" s="115"/>
      <c r="M30" s="115"/>
      <c r="N30" s="114"/>
      <c r="O30" s="114"/>
      <c r="P30" s="114"/>
      <c r="Q30" s="115"/>
      <c r="R30" s="114"/>
      <c r="S30" s="114"/>
      <c r="T30" s="114"/>
      <c r="U30" s="114"/>
      <c r="V30" s="114"/>
      <c r="W30" s="114"/>
      <c r="X30" s="114"/>
      <c r="Y30" s="114"/>
      <c r="Z30" s="114"/>
      <c r="AA30" s="125">
        <f t="shared" si="0"/>
        <v>0</v>
      </c>
      <c r="AB30" s="114"/>
      <c r="AC30" s="114"/>
      <c r="AD30" s="114"/>
      <c r="AE30" s="114"/>
      <c r="AF30" s="114"/>
      <c r="AG30" s="114"/>
      <c r="AH30" s="114"/>
      <c r="AI30" s="114"/>
      <c r="AJ30" s="114"/>
      <c r="AK30" s="125">
        <f t="shared" si="1"/>
        <v>0</v>
      </c>
      <c r="AL30" s="116">
        <v>0</v>
      </c>
      <c r="AM30" s="114"/>
      <c r="AN30" s="114"/>
      <c r="AO30" s="116"/>
      <c r="AP30" s="116"/>
      <c r="AQ30" s="124" t="str">
        <f t="shared" si="2"/>
        <v/>
      </c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8">
        <f t="shared" si="4"/>
        <v>0</v>
      </c>
      <c r="CH30" s="87">
        <v>0.6</v>
      </c>
      <c r="CM30" s="123">
        <f t="shared" si="3"/>
        <v>0</v>
      </c>
      <c r="CN30" s="115"/>
      <c r="CO30" s="117"/>
      <c r="CP30" s="117"/>
      <c r="CQ30" s="115"/>
      <c r="CR30" s="117"/>
      <c r="CS30" s="117"/>
      <c r="CT30" s="115"/>
      <c r="CU30" s="117"/>
      <c r="CV30" s="117"/>
      <c r="CW30" s="115"/>
      <c r="CX30" s="117"/>
      <c r="CY30" s="117"/>
      <c r="CZ30" s="115"/>
      <c r="DA30" s="117"/>
      <c r="DB30" s="117"/>
      <c r="DC30" s="115"/>
      <c r="DD30" s="117"/>
      <c r="DE30" s="117"/>
      <c r="DF30" s="115"/>
      <c r="DG30" s="117"/>
      <c r="DH30" s="117"/>
      <c r="DI30" s="115"/>
      <c r="DJ30" s="117"/>
      <c r="DK30" s="117"/>
      <c r="DL30" s="115"/>
      <c r="DM30" s="117"/>
      <c r="DN30" s="117"/>
      <c r="DO30" s="115"/>
    </row>
    <row r="31" spans="1:119" ht="30" hidden="1" customHeight="1" outlineLevel="1" x14ac:dyDescent="0.35">
      <c r="A31" s="113" t="s">
        <v>328</v>
      </c>
      <c r="B31" s="114">
        <v>18</v>
      </c>
      <c r="C31" s="127"/>
      <c r="D31" s="127"/>
      <c r="E31" s="127"/>
      <c r="F31" s="127"/>
      <c r="G31" s="127"/>
      <c r="H31" s="115"/>
      <c r="I31" s="114"/>
      <c r="J31" s="114"/>
      <c r="K31" s="114"/>
      <c r="L31" s="115"/>
      <c r="M31" s="115"/>
      <c r="N31" s="114"/>
      <c r="O31" s="114"/>
      <c r="P31" s="114"/>
      <c r="Q31" s="115"/>
      <c r="R31" s="114"/>
      <c r="S31" s="114"/>
      <c r="T31" s="114"/>
      <c r="U31" s="114"/>
      <c r="V31" s="114"/>
      <c r="W31" s="114"/>
      <c r="X31" s="114"/>
      <c r="Y31" s="114"/>
      <c r="Z31" s="114"/>
      <c r="AA31" s="125">
        <f t="shared" si="0"/>
        <v>0</v>
      </c>
      <c r="AB31" s="114"/>
      <c r="AC31" s="114"/>
      <c r="AD31" s="114"/>
      <c r="AE31" s="114"/>
      <c r="AF31" s="114"/>
      <c r="AG31" s="114"/>
      <c r="AH31" s="114"/>
      <c r="AI31" s="114"/>
      <c r="AJ31" s="114"/>
      <c r="AK31" s="125">
        <f t="shared" si="1"/>
        <v>0</v>
      </c>
      <c r="AL31" s="116">
        <v>0</v>
      </c>
      <c r="AM31" s="114"/>
      <c r="AN31" s="114"/>
      <c r="AO31" s="116"/>
      <c r="AP31" s="116"/>
      <c r="AQ31" s="124" t="str">
        <f t="shared" si="2"/>
        <v/>
      </c>
      <c r="AR31" s="116"/>
      <c r="AS31" s="116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8">
        <f t="shared" si="4"/>
        <v>0</v>
      </c>
      <c r="CH31" s="87">
        <v>0.6</v>
      </c>
      <c r="CM31" s="123">
        <f t="shared" si="3"/>
        <v>0</v>
      </c>
      <c r="CN31" s="115"/>
      <c r="CO31" s="117"/>
      <c r="CP31" s="117"/>
      <c r="CQ31" s="115"/>
      <c r="CR31" s="117"/>
      <c r="CS31" s="117"/>
      <c r="CT31" s="115"/>
      <c r="CU31" s="117"/>
      <c r="CV31" s="117"/>
      <c r="CW31" s="115"/>
      <c r="CX31" s="117"/>
      <c r="CY31" s="117"/>
      <c r="CZ31" s="115"/>
      <c r="DA31" s="117"/>
      <c r="DB31" s="117"/>
      <c r="DC31" s="115"/>
      <c r="DD31" s="117"/>
      <c r="DE31" s="117"/>
      <c r="DF31" s="115"/>
      <c r="DG31" s="117"/>
      <c r="DH31" s="117"/>
      <c r="DI31" s="115"/>
      <c r="DJ31" s="117"/>
      <c r="DK31" s="117"/>
      <c r="DL31" s="115"/>
      <c r="DM31" s="117"/>
      <c r="DN31" s="117"/>
      <c r="DO31" s="115"/>
    </row>
    <row r="32" spans="1:119" ht="30" hidden="1" customHeight="1" outlineLevel="1" x14ac:dyDescent="0.35">
      <c r="A32" s="113" t="s">
        <v>328</v>
      </c>
      <c r="B32" s="114">
        <v>19</v>
      </c>
      <c r="C32" s="127"/>
      <c r="D32" s="127"/>
      <c r="E32" s="127"/>
      <c r="F32" s="127"/>
      <c r="G32" s="127"/>
      <c r="H32" s="115"/>
      <c r="I32" s="114"/>
      <c r="J32" s="114"/>
      <c r="K32" s="114"/>
      <c r="L32" s="115"/>
      <c r="M32" s="115"/>
      <c r="N32" s="114"/>
      <c r="O32" s="114"/>
      <c r="P32" s="114"/>
      <c r="Q32" s="115"/>
      <c r="R32" s="114"/>
      <c r="S32" s="114"/>
      <c r="T32" s="114"/>
      <c r="U32" s="114"/>
      <c r="V32" s="114"/>
      <c r="W32" s="114"/>
      <c r="X32" s="114"/>
      <c r="Y32" s="114"/>
      <c r="Z32" s="114"/>
      <c r="AA32" s="125">
        <f t="shared" si="0"/>
        <v>0</v>
      </c>
      <c r="AB32" s="114"/>
      <c r="AC32" s="114"/>
      <c r="AD32" s="114"/>
      <c r="AE32" s="114"/>
      <c r="AF32" s="114"/>
      <c r="AG32" s="114"/>
      <c r="AH32" s="114"/>
      <c r="AI32" s="114"/>
      <c r="AJ32" s="114"/>
      <c r="AK32" s="125">
        <f t="shared" si="1"/>
        <v>0</v>
      </c>
      <c r="AL32" s="116">
        <v>0</v>
      </c>
      <c r="AM32" s="114"/>
      <c r="AN32" s="114"/>
      <c r="AO32" s="116"/>
      <c r="AP32" s="116"/>
      <c r="AQ32" s="124" t="str">
        <f t="shared" si="2"/>
        <v/>
      </c>
      <c r="AR32" s="116"/>
      <c r="AS32" s="116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8">
        <f t="shared" si="4"/>
        <v>0</v>
      </c>
      <c r="CH32" s="87">
        <v>0.6</v>
      </c>
      <c r="CM32" s="123">
        <f t="shared" si="3"/>
        <v>0</v>
      </c>
      <c r="CN32" s="115"/>
      <c r="CO32" s="117"/>
      <c r="CP32" s="117"/>
      <c r="CQ32" s="115"/>
      <c r="CR32" s="117"/>
      <c r="CS32" s="117"/>
      <c r="CT32" s="115"/>
      <c r="CU32" s="117"/>
      <c r="CV32" s="117"/>
      <c r="CW32" s="115"/>
      <c r="CX32" s="117"/>
      <c r="CY32" s="117"/>
      <c r="CZ32" s="115"/>
      <c r="DA32" s="117"/>
      <c r="DB32" s="117"/>
      <c r="DC32" s="115"/>
      <c r="DD32" s="117"/>
      <c r="DE32" s="117"/>
      <c r="DF32" s="115"/>
      <c r="DG32" s="117"/>
      <c r="DH32" s="117"/>
      <c r="DI32" s="115"/>
      <c r="DJ32" s="117"/>
      <c r="DK32" s="117"/>
      <c r="DL32" s="115"/>
      <c r="DM32" s="117"/>
      <c r="DN32" s="117"/>
      <c r="DO32" s="115"/>
    </row>
    <row r="33" spans="1:119" ht="30" hidden="1" customHeight="1" outlineLevel="1" x14ac:dyDescent="0.35">
      <c r="A33" s="113" t="s">
        <v>328</v>
      </c>
      <c r="B33" s="114">
        <v>20</v>
      </c>
      <c r="C33" s="127"/>
      <c r="D33" s="127"/>
      <c r="E33" s="127"/>
      <c r="F33" s="127"/>
      <c r="G33" s="127"/>
      <c r="H33" s="115"/>
      <c r="I33" s="114"/>
      <c r="J33" s="114"/>
      <c r="K33" s="114"/>
      <c r="L33" s="115"/>
      <c r="M33" s="115"/>
      <c r="N33" s="114"/>
      <c r="O33" s="114"/>
      <c r="P33" s="114"/>
      <c r="Q33" s="115"/>
      <c r="R33" s="114"/>
      <c r="S33" s="114"/>
      <c r="T33" s="114"/>
      <c r="U33" s="114"/>
      <c r="V33" s="114"/>
      <c r="W33" s="114"/>
      <c r="X33" s="114"/>
      <c r="Y33" s="114"/>
      <c r="Z33" s="114"/>
      <c r="AA33" s="126">
        <f t="shared" si="0"/>
        <v>0</v>
      </c>
      <c r="AB33" s="114"/>
      <c r="AC33" s="114"/>
      <c r="AD33" s="114"/>
      <c r="AE33" s="114"/>
      <c r="AF33" s="114"/>
      <c r="AG33" s="114"/>
      <c r="AH33" s="114"/>
      <c r="AI33" s="114"/>
      <c r="AJ33" s="114"/>
      <c r="AK33" s="125">
        <f t="shared" si="1"/>
        <v>0</v>
      </c>
      <c r="AL33" s="116">
        <v>0</v>
      </c>
      <c r="AM33" s="114"/>
      <c r="AN33" s="114"/>
      <c r="AO33" s="116"/>
      <c r="AP33" s="116"/>
      <c r="AQ33" s="124" t="str">
        <f t="shared" si="2"/>
        <v/>
      </c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8">
        <f t="shared" si="4"/>
        <v>0</v>
      </c>
      <c r="CH33" s="87">
        <v>0.6</v>
      </c>
      <c r="CM33" s="123">
        <f t="shared" si="3"/>
        <v>0</v>
      </c>
      <c r="CN33" s="115"/>
      <c r="CO33" s="117"/>
      <c r="CP33" s="117"/>
      <c r="CQ33" s="115"/>
      <c r="CR33" s="117"/>
      <c r="CS33" s="117"/>
      <c r="CT33" s="115"/>
      <c r="CU33" s="117"/>
      <c r="CV33" s="117"/>
      <c r="CW33" s="115"/>
      <c r="CX33" s="117"/>
      <c r="CY33" s="117"/>
      <c r="CZ33" s="115"/>
      <c r="DA33" s="117"/>
      <c r="DB33" s="117"/>
      <c r="DC33" s="115"/>
      <c r="DD33" s="117"/>
      <c r="DE33" s="117"/>
      <c r="DF33" s="115"/>
      <c r="DG33" s="117"/>
      <c r="DH33" s="117"/>
      <c r="DI33" s="115"/>
      <c r="DJ33" s="117"/>
      <c r="DK33" s="117"/>
      <c r="DL33" s="115"/>
      <c r="DM33" s="117"/>
      <c r="DN33" s="117"/>
      <c r="DO33" s="115"/>
    </row>
    <row r="34" spans="1:119" ht="30" hidden="1" customHeight="1" collapsed="1" x14ac:dyDescent="0.35">
      <c r="B34" s="119" t="s">
        <v>329</v>
      </c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20">
        <f t="shared" ref="R34:Z34" si="5">SUM(R14:R33)</f>
        <v>0</v>
      </c>
      <c r="S34" s="120">
        <f t="shared" si="5"/>
        <v>0</v>
      </c>
      <c r="T34" s="120">
        <f t="shared" si="5"/>
        <v>0</v>
      </c>
      <c r="U34" s="120">
        <f t="shared" si="5"/>
        <v>0</v>
      </c>
      <c r="V34" s="120">
        <f t="shared" si="5"/>
        <v>0</v>
      </c>
      <c r="W34" s="120">
        <f t="shared" si="5"/>
        <v>0</v>
      </c>
      <c r="X34" s="120">
        <f t="shared" si="5"/>
        <v>0</v>
      </c>
      <c r="Y34" s="120">
        <f t="shared" si="5"/>
        <v>0</v>
      </c>
      <c r="Z34" s="120">
        <f t="shared" si="5"/>
        <v>0</v>
      </c>
      <c r="AA34" s="120">
        <f t="shared" si="0"/>
        <v>0</v>
      </c>
      <c r="AB34" s="120">
        <f t="shared" ref="AB34:AJ34" si="6">SUM(AB14:AB33)</f>
        <v>0</v>
      </c>
      <c r="AC34" s="120">
        <f t="shared" si="6"/>
        <v>0</v>
      </c>
      <c r="AD34" s="120">
        <f t="shared" si="6"/>
        <v>0</v>
      </c>
      <c r="AE34" s="120">
        <f t="shared" si="6"/>
        <v>0</v>
      </c>
      <c r="AF34" s="120">
        <f t="shared" si="6"/>
        <v>0</v>
      </c>
      <c r="AG34" s="120">
        <f t="shared" si="6"/>
        <v>0</v>
      </c>
      <c r="AH34" s="120">
        <f t="shared" si="6"/>
        <v>0</v>
      </c>
      <c r="AI34" s="120">
        <f t="shared" si="6"/>
        <v>0</v>
      </c>
      <c r="AJ34" s="120">
        <f t="shared" si="6"/>
        <v>0</v>
      </c>
      <c r="AK34" s="120">
        <f t="shared" si="1"/>
        <v>0</v>
      </c>
      <c r="AL34" s="120">
        <f>SUM(AL14:AL33)</f>
        <v>0</v>
      </c>
      <c r="AM34" s="119"/>
      <c r="AN34" s="119"/>
      <c r="AO34" s="120">
        <f>SUM(AO14:AO33)</f>
        <v>600000</v>
      </c>
      <c r="AP34" s="120"/>
      <c r="AQ34" s="120"/>
      <c r="AR34" s="120">
        <f>SUM(AR14:AR33)</f>
        <v>600000</v>
      </c>
      <c r="AS34" s="120"/>
      <c r="AT34" s="120"/>
      <c r="AU34" s="120"/>
      <c r="AV34" s="120"/>
      <c r="AW34" s="120">
        <f>SUM(AW14:AW33)</f>
        <v>0</v>
      </c>
      <c r="AX34" s="120">
        <f>SUM(AX14:AX33)</f>
        <v>0</v>
      </c>
      <c r="AY34" s="120">
        <f>SUM(AY14:AY33)</f>
        <v>0</v>
      </c>
      <c r="AZ34" s="120"/>
      <c r="BA34" s="120">
        <f t="shared" ref="BA34:BL34" si="7">SUM(BA14:BA33)</f>
        <v>0</v>
      </c>
      <c r="BB34" s="120">
        <f t="shared" si="7"/>
        <v>0</v>
      </c>
      <c r="BC34" s="120">
        <f t="shared" si="7"/>
        <v>0</v>
      </c>
      <c r="BD34" s="120">
        <f t="shared" si="7"/>
        <v>0</v>
      </c>
      <c r="BE34" s="120">
        <f t="shared" si="7"/>
        <v>0</v>
      </c>
      <c r="BF34" s="120">
        <f t="shared" si="7"/>
        <v>0</v>
      </c>
      <c r="BG34" s="120">
        <f t="shared" si="7"/>
        <v>0</v>
      </c>
      <c r="BH34" s="120">
        <f t="shared" si="7"/>
        <v>0</v>
      </c>
      <c r="BI34" s="120">
        <f t="shared" si="7"/>
        <v>0</v>
      </c>
      <c r="BJ34" s="120">
        <f t="shared" si="7"/>
        <v>0</v>
      </c>
      <c r="BK34" s="120">
        <f t="shared" si="7"/>
        <v>0</v>
      </c>
      <c r="BL34" s="120">
        <f t="shared" si="7"/>
        <v>0</v>
      </c>
      <c r="CM34" s="120"/>
      <c r="CN34" s="119"/>
      <c r="CO34" s="119"/>
      <c r="CP34" s="119"/>
      <c r="CQ34" s="119"/>
      <c r="CR34" s="119"/>
      <c r="CS34" s="119"/>
      <c r="CT34" s="119"/>
      <c r="CU34" s="119"/>
      <c r="CV34" s="119"/>
      <c r="CW34" s="119"/>
      <c r="CX34" s="119"/>
      <c r="CY34" s="119"/>
      <c r="CZ34" s="119"/>
      <c r="DA34" s="119"/>
      <c r="DB34" s="119"/>
      <c r="DC34" s="119"/>
      <c r="DD34" s="119"/>
      <c r="DE34" s="119"/>
      <c r="DF34" s="119"/>
      <c r="DG34" s="119"/>
      <c r="DH34" s="119"/>
      <c r="DI34" s="119"/>
      <c r="DJ34" s="119"/>
      <c r="DK34" s="119"/>
      <c r="DL34" s="119"/>
      <c r="DM34" s="119"/>
      <c r="DN34" s="119"/>
      <c r="DO34" s="119"/>
    </row>
    <row r="35" spans="1:119" x14ac:dyDescent="0.35">
      <c r="C35" s="158"/>
      <c r="D35" s="158"/>
      <c r="E35" s="158"/>
      <c r="F35" s="158"/>
      <c r="G35" s="158"/>
      <c r="I35" s="158"/>
      <c r="J35" s="158"/>
      <c r="AN35" s="158"/>
      <c r="AO35" s="158"/>
      <c r="AP35" s="158"/>
      <c r="AR35" s="158"/>
    </row>
  </sheetData>
  <sheetProtection formatColumns="0" formatRows="0"/>
  <dataConsolidate/>
  <mergeCells count="4">
    <mergeCell ref="B6:C6"/>
    <mergeCell ref="B7:C7"/>
    <mergeCell ref="B8:C8"/>
    <mergeCell ref="B9:C9"/>
  </mergeCells>
  <conditionalFormatting sqref="A14:A33">
    <cfRule type="cellIs" dxfId="120" priority="13" operator="equal">
      <formula>"No"</formula>
    </cfRule>
    <cfRule type="cellIs" dxfId="119" priority="14" operator="equal">
      <formula>"Yes"</formula>
    </cfRule>
  </conditionalFormatting>
  <conditionalFormatting sqref="CP14:CP33">
    <cfRule type="expression" dxfId="118" priority="12">
      <formula>_xlfn.DAYS(CP14,CO14)&lt;365</formula>
    </cfRule>
  </conditionalFormatting>
  <conditionalFormatting sqref="CS15:CS33">
    <cfRule type="expression" dxfId="117" priority="11">
      <formula>_xlfn.DAYS(CS15,CR15)&lt;365</formula>
    </cfRule>
  </conditionalFormatting>
  <conditionalFormatting sqref="CV15:CV33">
    <cfRule type="expression" dxfId="116" priority="10">
      <formula>_xlfn.DAYS(CV15,CU15)&lt;365</formula>
    </cfRule>
  </conditionalFormatting>
  <conditionalFormatting sqref="CY15:CY33">
    <cfRule type="expression" dxfId="115" priority="9">
      <formula>_xlfn.DAYS(CY15,CX15)&lt;365</formula>
    </cfRule>
  </conditionalFormatting>
  <conditionalFormatting sqref="DB14:DB33">
    <cfRule type="expression" dxfId="114" priority="8">
      <formula>_xlfn.DAYS(DB14,DA14)&lt;365</formula>
    </cfRule>
  </conditionalFormatting>
  <conditionalFormatting sqref="DE14:DE33">
    <cfRule type="expression" dxfId="113" priority="7">
      <formula>_xlfn.DAYS(DE14,DD14)&lt;365</formula>
    </cfRule>
  </conditionalFormatting>
  <conditionalFormatting sqref="DH14:DH33">
    <cfRule type="expression" dxfId="112" priority="6">
      <formula>_xlfn.DAYS(DH14,DG14)&lt;365</formula>
    </cfRule>
  </conditionalFormatting>
  <conditionalFormatting sqref="DK14:DK33">
    <cfRule type="expression" dxfId="111" priority="5">
      <formula>_xlfn.DAYS(DK14,DJ14)&lt;365</formula>
    </cfRule>
  </conditionalFormatting>
  <conditionalFormatting sqref="DN14:DN33">
    <cfRule type="expression" dxfId="110" priority="4">
      <formula>_xlfn.DAYS(DN14,DM14)&lt;365</formula>
    </cfRule>
  </conditionalFormatting>
  <conditionalFormatting sqref="CS14">
    <cfRule type="expression" dxfId="109" priority="3">
      <formula>_xlfn.DAYS(CS14,CR14)&lt;365</formula>
    </cfRule>
  </conditionalFormatting>
  <conditionalFormatting sqref="CV14">
    <cfRule type="expression" dxfId="108" priority="2">
      <formula>_xlfn.DAYS(CV14,CU14)&lt;365</formula>
    </cfRule>
  </conditionalFormatting>
  <conditionalFormatting sqref="CY14">
    <cfRule type="expression" dxfId="107" priority="1">
      <formula>_xlfn.DAYS(CY14,CX14)&lt;365</formula>
    </cfRule>
  </conditionalFormatting>
  <dataValidations count="1">
    <dataValidation type="list" allowBlank="1" showInputMessage="1" showErrorMessage="1" sqref="A14:A33" xr:uid="{8B757669-A6BE-42D6-88B3-B8A0F89548E6}">
      <formula1>"Yes, No"</formula1>
    </dataValidation>
  </dataValidations>
  <pageMargins left="0.7" right="0.7" top="0.75" bottom="0.75" header="0.3" footer="0.3"/>
  <pageSetup paperSize="5" scale="10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4865E-D573-4085-B8F4-A450B52117C2}">
  <sheetPr codeName="Sheet7">
    <tabColor rgb="FF002060"/>
  </sheetPr>
  <dimension ref="B2:M41"/>
  <sheetViews>
    <sheetView showGridLines="0" view="pageBreakPreview" zoomScale="104" zoomScaleNormal="100" workbookViewId="0">
      <selection activeCell="C18" sqref="C18"/>
    </sheetView>
  </sheetViews>
  <sheetFormatPr defaultColWidth="8.85546875" defaultRowHeight="16.5" x14ac:dyDescent="0.3"/>
  <cols>
    <col min="1" max="1" width="8.85546875" style="181"/>
    <col min="2" max="2" width="19.5703125" style="181" bestFit="1" customWidth="1"/>
    <col min="3" max="3" width="19.42578125" style="181" bestFit="1" customWidth="1"/>
    <col min="4" max="4" width="22.140625" style="181" bestFit="1" customWidth="1"/>
    <col min="5" max="5" width="30.85546875" style="181" bestFit="1" customWidth="1"/>
    <col min="6" max="6" width="19.42578125" style="181" bestFit="1" customWidth="1"/>
    <col min="7" max="7" width="13.5703125" style="181" bestFit="1" customWidth="1"/>
    <col min="8" max="9" width="19.42578125" style="181" bestFit="1" customWidth="1"/>
    <col min="10" max="16384" width="8.85546875" style="181"/>
  </cols>
  <sheetData>
    <row r="2" spans="2:10" x14ac:dyDescent="0.3">
      <c r="B2" s="181" t="s">
        <v>158</v>
      </c>
    </row>
    <row r="3" spans="2:10" x14ac:dyDescent="0.3">
      <c r="B3" s="201" t="s">
        <v>330</v>
      </c>
      <c r="C3" s="201"/>
      <c r="D3" s="201"/>
      <c r="E3" s="201"/>
      <c r="F3" s="201"/>
      <c r="G3" s="201"/>
      <c r="H3" s="201"/>
      <c r="I3" s="201"/>
      <c r="J3" s="201"/>
    </row>
    <row r="5" spans="2:10" x14ac:dyDescent="0.3">
      <c r="B5" s="880" t="s">
        <v>331</v>
      </c>
      <c r="C5" s="880"/>
      <c r="D5" s="880"/>
      <c r="E5" s="880"/>
      <c r="F5" s="880"/>
      <c r="G5" s="880"/>
      <c r="H5" s="880"/>
      <c r="I5" s="880"/>
    </row>
    <row r="6" spans="2:10" x14ac:dyDescent="0.3">
      <c r="B6" s="186" t="s">
        <v>332</v>
      </c>
      <c r="C6" s="976">
        <f ca="1">+'Master Sizer Inputs'!$Q$13</f>
        <v>9.3990000000000018E-2</v>
      </c>
      <c r="E6" s="186" t="s">
        <v>333</v>
      </c>
      <c r="F6" s="986">
        <f>+INDEX($B$16:$G$41,MATCH(0,$E$16:$E$41,0),1)-1</f>
        <v>0</v>
      </c>
      <c r="H6" s="982" t="s">
        <v>334</v>
      </c>
      <c r="I6" s="982">
        <f ca="1">SUM(F7:F9)</f>
        <v>1360000</v>
      </c>
    </row>
    <row r="7" spans="2:10" x14ac:dyDescent="0.3">
      <c r="B7" s="186" t="s">
        <v>335</v>
      </c>
      <c r="C7" s="977">
        <f ca="1">I6*C6</f>
        <v>127826.40000000002</v>
      </c>
      <c r="E7" s="186" t="s">
        <v>336</v>
      </c>
      <c r="F7" s="982">
        <f ca="1">C17</f>
        <v>360000</v>
      </c>
      <c r="H7" s="186" t="s">
        <v>337</v>
      </c>
      <c r="I7" s="391">
        <f ca="1">F7+F8</f>
        <v>1360000</v>
      </c>
    </row>
    <row r="8" spans="2:10" x14ac:dyDescent="0.3">
      <c r="B8" s="186" t="s">
        <v>338</v>
      </c>
      <c r="C8" s="977">
        <f ca="1">C7/12</f>
        <v>10652.200000000003</v>
      </c>
      <c r="E8" s="186" t="s">
        <v>339</v>
      </c>
      <c r="F8" s="983">
        <f>+'Master Sizer Inputs'!$Q$11</f>
        <v>1000000</v>
      </c>
      <c r="H8" s="971"/>
      <c r="I8" s="972"/>
    </row>
    <row r="9" spans="2:10" x14ac:dyDescent="0.3">
      <c r="B9" s="186" t="s">
        <v>248</v>
      </c>
      <c r="C9" s="978">
        <f>+'Master Sizer Inputs'!$Q$26</f>
        <v>18</v>
      </c>
      <c r="E9" s="186" t="s">
        <v>340</v>
      </c>
      <c r="F9" s="983">
        <f>+'Master Sizer Inputs'!I28</f>
        <v>0</v>
      </c>
      <c r="H9" s="971"/>
      <c r="I9" s="972"/>
    </row>
    <row r="10" spans="2:10" x14ac:dyDescent="0.3">
      <c r="B10" s="186" t="s">
        <v>341</v>
      </c>
      <c r="C10" s="977">
        <f>+'Master Sizer Inputs'!Q11</f>
        <v>1000000</v>
      </c>
      <c r="H10" s="971"/>
      <c r="I10" s="972"/>
    </row>
    <row r="11" spans="2:10" x14ac:dyDescent="0.3">
      <c r="B11" s="186" t="s">
        <v>342</v>
      </c>
      <c r="C11" s="979">
        <v>2</v>
      </c>
      <c r="E11"/>
      <c r="F11"/>
      <c r="H11" s="971"/>
      <c r="I11" s="972"/>
    </row>
    <row r="12" spans="2:10" x14ac:dyDescent="0.3">
      <c r="B12" s="186" t="s">
        <v>343</v>
      </c>
      <c r="C12" s="977">
        <f>+C10/(C9/C11)</f>
        <v>111111.11111111111</v>
      </c>
      <c r="E12"/>
      <c r="F12"/>
      <c r="H12" s="971"/>
      <c r="I12" s="972"/>
    </row>
    <row r="13" spans="2:10" x14ac:dyDescent="0.3">
      <c r="B13" s="186" t="s">
        <v>344</v>
      </c>
      <c r="C13" s="980">
        <v>1</v>
      </c>
      <c r="E13"/>
      <c r="F13"/>
      <c r="H13" s="971"/>
      <c r="I13" s="972"/>
    </row>
    <row r="14" spans="2:10" x14ac:dyDescent="0.3">
      <c r="B14" s="186" t="s">
        <v>345</v>
      </c>
      <c r="C14" s="981">
        <f>+C13+C11</f>
        <v>3</v>
      </c>
      <c r="E14" s="974"/>
      <c r="F14" s="970"/>
      <c r="H14" s="971"/>
      <c r="I14" s="972"/>
    </row>
    <row r="16" spans="2:10" x14ac:dyDescent="0.3">
      <c r="B16" s="240" t="s">
        <v>273</v>
      </c>
      <c r="C16" s="240" t="s">
        <v>346</v>
      </c>
      <c r="D16" s="240" t="s">
        <v>347</v>
      </c>
      <c r="E16" s="240" t="s">
        <v>348</v>
      </c>
      <c r="F16" s="240" t="s">
        <v>349</v>
      </c>
      <c r="G16" s="240" t="s">
        <v>350</v>
      </c>
    </row>
    <row r="17" spans="2:13" x14ac:dyDescent="0.3">
      <c r="B17" s="239">
        <v>0</v>
      </c>
      <c r="C17" s="975">
        <f ca="1">+'Master Sizer Inputs'!$Q$10</f>
        <v>360000</v>
      </c>
      <c r="D17" s="973">
        <v>0</v>
      </c>
      <c r="F17" s="974">
        <v>0</v>
      </c>
      <c r="G17" s="974">
        <f t="shared" ref="G17:G41" ca="1" si="0">C17*$C$6</f>
        <v>33836.400000000009</v>
      </c>
      <c r="M17" s="222"/>
    </row>
    <row r="18" spans="2:13" x14ac:dyDescent="0.3">
      <c r="B18" s="239">
        <f>+B17+1</f>
        <v>1</v>
      </c>
      <c r="C18" s="974">
        <f ca="1">IF(B18&gt;$C$9,0,C17+D18+E18)</f>
        <v>471111.11111111112</v>
      </c>
      <c r="D18" s="973">
        <f>+IF(B18&gt;$C$9,0,IF(B18&lt;$C$13,0,IF(B18=$C$13,$C$12,IF(MOD((B18-$C$13)/$C$11,1)=0,$C$12,0))))</f>
        <v>111111.11111111111</v>
      </c>
      <c r="E18" s="973">
        <f>+IF(SUM($E$17:E17)=$F$9,0,IF(SUM($E$17:E17)+F18&gt;$F$9,$F$9-SUM($E$17:E17),F18))</f>
        <v>0</v>
      </c>
      <c r="F18" s="974">
        <f t="shared" ref="F18:F28" ca="1" si="1">G18/12</f>
        <v>3689.9777777777786</v>
      </c>
      <c r="G18" s="974">
        <f t="shared" ca="1" si="0"/>
        <v>44279.733333333344</v>
      </c>
    </row>
    <row r="19" spans="2:13" x14ac:dyDescent="0.3">
      <c r="B19" s="239">
        <f t="shared" ref="B19:B41" si="2">+B18+1</f>
        <v>2</v>
      </c>
      <c r="C19" s="974">
        <f t="shared" ref="C19:C41" ca="1" si="3">IF(B19&gt;$C$9,0,C18+D19+E19)</f>
        <v>471111.11111111112</v>
      </c>
      <c r="D19" s="973">
        <f t="shared" ref="D19:D41" si="4">+IF(B19&gt;$C$9,0,IF(B19&lt;$C$13,0,IF(B19=$C$13,$C$12,IF(MOD((B19-$C$13)/$C$11,1)=0,$C$12,0))))</f>
        <v>0</v>
      </c>
      <c r="E19" s="973">
        <f>+IF(SUM($E$17:E18)=$F$9,0,IF(SUM($E$17:E18)+F19&gt;$F$9,$F$9-SUM($E$17:E18),F19))</f>
        <v>0</v>
      </c>
      <c r="F19" s="974">
        <f t="shared" ca="1" si="1"/>
        <v>3689.9777777777786</v>
      </c>
      <c r="G19" s="974">
        <f t="shared" ca="1" si="0"/>
        <v>44279.733333333344</v>
      </c>
    </row>
    <row r="20" spans="2:13" x14ac:dyDescent="0.3">
      <c r="B20" s="239">
        <f t="shared" si="2"/>
        <v>3</v>
      </c>
      <c r="C20" s="974">
        <f t="shared" ca="1" si="3"/>
        <v>582222.22222222225</v>
      </c>
      <c r="D20" s="973">
        <f t="shared" si="4"/>
        <v>111111.11111111111</v>
      </c>
      <c r="E20" s="973">
        <f>+IF(SUM($E$17:E19)=$F$9,0,IF(SUM($E$17:E19)+F20&gt;$F$9,$F$9-SUM($E$17:E19),F20))</f>
        <v>0</v>
      </c>
      <c r="F20" s="974">
        <f t="shared" ca="1" si="1"/>
        <v>4560.2555555555564</v>
      </c>
      <c r="G20" s="974">
        <f t="shared" ca="1" si="0"/>
        <v>54723.06666666668</v>
      </c>
    </row>
    <row r="21" spans="2:13" x14ac:dyDescent="0.3">
      <c r="B21" s="239">
        <f t="shared" si="2"/>
        <v>4</v>
      </c>
      <c r="C21" s="974">
        <f t="shared" ca="1" si="3"/>
        <v>582222.22222222225</v>
      </c>
      <c r="D21" s="973">
        <f t="shared" si="4"/>
        <v>0</v>
      </c>
      <c r="E21" s="973">
        <f>+IF(SUM($E$17:E20)=$F$9,0,IF(SUM($E$17:E20)+F21&gt;$F$9,$F$9-SUM($E$17:E20),F21))</f>
        <v>0</v>
      </c>
      <c r="F21" s="974">
        <f t="shared" ca="1" si="1"/>
        <v>4560.2555555555564</v>
      </c>
      <c r="G21" s="974">
        <f t="shared" ca="1" si="0"/>
        <v>54723.06666666668</v>
      </c>
    </row>
    <row r="22" spans="2:13" x14ac:dyDescent="0.3">
      <c r="B22" s="239">
        <f t="shared" si="2"/>
        <v>5</v>
      </c>
      <c r="C22" s="974">
        <f t="shared" ca="1" si="3"/>
        <v>693333.33333333337</v>
      </c>
      <c r="D22" s="973">
        <f t="shared" si="4"/>
        <v>111111.11111111111</v>
      </c>
      <c r="E22" s="973">
        <f>+IF(SUM($E$17:E21)=$F$9,0,IF(SUM($E$17:E21)+F22&gt;$F$9,$F$9-SUM($E$17:E21),F22))</f>
        <v>0</v>
      </c>
      <c r="F22" s="974">
        <f t="shared" ca="1" si="1"/>
        <v>5430.5333333333347</v>
      </c>
      <c r="G22" s="974">
        <f t="shared" ca="1" si="0"/>
        <v>65166.400000000016</v>
      </c>
    </row>
    <row r="23" spans="2:13" x14ac:dyDescent="0.3">
      <c r="B23" s="239">
        <f t="shared" si="2"/>
        <v>6</v>
      </c>
      <c r="C23" s="974">
        <f t="shared" ca="1" si="3"/>
        <v>693333.33333333337</v>
      </c>
      <c r="D23" s="973">
        <f t="shared" si="4"/>
        <v>0</v>
      </c>
      <c r="E23" s="973">
        <f>+IF(SUM($E$17:E22)=$F$9,0,IF(SUM($E$17:E22)+F23&gt;$F$9,$F$9-SUM($E$17:E22),F23))</f>
        <v>0</v>
      </c>
      <c r="F23" s="974">
        <f t="shared" ca="1" si="1"/>
        <v>5430.5333333333347</v>
      </c>
      <c r="G23" s="974">
        <f t="shared" ca="1" si="0"/>
        <v>65166.400000000016</v>
      </c>
    </row>
    <row r="24" spans="2:13" x14ac:dyDescent="0.3">
      <c r="B24" s="239">
        <f t="shared" si="2"/>
        <v>7</v>
      </c>
      <c r="C24" s="974">
        <f t="shared" ca="1" si="3"/>
        <v>804444.4444444445</v>
      </c>
      <c r="D24" s="973">
        <f t="shared" si="4"/>
        <v>111111.11111111111</v>
      </c>
      <c r="E24" s="973">
        <f>+IF(SUM($E$17:E23)=$F$9,0,IF(SUM($E$17:E23)+F24&gt;$F$9,$F$9-SUM($E$17:E23),F24))</f>
        <v>0</v>
      </c>
      <c r="F24" s="974">
        <f t="shared" ca="1" si="1"/>
        <v>6300.811111111113</v>
      </c>
      <c r="G24" s="974">
        <f t="shared" ca="1" si="0"/>
        <v>75609.733333333352</v>
      </c>
    </row>
    <row r="25" spans="2:13" x14ac:dyDescent="0.3">
      <c r="B25" s="239">
        <f t="shared" si="2"/>
        <v>8</v>
      </c>
      <c r="C25" s="974">
        <f t="shared" ca="1" si="3"/>
        <v>804444.4444444445</v>
      </c>
      <c r="D25" s="973">
        <f t="shared" si="4"/>
        <v>0</v>
      </c>
      <c r="E25" s="973">
        <f>+IF(SUM($E$17:E24)=$F$9,0,IF(SUM($E$17:E24)+F25&gt;$F$9,$F$9-SUM($E$17:E24),F25))</f>
        <v>0</v>
      </c>
      <c r="F25" s="974">
        <f t="shared" ca="1" si="1"/>
        <v>6300.811111111113</v>
      </c>
      <c r="G25" s="974">
        <f t="shared" ca="1" si="0"/>
        <v>75609.733333333352</v>
      </c>
    </row>
    <row r="26" spans="2:13" x14ac:dyDescent="0.3">
      <c r="B26" s="239">
        <f t="shared" si="2"/>
        <v>9</v>
      </c>
      <c r="C26" s="974">
        <f t="shared" ca="1" si="3"/>
        <v>915555.55555555562</v>
      </c>
      <c r="D26" s="973">
        <f t="shared" si="4"/>
        <v>111111.11111111111</v>
      </c>
      <c r="E26" s="973">
        <f>+IF(SUM($E$17:E25)=$F$9,0,IF(SUM($E$17:E25)+F26&gt;$F$9,$F$9-SUM($E$17:E25),F26))</f>
        <v>0</v>
      </c>
      <c r="F26" s="974">
        <f t="shared" ca="1" si="1"/>
        <v>7171.0888888888912</v>
      </c>
      <c r="G26" s="974">
        <f t="shared" ca="1" si="0"/>
        <v>86053.066666666695</v>
      </c>
    </row>
    <row r="27" spans="2:13" x14ac:dyDescent="0.3">
      <c r="B27" s="239">
        <f t="shared" si="2"/>
        <v>10</v>
      </c>
      <c r="C27" s="974">
        <f t="shared" ca="1" si="3"/>
        <v>915555.55555555562</v>
      </c>
      <c r="D27" s="973">
        <f t="shared" si="4"/>
        <v>0</v>
      </c>
      <c r="E27" s="973">
        <f>+IF(SUM($E$17:E26)=$F$9,0,IF(SUM($E$17:E26)+F27&gt;$F$9,$F$9-SUM($E$17:E26),F27))</f>
        <v>0</v>
      </c>
      <c r="F27" s="974">
        <f t="shared" ca="1" si="1"/>
        <v>7171.0888888888912</v>
      </c>
      <c r="G27" s="974">
        <f t="shared" ca="1" si="0"/>
        <v>86053.066666666695</v>
      </c>
    </row>
    <row r="28" spans="2:13" x14ac:dyDescent="0.3">
      <c r="B28" s="239">
        <f t="shared" si="2"/>
        <v>11</v>
      </c>
      <c r="C28" s="974">
        <f t="shared" ca="1" si="3"/>
        <v>1026666.6666666667</v>
      </c>
      <c r="D28" s="973">
        <f t="shared" si="4"/>
        <v>111111.11111111111</v>
      </c>
      <c r="E28" s="973">
        <f>+IF(SUM($E$17:E27)=$F$9,0,IF(SUM($E$17:E27)+F28&gt;$F$9,$F$9-SUM($E$17:E27),F28))</f>
        <v>0</v>
      </c>
      <c r="F28" s="974">
        <f t="shared" ca="1" si="1"/>
        <v>8041.3666666666686</v>
      </c>
      <c r="G28" s="974">
        <f t="shared" ca="1" si="0"/>
        <v>96496.400000000023</v>
      </c>
    </row>
    <row r="29" spans="2:13" x14ac:dyDescent="0.3">
      <c r="B29" s="239">
        <f t="shared" si="2"/>
        <v>12</v>
      </c>
      <c r="C29" s="974">
        <f t="shared" ca="1" si="3"/>
        <v>1026666.6666666667</v>
      </c>
      <c r="D29" s="973">
        <f t="shared" si="4"/>
        <v>0</v>
      </c>
      <c r="E29" s="973">
        <f>+IF(SUM($E$17:E28)=$F$9,0,IF(SUM($E$17:E28)+F29&gt;$F$9,$F$9-SUM($E$17:E28),F29))</f>
        <v>0</v>
      </c>
      <c r="F29" s="974">
        <f t="shared" ref="F29:F41" ca="1" si="5">G29/12</f>
        <v>8041.3666666666686</v>
      </c>
      <c r="G29" s="974">
        <f t="shared" ca="1" si="0"/>
        <v>96496.400000000023</v>
      </c>
    </row>
    <row r="30" spans="2:13" x14ac:dyDescent="0.3">
      <c r="B30" s="239">
        <f t="shared" si="2"/>
        <v>13</v>
      </c>
      <c r="C30" s="974">
        <f t="shared" ca="1" si="3"/>
        <v>1137777.7777777778</v>
      </c>
      <c r="D30" s="973">
        <f t="shared" si="4"/>
        <v>111111.11111111111</v>
      </c>
      <c r="E30" s="973">
        <f>+IF(SUM($E$17:E29)=$F$9,0,IF(SUM($E$17:E29)+F30&gt;$F$9,$F$9-SUM($E$17:E29),F30))</f>
        <v>0</v>
      </c>
      <c r="F30" s="974">
        <f t="shared" ca="1" si="5"/>
        <v>8911.644444444446</v>
      </c>
      <c r="G30" s="974">
        <f t="shared" ca="1" si="0"/>
        <v>106939.73333333335</v>
      </c>
    </row>
    <row r="31" spans="2:13" x14ac:dyDescent="0.3">
      <c r="B31" s="239">
        <f t="shared" si="2"/>
        <v>14</v>
      </c>
      <c r="C31" s="974">
        <f t="shared" ca="1" si="3"/>
        <v>1137777.7777777778</v>
      </c>
      <c r="D31" s="973">
        <f t="shared" si="4"/>
        <v>0</v>
      </c>
      <c r="E31" s="973">
        <f>+IF(SUM($E$17:E30)=$F$9,0,IF(SUM($E$17:E30)+F31&gt;$F$9,$F$9-SUM($E$17:E30),F31))</f>
        <v>0</v>
      </c>
      <c r="F31" s="974">
        <f t="shared" ca="1" si="5"/>
        <v>8911.644444444446</v>
      </c>
      <c r="G31" s="974">
        <f t="shared" ca="1" si="0"/>
        <v>106939.73333333335</v>
      </c>
    </row>
    <row r="32" spans="2:13" x14ac:dyDescent="0.3">
      <c r="B32" s="239">
        <f t="shared" si="2"/>
        <v>15</v>
      </c>
      <c r="C32" s="974">
        <f t="shared" ca="1" si="3"/>
        <v>1248888.8888888888</v>
      </c>
      <c r="D32" s="973">
        <f t="shared" si="4"/>
        <v>111111.11111111111</v>
      </c>
      <c r="E32" s="973">
        <f>+IF(SUM($E$17:E31)=$F$9,0,IF(SUM($E$17:E31)+F32&gt;$F$9,$F$9-SUM($E$17:E31),F32))</f>
        <v>0</v>
      </c>
      <c r="F32" s="974">
        <f t="shared" ca="1" si="5"/>
        <v>9781.9222222222234</v>
      </c>
      <c r="G32" s="974">
        <f t="shared" ca="1" si="0"/>
        <v>117383.06666666668</v>
      </c>
    </row>
    <row r="33" spans="2:7" x14ac:dyDescent="0.3">
      <c r="B33" s="239">
        <f t="shared" si="2"/>
        <v>16</v>
      </c>
      <c r="C33" s="974">
        <f t="shared" ca="1" si="3"/>
        <v>1248888.8888888888</v>
      </c>
      <c r="D33" s="973">
        <f t="shared" si="4"/>
        <v>0</v>
      </c>
      <c r="E33" s="973">
        <f>+IF(SUM($E$17:E32)=$F$9,0,IF(SUM($E$17:E32)+F33&gt;$F$9,$F$9-SUM($E$17:E32),F33))</f>
        <v>0</v>
      </c>
      <c r="F33" s="974">
        <f t="shared" ca="1" si="5"/>
        <v>9781.9222222222234</v>
      </c>
      <c r="G33" s="974">
        <f t="shared" ca="1" si="0"/>
        <v>117383.06666666668</v>
      </c>
    </row>
    <row r="34" spans="2:7" x14ac:dyDescent="0.3">
      <c r="B34" s="239">
        <f t="shared" si="2"/>
        <v>17</v>
      </c>
      <c r="C34" s="974">
        <f t="shared" ca="1" si="3"/>
        <v>1359999.9999999998</v>
      </c>
      <c r="D34" s="973">
        <f t="shared" si="4"/>
        <v>111111.11111111111</v>
      </c>
      <c r="E34" s="973">
        <f>+IF(SUM($E$17:E33)=$F$9,0,IF(SUM($E$17:E33)+F34&gt;$F$9,$F$9-SUM($E$17:E33),F34))</f>
        <v>0</v>
      </c>
      <c r="F34" s="974">
        <f t="shared" ca="1" si="5"/>
        <v>10652.2</v>
      </c>
      <c r="G34" s="974">
        <f t="shared" ca="1" si="0"/>
        <v>127826.40000000001</v>
      </c>
    </row>
    <row r="35" spans="2:7" x14ac:dyDescent="0.3">
      <c r="B35" s="239">
        <f t="shared" si="2"/>
        <v>18</v>
      </c>
      <c r="C35" s="974">
        <f t="shared" ca="1" si="3"/>
        <v>1359999.9999999998</v>
      </c>
      <c r="D35" s="973">
        <f t="shared" si="4"/>
        <v>0</v>
      </c>
      <c r="E35" s="973">
        <f>+IF(SUM($E$17:E34)=$F$9,0,IF(SUM($E$17:E34)+F35&gt;$F$9,$F$9-SUM($E$17:E34),F35))</f>
        <v>0</v>
      </c>
      <c r="F35" s="974">
        <f t="shared" ca="1" si="5"/>
        <v>10652.2</v>
      </c>
      <c r="G35" s="974">
        <f t="shared" ca="1" si="0"/>
        <v>127826.40000000001</v>
      </c>
    </row>
    <row r="36" spans="2:7" x14ac:dyDescent="0.3">
      <c r="B36" s="239">
        <f t="shared" si="2"/>
        <v>19</v>
      </c>
      <c r="C36" s="974">
        <f t="shared" si="3"/>
        <v>0</v>
      </c>
      <c r="D36" s="973">
        <f t="shared" si="4"/>
        <v>0</v>
      </c>
      <c r="E36" s="973">
        <f>+IF(SUM($E$17:E35)=$F$9,0,IF(SUM($E$17:E35)+F36&gt;$F$9,$F$9-SUM($E$17:E35),F36))</f>
        <v>0</v>
      </c>
      <c r="F36" s="974">
        <f t="shared" ca="1" si="5"/>
        <v>0</v>
      </c>
      <c r="G36" s="974">
        <f t="shared" ca="1" si="0"/>
        <v>0</v>
      </c>
    </row>
    <row r="37" spans="2:7" x14ac:dyDescent="0.3">
      <c r="B37" s="239">
        <f t="shared" si="2"/>
        <v>20</v>
      </c>
      <c r="C37" s="974">
        <f t="shared" si="3"/>
        <v>0</v>
      </c>
      <c r="D37" s="973">
        <f t="shared" si="4"/>
        <v>0</v>
      </c>
      <c r="E37" s="973">
        <f>+IF(SUM($E$17:E36)=$F$9,0,IF(SUM($E$17:E36)+F37&gt;$F$9,$F$9-SUM($E$17:E36),F37))</f>
        <v>0</v>
      </c>
      <c r="F37" s="974">
        <f t="shared" ca="1" si="5"/>
        <v>0</v>
      </c>
      <c r="G37" s="974">
        <f t="shared" ca="1" si="0"/>
        <v>0</v>
      </c>
    </row>
    <row r="38" spans="2:7" x14ac:dyDescent="0.3">
      <c r="B38" s="239">
        <f t="shared" si="2"/>
        <v>21</v>
      </c>
      <c r="C38" s="974">
        <f t="shared" si="3"/>
        <v>0</v>
      </c>
      <c r="D38" s="973">
        <f t="shared" si="4"/>
        <v>0</v>
      </c>
      <c r="E38" s="973">
        <f>+IF(SUM($E$17:E37)=$F$9,0,IF(SUM($E$17:E37)+F38&gt;$F$9,$F$9-SUM($E$17:E37),F38))</f>
        <v>0</v>
      </c>
      <c r="F38" s="974">
        <f t="shared" ca="1" si="5"/>
        <v>0</v>
      </c>
      <c r="G38" s="974">
        <f t="shared" ca="1" si="0"/>
        <v>0</v>
      </c>
    </row>
    <row r="39" spans="2:7" x14ac:dyDescent="0.3">
      <c r="B39" s="239">
        <f t="shared" si="2"/>
        <v>22</v>
      </c>
      <c r="C39" s="974">
        <f t="shared" si="3"/>
        <v>0</v>
      </c>
      <c r="D39" s="973">
        <f t="shared" si="4"/>
        <v>0</v>
      </c>
      <c r="E39" s="973">
        <f>+IF(SUM($E$17:E38)=$F$9,0,IF(SUM($E$17:E38)+F39&gt;$F$9,$F$9-SUM($E$17:E38),F39))</f>
        <v>0</v>
      </c>
      <c r="F39" s="974">
        <f t="shared" ca="1" si="5"/>
        <v>0</v>
      </c>
      <c r="G39" s="974">
        <f t="shared" ca="1" si="0"/>
        <v>0</v>
      </c>
    </row>
    <row r="40" spans="2:7" x14ac:dyDescent="0.3">
      <c r="B40" s="239">
        <f t="shared" si="2"/>
        <v>23</v>
      </c>
      <c r="C40" s="974">
        <f t="shared" si="3"/>
        <v>0</v>
      </c>
      <c r="D40" s="973">
        <f t="shared" si="4"/>
        <v>0</v>
      </c>
      <c r="E40" s="973">
        <f>+IF(SUM($E$17:E39)=$F$9,0,IF(SUM($E$17:E39)+F40&gt;$F$9,$F$9-SUM($E$17:E39),F40))</f>
        <v>0</v>
      </c>
      <c r="F40" s="974">
        <f t="shared" ca="1" si="5"/>
        <v>0</v>
      </c>
      <c r="G40" s="974">
        <f t="shared" ca="1" si="0"/>
        <v>0</v>
      </c>
    </row>
    <row r="41" spans="2:7" x14ac:dyDescent="0.3">
      <c r="B41" s="239">
        <f t="shared" si="2"/>
        <v>24</v>
      </c>
      <c r="C41" s="974">
        <f t="shared" si="3"/>
        <v>0</v>
      </c>
      <c r="D41" s="973">
        <f t="shared" si="4"/>
        <v>0</v>
      </c>
      <c r="E41" s="973">
        <f>+IF(SUM($E$17:E40)=$F$9,0,IF(SUM($E$17:E40)+F41&gt;$F$9,$F$9-SUM($E$17:E40),F41))</f>
        <v>0</v>
      </c>
      <c r="F41" s="974">
        <f t="shared" ca="1" si="5"/>
        <v>0</v>
      </c>
      <c r="G41" s="974">
        <f t="shared" ca="1" si="0"/>
        <v>0</v>
      </c>
    </row>
  </sheetData>
  <pageMargins left="0.7" right="0.7" top="0.75" bottom="0.75" header="0.3" footer="0.3"/>
  <pageSetup scale="53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1FFF3-AEAF-4B0F-830E-FDDD344BECCC}">
  <sheetPr codeName="Sheet2">
    <tabColor rgb="FF002060"/>
    <pageSetUpPr fitToPage="1"/>
  </sheetPr>
  <dimension ref="C1:AL225"/>
  <sheetViews>
    <sheetView showGridLines="0" tabSelected="1" zoomScale="85" zoomScaleNormal="85" zoomScaleSheetLayoutView="85" workbookViewId="0">
      <selection activeCell="I17" sqref="I17"/>
    </sheetView>
  </sheetViews>
  <sheetFormatPr defaultColWidth="9.42578125" defaultRowHeight="16.5" x14ac:dyDescent="0.3"/>
  <cols>
    <col min="1" max="2" width="9.42578125" style="181"/>
    <col min="3" max="3" width="11.42578125" style="181" bestFit="1" customWidth="1"/>
    <col min="4" max="5" width="9.42578125" style="181"/>
    <col min="6" max="6" width="15.5703125" style="181" customWidth="1"/>
    <col min="7" max="7" width="12.42578125" style="181" customWidth="1"/>
    <col min="8" max="8" width="13.5703125" style="181" customWidth="1"/>
    <col min="9" max="9" width="50.5703125" style="181" bestFit="1" customWidth="1"/>
    <col min="10" max="11" width="9.42578125" style="181"/>
    <col min="12" max="12" width="17.5703125" style="181" bestFit="1" customWidth="1"/>
    <col min="13" max="13" width="13" style="181" bestFit="1" customWidth="1"/>
    <col min="14" max="14" width="18.42578125" style="181" bestFit="1" customWidth="1"/>
    <col min="15" max="15" width="17.42578125" style="181" bestFit="1" customWidth="1"/>
    <col min="16" max="17" width="19.5703125" style="181" bestFit="1" customWidth="1"/>
    <col min="18" max="18" width="13" style="181" bestFit="1" customWidth="1"/>
    <col min="19" max="19" width="71.5703125" style="181" bestFit="1" customWidth="1"/>
    <col min="20" max="20" width="20.42578125" style="181" customWidth="1"/>
    <col min="21" max="21" width="20.42578125" customWidth="1"/>
    <col min="22" max="22" width="15.5703125" style="181" customWidth="1"/>
    <col min="23" max="23" width="33.42578125" bestFit="1" customWidth="1"/>
    <col min="24" max="26" width="15.5703125" style="181" customWidth="1"/>
    <col min="27" max="36" width="9.42578125" style="181"/>
    <col min="37" max="37" width="19.5703125" style="181" customWidth="1"/>
    <col min="38" max="38" width="22.5703125" style="181" customWidth="1"/>
    <col min="39" max="39" width="8.5703125" style="181" customWidth="1"/>
    <col min="40" max="16384" width="9.42578125" style="181"/>
  </cols>
  <sheetData>
    <row r="1" spans="3:31" x14ac:dyDescent="0.3">
      <c r="W1" s="181"/>
    </row>
    <row r="2" spans="3:31" x14ac:dyDescent="0.3">
      <c r="C2" s="930" t="s">
        <v>351</v>
      </c>
      <c r="S2" s="306" t="s">
        <v>352</v>
      </c>
      <c r="T2" s="893" t="s">
        <v>353</v>
      </c>
      <c r="W2" s="181"/>
    </row>
    <row r="3" spans="3:31" x14ac:dyDescent="0.3">
      <c r="C3" s="959">
        <f ca="1">+TODAY()</f>
        <v>45947</v>
      </c>
      <c r="S3" s="306" t="s">
        <v>354</v>
      </c>
      <c r="T3" s="307" t="str">
        <f>VLOOKUP(I17,Lists!F4:G10,2,)</f>
        <v>P</v>
      </c>
      <c r="W3" s="307" t="s">
        <v>355</v>
      </c>
      <c r="Y3" s="313" t="s">
        <v>356</v>
      </c>
      <c r="Z3" s="314"/>
      <c r="AA3" s="314"/>
      <c r="AB3" s="314"/>
      <c r="AC3" s="314"/>
      <c r="AD3" s="314"/>
      <c r="AE3" s="951" t="s">
        <v>357</v>
      </c>
    </row>
    <row r="4" spans="3:31" x14ac:dyDescent="0.3">
      <c r="S4" s="306" t="s">
        <v>302</v>
      </c>
      <c r="T4" s="307" t="str" cm="1">
        <f t="array" ref="T4">+INDEX(Lists!$F$4:$H$10,MATCH('Master Sizer Inputs'!$I$17,Lists!$F$4:$F$10,0),COLUMNS(Lists!$F$4:$H$4))</f>
        <v>Purchase</v>
      </c>
      <c r="W4" s="182" t="str">
        <f>+Lists!H75</f>
        <v>RTL</v>
      </c>
      <c r="Y4" s="184" t="s">
        <v>358</v>
      </c>
      <c r="Z4" s="185"/>
      <c r="AA4" s="185"/>
      <c r="AB4" s="185"/>
      <c r="AC4" s="185"/>
      <c r="AD4" s="185"/>
      <c r="AE4" s="952" t="s">
        <v>359</v>
      </c>
    </row>
    <row r="5" spans="3:31" ht="15" customHeight="1" x14ac:dyDescent="0.3">
      <c r="C5" s="237" t="s">
        <v>360</v>
      </c>
      <c r="D5" s="957"/>
      <c r="E5" s="957"/>
      <c r="F5" s="957"/>
      <c r="G5" s="957"/>
      <c r="H5" s="957"/>
      <c r="I5" s="957"/>
      <c r="J5" s="957"/>
      <c r="K5" s="957"/>
      <c r="L5" s="957"/>
      <c r="M5" s="957"/>
      <c r="N5" s="957"/>
      <c r="O5" s="957"/>
      <c r="P5" s="957"/>
      <c r="Q5" s="957"/>
      <c r="S5" s="308" t="s">
        <v>361</v>
      </c>
      <c r="T5" s="309"/>
      <c r="W5" s="182" t="str">
        <f>+Lists!H76</f>
        <v>Ground-Up Construction</v>
      </c>
    </row>
    <row r="6" spans="3:31" x14ac:dyDescent="0.3">
      <c r="K6" s="310"/>
      <c r="L6" s="296"/>
      <c r="M6" s="296"/>
      <c r="N6" s="296"/>
      <c r="O6" s="296"/>
      <c r="P6" s="296"/>
      <c r="Q6" s="296"/>
      <c r="S6" s="311" t="s">
        <v>362</v>
      </c>
      <c r="T6" s="312"/>
      <c r="W6" s="182">
        <f>+Lists!H77</f>
        <v>0</v>
      </c>
    </row>
    <row r="7" spans="3:31" ht="17.25" thickBot="1" x14ac:dyDescent="0.35">
      <c r="C7" s="966" t="s">
        <v>363</v>
      </c>
      <c r="D7" s="882"/>
      <c r="E7" s="882"/>
      <c r="F7" s="882"/>
      <c r="G7" s="882"/>
      <c r="H7" s="882"/>
      <c r="I7" s="883"/>
      <c r="J7" s="315"/>
      <c r="K7" s="965" t="s">
        <v>364</v>
      </c>
      <c r="L7" s="316"/>
      <c r="M7" s="316"/>
      <c r="N7" s="316"/>
      <c r="O7" s="316"/>
      <c r="P7" s="316"/>
      <c r="Q7" s="317"/>
      <c r="R7" s="190"/>
      <c r="S7" s="318" t="str">
        <f>I11</f>
        <v>456 Evergreen Terace</v>
      </c>
      <c r="T7" s="319"/>
      <c r="W7" s="182">
        <f>+Lists!H78</f>
        <v>0</v>
      </c>
      <c r="Y7"/>
      <c r="Z7"/>
    </row>
    <row r="8" spans="3:31" ht="17.25" thickTop="1" x14ac:dyDescent="0.3">
      <c r="C8" s="967" t="s">
        <v>365</v>
      </c>
      <c r="D8" s="968"/>
      <c r="E8" s="968"/>
      <c r="F8" s="968"/>
      <c r="G8" s="968"/>
      <c r="H8" s="968"/>
      <c r="I8" s="969" t="s">
        <v>1</v>
      </c>
      <c r="K8" s="320" t="s">
        <v>366</v>
      </c>
      <c r="L8" s="321"/>
      <c r="M8" s="322"/>
      <c r="N8" s="322"/>
      <c r="O8" s="322"/>
      <c r="P8" s="322"/>
      <c r="Q8" s="322"/>
      <c r="R8" s="323"/>
      <c r="S8" s="186" t="s">
        <v>367</v>
      </c>
      <c r="T8" s="187">
        <f ca="1">Q9</f>
        <v>1360000</v>
      </c>
      <c r="W8" s="182">
        <f>+Lists!H79</f>
        <v>0</v>
      </c>
      <c r="Y8"/>
      <c r="Z8"/>
    </row>
    <row r="9" spans="3:31" x14ac:dyDescent="0.3">
      <c r="C9" s="184" t="s">
        <v>368</v>
      </c>
      <c r="D9" s="185"/>
      <c r="E9" s="185"/>
      <c r="F9" s="185"/>
      <c r="G9" s="185"/>
      <c r="H9" s="185"/>
      <c r="I9" s="283">
        <v>0.6</v>
      </c>
      <c r="K9" s="885" t="s">
        <v>369</v>
      </c>
      <c r="L9" s="886"/>
      <c r="M9" s="886"/>
      <c r="N9" s="886"/>
      <c r="O9" s="886"/>
      <c r="P9" s="886"/>
      <c r="Q9" s="960">
        <f ca="1">IF(AND(T4="Cash Out",P47="No"),"Cash Out Not Available for this borrower tier",'GUC Coding'!M10)</f>
        <v>1360000</v>
      </c>
      <c r="R9" s="324"/>
      <c r="S9" s="186" t="s">
        <v>370</v>
      </c>
      <c r="T9" s="325">
        <f ca="1">Q21</f>
        <v>0.6</v>
      </c>
      <c r="W9" s="181"/>
      <c r="Y9"/>
      <c r="Z9"/>
    </row>
    <row r="10" spans="3:31" x14ac:dyDescent="0.3">
      <c r="C10" s="327" t="s">
        <v>371</v>
      </c>
      <c r="D10" s="328"/>
      <c r="E10" s="329"/>
      <c r="F10" s="329"/>
      <c r="G10" s="329"/>
      <c r="H10" s="329"/>
      <c r="I10" s="333"/>
      <c r="K10" s="885" t="s">
        <v>372</v>
      </c>
      <c r="L10" s="886"/>
      <c r="M10" s="886"/>
      <c r="N10" s="886"/>
      <c r="O10" s="886"/>
      <c r="P10" s="886"/>
      <c r="Q10" s="961">
        <f ca="1">+IF(AND(T4="Cash Out",P47="No"),"Cash Out Not Available",'GUC Coding'!M13)</f>
        <v>360000</v>
      </c>
      <c r="R10" s="324"/>
      <c r="S10" s="186" t="s">
        <v>373</v>
      </c>
      <c r="T10" s="189">
        <f ca="1">Q18</f>
        <v>0.6</v>
      </c>
      <c r="W10" s="186" t="s">
        <v>374</v>
      </c>
    </row>
    <row r="11" spans="3:31" x14ac:dyDescent="0.3">
      <c r="C11" s="313" t="s">
        <v>375</v>
      </c>
      <c r="D11" s="314"/>
      <c r="E11" s="314"/>
      <c r="F11" s="314"/>
      <c r="G11" s="314"/>
      <c r="H11" s="314"/>
      <c r="I11" s="191" t="s">
        <v>376</v>
      </c>
      <c r="K11" s="885" t="s">
        <v>377</v>
      </c>
      <c r="L11" s="886"/>
      <c r="M11" s="886"/>
      <c r="N11" s="886"/>
      <c r="O11" s="886"/>
      <c r="P11" s="886"/>
      <c r="Q11" s="962">
        <f>+'GUC Coding'!M14</f>
        <v>1000000</v>
      </c>
      <c r="R11" s="324"/>
      <c r="S11" s="186" t="s">
        <v>194</v>
      </c>
      <c r="T11" s="189">
        <f ca="1">Q19</f>
        <v>0.45333333333333331</v>
      </c>
      <c r="W11" s="326">
        <v>0.6</v>
      </c>
      <c r="Y11"/>
      <c r="Z11"/>
    </row>
    <row r="12" spans="3:31" x14ac:dyDescent="0.3">
      <c r="C12" s="313" t="s">
        <v>111</v>
      </c>
      <c r="D12" s="314"/>
      <c r="E12" s="314"/>
      <c r="F12" s="314"/>
      <c r="G12" s="314"/>
      <c r="H12" s="314"/>
      <c r="I12" s="191" t="s">
        <v>378</v>
      </c>
      <c r="K12" s="885" t="s">
        <v>379</v>
      </c>
      <c r="L12" s="886"/>
      <c r="M12" s="886"/>
      <c r="N12" s="886"/>
      <c r="O12" s="886"/>
      <c r="P12" s="886"/>
      <c r="Q12" s="962">
        <f>+I28</f>
        <v>0</v>
      </c>
      <c r="R12" s="332"/>
      <c r="S12" s="186" t="s">
        <v>193</v>
      </c>
      <c r="T12" s="189">
        <f ca="1">Q20</f>
        <v>0.85</v>
      </c>
      <c r="W12" s="181"/>
      <c r="Y12"/>
      <c r="Z12"/>
    </row>
    <row r="13" spans="3:31" x14ac:dyDescent="0.3">
      <c r="C13" s="313" t="s">
        <v>163</v>
      </c>
      <c r="D13" s="314"/>
      <c r="E13" s="314"/>
      <c r="F13" s="314"/>
      <c r="G13" s="314"/>
      <c r="H13" s="314"/>
      <c r="I13" s="191" t="s">
        <v>1098</v>
      </c>
      <c r="K13" s="885" t="s">
        <v>381</v>
      </c>
      <c r="L13" s="886"/>
      <c r="M13" s="886"/>
      <c r="N13" s="886"/>
      <c r="O13" s="886"/>
      <c r="P13" s="963">
        <f ca="1">(VLOOKUP(Engine!$D$13,'Pricing Sheet Mod'!$H$9:$AH$119,MATCH(Engine!$D$19,'Pricing Sheet Mod'!$H$9:$AH$9,0),0))</f>
        <v>9.3990000000000018E-2</v>
      </c>
      <c r="Q13" s="964">
        <f ca="1">+'GUC Coding'!M11</f>
        <v>9.3990000000000018E-2</v>
      </c>
      <c r="R13" s="332"/>
      <c r="S13" s="186" t="s">
        <v>382</v>
      </c>
      <c r="T13" s="189">
        <f>$Q$23</f>
        <v>0.01</v>
      </c>
      <c r="W13" s="186" t="s">
        <v>383</v>
      </c>
    </row>
    <row r="14" spans="3:31" x14ac:dyDescent="0.3">
      <c r="C14" s="313" t="s">
        <v>164</v>
      </c>
      <c r="D14" s="314"/>
      <c r="E14" s="314"/>
      <c r="F14" s="314"/>
      <c r="G14" s="314"/>
      <c r="H14" s="314"/>
      <c r="I14" s="191">
        <v>90064</v>
      </c>
      <c r="K14" s="327" t="s">
        <v>384</v>
      </c>
      <c r="L14" s="328"/>
      <c r="M14" s="329"/>
      <c r="N14" s="329"/>
      <c r="O14" s="330"/>
      <c r="P14" s="331" t="s">
        <v>385</v>
      </c>
      <c r="Q14" s="331" t="s">
        <v>386</v>
      </c>
      <c r="R14" s="337"/>
      <c r="S14" s="186" t="s">
        <v>387</v>
      </c>
      <c r="T14" s="189">
        <f ca="1">Q24</f>
        <v>9.3990000000000018E-2</v>
      </c>
      <c r="W14" s="338">
        <v>0</v>
      </c>
      <c r="Y14"/>
      <c r="Z14"/>
    </row>
    <row r="15" spans="3:31" x14ac:dyDescent="0.3">
      <c r="C15" s="313" t="s">
        <v>165</v>
      </c>
      <c r="D15" s="314"/>
      <c r="E15" s="314"/>
      <c r="F15" s="314"/>
      <c r="G15" s="314"/>
      <c r="H15" s="314"/>
      <c r="I15" s="191" t="s">
        <v>388</v>
      </c>
      <c r="J15" s="339"/>
      <c r="K15" s="193" t="s">
        <v>389</v>
      </c>
      <c r="L15" s="192"/>
      <c r="M15" s="192"/>
      <c r="N15" s="192"/>
      <c r="O15" s="211"/>
      <c r="P15" s="334">
        <f ca="1">+'GUC Coding'!L18</f>
        <v>2</v>
      </c>
      <c r="Q15" s="335">
        <f ca="1">IF(I36&lt;P15,"Not Enough Exp for the Product",I36)</f>
        <v>10</v>
      </c>
      <c r="R15" s="342" t="str">
        <f ca="1">+IF(W23="Tier 4","Loan Tier too Low","")</f>
        <v/>
      </c>
      <c r="S15" s="186" t="s">
        <v>372</v>
      </c>
      <c r="T15" s="187">
        <f ca="1">Q10</f>
        <v>360000</v>
      </c>
      <c r="Y15"/>
      <c r="Z15"/>
    </row>
    <row r="16" spans="3:31" x14ac:dyDescent="0.3">
      <c r="C16" s="327" t="s">
        <v>390</v>
      </c>
      <c r="D16" s="329"/>
      <c r="E16" s="329"/>
      <c r="F16" s="329"/>
      <c r="G16" s="329"/>
      <c r="H16" s="329"/>
      <c r="I16" s="333"/>
      <c r="J16" s="339"/>
      <c r="K16" s="193" t="s">
        <v>391</v>
      </c>
      <c r="L16" s="192"/>
      <c r="M16" s="192"/>
      <c r="N16" s="192"/>
      <c r="P16" s="336">
        <f ca="1">+'GUC Coding'!L19</f>
        <v>680</v>
      </c>
      <c r="Q16" s="335">
        <f ca="1">IF(I34&lt;P16,"Below Min Req FICO",I34)</f>
        <v>720</v>
      </c>
      <c r="R16" s="730" t="str">
        <f ca="1">+IF(Q17&lt;$X$20,"Below Min Loan Amount","")</f>
        <v/>
      </c>
      <c r="S16" s="186" t="s">
        <v>392</v>
      </c>
      <c r="T16" s="187">
        <f>Q11</f>
        <v>1000000</v>
      </c>
      <c r="W16" s="346" t="s">
        <v>393</v>
      </c>
      <c r="X16" s="186" t="s">
        <v>394</v>
      </c>
      <c r="Y16"/>
      <c r="Z16"/>
    </row>
    <row r="17" spans="3:26" x14ac:dyDescent="0.3">
      <c r="C17" s="313" t="s">
        <v>365</v>
      </c>
      <c r="D17" s="314"/>
      <c r="E17" s="314"/>
      <c r="F17" s="314"/>
      <c r="G17" s="314"/>
      <c r="H17" s="314"/>
      <c r="I17" s="191" t="s">
        <v>395</v>
      </c>
      <c r="J17" s="339"/>
      <c r="K17" s="190" t="s">
        <v>396</v>
      </c>
      <c r="P17" s="340">
        <f ca="1">+'GUC Coding'!L20</f>
        <v>1999999</v>
      </c>
      <c r="Q17" s="341">
        <f ca="1">+IF(AND(T4="Cash Out",P47="No"),"Cash Out Not Available for this borrower tier",IF(Q30&gt;P50,"Cash Out Dollars Too High",'GUC Coding'!M20))</f>
        <v>1360000</v>
      </c>
      <c r="R17" s="897" t="str">
        <f ca="1">+IF(AND(Q20&gt;87.5%,Q19&gt;75%),"Warning - ARV Max 75% for High LTC Loans - Check with UW","")</f>
        <v/>
      </c>
      <c r="S17" s="186" t="s">
        <v>379</v>
      </c>
      <c r="T17" s="391">
        <f>+I28</f>
        <v>0</v>
      </c>
      <c r="W17" s="931" t="s">
        <v>327</v>
      </c>
      <c r="X17" s="186">
        <f ca="1">+IF(AND(Q20&gt;87.5%,Q19&gt;75%),1,0)</f>
        <v>0</v>
      </c>
      <c r="Y17"/>
      <c r="Z17"/>
    </row>
    <row r="18" spans="3:26" x14ac:dyDescent="0.3">
      <c r="C18" s="313" t="s">
        <v>397</v>
      </c>
      <c r="D18" s="314"/>
      <c r="E18" s="314"/>
      <c r="F18" s="314"/>
      <c r="G18" s="314"/>
      <c r="H18" s="314"/>
      <c r="I18" s="199">
        <v>45627</v>
      </c>
      <c r="J18" s="339"/>
      <c r="K18" s="190" t="s">
        <v>191</v>
      </c>
      <c r="P18" s="343">
        <f ca="1">+'GUC Coding'!L21</f>
        <v>0.67499999999999993</v>
      </c>
      <c r="Q18" s="344">
        <f ca="1">+'GUC Coding'!M21</f>
        <v>0.6</v>
      </c>
      <c r="R18" s="345"/>
      <c r="S18" s="308" t="s">
        <v>398</v>
      </c>
      <c r="T18" s="309"/>
      <c r="Y18"/>
      <c r="Z18"/>
    </row>
    <row r="19" spans="3:26" x14ac:dyDescent="0.3">
      <c r="C19" s="313" t="s">
        <v>114</v>
      </c>
      <c r="D19" s="314"/>
      <c r="E19" s="314"/>
      <c r="F19" s="314"/>
      <c r="G19" s="314"/>
      <c r="H19" s="314"/>
      <c r="I19" s="202">
        <v>600000</v>
      </c>
      <c r="J19" s="339"/>
      <c r="K19" s="190" t="s">
        <v>194</v>
      </c>
      <c r="P19" s="343">
        <f ca="1">+'GUC Coding'!L22</f>
        <v>0.65</v>
      </c>
      <c r="Q19" s="344">
        <f ca="1">+'GUC Coding'!M22</f>
        <v>0.45333333333333331</v>
      </c>
      <c r="R19" s="345"/>
      <c r="S19" s="186" t="s">
        <v>399</v>
      </c>
      <c r="T19" s="928" t="str">
        <f>+IF(I45&gt;4,"Yes","No")</f>
        <v>No</v>
      </c>
      <c r="W19" s="2" t="s">
        <v>400</v>
      </c>
      <c r="X19" s="391">
        <v>0</v>
      </c>
      <c r="Y19"/>
      <c r="Z19"/>
    </row>
    <row r="20" spans="3:26" x14ac:dyDescent="0.3">
      <c r="C20" s="313" t="s">
        <v>401</v>
      </c>
      <c r="D20" s="314"/>
      <c r="E20" s="314"/>
      <c r="F20" s="314"/>
      <c r="G20" s="314"/>
      <c r="H20" s="314"/>
      <c r="I20" s="202">
        <v>600000</v>
      </c>
      <c r="J20" s="339"/>
      <c r="K20" s="190" t="s">
        <v>193</v>
      </c>
      <c r="P20" s="343">
        <f ca="1">+'GUC Coding'!L23</f>
        <v>0.82499999999999996</v>
      </c>
      <c r="Q20" s="344">
        <f ca="1">'GUC Coding'!M23</f>
        <v>0.85</v>
      </c>
      <c r="R20" s="351"/>
      <c r="S20" s="186" t="s">
        <v>402</v>
      </c>
      <c r="T20" s="932">
        <v>-0.05</v>
      </c>
      <c r="W20" s="2" t="s">
        <v>403</v>
      </c>
      <c r="X20" s="391">
        <v>200000</v>
      </c>
      <c r="Y20"/>
      <c r="Z20"/>
    </row>
    <row r="21" spans="3:26" x14ac:dyDescent="0.3">
      <c r="C21" s="313" t="s">
        <v>404</v>
      </c>
      <c r="D21" s="314"/>
      <c r="E21" s="314"/>
      <c r="F21" s="314"/>
      <c r="G21" s="314"/>
      <c r="H21" s="314"/>
      <c r="I21" s="202">
        <v>3000000</v>
      </c>
      <c r="J21" s="339"/>
      <c r="K21" s="190" t="s">
        <v>405</v>
      </c>
      <c r="P21" s="343">
        <f ca="1">+'GUC Coding'!L24</f>
        <v>0.67499999999999993</v>
      </c>
      <c r="Q21" s="344">
        <f ca="1">+'GUC Coding'!M24</f>
        <v>0.6</v>
      </c>
      <c r="R21" s="356"/>
      <c r="S21" s="186" t="s">
        <v>406</v>
      </c>
      <c r="T21" s="932">
        <f>+IF(T19="No",0,T20)</f>
        <v>0</v>
      </c>
    </row>
    <row r="22" spans="3:26" ht="15" customHeight="1" x14ac:dyDescent="0.3">
      <c r="C22" s="313" t="s">
        <v>407</v>
      </c>
      <c r="D22" s="314"/>
      <c r="E22" s="314"/>
      <c r="F22" s="314"/>
      <c r="G22" s="314"/>
      <c r="H22" s="314"/>
      <c r="I22" s="202">
        <v>0</v>
      </c>
      <c r="J22" s="339"/>
      <c r="K22" s="190" t="s">
        <v>373</v>
      </c>
      <c r="P22" s="343">
        <f ca="1">+'GUC Coding'!L25</f>
        <v>0.67499999999999993</v>
      </c>
      <c r="Q22" s="344">
        <f ca="1">'GUC Coding'!M25</f>
        <v>0.6</v>
      </c>
      <c r="R22" s="356"/>
      <c r="W22" s="347" t="s">
        <v>408</v>
      </c>
      <c r="X22" s="347" t="s">
        <v>409</v>
      </c>
    </row>
    <row r="23" spans="3:26" x14ac:dyDescent="0.3">
      <c r="C23" s="313" t="s">
        <v>183</v>
      </c>
      <c r="D23" s="378"/>
      <c r="E23" s="378"/>
      <c r="F23" s="378"/>
      <c r="G23" s="378"/>
      <c r="H23" s="378"/>
      <c r="I23" s="202">
        <v>1000000</v>
      </c>
      <c r="J23" s="339"/>
      <c r="K23" s="190" t="s">
        <v>410</v>
      </c>
      <c r="P23" s="343">
        <f ca="1">+'GUC Coding'!L26</f>
        <v>7.4999999999999997E-3</v>
      </c>
      <c r="Q23" s="344">
        <f>+IF($H$31&gt;2%,"Origination Fee Too High",'GUC Coding'!M26)</f>
        <v>0.01</v>
      </c>
      <c r="R23" s="356"/>
      <c r="S23" s="308" t="s">
        <v>411</v>
      </c>
      <c r="T23" s="309"/>
      <c r="W23" s="182" t="str">
        <f ca="1">+'Deal Underwriting Overview'!D26</f>
        <v>Tier 1</v>
      </c>
      <c r="X23" s="348" t="str">
        <f>+'Deal Underwriting Overview'!D27</f>
        <v>Tier 1</v>
      </c>
      <c r="Y23" s="181" t="s">
        <v>412</v>
      </c>
    </row>
    <row r="24" spans="3:26" ht="15" customHeight="1" x14ac:dyDescent="0.3">
      <c r="C24" s="313" t="s">
        <v>413</v>
      </c>
      <c r="D24" s="314"/>
      <c r="E24" s="314"/>
      <c r="F24" s="314"/>
      <c r="G24" s="314"/>
      <c r="H24" s="314"/>
      <c r="I24" s="202">
        <v>0</v>
      </c>
      <c r="J24" s="339"/>
      <c r="K24" s="190" t="s">
        <v>387</v>
      </c>
      <c r="P24" s="359">
        <f ca="1">+'GUC Coding'!L27</f>
        <v>9.3990000000000018E-2</v>
      </c>
      <c r="Q24" s="360">
        <f ca="1">+'GUC Coding'!M27</f>
        <v>9.3990000000000018E-2</v>
      </c>
      <c r="R24" s="730" t="str">
        <f ca="1">+IF(Q10&lt;$X$19,"Below Min Loan Amount","")</f>
        <v/>
      </c>
      <c r="S24" s="186" t="s">
        <v>163</v>
      </c>
      <c r="T24" s="928" t="str" cm="1">
        <f t="array" ref="T24">+INDEX(Lists!$B$100:$C$151,MATCH('Master Sizer Inputs'!$I$13,Lists!$B$100:$B$151,0),COLUMNS(Lists!$B$100:$C$100))</f>
        <v>Judicial</v>
      </c>
      <c r="W24" s="349" t="s">
        <v>414</v>
      </c>
      <c r="X24" s="350"/>
    </row>
    <row r="25" spans="3:26" x14ac:dyDescent="0.3">
      <c r="C25" s="313" t="s">
        <v>248</v>
      </c>
      <c r="D25" s="314"/>
      <c r="E25" s="314"/>
      <c r="F25" s="314"/>
      <c r="G25" s="314"/>
      <c r="H25" s="314"/>
      <c r="I25" s="203">
        <v>18</v>
      </c>
      <c r="J25" s="339"/>
      <c r="K25" s="200"/>
      <c r="L25" s="201"/>
      <c r="M25" s="201"/>
      <c r="N25" s="201"/>
      <c r="O25" s="201"/>
      <c r="P25" s="361"/>
      <c r="Q25" s="958"/>
      <c r="R25" s="362"/>
      <c r="S25" s="186" t="s">
        <v>204</v>
      </c>
      <c r="T25" s="928" t="str">
        <f>+IF(T24="Non-Judicial","No","Yes")</f>
        <v>Yes</v>
      </c>
      <c r="W25" s="353" t="s">
        <v>385</v>
      </c>
      <c r="X25" s="354" t="s">
        <v>386</v>
      </c>
    </row>
    <row r="26" spans="3:26" x14ac:dyDescent="0.3">
      <c r="C26" s="184" t="s">
        <v>415</v>
      </c>
      <c r="D26" s="185"/>
      <c r="E26" s="185"/>
      <c r="F26" s="185"/>
      <c r="G26" s="185"/>
      <c r="H26" s="211"/>
      <c r="I26" s="202">
        <v>700000</v>
      </c>
      <c r="J26" s="339"/>
      <c r="K26" s="184" t="s">
        <v>248</v>
      </c>
      <c r="L26" s="185"/>
      <c r="M26" s="185"/>
      <c r="N26" s="185"/>
      <c r="O26" s="185"/>
      <c r="P26" s="182">
        <f>+IF(LEFT(I17,1)="B",9,24)</f>
        <v>24</v>
      </c>
      <c r="Q26" s="874">
        <f>'GUC Coding'!M12</f>
        <v>18</v>
      </c>
      <c r="R26" s="365"/>
      <c r="S26" s="186" t="s">
        <v>416</v>
      </c>
      <c r="T26" s="932">
        <v>-2.5000000000000001E-2</v>
      </c>
      <c r="W26" s="357">
        <f ca="1">+'GUC Coding'!O7</f>
        <v>404999.99999999994</v>
      </c>
      <c r="X26" s="357">
        <f ca="1">+'GUC Coding'!P7</f>
        <v>360000</v>
      </c>
      <c r="Y26" s="358" t="s">
        <v>373</v>
      </c>
    </row>
    <row r="27" spans="3:26" x14ac:dyDescent="0.3">
      <c r="C27" s="393" t="s">
        <v>417</v>
      </c>
      <c r="D27" s="394"/>
      <c r="E27" s="394"/>
      <c r="F27" s="394"/>
      <c r="G27" s="394"/>
      <c r="H27" s="394"/>
      <c r="I27" s="395"/>
      <c r="J27" s="339"/>
      <c r="K27" s="184" t="s">
        <v>418</v>
      </c>
      <c r="L27" s="185"/>
      <c r="M27" s="185"/>
      <c r="N27" s="185"/>
      <c r="O27" s="185"/>
      <c r="P27" s="185"/>
      <c r="Q27" s="370">
        <f ca="1">+'GUC Coding'!M15</f>
        <v>0</v>
      </c>
      <c r="R27" s="205"/>
      <c r="S27" s="186" t="s">
        <v>406</v>
      </c>
      <c r="T27" s="932">
        <f>+IF(T25="No",0,T26)</f>
        <v>-2.5000000000000001E-2</v>
      </c>
      <c r="W27" s="357">
        <f ca="1">+'GUC Coding'!O8</f>
        <v>1950000</v>
      </c>
      <c r="X27" s="357">
        <f ca="1">+'GUC Coding'!P8</f>
        <v>1360000</v>
      </c>
      <c r="Y27" s="358" t="s">
        <v>194</v>
      </c>
    </row>
    <row r="28" spans="3:26" x14ac:dyDescent="0.3">
      <c r="C28" s="400" t="s">
        <v>419</v>
      </c>
      <c r="D28" s="401"/>
      <c r="E28" s="401"/>
      <c r="F28" s="401"/>
      <c r="G28" s="401"/>
      <c r="H28" s="401"/>
      <c r="I28" s="286">
        <v>0</v>
      </c>
      <c r="J28" s="339"/>
      <c r="K28" s="184" t="s">
        <v>420</v>
      </c>
      <c r="L28" s="185"/>
      <c r="M28" s="185"/>
      <c r="N28" s="185"/>
      <c r="O28" s="185"/>
      <c r="P28" s="185"/>
      <c r="Q28" s="366">
        <f>Q26</f>
        <v>18</v>
      </c>
      <c r="R28" s="368"/>
      <c r="S28" s="186" t="s">
        <v>421</v>
      </c>
      <c r="T28" s="929">
        <v>0</v>
      </c>
      <c r="W28" s="357">
        <f ca="1">+'GUC Coding'!O9</f>
        <v>1320000</v>
      </c>
      <c r="X28" s="357">
        <f ca="1">+'GUC Coding'!P9</f>
        <v>1360000</v>
      </c>
      <c r="Y28" s="358" t="s">
        <v>193</v>
      </c>
    </row>
    <row r="29" spans="3:26" ht="15" customHeight="1" x14ac:dyDescent="0.3">
      <c r="C29" s="313" t="s">
        <v>422</v>
      </c>
      <c r="D29" s="314"/>
      <c r="E29" s="314"/>
      <c r="F29" s="314"/>
      <c r="G29" s="314"/>
      <c r="H29" s="314"/>
      <c r="I29" s="191">
        <v>0</v>
      </c>
      <c r="J29" s="339"/>
      <c r="K29" s="184" t="s">
        <v>423</v>
      </c>
      <c r="L29" s="185"/>
      <c r="M29" s="185"/>
      <c r="N29" s="185"/>
      <c r="O29" s="185"/>
      <c r="P29" s="211"/>
      <c r="Q29" s="246">
        <f ca="1">+IFERROR((Q24*Q17)/12,"-")</f>
        <v>10652.200000000003</v>
      </c>
      <c r="R29" s="369"/>
      <c r="S29" s="753" t="s">
        <v>424</v>
      </c>
      <c r="T29" s="739">
        <f>+T27+T21+T28</f>
        <v>-2.5000000000000001E-2</v>
      </c>
      <c r="W29" s="357" t="s">
        <v>425</v>
      </c>
      <c r="X29" s="754">
        <f ca="1">+'GUC Coding'!P10</f>
        <v>1999999</v>
      </c>
    </row>
    <row r="30" spans="3:26" ht="15" customHeight="1" x14ac:dyDescent="0.3">
      <c r="C30" s="328" t="s">
        <v>426</v>
      </c>
      <c r="D30" s="328"/>
      <c r="E30" s="328"/>
      <c r="F30" s="328"/>
      <c r="G30" s="328"/>
      <c r="H30" s="328"/>
      <c r="I30" s="328"/>
      <c r="J30" s="339"/>
      <c r="K30" s="184" t="s">
        <v>427</v>
      </c>
      <c r="L30" s="185"/>
      <c r="M30" s="185"/>
      <c r="N30" s="185"/>
      <c r="O30" s="185"/>
      <c r="P30" s="185"/>
      <c r="Q30" s="246">
        <f>+IF(T4="Cash Out",Q10-I26,0)</f>
        <v>0</v>
      </c>
      <c r="R30" s="369"/>
      <c r="W30" s="363" t="s">
        <v>428</v>
      </c>
      <c r="X30" s="363">
        <f ca="1">+'GUC Coding'!P11</f>
        <v>0</v>
      </c>
    </row>
    <row r="31" spans="3:26" ht="15" customHeight="1" x14ac:dyDescent="0.3">
      <c r="C31" s="313" t="s">
        <v>255</v>
      </c>
      <c r="D31" s="314"/>
      <c r="E31" s="314"/>
      <c r="F31" s="314"/>
      <c r="G31" s="191" t="s">
        <v>429</v>
      </c>
      <c r="H31" s="987">
        <v>0.01</v>
      </c>
      <c r="I31" s="989">
        <f>+IF(G31="% -Percent",H31,H31/$Q$9)</f>
        <v>0.01</v>
      </c>
      <c r="J31" s="339"/>
      <c r="R31" s="369"/>
      <c r="S31" s="308" t="s">
        <v>430</v>
      </c>
      <c r="T31" s="330"/>
      <c r="V31" s="236"/>
    </row>
    <row r="32" spans="3:26" ht="15" customHeight="1" thickBot="1" x14ac:dyDescent="0.35">
      <c r="C32" s="313" t="s">
        <v>431</v>
      </c>
      <c r="D32" s="314"/>
      <c r="E32" s="314"/>
      <c r="F32" s="314"/>
      <c r="G32"/>
      <c r="H32"/>
      <c r="I32" s="990">
        <v>1595</v>
      </c>
      <c r="J32" s="339"/>
      <c r="K32" s="389" t="s">
        <v>432</v>
      </c>
      <c r="L32" s="389"/>
      <c r="M32" s="389"/>
      <c r="N32" s="389"/>
      <c r="O32" s="389"/>
      <c r="P32" s="389"/>
      <c r="Q32" s="389"/>
      <c r="R32" s="369"/>
      <c r="S32" s="186" t="s">
        <v>433</v>
      </c>
      <c r="T32" s="195">
        <v>0.05</v>
      </c>
    </row>
    <row r="33" spans="3:38" ht="15" customHeight="1" thickTop="1" x14ac:dyDescent="0.3">
      <c r="C33" s="393" t="s">
        <v>434</v>
      </c>
      <c r="D33" s="394"/>
      <c r="E33" s="394"/>
      <c r="F33" s="394"/>
      <c r="G33" s="394"/>
      <c r="H33" s="394"/>
      <c r="I33" s="395"/>
      <c r="J33" s="339"/>
      <c r="K33" s="390"/>
      <c r="L33" s="390"/>
      <c r="M33" s="240"/>
      <c r="N33" s="240"/>
      <c r="O33" s="240" t="s">
        <v>323</v>
      </c>
      <c r="P33" s="240" t="s">
        <v>435</v>
      </c>
      <c r="Q33" s="240" t="s">
        <v>436</v>
      </c>
      <c r="R33" s="369"/>
      <c r="S33" s="352" t="s">
        <v>437</v>
      </c>
      <c r="T33" s="196">
        <f>+'GUC Coding'!P17</f>
        <v>1250000</v>
      </c>
      <c r="AK33" s="374" t="s">
        <v>438</v>
      </c>
      <c r="AL33" s="375"/>
    </row>
    <row r="34" spans="3:38" ht="15" customHeight="1" x14ac:dyDescent="0.3">
      <c r="C34" s="396" t="s">
        <v>439</v>
      </c>
      <c r="D34" s="397"/>
      <c r="E34" s="397"/>
      <c r="F34" s="397"/>
      <c r="G34" s="397"/>
      <c r="H34" s="397"/>
      <c r="I34" s="191">
        <v>720</v>
      </c>
      <c r="K34" s="184" t="s">
        <v>180</v>
      </c>
      <c r="L34" s="933"/>
      <c r="M34" s="933"/>
      <c r="N34" s="211"/>
      <c r="O34" s="934">
        <f ca="1">+$Q$17</f>
        <v>1360000</v>
      </c>
      <c r="P34" s="928" t="str">
        <f ca="1">+IF($O34&gt;3500000,"Yes","No")</f>
        <v>No</v>
      </c>
      <c r="Q34" s="928" t="str">
        <f ca="1">+IF($O34&gt;5000000,"Yes","No")</f>
        <v>No</v>
      </c>
      <c r="R34" s="369"/>
      <c r="AK34" s="186" t="s">
        <v>440</v>
      </c>
      <c r="AL34" s="376" t="s">
        <v>328</v>
      </c>
    </row>
    <row r="35" spans="3:38" x14ac:dyDescent="0.3">
      <c r="C35" s="398" t="s">
        <v>441</v>
      </c>
      <c r="D35" s="399"/>
      <c r="E35" s="399"/>
      <c r="F35" s="399"/>
      <c r="G35" s="399"/>
      <c r="H35" s="399"/>
      <c r="I35" s="191">
        <v>10</v>
      </c>
      <c r="K35" s="184" t="s">
        <v>191</v>
      </c>
      <c r="L35" s="933"/>
      <c r="M35" s="933"/>
      <c r="N35" s="935"/>
      <c r="O35" s="932">
        <f ca="1">+$Q$18</f>
        <v>0.6</v>
      </c>
      <c r="P35" s="928" t="str">
        <f ca="1">+IF($O35&gt;70%,"Yes","No")</f>
        <v>No</v>
      </c>
      <c r="Q35" s="928" t="str">
        <f ca="1">+IF($O35&gt;70%,"Yes","No")</f>
        <v>No</v>
      </c>
      <c r="R35" s="369"/>
      <c r="S35" s="308" t="s">
        <v>442</v>
      </c>
      <c r="T35" s="330"/>
      <c r="AK35" s="186" t="s">
        <v>443</v>
      </c>
      <c r="AL35" s="377">
        <v>0</v>
      </c>
    </row>
    <row r="36" spans="3:38" x14ac:dyDescent="0.3">
      <c r="C36" s="400" t="s">
        <v>444</v>
      </c>
      <c r="D36" s="401"/>
      <c r="E36" s="401"/>
      <c r="F36" s="401"/>
      <c r="G36" s="401"/>
      <c r="H36" s="401"/>
      <c r="I36" s="191">
        <v>10</v>
      </c>
      <c r="K36" s="184" t="s">
        <v>193</v>
      </c>
      <c r="L36" s="933"/>
      <c r="M36" s="933"/>
      <c r="N36" s="935"/>
      <c r="O36" s="932">
        <f ca="1">+Q20</f>
        <v>0.85</v>
      </c>
      <c r="P36" s="928" t="str">
        <f ca="1">+IF($O36&gt;85%,"Yes","No")</f>
        <v>No</v>
      </c>
      <c r="Q36" s="928" t="str">
        <f ca="1">+IF($O36&gt;90%,"Yes","No")</f>
        <v>No</v>
      </c>
      <c r="R36" s="369"/>
      <c r="S36" s="186" t="s">
        <v>445</v>
      </c>
      <c r="T36" s="206">
        <v>0</v>
      </c>
      <c r="AK36" s="1038" t="s">
        <v>446</v>
      </c>
      <c r="AL36" s="1039"/>
    </row>
    <row r="37" spans="3:38" ht="15" customHeight="1" x14ac:dyDescent="0.3">
      <c r="K37" s="184" t="s">
        <v>194</v>
      </c>
      <c r="L37" s="933"/>
      <c r="M37" s="933"/>
      <c r="N37" s="935"/>
      <c r="O37" s="932">
        <f ca="1">+$Q$19</f>
        <v>0.45333333333333331</v>
      </c>
      <c r="P37" s="928" t="str">
        <f ca="1">+IF($O37&gt;67.5%,"Yes","No")</f>
        <v>No</v>
      </c>
      <c r="Q37" s="928" t="str">
        <f ca="1">+IF($O37&gt;67.5%,"Yes","No")</f>
        <v>No</v>
      </c>
      <c r="R37" s="379"/>
      <c r="S37"/>
      <c r="T37"/>
      <c r="AK37" s="1040"/>
      <c r="AL37" s="1041"/>
    </row>
    <row r="38" spans="3:38" ht="14.85" customHeight="1" x14ac:dyDescent="0.3">
      <c r="K38" s="184" t="s">
        <v>447</v>
      </c>
      <c r="L38" s="933"/>
      <c r="M38" s="933"/>
      <c r="N38" s="935"/>
      <c r="O38" s="932">
        <f ca="1">IF(AND($T$3="Refi",(T41-740)&lt;=T39),$Q$9/(I23+I24+T73),$Q$20)</f>
        <v>0.85</v>
      </c>
      <c r="P38" s="928" t="str">
        <f>IF(T3="P","No",IF(AND(O38&gt;90%,T40="Y"),"Yes",IF(AND(O38&gt;90%,T39&gt;(T42-365)),"Yes","No")))</f>
        <v>No</v>
      </c>
      <c r="Q38" s="928" t="str">
        <f>IF(T3="P","No",IF(AND(O38&gt;90%,T40="Y"),"Yes",IF(AND(O38&gt;90%,T39&gt;(T42-365)),"Yes","No")))</f>
        <v>No</v>
      </c>
      <c r="S38" s="308" t="s">
        <v>448</v>
      </c>
      <c r="T38" s="330"/>
    </row>
    <row r="39" spans="3:38" ht="15" customHeight="1" x14ac:dyDescent="0.3">
      <c r="C39" s="393" t="s">
        <v>449</v>
      </c>
      <c r="D39" s="394"/>
      <c r="E39" s="394"/>
      <c r="F39" s="394"/>
      <c r="G39" s="394"/>
      <c r="H39" s="394"/>
      <c r="I39" s="395"/>
      <c r="K39" s="184" t="s">
        <v>450</v>
      </c>
      <c r="L39" s="933"/>
      <c r="M39" s="933"/>
      <c r="N39" s="935"/>
      <c r="O39" s="932">
        <f ca="1">+Q13</f>
        <v>9.3990000000000018E-2</v>
      </c>
      <c r="P39" s="928" t="str">
        <f ca="1">+IF($O39&lt;'Pricing Sheet Mod'!AL23+'Pricing Sheet Mod'!AL24,"Yes","No")</f>
        <v>No</v>
      </c>
      <c r="Q39" s="928" t="str">
        <f ca="1">+IF(OR(T36&lt;-1%,Q13&lt;7.99%),"Yes","No")</f>
        <v>No</v>
      </c>
      <c r="S39" s="346" t="s">
        <v>304</v>
      </c>
      <c r="T39" s="367">
        <f>I18</f>
        <v>45627</v>
      </c>
    </row>
    <row r="40" spans="3:38" ht="15" customHeight="1" x14ac:dyDescent="0.3">
      <c r="C40" s="400" t="s">
        <v>174</v>
      </c>
      <c r="D40" s="401"/>
      <c r="E40" s="401"/>
      <c r="F40" s="401"/>
      <c r="G40" s="401"/>
      <c r="H40" s="401"/>
      <c r="I40" s="286">
        <v>1500000</v>
      </c>
      <c r="R40" s="382"/>
      <c r="S40" s="346" t="s">
        <v>451</v>
      </c>
      <c r="T40" s="367" t="str">
        <f ca="1">IF(T39&gt;T42,"Y","N")</f>
        <v>Y</v>
      </c>
    </row>
    <row r="41" spans="3:38" ht="15" customHeight="1" x14ac:dyDescent="0.3">
      <c r="C41" s="400" t="s">
        <v>173</v>
      </c>
      <c r="D41" s="401"/>
      <c r="E41" s="401"/>
      <c r="F41" s="401"/>
      <c r="G41" s="401"/>
      <c r="H41" s="401"/>
      <c r="I41" s="286">
        <v>1500000</v>
      </c>
      <c r="K41" s="885" t="s">
        <v>435</v>
      </c>
      <c r="L41" s="886"/>
      <c r="M41" s="886"/>
      <c r="N41" s="886"/>
      <c r="O41" s="886"/>
      <c r="P41" s="887"/>
      <c r="Q41" s="949" t="str">
        <f ca="1">+IF($W$55&gt;0,"Yes","No")</f>
        <v>No</v>
      </c>
      <c r="R41" s="205"/>
      <c r="S41" s="346" t="s">
        <v>452</v>
      </c>
      <c r="T41" s="367">
        <f ca="1">TODAY()</f>
        <v>45947</v>
      </c>
    </row>
    <row r="42" spans="3:38" ht="15" customHeight="1" x14ac:dyDescent="0.3">
      <c r="C42" s="396" t="s">
        <v>453</v>
      </c>
      <c r="D42" s="397"/>
      <c r="E42" s="397"/>
      <c r="F42" s="397"/>
      <c r="G42" s="397"/>
      <c r="H42" s="397"/>
      <c r="I42" s="191" t="s">
        <v>454</v>
      </c>
      <c r="K42" s="885" t="s">
        <v>436</v>
      </c>
      <c r="L42" s="886"/>
      <c r="M42" s="886"/>
      <c r="N42" s="886"/>
      <c r="O42" s="886"/>
      <c r="P42" s="887"/>
      <c r="Q42" s="949" t="str">
        <f ca="1">+IF($X$55&gt;0,"Yes","No")</f>
        <v>No</v>
      </c>
      <c r="R42" s="379"/>
      <c r="S42" s="346" t="s">
        <v>455</v>
      </c>
      <c r="T42" s="367">
        <f ca="1">T41-365</f>
        <v>45582</v>
      </c>
      <c r="AK42"/>
      <c r="AL42"/>
    </row>
    <row r="43" spans="3:38" ht="15" customHeight="1" x14ac:dyDescent="0.3">
      <c r="C43" s="404" t="s">
        <v>456</v>
      </c>
      <c r="D43" s="404"/>
      <c r="E43" s="404"/>
      <c r="F43" s="404"/>
      <c r="G43" s="404"/>
      <c r="H43" s="404"/>
      <c r="I43" s="404"/>
      <c r="K43" s="885" t="s">
        <v>457</v>
      </c>
      <c r="L43" s="886"/>
      <c r="M43" s="886"/>
      <c r="N43" s="886"/>
      <c r="O43" s="886"/>
      <c r="P43" s="887"/>
      <c r="Q43" s="949" t="str">
        <f ca="1">IF(OR(P34="Yes",Q42="Yes"),"Yes","No")</f>
        <v>No</v>
      </c>
      <c r="R43" s="379"/>
      <c r="W43" s="946" t="s">
        <v>458</v>
      </c>
      <c r="X43" s="947"/>
      <c r="AK43"/>
      <c r="AL43"/>
    </row>
    <row r="44" spans="3:38" ht="15" customHeight="1" x14ac:dyDescent="0.3">
      <c r="C44" s="313" t="s">
        <v>459</v>
      </c>
      <c r="D44" s="314"/>
      <c r="E44" s="314"/>
      <c r="F44" s="314"/>
      <c r="G44" s="314"/>
      <c r="H44" s="314"/>
      <c r="I44" s="194">
        <v>1000</v>
      </c>
      <c r="R44" s="205"/>
      <c r="S44" s="308" t="s">
        <v>460</v>
      </c>
      <c r="T44" s="330"/>
      <c r="AK44"/>
      <c r="AL44"/>
    </row>
    <row r="45" spans="3:38" ht="15" customHeight="1" x14ac:dyDescent="0.3">
      <c r="C45" s="313" t="s">
        <v>461</v>
      </c>
      <c r="D45" s="314"/>
      <c r="E45" s="314"/>
      <c r="F45" s="314"/>
      <c r="G45" s="314"/>
      <c r="H45" s="314"/>
      <c r="I45" s="191">
        <v>1</v>
      </c>
      <c r="K45" s="881" t="s">
        <v>462</v>
      </c>
      <c r="L45" s="882"/>
      <c r="M45" s="882"/>
      <c r="N45" s="882"/>
      <c r="O45" s="882"/>
      <c r="P45" s="882"/>
      <c r="Q45" s="883"/>
      <c r="S45" s="373" t="s">
        <v>463</v>
      </c>
      <c r="T45" s="331" t="s">
        <v>464</v>
      </c>
      <c r="W45" s="928" t="s">
        <v>328</v>
      </c>
      <c r="X45" s="182">
        <v>0</v>
      </c>
      <c r="AK45"/>
      <c r="AL45"/>
    </row>
    <row r="46" spans="3:38" ht="15" customHeight="1" x14ac:dyDescent="0.3">
      <c r="C46" s="181" t="s">
        <v>465</v>
      </c>
      <c r="I46" s="194">
        <v>1000000</v>
      </c>
      <c r="K46" s="954"/>
      <c r="L46" s="955"/>
      <c r="M46" s="955"/>
      <c r="N46" s="955"/>
      <c r="O46" s="955"/>
      <c r="P46" s="402" t="s">
        <v>466</v>
      </c>
      <c r="Q46" s="402" t="s">
        <v>467</v>
      </c>
      <c r="S46" s="291">
        <v>0</v>
      </c>
      <c r="T46" s="196">
        <v>0</v>
      </c>
      <c r="W46" s="928" t="s">
        <v>327</v>
      </c>
      <c r="X46" s="182">
        <v>1</v>
      </c>
      <c r="AK46"/>
      <c r="AL46"/>
    </row>
    <row r="47" spans="3:38" ht="15" customHeight="1" x14ac:dyDescent="0.3">
      <c r="C47" s="313" t="s">
        <v>468</v>
      </c>
      <c r="D47" s="314"/>
      <c r="E47" s="314"/>
      <c r="F47" s="314"/>
      <c r="G47" s="314"/>
      <c r="H47" s="314"/>
      <c r="I47" s="191" t="s">
        <v>469</v>
      </c>
      <c r="K47" s="184" t="s">
        <v>470</v>
      </c>
      <c r="L47" s="185"/>
      <c r="M47" s="185"/>
      <c r="N47" s="185"/>
      <c r="O47" s="211"/>
      <c r="P47" s="953" t="str">
        <f>+INDEX($W$60:$AB$64,MATCH($T$72,$W$60:$W$64,0),MATCH($K47,$W$60:$AB$60,0))</f>
        <v>Yes</v>
      </c>
      <c r="Q47" s="884" t="str">
        <f>+IF(T4="Cash Out","Yes","No")</f>
        <v>No</v>
      </c>
      <c r="S47" s="789" t="str">
        <f ca="1">IF(AND(Q17&gt;Engine!D30,'Master Sizer Inputs'!Q17&lt;Engine!D31),"","Note Amount does not match Loan Amount Tier ")</f>
        <v/>
      </c>
      <c r="T47" s="790"/>
      <c r="X47" s="392"/>
      <c r="AK47"/>
      <c r="AL47"/>
    </row>
    <row r="48" spans="3:38" ht="15" customHeight="1" x14ac:dyDescent="0.3">
      <c r="C48" s="364" t="s">
        <v>471</v>
      </c>
      <c r="I48" s="198">
        <v>0</v>
      </c>
      <c r="K48" s="184" t="s">
        <v>472</v>
      </c>
      <c r="L48" s="185"/>
      <c r="M48" s="185"/>
      <c r="N48" s="185"/>
      <c r="O48" s="211"/>
      <c r="P48" s="246">
        <f>+INDEX($W$60:$AB$64,MATCH($T$72,$W$60:$W$64,0),MATCH($K48,$W$60:$AB$60,0))</f>
        <v>500000</v>
      </c>
      <c r="Q48" s="246" t="str">
        <f>+IF(Q47="No","-",Q10-I26)</f>
        <v>-</v>
      </c>
      <c r="W48" s="240" t="s">
        <v>435</v>
      </c>
      <c r="X48" s="240" t="s">
        <v>436</v>
      </c>
      <c r="AK48"/>
      <c r="AL48"/>
    </row>
    <row r="49" spans="3:38" x14ac:dyDescent="0.3">
      <c r="C49" s="371" t="s">
        <v>473</v>
      </c>
      <c r="D49" s="372"/>
      <c r="E49" s="372"/>
      <c r="F49" s="372"/>
      <c r="G49" s="372"/>
      <c r="H49" s="372"/>
      <c r="I49" s="202">
        <v>0</v>
      </c>
      <c r="K49" s="184" t="s">
        <v>474</v>
      </c>
      <c r="L49" s="185"/>
      <c r="M49" s="956">
        <f ca="1">+INDEX($W$60:$AB$64,MATCH(_xlfn.NUMBERVALUE(SUBSTITUTE($T$77,"Tier ","")),$W$60:$W$64,0),MATCH($K49,$W$60:$AB$60,0))</f>
        <v>0.5</v>
      </c>
      <c r="N49" s="185"/>
      <c r="O49" s="211"/>
      <c r="P49" s="246" t="str">
        <f>+IF(Q47="No","-",(I20-I19)*M49)</f>
        <v>-</v>
      </c>
      <c r="Q49" s="246" t="str">
        <f>+IF(Q47="No","-",I19/I20)</f>
        <v>-</v>
      </c>
      <c r="S49" s="308" t="s">
        <v>475</v>
      </c>
      <c r="T49" s="330"/>
      <c r="W49" s="945" cm="1">
        <f t="array" aca="1" ref="W49" ca="1">+INDEX($W$45:$X$46,MATCH(P34,$W$45:$W$46,0),COLUMNS($W$45:$X$45))</f>
        <v>0</v>
      </c>
      <c r="X49" s="945" cm="1">
        <f t="array" aca="1" ref="X49" ca="1">+INDEX($W$45:$X$46,MATCH(Q34,$W$45:$W$46,0),COLUMNS($W$45:$X$45))</f>
        <v>0</v>
      </c>
      <c r="AK49"/>
      <c r="AL49"/>
    </row>
    <row r="50" spans="3:38" ht="15" customHeight="1" x14ac:dyDescent="0.3">
      <c r="C50" s="313" t="s">
        <v>476</v>
      </c>
      <c r="D50" s="388"/>
      <c r="E50" s="388"/>
      <c r="F50" s="388"/>
      <c r="G50" s="191" t="s">
        <v>429</v>
      </c>
      <c r="H50" s="988">
        <v>0</v>
      </c>
      <c r="I50" s="989">
        <f>+IF(G50="% -Percent",H50,H50/$Q$9)</f>
        <v>0</v>
      </c>
      <c r="K50" s="184" t="s">
        <v>477</v>
      </c>
      <c r="L50" s="185"/>
      <c r="M50" s="185"/>
      <c r="N50" s="185"/>
      <c r="O50" s="211"/>
      <c r="P50" s="888">
        <f>+MIN(P48,P49)</f>
        <v>500000</v>
      </c>
      <c r="Q50" s="246" t="str">
        <f>+IF(Q47="No","-",Q10-I26)</f>
        <v>-</v>
      </c>
      <c r="S50" s="348" t="s">
        <v>478</v>
      </c>
      <c r="T50" s="936">
        <v>1.1499999999999999</v>
      </c>
      <c r="W50" s="945" cm="1">
        <f t="array" aca="1" ref="W50" ca="1">+INDEX($W$45:$X$46,MATCH(P35,$W$45:$W$46,0),COLUMNS($W$45:$X$45))</f>
        <v>0</v>
      </c>
      <c r="X50" s="945" cm="1">
        <f t="array" aca="1" ref="X50" ca="1">+INDEX($W$45:$X$46,MATCH(Q35,$W$45:$W$46,0),COLUMNS($W$45:$X$45))</f>
        <v>0</v>
      </c>
      <c r="AK50"/>
      <c r="AL50"/>
    </row>
    <row r="51" spans="3:38" ht="15" customHeight="1" x14ac:dyDescent="0.3">
      <c r="C51" s="313" t="s">
        <v>261</v>
      </c>
      <c r="D51" s="388"/>
      <c r="E51" s="388"/>
      <c r="F51" s="388"/>
      <c r="G51" s="388"/>
      <c r="H51" s="388"/>
      <c r="I51" s="202">
        <v>0</v>
      </c>
      <c r="K51" s="184" t="s">
        <v>210</v>
      </c>
      <c r="L51" s="185"/>
      <c r="M51" s="185"/>
      <c r="N51" s="185"/>
      <c r="O51" s="211"/>
      <c r="P51" s="182" t="str">
        <f>+INDEX($W$60:$AB$64,MATCH($T$72,$W$60:$W$64,0),MATCH($K51,$W$60:$AB$60,0))</f>
        <v>Interior Valuation</v>
      </c>
      <c r="Q51" s="182" t="str">
        <f>+P51</f>
        <v>Interior Valuation</v>
      </c>
      <c r="S51" s="348" t="s">
        <v>479</v>
      </c>
      <c r="T51" s="937">
        <f>+I21</f>
        <v>3000000</v>
      </c>
      <c r="W51" s="945" cm="1">
        <f t="array" aca="1" ref="W51" ca="1">+INDEX($W$45:$X$46,MATCH(P36,$W$45:$W$46,0),COLUMNS($W$45:$X$45))</f>
        <v>0</v>
      </c>
      <c r="X51" s="945" cm="1">
        <f t="array" aca="1" ref="X51" ca="1">+INDEX($W$45:$X$46,MATCH(Q36,$W$45:$W$46,0),COLUMNS($W$45:$X$45))</f>
        <v>0</v>
      </c>
      <c r="AK51"/>
      <c r="AL51"/>
    </row>
    <row r="52" spans="3:38" ht="15" customHeight="1" x14ac:dyDescent="0.3">
      <c r="C52" s="313" t="s">
        <v>480</v>
      </c>
      <c r="D52" s="388"/>
      <c r="E52" s="388"/>
      <c r="F52" s="388"/>
      <c r="G52" s="388"/>
      <c r="H52" s="388"/>
      <c r="I52" s="198">
        <v>0</v>
      </c>
      <c r="K52" s="184" t="s">
        <v>481</v>
      </c>
      <c r="L52" s="185"/>
      <c r="M52" s="185"/>
      <c r="N52" s="185"/>
      <c r="O52" s="211"/>
      <c r="P52" s="877">
        <f>+INDEX($W$60:$AB$64,MATCH($T$72,$W$60:$W$64,0),MATCH($K52,$W$60:$AB$60,0))</f>
        <v>0.75</v>
      </c>
      <c r="Q52" s="877">
        <f>+P52</f>
        <v>0.75</v>
      </c>
      <c r="S52" s="348" t="s">
        <v>482</v>
      </c>
      <c r="T52" s="938">
        <v>4600000</v>
      </c>
      <c r="U52" s="740"/>
      <c r="W52" s="945" cm="1">
        <f t="array" aca="1" ref="W52" ca="1">+INDEX($W$45:$X$46,MATCH(P37,$W$45:$W$46,0),COLUMNS($W$45:$X$45))</f>
        <v>0</v>
      </c>
      <c r="X52" s="945" cm="1">
        <f t="array" aca="1" ref="X52" ca="1">+INDEX($W$45:$X$46,MATCH(Q37,$W$45:$W$46,0),COLUMNS($W$45:$X$45))</f>
        <v>0</v>
      </c>
      <c r="AK52"/>
      <c r="AL52"/>
    </row>
    <row r="53" spans="3:38" ht="15" customHeight="1" x14ac:dyDescent="0.3">
      <c r="C53" s="396" t="s">
        <v>483</v>
      </c>
      <c r="D53" s="397"/>
      <c r="E53" s="397"/>
      <c r="F53" s="397"/>
      <c r="G53" s="397"/>
      <c r="H53" s="397"/>
      <c r="I53" s="191" t="s">
        <v>484</v>
      </c>
      <c r="S53" s="348" t="s">
        <v>485</v>
      </c>
      <c r="T53" s="936">
        <f>+T51/T52</f>
        <v>0.65217391304347827</v>
      </c>
      <c r="W53" s="945" cm="1">
        <f t="array" ref="W53">+INDEX($W$45:$X$46,MATCH(P38,$W$45:$W$46,0),COLUMNS($W$45:$X$45))</f>
        <v>0</v>
      </c>
      <c r="X53" s="945" cm="1">
        <f t="array" ref="X53">+INDEX($W$45:$X$46,MATCH(Q38,$W$45:$W$46,0),COLUMNS($W$45:$X$45))</f>
        <v>0</v>
      </c>
      <c r="AK53"/>
      <c r="AL53"/>
    </row>
    <row r="54" spans="3:38" ht="15" customHeight="1" x14ac:dyDescent="0.3">
      <c r="C54" s="396" t="s">
        <v>486</v>
      </c>
      <c r="D54" s="397"/>
      <c r="E54" s="397"/>
      <c r="F54" s="397"/>
      <c r="G54" s="397"/>
      <c r="H54" s="397"/>
      <c r="I54" s="191" t="s">
        <v>328</v>
      </c>
      <c r="K54" s="749" t="s">
        <v>487</v>
      </c>
      <c r="L54" s="404"/>
      <c r="M54" s="404"/>
      <c r="N54" s="404"/>
      <c r="O54" s="404"/>
      <c r="P54" s="404"/>
      <c r="Q54" s="750"/>
      <c r="S54" s="186" t="s">
        <v>488</v>
      </c>
      <c r="T54" s="182" t="str">
        <f>+IF($I$34&gt;=720,"Clear","Failed")</f>
        <v>Clear</v>
      </c>
      <c r="W54" s="945" cm="1">
        <f t="array" aca="1" ref="W54" ca="1">+INDEX($W$45:$X$46,MATCH(P39,$W$45:$W$46,0),COLUMNS($W$45:$X$45))</f>
        <v>0</v>
      </c>
      <c r="X54" s="945" cm="1">
        <f t="array" aca="1" ref="X54" ca="1">+INDEX($W$45:$X$46,MATCH(Q39,$W$45:$W$46,0),COLUMNS($W$45:$X$45))</f>
        <v>0</v>
      </c>
      <c r="AK54"/>
      <c r="AL54"/>
    </row>
    <row r="55" spans="3:38" ht="15" customHeight="1" x14ac:dyDescent="0.3">
      <c r="C55" s="404" t="s">
        <v>489</v>
      </c>
      <c r="D55" s="404"/>
      <c r="E55" s="404"/>
      <c r="F55" s="404"/>
      <c r="G55" s="404"/>
      <c r="H55" s="404"/>
      <c r="I55" s="404"/>
      <c r="K55" s="184" t="s">
        <v>490</v>
      </c>
      <c r="L55" s="185"/>
      <c r="M55" s="185"/>
      <c r="N55" s="185"/>
      <c r="O55" s="185"/>
      <c r="P55" s="185"/>
      <c r="Q55" s="751" t="str">
        <f>+IF(I45&gt;4,"Required if deal is in judicial foreclosure state and a warm-body guarantee is not obtained","Not Required")</f>
        <v>Not Required</v>
      </c>
      <c r="S55" s="186" t="s">
        <v>491</v>
      </c>
      <c r="T55" s="182" t="str">
        <f>+IF($I$36&gt;=5,"Clear","Failed")</f>
        <v>Clear</v>
      </c>
      <c r="W55" s="948">
        <f ca="1">SUM(W49:W54)</f>
        <v>0</v>
      </c>
      <c r="X55" s="948">
        <f ca="1">SUM(X49:X54)</f>
        <v>0</v>
      </c>
      <c r="AK55"/>
      <c r="AL55"/>
    </row>
    <row r="56" spans="3:38" ht="15" customHeight="1" x14ac:dyDescent="0.3">
      <c r="C56" s="405" t="s">
        <v>492</v>
      </c>
      <c r="D56" s="406"/>
      <c r="E56" s="406"/>
      <c r="F56" s="406"/>
      <c r="G56" s="406"/>
      <c r="H56" s="406"/>
      <c r="I56" s="198">
        <v>2000</v>
      </c>
      <c r="K56" s="184" t="s">
        <v>493</v>
      </c>
      <c r="L56" s="185"/>
      <c r="M56" s="185"/>
      <c r="N56" s="185"/>
      <c r="O56" s="185"/>
      <c r="P56" s="185"/>
      <c r="Q56" s="751" t="str">
        <f ca="1">+IF(Q47="Yes",P51,IF(Q17&gt;400000,"Full appraisal","BPO, AVM, or other industry recognized method TBD"))</f>
        <v>Full appraisal</v>
      </c>
      <c r="S56" s="186" t="s">
        <v>494</v>
      </c>
      <c r="T56" s="939">
        <v>0</v>
      </c>
      <c r="AK56"/>
      <c r="AL56"/>
    </row>
    <row r="57" spans="3:38" ht="15" customHeight="1" x14ac:dyDescent="0.3">
      <c r="C57" s="313" t="s">
        <v>495</v>
      </c>
      <c r="D57" s="314"/>
      <c r="E57" s="314"/>
      <c r="F57" s="314"/>
      <c r="G57" s="314"/>
      <c r="H57" s="314"/>
      <c r="I57" s="198">
        <v>1000</v>
      </c>
      <c r="K57" s="184" t="s">
        <v>496</v>
      </c>
      <c r="L57" s="185"/>
      <c r="M57" s="185"/>
      <c r="N57" s="185"/>
      <c r="O57" s="185"/>
      <c r="P57" s="185"/>
      <c r="Q57" s="752">
        <v>0.05</v>
      </c>
      <c r="S57" s="698" t="s">
        <v>497</v>
      </c>
      <c r="T57" s="307" t="str">
        <f>+IF(AND(T53&lt;=T50,T54="Clear",T55="Clear",T56&lt;1),"Yes","No")</f>
        <v>Yes</v>
      </c>
      <c r="AK57"/>
      <c r="AL57"/>
    </row>
    <row r="58" spans="3:38" ht="15" customHeight="1" x14ac:dyDescent="0.3">
      <c r="C58" s="313" t="s">
        <v>498</v>
      </c>
      <c r="D58" s="314"/>
      <c r="E58" s="314"/>
      <c r="F58" s="314"/>
      <c r="G58" s="314"/>
      <c r="H58" s="314"/>
      <c r="I58" s="198">
        <v>1000</v>
      </c>
      <c r="K58" s="200" t="s">
        <v>499</v>
      </c>
      <c r="L58" s="201"/>
      <c r="M58" s="201"/>
      <c r="N58" s="201"/>
      <c r="O58" s="201"/>
      <c r="P58" s="201"/>
      <c r="Q58" s="748" t="s">
        <v>500</v>
      </c>
      <c r="S58"/>
      <c r="T58"/>
      <c r="AK58"/>
      <c r="AL58"/>
    </row>
    <row r="59" spans="3:38" ht="15" customHeight="1" x14ac:dyDescent="0.3">
      <c r="C59" s="184" t="s">
        <v>265</v>
      </c>
      <c r="D59" s="185"/>
      <c r="E59" s="185"/>
      <c r="F59" s="185"/>
      <c r="G59" s="185"/>
      <c r="H59" s="211"/>
      <c r="I59" s="408">
        <v>0</v>
      </c>
      <c r="S59" s="308" t="s">
        <v>501</v>
      </c>
      <c r="T59" s="330"/>
      <c r="W59" s="880" t="s">
        <v>462</v>
      </c>
      <c r="X59" s="880"/>
      <c r="Y59" s="880"/>
      <c r="Z59" s="880"/>
      <c r="AA59" s="880"/>
      <c r="AB59" s="880"/>
      <c r="AK59"/>
      <c r="AL59"/>
    </row>
    <row r="60" spans="3:38" ht="15" customHeight="1" x14ac:dyDescent="0.3">
      <c r="K60" s="327" t="s">
        <v>502</v>
      </c>
      <c r="L60" s="328"/>
      <c r="M60" s="329"/>
      <c r="N60" s="329"/>
      <c r="O60" s="329"/>
      <c r="P60" s="329"/>
      <c r="Q60" s="329"/>
      <c r="S60" s="181" t="s">
        <v>503</v>
      </c>
      <c r="T60" s="239">
        <f>+IF(T3="P",0,1)</f>
        <v>0</v>
      </c>
      <c r="W60" s="879" t="s">
        <v>504</v>
      </c>
      <c r="X60" s="878" t="s">
        <v>470</v>
      </c>
      <c r="Y60" s="878" t="s">
        <v>472</v>
      </c>
      <c r="Z60" s="878" t="s">
        <v>474</v>
      </c>
      <c r="AA60" s="878" t="s">
        <v>210</v>
      </c>
      <c r="AB60" s="878" t="s">
        <v>481</v>
      </c>
      <c r="AK60"/>
      <c r="AL60"/>
    </row>
    <row r="61" spans="3:38" ht="15" customHeight="1" x14ac:dyDescent="0.3">
      <c r="C61" s="882" t="s">
        <v>505</v>
      </c>
      <c r="D61" s="882"/>
      <c r="E61" s="882"/>
      <c r="F61" s="882"/>
      <c r="G61" s="882"/>
      <c r="H61" s="882"/>
      <c r="I61" s="882"/>
      <c r="K61" s="184" t="s">
        <v>249</v>
      </c>
      <c r="L61" s="185"/>
      <c r="M61" s="185"/>
      <c r="N61" s="185"/>
      <c r="O61" s="185"/>
      <c r="P61" s="185"/>
      <c r="Q61" s="381">
        <f ca="1">+IF(T3="Refi",MAX(0,I26-Q10),I19-Q10)</f>
        <v>240000</v>
      </c>
      <c r="S61" s="181" t="s">
        <v>506</v>
      </c>
      <c r="T61" s="239">
        <f ca="1">+IF(Q19&gt;75%,1,0)</f>
        <v>0</v>
      </c>
      <c r="W61" s="876">
        <v>1</v>
      </c>
      <c r="X61" s="182" t="s">
        <v>327</v>
      </c>
      <c r="Y61" s="246">
        <v>500000</v>
      </c>
      <c r="Z61" s="877">
        <v>0.5</v>
      </c>
      <c r="AA61" s="182" t="s">
        <v>507</v>
      </c>
      <c r="AB61" s="223">
        <v>0.75</v>
      </c>
    </row>
    <row r="62" spans="3:38" ht="15" customHeight="1" x14ac:dyDescent="0.3">
      <c r="C62" s="1051" t="s">
        <v>508</v>
      </c>
      <c r="D62" s="1052"/>
      <c r="E62" s="1052"/>
      <c r="F62" s="1052"/>
      <c r="G62" s="1052"/>
      <c r="H62" s="1052"/>
      <c r="I62" s="1053"/>
      <c r="K62" s="184" t="s">
        <v>251</v>
      </c>
      <c r="L62" s="185"/>
      <c r="M62" s="185"/>
      <c r="N62" s="185"/>
      <c r="O62" s="185"/>
      <c r="P62" s="185"/>
      <c r="Q62" s="984">
        <v>0</v>
      </c>
      <c r="S62" s="181" t="s">
        <v>509</v>
      </c>
      <c r="T62" s="239">
        <f ca="1">+IF(Q17&gt;3500000,1,0)</f>
        <v>0</v>
      </c>
      <c r="W62" s="876">
        <v>2</v>
      </c>
      <c r="X62" s="182" t="s">
        <v>327</v>
      </c>
      <c r="Y62" s="246">
        <v>300000</v>
      </c>
      <c r="Z62" s="877">
        <v>0.3</v>
      </c>
      <c r="AA62" s="182" t="s">
        <v>507</v>
      </c>
      <c r="AB62" s="223">
        <v>0.5</v>
      </c>
    </row>
    <row r="63" spans="3:38" ht="15" customHeight="1" x14ac:dyDescent="0.3">
      <c r="C63" s="1054"/>
      <c r="D63" s="1055"/>
      <c r="E63" s="1055"/>
      <c r="F63" s="1055"/>
      <c r="G63" s="1055"/>
      <c r="H63" s="1055"/>
      <c r="I63" s="1056"/>
      <c r="K63" s="184" t="s">
        <v>253</v>
      </c>
      <c r="L63" s="185"/>
      <c r="M63" s="185"/>
      <c r="N63" s="185"/>
      <c r="O63" s="185"/>
      <c r="P63" s="185"/>
      <c r="Q63" s="984">
        <v>0</v>
      </c>
      <c r="S63" s="181" t="s">
        <v>510</v>
      </c>
      <c r="T63" s="239">
        <f>+IF(I36&gt;=10,0,1)</f>
        <v>0</v>
      </c>
      <c r="W63" s="876">
        <v>3</v>
      </c>
      <c r="X63" s="182" t="s">
        <v>328</v>
      </c>
      <c r="Y63" s="182" t="s">
        <v>207</v>
      </c>
      <c r="Z63" s="182" t="s">
        <v>511</v>
      </c>
      <c r="AA63" s="182" t="s">
        <v>207</v>
      </c>
      <c r="AB63" s="182" t="s">
        <v>207</v>
      </c>
    </row>
    <row r="64" spans="3:38" ht="15" customHeight="1" x14ac:dyDescent="0.3">
      <c r="C64" s="1054"/>
      <c r="D64" s="1055"/>
      <c r="E64" s="1055"/>
      <c r="F64" s="1055"/>
      <c r="G64" s="1055"/>
      <c r="H64" s="1055"/>
      <c r="I64" s="1056"/>
      <c r="K64" s="313" t="s">
        <v>255</v>
      </c>
      <c r="L64" s="314"/>
      <c r="M64" s="314"/>
      <c r="N64" s="314"/>
      <c r="O64" s="314"/>
      <c r="P64" s="314"/>
      <c r="Q64" s="381">
        <f ca="1">IFERROR(Q9*I31,"-")</f>
        <v>13600</v>
      </c>
      <c r="S64" s="181" t="s">
        <v>512</v>
      </c>
      <c r="T64" s="239">
        <f>+IF(I34&gt;=750,0,1)</f>
        <v>1</v>
      </c>
      <c r="W64" s="876">
        <v>4</v>
      </c>
      <c r="X64" s="182" t="s">
        <v>328</v>
      </c>
      <c r="Y64" s="182" t="s">
        <v>207</v>
      </c>
      <c r="Z64" s="182" t="s">
        <v>511</v>
      </c>
      <c r="AA64" s="182" t="s">
        <v>207</v>
      </c>
      <c r="AB64" s="182" t="s">
        <v>207</v>
      </c>
    </row>
    <row r="65" spans="3:25" ht="15" customHeight="1" x14ac:dyDescent="0.3">
      <c r="C65" s="1054"/>
      <c r="D65" s="1055"/>
      <c r="E65" s="1055"/>
      <c r="F65" s="1055"/>
      <c r="G65" s="1055"/>
      <c r="H65" s="1055"/>
      <c r="I65" s="1056"/>
      <c r="K65" s="313" t="s">
        <v>257</v>
      </c>
      <c r="L65" s="314"/>
      <c r="M65" s="314"/>
      <c r="N65" s="314"/>
      <c r="O65" s="314"/>
      <c r="P65" s="314"/>
      <c r="Q65" s="380">
        <f>I32</f>
        <v>1595</v>
      </c>
      <c r="S65" s="698" t="s">
        <v>513</v>
      </c>
      <c r="T65" s="307" t="str">
        <f ca="1">+IF(SUM(T60:T64)&gt;0,"No","Yes")</f>
        <v>No</v>
      </c>
    </row>
    <row r="66" spans="3:25" ht="15" customHeight="1" x14ac:dyDescent="0.3">
      <c r="C66" s="1054"/>
      <c r="D66" s="1055"/>
      <c r="E66" s="1055"/>
      <c r="F66" s="1055"/>
      <c r="G66" s="1055"/>
      <c r="H66" s="1055"/>
      <c r="I66" s="1056"/>
      <c r="K66" s="313" t="s">
        <v>259</v>
      </c>
      <c r="L66" s="314"/>
      <c r="M66" s="314"/>
      <c r="N66" s="314"/>
      <c r="O66" s="314"/>
      <c r="P66" s="314"/>
      <c r="Q66" s="380">
        <f ca="1">IFERROR(I50*Q9,"-")</f>
        <v>0</v>
      </c>
      <c r="W66" t="s">
        <v>514</v>
      </c>
    </row>
    <row r="67" spans="3:25" ht="15" customHeight="1" x14ac:dyDescent="0.3">
      <c r="C67" s="1054"/>
      <c r="D67" s="1055"/>
      <c r="E67" s="1055"/>
      <c r="F67" s="1055"/>
      <c r="G67" s="1055"/>
      <c r="H67" s="1055"/>
      <c r="I67" s="1056"/>
      <c r="K67" s="313" t="s">
        <v>261</v>
      </c>
      <c r="L67" s="314"/>
      <c r="M67" s="314"/>
      <c r="N67" s="314"/>
      <c r="O67" s="314"/>
      <c r="P67" s="314"/>
      <c r="Q67" s="380">
        <f>I51</f>
        <v>0</v>
      </c>
      <c r="S67" s="749" t="s">
        <v>515</v>
      </c>
      <c r="T67" s="404"/>
    </row>
    <row r="68" spans="3:25" ht="15" customHeight="1" x14ac:dyDescent="0.3">
      <c r="C68" s="1057"/>
      <c r="D68" s="1058"/>
      <c r="E68" s="1058"/>
      <c r="F68" s="1058"/>
      <c r="G68" s="1058"/>
      <c r="H68" s="1058"/>
      <c r="I68" s="1059"/>
      <c r="K68" s="313" t="s">
        <v>262</v>
      </c>
      <c r="L68" s="314"/>
      <c r="M68" s="314"/>
      <c r="N68" s="314"/>
      <c r="O68" s="314"/>
      <c r="P68" s="314"/>
      <c r="Q68" s="380">
        <f ca="1">T71</f>
        <v>0</v>
      </c>
      <c r="S68" s="371" t="s">
        <v>516</v>
      </c>
      <c r="T68" s="370">
        <f>T73+I49</f>
        <v>600000</v>
      </c>
      <c r="V68"/>
      <c r="W68" s="731" t="s">
        <v>517</v>
      </c>
      <c r="X68" s="732"/>
    </row>
    <row r="69" spans="3:25" ht="15" customHeight="1" x14ac:dyDescent="0.3">
      <c r="K69" s="184" t="s">
        <v>263</v>
      </c>
      <c r="L69" s="185"/>
      <c r="M69" s="185"/>
      <c r="N69" s="185"/>
      <c r="O69" s="185"/>
      <c r="P69" s="185"/>
      <c r="Q69" s="380">
        <v>0</v>
      </c>
      <c r="S69" s="313" t="s">
        <v>518</v>
      </c>
      <c r="T69" s="370">
        <f ca="1">IF(AND($T$3="Refi",$T$40="N"),$I$20,IF(I20&gt;T68,T68,I20))</f>
        <v>600000</v>
      </c>
      <c r="V69"/>
      <c r="W69" s="182">
        <v>7</v>
      </c>
      <c r="X69" s="182">
        <v>1</v>
      </c>
    </row>
    <row r="70" spans="3:25" ht="15" customHeight="1" x14ac:dyDescent="0.3">
      <c r="C70" s="882" t="s">
        <v>519</v>
      </c>
      <c r="D70" s="882"/>
      <c r="E70" s="882"/>
      <c r="F70" s="882"/>
      <c r="G70" s="882"/>
      <c r="H70" s="882"/>
      <c r="I70" s="882"/>
      <c r="K70" s="184" t="s">
        <v>264</v>
      </c>
      <c r="L70" s="185"/>
      <c r="M70" s="185"/>
      <c r="N70" s="185"/>
      <c r="O70" s="185"/>
      <c r="P70" s="185"/>
      <c r="Q70" s="380">
        <v>0</v>
      </c>
      <c r="S70" s="313" t="s">
        <v>520</v>
      </c>
      <c r="T70" s="204" t="str">
        <f>IF(I29=0,"No","Yes")</f>
        <v>No</v>
      </c>
      <c r="V70"/>
      <c r="W70" s="182">
        <v>5</v>
      </c>
      <c r="X70" s="182">
        <v>2</v>
      </c>
    </row>
    <row r="71" spans="3:25" ht="15" customHeight="1" x14ac:dyDescent="0.3">
      <c r="C71" s="1042">
        <v>0</v>
      </c>
      <c r="D71" s="1043"/>
      <c r="E71" s="1043"/>
      <c r="F71" s="1043"/>
      <c r="G71" s="1043"/>
      <c r="H71" s="1043"/>
      <c r="I71" s="1044"/>
      <c r="K71" s="184" t="s">
        <v>265</v>
      </c>
      <c r="L71" s="185"/>
      <c r="M71" s="185"/>
      <c r="N71" s="185"/>
      <c r="O71" s="185"/>
      <c r="P71" s="185"/>
      <c r="Q71" s="381">
        <f ca="1">IFERROR(Q9*I59,"-")</f>
        <v>0</v>
      </c>
      <c r="S71" s="313" t="s">
        <v>521</v>
      </c>
      <c r="T71" s="785">
        <f ca="1">+Engine!I46</f>
        <v>0</v>
      </c>
      <c r="V71"/>
      <c r="W71" s="182">
        <v>3</v>
      </c>
      <c r="X71" s="182">
        <v>3</v>
      </c>
    </row>
    <row r="72" spans="3:25" ht="15" customHeight="1" x14ac:dyDescent="0.3">
      <c r="C72" s="1045"/>
      <c r="D72" s="1046"/>
      <c r="E72" s="1046"/>
      <c r="F72" s="1046"/>
      <c r="G72" s="1046"/>
      <c r="H72" s="1046"/>
      <c r="I72" s="1047"/>
      <c r="K72" s="383" t="s">
        <v>266</v>
      </c>
      <c r="L72" s="384"/>
      <c r="M72" s="384"/>
      <c r="N72" s="384"/>
      <c r="O72" s="384"/>
      <c r="P72" s="385"/>
      <c r="Q72" s="386">
        <f ca="1">IFERROR(Q61+SUM(Q71)-SUM(Q62:Q63)-SUM(Q69:Q70)+SUM(Q64:Q68),"-")</f>
        <v>255195</v>
      </c>
      <c r="S72" s="184" t="s">
        <v>522</v>
      </c>
      <c r="T72" s="182">
        <f>+IF(I36&gt;=10,1,_xlfn.XLOOKUP(I36,$W$69:$W$72,$X$69:$X$72,,-1,1))</f>
        <v>1</v>
      </c>
      <c r="V72"/>
      <c r="W72" s="182">
        <v>1</v>
      </c>
      <c r="X72" s="182">
        <v>4</v>
      </c>
    </row>
    <row r="73" spans="3:25" ht="15" customHeight="1" x14ac:dyDescent="0.3">
      <c r="C73" s="1045"/>
      <c r="D73" s="1046"/>
      <c r="E73" s="1046"/>
      <c r="F73" s="1046"/>
      <c r="G73" s="1046"/>
      <c r="H73" s="1046"/>
      <c r="I73" s="1047"/>
      <c r="K73" s="185"/>
      <c r="L73" s="185"/>
      <c r="M73" s="185"/>
      <c r="N73" s="185"/>
      <c r="O73" s="185"/>
      <c r="P73" s="185"/>
      <c r="Q73" s="387"/>
      <c r="S73" s="313" t="s">
        <v>523</v>
      </c>
      <c r="T73" s="370">
        <f>IF(T3="Refi",I22+I19,I19)</f>
        <v>600000</v>
      </c>
      <c r="V73"/>
      <c r="X73"/>
    </row>
    <row r="74" spans="3:25" ht="15" customHeight="1" x14ac:dyDescent="0.3">
      <c r="C74" s="1045"/>
      <c r="D74" s="1046"/>
      <c r="E74" s="1046"/>
      <c r="F74" s="1046"/>
      <c r="G74" s="1046"/>
      <c r="H74" s="1046"/>
      <c r="I74" s="1047"/>
      <c r="K74" s="320" t="s">
        <v>524</v>
      </c>
      <c r="L74" s="321"/>
      <c r="M74" s="322"/>
      <c r="N74" s="322"/>
      <c r="O74" s="322"/>
      <c r="P74" s="322"/>
      <c r="Q74" s="322"/>
      <c r="S74" s="396" t="s">
        <v>174</v>
      </c>
      <c r="T74" s="403">
        <f>+INDEX('Deal Overview Engine'!$C$15:$G$15,1,MATCH(ROUNDDOWN('Master Sizer Inputs'!I40/'Master Sizer Inputs'!T80,4),'Deal Overview Engine'!$C$15:$G$15,1))</f>
        <v>1.25</v>
      </c>
      <c r="V74"/>
      <c r="X74"/>
    </row>
    <row r="75" spans="3:25" ht="15" customHeight="1" x14ac:dyDescent="0.3">
      <c r="C75" s="1045"/>
      <c r="D75" s="1046"/>
      <c r="E75" s="1046"/>
      <c r="F75" s="1046"/>
      <c r="G75" s="1046"/>
      <c r="H75" s="1046"/>
      <c r="I75" s="1047"/>
      <c r="K75" s="184" t="s">
        <v>423</v>
      </c>
      <c r="L75" s="185"/>
      <c r="M75" s="185"/>
      <c r="N75" s="185"/>
      <c r="O75" s="185"/>
      <c r="P75" s="185"/>
      <c r="Q75" s="737">
        <f ca="1">+Engine!$I$45</f>
        <v>10652.200000000003</v>
      </c>
      <c r="S75" s="875" t="s">
        <v>525</v>
      </c>
      <c r="T75" s="992" t="s">
        <v>526</v>
      </c>
      <c r="V75"/>
      <c r="X75"/>
    </row>
    <row r="76" spans="3:25" ht="15" customHeight="1" x14ac:dyDescent="0.3">
      <c r="C76" s="1045"/>
      <c r="D76" s="1046"/>
      <c r="E76" s="1046"/>
      <c r="F76" s="1046"/>
      <c r="G76" s="1046"/>
      <c r="H76" s="1046"/>
      <c r="I76" s="1047"/>
      <c r="S76" s="396" t="s">
        <v>527</v>
      </c>
      <c r="T76" s="223">
        <f ca="1">+Q18</f>
        <v>0.6</v>
      </c>
      <c r="V76"/>
      <c r="X76"/>
    </row>
    <row r="77" spans="3:25" ht="15" customHeight="1" x14ac:dyDescent="0.3">
      <c r="C77" s="1045"/>
      <c r="D77" s="1046"/>
      <c r="E77" s="1046"/>
      <c r="F77" s="1046"/>
      <c r="G77" s="1046"/>
      <c r="H77" s="1046"/>
      <c r="I77" s="1047"/>
      <c r="S77" s="396" t="s">
        <v>528</v>
      </c>
      <c r="T77" s="355" t="str">
        <f ca="1">'Deal Underwriting Overview'!$D$26</f>
        <v>Tier 1</v>
      </c>
      <c r="V77"/>
      <c r="X77"/>
    </row>
    <row r="78" spans="3:25" ht="15" customHeight="1" x14ac:dyDescent="0.3">
      <c r="C78" s="1045"/>
      <c r="D78" s="1046"/>
      <c r="E78" s="1046"/>
      <c r="F78" s="1046"/>
      <c r="G78" s="1046"/>
      <c r="H78" s="1046"/>
      <c r="I78" s="1047"/>
      <c r="S78" s="313" t="s">
        <v>529</v>
      </c>
      <c r="T78" s="355" t="str">
        <f>'MSA Analysis'!J33</f>
        <v>Please Check City and State</v>
      </c>
      <c r="V78"/>
      <c r="X78"/>
    </row>
    <row r="79" spans="3:25" ht="15" customHeight="1" x14ac:dyDescent="0.3">
      <c r="C79" s="1045"/>
      <c r="D79" s="1046"/>
      <c r="E79" s="1046"/>
      <c r="F79" s="1046"/>
      <c r="G79" s="1046"/>
      <c r="H79" s="1046"/>
      <c r="I79" s="1047"/>
      <c r="S79" s="400" t="s">
        <v>530</v>
      </c>
      <c r="T79" s="246">
        <f ca="1">+'GUC Coding'!$I$56</f>
        <v>585021.4</v>
      </c>
      <c r="V79"/>
      <c r="X79"/>
    </row>
    <row r="80" spans="3:25" ht="15" customHeight="1" x14ac:dyDescent="0.3">
      <c r="C80" s="1045"/>
      <c r="D80" s="1046"/>
      <c r="E80" s="1046"/>
      <c r="F80" s="1046"/>
      <c r="G80" s="1046"/>
      <c r="H80" s="1046"/>
      <c r="I80" s="1047"/>
      <c r="S80" s="400" t="s">
        <v>531</v>
      </c>
      <c r="T80" s="286">
        <v>1052100</v>
      </c>
      <c r="V80"/>
      <c r="X80"/>
      <c r="Y80"/>
    </row>
    <row r="81" spans="3:9" ht="15" customHeight="1" x14ac:dyDescent="0.3">
      <c r="C81" s="1045"/>
      <c r="D81" s="1046"/>
      <c r="E81" s="1046"/>
      <c r="F81" s="1046"/>
      <c r="G81" s="1046"/>
      <c r="H81" s="1046"/>
      <c r="I81" s="1047"/>
    </row>
    <row r="82" spans="3:9" ht="15" customHeight="1" x14ac:dyDescent="0.3">
      <c r="C82" s="1045"/>
      <c r="D82" s="1046"/>
      <c r="E82" s="1046"/>
      <c r="F82" s="1046"/>
      <c r="G82" s="1046"/>
      <c r="H82" s="1046"/>
      <c r="I82" s="1047"/>
    </row>
    <row r="83" spans="3:9" ht="15" customHeight="1" x14ac:dyDescent="0.3">
      <c r="C83" s="1048"/>
      <c r="D83" s="1049"/>
      <c r="E83" s="1049"/>
      <c r="F83" s="1049"/>
      <c r="G83" s="1049"/>
      <c r="H83" s="1049"/>
      <c r="I83" s="1050"/>
    </row>
    <row r="84" spans="3:9" ht="15" customHeight="1" x14ac:dyDescent="0.3"/>
    <row r="85" spans="3:9" ht="15" customHeight="1" x14ac:dyDescent="0.3"/>
    <row r="86" spans="3:9" ht="15" customHeight="1" x14ac:dyDescent="0.3"/>
    <row r="87" spans="3:9" ht="15" customHeight="1" x14ac:dyDescent="0.3">
      <c r="C87"/>
      <c r="D87"/>
      <c r="E87"/>
      <c r="F87"/>
      <c r="G87"/>
      <c r="H87"/>
      <c r="I87"/>
    </row>
    <row r="88" spans="3:9" ht="15" customHeight="1" x14ac:dyDescent="0.3">
      <c r="C88"/>
      <c r="D88"/>
      <c r="E88"/>
      <c r="F88"/>
      <c r="G88"/>
      <c r="H88"/>
      <c r="I88"/>
    </row>
    <row r="89" spans="3:9" ht="15" customHeight="1" x14ac:dyDescent="0.3"/>
    <row r="90" spans="3:9" ht="15" customHeight="1" x14ac:dyDescent="0.3"/>
    <row r="91" spans="3:9" ht="15" customHeight="1" x14ac:dyDescent="0.3"/>
    <row r="92" spans="3:9" ht="15" customHeight="1" x14ac:dyDescent="0.3"/>
    <row r="93" spans="3:9" ht="15" customHeight="1" x14ac:dyDescent="0.3"/>
    <row r="94" spans="3:9" ht="15" customHeight="1" x14ac:dyDescent="0.3"/>
    <row r="95" spans="3:9" ht="15" customHeight="1" x14ac:dyDescent="0.3"/>
    <row r="96" spans="3:9" ht="15" customHeight="1" x14ac:dyDescent="0.3"/>
    <row r="97" spans="10:10" ht="15" customHeight="1" x14ac:dyDescent="0.3"/>
    <row r="98" spans="10:10" ht="15" customHeight="1" x14ac:dyDescent="0.3"/>
    <row r="99" spans="10:10" ht="15" customHeight="1" x14ac:dyDescent="0.3">
      <c r="J99" s="407" t="str">
        <f ca="1">IF(OR($T$77="Tier 3",$T$77="Tier 4",$T$77="Tier 5"),"x","")</f>
        <v/>
      </c>
    </row>
    <row r="100" spans="10:10" ht="15" customHeight="1" x14ac:dyDescent="0.3"/>
    <row r="101" spans="10:10" ht="15" customHeight="1" x14ac:dyDescent="0.3"/>
    <row r="102" spans="10:10" ht="15" customHeight="1" x14ac:dyDescent="0.3"/>
    <row r="103" spans="10:10" ht="15" customHeight="1" x14ac:dyDescent="0.3"/>
    <row r="104" spans="10:10" ht="15" customHeight="1" x14ac:dyDescent="0.3"/>
    <row r="105" spans="10:10" ht="15" customHeight="1" x14ac:dyDescent="0.3"/>
    <row r="106" spans="10:10" ht="15" customHeight="1" x14ac:dyDescent="0.3"/>
    <row r="107" spans="10:10" ht="15" customHeight="1" x14ac:dyDescent="0.3"/>
    <row r="108" spans="10:10" ht="15" customHeight="1" x14ac:dyDescent="0.3"/>
    <row r="109" spans="10:10" ht="15" customHeight="1" x14ac:dyDescent="0.3"/>
    <row r="110" spans="10:10" ht="15" customHeight="1" x14ac:dyDescent="0.3"/>
    <row r="111" spans="10:10" ht="15" customHeight="1" x14ac:dyDescent="0.3"/>
    <row r="112" spans="10:10" ht="15" customHeight="1" x14ac:dyDescent="0.3"/>
    <row r="113" spans="3:9" ht="15" customHeight="1" x14ac:dyDescent="0.3">
      <c r="C113"/>
      <c r="D113"/>
      <c r="E113"/>
      <c r="F113"/>
      <c r="G113"/>
      <c r="H113"/>
      <c r="I113"/>
    </row>
    <row r="114" spans="3:9" ht="15" customHeight="1" x14ac:dyDescent="0.3"/>
    <row r="115" spans="3:9" ht="15" customHeight="1" x14ac:dyDescent="0.3">
      <c r="C115"/>
      <c r="D115"/>
      <c r="E115"/>
      <c r="F115"/>
      <c r="G115"/>
      <c r="H115"/>
      <c r="I115"/>
    </row>
    <row r="116" spans="3:9" ht="15" customHeight="1" x14ac:dyDescent="0.3">
      <c r="C116"/>
      <c r="D116"/>
      <c r="E116"/>
      <c r="F116"/>
      <c r="G116"/>
      <c r="H116"/>
      <c r="I116"/>
    </row>
    <row r="117" spans="3:9" ht="15" customHeight="1" x14ac:dyDescent="0.3"/>
    <row r="118" spans="3:9" ht="15" customHeight="1" x14ac:dyDescent="0.3"/>
    <row r="119" spans="3:9" ht="15" customHeight="1" x14ac:dyDescent="0.3"/>
    <row r="120" spans="3:9" ht="15" customHeight="1" x14ac:dyDescent="0.3"/>
    <row r="121" spans="3:9" ht="15" customHeight="1" x14ac:dyDescent="0.3"/>
    <row r="122" spans="3:9" ht="15" customHeight="1" x14ac:dyDescent="0.3"/>
    <row r="123" spans="3:9" ht="15" customHeight="1" x14ac:dyDescent="0.3"/>
    <row r="124" spans="3:9" ht="15" customHeight="1" x14ac:dyDescent="0.3"/>
    <row r="125" spans="3:9" ht="15" customHeight="1" x14ac:dyDescent="0.3"/>
    <row r="126" spans="3:9" ht="15" customHeight="1" x14ac:dyDescent="0.3"/>
    <row r="127" spans="3:9" ht="15" customHeight="1" x14ac:dyDescent="0.3"/>
    <row r="128" spans="3:9" ht="15" customHeight="1" x14ac:dyDescent="0.3"/>
    <row r="129" spans="3:9" ht="15" customHeight="1" x14ac:dyDescent="0.3"/>
    <row r="130" spans="3:9" ht="15" customHeight="1" x14ac:dyDescent="0.3"/>
    <row r="131" spans="3:9" ht="15" customHeight="1" x14ac:dyDescent="0.3">
      <c r="C131"/>
      <c r="D131"/>
      <c r="E131"/>
      <c r="F131"/>
      <c r="G131"/>
      <c r="H131"/>
      <c r="I131"/>
    </row>
    <row r="132" spans="3:9" ht="15" customHeight="1" x14ac:dyDescent="0.3">
      <c r="C132"/>
      <c r="D132"/>
      <c r="E132"/>
      <c r="F132"/>
      <c r="G132"/>
      <c r="H132"/>
      <c r="I132"/>
    </row>
    <row r="133" spans="3:9" ht="15" customHeight="1" x14ac:dyDescent="0.3">
      <c r="C133"/>
      <c r="D133"/>
      <c r="E133"/>
      <c r="F133"/>
      <c r="G133"/>
      <c r="H133"/>
      <c r="I133"/>
    </row>
    <row r="134" spans="3:9" ht="15" customHeight="1" x14ac:dyDescent="0.3">
      <c r="C134"/>
      <c r="D134"/>
      <c r="E134"/>
      <c r="F134"/>
      <c r="G134"/>
      <c r="H134"/>
      <c r="I134"/>
    </row>
    <row r="135" spans="3:9" ht="15" customHeight="1" x14ac:dyDescent="0.3"/>
    <row r="136" spans="3:9" ht="15" customHeight="1" x14ac:dyDescent="0.3">
      <c r="C136"/>
      <c r="D136"/>
      <c r="E136"/>
      <c r="F136"/>
      <c r="G136"/>
      <c r="H136"/>
      <c r="I136"/>
    </row>
    <row r="137" spans="3:9" ht="15" customHeight="1" x14ac:dyDescent="0.3">
      <c r="C137"/>
      <c r="D137"/>
      <c r="E137"/>
      <c r="F137"/>
      <c r="G137"/>
      <c r="H137"/>
      <c r="I137"/>
    </row>
    <row r="138" spans="3:9" ht="15" customHeight="1" x14ac:dyDescent="0.3"/>
    <row r="139" spans="3:9" ht="15" customHeight="1" x14ac:dyDescent="0.3"/>
    <row r="140" spans="3:9" ht="15" customHeight="1" x14ac:dyDescent="0.3">
      <c r="C140"/>
      <c r="D140"/>
      <c r="E140"/>
      <c r="F140"/>
      <c r="G140"/>
      <c r="H140"/>
      <c r="I140"/>
    </row>
    <row r="141" spans="3:9" ht="15" customHeight="1" x14ac:dyDescent="0.3">
      <c r="C141"/>
      <c r="D141"/>
      <c r="E141"/>
      <c r="F141"/>
      <c r="G141"/>
      <c r="H141"/>
      <c r="I141"/>
    </row>
    <row r="142" spans="3:9" ht="15" customHeight="1" x14ac:dyDescent="0.3">
      <c r="C142"/>
      <c r="D142"/>
      <c r="E142"/>
      <c r="F142"/>
      <c r="G142"/>
      <c r="H142"/>
      <c r="I142"/>
    </row>
    <row r="143" spans="3:9" ht="15" customHeight="1" x14ac:dyDescent="0.3">
      <c r="C143"/>
      <c r="D143"/>
      <c r="E143"/>
      <c r="F143"/>
      <c r="G143"/>
      <c r="H143"/>
      <c r="I143"/>
    </row>
    <row r="144" spans="3:9" ht="15" customHeight="1" x14ac:dyDescent="0.3">
      <c r="C144"/>
      <c r="D144"/>
      <c r="E144"/>
      <c r="F144"/>
      <c r="G144"/>
      <c r="H144"/>
      <c r="I144"/>
    </row>
    <row r="145" spans="3:9" ht="15" customHeight="1" x14ac:dyDescent="0.3">
      <c r="C145"/>
      <c r="D145"/>
      <c r="E145"/>
      <c r="F145"/>
      <c r="G145"/>
      <c r="H145"/>
      <c r="I145"/>
    </row>
    <row r="146" spans="3:9" ht="15" customHeight="1" x14ac:dyDescent="0.3">
      <c r="C146"/>
      <c r="D146"/>
      <c r="E146"/>
      <c r="F146"/>
      <c r="G146"/>
      <c r="H146"/>
      <c r="I146"/>
    </row>
    <row r="147" spans="3:9" ht="15" customHeight="1" x14ac:dyDescent="0.3"/>
    <row r="148" spans="3:9" ht="15" customHeight="1" x14ac:dyDescent="0.3"/>
    <row r="149" spans="3:9" ht="15" customHeight="1" x14ac:dyDescent="0.3">
      <c r="C149"/>
      <c r="D149"/>
      <c r="E149"/>
      <c r="F149"/>
      <c r="G149"/>
      <c r="H149"/>
      <c r="I149"/>
    </row>
    <row r="150" spans="3:9" ht="15" customHeight="1" x14ac:dyDescent="0.3"/>
    <row r="151" spans="3:9" ht="15" customHeight="1" x14ac:dyDescent="0.3">
      <c r="C151"/>
      <c r="D151"/>
      <c r="E151"/>
      <c r="F151"/>
      <c r="G151"/>
      <c r="H151"/>
      <c r="I151"/>
    </row>
    <row r="152" spans="3:9" ht="15" customHeight="1" x14ac:dyDescent="0.3"/>
    <row r="153" spans="3:9" ht="15" customHeight="1" x14ac:dyDescent="0.3"/>
    <row r="154" spans="3:9" ht="15" customHeight="1" x14ac:dyDescent="0.3"/>
    <row r="155" spans="3:9" ht="15" customHeight="1" x14ac:dyDescent="0.3"/>
    <row r="156" spans="3:9" ht="15" customHeight="1" x14ac:dyDescent="0.3"/>
    <row r="157" spans="3:9" ht="15" customHeight="1" x14ac:dyDescent="0.3"/>
    <row r="158" spans="3:9" ht="15" customHeight="1" x14ac:dyDescent="0.3"/>
    <row r="159" spans="3:9" ht="15" customHeight="1" x14ac:dyDescent="0.3"/>
    <row r="160" spans="3:9" ht="15" customHeight="1" x14ac:dyDescent="0.3"/>
    <row r="161" ht="15" customHeight="1" x14ac:dyDescent="0.3"/>
    <row r="162" ht="15" customHeight="1" x14ac:dyDescent="0.3"/>
    <row r="163" ht="15" customHeight="1" x14ac:dyDescent="0.3"/>
    <row r="164" ht="15" customHeight="1" x14ac:dyDescent="0.3"/>
    <row r="165" ht="15" customHeight="1" x14ac:dyDescent="0.3"/>
    <row r="166" ht="15" customHeight="1" x14ac:dyDescent="0.3"/>
    <row r="167" ht="15" customHeight="1" x14ac:dyDescent="0.3"/>
    <row r="168" ht="15" customHeight="1" x14ac:dyDescent="0.3"/>
    <row r="169" ht="15" customHeight="1" x14ac:dyDescent="0.3"/>
    <row r="170" ht="15" customHeight="1" x14ac:dyDescent="0.3"/>
    <row r="171" ht="15" customHeight="1" x14ac:dyDescent="0.3"/>
    <row r="172" ht="15" customHeight="1" x14ac:dyDescent="0.3"/>
    <row r="173" ht="15" customHeight="1" x14ac:dyDescent="0.3"/>
    <row r="174" ht="15" customHeight="1" x14ac:dyDescent="0.3"/>
    <row r="175" ht="15" customHeight="1" x14ac:dyDescent="0.3"/>
    <row r="176" ht="15" customHeight="1" x14ac:dyDescent="0.3"/>
    <row r="177" ht="15" customHeight="1" x14ac:dyDescent="0.3"/>
    <row r="178" ht="15" customHeight="1" x14ac:dyDescent="0.3"/>
    <row r="179" ht="15" customHeight="1" x14ac:dyDescent="0.3"/>
    <row r="180" ht="15" customHeight="1" x14ac:dyDescent="0.3"/>
    <row r="181" ht="15" customHeight="1" x14ac:dyDescent="0.3"/>
    <row r="182" ht="15" customHeight="1" x14ac:dyDescent="0.3"/>
    <row r="183" ht="15" customHeight="1" x14ac:dyDescent="0.3"/>
    <row r="184" ht="15" customHeight="1" x14ac:dyDescent="0.3"/>
    <row r="185" ht="15" customHeight="1" x14ac:dyDescent="0.3"/>
    <row r="186" ht="15" customHeight="1" x14ac:dyDescent="0.3"/>
    <row r="187" ht="15" customHeight="1" x14ac:dyDescent="0.3"/>
    <row r="188" ht="15" customHeight="1" x14ac:dyDescent="0.3"/>
    <row r="189" ht="15" customHeight="1" x14ac:dyDescent="0.3"/>
    <row r="190" ht="15" customHeight="1" x14ac:dyDescent="0.3"/>
    <row r="191" ht="15" customHeight="1" x14ac:dyDescent="0.3"/>
    <row r="192" ht="15" customHeight="1" x14ac:dyDescent="0.3"/>
    <row r="193" ht="15" customHeight="1" x14ac:dyDescent="0.3"/>
    <row r="194" ht="15" customHeight="1" x14ac:dyDescent="0.3"/>
    <row r="195" ht="15" customHeight="1" x14ac:dyDescent="0.3"/>
    <row r="196" ht="15" customHeight="1" x14ac:dyDescent="0.3"/>
    <row r="197" ht="15" customHeight="1" x14ac:dyDescent="0.3"/>
    <row r="198" ht="15" customHeight="1" x14ac:dyDescent="0.3"/>
    <row r="199" ht="15" customHeight="1" x14ac:dyDescent="0.3"/>
    <row r="200" ht="15" customHeight="1" x14ac:dyDescent="0.3"/>
    <row r="201" ht="15" customHeight="1" x14ac:dyDescent="0.3"/>
    <row r="202" ht="15" customHeight="1" x14ac:dyDescent="0.3"/>
    <row r="203" ht="15" customHeight="1" x14ac:dyDescent="0.3"/>
    <row r="204" ht="15" customHeight="1" x14ac:dyDescent="0.3"/>
    <row r="205" ht="15" customHeight="1" x14ac:dyDescent="0.3"/>
    <row r="206" ht="15" customHeight="1" x14ac:dyDescent="0.3"/>
    <row r="207" ht="15" customHeight="1" x14ac:dyDescent="0.3"/>
    <row r="208" ht="15" customHeight="1" x14ac:dyDescent="0.3"/>
    <row r="209" ht="15" customHeight="1" x14ac:dyDescent="0.3"/>
    <row r="210" ht="15" customHeight="1" x14ac:dyDescent="0.3"/>
    <row r="211" ht="15" customHeight="1" x14ac:dyDescent="0.3"/>
    <row r="212" ht="15" customHeight="1" x14ac:dyDescent="0.3"/>
    <row r="213" ht="15" customHeight="1" x14ac:dyDescent="0.3"/>
    <row r="214" ht="15" customHeight="1" x14ac:dyDescent="0.3"/>
    <row r="215" ht="15" customHeight="1" x14ac:dyDescent="0.3"/>
    <row r="216" ht="15" customHeight="1" x14ac:dyDescent="0.3"/>
    <row r="217" ht="15" customHeight="1" x14ac:dyDescent="0.3"/>
    <row r="218" ht="15" customHeight="1" x14ac:dyDescent="0.3"/>
    <row r="219" ht="15" customHeight="1" x14ac:dyDescent="0.3"/>
    <row r="220" ht="15" customHeight="1" x14ac:dyDescent="0.3"/>
    <row r="221" ht="15" customHeight="1" x14ac:dyDescent="0.3"/>
    <row r="222" ht="15" customHeight="1" x14ac:dyDescent="0.3"/>
    <row r="223" ht="15" customHeight="1" x14ac:dyDescent="0.3"/>
    <row r="224" ht="15" customHeight="1" x14ac:dyDescent="0.3"/>
    <row r="225" ht="15" customHeight="1" x14ac:dyDescent="0.3"/>
  </sheetData>
  <sheetProtection algorithmName="SHA-512" hashValue="sBccbkQzBtUJW4wTd7UChlFzpwFn2vVpvQcJFJ8ksYVsphT2PbHiijvJYXQjsELxmTIIDWAN8cGvwS2Fkphwpg==" saltValue="rf0ZAeDzqYMsxdVYMjMy7Q==" spinCount="100000" sheet="1" objects="1" scenarios="1"/>
  <mergeCells count="3">
    <mergeCell ref="AK36:AL37"/>
    <mergeCell ref="C71:I83"/>
    <mergeCell ref="C62:I68"/>
  </mergeCells>
  <conditionalFormatting sqref="P15:Q15">
    <cfRule type="cellIs" dxfId="106" priority="106" operator="equal">
      <formula>"Not Enough Exp for the Product"</formula>
    </cfRule>
  </conditionalFormatting>
  <conditionalFormatting sqref="Q15:Q16">
    <cfRule type="cellIs" dxfId="105" priority="107" operator="equal">
      <formula>"Below Min Req FICO"</formula>
    </cfRule>
  </conditionalFormatting>
  <conditionalFormatting sqref="T2">
    <cfRule type="cellIs" dxfId="104" priority="97" operator="equal">
      <formula>"Unlocked"</formula>
    </cfRule>
    <cfRule type="cellIs" dxfId="103" priority="98" operator="equal">
      <formula>"Locked"</formula>
    </cfRule>
  </conditionalFormatting>
  <conditionalFormatting sqref="W23">
    <cfRule type="cellIs" dxfId="102" priority="93" operator="equal">
      <formula>"Tier 4"</formula>
    </cfRule>
    <cfRule type="cellIs" dxfId="101" priority="94" operator="equal">
      <formula>"Tier 3"</formula>
    </cfRule>
  </conditionalFormatting>
  <conditionalFormatting sqref="I45">
    <cfRule type="cellIs" dxfId="100" priority="74" operator="greaterThan">
      <formula>9</formula>
    </cfRule>
  </conditionalFormatting>
  <conditionalFormatting sqref="Q75">
    <cfRule type="expression" dxfId="99" priority="84">
      <formula>#REF!="Loan Amount Exceeds Guidelines"</formula>
    </cfRule>
  </conditionalFormatting>
  <conditionalFormatting sqref="P15:P16">
    <cfRule type="cellIs" dxfId="98" priority="77" operator="equal">
      <formula>"Below Min Req FICO"</formula>
    </cfRule>
  </conditionalFormatting>
  <conditionalFormatting sqref="Q13 Q18 W14 Q24:Q25">
    <cfRule type="cellIs" dxfId="97" priority="142" operator="greaterThan">
      <formula>$P$18</formula>
    </cfRule>
  </conditionalFormatting>
  <conditionalFormatting sqref="Q19">
    <cfRule type="expression" dxfId="96" priority="25">
      <formula>$X$17=1</formula>
    </cfRule>
    <cfRule type="cellIs" dxfId="95" priority="146" operator="greaterThan">
      <formula>$P$19</formula>
    </cfRule>
  </conditionalFormatting>
  <conditionalFormatting sqref="Q20 Q22">
    <cfRule type="cellIs" dxfId="94" priority="147" operator="greaterThan">
      <formula>$P$20</formula>
    </cfRule>
  </conditionalFormatting>
  <conditionalFormatting sqref="Q22">
    <cfRule type="cellIs" dxfId="93" priority="154" operator="greaterThan">
      <formula>$P$21</formula>
    </cfRule>
  </conditionalFormatting>
  <conditionalFormatting sqref="Q23">
    <cfRule type="cellIs" dxfId="92" priority="155" operator="lessThan">
      <formula>$P$23</formula>
    </cfRule>
  </conditionalFormatting>
  <conditionalFormatting sqref="Q25">
    <cfRule type="cellIs" dxfId="91" priority="62" operator="greaterThan">
      <formula>$P$25</formula>
    </cfRule>
  </conditionalFormatting>
  <conditionalFormatting sqref="Q21">
    <cfRule type="cellIs" dxfId="90" priority="57" operator="greaterThan">
      <formula>$P$21</formula>
    </cfRule>
  </conditionalFormatting>
  <conditionalFormatting sqref="I44">
    <cfRule type="cellIs" dxfId="89" priority="56" operator="lessThan">
      <formula>700</formula>
    </cfRule>
  </conditionalFormatting>
  <conditionalFormatting sqref="Q17">
    <cfRule type="cellIs" dxfId="88" priority="49" operator="lessThan">
      <formula>$X$20</formula>
    </cfRule>
    <cfRule type="cellIs" dxfId="87" priority="51" operator="lessThan">
      <formula>200000</formula>
    </cfRule>
  </conditionalFormatting>
  <conditionalFormatting sqref="T54:T55">
    <cfRule type="cellIs" dxfId="86" priority="45" operator="equal">
      <formula>"Clear"</formula>
    </cfRule>
    <cfRule type="cellIs" dxfId="85" priority="46" operator="equal">
      <formula>"Failed"</formula>
    </cfRule>
  </conditionalFormatting>
  <conditionalFormatting sqref="T56">
    <cfRule type="cellIs" dxfId="84" priority="41" operator="equal">
      <formula>0</formula>
    </cfRule>
    <cfRule type="cellIs" dxfId="83" priority="42" operator="greaterThan">
      <formula>0</formula>
    </cfRule>
  </conditionalFormatting>
  <conditionalFormatting sqref="T53">
    <cfRule type="cellIs" dxfId="82" priority="38" operator="equal">
      <formula>$T$50</formula>
    </cfRule>
    <cfRule type="cellIs" dxfId="81" priority="39" operator="lessThan">
      <formula>$T$50</formula>
    </cfRule>
    <cfRule type="cellIs" dxfId="80" priority="40" operator="greaterThan">
      <formula>$T$50</formula>
    </cfRule>
  </conditionalFormatting>
  <conditionalFormatting sqref="T57">
    <cfRule type="cellIs" dxfId="79" priority="36" operator="equal">
      <formula>"Yes"</formula>
    </cfRule>
    <cfRule type="cellIs" dxfId="78" priority="37" operator="equal">
      <formula>"No"</formula>
    </cfRule>
  </conditionalFormatting>
  <conditionalFormatting sqref="I25">
    <cfRule type="cellIs" dxfId="77" priority="34" operator="greaterThan">
      <formula>24</formula>
    </cfRule>
    <cfRule type="cellIs" dxfId="76" priority="35" operator="lessThan">
      <formula>6</formula>
    </cfRule>
  </conditionalFormatting>
  <conditionalFormatting sqref="Q17 Q75">
    <cfRule type="expression" dxfId="75" priority="156">
      <formula>$W$23="Tier 4"</formula>
    </cfRule>
    <cfRule type="cellIs" dxfId="74" priority="158" operator="greaterThan">
      <formula>$P$17</formula>
    </cfRule>
  </conditionalFormatting>
  <conditionalFormatting sqref="Q26">
    <cfRule type="cellIs" dxfId="73" priority="33" operator="greaterThan">
      <formula>$P$26</formula>
    </cfRule>
  </conditionalFormatting>
  <conditionalFormatting sqref="Q49">
    <cfRule type="expression" priority="4">
      <formula>$Q$49="-"</formula>
    </cfRule>
    <cfRule type="cellIs" dxfId="72" priority="30" operator="lessThan">
      <formula>P49</formula>
    </cfRule>
    <cfRule type="cellIs" dxfId="71" priority="32" operator="greaterThan">
      <formula>$P$49</formula>
    </cfRule>
    <cfRule type="cellIs" dxfId="70" priority="184" operator="greaterThan">
      <formula>P49</formula>
    </cfRule>
    <cfRule type="cellIs" dxfId="69" priority="185" operator="lessThan">
      <formula>$P$49</formula>
    </cfRule>
  </conditionalFormatting>
  <conditionalFormatting sqref="P34:Q35">
    <cfRule type="cellIs" dxfId="68" priority="22" operator="equal">
      <formula>"No"</formula>
    </cfRule>
    <cfRule type="cellIs" dxfId="67" priority="23" operator="equal">
      <formula>"Yes"</formula>
    </cfRule>
  </conditionalFormatting>
  <conditionalFormatting sqref="P36:Q36">
    <cfRule type="cellIs" dxfId="66" priority="20" operator="equal">
      <formula>"No"</formula>
    </cfRule>
    <cfRule type="cellIs" dxfId="65" priority="21" operator="equal">
      <formula>"Yes"</formula>
    </cfRule>
  </conditionalFormatting>
  <conditionalFormatting sqref="P38:Q38">
    <cfRule type="cellIs" dxfId="64" priority="18" operator="equal">
      <formula>"No"</formula>
    </cfRule>
    <cfRule type="cellIs" dxfId="63" priority="19" operator="equal">
      <formula>"Yes"</formula>
    </cfRule>
  </conditionalFormatting>
  <conditionalFormatting sqref="P39:Q39">
    <cfRule type="cellIs" dxfId="62" priority="16" operator="equal">
      <formula>"No"</formula>
    </cfRule>
    <cfRule type="cellIs" dxfId="61" priority="17" operator="equal">
      <formula>"Yes"</formula>
    </cfRule>
  </conditionalFormatting>
  <conditionalFormatting sqref="T65">
    <cfRule type="cellIs" dxfId="60" priority="14" operator="equal">
      <formula>"Yes"</formula>
    </cfRule>
    <cfRule type="cellIs" dxfId="59" priority="15" operator="equal">
      <formula>"No"</formula>
    </cfRule>
  </conditionalFormatting>
  <conditionalFormatting sqref="Q41:Q43">
    <cfRule type="cellIs" dxfId="58" priority="12" operator="equal">
      <formula>"No"</formula>
    </cfRule>
    <cfRule type="cellIs" dxfId="57" priority="13" operator="equal">
      <formula>"Yes"</formula>
    </cfRule>
  </conditionalFormatting>
  <conditionalFormatting sqref="Q30">
    <cfRule type="cellIs" dxfId="56" priority="183" operator="greaterThan">
      <formula>$P$50</formula>
    </cfRule>
  </conditionalFormatting>
  <conditionalFormatting sqref="P37:Q37">
    <cfRule type="cellIs" dxfId="55" priority="6" operator="equal">
      <formula>"No"</formula>
    </cfRule>
    <cfRule type="cellIs" dxfId="54" priority="7" operator="equal">
      <formula>"Yes"</formula>
    </cfRule>
  </conditionalFormatting>
  <conditionalFormatting sqref="Q48">
    <cfRule type="expression" priority="5" stopIfTrue="1">
      <formula>Q48="-"</formula>
    </cfRule>
  </conditionalFormatting>
  <dataValidations count="6">
    <dataValidation type="list" allowBlank="1" showInputMessage="1" showErrorMessage="1" sqref="T2" xr:uid="{DF5C7D72-948E-444A-84F7-D39C0301D7BE}">
      <formula1>"Locked, Unlocked"</formula1>
    </dataValidation>
    <dataValidation operator="lessThanOrEqual" allowBlank="1" showInputMessage="1" showErrorMessage="1" sqref="T68" xr:uid="{B27FE47B-753A-456D-B21C-C9DA035663C6}"/>
    <dataValidation type="whole" operator="lessThanOrEqual" allowBlank="1" showInputMessage="1" showErrorMessage="1" sqref="I49" xr:uid="{64E70EDC-B971-4249-AF53-CEE41AF20C31}">
      <formula1>0</formula1>
    </dataValidation>
    <dataValidation type="list" allowBlank="1" showInputMessage="1" showErrorMessage="1" sqref="AE4" xr:uid="{D509DF5F-D50A-4368-8EAC-D44B45BDD8A2}">
      <formula1>INDIRECT($J$7)</formula1>
    </dataValidation>
    <dataValidation type="list" allowBlank="1" showInputMessage="1" showErrorMessage="1" sqref="W14" xr:uid="{C3C622BB-DEB7-4F5C-A0EA-CCEAB0639CF4}">
      <formula1>Leverage_Adjuster</formula1>
    </dataValidation>
    <dataValidation type="list" allowBlank="1" showInputMessage="1" showErrorMessage="1" sqref="I45" xr:uid="{7A689077-70AE-41DC-AD7C-7C8B86E1E54E}">
      <formula1>"1,2,3,4,5,6,7,8,9"</formula1>
    </dataValidation>
  </dataValidations>
  <pageMargins left="0.7" right="0.7" top="0.75" bottom="0.75" header="0.3" footer="0.3"/>
  <pageSetup scale="24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70DFE5B1-40BA-491B-B014-66A8A6F2FE52}">
            <xm:f>'Salesforce Upload'!$I$4="External"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S27:T29</xm:sqref>
        </x14:conditionalFormatting>
        <x14:conditionalFormatting xmlns:xm="http://schemas.microsoft.com/office/excel/2006/main">
          <x14:cfRule type="expression" priority="2" id="{487F15B4-1BA1-432E-9992-289DF9638FA5}">
            <xm:f>'Salesforce Upload'!$I$4="External"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S44:T47</xm:sqref>
        </x14:conditionalFormatting>
        <x14:conditionalFormatting xmlns:xm="http://schemas.microsoft.com/office/excel/2006/main">
          <x14:cfRule type="expression" priority="1" id="{4BCBDF35-95DD-4527-9578-4A262CE0DC68}">
            <xm:f>'Salesforce Upload'!$I$4="External"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S35:T36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B26B5E5F-F761-4006-BA19-13A12C5FFC8D}">
          <x14:formula1>
            <xm:f>Lists!$F$22:$F$28</xm:f>
          </x14:formula1>
          <xm:sqref>I47</xm:sqref>
        </x14:dataValidation>
        <x14:dataValidation type="list" allowBlank="1" showInputMessage="1" showErrorMessage="1" xr:uid="{2A2EEC81-DA77-4B2C-A9F8-B42EDE007C70}">
          <x14:formula1>
            <xm:f>Lists!$B$13:$B$19</xm:f>
          </x14:formula1>
          <xm:sqref>I15</xm:sqref>
        </x14:dataValidation>
        <x14:dataValidation type="list" allowBlank="1" showInputMessage="1" showErrorMessage="1" xr:uid="{F4C405BE-CAE7-4AC6-9AE7-7A149D7B0956}">
          <x14:formula1>
            <xm:f>Lists!$B$4:$B$5</xm:f>
          </x14:formula1>
          <xm:sqref>I8</xm:sqref>
        </x14:dataValidation>
        <x14:dataValidation type="list" allowBlank="1" showInputMessage="1" showErrorMessage="1" xr:uid="{6FA6243B-BB94-4C75-9180-7065FE588150}">
          <x14:formula1>
            <xm:f>Lists!$F$4:$F$10</xm:f>
          </x14:formula1>
          <xm:sqref>I17</xm:sqref>
        </x14:dataValidation>
        <x14:dataValidation type="list" allowBlank="1" showInputMessage="1" showErrorMessage="1" xr:uid="{07F8DAD0-D4A7-48E1-8B2E-39404AC06008}">
          <x14:formula1>
            <xm:f>Lists!$F$52:$F$53</xm:f>
          </x14:formula1>
          <xm:sqref>AL34</xm:sqref>
        </x14:dataValidation>
        <x14:dataValidation type="list" allowBlank="1" showInputMessage="1" showErrorMessage="1" xr:uid="{CA15F118-7F41-42AD-AC56-95B590477859}">
          <x14:formula1>
            <xm:f>Lists!$B$33:$B$83</xm:f>
          </x14:formula1>
          <xm:sqref>I13</xm:sqref>
        </x14:dataValidation>
        <x14:dataValidation type="list" allowBlank="1" showInputMessage="1" showErrorMessage="1" xr:uid="{55B9F02B-A6B0-40B4-8FA8-FEA65339FA00}">
          <x14:formula1>
            <xm:f>Lists!$H$75:$H$78</xm:f>
          </x14:formula1>
          <xm:sqref>AE3</xm:sqref>
        </x14:dataValidation>
        <x14:dataValidation type="list" allowBlank="1" showInputMessage="1" showErrorMessage="1" xr:uid="{A67ED8A8-0E2C-467B-ABD8-4D87F77B2D55}">
          <x14:formula1>
            <xm:f>'Deal Overview Engine'!$C$31:$G$31</xm:f>
          </x14:formula1>
          <xm:sqref>I53</xm:sqref>
        </x14:dataValidation>
        <x14:dataValidation type="list" allowBlank="1" showInputMessage="1" showErrorMessage="1" xr:uid="{7D728FEC-4AF9-4D06-975C-B65FC56E6CC9}">
          <x14:formula1>
            <xm:f>'Deal Overview Engine'!$C$27:$D$27</xm:f>
          </x14:formula1>
          <xm:sqref>I54</xm:sqref>
        </x14:dataValidation>
        <x14:dataValidation type="list" allowBlank="1" showInputMessage="1" showErrorMessage="1" xr:uid="{172DD16B-3E32-47D0-A369-95294A3CA28F}">
          <x14:formula1>
            <xm:f>'Deal Overview Engine'!$C$23:$G$23</xm:f>
          </x14:formula1>
          <xm:sqref>T75</xm:sqref>
        </x14:dataValidation>
        <x14:dataValidation type="list" allowBlank="1" showInputMessage="1" showErrorMessage="1" xr:uid="{8E37731C-2651-479F-A822-61D01CCE698E}">
          <x14:formula1>
            <xm:f>'Deal Overview Engine'!$C$19:$G$19</xm:f>
          </x14:formula1>
          <xm:sqref>I42</xm:sqref>
        </x14:dataValidation>
        <x14:dataValidation type="list" allowBlank="1" showInputMessage="1" showErrorMessage="1" xr:uid="{DA3D4667-87C1-4D19-A995-EB3DB5EC1CCA}">
          <x14:formula1>
            <xm:f>'Deal Overview Engine'!$C$15:$G$15</xm:f>
          </x14:formula1>
          <xm:sqref>T74</xm:sqref>
        </x14:dataValidation>
        <x14:dataValidation type="list" allowBlank="1" showInputMessage="1" showErrorMessage="1" xr:uid="{92BF9FF8-37B5-44C0-BD1D-A6A2254D3E8E}">
          <x14:formula1>
            <xm:f>Lists!$K$3:$K$27</xm:f>
          </x14:formula1>
          <xm:sqref>I29</xm:sqref>
        </x14:dataValidation>
        <x14:dataValidation type="list" allowBlank="1" showInputMessage="1" showErrorMessage="1" xr:uid="{FAF583FF-3C7B-47CA-9996-A54CD876E102}">
          <x14:formula1>
            <xm:f>Lists!$F$32:$F$33</xm:f>
          </x14:formula1>
          <xm:sqref>W17</xm:sqref>
        </x14:dataValidation>
        <x14:dataValidation type="list" allowBlank="1" showInputMessage="1" showErrorMessage="1" xr:uid="{34CB2C9D-691D-453E-B93F-2485015EBB42}">
          <x14:formula1>
            <xm:f>Lists!$H$82:$H$83</xm:f>
          </x14:formula1>
          <xm:sqref>G50 G31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D51DC-C13D-4BD9-A801-D4C1A277F833}">
  <sheetPr codeName="Sheet13">
    <tabColor theme="5" tint="0.79998168889431442"/>
  </sheetPr>
  <dimension ref="B2:I29"/>
  <sheetViews>
    <sheetView showGridLines="0" view="pageBreakPreview" zoomScaleNormal="100" zoomScaleSheetLayoutView="100" workbookViewId="0">
      <selection activeCell="H24" sqref="H24"/>
    </sheetView>
  </sheetViews>
  <sheetFormatPr defaultColWidth="8.5703125" defaultRowHeight="15" x14ac:dyDescent="0.25"/>
  <cols>
    <col min="1" max="1" width="8.5703125" style="169"/>
    <col min="2" max="2" width="15.5703125" style="169" bestFit="1" customWidth="1"/>
    <col min="3" max="3" width="29.42578125" style="169" customWidth="1"/>
    <col min="4" max="4" width="19.5703125" style="169" bestFit="1" customWidth="1"/>
    <col min="5" max="6" width="8.5703125" style="169"/>
    <col min="7" max="7" width="18.5703125" style="169" customWidth="1"/>
    <col min="8" max="8" width="23.42578125" style="169" bestFit="1" customWidth="1"/>
    <col min="9" max="9" width="19.42578125" style="169" customWidth="1"/>
    <col min="10" max="16384" width="8.5703125" style="169"/>
  </cols>
  <sheetData>
    <row r="2" spans="2:9" ht="15.75" x14ac:dyDescent="0.25">
      <c r="B2" s="1060" t="s">
        <v>532</v>
      </c>
      <c r="C2" s="1060"/>
    </row>
    <row r="3" spans="2:9" x14ac:dyDescent="0.25">
      <c r="B3" s="169" t="s">
        <v>533</v>
      </c>
      <c r="C3" s="448"/>
      <c r="H3" s="170" t="s">
        <v>534</v>
      </c>
      <c r="I3" s="170" t="s">
        <v>535</v>
      </c>
    </row>
    <row r="4" spans="2:9" x14ac:dyDescent="0.25">
      <c r="B4" s="169" t="s">
        <v>536</v>
      </c>
      <c r="C4" s="448"/>
      <c r="H4" s="170" t="s">
        <v>537</v>
      </c>
      <c r="I4" s="170" t="s">
        <v>538</v>
      </c>
    </row>
    <row r="5" spans="2:9" x14ac:dyDescent="0.25">
      <c r="C5" s="449"/>
    </row>
    <row r="6" spans="2:9" x14ac:dyDescent="0.25">
      <c r="C6" s="448"/>
    </row>
    <row r="7" spans="2:9" x14ac:dyDescent="0.25">
      <c r="B7" s="450" t="s">
        <v>539</v>
      </c>
      <c r="C7" s="451">
        <v>199046</v>
      </c>
      <c r="D7" s="452" t="s">
        <v>540</v>
      </c>
      <c r="E7" s="452" t="s">
        <v>541</v>
      </c>
    </row>
    <row r="24" spans="2:9" x14ac:dyDescent="0.25">
      <c r="H24" s="450" t="s">
        <v>542</v>
      </c>
      <c r="I24" s="950"/>
    </row>
    <row r="25" spans="2:9" x14ac:dyDescent="0.25">
      <c r="B25" s="450" t="s">
        <v>543</v>
      </c>
      <c r="C25" s="450" t="s">
        <v>544</v>
      </c>
      <c r="D25" s="450" t="s">
        <v>545</v>
      </c>
      <c r="E25" s="450" t="s">
        <v>546</v>
      </c>
      <c r="F25" s="450" t="s">
        <v>547</v>
      </c>
      <c r="G25" s="450" t="s">
        <v>548</v>
      </c>
      <c r="H25" s="450" t="s">
        <v>549</v>
      </c>
      <c r="I25" s="170" t="str">
        <f>IF('Salesforce Refresh '!$B$2,"Yes","No")</f>
        <v>Yes</v>
      </c>
    </row>
    <row r="26" spans="2:9" ht="69.75" customHeight="1" x14ac:dyDescent="0.25">
      <c r="B26" s="170" t="s">
        <v>550</v>
      </c>
      <c r="C26" s="786" t="str">
        <f>'Salesforce Refresh '!G2</f>
        <v>Success</v>
      </c>
      <c r="D26" s="787" t="str">
        <f>'Salesforce Refresh '!H2</f>
        <v>0068c00000uvOISAA2</v>
      </c>
      <c r="E26" s="787">
        <f>'Salesforce Refresh '!I2</f>
        <v>0</v>
      </c>
      <c r="F26" s="787">
        <f>'Salesforce Refresh '!J2</f>
        <v>0</v>
      </c>
      <c r="G26" s="787">
        <f>'Salesforce Refresh '!K2</f>
        <v>0</v>
      </c>
      <c r="H26" s="453" t="s">
        <v>551</v>
      </c>
      <c r="I26" s="454">
        <f>'Salesforce Refresh '!M2</f>
        <v>45867.450081435185</v>
      </c>
    </row>
    <row r="27" spans="2:9" ht="54.75" customHeight="1" x14ac:dyDescent="0.25">
      <c r="B27" s="170" t="s">
        <v>552</v>
      </c>
      <c r="C27" s="455" t="str">
        <f>'Salesforce Refresh '!G3</f>
        <v/>
      </c>
      <c r="D27" s="170" t="str">
        <f>'Salesforce Refresh '!H3</f>
        <v/>
      </c>
      <c r="E27" s="787">
        <f>'Salesforce Refresh '!I3</f>
        <v>0</v>
      </c>
      <c r="F27" s="787" t="str">
        <f>'Salesforce Refresh '!J3</f>
        <v/>
      </c>
      <c r="G27" s="170">
        <f>'Salesforce Refresh '!K3</f>
        <v>0</v>
      </c>
      <c r="H27" s="453" t="s">
        <v>553</v>
      </c>
      <c r="I27" s="454">
        <f>'Salesforce Refresh '!M3</f>
        <v>45867.450949074075</v>
      </c>
    </row>
    <row r="28" spans="2:9" ht="43.5" customHeight="1" x14ac:dyDescent="0.25">
      <c r="B28" s="170" t="s">
        <v>554</v>
      </c>
      <c r="C28" s="455" t="str">
        <f>'Salesforce Refresh '!G4</f>
        <v/>
      </c>
      <c r="D28" s="170" t="str">
        <f>'Salesforce Refresh '!H4</f>
        <v/>
      </c>
      <c r="E28" s="787">
        <f>'Salesforce Refresh '!I4</f>
        <v>0</v>
      </c>
      <c r="F28" s="787" t="str">
        <f>'Salesforce Refresh '!J4</f>
        <v>0</v>
      </c>
      <c r="G28" s="170">
        <f>'Salesforce Refresh '!K4</f>
        <v>0</v>
      </c>
      <c r="H28" s="453" t="s">
        <v>555</v>
      </c>
      <c r="I28" s="454" t="str">
        <f>'Salesforce Refresh '!M4</f>
        <v>No</v>
      </c>
    </row>
    <row r="29" spans="2:9" x14ac:dyDescent="0.25">
      <c r="B29" s="170" t="s">
        <v>556</v>
      </c>
      <c r="C29" s="170" t="str">
        <f>'Salesforce Refresh '!G5</f>
        <v/>
      </c>
      <c r="D29" s="170" t="str">
        <f>'Salesforce Refresh '!H5</f>
        <v/>
      </c>
      <c r="E29" s="787">
        <f>'Salesforce Refresh '!I5</f>
        <v>0</v>
      </c>
      <c r="F29" s="787" t="str">
        <f>'Salesforce Refresh '!J5</f>
        <v>0</v>
      </c>
      <c r="G29" s="787">
        <f>'Salesforce Refresh '!K5</f>
        <v>0</v>
      </c>
      <c r="I29" s="144"/>
    </row>
  </sheetData>
  <sheetProtection algorithmName="SHA-512" hashValue="5bTNfjav8eWTf/vTdu8O47fYSiqag85ga6CXdNWfVW5vIwzSpICMHjoMQ5NxCdZtRWAG2yQg/v93YTTSrCTH8Q==" saltValue="+f32mjgVuhPXbyo0FAPjvg==" spinCount="100000" sheet="1" objects="1" scenarios="1"/>
  <mergeCells count="1">
    <mergeCell ref="B2:C2"/>
  </mergeCells>
  <conditionalFormatting sqref="I28">
    <cfRule type="cellIs" dxfId="50" priority="3" operator="equal">
      <formula>"Yes"</formula>
    </cfRule>
    <cfRule type="cellIs" dxfId="49" priority="4" operator="equal">
      <formula>"No"</formula>
    </cfRule>
  </conditionalFormatting>
  <conditionalFormatting sqref="I25">
    <cfRule type="cellIs" dxfId="48" priority="1" operator="equal">
      <formula>"Yes"</formula>
    </cfRule>
    <cfRule type="cellIs" dxfId="47" priority="2" operator="equal">
      <formula>"No"</formula>
    </cfRule>
  </conditionalFormatting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4" name="Button 1">
              <controlPr defaultSize="0" print="0" autoFill="0" autoPict="0" macro="[0]!UnderwritingUpdate">
                <anchor moveWithCells="1" sizeWithCells="1">
                  <from>
                    <xdr:col>1</xdr:col>
                    <xdr:colOff>104775</xdr:colOff>
                    <xdr:row>8</xdr:row>
                    <xdr:rowOff>0</xdr:rowOff>
                  </from>
                  <to>
                    <xdr:col>2</xdr:col>
                    <xdr:colOff>1333500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8" r:id="rId5" name="Button 2">
              <controlPr defaultSize="0" print="0" autoFill="0" autoPict="0" macro="[0]!SalesUpdate">
                <anchor moveWithCells="1" sizeWithCells="1">
                  <from>
                    <xdr:col>1</xdr:col>
                    <xdr:colOff>142875</xdr:colOff>
                    <xdr:row>13</xdr:row>
                    <xdr:rowOff>180975</xdr:rowOff>
                  </from>
                  <to>
                    <xdr:col>3</xdr:col>
                    <xdr:colOff>28575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9" r:id="rId6" name="Button 3">
              <controlPr defaultSize="0" print="0" autoFill="0" autoPict="0" macro="[0]!RefreshSFtoXL">
                <anchor moveWithCells="1" sizeWithCells="1">
                  <from>
                    <xdr:col>1</xdr:col>
                    <xdr:colOff>66675</xdr:colOff>
                    <xdr:row>19</xdr:row>
                    <xdr:rowOff>104775</xdr:rowOff>
                  </from>
                  <to>
                    <xdr:col>3</xdr:col>
                    <xdr:colOff>38100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FDD428-4FA1-4E72-8A82-2C53E472BDDD}">
          <x14:formula1>
            <xm:f>Lists!$F$82:$F$83</xm:f>
          </x14:formula1>
          <xm:sqref>I3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0E95E-9658-4593-935D-06284DB264BC}">
  <sheetPr codeName="Sheet3">
    <tabColor theme="5" tint="0.79998168889431442"/>
  </sheetPr>
  <dimension ref="A2:AO60"/>
  <sheetViews>
    <sheetView showGridLines="0" topLeftCell="AE2" zoomScale="90" zoomScaleNormal="90" workbookViewId="0">
      <selection activeCell="AN38" sqref="AN38"/>
    </sheetView>
  </sheetViews>
  <sheetFormatPr defaultColWidth="8.5703125" defaultRowHeight="16.5" x14ac:dyDescent="0.3"/>
  <cols>
    <col min="1" max="1" width="9.42578125" style="181" hidden="1" customWidth="1"/>
    <col min="2" max="2" width="33.42578125" style="181" hidden="1" customWidth="1"/>
    <col min="3" max="3" width="32.42578125" style="181" hidden="1" customWidth="1"/>
    <col min="4" max="4" width="30.5703125" style="181" hidden="1" customWidth="1"/>
    <col min="5" max="5" width="15.5703125" style="181" hidden="1" customWidth="1"/>
    <col min="6" max="22" width="9.42578125" style="181" hidden="1" customWidth="1"/>
    <col min="23" max="23" width="20.42578125" style="181" hidden="1" customWidth="1"/>
    <col min="24" max="24" width="13.5703125" style="181" hidden="1" customWidth="1"/>
    <col min="25" max="30" width="9.42578125" style="181" hidden="1" customWidth="1"/>
    <col min="31" max="31" width="6.5703125" style="181" customWidth="1"/>
    <col min="32" max="32" width="40.5703125" style="181" customWidth="1"/>
    <col min="33" max="33" width="9.42578125" style="181" customWidth="1"/>
    <col min="34" max="34" width="50.5703125" style="181" customWidth="1"/>
    <col min="35" max="35" width="23.42578125" style="181" hidden="1" customWidth="1"/>
    <col min="36" max="36" width="26.42578125" style="181" hidden="1" customWidth="1"/>
    <col min="37" max="37" width="26.42578125" style="181" bestFit="1" customWidth="1"/>
    <col min="38" max="38" width="8.5703125" style="181"/>
    <col min="39" max="39" width="14" style="181" bestFit="1" customWidth="1"/>
    <col min="40" max="40" width="15.42578125" style="181" bestFit="1" customWidth="1"/>
    <col min="41" max="41" width="24.42578125" style="181" bestFit="1" customWidth="1"/>
    <col min="42" max="16384" width="8.5703125" style="181"/>
  </cols>
  <sheetData>
    <row r="2" spans="2:41" x14ac:dyDescent="0.3">
      <c r="AF2" s="644" t="s">
        <v>361</v>
      </c>
      <c r="AI2" s="240" t="s">
        <v>557</v>
      </c>
      <c r="AJ2" s="240" t="s">
        <v>558</v>
      </c>
      <c r="AK2" s="181" t="s">
        <v>359</v>
      </c>
      <c r="AN2" s="993" t="s">
        <v>559</v>
      </c>
      <c r="AO2" s="993"/>
    </row>
    <row r="3" spans="2:41" ht="17.25" thickBot="1" x14ac:dyDescent="0.35">
      <c r="AH3" s="186" t="s">
        <v>560</v>
      </c>
      <c r="AI3" s="645" t="s">
        <v>561</v>
      </c>
      <c r="AJ3" s="645" t="s">
        <v>562</v>
      </c>
      <c r="AK3" s="181" t="s">
        <v>359</v>
      </c>
      <c r="AN3" s="186" t="s">
        <v>163</v>
      </c>
      <c r="AO3" s="186" t="b">
        <f>ISNUMBER(MATCH('Master Sizer Inputs'!$I$13,Lists!$I$87:$I$137,0))</f>
        <v>0</v>
      </c>
    </row>
    <row r="4" spans="2:41" x14ac:dyDescent="0.3">
      <c r="B4" s="646"/>
      <c r="C4" s="647"/>
      <c r="D4" s="647"/>
      <c r="E4" s="648"/>
      <c r="AH4" s="649" t="s">
        <v>563</v>
      </c>
      <c r="AI4" s="186"/>
      <c r="AJ4" s="186"/>
      <c r="AN4" s="186" t="s">
        <v>166</v>
      </c>
      <c r="AO4" s="186" t="b">
        <f>ISNUMBER(FIND("Purchase",AK7,1))</f>
        <v>1</v>
      </c>
    </row>
    <row r="5" spans="2:41" ht="17.25" thickBot="1" x14ac:dyDescent="0.35">
      <c r="B5" s="650" t="s">
        <v>564</v>
      </c>
      <c r="C5" s="651"/>
      <c r="D5" s="651"/>
      <c r="E5" s="652"/>
      <c r="AF5" s="186" t="s">
        <v>565</v>
      </c>
      <c r="AH5" s="653" t="s">
        <v>566</v>
      </c>
      <c r="AI5" s="654" t="str">
        <f>VLOOKUP('Master Sizer Inputs'!$I$8,Lists!$B$4:$C$6,2,)</f>
        <v>GUC</v>
      </c>
      <c r="AJ5" s="655" t="str">
        <f>VLOOKUP('Master Sizer Inputs'!$I$8,Lists!$B$4:$C$6,2,)</f>
        <v>GUC</v>
      </c>
      <c r="AK5" s="655" t="str">
        <f>VLOOKUP('Master Sizer Inputs'!$I$8,Lists!$B$4:$C$6,2,)</f>
        <v>GUC</v>
      </c>
      <c r="AN5" s="186" t="s">
        <v>191</v>
      </c>
      <c r="AO5" s="186" t="b">
        <f ca="1">AK12&lt;85%</f>
        <v>1</v>
      </c>
    </row>
    <row r="6" spans="2:41" x14ac:dyDescent="0.3">
      <c r="B6" s="656"/>
      <c r="E6" s="657"/>
      <c r="G6" s="658"/>
      <c r="H6" s="659"/>
      <c r="I6" s="659"/>
      <c r="J6" s="659"/>
      <c r="K6" s="659"/>
      <c r="L6" s="659"/>
      <c r="M6" s="659"/>
      <c r="N6" s="659"/>
      <c r="O6" s="660"/>
      <c r="W6" s="213" t="s">
        <v>567</v>
      </c>
      <c r="X6" s="181" t="s">
        <v>568</v>
      </c>
      <c r="Y6" s="181" t="s">
        <v>569</v>
      </c>
      <c r="AF6" s="186" t="s">
        <v>570</v>
      </c>
      <c r="AH6" s="653" t="s">
        <v>571</v>
      </c>
      <c r="AI6" s="654" t="str">
        <f>$AI$5</f>
        <v>GUC</v>
      </c>
      <c r="AJ6" s="655" t="str">
        <f>$AJ$5</f>
        <v>GUC</v>
      </c>
      <c r="AK6" s="655" t="str">
        <f>$AJ$5</f>
        <v>GUC</v>
      </c>
      <c r="AN6" s="186" t="s">
        <v>193</v>
      </c>
      <c r="AO6" s="186" t="b">
        <f ca="1">AK13&lt;90%</f>
        <v>1</v>
      </c>
    </row>
    <row r="7" spans="2:41" ht="17.25" thickBot="1" x14ac:dyDescent="0.35">
      <c r="B7" s="661"/>
      <c r="C7" s="662" t="s">
        <v>572</v>
      </c>
      <c r="D7" s="663" t="s">
        <v>573</v>
      </c>
      <c r="E7" s="657"/>
      <c r="G7" s="664" t="s">
        <v>574</v>
      </c>
      <c r="O7" s="657"/>
      <c r="X7" s="181" t="s">
        <v>575</v>
      </c>
      <c r="Y7" s="181" t="s">
        <v>576</v>
      </c>
      <c r="AF7" s="186" t="s">
        <v>200</v>
      </c>
      <c r="AH7" s="653" t="s">
        <v>577</v>
      </c>
      <c r="AI7" s="654" t="str">
        <f>VLOOKUP('Master Sizer Inputs'!$I$17,Lists!$B$86:$C$92,2,)</f>
        <v>Purchase &amp; Rehab</v>
      </c>
      <c r="AJ7" s="655" t="str">
        <f>VLOOKUP('Master Sizer Inputs'!$I$17,Lists!$B$86:$C$92,2,)</f>
        <v>Purchase &amp; Rehab</v>
      </c>
      <c r="AK7" s="655" t="str">
        <f>VLOOKUP('Master Sizer Inputs'!$I$17,Lists!$B$86:$C$92,2,)</f>
        <v>Purchase &amp; Rehab</v>
      </c>
      <c r="AN7" s="186" t="s">
        <v>578</v>
      </c>
      <c r="AO7" s="186" t="str">
        <f>"AW Golden, LLC"</f>
        <v>AW Golden, LLC</v>
      </c>
    </row>
    <row r="8" spans="2:41" x14ac:dyDescent="0.3">
      <c r="B8" s="665" t="s">
        <v>369</v>
      </c>
      <c r="C8" s="666">
        <f ca="1">'Master Sizer Inputs'!Q9</f>
        <v>1360000</v>
      </c>
      <c r="D8" s="667"/>
      <c r="E8" s="657"/>
      <c r="G8" s="656"/>
      <c r="O8" s="657"/>
      <c r="X8" s="181" t="s">
        <v>579</v>
      </c>
      <c r="Y8" s="181" t="s">
        <v>580</v>
      </c>
      <c r="AF8" s="186" t="s">
        <v>369</v>
      </c>
      <c r="AH8" s="653" t="s">
        <v>581</v>
      </c>
      <c r="AI8" s="668">
        <f ca="1">'Master Sizer Inputs'!$Q$9</f>
        <v>1360000</v>
      </c>
      <c r="AJ8" s="669">
        <f ca="1">'Master Sizer Inputs'!$Q$9</f>
        <v>1360000</v>
      </c>
      <c r="AK8" s="669">
        <f ca="1">'Master Sizer Inputs'!$Q$9</f>
        <v>1360000</v>
      </c>
      <c r="AM8" s="991"/>
      <c r="AN8" s="186" t="s">
        <v>582</v>
      </c>
      <c r="AO8" s="186" t="str">
        <f>IF(AO3=TRUE,"Archwest Funding, LLC","Archwest Lending, LLC")</f>
        <v>Archwest Lending, LLC</v>
      </c>
    </row>
    <row r="9" spans="2:41" x14ac:dyDescent="0.3">
      <c r="B9" s="670" t="s">
        <v>583</v>
      </c>
      <c r="C9" s="671">
        <f ca="1">'Master Sizer Inputs'!Q10</f>
        <v>360000</v>
      </c>
      <c r="D9" s="672"/>
      <c r="E9" s="657"/>
      <c r="G9" s="673" t="s">
        <v>584</v>
      </c>
      <c r="O9" s="657"/>
      <c r="X9" s="181" t="s">
        <v>585</v>
      </c>
      <c r="Y9" s="181" t="s">
        <v>586</v>
      </c>
      <c r="AF9" s="186" t="s">
        <v>587</v>
      </c>
      <c r="AH9" s="653" t="s">
        <v>588</v>
      </c>
      <c r="AI9" s="674">
        <f ca="1">'Master Sizer Inputs'!$Q$10</f>
        <v>360000</v>
      </c>
      <c r="AJ9" s="675">
        <f ca="1">'Master Sizer Inputs'!$Q$10</f>
        <v>360000</v>
      </c>
      <c r="AK9" s="675">
        <f ca="1">'Master Sizer Inputs'!$Q$10</f>
        <v>360000</v>
      </c>
    </row>
    <row r="10" spans="2:41" x14ac:dyDescent="0.3">
      <c r="B10" s="670" t="s">
        <v>589</v>
      </c>
      <c r="C10" s="671">
        <f>'Master Sizer Inputs'!Q11</f>
        <v>1000000</v>
      </c>
      <c r="D10" s="672"/>
      <c r="E10" s="657"/>
      <c r="G10" s="656" t="s">
        <v>590</v>
      </c>
      <c r="O10" s="657"/>
      <c r="AF10" s="186" t="s">
        <v>387</v>
      </c>
      <c r="AH10" s="653" t="s">
        <v>591</v>
      </c>
      <c r="AI10" s="676">
        <f ca="1">'Master Sizer Inputs'!$Q$13</f>
        <v>9.3990000000000018E-2</v>
      </c>
      <c r="AJ10" s="677">
        <f ca="1">'Master Sizer Inputs'!$Q$13</f>
        <v>9.3990000000000018E-2</v>
      </c>
      <c r="AK10" s="677">
        <f ca="1">'Master Sizer Inputs'!$Q$13</f>
        <v>9.3990000000000018E-2</v>
      </c>
    </row>
    <row r="11" spans="2:41" x14ac:dyDescent="0.3">
      <c r="B11" s="670" t="s">
        <v>387</v>
      </c>
      <c r="C11" s="678">
        <f ca="1">'Master Sizer Inputs'!Q13</f>
        <v>9.3990000000000018E-2</v>
      </c>
      <c r="D11" s="672"/>
      <c r="E11" s="657"/>
      <c r="G11" s="656"/>
      <c r="O11" s="657"/>
      <c r="AF11" s="186" t="s">
        <v>592</v>
      </c>
      <c r="AH11" s="653" t="s">
        <v>593</v>
      </c>
      <c r="AI11" s="679">
        <f ca="1">'Master Sizer Inputs'!$Q$21</f>
        <v>0.6</v>
      </c>
      <c r="AJ11" s="677">
        <f ca="1">'Master Sizer Inputs'!$Q$21</f>
        <v>0.6</v>
      </c>
      <c r="AK11" s="677">
        <f ca="1">'Master Sizer Inputs'!$Q$21</f>
        <v>0.6</v>
      </c>
    </row>
    <row r="12" spans="2:41" x14ac:dyDescent="0.3">
      <c r="B12" s="670" t="s">
        <v>594</v>
      </c>
      <c r="C12" s="671">
        <f>'Master Sizer Inputs'!T73</f>
        <v>600000</v>
      </c>
      <c r="D12" s="672"/>
      <c r="E12" s="657"/>
      <c r="G12" s="656"/>
      <c r="O12" s="657"/>
      <c r="AF12" s="186" t="s">
        <v>595</v>
      </c>
      <c r="AH12" s="653" t="s">
        <v>596</v>
      </c>
      <c r="AI12" s="679">
        <f ca="1">'Master Sizer Inputs'!$Q$18</f>
        <v>0.6</v>
      </c>
      <c r="AJ12" s="677">
        <f ca="1">'Master Sizer Inputs'!$Q$18</f>
        <v>0.6</v>
      </c>
      <c r="AK12" s="677">
        <f ca="1">'Master Sizer Inputs'!$Q$18</f>
        <v>0.6</v>
      </c>
    </row>
    <row r="13" spans="2:41" x14ac:dyDescent="0.3">
      <c r="B13" s="670" t="s">
        <v>597</v>
      </c>
      <c r="C13" s="671">
        <f>'Master Sizer Inputs'!I20</f>
        <v>600000</v>
      </c>
      <c r="D13" s="672"/>
      <c r="E13" s="657"/>
      <c r="G13" s="673" t="s">
        <v>598</v>
      </c>
      <c r="O13" s="657"/>
      <c r="AF13" s="186" t="s">
        <v>599</v>
      </c>
      <c r="AH13" s="653" t="s">
        <v>600</v>
      </c>
      <c r="AI13" s="680">
        <f ca="1">'Master Sizer Inputs'!$Q$20</f>
        <v>0.85</v>
      </c>
      <c r="AJ13" s="677">
        <f ca="1">'Master Sizer Inputs'!$Q$20</f>
        <v>0.85</v>
      </c>
      <c r="AK13" s="677">
        <f ca="1">'Master Sizer Inputs'!$Q$20</f>
        <v>0.85</v>
      </c>
    </row>
    <row r="14" spans="2:41" x14ac:dyDescent="0.3">
      <c r="B14" s="670" t="s">
        <v>157</v>
      </c>
      <c r="C14" s="671">
        <f>'Master Sizer Inputs'!I21</f>
        <v>3000000</v>
      </c>
      <c r="D14" s="672"/>
      <c r="E14" s="657"/>
      <c r="G14" s="656" t="s">
        <v>601</v>
      </c>
      <c r="O14" s="657"/>
      <c r="AF14" s="186" t="s">
        <v>594</v>
      </c>
      <c r="AH14" s="653" t="s">
        <v>602</v>
      </c>
      <c r="AI14" s="681">
        <f>'Master Sizer Inputs'!$T$73</f>
        <v>600000</v>
      </c>
      <c r="AJ14" s="682">
        <f>'Master Sizer Inputs'!$T$73</f>
        <v>600000</v>
      </c>
      <c r="AK14" s="682">
        <f>'Master Sizer Inputs'!$T$73</f>
        <v>600000</v>
      </c>
    </row>
    <row r="15" spans="2:41" ht="17.25" thickBot="1" x14ac:dyDescent="0.35">
      <c r="B15" s="670" t="s">
        <v>593</v>
      </c>
      <c r="C15" s="683" t="e">
        <f>Engine!#REF!</f>
        <v>#REF!</v>
      </c>
      <c r="D15" s="684"/>
      <c r="E15" s="657"/>
      <c r="G15" s="685"/>
      <c r="H15" s="686"/>
      <c r="I15" s="686"/>
      <c r="J15" s="686"/>
      <c r="K15" s="686"/>
      <c r="L15" s="686"/>
      <c r="M15" s="686"/>
      <c r="N15" s="686"/>
      <c r="O15" s="687"/>
      <c r="AF15" s="186" t="s">
        <v>603</v>
      </c>
      <c r="AH15" s="653" t="s">
        <v>604</v>
      </c>
      <c r="AI15" s="679">
        <f ca="1">'Master Sizer Inputs'!$Q$22</f>
        <v>0.6</v>
      </c>
      <c r="AJ15" s="677">
        <f ca="1">'Master Sizer Inputs'!$Q$22</f>
        <v>0.6</v>
      </c>
      <c r="AK15" s="677">
        <f ca="1">'Master Sizer Inputs'!$Q$22</f>
        <v>0.6</v>
      </c>
    </row>
    <row r="16" spans="2:41" x14ac:dyDescent="0.3">
      <c r="B16" s="670" t="s">
        <v>603</v>
      </c>
      <c r="C16" s="683">
        <f ca="1">'Master Sizer Inputs'!Q18</f>
        <v>0.6</v>
      </c>
      <c r="D16" s="684"/>
      <c r="E16" s="657"/>
      <c r="AF16" s="186" t="s">
        <v>248</v>
      </c>
      <c r="AH16" s="653" t="s">
        <v>605</v>
      </c>
      <c r="AI16" s="688">
        <f>'Master Sizer Inputs'!$Q$26</f>
        <v>18</v>
      </c>
      <c r="AJ16" s="689">
        <f>'Master Sizer Inputs'!$Q$26</f>
        <v>18</v>
      </c>
      <c r="AK16" s="689">
        <f>'Master Sizer Inputs'!$Q$26</f>
        <v>18</v>
      </c>
    </row>
    <row r="17" spans="2:37" x14ac:dyDescent="0.3">
      <c r="B17" s="670" t="s">
        <v>606</v>
      </c>
      <c r="C17" s="683">
        <f ca="1">'Master Sizer Inputs'!Q19</f>
        <v>0.45333333333333331</v>
      </c>
      <c r="D17" s="684"/>
      <c r="E17" s="657"/>
      <c r="AF17" s="186" t="s">
        <v>250</v>
      </c>
      <c r="AH17" s="653" t="s">
        <v>607</v>
      </c>
      <c r="AI17" s="688">
        <f>'Master Sizer Inputs'!$Q$26</f>
        <v>18</v>
      </c>
      <c r="AJ17" s="689">
        <f>'Master Sizer Inputs'!$Q$26</f>
        <v>18</v>
      </c>
      <c r="AK17" s="689">
        <f>'Master Sizer Inputs'!$Q$26</f>
        <v>18</v>
      </c>
    </row>
    <row r="18" spans="2:37" x14ac:dyDescent="0.3">
      <c r="B18" s="670" t="s">
        <v>599</v>
      </c>
      <c r="C18" s="683">
        <f ca="1">'Master Sizer Inputs'!Q20</f>
        <v>0.85</v>
      </c>
      <c r="D18" s="684"/>
      <c r="E18" s="657"/>
      <c r="AF18" s="186" t="s">
        <v>608</v>
      </c>
      <c r="AH18" s="653" t="s">
        <v>609</v>
      </c>
      <c r="AI18" s="688" t="str">
        <f>'Master Sizer Inputs'!$T$70</f>
        <v>No</v>
      </c>
      <c r="AJ18" s="690" t="str">
        <f>'Master Sizer Inputs'!$T$70</f>
        <v>No</v>
      </c>
      <c r="AK18" s="690" t="str">
        <f>'Master Sizer Inputs'!$T$70</f>
        <v>No</v>
      </c>
    </row>
    <row r="19" spans="2:37" x14ac:dyDescent="0.3">
      <c r="B19" s="670" t="s">
        <v>610</v>
      </c>
      <c r="C19" s="691">
        <f>'Master Sizer Inputs'!I36</f>
        <v>10</v>
      </c>
      <c r="D19" s="672"/>
      <c r="E19" s="657"/>
      <c r="AF19" s="186" t="s">
        <v>611</v>
      </c>
      <c r="AH19" s="653" t="s">
        <v>612</v>
      </c>
      <c r="AI19" s="688">
        <f>'Master Sizer Inputs'!$I$29</f>
        <v>0</v>
      </c>
      <c r="AJ19" s="692">
        <f>'Master Sizer Inputs'!$I$29</f>
        <v>0</v>
      </c>
      <c r="AK19" s="692">
        <f>'Master Sizer Inputs'!$I$29</f>
        <v>0</v>
      </c>
    </row>
    <row r="20" spans="2:37" x14ac:dyDescent="0.3">
      <c r="B20" s="670" t="s">
        <v>613</v>
      </c>
      <c r="C20" s="691">
        <f>'Master Sizer Inputs'!I34</f>
        <v>720</v>
      </c>
      <c r="D20" s="672"/>
      <c r="E20" s="657"/>
      <c r="AF20" s="186" t="s">
        <v>521</v>
      </c>
      <c r="AH20" s="653" t="s">
        <v>614</v>
      </c>
      <c r="AI20" s="682">
        <f ca="1">'Master Sizer Inputs'!$T$71</f>
        <v>0</v>
      </c>
      <c r="AJ20" s="682">
        <f ca="1">'Master Sizer Inputs'!$T$71</f>
        <v>0</v>
      </c>
      <c r="AK20" s="682">
        <f ca="1">'Master Sizer Inputs'!$T$71</f>
        <v>0</v>
      </c>
    </row>
    <row r="21" spans="2:37" x14ac:dyDescent="0.3">
      <c r="B21" s="670" t="s">
        <v>615</v>
      </c>
      <c r="C21" s="671">
        <f>'Master Sizer Inputs'!I23</f>
        <v>1000000</v>
      </c>
      <c r="D21" s="672"/>
      <c r="E21" s="657"/>
      <c r="AF21" s="186" t="s">
        <v>616</v>
      </c>
      <c r="AH21" s="653" t="s">
        <v>617</v>
      </c>
      <c r="AI21" s="693">
        <f>'Master Sizer Inputs'!$I$31</f>
        <v>0.01</v>
      </c>
      <c r="AJ21" s="694">
        <f>'Master Sizer Inputs'!$I$31</f>
        <v>0.01</v>
      </c>
      <c r="AK21" s="694">
        <f>'Master Sizer Inputs'!$I$31</f>
        <v>0.01</v>
      </c>
    </row>
    <row r="22" spans="2:37" x14ac:dyDescent="0.3">
      <c r="B22" s="670" t="s">
        <v>618</v>
      </c>
      <c r="C22" s="671" t="e">
        <f>Engine!#REF!</f>
        <v>#REF!</v>
      </c>
      <c r="D22" s="672"/>
      <c r="E22" s="657"/>
      <c r="AF22" s="186" t="s">
        <v>619</v>
      </c>
      <c r="AH22" s="653" t="s">
        <v>620</v>
      </c>
      <c r="AI22" s="693">
        <f>'Master Sizer Inputs'!$I$50</f>
        <v>0</v>
      </c>
      <c r="AJ22" s="694">
        <f>'Master Sizer Inputs'!$I$50</f>
        <v>0</v>
      </c>
      <c r="AK22" s="694">
        <f>'Master Sizer Inputs'!$I$50</f>
        <v>0</v>
      </c>
    </row>
    <row r="23" spans="2:37" x14ac:dyDescent="0.3">
      <c r="B23" s="670" t="s">
        <v>621</v>
      </c>
      <c r="C23" s="671">
        <f>'Master Sizer Inputs'!I24</f>
        <v>0</v>
      </c>
      <c r="D23" s="672"/>
      <c r="E23" s="657"/>
      <c r="AF23" s="186" t="s">
        <v>622</v>
      </c>
      <c r="AH23" s="653" t="s">
        <v>623</v>
      </c>
      <c r="AI23" s="695">
        <f>'Master Sizer Inputs'!$I$32</f>
        <v>1595</v>
      </c>
      <c r="AJ23" s="675">
        <f>'Master Sizer Inputs'!$I$32</f>
        <v>1595</v>
      </c>
      <c r="AK23" s="675">
        <f>'Master Sizer Inputs'!$I$32</f>
        <v>1595</v>
      </c>
    </row>
    <row r="24" spans="2:37" x14ac:dyDescent="0.3">
      <c r="B24" s="670" t="s">
        <v>624</v>
      </c>
      <c r="C24" s="678" t="e">
        <f>Engine!#REF!</f>
        <v>#REF!</v>
      </c>
      <c r="D24" s="672"/>
      <c r="E24" s="657"/>
      <c r="AF24" s="186" t="s">
        <v>625</v>
      </c>
      <c r="AH24" s="653" t="s">
        <v>626</v>
      </c>
      <c r="AI24" s="681">
        <f>'Master Sizer Inputs'!$I$51</f>
        <v>0</v>
      </c>
      <c r="AJ24" s="682">
        <f>'Master Sizer Inputs'!$I$51</f>
        <v>0</v>
      </c>
      <c r="AK24" s="682">
        <f>'Master Sizer Inputs'!$I$51</f>
        <v>0</v>
      </c>
    </row>
    <row r="25" spans="2:37" x14ac:dyDescent="0.3">
      <c r="B25" s="696" t="s">
        <v>627</v>
      </c>
      <c r="C25" s="697" t="e">
        <f>Engine!#REF!</f>
        <v>#REF!</v>
      </c>
      <c r="D25" s="672"/>
      <c r="E25" s="657"/>
      <c r="AF25" s="186" t="s">
        <v>613</v>
      </c>
      <c r="AH25" s="653" t="s">
        <v>628</v>
      </c>
      <c r="AI25" s="688">
        <f>'Master Sizer Inputs'!$I$34</f>
        <v>720</v>
      </c>
      <c r="AJ25" s="689">
        <f>'Master Sizer Inputs'!$I$34</f>
        <v>720</v>
      </c>
      <c r="AK25" s="689">
        <f>'Master Sizer Inputs'!$I$34</f>
        <v>720</v>
      </c>
    </row>
    <row r="26" spans="2:37" x14ac:dyDescent="0.3">
      <c r="B26" s="670" t="s">
        <v>616</v>
      </c>
      <c r="C26" s="678">
        <f>'Master Sizer Inputs'!AL44</f>
        <v>0</v>
      </c>
      <c r="D26" s="672"/>
      <c r="E26" s="657"/>
      <c r="AF26" s="698" t="s">
        <v>358</v>
      </c>
      <c r="AH26" s="698" t="s">
        <v>358</v>
      </c>
      <c r="AI26" s="239" t="s">
        <v>580</v>
      </c>
      <c r="AJ26" s="689" t="str">
        <f>_xlfn.XLOOKUP('Master Sizer Inputs'!$AE$4,Lists!$F$87:$F$93,Lists!$G$87:$G$93,"0018c00002km8n8AAA",0)</f>
        <v>0018c00002km8n8AAA</v>
      </c>
      <c r="AK26" s="689" t="str">
        <f>_xlfn.XLOOKUP(AO7,Lists!$F$87:$F$93,Lists!$G$87:$G$93,"0018c00002km8n8AAA",0)</f>
        <v>001Ri00000IsALbIAN</v>
      </c>
    </row>
    <row r="27" spans="2:37" x14ac:dyDescent="0.3">
      <c r="B27" s="670" t="s">
        <v>619</v>
      </c>
      <c r="C27" s="678">
        <f>'Master Sizer Inputs'!AL45</f>
        <v>0</v>
      </c>
      <c r="D27" s="672"/>
      <c r="E27" s="657"/>
      <c r="AF27" s="186" t="s">
        <v>589</v>
      </c>
      <c r="AH27" s="698" t="s">
        <v>629</v>
      </c>
      <c r="AI27" s="695">
        <f>'Master Sizer Inputs'!$Q$11</f>
        <v>1000000</v>
      </c>
      <c r="AJ27" s="675">
        <f>'Master Sizer Inputs'!$Q$11</f>
        <v>1000000</v>
      </c>
      <c r="AK27" s="675">
        <f>'Master Sizer Inputs'!$Q$11</f>
        <v>1000000</v>
      </c>
    </row>
    <row r="28" spans="2:37" x14ac:dyDescent="0.3">
      <c r="B28" s="670" t="s">
        <v>630</v>
      </c>
      <c r="C28" s="678">
        <f>'Master Sizer Inputs'!AL43</f>
        <v>0</v>
      </c>
      <c r="D28" s="672"/>
      <c r="E28" s="657"/>
      <c r="AF28" s="186" t="s">
        <v>606</v>
      </c>
      <c r="AH28" s="698" t="s">
        <v>194</v>
      </c>
      <c r="AI28" s="680">
        <f ca="1">'Master Sizer Inputs'!Q19</f>
        <v>0.45333333333333331</v>
      </c>
      <c r="AJ28" s="677">
        <f ca="1">'Master Sizer Inputs'!$Q$19</f>
        <v>0.45333333333333331</v>
      </c>
      <c r="AK28" s="677">
        <f ca="1">'Master Sizer Inputs'!$Q$19</f>
        <v>0.45333333333333331</v>
      </c>
    </row>
    <row r="29" spans="2:37" x14ac:dyDescent="0.3">
      <c r="B29" s="670" t="s">
        <v>622</v>
      </c>
      <c r="C29" s="671">
        <f>'Master Sizer Inputs'!AL47</f>
        <v>0</v>
      </c>
      <c r="D29" s="672"/>
      <c r="E29" s="657"/>
      <c r="AF29" s="186" t="s">
        <v>610</v>
      </c>
      <c r="AH29" s="698" t="s">
        <v>631</v>
      </c>
      <c r="AI29" s="699" t="e">
        <f>#REF!</f>
        <v>#REF!</v>
      </c>
      <c r="AJ29" s="690" t="str">
        <f>'Deal Underwriting Overview'!$D$27</f>
        <v>Tier 1</v>
      </c>
      <c r="AK29" s="690" t="str">
        <f ca="1">'Deal Underwriting Overview'!$D$26</f>
        <v>Tier 1</v>
      </c>
    </row>
    <row r="30" spans="2:37" x14ac:dyDescent="0.3">
      <c r="B30" s="670" t="s">
        <v>625</v>
      </c>
      <c r="C30" s="671">
        <f>'Master Sizer Inputs'!AL48</f>
        <v>0</v>
      </c>
      <c r="D30" s="672"/>
      <c r="E30" s="657"/>
      <c r="AF30" s="186" t="s">
        <v>615</v>
      </c>
      <c r="AH30" s="700" t="s">
        <v>632</v>
      </c>
      <c r="AI30" s="681">
        <f>'Master Sizer Inputs'!I23</f>
        <v>1000000</v>
      </c>
      <c r="AJ30" s="675">
        <f>'Master Sizer Inputs'!$Q$11</f>
        <v>1000000</v>
      </c>
      <c r="AK30" s="675">
        <f>'Master Sizer Inputs'!I23</f>
        <v>1000000</v>
      </c>
    </row>
    <row r="31" spans="2:37" x14ac:dyDescent="0.3">
      <c r="B31" s="670" t="s">
        <v>633</v>
      </c>
      <c r="C31" s="671">
        <f>'Master Sizer Inputs'!AL46</f>
        <v>0</v>
      </c>
      <c r="D31" s="672"/>
      <c r="E31" s="657"/>
      <c r="AF31" s="186" t="s">
        <v>618</v>
      </c>
      <c r="AH31" s="186" t="s">
        <v>634</v>
      </c>
      <c r="AI31" s="681">
        <f>'Master Sizer Inputs'!$I$23</f>
        <v>1000000</v>
      </c>
      <c r="AJ31" s="682">
        <f>'Master Sizer Inputs'!$I$23</f>
        <v>1000000</v>
      </c>
      <c r="AK31" s="682">
        <f>'Master Sizer Inputs'!$I$23-'Master Sizer Inputs'!$I$24</f>
        <v>1000000</v>
      </c>
    </row>
    <row r="32" spans="2:37" x14ac:dyDescent="0.3">
      <c r="B32" s="670" t="s">
        <v>635</v>
      </c>
      <c r="C32" s="671" t="e">
        <f>Engine!#REF!</f>
        <v>#REF!</v>
      </c>
      <c r="D32" s="672"/>
      <c r="E32" s="657"/>
      <c r="AF32" s="186" t="s">
        <v>621</v>
      </c>
      <c r="AH32" s="186" t="s">
        <v>636</v>
      </c>
      <c r="AI32" s="695">
        <f>'Master Sizer Inputs'!$I$24</f>
        <v>0</v>
      </c>
      <c r="AJ32" s="675">
        <f>'Master Sizer Inputs'!$I$24</f>
        <v>0</v>
      </c>
      <c r="AK32" s="675">
        <f>'Master Sizer Inputs'!I24</f>
        <v>0</v>
      </c>
    </row>
    <row r="33" spans="2:37" x14ac:dyDescent="0.3">
      <c r="B33" s="670"/>
      <c r="C33" s="671"/>
      <c r="D33" s="672"/>
      <c r="E33" s="657"/>
      <c r="AF33" s="925" t="s">
        <v>637</v>
      </c>
      <c r="AH33" s="925" t="s">
        <v>638</v>
      </c>
      <c r="AI33" s="926"/>
      <c r="AJ33" s="926"/>
      <c r="AK33" s="926">
        <f>'Master Sizer Inputs'!$I$28</f>
        <v>0</v>
      </c>
    </row>
    <row r="34" spans="2:37" x14ac:dyDescent="0.3">
      <c r="B34" s="670" t="s">
        <v>639</v>
      </c>
      <c r="C34" s="671" t="e">
        <f>Engine!#REF!</f>
        <v>#REF!</v>
      </c>
      <c r="D34" s="672"/>
      <c r="E34" s="657"/>
      <c r="AF34" s="186" t="s">
        <v>624</v>
      </c>
      <c r="AH34" s="186" t="s">
        <v>640</v>
      </c>
      <c r="AI34" s="680">
        <f ca="1">$AI$30/$AI$8</f>
        <v>0.73529411764705888</v>
      </c>
      <c r="AJ34" s="677">
        <f ca="1">$AJ$30/$AJ$8</f>
        <v>0.73529411764705888</v>
      </c>
      <c r="AK34" s="677">
        <f ca="1">$AJ$30/$AJ$8</f>
        <v>0.73529411764705888</v>
      </c>
    </row>
    <row r="35" spans="2:37" x14ac:dyDescent="0.3">
      <c r="B35" s="670" t="s">
        <v>641</v>
      </c>
      <c r="C35" s="671" t="e">
        <f>Engine!#REF!</f>
        <v>#REF!</v>
      </c>
      <c r="D35" s="672"/>
      <c r="E35" s="657"/>
      <c r="AF35" s="186" t="s">
        <v>630</v>
      </c>
      <c r="AH35" s="186" t="s">
        <v>642</v>
      </c>
      <c r="AI35" s="680">
        <f>$AI$22+$AI$21</f>
        <v>0.01</v>
      </c>
      <c r="AJ35" s="677">
        <f>$AJ$21+$AJ$22</f>
        <v>0.01</v>
      </c>
      <c r="AK35" s="677">
        <f>$AJ$21+$AJ$22</f>
        <v>0.01</v>
      </c>
    </row>
    <row r="36" spans="2:37" x14ac:dyDescent="0.3">
      <c r="B36" s="665" t="s">
        <v>248</v>
      </c>
      <c r="C36" s="691">
        <f>'Master Sizer Inputs'!Q26</f>
        <v>18</v>
      </c>
      <c r="D36" s="672"/>
      <c r="E36" s="657"/>
      <c r="AF36" s="186" t="s">
        <v>633</v>
      </c>
      <c r="AH36" s="186" t="s">
        <v>643</v>
      </c>
      <c r="AI36" s="695">
        <f>'Master Sizer Inputs'!$I$32+'Master Sizer Inputs'!$I$51+'Master Sizer Inputs'!$I$52</f>
        <v>1595</v>
      </c>
      <c r="AJ36" s="675">
        <f>'Master Sizer Inputs'!$I$32+'Master Sizer Inputs'!$I$51+'Master Sizer Inputs'!$I$52</f>
        <v>1595</v>
      </c>
      <c r="AK36" s="675">
        <f>'Master Sizer Inputs'!$I$32+'Master Sizer Inputs'!$I$51+'Master Sizer Inputs'!$I$52</f>
        <v>1595</v>
      </c>
    </row>
    <row r="37" spans="2:37" x14ac:dyDescent="0.3">
      <c r="B37" s="665" t="s">
        <v>644</v>
      </c>
      <c r="C37" s="691">
        <f>'Master Sizer Inputs'!AL57</f>
        <v>0</v>
      </c>
      <c r="D37" s="672"/>
      <c r="E37" s="657"/>
      <c r="AF37" s="186" t="s">
        <v>635</v>
      </c>
      <c r="AH37" s="701" t="s">
        <v>645</v>
      </c>
      <c r="AI37" s="702" t="e">
        <f>#REF!</f>
        <v>#REF!</v>
      </c>
      <c r="AJ37" s="690">
        <f ca="1">'GUC Coding'!$P$7</f>
        <v>360000</v>
      </c>
      <c r="AK37" s="690">
        <f ca="1">'GUC Coding'!$P$7</f>
        <v>360000</v>
      </c>
    </row>
    <row r="38" spans="2:37" x14ac:dyDescent="0.3">
      <c r="B38" s="665" t="s">
        <v>646</v>
      </c>
      <c r="C38" s="678" t="str">
        <f>"Geo"&amp;Engine!D22</f>
        <v>GeoTier 2</v>
      </c>
      <c r="D38" s="672"/>
      <c r="E38" s="657"/>
      <c r="AF38" s="186" t="s">
        <v>639</v>
      </c>
      <c r="AH38" s="701" t="s">
        <v>647</v>
      </c>
      <c r="AI38" s="702" t="e">
        <f>#REF!</f>
        <v>#REF!</v>
      </c>
      <c r="AJ38" s="690">
        <f ca="1">'GUC Coding'!$P$8</f>
        <v>1360000</v>
      </c>
      <c r="AK38" s="690">
        <f ca="1">'GUC Coding'!$P$8</f>
        <v>1360000</v>
      </c>
    </row>
    <row r="39" spans="2:37" x14ac:dyDescent="0.3">
      <c r="B39" s="703" t="s">
        <v>648</v>
      </c>
      <c r="C39" s="704" t="str">
        <f>'Master Sizer Inputs'!T70</f>
        <v>No</v>
      </c>
      <c r="D39" s="705"/>
      <c r="E39" s="657"/>
      <c r="AF39" s="186" t="s">
        <v>641</v>
      </c>
      <c r="AH39" s="706" t="s">
        <v>649</v>
      </c>
      <c r="AI39" s="702" t="e">
        <f>#REF!</f>
        <v>#REF!</v>
      </c>
      <c r="AJ39" s="690">
        <f ca="1">'GUC Coding'!$P$9</f>
        <v>1360000</v>
      </c>
      <c r="AK39" s="690">
        <f ca="1">'GUC Coding'!$P$9</f>
        <v>1360000</v>
      </c>
    </row>
    <row r="40" spans="2:37" x14ac:dyDescent="0.3">
      <c r="B40" s="665" t="s">
        <v>165</v>
      </c>
      <c r="C40" s="691" t="str">
        <f>'Master Sizer Inputs'!I15</f>
        <v>SFR</v>
      </c>
      <c r="D40" s="672"/>
      <c r="E40" s="657"/>
      <c r="AF40" s="186" t="s">
        <v>644</v>
      </c>
      <c r="AH40" s="701" t="s">
        <v>650</v>
      </c>
      <c r="AI40" s="688"/>
      <c r="AJ40" s="689"/>
      <c r="AK40" s="689"/>
    </row>
    <row r="41" spans="2:37" x14ac:dyDescent="0.3">
      <c r="B41" s="670" t="s">
        <v>365</v>
      </c>
      <c r="C41" s="691" t="str">
        <f>'Master Sizer Inputs'!I17</f>
        <v>Purchase LF Rehab</v>
      </c>
      <c r="D41" s="672"/>
      <c r="E41" s="657"/>
      <c r="AF41" s="186" t="s">
        <v>646</v>
      </c>
      <c r="AH41" s="701" t="s">
        <v>651</v>
      </c>
      <c r="AI41" s="688" t="str">
        <f>"Geo"&amp;Engine!$D$22</f>
        <v>GeoTier 2</v>
      </c>
      <c r="AJ41" s="689" t="str">
        <f>"Geo"&amp;Engine!$D$22</f>
        <v>GeoTier 2</v>
      </c>
      <c r="AK41" s="689" t="str">
        <f>"Geo"&amp;Engine!$D$22</f>
        <v>GeoTier 2</v>
      </c>
    </row>
    <row r="42" spans="2:37" x14ac:dyDescent="0.3">
      <c r="B42" s="670" t="s">
        <v>188</v>
      </c>
      <c r="C42" s="691" t="str">
        <f>'Master Sizer Inputs'!I47</f>
        <v>Sell</v>
      </c>
      <c r="D42" s="672"/>
      <c r="E42" s="657"/>
      <c r="AF42" s="186" t="s">
        <v>648</v>
      </c>
      <c r="AH42" s="701" t="s">
        <v>652</v>
      </c>
      <c r="AI42" s="702" t="s">
        <v>328</v>
      </c>
      <c r="AJ42" s="689" t="s">
        <v>328</v>
      </c>
      <c r="AK42" s="689" t="s">
        <v>328</v>
      </c>
    </row>
    <row r="43" spans="2:37" ht="17.25" thickBot="1" x14ac:dyDescent="0.35">
      <c r="B43" s="707" t="s">
        <v>653</v>
      </c>
      <c r="C43" s="708">
        <f>'Master Sizer Inputs'!AL56</f>
        <v>0</v>
      </c>
      <c r="D43" s="709"/>
      <c r="E43" s="687"/>
      <c r="AF43" s="186" t="s">
        <v>473</v>
      </c>
      <c r="AH43" s="701" t="s">
        <v>654</v>
      </c>
      <c r="AI43" s="681">
        <f>'Master Sizer Inputs'!$I$49</f>
        <v>0</v>
      </c>
      <c r="AJ43" s="682">
        <f>'Master Sizer Inputs'!$I$49</f>
        <v>0</v>
      </c>
      <c r="AK43" s="682">
        <f>'Master Sizer Inputs'!$I$49</f>
        <v>0</v>
      </c>
    </row>
    <row r="44" spans="2:37" ht="17.25" thickBot="1" x14ac:dyDescent="0.35">
      <c r="B44" s="707" t="s">
        <v>473</v>
      </c>
      <c r="C44" s="708">
        <f>'GUC Coding'!I20</f>
        <v>0</v>
      </c>
      <c r="D44" s="709"/>
      <c r="E44" s="687"/>
      <c r="AF44" s="186" t="s">
        <v>516</v>
      </c>
      <c r="AH44" s="701" t="s">
        <v>516</v>
      </c>
      <c r="AI44" s="681">
        <f>'Master Sizer Inputs'!$T$68</f>
        <v>600000</v>
      </c>
      <c r="AJ44" s="682">
        <f>'Master Sizer Inputs'!$T$68</f>
        <v>600000</v>
      </c>
      <c r="AK44" s="682">
        <f>'Master Sizer Inputs'!$T$68</f>
        <v>600000</v>
      </c>
    </row>
    <row r="45" spans="2:37" ht="17.25" thickBot="1" x14ac:dyDescent="0.35">
      <c r="B45" s="707" t="s">
        <v>516</v>
      </c>
      <c r="C45" s="708">
        <f>'GUC Coding'!I21</f>
        <v>600000</v>
      </c>
      <c r="D45" s="709"/>
      <c r="E45" s="687"/>
      <c r="AF45" s="186" t="s">
        <v>597</v>
      </c>
      <c r="AH45" s="701" t="s">
        <v>655</v>
      </c>
      <c r="AI45" s="681">
        <f>'Master Sizer Inputs'!$I$20</f>
        <v>600000</v>
      </c>
      <c r="AJ45" s="682">
        <f>'Master Sizer Inputs'!$I$20</f>
        <v>600000</v>
      </c>
      <c r="AK45" s="682">
        <f>'Master Sizer Inputs'!$I$20</f>
        <v>600000</v>
      </c>
    </row>
    <row r="46" spans="2:37" ht="17.25" thickBot="1" x14ac:dyDescent="0.35">
      <c r="B46" s="707" t="s">
        <v>608</v>
      </c>
      <c r="C46" s="708" t="str">
        <f>'GUC Coding'!I29</f>
        <v>No</v>
      </c>
      <c r="D46" s="709"/>
      <c r="E46" s="687"/>
      <c r="AF46" s="186" t="s">
        <v>157</v>
      </c>
      <c r="AH46" s="701" t="s">
        <v>656</v>
      </c>
      <c r="AI46" s="681">
        <f>'Master Sizer Inputs'!$I$21</f>
        <v>3000000</v>
      </c>
      <c r="AJ46" s="682">
        <f>'Master Sizer Inputs'!$I$21</f>
        <v>3000000</v>
      </c>
      <c r="AK46" s="682">
        <f>'Master Sizer Inputs'!$I$21</f>
        <v>3000000</v>
      </c>
    </row>
    <row r="47" spans="2:37" ht="17.25" thickBot="1" x14ac:dyDescent="0.35">
      <c r="B47" s="707" t="s">
        <v>611</v>
      </c>
      <c r="C47" s="708">
        <f>'GUC Coding'!I30</f>
        <v>0</v>
      </c>
      <c r="D47" s="709"/>
      <c r="E47" s="687"/>
      <c r="AF47" s="186" t="s">
        <v>593</v>
      </c>
      <c r="AH47" s="701" t="s">
        <v>657</v>
      </c>
      <c r="AI47" s="710">
        <f ca="1">'Master Sizer Inputs'!$Q$21</f>
        <v>0.6</v>
      </c>
      <c r="AJ47" s="711">
        <f ca="1">'Master Sizer Inputs'!$Q$21</f>
        <v>0.6</v>
      </c>
      <c r="AK47" s="711">
        <f ca="1">'Master Sizer Inputs'!$Q$21</f>
        <v>0.6</v>
      </c>
    </row>
    <row r="48" spans="2:37" ht="17.25" thickBot="1" x14ac:dyDescent="0.35">
      <c r="B48" s="707" t="s">
        <v>521</v>
      </c>
      <c r="C48" s="708">
        <f ca="1">'GUC Coding'!I31</f>
        <v>0</v>
      </c>
      <c r="D48" s="709"/>
      <c r="E48" s="687"/>
      <c r="AF48" s="186" t="s">
        <v>613</v>
      </c>
      <c r="AH48" s="701" t="s">
        <v>658</v>
      </c>
      <c r="AI48" s="688">
        <f>'Master Sizer Inputs'!$I$34</f>
        <v>720</v>
      </c>
      <c r="AJ48" s="689">
        <f>'Master Sizer Inputs'!$I$34</f>
        <v>720</v>
      </c>
      <c r="AK48" s="689">
        <f>'Master Sizer Inputs'!$I$34</f>
        <v>720</v>
      </c>
    </row>
    <row r="49" spans="2:37" ht="17.25" thickBot="1" x14ac:dyDescent="0.35">
      <c r="B49" s="712" t="s">
        <v>567</v>
      </c>
      <c r="C49" s="713" t="str">
        <f>IF('GUC Coding'!I11="CA",'SF data '!X6,'SF data '!X7)</f>
        <v>APC BX Trust</v>
      </c>
      <c r="D49" s="709"/>
      <c r="E49" s="687"/>
      <c r="AF49" s="186" t="s">
        <v>165</v>
      </c>
      <c r="AH49" s="701" t="s">
        <v>659</v>
      </c>
      <c r="AI49" s="688" t="str">
        <f>'Master Sizer Inputs'!$I$15</f>
        <v>SFR</v>
      </c>
      <c r="AJ49" s="689" t="str">
        <f>'Master Sizer Inputs'!$I$15</f>
        <v>SFR</v>
      </c>
      <c r="AK49" s="689" t="str">
        <f>'Master Sizer Inputs'!$I$15</f>
        <v>SFR</v>
      </c>
    </row>
    <row r="50" spans="2:37" ht="17.25" thickBot="1" x14ac:dyDescent="0.35">
      <c r="B50" s="707" t="s">
        <v>660</v>
      </c>
      <c r="C50" s="708" t="s">
        <v>661</v>
      </c>
      <c r="D50" s="709"/>
      <c r="E50" s="687"/>
      <c r="AF50" s="186" t="s">
        <v>365</v>
      </c>
      <c r="AH50" s="701" t="s">
        <v>662</v>
      </c>
      <c r="AI50" s="688" t="str">
        <f>'Master Sizer Inputs'!$I$17</f>
        <v>Purchase LF Rehab</v>
      </c>
      <c r="AJ50" s="689" t="str">
        <f>'Master Sizer Inputs'!$I$17</f>
        <v>Purchase LF Rehab</v>
      </c>
      <c r="AK50" s="689" t="str">
        <f>'Master Sizer Inputs'!$I$17</f>
        <v>Purchase LF Rehab</v>
      </c>
    </row>
    <row r="51" spans="2:37" x14ac:dyDescent="0.3">
      <c r="AF51" s="186" t="s">
        <v>188</v>
      </c>
      <c r="AH51" s="714" t="s">
        <v>663</v>
      </c>
      <c r="AI51" s="715" t="str">
        <f>'Master Sizer Inputs'!$I$47</f>
        <v>Sell</v>
      </c>
      <c r="AJ51" s="716" t="str">
        <f>'Master Sizer Inputs'!$I$47</f>
        <v>Sell</v>
      </c>
      <c r="AK51" s="716" t="str">
        <f>'Master Sizer Inputs'!$I$47</f>
        <v>Sell</v>
      </c>
    </row>
    <row r="52" spans="2:37" x14ac:dyDescent="0.3">
      <c r="AF52" s="186" t="s">
        <v>664</v>
      </c>
      <c r="AH52" s="714" t="s">
        <v>664</v>
      </c>
      <c r="AI52" s="717">
        <f>'Master Sizer Inputs'!$Q$69</f>
        <v>0</v>
      </c>
      <c r="AJ52" s="718">
        <f>'Master Sizer Inputs'!$Q$69</f>
        <v>0</v>
      </c>
      <c r="AK52" s="718">
        <f>'Master Sizer Inputs'!$Q$69</f>
        <v>0</v>
      </c>
    </row>
    <row r="53" spans="2:37" x14ac:dyDescent="0.3">
      <c r="AF53" s="186" t="s">
        <v>665</v>
      </c>
      <c r="AH53" s="714" t="s">
        <v>665</v>
      </c>
      <c r="AI53" s="717">
        <f>'Master Sizer Inputs'!$Q$70</f>
        <v>0</v>
      </c>
      <c r="AJ53" s="718">
        <f>'Master Sizer Inputs'!$Q$70</f>
        <v>0</v>
      </c>
      <c r="AK53" s="718">
        <f>'Master Sizer Inputs'!$Q$70</f>
        <v>0</v>
      </c>
    </row>
    <row r="54" spans="2:37" x14ac:dyDescent="0.3">
      <c r="AF54" s="186" t="s">
        <v>666</v>
      </c>
      <c r="AH54" s="714" t="s">
        <v>666</v>
      </c>
      <c r="AI54" s="715">
        <f>'Master Sizer Inputs'!$I$36</f>
        <v>10</v>
      </c>
      <c r="AJ54" s="719">
        <f>'Master Sizer Inputs'!$I$36</f>
        <v>10</v>
      </c>
      <c r="AK54" s="719">
        <f>'Master Sizer Inputs'!$I$36</f>
        <v>10</v>
      </c>
    </row>
    <row r="55" spans="2:37" x14ac:dyDescent="0.3">
      <c r="AF55" s="181" t="s">
        <v>667</v>
      </c>
      <c r="AH55" s="714" t="s">
        <v>668</v>
      </c>
      <c r="AI55" s="889"/>
      <c r="AJ55" s="890"/>
      <c r="AK55" s="891">
        <f ca="1">AK10-AK56</f>
        <v>5.0700000000000016E-2</v>
      </c>
    </row>
    <row r="56" spans="2:37" x14ac:dyDescent="0.3">
      <c r="AF56" s="181" t="s">
        <v>669</v>
      </c>
      <c r="AH56" s="714" t="s">
        <v>670</v>
      </c>
      <c r="AI56" s="889"/>
      <c r="AJ56" s="890"/>
      <c r="AK56" s="891">
        <f>'Pricing Sheet Mod'!$AL$23</f>
        <v>4.3290000000000002E-2</v>
      </c>
    </row>
    <row r="57" spans="2:37" x14ac:dyDescent="0.3">
      <c r="AF57" s="181" t="s">
        <v>582</v>
      </c>
      <c r="AH57" s="714" t="s">
        <v>582</v>
      </c>
      <c r="AI57" s="889"/>
      <c r="AJ57" s="890"/>
      <c r="AK57" s="181" t="str">
        <f>AO8</f>
        <v>Archwest Lending, LLC</v>
      </c>
    </row>
    <row r="58" spans="2:37" x14ac:dyDescent="0.3">
      <c r="AH58" s="213"/>
    </row>
    <row r="59" spans="2:37" x14ac:dyDescent="0.3">
      <c r="AH59" s="213"/>
    </row>
    <row r="60" spans="2:37" x14ac:dyDescent="0.3">
      <c r="AH60" s="72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49FE1-AC53-4953-BE29-97D47808E38A}">
  <sheetPr codeName="Sheet28">
    <tabColor theme="0" tint="-0.249977111117893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5F53E-5143-4E40-A639-9E1487150EF7}">
  <sheetPr codeName="Sheet12">
    <tabColor theme="4" tint="0.79998168889431442"/>
    <pageSetUpPr fitToPage="1"/>
  </sheetPr>
  <dimension ref="C2:Q72"/>
  <sheetViews>
    <sheetView showGridLines="0" view="pageBreakPreview" zoomScale="85" zoomScaleNormal="66" zoomScaleSheetLayoutView="85" workbookViewId="0">
      <selection activeCell="L26" sqref="L26"/>
    </sheetView>
  </sheetViews>
  <sheetFormatPr defaultColWidth="8.5703125" defaultRowHeight="14.25" x14ac:dyDescent="0.2"/>
  <cols>
    <col min="1" max="8" width="8.5703125" style="410"/>
    <col min="9" max="9" width="33.42578125" style="410" customWidth="1"/>
    <col min="10" max="10" width="8.5703125" style="410"/>
    <col min="11" max="13" width="32.42578125" style="410" customWidth="1"/>
    <col min="14" max="14" width="10.5703125" style="410" customWidth="1"/>
    <col min="15" max="15" width="21.42578125" style="410" customWidth="1"/>
    <col min="16" max="16" width="25.42578125" style="410" customWidth="1"/>
    <col min="17" max="23" width="15.5703125" style="410" customWidth="1"/>
    <col min="24" max="24" width="8.5703125" style="410" customWidth="1"/>
    <col min="25" max="16384" width="8.5703125" style="410"/>
  </cols>
  <sheetData>
    <row r="2" spans="3:17" ht="15" x14ac:dyDescent="0.2">
      <c r="C2" s="409" t="s">
        <v>671</v>
      </c>
    </row>
    <row r="3" spans="3:17" x14ac:dyDescent="0.2">
      <c r="C3" s="410" t="s">
        <v>672</v>
      </c>
    </row>
    <row r="4" spans="3:17" x14ac:dyDescent="0.2">
      <c r="I4" s="413"/>
    </row>
    <row r="5" spans="3:17" x14ac:dyDescent="0.2">
      <c r="C5" s="634" t="s">
        <v>673</v>
      </c>
      <c r="D5" s="634"/>
      <c r="E5" s="634"/>
      <c r="F5" s="634"/>
      <c r="G5" s="634"/>
      <c r="H5" s="634"/>
      <c r="I5" s="634"/>
      <c r="K5" s="634" t="s">
        <v>331</v>
      </c>
      <c r="L5" s="635"/>
      <c r="O5" s="634" t="s">
        <v>414</v>
      </c>
      <c r="P5" s="634"/>
    </row>
    <row r="6" spans="3:17" ht="15" x14ac:dyDescent="0.25">
      <c r="C6" s="414" t="s">
        <v>674</v>
      </c>
      <c r="D6" s="415"/>
      <c r="E6" s="415"/>
      <c r="F6" s="415"/>
      <c r="G6" s="415"/>
      <c r="H6" s="415"/>
      <c r="I6" s="416" t="str">
        <f>+'Master Sizer Inputs'!I8</f>
        <v>GUC</v>
      </c>
      <c r="K6" s="642" t="s">
        <v>675</v>
      </c>
      <c r="L6" s="722" t="str">
        <f>+'Master Sizer Inputs'!$T$3</f>
        <v>P</v>
      </c>
      <c r="O6" s="634" t="s">
        <v>385</v>
      </c>
      <c r="P6" s="634" t="s">
        <v>386</v>
      </c>
    </row>
    <row r="7" spans="3:17" ht="15" x14ac:dyDescent="0.25">
      <c r="C7" s="414" t="s">
        <v>567</v>
      </c>
      <c r="D7" s="415"/>
      <c r="E7" s="415"/>
      <c r="F7" s="415"/>
      <c r="G7" s="415"/>
      <c r="H7" s="415"/>
      <c r="I7" s="412" t="str">
        <f>+'Master Sizer Inputs'!AE3</f>
        <v>Ground-Up Construction</v>
      </c>
      <c r="K7" s="643" t="s">
        <v>191</v>
      </c>
      <c r="L7" s="600">
        <f>+'Master Sizer Inputs'!I9</f>
        <v>0.6</v>
      </c>
      <c r="M7" s="494"/>
      <c r="O7" s="427">
        <f ca="1">+Engine!H37</f>
        <v>404999.99999999994</v>
      </c>
      <c r="P7" s="427">
        <f ca="1">+Engine!I37</f>
        <v>360000</v>
      </c>
      <c r="Q7" s="428" t="s">
        <v>373</v>
      </c>
    </row>
    <row r="8" spans="3:17" x14ac:dyDescent="0.2">
      <c r="C8" s="419" t="s">
        <v>300</v>
      </c>
      <c r="D8" s="420"/>
      <c r="E8" s="420"/>
      <c r="F8" s="420"/>
      <c r="G8" s="420"/>
      <c r="H8" s="444"/>
      <c r="I8" s="445">
        <f>+'Master Sizer Inputs'!$I$26</f>
        <v>700000</v>
      </c>
      <c r="K8" s="633"/>
      <c r="L8" s="633"/>
      <c r="M8" s="633"/>
      <c r="O8" s="427">
        <f ca="1">+Engine!H38</f>
        <v>1950000</v>
      </c>
      <c r="P8" s="427">
        <f ca="1">+Engine!I38</f>
        <v>1360000</v>
      </c>
      <c r="Q8" s="428" t="s">
        <v>194</v>
      </c>
    </row>
    <row r="9" spans="3:17" x14ac:dyDescent="0.2">
      <c r="C9" s="634" t="s">
        <v>676</v>
      </c>
      <c r="D9" s="634"/>
      <c r="E9" s="634"/>
      <c r="F9" s="634"/>
      <c r="G9" s="634"/>
      <c r="H9" s="634"/>
      <c r="I9" s="634"/>
      <c r="K9" s="634" t="s">
        <v>366</v>
      </c>
      <c r="L9" s="635"/>
      <c r="M9" s="635"/>
      <c r="O9" s="427">
        <f ca="1">+Engine!H36</f>
        <v>1320000</v>
      </c>
      <c r="P9" s="427">
        <f ca="1">+Engine!I36</f>
        <v>1360000</v>
      </c>
      <c r="Q9" s="428" t="s">
        <v>193</v>
      </c>
    </row>
    <row r="10" spans="3:17" x14ac:dyDescent="0.2">
      <c r="C10" s="634" t="s">
        <v>677</v>
      </c>
      <c r="D10" s="634"/>
      <c r="E10" s="634"/>
      <c r="F10" s="634"/>
      <c r="G10" s="634"/>
      <c r="H10" s="634"/>
      <c r="I10" s="634"/>
      <c r="K10" s="419" t="s">
        <v>369</v>
      </c>
      <c r="L10" s="420"/>
      <c r="M10" s="615">
        <f ca="1">+Engine!$I$32</f>
        <v>1360000</v>
      </c>
      <c r="N10" s="417"/>
      <c r="O10" s="427" t="s">
        <v>425</v>
      </c>
      <c r="P10" s="429">
        <f ca="1">+Engine!$D$31</f>
        <v>1999999</v>
      </c>
    </row>
    <row r="11" spans="3:17" ht="15" x14ac:dyDescent="0.25">
      <c r="C11" s="414" t="s">
        <v>163</v>
      </c>
      <c r="D11" s="415"/>
      <c r="E11" s="415"/>
      <c r="F11" s="415"/>
      <c r="G11" s="415"/>
      <c r="H11" s="415"/>
      <c r="I11" s="412" t="str">
        <f>+'Master Sizer Inputs'!I13</f>
        <v>FL</v>
      </c>
      <c r="J11" s="418"/>
      <c r="K11" s="419" t="s">
        <v>381</v>
      </c>
      <c r="L11" s="420"/>
      <c r="M11" s="612">
        <f ca="1">+Engine!$I$30</f>
        <v>9.3990000000000018E-2</v>
      </c>
      <c r="N11" s="421"/>
      <c r="O11" s="430" t="s">
        <v>428</v>
      </c>
      <c r="P11" s="430">
        <f ca="1">+-MAX(0,M20-P10)</f>
        <v>0</v>
      </c>
    </row>
    <row r="12" spans="3:17" ht="15" x14ac:dyDescent="0.25">
      <c r="C12" s="414" t="s">
        <v>164</v>
      </c>
      <c r="D12" s="415"/>
      <c r="E12" s="415"/>
      <c r="F12" s="415"/>
      <c r="G12" s="415"/>
      <c r="H12" s="415"/>
      <c r="I12" s="412">
        <f>+'Master Sizer Inputs'!I14</f>
        <v>90064</v>
      </c>
      <c r="J12" s="418"/>
      <c r="K12" s="419" t="s">
        <v>248</v>
      </c>
      <c r="L12" s="420"/>
      <c r="M12" s="614">
        <f>+Engine!$I$29</f>
        <v>18</v>
      </c>
      <c r="N12" s="421"/>
      <c r="O12" s="634" t="s">
        <v>460</v>
      </c>
      <c r="P12" s="634"/>
    </row>
    <row r="13" spans="3:17" ht="15" x14ac:dyDescent="0.25">
      <c r="C13" s="414" t="s">
        <v>165</v>
      </c>
      <c r="D13" s="415"/>
      <c r="E13" s="415"/>
      <c r="F13" s="415"/>
      <c r="G13" s="415"/>
      <c r="H13" s="415"/>
      <c r="I13" s="412" t="str">
        <f>+'Master Sizer Inputs'!I15</f>
        <v>SFR</v>
      </c>
      <c r="J13" s="418"/>
      <c r="K13" s="419" t="s">
        <v>372</v>
      </c>
      <c r="L13" s="420"/>
      <c r="M13" s="613">
        <f ca="1">+Engine!I34</f>
        <v>360000</v>
      </c>
      <c r="N13" s="421"/>
      <c r="O13" s="634" t="s">
        <v>463</v>
      </c>
      <c r="P13" s="634" t="s">
        <v>464</v>
      </c>
    </row>
    <row r="14" spans="3:17" x14ac:dyDescent="0.2">
      <c r="C14" s="414" t="s">
        <v>529</v>
      </c>
      <c r="D14" s="415"/>
      <c r="E14" s="415"/>
      <c r="F14" s="415"/>
      <c r="G14" s="415"/>
      <c r="H14" s="415"/>
      <c r="I14" s="416" t="str">
        <f>+'Master Sizer Inputs'!T78</f>
        <v>Please Check City and State</v>
      </c>
      <c r="J14" s="418"/>
      <c r="K14" s="419" t="s">
        <v>392</v>
      </c>
      <c r="L14" s="420"/>
      <c r="M14" s="613">
        <f>+Engine!I35</f>
        <v>1000000</v>
      </c>
      <c r="N14" s="423"/>
      <c r="O14" s="636">
        <f>+'Master Sizer Inputs'!S46</f>
        <v>0</v>
      </c>
      <c r="P14" s="431">
        <f ca="1">IFERROR(Engine!D29,0)</f>
        <v>1360000</v>
      </c>
    </row>
    <row r="15" spans="3:17" ht="15" x14ac:dyDescent="0.25">
      <c r="C15" s="634" t="s">
        <v>390</v>
      </c>
      <c r="D15" s="634"/>
      <c r="E15" s="634"/>
      <c r="F15" s="634"/>
      <c r="G15" s="634"/>
      <c r="H15" s="634"/>
      <c r="I15" s="634"/>
      <c r="J15" s="418"/>
      <c r="K15" s="419" t="s">
        <v>418</v>
      </c>
      <c r="L15" s="420"/>
      <c r="M15" s="738">
        <f ca="1">+Engine!I46</f>
        <v>0</v>
      </c>
      <c r="N15" s="423"/>
      <c r="O15" s="634" t="s">
        <v>430</v>
      </c>
      <c r="P15" s="634"/>
      <c r="Q15"/>
    </row>
    <row r="16" spans="3:17" ht="15" x14ac:dyDescent="0.25">
      <c r="C16" s="414" t="s">
        <v>365</v>
      </c>
      <c r="D16" s="415"/>
      <c r="E16" s="415"/>
      <c r="F16" s="415"/>
      <c r="G16" s="415"/>
      <c r="H16" s="415"/>
      <c r="I16" s="412" t="str">
        <f>+'Master Sizer Inputs'!I17</f>
        <v>Purchase LF Rehab</v>
      </c>
      <c r="J16" s="418"/>
      <c r="N16" s="424"/>
      <c r="O16" s="411" t="s">
        <v>433</v>
      </c>
      <c r="P16" s="637">
        <f>+'Master Sizer Inputs'!T32</f>
        <v>0.05</v>
      </c>
      <c r="Q16"/>
    </row>
    <row r="17" spans="3:16" ht="28.5" x14ac:dyDescent="0.2">
      <c r="C17" s="598" t="s">
        <v>407</v>
      </c>
      <c r="D17" s="599"/>
      <c r="E17" s="599"/>
      <c r="F17" s="492"/>
      <c r="G17" s="492"/>
      <c r="H17" s="492"/>
      <c r="I17" s="443">
        <f>+'Master Sizer Inputs'!I22</f>
        <v>0</v>
      </c>
      <c r="J17" s="418"/>
      <c r="K17" s="723" t="s">
        <v>678</v>
      </c>
      <c r="L17" s="724" t="s">
        <v>385</v>
      </c>
      <c r="M17" s="725" t="s">
        <v>386</v>
      </c>
      <c r="N17" s="425"/>
      <c r="O17" s="490" t="s">
        <v>679</v>
      </c>
      <c r="P17" s="491">
        <f>+Engine!H56</f>
        <v>1250000</v>
      </c>
    </row>
    <row r="18" spans="3:16" ht="15" x14ac:dyDescent="0.25">
      <c r="C18" s="598" t="s">
        <v>114</v>
      </c>
      <c r="D18" s="599"/>
      <c r="E18" s="599"/>
      <c r="F18" s="415"/>
      <c r="G18" s="415"/>
      <c r="H18" s="415"/>
      <c r="I18" s="443">
        <f>'Master Sizer Inputs'!I19</f>
        <v>600000</v>
      </c>
      <c r="J18" s="418"/>
      <c r="K18" s="625" t="s">
        <v>389</v>
      </c>
      <c r="L18" s="628" cm="1">
        <f t="array" aca="1" ref="L18" ca="1">+INDEX('Pricing Sheet Mod'!$C$68:$G$74,INDEX('Pricing Sheet Mod'!$C$68:$E$74,MATCH('GUC Coding'!$M$20,'Pricing Sheet Mod'!$E$68:$E$74,-1),1),COLUMNS('Pricing Sheet Mod'!$C$68:$F$68))</f>
        <v>2</v>
      </c>
      <c r="M18" s="621">
        <f ca="1">IF(I39&lt;L18,"Not Enough Exp for the Product",I39)</f>
        <v>10</v>
      </c>
      <c r="N18" s="426"/>
      <c r="O18" s="634" t="s">
        <v>442</v>
      </c>
      <c r="P18" s="634"/>
    </row>
    <row r="19" spans="3:16" ht="15" x14ac:dyDescent="0.25">
      <c r="C19" s="598" t="s">
        <v>523</v>
      </c>
      <c r="D19" s="599"/>
      <c r="E19" s="599"/>
      <c r="F19" s="415"/>
      <c r="G19" s="415"/>
      <c r="H19" s="415"/>
      <c r="I19" s="601">
        <f>IF(Engine!I5="Refi",I17+I18,I18)</f>
        <v>600000</v>
      </c>
      <c r="J19" s="418"/>
      <c r="K19" s="626" t="s">
        <v>680</v>
      </c>
      <c r="L19" s="629" cm="1">
        <f t="array" aca="1" ref="L19" ca="1">+INDEX('Pricing Sheet Mod'!$C$68:$G$74,INDEX('Pricing Sheet Mod'!$C$68:$E$74,MATCH('GUC Coding'!$M$20,'Pricing Sheet Mod'!$E$68:$E$74,-1),1),COLUMNS('Pricing Sheet Mod'!$C$68:$G$68))</f>
        <v>680</v>
      </c>
      <c r="M19" s="622">
        <f ca="1">IF(I38&lt;L19,"Below Min Req FICO",I38)</f>
        <v>720</v>
      </c>
      <c r="N19" s="425"/>
      <c r="O19" s="411" t="s">
        <v>445</v>
      </c>
      <c r="P19" s="435">
        <f>'Master Sizer Inputs'!T36</f>
        <v>0</v>
      </c>
    </row>
    <row r="20" spans="3:16" ht="15" customHeight="1" x14ac:dyDescent="0.2">
      <c r="C20" s="598" t="s">
        <v>473</v>
      </c>
      <c r="D20" s="599"/>
      <c r="E20" s="599"/>
      <c r="F20" s="492"/>
      <c r="G20" s="492"/>
      <c r="H20" s="492"/>
      <c r="I20" s="443">
        <v>0</v>
      </c>
      <c r="J20" s="418"/>
      <c r="K20" s="626" t="s">
        <v>367</v>
      </c>
      <c r="L20" s="630">
        <f ca="1">+Engine!D9</f>
        <v>1999999</v>
      </c>
      <c r="M20" s="623">
        <f ca="1">ROUNDDOWN((IFERROR(Engine!$I$32,"Loan Amount exceeds guidelines")),0)</f>
        <v>1360000</v>
      </c>
      <c r="N20" s="425"/>
      <c r="O20" s="436" t="s">
        <v>304</v>
      </c>
      <c r="P20" s="437">
        <f>+'Master Sizer Inputs'!$I$18</f>
        <v>45627</v>
      </c>
    </row>
    <row r="21" spans="3:16" x14ac:dyDescent="0.2">
      <c r="C21" s="598" t="s">
        <v>516</v>
      </c>
      <c r="D21" s="599"/>
      <c r="E21" s="599"/>
      <c r="F21" s="415"/>
      <c r="G21" s="415"/>
      <c r="H21" s="415"/>
      <c r="I21" s="602">
        <f>I19+I20</f>
        <v>600000</v>
      </c>
      <c r="J21" s="418"/>
      <c r="K21" s="626" t="s">
        <v>191</v>
      </c>
      <c r="L21" s="631">
        <f ca="1">+Engine!H18</f>
        <v>0.67499999999999993</v>
      </c>
      <c r="M21" s="624">
        <f ca="1">+Engine!I18</f>
        <v>0.6</v>
      </c>
      <c r="N21" s="425"/>
      <c r="O21" s="436" t="s">
        <v>451</v>
      </c>
      <c r="P21" s="437" t="str">
        <f ca="1">IF(P20&gt;P51,"Y","N")</f>
        <v>Y</v>
      </c>
    </row>
    <row r="22" spans="3:16" ht="15" thickBot="1" x14ac:dyDescent="0.25">
      <c r="C22" s="598" t="s">
        <v>681</v>
      </c>
      <c r="D22" s="599"/>
      <c r="E22" s="599"/>
      <c r="F22" s="415"/>
      <c r="G22" s="415"/>
      <c r="H22" s="415"/>
      <c r="I22" s="638">
        <f>+'Master Sizer Inputs'!I20</f>
        <v>600000</v>
      </c>
      <c r="J22" s="418"/>
      <c r="K22" s="626" t="s">
        <v>194</v>
      </c>
      <c r="L22" s="631">
        <f ca="1">+Engine!H19</f>
        <v>0.65</v>
      </c>
      <c r="M22" s="624">
        <f ca="1">+Engine!I19</f>
        <v>0.45333333333333331</v>
      </c>
    </row>
    <row r="23" spans="3:16" x14ac:dyDescent="0.2">
      <c r="C23" s="414" t="s">
        <v>682</v>
      </c>
      <c r="D23" s="415"/>
      <c r="E23" s="415"/>
      <c r="F23" s="415"/>
      <c r="G23" s="415"/>
      <c r="H23" s="415"/>
      <c r="I23" s="603">
        <f ca="1">IF(AND($L$6="Refi",$P$21="N"),$I$22,IF(I22&gt;I21,I21,I22))</f>
        <v>600000</v>
      </c>
      <c r="J23" s="418"/>
      <c r="K23" s="626" t="s">
        <v>193</v>
      </c>
      <c r="L23" s="631">
        <f ca="1">+Engine!H20</f>
        <v>0.82499999999999996</v>
      </c>
      <c r="M23" s="624">
        <f ca="1">+Engine!I20</f>
        <v>0.85</v>
      </c>
      <c r="N23" s="616"/>
    </row>
    <row r="24" spans="3:16" ht="15" x14ac:dyDescent="0.25">
      <c r="C24" s="414" t="s">
        <v>183</v>
      </c>
      <c r="D24" s="415"/>
      <c r="E24" s="415"/>
      <c r="F24" s="415"/>
      <c r="G24" s="415"/>
      <c r="H24" s="415"/>
      <c r="I24" s="443">
        <f>+'Master Sizer Inputs'!I23</f>
        <v>1000000</v>
      </c>
      <c r="J24" s="418"/>
      <c r="K24" s="626" t="s">
        <v>405</v>
      </c>
      <c r="L24" s="631">
        <f ca="1">+Engine!H33</f>
        <v>0.67499999999999993</v>
      </c>
      <c r="M24" s="624">
        <f ca="1">+Engine!I33</f>
        <v>0.6</v>
      </c>
      <c r="N24" s="617"/>
    </row>
    <row r="25" spans="3:16" ht="15" customHeight="1" x14ac:dyDescent="0.25">
      <c r="C25" s="414" t="s">
        <v>379</v>
      </c>
      <c r="D25" s="415"/>
      <c r="E25" s="415"/>
      <c r="F25" s="415"/>
      <c r="G25" s="415"/>
      <c r="H25" s="415"/>
      <c r="I25" s="443">
        <f>+'Master Sizer Inputs'!$I$28</f>
        <v>0</v>
      </c>
      <c r="J25" s="418"/>
      <c r="K25" s="626" t="s">
        <v>373</v>
      </c>
      <c r="L25" s="631">
        <f ca="1">+L24</f>
        <v>0.67499999999999993</v>
      </c>
      <c r="M25" s="624">
        <f ca="1">+M13/I22</f>
        <v>0.6</v>
      </c>
      <c r="N25" s="617"/>
    </row>
    <row r="26" spans="3:16" ht="15" x14ac:dyDescent="0.25">
      <c r="C26" s="414" t="s">
        <v>683</v>
      </c>
      <c r="D26" s="415"/>
      <c r="E26" s="415"/>
      <c r="F26" s="415"/>
      <c r="G26" s="415"/>
      <c r="H26" s="415"/>
      <c r="I26" s="443">
        <f>+'Master Sizer Inputs'!I21</f>
        <v>3000000</v>
      </c>
      <c r="J26" s="418"/>
      <c r="K26" s="626" t="s">
        <v>684</v>
      </c>
      <c r="L26" s="631">
        <f ca="1">VLOOKUP(Engine!$D$13,'Pricing Sheet Mod'!$H$9:$AH$119,MATCH(Engine!D23,'Pricing Sheet Mod'!$H$9:$AH$9,0),0)</f>
        <v>7.4999999999999997E-3</v>
      </c>
      <c r="M26" s="624">
        <f>+Engine!I41</f>
        <v>0.01</v>
      </c>
      <c r="N26" s="617"/>
    </row>
    <row r="27" spans="3:16" ht="15" customHeight="1" x14ac:dyDescent="0.2">
      <c r="C27" s="414" t="s">
        <v>413</v>
      </c>
      <c r="D27" s="415"/>
      <c r="E27" s="415"/>
      <c r="F27" s="415"/>
      <c r="G27" s="415"/>
      <c r="H27" s="415"/>
      <c r="I27" s="443">
        <f>+'Master Sizer Inputs'!I24</f>
        <v>0</v>
      </c>
      <c r="J27" s="418"/>
      <c r="K27" s="627" t="s">
        <v>387</v>
      </c>
      <c r="L27" s="632">
        <f ca="1">VLOOKUP(Engine!$D$13,'Pricing Sheet Mod'!$H$9:$AH$119,MATCH(Engine!D19,'Pricing Sheet Mod'!$H$9:$AH$9,0),0)</f>
        <v>9.3990000000000018E-2</v>
      </c>
      <c r="M27" s="726">
        <f ca="1">+Engine!I30</f>
        <v>9.3990000000000018E-2</v>
      </c>
      <c r="N27" s="618"/>
    </row>
    <row r="28" spans="3:16" ht="15" customHeight="1" x14ac:dyDescent="0.2">
      <c r="C28" s="414" t="s">
        <v>248</v>
      </c>
      <c r="D28" s="415"/>
      <c r="E28" s="415"/>
      <c r="F28" s="415"/>
      <c r="G28" s="415"/>
      <c r="H28" s="415"/>
      <c r="I28" s="639">
        <f>+'Master Sizer Inputs'!$I$25</f>
        <v>18</v>
      </c>
      <c r="J28" s="418"/>
      <c r="N28" s="619"/>
    </row>
    <row r="29" spans="3:16" ht="15" customHeight="1" x14ac:dyDescent="0.2">
      <c r="C29" s="414" t="s">
        <v>608</v>
      </c>
      <c r="D29" s="415"/>
      <c r="E29" s="415"/>
      <c r="F29" s="415"/>
      <c r="G29" s="415"/>
      <c r="H29" s="415"/>
      <c r="I29" s="640" t="str">
        <f>+'Master Sizer Inputs'!T70</f>
        <v>No</v>
      </c>
      <c r="J29" s="418"/>
      <c r="N29" s="620"/>
    </row>
    <row r="30" spans="3:16" ht="15" customHeight="1" x14ac:dyDescent="0.25">
      <c r="C30" s="414" t="s">
        <v>611</v>
      </c>
      <c r="D30" s="415"/>
      <c r="E30" s="415"/>
      <c r="F30" s="415"/>
      <c r="G30" s="415"/>
      <c r="H30" s="415"/>
      <c r="I30" s="641">
        <f>+'Master Sizer Inputs'!I29</f>
        <v>0</v>
      </c>
      <c r="N30"/>
    </row>
    <row r="31" spans="3:16" ht="15" x14ac:dyDescent="0.25">
      <c r="C31" s="414" t="s">
        <v>521</v>
      </c>
      <c r="D31" s="415"/>
      <c r="E31" s="415"/>
      <c r="F31" s="415"/>
      <c r="G31" s="415"/>
      <c r="H31" s="415"/>
      <c r="I31" s="287">
        <f ca="1">Engine!I46</f>
        <v>0</v>
      </c>
      <c r="N31"/>
    </row>
    <row r="32" spans="3:16" ht="15" x14ac:dyDescent="0.25">
      <c r="C32" s="634" t="s">
        <v>426</v>
      </c>
      <c r="D32" s="634"/>
      <c r="E32" s="634"/>
      <c r="F32" s="634"/>
      <c r="G32" s="634"/>
      <c r="H32" s="634"/>
      <c r="I32" s="634"/>
      <c r="N32"/>
    </row>
    <row r="33" spans="3:16" ht="16.5" customHeight="1" x14ac:dyDescent="0.25">
      <c r="C33" s="414" t="s">
        <v>255</v>
      </c>
      <c r="D33" s="415"/>
      <c r="E33" s="415"/>
      <c r="F33" s="415"/>
      <c r="G33" s="415"/>
      <c r="H33" s="415"/>
      <c r="I33" s="434">
        <f>+'Master Sizer Inputs'!I31</f>
        <v>0.01</v>
      </c>
      <c r="N33"/>
    </row>
    <row r="34" spans="3:16" ht="14.1" customHeight="1" x14ac:dyDescent="0.25">
      <c r="C34" s="414" t="s">
        <v>257</v>
      </c>
      <c r="D34" s="415"/>
      <c r="E34" s="415"/>
      <c r="F34" s="415"/>
      <c r="G34" s="415"/>
      <c r="H34" s="415"/>
      <c r="I34" s="443">
        <f>+'Master Sizer Inputs'!I32</f>
        <v>1595</v>
      </c>
      <c r="N34"/>
      <c r="O34"/>
      <c r="P34"/>
    </row>
    <row r="35" spans="3:16" ht="24" customHeight="1" x14ac:dyDescent="0.25">
      <c r="C35" s="414" t="s">
        <v>259</v>
      </c>
      <c r="D35" s="415"/>
      <c r="E35" s="415"/>
      <c r="F35" s="415"/>
      <c r="G35" s="415"/>
      <c r="H35" s="415"/>
      <c r="I35" s="434">
        <f>+'Master Sizer Inputs'!I50</f>
        <v>0</v>
      </c>
      <c r="N35"/>
      <c r="O35"/>
      <c r="P35"/>
    </row>
    <row r="36" spans="3:16" ht="15" customHeight="1" x14ac:dyDescent="0.25">
      <c r="C36" s="414" t="s">
        <v>261</v>
      </c>
      <c r="D36" s="415"/>
      <c r="E36" s="415"/>
      <c r="F36" s="415"/>
      <c r="G36" s="415"/>
      <c r="H36" s="415"/>
      <c r="I36" s="443">
        <f>+'Master Sizer Inputs'!I51</f>
        <v>0</v>
      </c>
      <c r="K36"/>
      <c r="L36"/>
      <c r="M36"/>
      <c r="N36"/>
      <c r="O36"/>
      <c r="P36"/>
    </row>
    <row r="37" spans="3:16" ht="18" customHeight="1" x14ac:dyDescent="0.25">
      <c r="C37" s="634" t="s">
        <v>685</v>
      </c>
      <c r="D37" s="634"/>
      <c r="E37" s="634"/>
      <c r="F37" s="634"/>
      <c r="G37" s="634"/>
      <c r="H37" s="634"/>
      <c r="I37" s="634"/>
      <c r="M37"/>
      <c r="N37"/>
      <c r="O37"/>
      <c r="P37"/>
    </row>
    <row r="38" spans="3:16" ht="15" customHeight="1" x14ac:dyDescent="0.25">
      <c r="C38" s="414" t="s">
        <v>686</v>
      </c>
      <c r="D38" s="493"/>
      <c r="E38" s="493"/>
      <c r="F38" s="493"/>
      <c r="G38" s="493"/>
      <c r="H38" s="493"/>
      <c r="I38" s="412">
        <f>+'Master Sizer Inputs'!I34</f>
        <v>720</v>
      </c>
      <c r="M38"/>
      <c r="N38"/>
      <c r="O38" s="432"/>
    </row>
    <row r="39" spans="3:16" ht="15" customHeight="1" x14ac:dyDescent="0.25">
      <c r="C39" s="414" t="s">
        <v>687</v>
      </c>
      <c r="D39" s="493"/>
      <c r="E39" s="493"/>
      <c r="F39" s="493"/>
      <c r="G39" s="493"/>
      <c r="H39" s="493"/>
      <c r="I39" s="412">
        <f>+'Master Sizer Inputs'!I36</f>
        <v>10</v>
      </c>
      <c r="M39"/>
      <c r="N39"/>
    </row>
    <row r="40" spans="3:16" ht="15" customHeight="1" x14ac:dyDescent="0.25">
      <c r="C40" s="634" t="s">
        <v>502</v>
      </c>
      <c r="D40" s="634"/>
      <c r="E40" s="634"/>
      <c r="F40" s="634"/>
      <c r="G40" s="634"/>
      <c r="H40" s="634"/>
      <c r="I40" s="634"/>
      <c r="M40"/>
      <c r="N40"/>
    </row>
    <row r="41" spans="3:16" ht="15" customHeight="1" x14ac:dyDescent="0.25">
      <c r="C41" s="419" t="s">
        <v>688</v>
      </c>
      <c r="D41" s="420"/>
      <c r="E41" s="420"/>
      <c r="F41" s="420"/>
      <c r="G41" s="420"/>
      <c r="H41" s="420"/>
      <c r="I41" s="608">
        <f ca="1">IF(L6="Refi",MAX(0,I8-M13),(I19+I24+M15)-(M20+I27))</f>
        <v>240000</v>
      </c>
      <c r="K41"/>
      <c r="L41"/>
      <c r="M41"/>
      <c r="N41" s="438"/>
    </row>
    <row r="42" spans="3:16" ht="15" customHeight="1" x14ac:dyDescent="0.25">
      <c r="C42" s="419" t="s">
        <v>251</v>
      </c>
      <c r="D42" s="420"/>
      <c r="E42" s="420"/>
      <c r="F42" s="420"/>
      <c r="G42" s="420"/>
      <c r="H42" s="420"/>
      <c r="I42" s="609"/>
      <c r="K42"/>
      <c r="L42"/>
      <c r="M42"/>
      <c r="N42" s="438"/>
    </row>
    <row r="43" spans="3:16" ht="15" customHeight="1" x14ac:dyDescent="0.25">
      <c r="C43" s="419" t="s">
        <v>253</v>
      </c>
      <c r="D43" s="420"/>
      <c r="E43" s="420"/>
      <c r="F43" s="420"/>
      <c r="G43" s="420"/>
      <c r="H43" s="420"/>
      <c r="I43" s="609"/>
      <c r="K43"/>
      <c r="L43"/>
      <c r="M43"/>
      <c r="N43" s="438"/>
    </row>
    <row r="44" spans="3:16" ht="15" customHeight="1" x14ac:dyDescent="0.25">
      <c r="C44" s="414" t="s">
        <v>255</v>
      </c>
      <c r="D44" s="415"/>
      <c r="E44" s="415"/>
      <c r="F44" s="415"/>
      <c r="G44" s="415"/>
      <c r="H44" s="415"/>
      <c r="I44" s="610">
        <f ca="1">I33*M20</f>
        <v>13600</v>
      </c>
      <c r="K44"/>
      <c r="L44"/>
      <c r="M44"/>
      <c r="N44" s="438"/>
    </row>
    <row r="45" spans="3:16" ht="15" customHeight="1" x14ac:dyDescent="0.25">
      <c r="C45" s="414" t="s">
        <v>257</v>
      </c>
      <c r="D45" s="415"/>
      <c r="E45" s="415"/>
      <c r="F45" s="415"/>
      <c r="G45" s="415"/>
      <c r="H45" s="415"/>
      <c r="I45" s="610">
        <f>I34</f>
        <v>1595</v>
      </c>
      <c r="K45"/>
      <c r="L45"/>
      <c r="M45"/>
      <c r="N45" s="438"/>
    </row>
    <row r="46" spans="3:16" ht="15" customHeight="1" x14ac:dyDescent="0.25">
      <c r="C46" s="414" t="s">
        <v>259</v>
      </c>
      <c r="D46" s="415"/>
      <c r="E46" s="415"/>
      <c r="F46" s="415"/>
      <c r="G46" s="415"/>
      <c r="H46" s="415"/>
      <c r="I46" s="608">
        <f ca="1">I35*M20</f>
        <v>0</v>
      </c>
      <c r="K46"/>
      <c r="L46"/>
      <c r="M46"/>
      <c r="N46" s="607"/>
    </row>
    <row r="47" spans="3:16" ht="15" customHeight="1" x14ac:dyDescent="0.25">
      <c r="C47" s="414" t="s">
        <v>261</v>
      </c>
      <c r="D47" s="415"/>
      <c r="E47" s="415"/>
      <c r="F47" s="415"/>
      <c r="G47" s="415"/>
      <c r="H47" s="415"/>
      <c r="I47" s="427">
        <f>I36</f>
        <v>0</v>
      </c>
      <c r="K47"/>
      <c r="L47"/>
      <c r="M47"/>
      <c r="N47" s="607"/>
    </row>
    <row r="48" spans="3:16" ht="15" customHeight="1" x14ac:dyDescent="0.25">
      <c r="C48" s="414" t="s">
        <v>232</v>
      </c>
      <c r="D48" s="415"/>
      <c r="E48" s="415"/>
      <c r="F48" s="415"/>
      <c r="G48" s="415"/>
      <c r="H48" s="415"/>
      <c r="I48" s="727">
        <f>+'Master Sizer Inputs'!I57</f>
        <v>1000</v>
      </c>
      <c r="K48"/>
      <c r="L48"/>
      <c r="M48"/>
      <c r="N48" s="607"/>
    </row>
    <row r="49" spans="3:17" ht="15" customHeight="1" x14ac:dyDescent="0.25">
      <c r="C49" s="414" t="s">
        <v>233</v>
      </c>
      <c r="D49" s="415"/>
      <c r="E49" s="415"/>
      <c r="F49" s="415"/>
      <c r="G49" s="415"/>
      <c r="H49" s="415"/>
      <c r="I49" s="727">
        <f>+'Master Sizer Inputs'!I58</f>
        <v>1000</v>
      </c>
      <c r="K49"/>
      <c r="L49"/>
      <c r="M49"/>
      <c r="N49" s="438"/>
    </row>
    <row r="50" spans="3:17" ht="14.1" customHeight="1" x14ac:dyDescent="0.2">
      <c r="C50" s="422" t="s">
        <v>689</v>
      </c>
      <c r="D50" s="433"/>
      <c r="E50" s="433"/>
      <c r="F50" s="433"/>
      <c r="G50" s="433"/>
      <c r="H50" s="433"/>
      <c r="I50" s="611">
        <v>0</v>
      </c>
      <c r="N50" s="438"/>
      <c r="O50" s="436" t="s">
        <v>452</v>
      </c>
      <c r="P50" s="439">
        <f ca="1">TODAY()</f>
        <v>45947</v>
      </c>
    </row>
    <row r="51" spans="3:17" ht="15" customHeight="1" x14ac:dyDescent="0.25">
      <c r="C51" s="419" t="s">
        <v>690</v>
      </c>
      <c r="D51" s="420"/>
      <c r="E51" s="420"/>
      <c r="F51" s="420"/>
      <c r="G51" s="420"/>
      <c r="H51" s="420"/>
      <c r="I51" s="608">
        <f ca="1">M20*'Master Sizer Inputs'!$I$59</f>
        <v>0</v>
      </c>
      <c r="N51" s="438"/>
      <c r="O51" s="440" t="s">
        <v>455</v>
      </c>
      <c r="P51" s="441">
        <f ca="1">P50-365</f>
        <v>45582</v>
      </c>
    </row>
    <row r="52" spans="3:17" ht="15" customHeight="1" x14ac:dyDescent="0.2">
      <c r="C52" s="419" t="s">
        <v>266</v>
      </c>
      <c r="D52" s="420"/>
      <c r="E52" s="420"/>
      <c r="F52" s="420"/>
      <c r="G52" s="420"/>
      <c r="H52" s="444"/>
      <c r="I52" s="608">
        <f ca="1">I41+SUM(I44:I51)-SUM(I42:I43)</f>
        <v>257195</v>
      </c>
      <c r="N52" s="438"/>
      <c r="Q52" s="442"/>
    </row>
    <row r="53" spans="3:17" ht="15" customHeight="1" x14ac:dyDescent="0.2">
      <c r="C53" s="634" t="s">
        <v>691</v>
      </c>
      <c r="D53" s="634"/>
      <c r="E53" s="634"/>
      <c r="F53" s="634"/>
      <c r="G53" s="634"/>
      <c r="H53" s="634"/>
      <c r="I53" s="634"/>
      <c r="Q53" s="442"/>
    </row>
    <row r="54" spans="3:17" ht="15" customHeight="1" x14ac:dyDescent="0.2">
      <c r="C54" s="419" t="s">
        <v>692</v>
      </c>
      <c r="D54" s="420"/>
      <c r="E54" s="420"/>
      <c r="F54" s="420"/>
      <c r="G54" s="420"/>
      <c r="H54" s="444"/>
      <c r="I54" s="445">
        <f ca="1">+('Master Sizer Inputs'!Q24*'Master Sizer Inputs'!Q17)/12</f>
        <v>10652.200000000003</v>
      </c>
      <c r="Q54" s="442"/>
    </row>
    <row r="55" spans="3:17" ht="15" customHeight="1" x14ac:dyDescent="0.2">
      <c r="C55" s="419" t="s">
        <v>693</v>
      </c>
      <c r="D55" s="420"/>
      <c r="F55" s="420"/>
      <c r="G55" s="420"/>
      <c r="H55" s="444"/>
      <c r="I55" s="456">
        <v>0.2</v>
      </c>
      <c r="Q55" s="442"/>
    </row>
    <row r="56" spans="3:17" ht="15" customHeight="1" x14ac:dyDescent="0.2">
      <c r="C56" s="419" t="s">
        <v>694</v>
      </c>
      <c r="D56" s="420"/>
      <c r="E56" s="420"/>
      <c r="F56" s="420"/>
      <c r="G56" s="420"/>
      <c r="H56" s="444"/>
      <c r="I56" s="445">
        <f ca="1">+SUM(I58:I61)</f>
        <v>585021.4</v>
      </c>
      <c r="Q56" s="442"/>
    </row>
    <row r="57" spans="3:17" ht="15" customHeight="1" x14ac:dyDescent="0.2">
      <c r="C57" s="634" t="s">
        <v>174</v>
      </c>
      <c r="D57" s="634"/>
      <c r="E57" s="634"/>
      <c r="F57" s="634"/>
      <c r="G57" s="634"/>
      <c r="H57" s="634"/>
      <c r="I57" s="634"/>
      <c r="Q57" s="442"/>
    </row>
    <row r="58" spans="3:17" ht="15" customHeight="1" x14ac:dyDescent="0.2">
      <c r="C58" s="419" t="s">
        <v>695</v>
      </c>
      <c r="D58" s="420"/>
      <c r="E58" s="420"/>
      <c r="F58" s="420"/>
      <c r="G58" s="420"/>
      <c r="H58" s="444"/>
      <c r="I58" s="721">
        <f ca="1">+I54*12</f>
        <v>127826.40000000002</v>
      </c>
      <c r="Q58" s="442"/>
    </row>
    <row r="59" spans="3:17" ht="15" customHeight="1" x14ac:dyDescent="0.2">
      <c r="C59" s="419" t="s">
        <v>696</v>
      </c>
      <c r="D59" s="420"/>
      <c r="E59" s="420"/>
      <c r="F59" s="420"/>
      <c r="G59" s="420"/>
      <c r="H59" s="444"/>
      <c r="I59" s="721">
        <f>+M14*$I$55</f>
        <v>200000</v>
      </c>
      <c r="Q59" s="442"/>
    </row>
    <row r="60" spans="3:17" ht="15" customHeight="1" x14ac:dyDescent="0.2">
      <c r="C60" s="419" t="s">
        <v>697</v>
      </c>
      <c r="D60" s="420"/>
      <c r="E60" s="420"/>
      <c r="F60" s="420"/>
      <c r="G60" s="420"/>
      <c r="H60" s="444"/>
      <c r="I60" s="721">
        <f>+I27</f>
        <v>0</v>
      </c>
      <c r="Q60" s="442"/>
    </row>
    <row r="61" spans="3:17" ht="15" customHeight="1" x14ac:dyDescent="0.2">
      <c r="C61" s="419" t="s">
        <v>698</v>
      </c>
      <c r="D61" s="420"/>
      <c r="E61" s="420"/>
      <c r="F61" s="420"/>
      <c r="G61" s="420"/>
      <c r="H61" s="444"/>
      <c r="I61" s="721">
        <f ca="1">+$I$52</f>
        <v>257195</v>
      </c>
      <c r="Q61" s="442"/>
    </row>
    <row r="62" spans="3:17" x14ac:dyDescent="0.2">
      <c r="C62" s="418"/>
      <c r="Q62" s="442"/>
    </row>
    <row r="63" spans="3:17" x14ac:dyDescent="0.2">
      <c r="C63" s="418"/>
      <c r="Q63" s="442"/>
    </row>
    <row r="64" spans="3:17" ht="30" customHeight="1" x14ac:dyDescent="0.2">
      <c r="Q64" s="442"/>
    </row>
    <row r="65" spans="17:17" ht="13.5" customHeight="1" x14ac:dyDescent="0.2">
      <c r="Q65" s="442"/>
    </row>
    <row r="66" spans="17:17" ht="15" customHeight="1" x14ac:dyDescent="0.2">
      <c r="Q66" s="442"/>
    </row>
    <row r="67" spans="17:17" ht="13.5" customHeight="1" x14ac:dyDescent="0.2">
      <c r="Q67" s="442"/>
    </row>
    <row r="71" spans="17:17" ht="48" customHeight="1" x14ac:dyDescent="0.2"/>
    <row r="72" spans="17:17" ht="29.85" customHeight="1" x14ac:dyDescent="0.2"/>
  </sheetData>
  <conditionalFormatting sqref="M18">
    <cfRule type="cellIs" dxfId="39" priority="16" operator="equal">
      <formula>"Not Enough Exp for the Product"</formula>
    </cfRule>
  </conditionalFormatting>
  <conditionalFormatting sqref="M18:M19">
    <cfRule type="cellIs" dxfId="38" priority="17" operator="equal">
      <formula>"Below Min Req FICO"</formula>
    </cfRule>
  </conditionalFormatting>
  <conditionalFormatting sqref="M20">
    <cfRule type="cellIs" dxfId="37" priority="4" operator="greaterThan">
      <formula>L20</formula>
    </cfRule>
    <cfRule type="cellIs" dxfId="36" priority="12" operator="greaterThan">
      <formula>$L$20</formula>
    </cfRule>
  </conditionalFormatting>
  <conditionalFormatting sqref="M22">
    <cfRule type="cellIs" dxfId="35" priority="13" operator="greaterThan">
      <formula>$L$22</formula>
    </cfRule>
  </conditionalFormatting>
  <conditionalFormatting sqref="M27">
    <cfRule type="cellIs" dxfId="34" priority="10" operator="greaterThan">
      <formula>$L$21</formula>
    </cfRule>
  </conditionalFormatting>
  <conditionalFormatting sqref="O38:P38">
    <cfRule type="containsText" dxfId="33" priority="5" operator="containsText" text="LTC">
      <formula>NOT(ISERROR(SEARCH("LTC",O38)))</formula>
    </cfRule>
  </conditionalFormatting>
  <conditionalFormatting sqref="M26">
    <cfRule type="cellIs" dxfId="32" priority="1" operator="lessThan">
      <formula>$L$26</formula>
    </cfRule>
  </conditionalFormatting>
  <dataValidations disablePrompts="1" count="2">
    <dataValidation type="whole" operator="lessThanOrEqual" allowBlank="1" showInputMessage="1" showErrorMessage="1" sqref="I20" xr:uid="{FA1A3A02-E6EA-417D-8CD1-E3DD38298159}">
      <formula1>0</formula1>
    </dataValidation>
    <dataValidation operator="lessThanOrEqual" allowBlank="1" showInputMessage="1" showErrorMessage="1" sqref="I21" xr:uid="{7223B953-5535-4993-872D-0682F9E4F3FE}"/>
  </dataValidations>
  <pageMargins left="0.7" right="0.7" top="0.75" bottom="0.75" header="0.3" footer="0.3"/>
  <pageSetup scale="36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3" id="{7D69341A-AC36-4DBF-A53E-3F6786B14A02}">
            <xm:f>Engine!$I$5="P"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O50:P51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CA7D7539-171A-4CE4-AAD3-F796ABC279B3}">
          <x14:formula1>
            <xm:f>Lists!$F$52:$F$53</xm:f>
          </x14:formula1>
          <xm:sqref>I29</xm:sqref>
        </x14:dataValidation>
        <x14:dataValidation type="list" allowBlank="1" showInputMessage="1" showErrorMessage="1" xr:uid="{73D77FEC-8EEC-4B00-B0C6-69F7A1E5B552}">
          <x14:formula1>
            <xm:f>Lists!$F$4:$F$10</xm:f>
          </x14:formula1>
          <xm:sqref>I16</xm:sqref>
        </x14:dataValidation>
        <x14:dataValidation type="list" allowBlank="1" showInputMessage="1" showErrorMessage="1" xr:uid="{26A750FC-361C-46B5-9DE6-F91DB59A92F1}">
          <x14:formula1>
            <xm:f>Lists!$B$4:$B$5</xm:f>
          </x14:formula1>
          <xm:sqref>I6</xm:sqref>
        </x14:dataValidation>
        <x14:dataValidation type="list" allowBlank="1" showInputMessage="1" showErrorMessage="1" xr:uid="{FF7C334B-E41A-45D4-9CD0-D61A03763107}">
          <x14:formula1>
            <xm:f>Lists!$K$3:$K$27</xm:f>
          </x14:formula1>
          <xm:sqref>I30</xm:sqref>
        </x14:dataValidation>
        <x14:dataValidation type="list" allowBlank="1" showInputMessage="1" showErrorMessage="1" xr:uid="{F7F0A745-CE8F-4B5F-AE73-990D01E26B9C}">
          <x14:formula1>
            <xm:f>Lists!$B$109:$B$113</xm:f>
          </x14:formula1>
          <xm:sqref>I7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2BAE9-7BD8-46D8-B021-9A8FFD8A80BC}">
  <sheetPr codeName="Sheet5">
    <tabColor theme="4" tint="0.79998168889431442"/>
  </sheetPr>
  <dimension ref="C1:L109"/>
  <sheetViews>
    <sheetView showGridLines="0" view="pageBreakPreview" zoomScaleNormal="85" zoomScaleSheetLayoutView="100" workbookViewId="0"/>
  </sheetViews>
  <sheetFormatPr defaultColWidth="8.5703125" defaultRowHeight="16.5" outlineLevelRow="1" x14ac:dyDescent="0.3"/>
  <cols>
    <col min="1" max="1" width="8.5703125" style="181"/>
    <col min="2" max="2" width="6.42578125" style="181" customWidth="1"/>
    <col min="3" max="3" width="72" style="181" customWidth="1"/>
    <col min="4" max="4" width="30" style="181" customWidth="1"/>
    <col min="5" max="6" width="19" style="181" customWidth="1"/>
    <col min="7" max="7" width="36.5703125" customWidth="1"/>
    <col min="8" max="8" width="16.42578125" bestFit="1" customWidth="1"/>
    <col min="9" max="9" width="18.42578125" customWidth="1"/>
    <col min="10" max="10" width="7.42578125" style="181" bestFit="1" customWidth="1"/>
    <col min="11" max="11" width="8.5703125" style="181"/>
    <col min="12" max="12" width="24.42578125" style="181" bestFit="1" customWidth="1"/>
    <col min="13" max="13" width="6.42578125" style="181" bestFit="1" customWidth="1"/>
    <col min="14" max="15" width="8.5703125" style="181"/>
    <col min="16" max="16" width="17.42578125" style="181" bestFit="1" customWidth="1"/>
    <col min="17" max="16384" width="8.5703125" style="181"/>
  </cols>
  <sheetData>
    <row r="1" spans="3:9" x14ac:dyDescent="0.3">
      <c r="G1" s="181"/>
      <c r="H1" s="181"/>
      <c r="I1" s="181"/>
    </row>
    <row r="2" spans="3:9" x14ac:dyDescent="0.3">
      <c r="C2" s="213" t="s">
        <v>699</v>
      </c>
      <c r="G2" s="181"/>
      <c r="H2" s="181"/>
      <c r="I2" s="181"/>
    </row>
    <row r="3" spans="3:9" x14ac:dyDescent="0.3">
      <c r="C3" s="241">
        <f ca="1">+TODAY()</f>
        <v>45947</v>
      </c>
      <c r="G3" s="181"/>
      <c r="H3" s="181"/>
      <c r="I3" s="181"/>
    </row>
    <row r="4" spans="3:9" x14ac:dyDescent="0.3">
      <c r="C4" s="213"/>
      <c r="G4" s="237" t="s">
        <v>700</v>
      </c>
      <c r="H4" s="237"/>
      <c r="I4" s="237"/>
    </row>
    <row r="5" spans="3:9" x14ac:dyDescent="0.3">
      <c r="C5" s="227"/>
      <c r="D5" s="227" t="s">
        <v>466</v>
      </c>
      <c r="E5" s="227" t="s">
        <v>701</v>
      </c>
      <c r="G5" s="184" t="s">
        <v>675</v>
      </c>
      <c r="H5" s="211"/>
      <c r="I5" s="212" t="str">
        <f>VLOOKUP(H9,Lists!F4:G10,2,)</f>
        <v>P</v>
      </c>
    </row>
    <row r="6" spans="3:9" x14ac:dyDescent="0.3">
      <c r="C6" s="186" t="s">
        <v>702</v>
      </c>
      <c r="D6" s="226" t="s">
        <v>207</v>
      </c>
      <c r="E6" s="182" t="str">
        <f>IFERROR(VLOOKUP('GUC Coding'!I6,'Pricing Sheet Mod'!$AK$35:$AL$36,2,0),0)</f>
        <v>GUC</v>
      </c>
      <c r="G6" s="200" t="s">
        <v>703</v>
      </c>
      <c r="H6" s="214"/>
      <c r="I6" s="212" t="str">
        <f ca="1">'GUC Coding'!P21</f>
        <v>Y</v>
      </c>
    </row>
    <row r="7" spans="3:9" x14ac:dyDescent="0.3">
      <c r="C7" s="186" t="s">
        <v>704</v>
      </c>
      <c r="D7" s="182">
        <f ca="1">+'GUC Coding'!L19</f>
        <v>680</v>
      </c>
      <c r="E7" s="182">
        <f>'GUC Coding'!I38</f>
        <v>720</v>
      </c>
      <c r="G7" s="227"/>
      <c r="H7" s="227" t="s">
        <v>705</v>
      </c>
      <c r="I7" s="227" t="s">
        <v>706</v>
      </c>
    </row>
    <row r="8" spans="3:9" x14ac:dyDescent="0.3">
      <c r="C8" s="186" t="s">
        <v>687</v>
      </c>
      <c r="D8" s="182">
        <f ca="1">+'GUC Coding'!L18</f>
        <v>2</v>
      </c>
      <c r="E8" s="182">
        <f>'GUC Coding'!I39</f>
        <v>10</v>
      </c>
      <c r="G8" s="215"/>
      <c r="H8" s="215"/>
      <c r="I8" s="215"/>
    </row>
    <row r="9" spans="3:9" x14ac:dyDescent="0.3">
      <c r="C9" s="186" t="s">
        <v>323</v>
      </c>
      <c r="D9" s="217">
        <f ca="1">+$D$31</f>
        <v>1999999</v>
      </c>
      <c r="E9" s="217">
        <f ca="1">I12</f>
        <v>600000</v>
      </c>
      <c r="G9" s="186" t="s">
        <v>702</v>
      </c>
      <c r="H9" s="1061" t="str">
        <f>'GUC Coding'!I16</f>
        <v>Purchase LF Rehab</v>
      </c>
      <c r="I9" s="1061"/>
    </row>
    <row r="10" spans="3:9" x14ac:dyDescent="0.3">
      <c r="C10" s="186" t="s">
        <v>707</v>
      </c>
      <c r="D10" s="183" t="s">
        <v>207</v>
      </c>
      <c r="E10" s="182" t="str">
        <f>IF('GUC Coding'!I35&gt;0,"Yes","No")</f>
        <v>No</v>
      </c>
      <c r="G10" s="186" t="s">
        <v>708</v>
      </c>
      <c r="H10" s="246">
        <f>'GUC Coding'!I19</f>
        <v>600000</v>
      </c>
      <c r="I10" s="246">
        <f>'GUC Coding'!I19</f>
        <v>600000</v>
      </c>
    </row>
    <row r="11" spans="3:9" x14ac:dyDescent="0.3">
      <c r="C11" s="186" t="s">
        <v>163</v>
      </c>
      <c r="D11" s="183" t="s">
        <v>207</v>
      </c>
      <c r="E11" s="182" t="str">
        <f>'GUC Coding'!I11</f>
        <v>FL</v>
      </c>
      <c r="G11" s="186" t="s">
        <v>709</v>
      </c>
      <c r="H11" s="246">
        <f>'GUC Coding'!I22</f>
        <v>600000</v>
      </c>
      <c r="I11" s="246">
        <f>'GUC Coding'!I22</f>
        <v>600000</v>
      </c>
    </row>
    <row r="12" spans="3:9" x14ac:dyDescent="0.3">
      <c r="C12" s="227"/>
      <c r="D12" s="227" t="s">
        <v>710</v>
      </c>
      <c r="E12"/>
      <c r="G12" s="186" t="s">
        <v>711</v>
      </c>
      <c r="H12" s="246">
        <f ca="1">'GUC Coding'!I23</f>
        <v>600000</v>
      </c>
      <c r="I12" s="246">
        <f ca="1">'GUC Coding'!I23</f>
        <v>600000</v>
      </c>
    </row>
    <row r="13" spans="3:9" ht="15" customHeight="1" x14ac:dyDescent="0.3">
      <c r="C13" s="728" t="s">
        <v>712</v>
      </c>
      <c r="D13" s="733" t="str">
        <f ca="1">(D14&amp;D18)</f>
        <v>GUCA77202</v>
      </c>
      <c r="E13"/>
      <c r="G13" s="186" t="s">
        <v>713</v>
      </c>
      <c r="H13" s="246">
        <f ca="1">MIN(H36,H37,H38)</f>
        <v>404999.99999999994</v>
      </c>
      <c r="I13" s="246">
        <f ca="1">MIN(I36,I37,I38)</f>
        <v>360000</v>
      </c>
    </row>
    <row r="14" spans="3:9" ht="15" customHeight="1" x14ac:dyDescent="0.3">
      <c r="C14" s="728" t="s">
        <v>714</v>
      </c>
      <c r="D14" s="182" t="str">
        <f>(VLOOKUP((D15&amp;D16&amp;D17&amp;D21),'Pricing Sheet Mod'!$AW$10:$AY$36,3,0))</f>
        <v>GUCA7720</v>
      </c>
      <c r="E14"/>
      <c r="G14" s="186" t="s">
        <v>715</v>
      </c>
      <c r="H14" s="246">
        <f>'GUC Coding'!I24</f>
        <v>1000000</v>
      </c>
      <c r="I14" s="246">
        <f>'GUC Coding'!I24</f>
        <v>1000000</v>
      </c>
    </row>
    <row r="15" spans="3:9" ht="15" customHeight="1" x14ac:dyDescent="0.3">
      <c r="C15" s="729" t="s">
        <v>356</v>
      </c>
      <c r="D15" s="218" t="str">
        <f>E6</f>
        <v>GUC</v>
      </c>
      <c r="E15"/>
      <c r="G15" s="186" t="s">
        <v>716</v>
      </c>
      <c r="H15" s="246">
        <f>'GUC Coding'!I27</f>
        <v>0</v>
      </c>
      <c r="I15" s="246">
        <f>'GUC Coding'!I27</f>
        <v>0</v>
      </c>
    </row>
    <row r="16" spans="3:9" ht="15" customHeight="1" x14ac:dyDescent="0.3">
      <c r="C16" s="729" t="s">
        <v>717</v>
      </c>
      <c r="D16" s="218" t="str">
        <f>INDEX('Pricing Sheet Mod'!$AL$11:$AL$21,MATCH(E8,'Pricing Sheet Mod'!$AK$11:$AK$21,-1))</f>
        <v>A</v>
      </c>
      <c r="G16" s="186" t="s">
        <v>683</v>
      </c>
      <c r="H16" s="246">
        <f>+'GUC Coding'!I26</f>
        <v>3000000</v>
      </c>
      <c r="I16" s="246">
        <f>'GUC Coding'!I26</f>
        <v>3000000</v>
      </c>
    </row>
    <row r="17" spans="3:12" ht="15" customHeight="1" x14ac:dyDescent="0.3">
      <c r="C17" s="729" t="s">
        <v>718</v>
      </c>
      <c r="D17" s="218">
        <f>INDEX('Pricing Sheet Mod'!$AO$11:$AO$21,MATCH(E8,'Pricing Sheet Mod'!$AN$11:$AN$21,1))</f>
        <v>7</v>
      </c>
      <c r="G17" s="230" t="s">
        <v>719</v>
      </c>
      <c r="H17" s="231"/>
      <c r="I17" s="231"/>
      <c r="K17" s="731" t="s">
        <v>720</v>
      </c>
      <c r="L17" s="732"/>
    </row>
    <row r="18" spans="3:12" ht="15" customHeight="1" x14ac:dyDescent="0.3">
      <c r="C18" s="729" t="s">
        <v>721</v>
      </c>
      <c r="D18" s="218" cm="1">
        <f t="array" aca="1" ref="D18" ca="1">INDEX('Pricing Sheet Mod'!$I$68:$I$83,MATCH(1,(D29&gt;='Pricing Sheet Mod'!$J$68:$J$83)*(D29&lt;='Pricing Sheet Mod'!$K$68:$K$83)*(D16='Pricing Sheet Mod'!$H$68:$H$83),0))</f>
        <v>2</v>
      </c>
      <c r="G18" s="186" t="s">
        <v>722</v>
      </c>
      <c r="H18" s="232">
        <f ca="1">+INDEX('Pricing Sheet Mod'!$C$8:$AH$65,MATCH(Engine!$D$13,'Pricing Sheet Mod'!$H$8:$H$65,0),MATCH(L18,'Pricing Sheet Mod'!$C$9:$AH$9,0))</f>
        <v>0.67499999999999993</v>
      </c>
      <c r="I18" s="232">
        <f ca="1">IF(AND(I5="Refi",I6="Y"),I34/(I10),I34/I12)</f>
        <v>0.6</v>
      </c>
      <c r="K18" s="186" t="s">
        <v>191</v>
      </c>
      <c r="L18" s="186" t="str">
        <f>+_xlfn.CONCAT($D$20,K18)</f>
        <v>Purchase LF RehabLTV</v>
      </c>
    </row>
    <row r="19" spans="3:12" ht="15" customHeight="1" x14ac:dyDescent="0.3">
      <c r="C19" s="729" t="s">
        <v>723</v>
      </c>
      <c r="D19" s="223" t="str">
        <f ca="1">+'Deal Underwriting Overview'!$D$26</f>
        <v>Tier 1</v>
      </c>
      <c r="G19" s="186" t="s">
        <v>724</v>
      </c>
      <c r="H19" s="232">
        <f ca="1">+INDEX('Pricing Sheet Mod'!$C$8:$AH$65,MATCH(Engine!$D$13,'Pricing Sheet Mod'!$H$8:$H$65,0),MATCH(L19,'Pricing Sheet Mod'!$C$9:$AH$9,0))</f>
        <v>0.65</v>
      </c>
      <c r="I19" s="219">
        <f ca="1">I32/I16</f>
        <v>0.45333333333333331</v>
      </c>
      <c r="K19" s="186" t="s">
        <v>194</v>
      </c>
      <c r="L19" s="186" t="str">
        <f>+_xlfn.CONCAT($D$20,K19)</f>
        <v>Purchase LF RehabLTARV</v>
      </c>
    </row>
    <row r="20" spans="3:12" ht="15" customHeight="1" x14ac:dyDescent="0.3">
      <c r="C20" s="728" t="s">
        <v>365</v>
      </c>
      <c r="D20" s="182" t="str">
        <f>'GUC Coding'!I16</f>
        <v>Purchase LF Rehab</v>
      </c>
      <c r="G20" s="186" t="s">
        <v>725</v>
      </c>
      <c r="H20" s="232">
        <f ca="1">+INDEX('Pricing Sheet Mod'!$C$8:$AH$65,MATCH(Engine!$D$13,'Pricing Sheet Mod'!$H$8:$H$65,0),MATCH(L20,'Pricing Sheet Mod'!$C$9:$AH$9,0))</f>
        <v>0.82499999999999996</v>
      </c>
      <c r="I20" s="219">
        <f ca="1">IF(AND(I5="Refi",I6="Y"),(I32/(I10+I14)),(I32/(I12+I14)))</f>
        <v>0.85</v>
      </c>
      <c r="K20" s="186" t="s">
        <v>193</v>
      </c>
      <c r="L20" s="186" t="str">
        <f>+_xlfn.CONCAT($D$20,K20)</f>
        <v>Purchase LF RehabLTC</v>
      </c>
    </row>
    <row r="21" spans="3:12" ht="15" customHeight="1" x14ac:dyDescent="0.3">
      <c r="C21" s="729" t="s">
        <v>726</v>
      </c>
      <c r="D21" s="182">
        <f>INDEX('Pricing Sheet Mod'!$AK$46:$AK$50,MATCH(E7,'Pricing Sheet Mod'!AK46:AK50,1))</f>
        <v>720</v>
      </c>
      <c r="G21" s="186" t="s">
        <v>727</v>
      </c>
      <c r="H21" s="182" t="s">
        <v>207</v>
      </c>
      <c r="I21" s="223">
        <f>'GUC Coding'!L7</f>
        <v>0.6</v>
      </c>
    </row>
    <row r="22" spans="3:12" ht="15" customHeight="1" x14ac:dyDescent="0.3">
      <c r="C22" s="729" t="s">
        <v>728</v>
      </c>
      <c r="D22" s="223" t="str">
        <f>VLOOKUP(E11,States_lend[[States]:[Tier rank ]],3)</f>
        <v>Tier 2</v>
      </c>
      <c r="G22" s="186" t="s">
        <v>729</v>
      </c>
      <c r="H22" s="223" t="s">
        <v>207</v>
      </c>
      <c r="I22" s="223">
        <f ca="1">+'GUC Coding'!M22</f>
        <v>0.45333333333333331</v>
      </c>
    </row>
    <row r="23" spans="3:12" ht="15" customHeight="1" x14ac:dyDescent="0.3">
      <c r="C23" s="729" t="s">
        <v>730</v>
      </c>
      <c r="D23" s="223" t="str">
        <f>IF(E10="YES",'Pricing Sheet Mod'!AE9,'Pricing Sheet Mod'!AD9)</f>
        <v>Direct Origination</v>
      </c>
      <c r="G23" s="186" t="s">
        <v>731</v>
      </c>
      <c r="H23" s="242">
        <v>0.6</v>
      </c>
      <c r="I23" s="219">
        <f ca="1">I14/I32</f>
        <v>0.73529411764705888</v>
      </c>
    </row>
    <row r="24" spans="3:12" ht="15" customHeight="1" x14ac:dyDescent="0.3">
      <c r="G24" s="186" t="s">
        <v>732</v>
      </c>
      <c r="H24" s="217">
        <f ca="1">I31*H23</f>
        <v>792000</v>
      </c>
      <c r="I24" s="280">
        <f ca="1">I32*H23</f>
        <v>816000</v>
      </c>
    </row>
    <row r="25" spans="3:12" ht="15" customHeight="1" x14ac:dyDescent="0.3">
      <c r="C25" s="237" t="s">
        <v>733</v>
      </c>
      <c r="D25" s="237"/>
      <c r="G25" s="186" t="s">
        <v>734</v>
      </c>
      <c r="H25" s="234">
        <f ca="1">IFERROR(I26/I25,0)</f>
        <v>1.2254901960784315</v>
      </c>
      <c r="I25" s="246">
        <f ca="1">MIN(I24,I14)</f>
        <v>816000</v>
      </c>
    </row>
    <row r="26" spans="3:12" ht="15" customHeight="1" x14ac:dyDescent="0.3">
      <c r="C26" s="729" t="s">
        <v>735</v>
      </c>
      <c r="D26" s="217">
        <f ca="1">E9*'GUC Coding'!L7</f>
        <v>360000</v>
      </c>
      <c r="G26" s="186" t="s">
        <v>736</v>
      </c>
      <c r="H26" s="232">
        <f ca="1">I26/I32</f>
        <v>0.73529411764705888</v>
      </c>
      <c r="I26" s="246">
        <f>MIN(I14-'GUC Coding'!I27)</f>
        <v>1000000</v>
      </c>
    </row>
    <row r="27" spans="3:12" ht="15" customHeight="1" x14ac:dyDescent="0.3">
      <c r="C27" s="729" t="s">
        <v>737</v>
      </c>
      <c r="D27" s="217">
        <f>+'GUC Coding'!I24-'GUC Coding'!I27</f>
        <v>1000000</v>
      </c>
      <c r="G27" s="186" t="s">
        <v>738</v>
      </c>
      <c r="H27" s="225">
        <f ca="1">I25-I14</f>
        <v>-184000</v>
      </c>
      <c r="I27" s="224">
        <f>I14-I26</f>
        <v>0</v>
      </c>
    </row>
    <row r="28" spans="3:12" ht="15" customHeight="1" x14ac:dyDescent="0.3">
      <c r="C28" s="729" t="s">
        <v>739</v>
      </c>
      <c r="D28" s="217">
        <f ca="1">SUM(D26:D27)+D32</f>
        <v>1360000</v>
      </c>
      <c r="G28" s="186" t="s">
        <v>740</v>
      </c>
      <c r="H28" s="182"/>
      <c r="I28" s="246">
        <f>'GUC Coding'!I24</f>
        <v>1000000</v>
      </c>
    </row>
    <row r="29" spans="3:12" ht="15" customHeight="1" x14ac:dyDescent="0.3">
      <c r="C29" s="729" t="s">
        <v>741</v>
      </c>
      <c r="D29" s="280">
        <f ca="1">IFERROR(IF('GUC Coding'!O14&gt;0,'GUC Coding'!O14,Engine!D28),0)</f>
        <v>1360000</v>
      </c>
      <c r="G29" s="186" t="s">
        <v>248</v>
      </c>
      <c r="H29" s="183">
        <v>18</v>
      </c>
      <c r="I29" s="235">
        <f>'GUC Coding'!I28</f>
        <v>18</v>
      </c>
    </row>
    <row r="30" spans="3:12" ht="15" customHeight="1" x14ac:dyDescent="0.3">
      <c r="C30" s="728" t="s">
        <v>742</v>
      </c>
      <c r="D30" s="280">
        <f ca="1">VLOOKUP($D$18,'Pricing Sheet Mod'!$I$68:$L$83,2,)</f>
        <v>1000000</v>
      </c>
      <c r="G30" s="186" t="s">
        <v>381</v>
      </c>
      <c r="H30" s="232">
        <f ca="1">+INDEX('Pricing Sheet Mod'!$C$8:$AH$65,MATCH(Engine!$D$13,'Pricing Sheet Mod'!$H$8:$H$65,0),MATCH(D19,'Pricing Sheet Mod'!$C$9:$AH$9,0))</f>
        <v>9.3990000000000018E-2</v>
      </c>
      <c r="I30" s="232">
        <f ca="1">VLOOKUP(Engine!$D$13,'Pricing Sheet Mod'!$H$9:$AH$119,MATCH(Engine!D19,'Pricing Sheet Mod'!$H$9:$AH$9,0),0)+I43</f>
        <v>9.3990000000000018E-2</v>
      </c>
    </row>
    <row r="31" spans="3:12" ht="15" customHeight="1" x14ac:dyDescent="0.3">
      <c r="C31" s="728" t="s">
        <v>743</v>
      </c>
      <c r="D31" s="224">
        <f ca="1">VLOOKUP($D$18,'Pricing Sheet Mod'!$I$68:$L$83,3,)</f>
        <v>1999999</v>
      </c>
      <c r="G31" s="186" t="s">
        <v>744</v>
      </c>
      <c r="H31" s="280">
        <f ca="1">+D31</f>
        <v>1999999</v>
      </c>
      <c r="I31" s="246">
        <f ca="1">MIN(H36,H38)</f>
        <v>1320000</v>
      </c>
    </row>
    <row r="32" spans="3:12" ht="15" customHeight="1" x14ac:dyDescent="0.3">
      <c r="C32" s="728" t="s">
        <v>379</v>
      </c>
      <c r="D32" s="224">
        <f>+'Master Sizer Inputs'!I28</f>
        <v>0</v>
      </c>
      <c r="G32" s="186" t="s">
        <v>369</v>
      </c>
      <c r="H32" s="182" t="s">
        <v>207</v>
      </c>
      <c r="I32" s="246">
        <f ca="1">SUM(I34:I35)+$I$48</f>
        <v>1360000</v>
      </c>
    </row>
    <row r="33" spans="7:10" ht="15" customHeight="1" x14ac:dyDescent="0.3">
      <c r="G33" s="186" t="s">
        <v>405</v>
      </c>
      <c r="H33" s="234">
        <f ca="1">+H18</f>
        <v>0.67499999999999993</v>
      </c>
      <c r="I33" s="233">
        <f ca="1">IF(AND(I5="Refi",I6="N"),0,I34/I10)</f>
        <v>0.6</v>
      </c>
    </row>
    <row r="34" spans="7:10" ht="15" customHeight="1" x14ac:dyDescent="0.3">
      <c r="G34" s="186" t="s">
        <v>583</v>
      </c>
      <c r="H34" s="281" t="s">
        <v>207</v>
      </c>
      <c r="I34" s="282">
        <f ca="1">IF(AND(I5="Refi",I6="Y"),I21*(I10),I12*I21)</f>
        <v>360000</v>
      </c>
    </row>
    <row r="35" spans="7:10" ht="15" customHeight="1" x14ac:dyDescent="0.3">
      <c r="G35" s="186" t="s">
        <v>745</v>
      </c>
      <c r="H35" s="281" t="s">
        <v>207</v>
      </c>
      <c r="I35" s="282">
        <f>I26</f>
        <v>1000000</v>
      </c>
    </row>
    <row r="36" spans="7:10" ht="15" customHeight="1" x14ac:dyDescent="0.3">
      <c r="G36" s="186" t="s">
        <v>746</v>
      </c>
      <c r="H36" s="196">
        <f ca="1">(H12+H14)*H20</f>
        <v>1320000</v>
      </c>
      <c r="I36" s="197">
        <f ca="1">(I12+I14)*I20</f>
        <v>1360000</v>
      </c>
    </row>
    <row r="37" spans="7:10" x14ac:dyDescent="0.3">
      <c r="G37" s="186" t="s">
        <v>747</v>
      </c>
      <c r="H37" s="196">
        <f ca="1">H12*H18</f>
        <v>404999.99999999994</v>
      </c>
      <c r="I37" s="196">
        <f ca="1">I12*I21</f>
        <v>360000</v>
      </c>
    </row>
    <row r="38" spans="7:10" ht="15" customHeight="1" x14ac:dyDescent="0.3">
      <c r="G38" s="186" t="s">
        <v>748</v>
      </c>
      <c r="H38" s="196">
        <f ca="1">H16*H19</f>
        <v>1950000</v>
      </c>
      <c r="I38" s="196">
        <f ca="1">I16*I22</f>
        <v>1360000</v>
      </c>
    </row>
    <row r="39" spans="7:10" x14ac:dyDescent="0.3">
      <c r="G39" s="186" t="s">
        <v>749</v>
      </c>
      <c r="H39" s="197">
        <v>0</v>
      </c>
      <c r="I39" s="196">
        <f ca="1">IF(I32&lt;I31,0,I32-I31)</f>
        <v>40000</v>
      </c>
    </row>
    <row r="40" spans="7:10" x14ac:dyDescent="0.3">
      <c r="G40" s="230" t="s">
        <v>750</v>
      </c>
      <c r="H40" s="231"/>
      <c r="I40" s="231"/>
    </row>
    <row r="41" spans="7:10" x14ac:dyDescent="0.3">
      <c r="G41" s="186" t="s">
        <v>751</v>
      </c>
      <c r="H41" s="216">
        <f ca="1">VLOOKUP(Engine!$D$13,'Pricing Sheet Mod'!$H$9:$AH$119,MATCH(Engine!D23,'Pricing Sheet Mod'!$H$9:$AH$9,0),0)</f>
        <v>7.4999999999999997E-3</v>
      </c>
      <c r="I41" s="189">
        <f>'GUC Coding'!I33</f>
        <v>0.01</v>
      </c>
    </row>
    <row r="42" spans="7:10" x14ac:dyDescent="0.3">
      <c r="G42" s="186" t="s">
        <v>752</v>
      </c>
      <c r="H42" s="197">
        <f>+'Pricing Sheet Mod'!$G$77</f>
        <v>1500</v>
      </c>
      <c r="I42" s="197">
        <f ca="1">IF(I41*I32&gt;H42,I32*I41,H42)</f>
        <v>13600</v>
      </c>
    </row>
    <row r="43" spans="7:10" ht="15" customHeight="1" x14ac:dyDescent="0.3">
      <c r="G43" s="186" t="s">
        <v>753</v>
      </c>
      <c r="H43" s="228" t="s">
        <v>328</v>
      </c>
      <c r="I43" s="188">
        <f>+'GUC Coding'!$P$19</f>
        <v>0</v>
      </c>
    </row>
    <row r="44" spans="7:10" ht="15" customHeight="1" x14ac:dyDescent="0.3">
      <c r="G44" s="186" t="s">
        <v>476</v>
      </c>
      <c r="H44" s="220">
        <f>'GUC Coding'!I35</f>
        <v>0</v>
      </c>
      <c r="I44" s="196">
        <f ca="1">I32*H44</f>
        <v>0</v>
      </c>
    </row>
    <row r="45" spans="7:10" x14ac:dyDescent="0.3">
      <c r="G45" s="186" t="s">
        <v>754</v>
      </c>
      <c r="H45" s="2"/>
      <c r="I45" s="196">
        <f ca="1">(I32*I30)/12</f>
        <v>10652.200000000003</v>
      </c>
    </row>
    <row r="46" spans="7:10" x14ac:dyDescent="0.3">
      <c r="G46" s="186" t="s">
        <v>755</v>
      </c>
      <c r="H46" s="2"/>
      <c r="I46" s="196">
        <f ca="1">I45*I47</f>
        <v>0</v>
      </c>
      <c r="J46" s="236"/>
    </row>
    <row r="47" spans="7:10" x14ac:dyDescent="0.3">
      <c r="G47" s="186" t="s">
        <v>756</v>
      </c>
      <c r="H47" s="2"/>
      <c r="I47" s="229">
        <f>'GUC Coding'!I30</f>
        <v>0</v>
      </c>
    </row>
    <row r="48" spans="7:10" x14ac:dyDescent="0.3">
      <c r="G48" s="186" t="s">
        <v>379</v>
      </c>
      <c r="H48" s="985">
        <f>+'Master Sizer Inputs'!$I$28</f>
        <v>0</v>
      </c>
      <c r="I48" s="985">
        <f>+'Master Sizer Inputs'!$I$28</f>
        <v>0</v>
      </c>
    </row>
    <row r="50" spans="7:9" x14ac:dyDescent="0.3">
      <c r="G50" s="243" t="s">
        <v>757</v>
      </c>
      <c r="H50" s="244"/>
      <c r="I50" s="244"/>
    </row>
    <row r="51" spans="7:9" x14ac:dyDescent="0.3">
      <c r="G51" s="186" t="s">
        <v>114</v>
      </c>
      <c r="H51" s="196">
        <f>+H10</f>
        <v>600000</v>
      </c>
      <c r="I51" s="186"/>
    </row>
    <row r="52" spans="7:9" x14ac:dyDescent="0.3">
      <c r="G52" s="186" t="s">
        <v>339</v>
      </c>
      <c r="H52" s="196">
        <f>+H14</f>
        <v>1000000</v>
      </c>
      <c r="I52" s="186"/>
    </row>
    <row r="53" spans="7:9" x14ac:dyDescent="0.3">
      <c r="G53" s="186" t="s">
        <v>758</v>
      </c>
      <c r="H53" s="196">
        <f>SUM(H51:H52)</f>
        <v>1600000</v>
      </c>
      <c r="I53" s="186"/>
    </row>
    <row r="54" spans="7:9" x14ac:dyDescent="0.3">
      <c r="G54" s="186" t="s">
        <v>759</v>
      </c>
      <c r="H54" s="196">
        <f>+I54*I16</f>
        <v>150000</v>
      </c>
      <c r="I54" s="245">
        <f>+'GUC Coding'!$P$16</f>
        <v>0.05</v>
      </c>
    </row>
    <row r="55" spans="7:9" x14ac:dyDescent="0.3">
      <c r="G55" s="186" t="s">
        <v>157</v>
      </c>
      <c r="H55" s="196">
        <f>+H16</f>
        <v>3000000</v>
      </c>
      <c r="I55" s="186"/>
    </row>
    <row r="56" spans="7:9" x14ac:dyDescent="0.3">
      <c r="G56" s="186" t="s">
        <v>679</v>
      </c>
      <c r="H56" s="196">
        <f>H55-(H53+H54)</f>
        <v>1250000</v>
      </c>
      <c r="I56" s="186"/>
    </row>
    <row r="61" spans="7:9" outlineLevel="1" x14ac:dyDescent="0.3"/>
    <row r="62" spans="7:9" outlineLevel="1" x14ac:dyDescent="0.3"/>
    <row r="63" spans="7:9" outlineLevel="1" x14ac:dyDescent="0.3"/>
    <row r="64" spans="7:9" outlineLevel="1" x14ac:dyDescent="0.3"/>
    <row r="65" spans="6:6" outlineLevel="1" x14ac:dyDescent="0.3">
      <c r="F65" s="221"/>
    </row>
    <row r="66" spans="6:6" outlineLevel="1" x14ac:dyDescent="0.3">
      <c r="F66" s="221"/>
    </row>
    <row r="67" spans="6:6" outlineLevel="1" x14ac:dyDescent="0.3"/>
    <row r="68" spans="6:6" outlineLevel="1" x14ac:dyDescent="0.3"/>
    <row r="69" spans="6:6" outlineLevel="1" x14ac:dyDescent="0.3"/>
    <row r="70" spans="6:6" outlineLevel="1" x14ac:dyDescent="0.3"/>
    <row r="71" spans="6:6" outlineLevel="1" x14ac:dyDescent="0.3"/>
    <row r="72" spans="6:6" outlineLevel="1" x14ac:dyDescent="0.3"/>
    <row r="73" spans="6:6" outlineLevel="1" x14ac:dyDescent="0.3"/>
    <row r="74" spans="6:6" outlineLevel="1" x14ac:dyDescent="0.3"/>
    <row r="75" spans="6:6" outlineLevel="1" x14ac:dyDescent="0.3"/>
    <row r="76" spans="6:6" outlineLevel="1" x14ac:dyDescent="0.3"/>
    <row r="77" spans="6:6" outlineLevel="1" x14ac:dyDescent="0.3"/>
    <row r="78" spans="6:6" outlineLevel="1" x14ac:dyDescent="0.3"/>
    <row r="79" spans="6:6" outlineLevel="1" x14ac:dyDescent="0.3"/>
    <row r="80" spans="6:6" outlineLevel="1" x14ac:dyDescent="0.3"/>
    <row r="81" spans="4:4" outlineLevel="1" x14ac:dyDescent="0.3"/>
    <row r="82" spans="4:4" outlineLevel="1" x14ac:dyDescent="0.3"/>
    <row r="83" spans="4:4" outlineLevel="1" x14ac:dyDescent="0.3"/>
    <row r="84" spans="4:4" outlineLevel="1" x14ac:dyDescent="0.3"/>
    <row r="85" spans="4:4" outlineLevel="1" x14ac:dyDescent="0.3"/>
    <row r="86" spans="4:4" outlineLevel="1" x14ac:dyDescent="0.3"/>
    <row r="87" spans="4:4" outlineLevel="1" x14ac:dyDescent="0.3"/>
    <row r="88" spans="4:4" outlineLevel="1" x14ac:dyDescent="0.3"/>
    <row r="89" spans="4:4" outlineLevel="1" x14ac:dyDescent="0.3"/>
    <row r="90" spans="4:4" outlineLevel="1" x14ac:dyDescent="0.3"/>
    <row r="91" spans="4:4" outlineLevel="1" x14ac:dyDescent="0.3"/>
    <row r="92" spans="4:4" outlineLevel="1" x14ac:dyDescent="0.3">
      <c r="D92" s="222"/>
    </row>
    <row r="93" spans="4:4" outlineLevel="1" x14ac:dyDescent="0.3"/>
    <row r="94" spans="4:4" outlineLevel="1" x14ac:dyDescent="0.3">
      <c r="D94"/>
    </row>
    <row r="95" spans="4:4" outlineLevel="1" x14ac:dyDescent="0.3"/>
    <row r="96" spans="4:4" outlineLevel="1" x14ac:dyDescent="0.3"/>
    <row r="97" outlineLevel="1" x14ac:dyDescent="0.3"/>
    <row r="98" outlineLevel="1" x14ac:dyDescent="0.3"/>
    <row r="99" outlineLevel="1" x14ac:dyDescent="0.3"/>
    <row r="100" outlineLevel="1" x14ac:dyDescent="0.3"/>
    <row r="101" outlineLevel="1" x14ac:dyDescent="0.3"/>
    <row r="102" outlineLevel="1" x14ac:dyDescent="0.3"/>
    <row r="103" outlineLevel="1" x14ac:dyDescent="0.3"/>
    <row r="104" outlineLevel="1" x14ac:dyDescent="0.3"/>
    <row r="105" outlineLevel="1" x14ac:dyDescent="0.3"/>
    <row r="106" outlineLevel="1" x14ac:dyDescent="0.3"/>
    <row r="107" outlineLevel="1" x14ac:dyDescent="0.3"/>
    <row r="108" outlineLevel="1" x14ac:dyDescent="0.3"/>
    <row r="109" outlineLevel="1" x14ac:dyDescent="0.3"/>
  </sheetData>
  <mergeCells count="1">
    <mergeCell ref="H9:I9"/>
  </mergeCells>
  <phoneticPr fontId="9" type="noConversion"/>
  <pageMargins left="0.7" right="0.7" top="0.75" bottom="0.75" header="0.3" footer="0.3"/>
  <pageSetup scale="41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B7AA0-6952-4912-A2ED-78A8E68A2358}">
  <sheetPr codeName="Sheet6">
    <tabColor theme="4" tint="0.79998168889431442"/>
    <pageSetUpPr fitToPage="1"/>
  </sheetPr>
  <dimension ref="C3:BW118"/>
  <sheetViews>
    <sheetView showGridLines="0" view="pageBreakPreview" zoomScale="55" zoomScaleNormal="25" zoomScaleSheetLayoutView="55" workbookViewId="0">
      <selection activeCell="G10" sqref="G10"/>
    </sheetView>
  </sheetViews>
  <sheetFormatPr defaultColWidth="8.5703125" defaultRowHeight="17.25" outlineLevelRow="1" outlineLevelCol="1" x14ac:dyDescent="0.3"/>
  <cols>
    <col min="1" max="1" width="6.42578125" style="496" customWidth="1"/>
    <col min="2" max="2" width="8.5703125" style="496"/>
    <col min="3" max="4" width="13.42578125" style="496" bestFit="1" customWidth="1"/>
    <col min="5" max="5" width="15.42578125" style="496" bestFit="1" customWidth="1"/>
    <col min="6" max="6" width="11.42578125" style="496" bestFit="1" customWidth="1"/>
    <col min="7" max="7" width="9.42578125" style="496" bestFit="1" customWidth="1"/>
    <col min="8" max="8" width="22.5703125" style="496" customWidth="1"/>
    <col min="9" max="9" width="18.42578125" style="496" bestFit="1" customWidth="1"/>
    <col min="10" max="11" width="15.5703125" style="496" bestFit="1" customWidth="1"/>
    <col min="12" max="12" width="11.5703125" style="496" customWidth="1" outlineLevel="1"/>
    <col min="13" max="29" width="9.42578125" style="496" customWidth="1" outlineLevel="1"/>
    <col min="30" max="30" width="14.42578125" style="496" customWidth="1" outlineLevel="1"/>
    <col min="31" max="31" width="14.5703125" style="496" customWidth="1" outlineLevel="1"/>
    <col min="32" max="32" width="11.42578125" style="496" customWidth="1" outlineLevel="1"/>
    <col min="33" max="34" width="10.42578125" style="496" customWidth="1" outlineLevel="1"/>
    <col min="35" max="35" width="10" style="496" customWidth="1" outlineLevel="1"/>
    <col min="36" max="36" width="8.5703125" style="496" customWidth="1" outlineLevel="1"/>
    <col min="37" max="37" width="24.5703125" style="496" customWidth="1" outlineLevel="1"/>
    <col min="38" max="39" width="17.42578125" style="496" customWidth="1" outlineLevel="1"/>
    <col min="40" max="40" width="24.5703125" style="496" customWidth="1" outlineLevel="1"/>
    <col min="41" max="41" width="17.42578125" style="496" customWidth="1" outlineLevel="1"/>
    <col min="42" max="42" width="10.42578125" style="496" customWidth="1" outlineLevel="1"/>
    <col min="43" max="43" width="9.5703125" style="496" customWidth="1" outlineLevel="1"/>
    <col min="44" max="44" width="11.42578125" style="496" customWidth="1" outlineLevel="1"/>
    <col min="45" max="46" width="9" style="496" customWidth="1" outlineLevel="1"/>
    <col min="47" max="48" width="9.42578125" style="496" customWidth="1" outlineLevel="1"/>
    <col min="49" max="49" width="13.42578125" style="496" customWidth="1" outlineLevel="1"/>
    <col min="50" max="50" width="9.42578125" style="496" customWidth="1" outlineLevel="1"/>
    <col min="51" max="51" width="13.42578125" style="496" customWidth="1" outlineLevel="1"/>
    <col min="52" max="53" width="8.5703125" style="496" customWidth="1" outlineLevel="1"/>
    <col min="54" max="54" width="16.42578125" style="496" customWidth="1" outlineLevel="1"/>
    <col min="55" max="72" width="12.5703125" style="496" customWidth="1"/>
    <col min="73" max="16384" width="8.5703125" style="496"/>
  </cols>
  <sheetData>
    <row r="3" spans="3:75" x14ac:dyDescent="0.3">
      <c r="C3" s="495" t="s">
        <v>760</v>
      </c>
    </row>
    <row r="4" spans="3:75" x14ac:dyDescent="0.3">
      <c r="C4" s="495" t="s">
        <v>761</v>
      </c>
      <c r="AS4" s="497"/>
    </row>
    <row r="5" spans="3:75" x14ac:dyDescent="0.3">
      <c r="D5" s="495"/>
      <c r="E5" s="495"/>
      <c r="F5" s="495"/>
      <c r="G5" s="495"/>
      <c r="H5" s="495"/>
      <c r="J5" s="495"/>
      <c r="K5" s="495"/>
      <c r="L5" s="498"/>
      <c r="M5" s="499"/>
      <c r="N5" s="499"/>
      <c r="O5" s="499"/>
      <c r="P5" s="499"/>
      <c r="Q5" s="499"/>
      <c r="R5" s="499"/>
      <c r="S5" s="499"/>
      <c r="T5" s="499"/>
      <c r="U5" s="499"/>
      <c r="V5" s="499"/>
      <c r="W5" s="499"/>
      <c r="X5" s="499"/>
      <c r="Y5" s="499"/>
      <c r="Z5" s="499"/>
      <c r="AA5" s="499"/>
      <c r="AB5" s="499"/>
    </row>
    <row r="6" spans="3:75" ht="18" customHeight="1" x14ac:dyDescent="0.3">
      <c r="C6" s="495" t="s">
        <v>762</v>
      </c>
      <c r="L6" s="1065" t="s">
        <v>395</v>
      </c>
      <c r="M6" s="1066"/>
      <c r="N6" s="1067"/>
      <c r="O6" s="1065" t="s">
        <v>90</v>
      </c>
      <c r="P6" s="1066"/>
      <c r="Q6" s="1067"/>
      <c r="R6" s="1065" t="s">
        <v>92</v>
      </c>
      <c r="S6" s="1066"/>
      <c r="T6" s="1067"/>
      <c r="U6" s="1065"/>
      <c r="V6" s="1066"/>
      <c r="W6" s="1067"/>
      <c r="X6" s="1065"/>
      <c r="Y6" s="1066"/>
      <c r="Z6" s="1067"/>
      <c r="AA6" s="1065"/>
      <c r="AB6" s="1066"/>
      <c r="AC6" s="1067"/>
      <c r="AT6" s="500"/>
      <c r="AV6" s="501"/>
      <c r="BC6" s="505" t="s">
        <v>763</v>
      </c>
    </row>
    <row r="7" spans="3:75" ht="49.5" customHeight="1" x14ac:dyDescent="0.3">
      <c r="C7" s="502" t="s">
        <v>764</v>
      </c>
      <c r="L7" s="1062" t="s">
        <v>765</v>
      </c>
      <c r="M7" s="1063"/>
      <c r="N7" s="1064"/>
      <c r="O7" s="1063" t="s">
        <v>766</v>
      </c>
      <c r="P7" s="1063"/>
      <c r="Q7" s="1064"/>
      <c r="R7" s="1063" t="s">
        <v>767</v>
      </c>
      <c r="S7" s="1063"/>
      <c r="T7" s="1064"/>
      <c r="U7" s="1062"/>
      <c r="V7" s="1063"/>
      <c r="W7" s="1064"/>
      <c r="X7" s="1062"/>
      <c r="Y7" s="1071"/>
      <c r="Z7" s="1072"/>
      <c r="AA7" s="1062"/>
      <c r="AB7" s="1071"/>
      <c r="AC7" s="1072"/>
      <c r="AD7" s="499"/>
      <c r="AE7" s="499"/>
      <c r="AF7" s="503" t="s">
        <v>768</v>
      </c>
      <c r="AG7" s="504" t="s">
        <v>769</v>
      </c>
      <c r="AH7" s="504" t="s">
        <v>770</v>
      </c>
      <c r="AK7" s="505"/>
      <c r="BC7" s="1068" t="s">
        <v>765</v>
      </c>
      <c r="BD7" s="1073"/>
      <c r="BE7" s="1074"/>
      <c r="BF7" s="1068" t="s">
        <v>766</v>
      </c>
      <c r="BG7" s="1073"/>
      <c r="BH7" s="1074"/>
      <c r="BI7" s="1068" t="s">
        <v>767</v>
      </c>
      <c r="BJ7" s="1073"/>
      <c r="BK7" s="1074"/>
      <c r="BL7" s="1068"/>
      <c r="BM7" s="1073"/>
      <c r="BN7" s="1074"/>
      <c r="BO7" s="1068"/>
      <c r="BP7" s="1069"/>
      <c r="BQ7" s="1070"/>
      <c r="BR7" s="1068"/>
      <c r="BS7" s="1069"/>
      <c r="BT7" s="1070"/>
    </row>
    <row r="8" spans="3:75" ht="40.35" customHeight="1" x14ac:dyDescent="0.3">
      <c r="C8" s="604" t="s">
        <v>356</v>
      </c>
      <c r="D8" s="604" t="s">
        <v>717</v>
      </c>
      <c r="E8" s="605" t="s">
        <v>718</v>
      </c>
      <c r="F8" s="605" t="s">
        <v>771</v>
      </c>
      <c r="G8" s="605" t="s">
        <v>772</v>
      </c>
      <c r="H8" s="605" t="s">
        <v>773</v>
      </c>
      <c r="I8" s="605" t="s">
        <v>774</v>
      </c>
      <c r="J8" s="605" t="s">
        <v>775</v>
      </c>
      <c r="K8" s="605" t="s">
        <v>776</v>
      </c>
      <c r="L8" s="605" t="s">
        <v>191</v>
      </c>
      <c r="M8" s="605" t="s">
        <v>194</v>
      </c>
      <c r="N8" s="605" t="s">
        <v>193</v>
      </c>
      <c r="O8" s="605" t="s">
        <v>191</v>
      </c>
      <c r="P8" s="605" t="s">
        <v>194</v>
      </c>
      <c r="Q8" s="605" t="s">
        <v>193</v>
      </c>
      <c r="R8" s="605" t="s">
        <v>191</v>
      </c>
      <c r="S8" s="605" t="s">
        <v>194</v>
      </c>
      <c r="T8" s="605" t="s">
        <v>193</v>
      </c>
      <c r="U8" s="605"/>
      <c r="V8" s="605"/>
      <c r="W8" s="605"/>
      <c r="X8" s="605"/>
      <c r="Y8" s="605"/>
      <c r="Z8" s="605"/>
      <c r="AA8" s="605"/>
      <c r="AB8" s="605"/>
      <c r="AC8" s="605"/>
      <c r="AD8" s="605" t="s">
        <v>777</v>
      </c>
      <c r="AE8" s="605" t="s">
        <v>778</v>
      </c>
      <c r="AF8" s="606" t="s">
        <v>779</v>
      </c>
      <c r="AG8" s="606" t="s">
        <v>769</v>
      </c>
      <c r="AH8" s="606" t="s">
        <v>770</v>
      </c>
      <c r="AK8" s="508" t="s">
        <v>780</v>
      </c>
      <c r="AL8" s="509"/>
      <c r="AN8" s="508" t="s">
        <v>780</v>
      </c>
      <c r="AO8" s="509"/>
      <c r="BC8" s="605" t="s">
        <v>191</v>
      </c>
      <c r="BD8" s="605" t="s">
        <v>194</v>
      </c>
      <c r="BE8" s="605" t="s">
        <v>193</v>
      </c>
      <c r="BF8" s="605" t="s">
        <v>191</v>
      </c>
      <c r="BG8" s="605" t="s">
        <v>194</v>
      </c>
      <c r="BH8" s="605" t="s">
        <v>193</v>
      </c>
      <c r="BI8" s="605" t="s">
        <v>191</v>
      </c>
      <c r="BJ8" s="605" t="s">
        <v>194</v>
      </c>
      <c r="BK8" s="605" t="s">
        <v>193</v>
      </c>
      <c r="BL8" s="605"/>
      <c r="BM8" s="605"/>
      <c r="BN8" s="605"/>
      <c r="BO8" s="605"/>
      <c r="BP8" s="605"/>
      <c r="BQ8" s="605"/>
      <c r="BR8" s="605"/>
      <c r="BS8" s="605"/>
      <c r="BT8" s="605"/>
    </row>
    <row r="9" spans="3:75" ht="15" hidden="1" customHeight="1" outlineLevel="1" x14ac:dyDescent="0.3">
      <c r="C9" s="734"/>
      <c r="D9" s="734"/>
      <c r="E9" s="734"/>
      <c r="F9" s="735"/>
      <c r="G9" s="735"/>
      <c r="H9" s="735"/>
      <c r="I9" s="735"/>
      <c r="J9" s="735"/>
      <c r="K9" s="735"/>
      <c r="L9" s="736" t="str">
        <f>L6&amp;L8</f>
        <v>Purchase LF RehabLTV</v>
      </c>
      <c r="M9" s="736" t="str">
        <f>L6&amp;M8</f>
        <v>Purchase LF RehabLTARV</v>
      </c>
      <c r="N9" s="736" t="str">
        <f>L6&amp;N8</f>
        <v>Purchase LF RehabLTC</v>
      </c>
      <c r="O9" s="736" t="str">
        <f>O6&amp;O8</f>
        <v>Purchase BF RehabLTV</v>
      </c>
      <c r="P9" s="736" t="str">
        <f>O6&amp;P8</f>
        <v>Purchase BF RehabLTARV</v>
      </c>
      <c r="Q9" s="736" t="str">
        <f>O6&amp;Q8</f>
        <v>Purchase BF RehabLTC</v>
      </c>
      <c r="R9" s="736" t="str">
        <f>R6&amp;R8</f>
        <v>Refinance LF RehabLTV</v>
      </c>
      <c r="S9" s="736" t="str">
        <f>R6&amp;S8</f>
        <v>Refinance LF RehabLTARV</v>
      </c>
      <c r="T9" s="736" t="str">
        <f>R6&amp;T8</f>
        <v>Refinance LF RehabLTC</v>
      </c>
      <c r="U9" s="736"/>
      <c r="V9" s="736"/>
      <c r="W9" s="736"/>
      <c r="X9" s="736"/>
      <c r="Y9" s="736"/>
      <c r="Z9" s="736"/>
      <c r="AA9" s="736"/>
      <c r="AB9" s="736"/>
      <c r="AC9" s="736"/>
      <c r="AD9" s="736" t="s">
        <v>781</v>
      </c>
      <c r="AE9" s="736" t="s">
        <v>782</v>
      </c>
      <c r="AF9" s="894" t="s">
        <v>779</v>
      </c>
      <c r="AG9" s="895" t="s">
        <v>769</v>
      </c>
      <c r="AH9" s="896" t="s">
        <v>770</v>
      </c>
      <c r="AK9" s="506" t="s">
        <v>783</v>
      </c>
      <c r="AL9" s="506" t="s">
        <v>522</v>
      </c>
      <c r="AN9" s="506" t="s">
        <v>784</v>
      </c>
      <c r="AO9" s="506" t="s">
        <v>785</v>
      </c>
      <c r="AS9" s="505" t="s">
        <v>786</v>
      </c>
    </row>
    <row r="10" spans="3:75" ht="15" customHeight="1" collapsed="1" x14ac:dyDescent="0.3">
      <c r="C10" s="512" t="s">
        <v>1</v>
      </c>
      <c r="D10" s="512" t="s">
        <v>787</v>
      </c>
      <c r="E10" s="549">
        <v>7</v>
      </c>
      <c r="F10" s="549" t="str">
        <f t="shared" ref="F10:F65" si="0">C10&amp;D10&amp;E10</f>
        <v>GUCA7</v>
      </c>
      <c r="G10" s="549">
        <v>740</v>
      </c>
      <c r="H10" s="549" t="str">
        <f>_xlfn.CONCAT(C10,D10,E10,G10,I10)</f>
        <v>GUCA77404</v>
      </c>
      <c r="I10" s="549">
        <v>4</v>
      </c>
      <c r="J10" s="550">
        <v>3000000</v>
      </c>
      <c r="K10" s="550">
        <v>9999999</v>
      </c>
      <c r="L10" s="551">
        <f>+IFERROR(BC10+'Master Sizer Inputs'!$T$29,"N/A")</f>
        <v>0.62499999999999989</v>
      </c>
      <c r="M10" s="552">
        <f>+IFERROR(BD10+'Master Sizer Inputs'!$T$29,"N/A")</f>
        <v>0.6</v>
      </c>
      <c r="N10" s="553">
        <f>+IFERROR(BE10+'Master Sizer Inputs'!$T$29,"N/A")</f>
        <v>0.77499999999999991</v>
      </c>
      <c r="O10" s="551">
        <f>+IFERROR(BF10+'Master Sizer Inputs'!$T$29,"N/A")</f>
        <v>0.62499999999999989</v>
      </c>
      <c r="P10" s="552">
        <f>+IFERROR(BG10+'Master Sizer Inputs'!$T$29,"N/A")</f>
        <v>0.6</v>
      </c>
      <c r="Q10" s="553">
        <f>+IFERROR(BH10+'Master Sizer Inputs'!$T$29,"N/A")</f>
        <v>0.77499999999999991</v>
      </c>
      <c r="R10" s="551">
        <f>+IFERROR(BI10+'Master Sizer Inputs'!$T$29,"N/A")</f>
        <v>0.57499999999999996</v>
      </c>
      <c r="S10" s="552">
        <f>+IFERROR(BJ10+'Master Sizer Inputs'!$T$29,"N/A")</f>
        <v>0.57499999999999996</v>
      </c>
      <c r="T10" s="553">
        <f>+IFERROR(BK10+'Master Sizer Inputs'!$T$29,"N/A")</f>
        <v>0.77499999999999991</v>
      </c>
      <c r="U10" s="551"/>
      <c r="V10" s="552"/>
      <c r="W10" s="553"/>
      <c r="X10" s="551"/>
      <c r="Y10" s="552"/>
      <c r="Z10" s="553"/>
      <c r="AA10" s="551"/>
      <c r="AB10" s="551"/>
      <c r="AC10" s="553"/>
      <c r="AD10" s="554">
        <f t="shared" ref="AD10:AD41" si="1">$AL$39</f>
        <v>7.4999999999999997E-3</v>
      </c>
      <c r="AE10" s="554">
        <v>7.4999999999999997E-3</v>
      </c>
      <c r="AF10" s="554">
        <f>+AF11+$AL$31</f>
        <v>9.7240000000000021E-2</v>
      </c>
      <c r="AG10" s="554">
        <f t="shared" ref="AG10:AH29" si="2">+AF10+$AL$30</f>
        <v>9.7240000000000021E-2</v>
      </c>
      <c r="AH10" s="554">
        <f t="shared" si="2"/>
        <v>9.7240000000000021E-2</v>
      </c>
      <c r="AK10" s="511" t="s">
        <v>788</v>
      </c>
      <c r="AL10" s="511" t="s">
        <v>789</v>
      </c>
      <c r="AN10" s="511" t="s">
        <v>788</v>
      </c>
      <c r="AO10" s="511" t="s">
        <v>789</v>
      </c>
      <c r="AS10" s="512" t="s">
        <v>1</v>
      </c>
      <c r="AT10" s="512" t="s">
        <v>787</v>
      </c>
      <c r="AU10" s="512">
        <v>7</v>
      </c>
      <c r="AV10" s="512">
        <v>680</v>
      </c>
      <c r="AW10" s="512" t="str">
        <f t="shared" ref="AW10:AW25" si="3">AS10&amp;AT10&amp;AU10&amp;AV10</f>
        <v>GUCA7680</v>
      </c>
      <c r="AX10" s="512">
        <v>680</v>
      </c>
      <c r="AY10" s="512" t="str">
        <f t="shared" ref="AY10:AY25" si="4">AS10&amp;AT10&amp;AU10&amp;AX10</f>
        <v>GUCA7680</v>
      </c>
      <c r="BC10" s="551">
        <v>0.64999999999999991</v>
      </c>
      <c r="BD10" s="552">
        <v>0.625</v>
      </c>
      <c r="BE10" s="553">
        <v>0.79999999999999993</v>
      </c>
      <c r="BF10" s="551">
        <v>0.64999999999999991</v>
      </c>
      <c r="BG10" s="552">
        <v>0.625</v>
      </c>
      <c r="BH10" s="553">
        <v>0.79999999999999993</v>
      </c>
      <c r="BI10" s="551">
        <v>0.6</v>
      </c>
      <c r="BJ10" s="552">
        <v>0.6</v>
      </c>
      <c r="BK10" s="553">
        <v>0.79999999999999993</v>
      </c>
      <c r="BL10" s="551"/>
      <c r="BM10" s="552"/>
      <c r="BN10" s="553"/>
      <c r="BO10" s="551"/>
      <c r="BP10" s="552"/>
      <c r="BQ10" s="553"/>
      <c r="BR10" s="551"/>
      <c r="BS10" s="552"/>
      <c r="BT10" s="553"/>
    </row>
    <row r="11" spans="3:75" x14ac:dyDescent="0.3">
      <c r="C11" s="512" t="s">
        <v>1</v>
      </c>
      <c r="D11" s="512" t="s">
        <v>787</v>
      </c>
      <c r="E11" s="549">
        <v>7</v>
      </c>
      <c r="F11" s="549" t="str">
        <f t="shared" si="0"/>
        <v>GUCA7</v>
      </c>
      <c r="G11" s="549">
        <v>740</v>
      </c>
      <c r="H11" s="549" t="str">
        <f t="shared" ref="H11:H65" si="5">_xlfn.CONCAT(C11,D11,E11,G11,I11)</f>
        <v>GUCA77403</v>
      </c>
      <c r="I11" s="549">
        <v>3</v>
      </c>
      <c r="J11" s="550">
        <v>2000000</v>
      </c>
      <c r="K11" s="550">
        <v>2999999</v>
      </c>
      <c r="L11" s="551">
        <f>+IFERROR(BC11+'Master Sizer Inputs'!$T$29,"N/A")</f>
        <v>0.64999999999999991</v>
      </c>
      <c r="M11" s="552">
        <f>+IFERROR(BD11+'Master Sizer Inputs'!$T$29,"N/A")</f>
        <v>0.625</v>
      </c>
      <c r="N11" s="553">
        <f>+IFERROR(BE11+'Master Sizer Inputs'!$T$29,"N/A")</f>
        <v>0.79999999999999993</v>
      </c>
      <c r="O11" s="551">
        <f>+IFERROR(BF11+'Master Sizer Inputs'!$T$29,"N/A")</f>
        <v>0.64999999999999991</v>
      </c>
      <c r="P11" s="552">
        <f>+IFERROR(BG11+'Master Sizer Inputs'!$T$29,"N/A")</f>
        <v>0.625</v>
      </c>
      <c r="Q11" s="553">
        <f>+IFERROR(BH11+'Master Sizer Inputs'!$T$29,"N/A")</f>
        <v>0.79999999999999993</v>
      </c>
      <c r="R11" s="551">
        <f>+IFERROR(BI11+'Master Sizer Inputs'!$T$29,"N/A")</f>
        <v>0.6</v>
      </c>
      <c r="S11" s="552">
        <f>+IFERROR(BJ11+'Master Sizer Inputs'!$T$29,"N/A")</f>
        <v>0.6</v>
      </c>
      <c r="T11" s="553">
        <f>+IFERROR(BK11+'Master Sizer Inputs'!$T$29,"N/A")</f>
        <v>0.79999999999999993</v>
      </c>
      <c r="U11" s="551"/>
      <c r="V11" s="552"/>
      <c r="W11" s="553"/>
      <c r="X11" s="551"/>
      <c r="Y11" s="552"/>
      <c r="Z11" s="553"/>
      <c r="AA11" s="551"/>
      <c r="AB11" s="551"/>
      <c r="AC11" s="553"/>
      <c r="AD11" s="554">
        <f t="shared" si="1"/>
        <v>7.4999999999999997E-3</v>
      </c>
      <c r="AE11" s="554">
        <v>7.4999999999999997E-3</v>
      </c>
      <c r="AF11" s="554">
        <f>+AF12+$AL$31</f>
        <v>9.4740000000000019E-2</v>
      </c>
      <c r="AG11" s="554">
        <f t="shared" si="2"/>
        <v>9.4740000000000019E-2</v>
      </c>
      <c r="AH11" s="554">
        <f t="shared" si="2"/>
        <v>9.4740000000000019E-2</v>
      </c>
      <c r="AK11" s="507">
        <v>1000</v>
      </c>
      <c r="AL11" s="507" t="s">
        <v>787</v>
      </c>
      <c r="AN11" s="507">
        <v>0</v>
      </c>
      <c r="AO11" s="507">
        <v>1</v>
      </c>
      <c r="AS11" s="512" t="s">
        <v>1</v>
      </c>
      <c r="AT11" s="512" t="s">
        <v>787</v>
      </c>
      <c r="AU11" s="512">
        <v>7</v>
      </c>
      <c r="AV11" s="512">
        <v>700</v>
      </c>
      <c r="AW11" s="512" t="str">
        <f t="shared" si="3"/>
        <v>GUCA7700</v>
      </c>
      <c r="AX11" s="512">
        <v>700</v>
      </c>
      <c r="AY11" s="512" t="str">
        <f t="shared" si="4"/>
        <v>GUCA7700</v>
      </c>
      <c r="BC11" s="551">
        <v>0.67499999999999993</v>
      </c>
      <c r="BD11" s="552">
        <v>0.65</v>
      </c>
      <c r="BE11" s="553">
        <v>0.82499999999999996</v>
      </c>
      <c r="BF11" s="551">
        <v>0.67499999999999993</v>
      </c>
      <c r="BG11" s="552">
        <v>0.65</v>
      </c>
      <c r="BH11" s="553">
        <v>0.82499999999999996</v>
      </c>
      <c r="BI11" s="551">
        <v>0.625</v>
      </c>
      <c r="BJ11" s="552">
        <v>0.625</v>
      </c>
      <c r="BK11" s="553">
        <v>0.82499999999999996</v>
      </c>
      <c r="BL11" s="551"/>
      <c r="BM11" s="552"/>
      <c r="BN11" s="553"/>
      <c r="BO11" s="551"/>
      <c r="BP11" s="552"/>
      <c r="BQ11" s="553"/>
      <c r="BR11" s="551"/>
      <c r="BS11" s="552"/>
      <c r="BT11" s="553"/>
    </row>
    <row r="12" spans="3:75" x14ac:dyDescent="0.3">
      <c r="C12" s="512" t="s">
        <v>1</v>
      </c>
      <c r="D12" s="512" t="s">
        <v>787</v>
      </c>
      <c r="E12" s="549">
        <v>7</v>
      </c>
      <c r="F12" s="549" t="str">
        <f t="shared" si="0"/>
        <v>GUCA7</v>
      </c>
      <c r="G12" s="549">
        <v>740</v>
      </c>
      <c r="H12" s="549" t="str">
        <f t="shared" si="5"/>
        <v>GUCA77402</v>
      </c>
      <c r="I12" s="549">
        <v>2</v>
      </c>
      <c r="J12" s="550">
        <v>1000000</v>
      </c>
      <c r="K12" s="550">
        <v>1999999</v>
      </c>
      <c r="L12" s="551">
        <f>+IFERROR(BC12+'Master Sizer Inputs'!$T$29,"N/A")</f>
        <v>0.67499999999999993</v>
      </c>
      <c r="M12" s="552">
        <f>+IFERROR(BD12+'Master Sizer Inputs'!$T$29,"N/A")</f>
        <v>0.65</v>
      </c>
      <c r="N12" s="553">
        <f>+IFERROR(BE12+'Master Sizer Inputs'!$T$29,"N/A")</f>
        <v>0.82499999999999996</v>
      </c>
      <c r="O12" s="551">
        <f>+IFERROR(BF12+'Master Sizer Inputs'!$T$29,"N/A")</f>
        <v>0.67499999999999993</v>
      </c>
      <c r="P12" s="552">
        <f>+IFERROR(BG12+'Master Sizer Inputs'!$T$29,"N/A")</f>
        <v>0.65</v>
      </c>
      <c r="Q12" s="553">
        <f>+IFERROR(BH12+'Master Sizer Inputs'!$T$29,"N/A")</f>
        <v>0.82499999999999996</v>
      </c>
      <c r="R12" s="551">
        <f>+IFERROR(BI12+'Master Sizer Inputs'!$T$29,"N/A")</f>
        <v>0.625</v>
      </c>
      <c r="S12" s="552">
        <f>+IFERROR(BJ12+'Master Sizer Inputs'!$T$29,"N/A")</f>
        <v>0.625</v>
      </c>
      <c r="T12" s="553">
        <f>+IFERROR(BK12+'Master Sizer Inputs'!$T$29,"N/A")</f>
        <v>0.82499999999999996</v>
      </c>
      <c r="U12" s="551"/>
      <c r="V12" s="552"/>
      <c r="W12" s="553"/>
      <c r="X12" s="551"/>
      <c r="Y12" s="552"/>
      <c r="Z12" s="553"/>
      <c r="AA12" s="551"/>
      <c r="AB12" s="551"/>
      <c r="AC12" s="553"/>
      <c r="AD12" s="554">
        <f t="shared" si="1"/>
        <v>7.4999999999999997E-3</v>
      </c>
      <c r="AE12" s="554">
        <v>7.4999999999999997E-3</v>
      </c>
      <c r="AF12" s="554">
        <f>+AF13</f>
        <v>9.2240000000000016E-2</v>
      </c>
      <c r="AG12" s="554">
        <f t="shared" si="2"/>
        <v>9.2240000000000016E-2</v>
      </c>
      <c r="AH12" s="554">
        <f t="shared" si="2"/>
        <v>9.2240000000000016E-2</v>
      </c>
      <c r="AK12" s="513">
        <v>10</v>
      </c>
      <c r="AL12" s="514" t="s">
        <v>787</v>
      </c>
      <c r="AN12" s="507">
        <v>2</v>
      </c>
      <c r="AO12" s="507">
        <v>1</v>
      </c>
      <c r="AS12" s="512" t="s">
        <v>1</v>
      </c>
      <c r="AT12" s="512" t="s">
        <v>787</v>
      </c>
      <c r="AU12" s="512">
        <v>7</v>
      </c>
      <c r="AV12" s="512">
        <v>720</v>
      </c>
      <c r="AW12" s="512" t="str">
        <f t="shared" si="3"/>
        <v>GUCA7720</v>
      </c>
      <c r="AX12" s="512">
        <v>720</v>
      </c>
      <c r="AY12" s="512" t="str">
        <f t="shared" si="4"/>
        <v>GUCA7720</v>
      </c>
      <c r="BC12" s="551">
        <v>0.7</v>
      </c>
      <c r="BD12" s="552">
        <v>0.67500000000000004</v>
      </c>
      <c r="BE12" s="553">
        <v>0.85</v>
      </c>
      <c r="BF12" s="551">
        <v>0.7</v>
      </c>
      <c r="BG12" s="552">
        <v>0.67500000000000004</v>
      </c>
      <c r="BH12" s="553">
        <v>0.85</v>
      </c>
      <c r="BI12" s="551">
        <v>0.65</v>
      </c>
      <c r="BJ12" s="552">
        <v>0.65</v>
      </c>
      <c r="BK12" s="553">
        <v>0.85</v>
      </c>
      <c r="BL12" s="551"/>
      <c r="BM12" s="552"/>
      <c r="BN12" s="553"/>
      <c r="BO12" s="551"/>
      <c r="BP12" s="552"/>
      <c r="BQ12" s="553"/>
      <c r="BR12" s="551"/>
      <c r="BS12" s="552"/>
      <c r="BT12" s="553"/>
    </row>
    <row r="13" spans="3:75" ht="18" thickBot="1" x14ac:dyDescent="0.35">
      <c r="C13" s="512" t="s">
        <v>1</v>
      </c>
      <c r="D13" s="512" t="s">
        <v>787</v>
      </c>
      <c r="E13" s="549">
        <v>7</v>
      </c>
      <c r="F13" s="549" t="str">
        <f t="shared" si="0"/>
        <v>GUCA7</v>
      </c>
      <c r="G13" s="549">
        <v>740</v>
      </c>
      <c r="H13" s="549" t="str">
        <f t="shared" si="5"/>
        <v>GUCA77401</v>
      </c>
      <c r="I13" s="549">
        <v>1</v>
      </c>
      <c r="J13" s="550">
        <v>236250</v>
      </c>
      <c r="K13" s="550">
        <v>999999</v>
      </c>
      <c r="L13" s="555">
        <f>+IFERROR(BC13+'Master Sizer Inputs'!$T$29,"N/A")</f>
        <v>0.67499999999999993</v>
      </c>
      <c r="M13" s="556">
        <f>+IFERROR(BD13+'Master Sizer Inputs'!$T$29,"N/A")</f>
        <v>0.65</v>
      </c>
      <c r="N13" s="557">
        <f>+IFERROR(BE13+'Master Sizer Inputs'!$T$29,"N/A")</f>
        <v>0.82499999999999996</v>
      </c>
      <c r="O13" s="555">
        <f>+IFERROR(BF13+'Master Sizer Inputs'!$T$29,"N/A")</f>
        <v>0.67499999999999993</v>
      </c>
      <c r="P13" s="556">
        <f>+IFERROR(BG13+'Master Sizer Inputs'!$T$29,"N/A")</f>
        <v>0.65</v>
      </c>
      <c r="Q13" s="557">
        <f>+IFERROR(BH13+'Master Sizer Inputs'!$T$29,"N/A")</f>
        <v>0.82499999999999996</v>
      </c>
      <c r="R13" s="555">
        <f>+IFERROR(BI13+'Master Sizer Inputs'!$T$29,"N/A")</f>
        <v>0.625</v>
      </c>
      <c r="S13" s="556">
        <f>+IFERROR(BJ13+'Master Sizer Inputs'!$T$29,"N/A")</f>
        <v>0.625</v>
      </c>
      <c r="T13" s="557">
        <f>+IFERROR(BK13+'Master Sizer Inputs'!$T$29,"N/A")</f>
        <v>0.82499999999999996</v>
      </c>
      <c r="U13" s="555"/>
      <c r="V13" s="556"/>
      <c r="W13" s="557"/>
      <c r="X13" s="555"/>
      <c r="Y13" s="556"/>
      <c r="Z13" s="557"/>
      <c r="AA13" s="555"/>
      <c r="AB13" s="555"/>
      <c r="AC13" s="557"/>
      <c r="AD13" s="554">
        <f t="shared" si="1"/>
        <v>7.4999999999999997E-3</v>
      </c>
      <c r="AE13" s="554">
        <v>7.4999999999999997E-3</v>
      </c>
      <c r="AF13" s="554">
        <f>+$AL$26</f>
        <v>9.2240000000000016E-2</v>
      </c>
      <c r="AG13" s="554">
        <f t="shared" si="2"/>
        <v>9.2240000000000016E-2</v>
      </c>
      <c r="AH13" s="554">
        <f t="shared" si="2"/>
        <v>9.2240000000000016E-2</v>
      </c>
      <c r="AK13" s="513">
        <v>9</v>
      </c>
      <c r="AL13" s="514" t="s">
        <v>787</v>
      </c>
      <c r="AN13" s="507">
        <v>3</v>
      </c>
      <c r="AO13" s="507">
        <v>3</v>
      </c>
      <c r="AS13" s="512" t="s">
        <v>1</v>
      </c>
      <c r="AT13" s="512" t="s">
        <v>787</v>
      </c>
      <c r="AU13" s="512">
        <v>7</v>
      </c>
      <c r="AV13" s="512">
        <v>740</v>
      </c>
      <c r="AW13" s="512" t="str">
        <f t="shared" si="3"/>
        <v>GUCA7740</v>
      </c>
      <c r="AX13" s="512">
        <v>740</v>
      </c>
      <c r="AY13" s="512" t="str">
        <f t="shared" si="4"/>
        <v>GUCA7740</v>
      </c>
      <c r="BC13" s="555">
        <v>0.7</v>
      </c>
      <c r="BD13" s="556">
        <v>0.67500000000000004</v>
      </c>
      <c r="BE13" s="557">
        <v>0.85</v>
      </c>
      <c r="BF13" s="555">
        <v>0.7</v>
      </c>
      <c r="BG13" s="556">
        <v>0.67500000000000004</v>
      </c>
      <c r="BH13" s="557">
        <v>0.85</v>
      </c>
      <c r="BI13" s="555">
        <v>0.65</v>
      </c>
      <c r="BJ13" s="556">
        <v>0.65</v>
      </c>
      <c r="BK13" s="557">
        <v>0.85</v>
      </c>
      <c r="BL13" s="555"/>
      <c r="BM13" s="556"/>
      <c r="BN13" s="557"/>
      <c r="BO13" s="555"/>
      <c r="BP13" s="556"/>
      <c r="BQ13" s="557"/>
      <c r="BR13" s="555"/>
      <c r="BS13" s="556"/>
      <c r="BT13" s="557"/>
    </row>
    <row r="14" spans="3:75" x14ac:dyDescent="0.3">
      <c r="C14" s="558" t="s">
        <v>1</v>
      </c>
      <c r="D14" s="558" t="s">
        <v>787</v>
      </c>
      <c r="E14" s="535">
        <v>7</v>
      </c>
      <c r="F14" s="535" t="str">
        <f t="shared" si="0"/>
        <v>GUCA7</v>
      </c>
      <c r="G14" s="535">
        <v>720</v>
      </c>
      <c r="H14" s="535" t="str">
        <f t="shared" si="5"/>
        <v>GUCA77204</v>
      </c>
      <c r="I14" s="535">
        <v>4</v>
      </c>
      <c r="J14" s="559">
        <v>3000000</v>
      </c>
      <c r="K14" s="559">
        <v>9999999</v>
      </c>
      <c r="L14" s="560">
        <f>+IFERROR(BC14+'Master Sizer Inputs'!$T$29,"N/A")</f>
        <v>0.62499999999999989</v>
      </c>
      <c r="M14" s="561">
        <f>+IFERROR(BD14+'Master Sizer Inputs'!$T$29,"N/A")</f>
        <v>0.6</v>
      </c>
      <c r="N14" s="562">
        <f>+IFERROR(BE14+'Master Sizer Inputs'!$T$29,"N/A")</f>
        <v>0.77499999999999991</v>
      </c>
      <c r="O14" s="560">
        <f>+IFERROR(BF14+'Master Sizer Inputs'!$T$29,"N/A")</f>
        <v>0.62499999999999989</v>
      </c>
      <c r="P14" s="561">
        <f>+IFERROR(BG14+'Master Sizer Inputs'!$T$29,"N/A")</f>
        <v>0.6</v>
      </c>
      <c r="Q14" s="562">
        <f>+IFERROR(BH14+'Master Sizer Inputs'!$T$29,"N/A")</f>
        <v>0.77499999999999991</v>
      </c>
      <c r="R14" s="560">
        <f>+IFERROR(BI14+'Master Sizer Inputs'!$T$29,"N/A")</f>
        <v>0.57499999999999996</v>
      </c>
      <c r="S14" s="561">
        <f>+IFERROR(BJ14+'Master Sizer Inputs'!$T$29,"N/A")</f>
        <v>0.57499999999999996</v>
      </c>
      <c r="T14" s="562">
        <f>+IFERROR(BK14+'Master Sizer Inputs'!$T$29,"N/A")</f>
        <v>0.77499999999999991</v>
      </c>
      <c r="U14" s="560"/>
      <c r="V14" s="561"/>
      <c r="W14" s="562"/>
      <c r="X14" s="560"/>
      <c r="Y14" s="561"/>
      <c r="Z14" s="562"/>
      <c r="AA14" s="560"/>
      <c r="AB14" s="560"/>
      <c r="AC14" s="562"/>
      <c r="AD14" s="563">
        <f t="shared" si="1"/>
        <v>7.4999999999999997E-3</v>
      </c>
      <c r="AE14" s="563">
        <v>7.4999999999999997E-3</v>
      </c>
      <c r="AF14" s="563">
        <f t="shared" ref="AF14:AF45" si="6">+AF10+$AL$32</f>
        <v>9.8990000000000022E-2</v>
      </c>
      <c r="AG14" s="563">
        <f t="shared" si="2"/>
        <v>9.8990000000000022E-2</v>
      </c>
      <c r="AH14" s="563">
        <f t="shared" si="2"/>
        <v>9.8990000000000022E-2</v>
      </c>
      <c r="AK14" s="514">
        <v>8</v>
      </c>
      <c r="AL14" s="514" t="s">
        <v>787</v>
      </c>
      <c r="AN14" s="507">
        <v>5</v>
      </c>
      <c r="AO14" s="507">
        <v>5</v>
      </c>
      <c r="AS14" s="515" t="s">
        <v>1</v>
      </c>
      <c r="AT14" s="515" t="s">
        <v>790</v>
      </c>
      <c r="AU14" s="515">
        <v>5</v>
      </c>
      <c r="AV14" s="515">
        <v>680</v>
      </c>
      <c r="AW14" s="515" t="str">
        <f t="shared" si="3"/>
        <v>GUCB5680</v>
      </c>
      <c r="AX14" s="515">
        <v>680</v>
      </c>
      <c r="AY14" s="515" t="str">
        <f t="shared" si="4"/>
        <v>GUCB5680</v>
      </c>
      <c r="BC14" s="560">
        <v>0.64999999999999991</v>
      </c>
      <c r="BD14" s="561">
        <v>0.625</v>
      </c>
      <c r="BE14" s="562">
        <v>0.79999999999999993</v>
      </c>
      <c r="BF14" s="560">
        <v>0.64999999999999991</v>
      </c>
      <c r="BG14" s="561">
        <v>0.625</v>
      </c>
      <c r="BH14" s="562">
        <v>0.79999999999999993</v>
      </c>
      <c r="BI14" s="560">
        <v>0.6</v>
      </c>
      <c r="BJ14" s="561">
        <v>0.6</v>
      </c>
      <c r="BK14" s="562">
        <v>0.79999999999999993</v>
      </c>
      <c r="BL14" s="560"/>
      <c r="BM14" s="561"/>
      <c r="BN14" s="562"/>
      <c r="BO14" s="560"/>
      <c r="BP14" s="561"/>
      <c r="BQ14" s="562"/>
      <c r="BR14" s="560"/>
      <c r="BS14" s="561"/>
      <c r="BT14" s="562"/>
      <c r="BW14" s="500"/>
    </row>
    <row r="15" spans="3:75" x14ac:dyDescent="0.3">
      <c r="C15" s="558" t="s">
        <v>1</v>
      </c>
      <c r="D15" s="558" t="s">
        <v>787</v>
      </c>
      <c r="E15" s="535">
        <v>7</v>
      </c>
      <c r="F15" s="535" t="str">
        <f t="shared" si="0"/>
        <v>GUCA7</v>
      </c>
      <c r="G15" s="535">
        <v>720</v>
      </c>
      <c r="H15" s="535" t="str">
        <f t="shared" si="5"/>
        <v>GUCA77203</v>
      </c>
      <c r="I15" s="535">
        <v>3</v>
      </c>
      <c r="J15" s="559">
        <v>2000000</v>
      </c>
      <c r="K15" s="559">
        <v>2999999</v>
      </c>
      <c r="L15" s="560">
        <f>+IFERROR(BC15+'Master Sizer Inputs'!$T$29,"N/A")</f>
        <v>0.64999999999999991</v>
      </c>
      <c r="M15" s="561">
        <f>+IFERROR(BD15+'Master Sizer Inputs'!$T$29,"N/A")</f>
        <v>0.625</v>
      </c>
      <c r="N15" s="562">
        <f>+IFERROR(BE15+'Master Sizer Inputs'!$T$29,"N/A")</f>
        <v>0.79999999999999993</v>
      </c>
      <c r="O15" s="560">
        <f>+IFERROR(BF15+'Master Sizer Inputs'!$T$29,"N/A")</f>
        <v>0.64999999999999991</v>
      </c>
      <c r="P15" s="561">
        <f>+IFERROR(BG15+'Master Sizer Inputs'!$T$29,"N/A")</f>
        <v>0.625</v>
      </c>
      <c r="Q15" s="562">
        <f>+IFERROR(BH15+'Master Sizer Inputs'!$T$29,"N/A")</f>
        <v>0.79999999999999993</v>
      </c>
      <c r="R15" s="560">
        <f>+IFERROR(BI15+'Master Sizer Inputs'!$T$29,"N/A")</f>
        <v>0.6</v>
      </c>
      <c r="S15" s="561">
        <f>+IFERROR(BJ15+'Master Sizer Inputs'!$T$29,"N/A")</f>
        <v>0.6</v>
      </c>
      <c r="T15" s="562">
        <f>+IFERROR(BK15+'Master Sizer Inputs'!$T$29,"N/A")</f>
        <v>0.79999999999999993</v>
      </c>
      <c r="U15" s="560"/>
      <c r="V15" s="561"/>
      <c r="W15" s="562"/>
      <c r="X15" s="560"/>
      <c r="Y15" s="561"/>
      <c r="Z15" s="562"/>
      <c r="AA15" s="560"/>
      <c r="AB15" s="560"/>
      <c r="AC15" s="562"/>
      <c r="AD15" s="563">
        <f t="shared" si="1"/>
        <v>7.4999999999999997E-3</v>
      </c>
      <c r="AE15" s="563">
        <v>7.4999999999999997E-3</v>
      </c>
      <c r="AF15" s="563">
        <f t="shared" si="6"/>
        <v>9.649000000000002E-2</v>
      </c>
      <c r="AG15" s="563">
        <f t="shared" si="2"/>
        <v>9.649000000000002E-2</v>
      </c>
      <c r="AH15" s="563">
        <f t="shared" si="2"/>
        <v>9.649000000000002E-2</v>
      </c>
      <c r="AK15" s="513">
        <v>7</v>
      </c>
      <c r="AL15" s="514" t="s">
        <v>787</v>
      </c>
      <c r="AN15" s="514">
        <v>7</v>
      </c>
      <c r="AO15" s="514">
        <v>7</v>
      </c>
      <c r="AS15" s="515" t="s">
        <v>1</v>
      </c>
      <c r="AT15" s="515" t="s">
        <v>790</v>
      </c>
      <c r="AU15" s="515">
        <v>5</v>
      </c>
      <c r="AV15" s="515">
        <v>700</v>
      </c>
      <c r="AW15" s="515" t="str">
        <f t="shared" si="3"/>
        <v>GUCB5700</v>
      </c>
      <c r="AX15" s="515">
        <v>700</v>
      </c>
      <c r="AY15" s="515" t="str">
        <f t="shared" si="4"/>
        <v>GUCB5700</v>
      </c>
      <c r="BC15" s="560">
        <v>0.67499999999999993</v>
      </c>
      <c r="BD15" s="561">
        <v>0.65</v>
      </c>
      <c r="BE15" s="562">
        <v>0.82499999999999996</v>
      </c>
      <c r="BF15" s="560">
        <v>0.67499999999999993</v>
      </c>
      <c r="BG15" s="561">
        <v>0.65</v>
      </c>
      <c r="BH15" s="562">
        <v>0.82499999999999996</v>
      </c>
      <c r="BI15" s="560">
        <v>0.625</v>
      </c>
      <c r="BJ15" s="561">
        <v>0.625</v>
      </c>
      <c r="BK15" s="562">
        <v>0.82499999999999996</v>
      </c>
      <c r="BL15" s="560"/>
      <c r="BM15" s="561"/>
      <c r="BN15" s="562"/>
      <c r="BO15" s="560"/>
      <c r="BP15" s="561"/>
      <c r="BQ15" s="562"/>
      <c r="BR15" s="560"/>
      <c r="BS15" s="561"/>
      <c r="BT15" s="562"/>
    </row>
    <row r="16" spans="3:75" x14ac:dyDescent="0.3">
      <c r="C16" s="558" t="s">
        <v>1</v>
      </c>
      <c r="D16" s="558" t="s">
        <v>787</v>
      </c>
      <c r="E16" s="535">
        <v>7</v>
      </c>
      <c r="F16" s="535" t="str">
        <f t="shared" si="0"/>
        <v>GUCA7</v>
      </c>
      <c r="G16" s="535">
        <v>720</v>
      </c>
      <c r="H16" s="535" t="str">
        <f t="shared" si="5"/>
        <v>GUCA77202</v>
      </c>
      <c r="I16" s="535">
        <v>2</v>
      </c>
      <c r="J16" s="559">
        <v>1000000</v>
      </c>
      <c r="K16" s="559">
        <v>1999999</v>
      </c>
      <c r="L16" s="560">
        <f>+IFERROR(BC16+'Master Sizer Inputs'!$T$29,"N/A")</f>
        <v>0.67499999999999993</v>
      </c>
      <c r="M16" s="561">
        <f>+IFERROR(BD16+'Master Sizer Inputs'!$T$29,"N/A")</f>
        <v>0.65</v>
      </c>
      <c r="N16" s="562">
        <f>+IFERROR(BE16+'Master Sizer Inputs'!$T$29,"N/A")</f>
        <v>0.82499999999999996</v>
      </c>
      <c r="O16" s="560">
        <f>+IFERROR(BF16+'Master Sizer Inputs'!$T$29,"N/A")</f>
        <v>0.67499999999999993</v>
      </c>
      <c r="P16" s="561">
        <f>+IFERROR(BG16+'Master Sizer Inputs'!$T$29,"N/A")</f>
        <v>0.65</v>
      </c>
      <c r="Q16" s="562">
        <f>+IFERROR(BH16+'Master Sizer Inputs'!$T$29,"N/A")</f>
        <v>0.82499999999999996</v>
      </c>
      <c r="R16" s="560">
        <f>+IFERROR(BI16+'Master Sizer Inputs'!$T$29,"N/A")</f>
        <v>0.625</v>
      </c>
      <c r="S16" s="561">
        <f>+IFERROR(BJ16+'Master Sizer Inputs'!$T$29,"N/A")</f>
        <v>0.625</v>
      </c>
      <c r="T16" s="562">
        <f>+IFERROR(BK16+'Master Sizer Inputs'!$T$29,"N/A")</f>
        <v>0.82499999999999996</v>
      </c>
      <c r="U16" s="560"/>
      <c r="V16" s="561"/>
      <c r="W16" s="562"/>
      <c r="X16" s="560"/>
      <c r="Y16" s="561"/>
      <c r="Z16" s="562"/>
      <c r="AA16" s="560"/>
      <c r="AB16" s="560"/>
      <c r="AC16" s="562"/>
      <c r="AD16" s="563">
        <f t="shared" si="1"/>
        <v>7.4999999999999997E-3</v>
      </c>
      <c r="AE16" s="563">
        <v>7.4999999999999997E-3</v>
      </c>
      <c r="AF16" s="563">
        <f t="shared" si="6"/>
        <v>9.3990000000000018E-2</v>
      </c>
      <c r="AG16" s="563">
        <f t="shared" si="2"/>
        <v>9.3990000000000018E-2</v>
      </c>
      <c r="AH16" s="563">
        <f t="shared" si="2"/>
        <v>9.3990000000000018E-2</v>
      </c>
      <c r="AK16" s="513">
        <v>6</v>
      </c>
      <c r="AL16" s="514" t="s">
        <v>790</v>
      </c>
      <c r="AN16" s="514">
        <v>1000</v>
      </c>
      <c r="AO16" s="514">
        <v>10</v>
      </c>
      <c r="AS16" s="515" t="s">
        <v>1</v>
      </c>
      <c r="AT16" s="515" t="s">
        <v>790</v>
      </c>
      <c r="AU16" s="515">
        <v>5</v>
      </c>
      <c r="AV16" s="515">
        <v>720</v>
      </c>
      <c r="AW16" s="515" t="str">
        <f t="shared" si="3"/>
        <v>GUCB5720</v>
      </c>
      <c r="AX16" s="515">
        <v>720</v>
      </c>
      <c r="AY16" s="515" t="str">
        <f t="shared" si="4"/>
        <v>GUCB5720</v>
      </c>
      <c r="BC16" s="560">
        <v>0.7</v>
      </c>
      <c r="BD16" s="561">
        <v>0.67500000000000004</v>
      </c>
      <c r="BE16" s="562">
        <v>0.85</v>
      </c>
      <c r="BF16" s="560">
        <v>0.7</v>
      </c>
      <c r="BG16" s="561">
        <v>0.67500000000000004</v>
      </c>
      <c r="BH16" s="562">
        <v>0.85</v>
      </c>
      <c r="BI16" s="560">
        <v>0.65</v>
      </c>
      <c r="BJ16" s="561">
        <v>0.65</v>
      </c>
      <c r="BK16" s="562">
        <v>0.85</v>
      </c>
      <c r="BL16" s="560"/>
      <c r="BM16" s="561"/>
      <c r="BN16" s="562"/>
      <c r="BO16" s="560"/>
      <c r="BP16" s="561"/>
      <c r="BQ16" s="562"/>
      <c r="BR16" s="560"/>
      <c r="BS16" s="561"/>
      <c r="BT16" s="562"/>
    </row>
    <row r="17" spans="3:75" ht="18" thickBot="1" x14ac:dyDescent="0.35">
      <c r="C17" s="558" t="s">
        <v>1</v>
      </c>
      <c r="D17" s="558" t="s">
        <v>787</v>
      </c>
      <c r="E17" s="535">
        <v>7</v>
      </c>
      <c r="F17" s="535" t="str">
        <f t="shared" si="0"/>
        <v>GUCA7</v>
      </c>
      <c r="G17" s="535">
        <v>720</v>
      </c>
      <c r="H17" s="535" t="str">
        <f t="shared" si="5"/>
        <v>GUCA77201</v>
      </c>
      <c r="I17" s="535">
        <v>1</v>
      </c>
      <c r="J17" s="559">
        <v>236250</v>
      </c>
      <c r="K17" s="559">
        <v>999999</v>
      </c>
      <c r="L17" s="564">
        <f>+IFERROR(BC17+'Master Sizer Inputs'!$T$29,"N/A")</f>
        <v>0.67499999999999993</v>
      </c>
      <c r="M17" s="565">
        <f>+IFERROR(BD17+'Master Sizer Inputs'!$T$29,"N/A")</f>
        <v>0.65</v>
      </c>
      <c r="N17" s="566">
        <f>+IFERROR(BE17+'Master Sizer Inputs'!$T$29,"N/A")</f>
        <v>0.82499999999999996</v>
      </c>
      <c r="O17" s="564">
        <f>+IFERROR(BF17+'Master Sizer Inputs'!$T$29,"N/A")</f>
        <v>0.67499999999999993</v>
      </c>
      <c r="P17" s="565">
        <f>+IFERROR(BG17+'Master Sizer Inputs'!$T$29,"N/A")</f>
        <v>0.65</v>
      </c>
      <c r="Q17" s="566">
        <f>+IFERROR(BH17+'Master Sizer Inputs'!$T$29,"N/A")</f>
        <v>0.82499999999999996</v>
      </c>
      <c r="R17" s="564">
        <f>+IFERROR(BI17+'Master Sizer Inputs'!$T$29,"N/A")</f>
        <v>0.625</v>
      </c>
      <c r="S17" s="565">
        <f>+IFERROR(BJ17+'Master Sizer Inputs'!$T$29,"N/A")</f>
        <v>0.625</v>
      </c>
      <c r="T17" s="566">
        <f>+IFERROR(BK17+'Master Sizer Inputs'!$T$29,"N/A")</f>
        <v>0.82499999999999996</v>
      </c>
      <c r="U17" s="564"/>
      <c r="V17" s="565"/>
      <c r="W17" s="566"/>
      <c r="X17" s="564"/>
      <c r="Y17" s="565"/>
      <c r="Z17" s="566"/>
      <c r="AA17" s="564"/>
      <c r="AB17" s="564"/>
      <c r="AC17" s="566"/>
      <c r="AD17" s="563">
        <f t="shared" si="1"/>
        <v>7.4999999999999997E-3</v>
      </c>
      <c r="AE17" s="563">
        <v>7.4999999999999997E-3</v>
      </c>
      <c r="AF17" s="563">
        <f t="shared" si="6"/>
        <v>9.3990000000000018E-2</v>
      </c>
      <c r="AG17" s="563">
        <f t="shared" si="2"/>
        <v>9.3990000000000018E-2</v>
      </c>
      <c r="AH17" s="563">
        <f t="shared" si="2"/>
        <v>9.3990000000000018E-2</v>
      </c>
      <c r="AK17" s="514">
        <v>5</v>
      </c>
      <c r="AL17" s="514" t="s">
        <v>790</v>
      </c>
      <c r="AN17" s="514"/>
      <c r="AO17" s="514"/>
      <c r="AS17" s="515" t="s">
        <v>1</v>
      </c>
      <c r="AT17" s="515" t="s">
        <v>790</v>
      </c>
      <c r="AU17" s="515">
        <v>5</v>
      </c>
      <c r="AV17" s="515">
        <v>740</v>
      </c>
      <c r="AW17" s="515" t="str">
        <f t="shared" si="3"/>
        <v>GUCB5740</v>
      </c>
      <c r="AX17" s="515">
        <v>740</v>
      </c>
      <c r="AY17" s="515" t="str">
        <f t="shared" si="4"/>
        <v>GUCB5740</v>
      </c>
      <c r="BC17" s="564">
        <v>0.7</v>
      </c>
      <c r="BD17" s="565">
        <v>0.67500000000000004</v>
      </c>
      <c r="BE17" s="566">
        <v>0.85</v>
      </c>
      <c r="BF17" s="564">
        <v>0.7</v>
      </c>
      <c r="BG17" s="565">
        <v>0.67500000000000004</v>
      </c>
      <c r="BH17" s="566">
        <v>0.85</v>
      </c>
      <c r="BI17" s="564">
        <v>0.65</v>
      </c>
      <c r="BJ17" s="565">
        <v>0.65</v>
      </c>
      <c r="BK17" s="566">
        <v>0.85</v>
      </c>
      <c r="BL17" s="564"/>
      <c r="BM17" s="565"/>
      <c r="BN17" s="566"/>
      <c r="BO17" s="564"/>
      <c r="BP17" s="565"/>
      <c r="BQ17" s="566"/>
      <c r="BR17" s="564"/>
      <c r="BS17" s="565"/>
      <c r="BT17" s="566"/>
    </row>
    <row r="18" spans="3:75" x14ac:dyDescent="0.3">
      <c r="C18" s="567" t="s">
        <v>1</v>
      </c>
      <c r="D18" s="567" t="s">
        <v>787</v>
      </c>
      <c r="E18" s="568">
        <v>7</v>
      </c>
      <c r="F18" s="568" t="str">
        <f t="shared" si="0"/>
        <v>GUCA7</v>
      </c>
      <c r="G18" s="568">
        <v>700</v>
      </c>
      <c r="H18" s="568" t="str">
        <f t="shared" si="5"/>
        <v>GUCA77004</v>
      </c>
      <c r="I18" s="568">
        <v>4</v>
      </c>
      <c r="J18" s="569">
        <v>3000000</v>
      </c>
      <c r="K18" s="569">
        <v>9999999</v>
      </c>
      <c r="L18" s="570">
        <f>+IFERROR(BC18+'Master Sizer Inputs'!$T$29,"N/A")</f>
        <v>0.59999999999999987</v>
      </c>
      <c r="M18" s="571">
        <f>+IFERROR(BD18+'Master Sizer Inputs'!$T$29,"N/A")</f>
        <v>0.57499999999999996</v>
      </c>
      <c r="N18" s="572">
        <f>+IFERROR(BE18+'Master Sizer Inputs'!$T$29,"N/A")</f>
        <v>0.74999999999999989</v>
      </c>
      <c r="O18" s="570">
        <f>+IFERROR(BF18+'Master Sizer Inputs'!$T$29,"N/A")</f>
        <v>0.59999999999999987</v>
      </c>
      <c r="P18" s="571">
        <f>+IFERROR(BG18+'Master Sizer Inputs'!$T$29,"N/A")</f>
        <v>0.57499999999999996</v>
      </c>
      <c r="Q18" s="572">
        <f>+IFERROR(BH18+'Master Sizer Inputs'!$T$29,"N/A")</f>
        <v>0.74999999999999989</v>
      </c>
      <c r="R18" s="570">
        <f>+IFERROR(BI18+'Master Sizer Inputs'!$T$29,"N/A")</f>
        <v>0.54999999999999993</v>
      </c>
      <c r="S18" s="571">
        <f>+IFERROR(BJ18+'Master Sizer Inputs'!$T$29,"N/A")</f>
        <v>0.54999999999999993</v>
      </c>
      <c r="T18" s="572">
        <f>+IFERROR(BK18+'Master Sizer Inputs'!$T$29,"N/A")</f>
        <v>0.74999999999999989</v>
      </c>
      <c r="U18" s="570"/>
      <c r="V18" s="571"/>
      <c r="W18" s="572"/>
      <c r="X18" s="570"/>
      <c r="Y18" s="571"/>
      <c r="Z18" s="572"/>
      <c r="AA18" s="570"/>
      <c r="AB18" s="570"/>
      <c r="AC18" s="572"/>
      <c r="AD18" s="573">
        <f t="shared" si="1"/>
        <v>7.4999999999999997E-3</v>
      </c>
      <c r="AE18" s="573">
        <v>7.4999999999999997E-3</v>
      </c>
      <c r="AF18" s="573">
        <f t="shared" si="6"/>
        <v>0.10074000000000002</v>
      </c>
      <c r="AG18" s="573">
        <f t="shared" si="2"/>
        <v>0.10074000000000002</v>
      </c>
      <c r="AH18" s="573">
        <f t="shared" si="2"/>
        <v>0.10074000000000002</v>
      </c>
      <c r="AK18" s="513">
        <v>4</v>
      </c>
      <c r="AL18" s="514" t="s">
        <v>791</v>
      </c>
      <c r="AN18" s="514"/>
      <c r="AO18" s="514"/>
      <c r="AS18" s="516" t="s">
        <v>1</v>
      </c>
      <c r="AT18" s="516" t="s">
        <v>791</v>
      </c>
      <c r="AU18" s="516">
        <v>3</v>
      </c>
      <c r="AV18" s="516">
        <v>680</v>
      </c>
      <c r="AW18" s="516" t="str">
        <f t="shared" si="3"/>
        <v>GUCC3680</v>
      </c>
      <c r="AX18" s="516">
        <v>680</v>
      </c>
      <c r="AY18" s="516" t="str">
        <f t="shared" si="4"/>
        <v>GUCC3680</v>
      </c>
      <c r="BC18" s="570">
        <v>0.62499999999999989</v>
      </c>
      <c r="BD18" s="571">
        <v>0.6</v>
      </c>
      <c r="BE18" s="572">
        <v>0.77499999999999991</v>
      </c>
      <c r="BF18" s="570">
        <v>0.62499999999999989</v>
      </c>
      <c r="BG18" s="571">
        <v>0.6</v>
      </c>
      <c r="BH18" s="572">
        <v>0.77499999999999991</v>
      </c>
      <c r="BI18" s="570">
        <v>0.57499999999999996</v>
      </c>
      <c r="BJ18" s="571">
        <v>0.57499999999999996</v>
      </c>
      <c r="BK18" s="572">
        <v>0.77499999999999991</v>
      </c>
      <c r="BL18" s="570"/>
      <c r="BM18" s="571"/>
      <c r="BN18" s="572"/>
      <c r="BO18" s="570"/>
      <c r="BP18" s="571"/>
      <c r="BQ18" s="572"/>
      <c r="BR18" s="570"/>
      <c r="BS18" s="571"/>
      <c r="BT18" s="572"/>
    </row>
    <row r="19" spans="3:75" x14ac:dyDescent="0.3">
      <c r="C19" s="567" t="s">
        <v>1</v>
      </c>
      <c r="D19" s="567" t="s">
        <v>787</v>
      </c>
      <c r="E19" s="568">
        <v>7</v>
      </c>
      <c r="F19" s="568" t="str">
        <f t="shared" si="0"/>
        <v>GUCA7</v>
      </c>
      <c r="G19" s="568">
        <v>700</v>
      </c>
      <c r="H19" s="568" t="str">
        <f t="shared" si="5"/>
        <v>GUCA77003</v>
      </c>
      <c r="I19" s="568">
        <v>3</v>
      </c>
      <c r="J19" s="569">
        <v>2000000</v>
      </c>
      <c r="K19" s="569">
        <v>2999999</v>
      </c>
      <c r="L19" s="570">
        <f>+IFERROR(BC19+'Master Sizer Inputs'!$T$29,"N/A")</f>
        <v>0.62499999999999989</v>
      </c>
      <c r="M19" s="571">
        <f>+IFERROR(BD19+'Master Sizer Inputs'!$T$29,"N/A")</f>
        <v>0.6</v>
      </c>
      <c r="N19" s="572">
        <f>+IFERROR(BE19+'Master Sizer Inputs'!$T$29,"N/A")</f>
        <v>0.77499999999999991</v>
      </c>
      <c r="O19" s="570">
        <f>+IFERROR(BF19+'Master Sizer Inputs'!$T$29,"N/A")</f>
        <v>0.62499999999999989</v>
      </c>
      <c r="P19" s="571">
        <f>+IFERROR(BG19+'Master Sizer Inputs'!$T$29,"N/A")</f>
        <v>0.6</v>
      </c>
      <c r="Q19" s="572">
        <f>+IFERROR(BH19+'Master Sizer Inputs'!$T$29,"N/A")</f>
        <v>0.77499999999999991</v>
      </c>
      <c r="R19" s="570">
        <f>+IFERROR(BI19+'Master Sizer Inputs'!$T$29,"N/A")</f>
        <v>0.57499999999999996</v>
      </c>
      <c r="S19" s="571">
        <f>+IFERROR(BJ19+'Master Sizer Inputs'!$T$29,"N/A")</f>
        <v>0.57499999999999996</v>
      </c>
      <c r="T19" s="572">
        <f>+IFERROR(BK19+'Master Sizer Inputs'!$T$29,"N/A")</f>
        <v>0.77499999999999991</v>
      </c>
      <c r="U19" s="570"/>
      <c r="V19" s="571"/>
      <c r="W19" s="572"/>
      <c r="X19" s="570"/>
      <c r="Y19" s="571"/>
      <c r="Z19" s="572"/>
      <c r="AA19" s="570"/>
      <c r="AB19" s="570"/>
      <c r="AC19" s="572"/>
      <c r="AD19" s="573">
        <f t="shared" si="1"/>
        <v>7.4999999999999997E-3</v>
      </c>
      <c r="AE19" s="573">
        <v>7.4999999999999997E-3</v>
      </c>
      <c r="AF19" s="573">
        <f t="shared" si="6"/>
        <v>9.8240000000000022E-2</v>
      </c>
      <c r="AG19" s="573">
        <f t="shared" si="2"/>
        <v>9.8240000000000022E-2</v>
      </c>
      <c r="AH19" s="573">
        <f t="shared" si="2"/>
        <v>9.8240000000000022E-2</v>
      </c>
      <c r="AI19" s="517">
        <v>6.2500000000000001E-4</v>
      </c>
      <c r="AJ19" s="497"/>
      <c r="AK19" s="513">
        <v>3</v>
      </c>
      <c r="AL19" s="514" t="s">
        <v>791</v>
      </c>
      <c r="AN19" s="514"/>
      <c r="AO19" s="514"/>
      <c r="AS19" s="516" t="s">
        <v>1</v>
      </c>
      <c r="AT19" s="516" t="s">
        <v>791</v>
      </c>
      <c r="AU19" s="516">
        <v>3</v>
      </c>
      <c r="AV19" s="516">
        <v>700</v>
      </c>
      <c r="AW19" s="516" t="str">
        <f t="shared" si="3"/>
        <v>GUCC3700</v>
      </c>
      <c r="AX19" s="516">
        <v>700</v>
      </c>
      <c r="AY19" s="516" t="str">
        <f t="shared" si="4"/>
        <v>GUCC3700</v>
      </c>
      <c r="BC19" s="570">
        <v>0.64999999999999991</v>
      </c>
      <c r="BD19" s="571">
        <v>0.625</v>
      </c>
      <c r="BE19" s="572">
        <v>0.79999999999999993</v>
      </c>
      <c r="BF19" s="570">
        <v>0.64999999999999991</v>
      </c>
      <c r="BG19" s="571">
        <v>0.625</v>
      </c>
      <c r="BH19" s="572">
        <v>0.79999999999999993</v>
      </c>
      <c r="BI19" s="570">
        <v>0.6</v>
      </c>
      <c r="BJ19" s="571">
        <v>0.6</v>
      </c>
      <c r="BK19" s="572">
        <v>0.79999999999999993</v>
      </c>
      <c r="BL19" s="570"/>
      <c r="BM19" s="571"/>
      <c r="BN19" s="572"/>
      <c r="BO19" s="570"/>
      <c r="BP19" s="571"/>
      <c r="BQ19" s="572"/>
      <c r="BR19" s="570"/>
      <c r="BS19" s="571"/>
      <c r="BT19" s="572"/>
    </row>
    <row r="20" spans="3:75" x14ac:dyDescent="0.3">
      <c r="C20" s="567" t="s">
        <v>1</v>
      </c>
      <c r="D20" s="567" t="s">
        <v>787</v>
      </c>
      <c r="E20" s="568">
        <v>7</v>
      </c>
      <c r="F20" s="568" t="str">
        <f t="shared" si="0"/>
        <v>GUCA7</v>
      </c>
      <c r="G20" s="568">
        <v>700</v>
      </c>
      <c r="H20" s="568" t="str">
        <f t="shared" si="5"/>
        <v>GUCA77002</v>
      </c>
      <c r="I20" s="568">
        <v>2</v>
      </c>
      <c r="J20" s="569">
        <v>1000000</v>
      </c>
      <c r="K20" s="569">
        <v>1999999</v>
      </c>
      <c r="L20" s="570">
        <f>+IFERROR(BC20+'Master Sizer Inputs'!$T$29,"N/A")</f>
        <v>0.64999999999999991</v>
      </c>
      <c r="M20" s="571">
        <f>+IFERROR(BD20+'Master Sizer Inputs'!$T$29,"N/A")</f>
        <v>0.625</v>
      </c>
      <c r="N20" s="572">
        <f>+IFERROR(BE20+'Master Sizer Inputs'!$T$29,"N/A")</f>
        <v>0.79999999999999993</v>
      </c>
      <c r="O20" s="570">
        <f>+IFERROR(BF20+'Master Sizer Inputs'!$T$29,"N/A")</f>
        <v>0.64999999999999991</v>
      </c>
      <c r="P20" s="571">
        <f>+IFERROR(BG20+'Master Sizer Inputs'!$T$29,"N/A")</f>
        <v>0.625</v>
      </c>
      <c r="Q20" s="572">
        <f>+IFERROR(BH20+'Master Sizer Inputs'!$T$29,"N/A")</f>
        <v>0.79999999999999993</v>
      </c>
      <c r="R20" s="570">
        <f>+IFERROR(BI20+'Master Sizer Inputs'!$T$29,"N/A")</f>
        <v>0.6</v>
      </c>
      <c r="S20" s="571">
        <f>+IFERROR(BJ20+'Master Sizer Inputs'!$T$29,"N/A")</f>
        <v>0.6</v>
      </c>
      <c r="T20" s="572">
        <f>+IFERROR(BK20+'Master Sizer Inputs'!$T$29,"N/A")</f>
        <v>0.79999999999999993</v>
      </c>
      <c r="U20" s="570"/>
      <c r="V20" s="571"/>
      <c r="W20" s="572"/>
      <c r="X20" s="570"/>
      <c r="Y20" s="571"/>
      <c r="Z20" s="572"/>
      <c r="AA20" s="570"/>
      <c r="AB20" s="570"/>
      <c r="AC20" s="572"/>
      <c r="AD20" s="573">
        <f t="shared" si="1"/>
        <v>7.4999999999999997E-3</v>
      </c>
      <c r="AE20" s="573">
        <v>7.4999999999999997E-3</v>
      </c>
      <c r="AF20" s="573">
        <f t="shared" si="6"/>
        <v>9.574000000000002E-2</v>
      </c>
      <c r="AG20" s="573">
        <f t="shared" si="2"/>
        <v>9.574000000000002E-2</v>
      </c>
      <c r="AH20" s="573">
        <f t="shared" si="2"/>
        <v>9.574000000000002E-2</v>
      </c>
      <c r="AK20" s="514">
        <v>2</v>
      </c>
      <c r="AL20" s="514" t="s">
        <v>792</v>
      </c>
      <c r="AN20" s="514"/>
      <c r="AO20" s="514"/>
      <c r="AS20" s="516" t="s">
        <v>1</v>
      </c>
      <c r="AT20" s="516" t="s">
        <v>791</v>
      </c>
      <c r="AU20" s="516">
        <v>3</v>
      </c>
      <c r="AV20" s="516">
        <v>720</v>
      </c>
      <c r="AW20" s="516" t="str">
        <f t="shared" si="3"/>
        <v>GUCC3720</v>
      </c>
      <c r="AX20" s="516">
        <v>720</v>
      </c>
      <c r="AY20" s="516" t="str">
        <f t="shared" si="4"/>
        <v>GUCC3720</v>
      </c>
      <c r="BC20" s="570">
        <v>0.67499999999999993</v>
      </c>
      <c r="BD20" s="571">
        <v>0.65</v>
      </c>
      <c r="BE20" s="572">
        <v>0.82499999999999996</v>
      </c>
      <c r="BF20" s="570">
        <v>0.67499999999999993</v>
      </c>
      <c r="BG20" s="571">
        <v>0.65</v>
      </c>
      <c r="BH20" s="572">
        <v>0.82499999999999996</v>
      </c>
      <c r="BI20" s="570">
        <v>0.625</v>
      </c>
      <c r="BJ20" s="571">
        <v>0.625</v>
      </c>
      <c r="BK20" s="572">
        <v>0.82499999999999996</v>
      </c>
      <c r="BL20" s="570"/>
      <c r="BM20" s="571"/>
      <c r="BN20" s="572"/>
      <c r="BO20" s="570"/>
      <c r="BP20" s="571"/>
      <c r="BQ20" s="572"/>
      <c r="BR20" s="570"/>
      <c r="BS20" s="571"/>
      <c r="BT20" s="572"/>
    </row>
    <row r="21" spans="3:75" ht="18" thickBot="1" x14ac:dyDescent="0.35">
      <c r="C21" s="567" t="s">
        <v>1</v>
      </c>
      <c r="D21" s="567" t="s">
        <v>787</v>
      </c>
      <c r="E21" s="568">
        <v>7</v>
      </c>
      <c r="F21" s="568" t="str">
        <f t="shared" si="0"/>
        <v>GUCA7</v>
      </c>
      <c r="G21" s="568">
        <v>700</v>
      </c>
      <c r="H21" s="568" t="str">
        <f t="shared" si="5"/>
        <v>GUCA77001</v>
      </c>
      <c r="I21" s="568">
        <v>1</v>
      </c>
      <c r="J21" s="569">
        <v>236250</v>
      </c>
      <c r="K21" s="569">
        <v>999999</v>
      </c>
      <c r="L21" s="574">
        <f>+IFERROR(BC21+'Master Sizer Inputs'!$T$29,"N/A")</f>
        <v>0.64999999999999991</v>
      </c>
      <c r="M21" s="575">
        <f>+IFERROR(BD21+'Master Sizer Inputs'!$T$29,"N/A")</f>
        <v>0.625</v>
      </c>
      <c r="N21" s="576">
        <f>+IFERROR(BE21+'Master Sizer Inputs'!$T$29,"N/A")</f>
        <v>0.79999999999999993</v>
      </c>
      <c r="O21" s="574">
        <f>+IFERROR(BF21+'Master Sizer Inputs'!$T$29,"N/A")</f>
        <v>0.64999999999999991</v>
      </c>
      <c r="P21" s="575">
        <f>+IFERROR(BG21+'Master Sizer Inputs'!$T$29,"N/A")</f>
        <v>0.625</v>
      </c>
      <c r="Q21" s="576">
        <f>+IFERROR(BH21+'Master Sizer Inputs'!$T$29,"N/A")</f>
        <v>0.79999999999999993</v>
      </c>
      <c r="R21" s="574">
        <f>+IFERROR(BI21+'Master Sizer Inputs'!$T$29,"N/A")</f>
        <v>0.6</v>
      </c>
      <c r="S21" s="575">
        <f>+IFERROR(BJ21+'Master Sizer Inputs'!$T$29,"N/A")</f>
        <v>0.6</v>
      </c>
      <c r="T21" s="576">
        <f>+IFERROR(BK21+'Master Sizer Inputs'!$T$29,"N/A")</f>
        <v>0.79999999999999993</v>
      </c>
      <c r="U21" s="574"/>
      <c r="V21" s="575"/>
      <c r="W21" s="576"/>
      <c r="X21" s="574"/>
      <c r="Y21" s="575"/>
      <c r="Z21" s="576"/>
      <c r="AA21" s="574"/>
      <c r="AB21" s="574"/>
      <c r="AC21" s="576"/>
      <c r="AD21" s="573">
        <f t="shared" si="1"/>
        <v>7.4999999999999997E-3</v>
      </c>
      <c r="AE21" s="573">
        <v>7.4999999999999997E-3</v>
      </c>
      <c r="AF21" s="573">
        <f t="shared" si="6"/>
        <v>9.574000000000002E-2</v>
      </c>
      <c r="AG21" s="573">
        <f t="shared" si="2"/>
        <v>9.574000000000002E-2</v>
      </c>
      <c r="AH21" s="573">
        <f t="shared" si="2"/>
        <v>9.574000000000002E-2</v>
      </c>
      <c r="AK21" s="513">
        <v>1</v>
      </c>
      <c r="AL21" s="514" t="s">
        <v>792</v>
      </c>
      <c r="AN21" s="514"/>
      <c r="AO21" s="514"/>
      <c r="AS21" s="516" t="s">
        <v>1</v>
      </c>
      <c r="AT21" s="516" t="s">
        <v>791</v>
      </c>
      <c r="AU21" s="516">
        <v>3</v>
      </c>
      <c r="AV21" s="516">
        <v>740</v>
      </c>
      <c r="AW21" s="516" t="str">
        <f t="shared" si="3"/>
        <v>GUCC3740</v>
      </c>
      <c r="AX21" s="516">
        <v>740</v>
      </c>
      <c r="AY21" s="516" t="str">
        <f t="shared" si="4"/>
        <v>GUCC3740</v>
      </c>
      <c r="BC21" s="574">
        <v>0.67499999999999993</v>
      </c>
      <c r="BD21" s="575">
        <v>0.65</v>
      </c>
      <c r="BE21" s="576">
        <v>0.82499999999999996</v>
      </c>
      <c r="BF21" s="574">
        <v>0.67499999999999993</v>
      </c>
      <c r="BG21" s="575">
        <v>0.65</v>
      </c>
      <c r="BH21" s="576">
        <v>0.82499999999999996</v>
      </c>
      <c r="BI21" s="574">
        <v>0.625</v>
      </c>
      <c r="BJ21" s="575">
        <v>0.625</v>
      </c>
      <c r="BK21" s="576">
        <v>0.82499999999999996</v>
      </c>
      <c r="BL21" s="574"/>
      <c r="BM21" s="575"/>
      <c r="BN21" s="576"/>
      <c r="BO21" s="574"/>
      <c r="BP21" s="575"/>
      <c r="BQ21" s="576"/>
      <c r="BR21" s="574"/>
      <c r="BS21" s="575"/>
      <c r="BT21" s="576"/>
    </row>
    <row r="22" spans="3:75" x14ac:dyDescent="0.3">
      <c r="C22" s="577" t="s">
        <v>1</v>
      </c>
      <c r="D22" s="577" t="s">
        <v>787</v>
      </c>
      <c r="E22" s="547">
        <v>7</v>
      </c>
      <c r="F22" s="547" t="str">
        <f t="shared" si="0"/>
        <v>GUCA7</v>
      </c>
      <c r="G22" s="547">
        <v>680</v>
      </c>
      <c r="H22" s="547" t="str">
        <f t="shared" si="5"/>
        <v>GUCA76804</v>
      </c>
      <c r="I22" s="547">
        <v>4</v>
      </c>
      <c r="J22" s="578">
        <v>3000000</v>
      </c>
      <c r="K22" s="578">
        <v>9999999</v>
      </c>
      <c r="L22" s="579">
        <f>+IFERROR(BC22+'Master Sizer Inputs'!$T$29,"N/A")</f>
        <v>0.57499999999999984</v>
      </c>
      <c r="M22" s="580">
        <f>+IFERROR(BD22+'Master Sizer Inputs'!$T$29,"N/A")</f>
        <v>0.54999999999999993</v>
      </c>
      <c r="N22" s="581">
        <f>+IFERROR(BE22+'Master Sizer Inputs'!$T$29,"N/A")</f>
        <v>0.72499999999999987</v>
      </c>
      <c r="O22" s="579">
        <f>+IFERROR(BF22+'Master Sizer Inputs'!$T$29,"N/A")</f>
        <v>0.57499999999999984</v>
      </c>
      <c r="P22" s="580">
        <f>+IFERROR(BG22+'Master Sizer Inputs'!$T$29,"N/A")</f>
        <v>0.54999999999999993</v>
      </c>
      <c r="Q22" s="581">
        <f>+IFERROR(BH22+'Master Sizer Inputs'!$T$29,"N/A")</f>
        <v>0.72499999999999987</v>
      </c>
      <c r="R22" s="579">
        <f>+IFERROR(BI22+'Master Sizer Inputs'!$T$29,"N/A")</f>
        <v>0.52499999999999991</v>
      </c>
      <c r="S22" s="580">
        <f>+IFERROR(BJ22+'Master Sizer Inputs'!$T$29,"N/A")</f>
        <v>0.52499999999999991</v>
      </c>
      <c r="T22" s="581">
        <f>+IFERROR(BK22+'Master Sizer Inputs'!$T$29,"N/A")</f>
        <v>0.72499999999999987</v>
      </c>
      <c r="U22" s="579"/>
      <c r="V22" s="580"/>
      <c r="W22" s="581"/>
      <c r="X22" s="579"/>
      <c r="Y22" s="580"/>
      <c r="Z22" s="581"/>
      <c r="AA22" s="579"/>
      <c r="AB22" s="579"/>
      <c r="AC22" s="581"/>
      <c r="AD22" s="582">
        <f t="shared" si="1"/>
        <v>7.4999999999999997E-3</v>
      </c>
      <c r="AE22" s="582">
        <v>7.4999999999999997E-3</v>
      </c>
      <c r="AF22" s="582">
        <f t="shared" si="6"/>
        <v>0.10249000000000003</v>
      </c>
      <c r="AG22" s="582">
        <f t="shared" si="2"/>
        <v>0.10249000000000003</v>
      </c>
      <c r="AH22" s="582">
        <f t="shared" si="2"/>
        <v>0.10249000000000003</v>
      </c>
      <c r="AS22" s="518" t="s">
        <v>1</v>
      </c>
      <c r="AT22" s="518" t="s">
        <v>792</v>
      </c>
      <c r="AU22" s="518">
        <v>2</v>
      </c>
      <c r="AV22" s="518">
        <v>680</v>
      </c>
      <c r="AW22" s="518" t="str">
        <f t="shared" si="3"/>
        <v>GUCD2680</v>
      </c>
      <c r="AX22" s="518">
        <v>680</v>
      </c>
      <c r="AY22" s="518" t="str">
        <f t="shared" si="4"/>
        <v>GUCD2680</v>
      </c>
      <c r="BC22" s="579">
        <v>0.59999999999999987</v>
      </c>
      <c r="BD22" s="580">
        <v>0.57499999999999996</v>
      </c>
      <c r="BE22" s="581">
        <v>0.74999999999999989</v>
      </c>
      <c r="BF22" s="579">
        <v>0.59999999999999987</v>
      </c>
      <c r="BG22" s="580">
        <v>0.57499999999999996</v>
      </c>
      <c r="BH22" s="581">
        <v>0.74999999999999989</v>
      </c>
      <c r="BI22" s="579">
        <v>0.54999999999999993</v>
      </c>
      <c r="BJ22" s="580">
        <v>0.54999999999999993</v>
      </c>
      <c r="BK22" s="581">
        <v>0.74999999999999989</v>
      </c>
      <c r="BL22" s="579"/>
      <c r="BM22" s="580"/>
      <c r="BN22" s="581"/>
      <c r="BO22" s="579"/>
      <c r="BP22" s="580"/>
      <c r="BQ22" s="581"/>
      <c r="BR22" s="579"/>
      <c r="BS22" s="580"/>
      <c r="BT22" s="581"/>
    </row>
    <row r="23" spans="3:75" x14ac:dyDescent="0.3">
      <c r="C23" s="577" t="s">
        <v>1</v>
      </c>
      <c r="D23" s="577" t="s">
        <v>787</v>
      </c>
      <c r="E23" s="547">
        <v>7</v>
      </c>
      <c r="F23" s="547" t="str">
        <f t="shared" si="0"/>
        <v>GUCA7</v>
      </c>
      <c r="G23" s="547">
        <v>680</v>
      </c>
      <c r="H23" s="547" t="str">
        <f t="shared" si="5"/>
        <v>GUCA76803</v>
      </c>
      <c r="I23" s="547">
        <v>3</v>
      </c>
      <c r="J23" s="578">
        <v>2000000</v>
      </c>
      <c r="K23" s="578">
        <v>2999999</v>
      </c>
      <c r="L23" s="579">
        <f>+IFERROR(BC23+'Master Sizer Inputs'!$T$29,"N/A")</f>
        <v>0.59999999999999987</v>
      </c>
      <c r="M23" s="580">
        <f>+IFERROR(BD23+'Master Sizer Inputs'!$T$29,"N/A")</f>
        <v>0.57499999999999996</v>
      </c>
      <c r="N23" s="581">
        <f>+IFERROR(BE23+'Master Sizer Inputs'!$T$29,"N/A")</f>
        <v>0.74999999999999989</v>
      </c>
      <c r="O23" s="579">
        <f>+IFERROR(BF23+'Master Sizer Inputs'!$T$29,"N/A")</f>
        <v>0.59999999999999987</v>
      </c>
      <c r="P23" s="580">
        <f>+IFERROR(BG23+'Master Sizer Inputs'!$T$29,"N/A")</f>
        <v>0.57499999999999996</v>
      </c>
      <c r="Q23" s="581">
        <f>+IFERROR(BH23+'Master Sizer Inputs'!$T$29,"N/A")</f>
        <v>0.74999999999999989</v>
      </c>
      <c r="R23" s="579">
        <f>+IFERROR(BI23+'Master Sizer Inputs'!$T$29,"N/A")</f>
        <v>0.54999999999999993</v>
      </c>
      <c r="S23" s="580">
        <f>+IFERROR(BJ23+'Master Sizer Inputs'!$T$29,"N/A")</f>
        <v>0.54999999999999993</v>
      </c>
      <c r="T23" s="581">
        <f>+IFERROR(BK23+'Master Sizer Inputs'!$T$29,"N/A")</f>
        <v>0.74999999999999989</v>
      </c>
      <c r="U23" s="579"/>
      <c r="V23" s="580"/>
      <c r="W23" s="581"/>
      <c r="X23" s="579"/>
      <c r="Y23" s="580"/>
      <c r="Z23" s="581"/>
      <c r="AA23" s="579"/>
      <c r="AB23" s="579"/>
      <c r="AC23" s="581"/>
      <c r="AD23" s="582">
        <f t="shared" si="1"/>
        <v>7.4999999999999997E-3</v>
      </c>
      <c r="AE23" s="582">
        <v>7.4999999999999997E-3</v>
      </c>
      <c r="AF23" s="582">
        <f t="shared" si="6"/>
        <v>9.9990000000000023E-2</v>
      </c>
      <c r="AG23" s="582">
        <f t="shared" si="2"/>
        <v>9.9990000000000023E-2</v>
      </c>
      <c r="AH23" s="582">
        <f t="shared" si="2"/>
        <v>9.9990000000000023E-2</v>
      </c>
      <c r="AK23" s="519" t="s">
        <v>793</v>
      </c>
      <c r="AL23" s="520">
        <f>_xlfn.XLOOKUP("1M-SOFR",Treasury_Rates[Title],Treasury_Rates[Rate],,0)</f>
        <v>4.3290000000000002E-2</v>
      </c>
      <c r="AM23" s="521"/>
      <c r="AN23"/>
      <c r="AO23"/>
      <c r="AS23" s="518" t="s">
        <v>1</v>
      </c>
      <c r="AT23" s="518" t="s">
        <v>792</v>
      </c>
      <c r="AU23" s="518">
        <v>2</v>
      </c>
      <c r="AV23" s="518">
        <v>700</v>
      </c>
      <c r="AW23" s="518" t="str">
        <f t="shared" si="3"/>
        <v>GUCD2700</v>
      </c>
      <c r="AX23" s="518">
        <v>700</v>
      </c>
      <c r="AY23" s="518" t="str">
        <f t="shared" si="4"/>
        <v>GUCD2700</v>
      </c>
      <c r="BC23" s="579">
        <v>0.62499999999999989</v>
      </c>
      <c r="BD23" s="580">
        <v>0.6</v>
      </c>
      <c r="BE23" s="581">
        <v>0.77499999999999991</v>
      </c>
      <c r="BF23" s="579">
        <v>0.62499999999999989</v>
      </c>
      <c r="BG23" s="580">
        <v>0.6</v>
      </c>
      <c r="BH23" s="581">
        <v>0.77499999999999991</v>
      </c>
      <c r="BI23" s="579">
        <v>0.57499999999999996</v>
      </c>
      <c r="BJ23" s="580">
        <v>0.57499999999999996</v>
      </c>
      <c r="BK23" s="581">
        <v>0.77499999999999991</v>
      </c>
      <c r="BL23" s="579"/>
      <c r="BM23" s="580"/>
      <c r="BN23" s="581"/>
      <c r="BO23" s="579"/>
      <c r="BP23" s="580"/>
      <c r="BQ23" s="581"/>
      <c r="BR23" s="579"/>
      <c r="BS23" s="580"/>
      <c r="BT23" s="581"/>
    </row>
    <row r="24" spans="3:75" x14ac:dyDescent="0.3">
      <c r="C24" s="577" t="s">
        <v>1</v>
      </c>
      <c r="D24" s="577" t="s">
        <v>787</v>
      </c>
      <c r="E24" s="547">
        <v>7</v>
      </c>
      <c r="F24" s="547" t="str">
        <f t="shared" si="0"/>
        <v>GUCA7</v>
      </c>
      <c r="G24" s="547">
        <v>680</v>
      </c>
      <c r="H24" s="547" t="str">
        <f t="shared" si="5"/>
        <v>GUCA76802</v>
      </c>
      <c r="I24" s="547">
        <v>2</v>
      </c>
      <c r="J24" s="578">
        <v>1000000</v>
      </c>
      <c r="K24" s="578">
        <v>1999999</v>
      </c>
      <c r="L24" s="583">
        <f>+IFERROR(BC24+'Master Sizer Inputs'!$T$29,"N/A")</f>
        <v>0.62499999999999989</v>
      </c>
      <c r="M24" s="584">
        <f>+IFERROR(BD24+'Master Sizer Inputs'!$T$29,"N/A")</f>
        <v>0.6</v>
      </c>
      <c r="N24" s="585">
        <f>+IFERROR(BE24+'Master Sizer Inputs'!$T$29,"N/A")</f>
        <v>0.77499999999999991</v>
      </c>
      <c r="O24" s="583">
        <f>+IFERROR(BF24+'Master Sizer Inputs'!$T$29,"N/A")</f>
        <v>0.62499999999999989</v>
      </c>
      <c r="P24" s="584">
        <f>+IFERROR(BG24+'Master Sizer Inputs'!$T$29,"N/A")</f>
        <v>0.6</v>
      </c>
      <c r="Q24" s="585">
        <f>+IFERROR(BH24+'Master Sizer Inputs'!$T$29,"N/A")</f>
        <v>0.77499999999999991</v>
      </c>
      <c r="R24" s="583">
        <f>+IFERROR(BI24+'Master Sizer Inputs'!$T$29,"N/A")</f>
        <v>0.57499999999999996</v>
      </c>
      <c r="S24" s="584">
        <f>+IFERROR(BJ24+'Master Sizer Inputs'!$T$29,"N/A")</f>
        <v>0.57499999999999996</v>
      </c>
      <c r="T24" s="585">
        <f>+IFERROR(BK24+'Master Sizer Inputs'!$T$29,"N/A")</f>
        <v>0.77499999999999991</v>
      </c>
      <c r="U24" s="583"/>
      <c r="V24" s="584"/>
      <c r="W24" s="585"/>
      <c r="X24" s="583"/>
      <c r="Y24" s="584"/>
      <c r="Z24" s="585"/>
      <c r="AA24" s="583"/>
      <c r="AB24" s="583"/>
      <c r="AC24" s="585"/>
      <c r="AD24" s="582">
        <f t="shared" si="1"/>
        <v>7.4999999999999997E-3</v>
      </c>
      <c r="AE24" s="582">
        <v>7.4999999999999997E-3</v>
      </c>
      <c r="AF24" s="582">
        <f t="shared" si="6"/>
        <v>9.7490000000000021E-2</v>
      </c>
      <c r="AG24" s="582">
        <f t="shared" si="2"/>
        <v>9.7490000000000021E-2</v>
      </c>
      <c r="AH24" s="582">
        <f t="shared" si="2"/>
        <v>9.7490000000000021E-2</v>
      </c>
      <c r="AK24" s="519" t="s">
        <v>794</v>
      </c>
      <c r="AL24" s="520">
        <v>4.8750000000000002E-2</v>
      </c>
      <c r="AM24" s="500"/>
      <c r="AN24"/>
      <c r="AO24"/>
      <c r="AS24" s="518" t="s">
        <v>1</v>
      </c>
      <c r="AT24" s="518" t="s">
        <v>792</v>
      </c>
      <c r="AU24" s="518">
        <v>2</v>
      </c>
      <c r="AV24" s="518">
        <v>720</v>
      </c>
      <c r="AW24" s="518" t="str">
        <f t="shared" si="3"/>
        <v>GUCD2720</v>
      </c>
      <c r="AX24" s="518">
        <v>720</v>
      </c>
      <c r="AY24" s="518" t="str">
        <f t="shared" si="4"/>
        <v>GUCD2720</v>
      </c>
      <c r="BC24" s="583">
        <v>0.64999999999999991</v>
      </c>
      <c r="BD24" s="584">
        <v>0.625</v>
      </c>
      <c r="BE24" s="585">
        <v>0.79999999999999993</v>
      </c>
      <c r="BF24" s="583">
        <v>0.64999999999999991</v>
      </c>
      <c r="BG24" s="584">
        <v>0.625</v>
      </c>
      <c r="BH24" s="585">
        <v>0.79999999999999993</v>
      </c>
      <c r="BI24" s="583">
        <v>0.6</v>
      </c>
      <c r="BJ24" s="584">
        <v>0.6</v>
      </c>
      <c r="BK24" s="585">
        <v>0.79999999999999993</v>
      </c>
      <c r="BL24" s="583"/>
      <c r="BM24" s="584"/>
      <c r="BN24" s="585"/>
      <c r="BO24" s="583"/>
      <c r="BP24" s="584"/>
      <c r="BQ24" s="585"/>
      <c r="BR24" s="583"/>
      <c r="BS24" s="584"/>
      <c r="BT24" s="585"/>
      <c r="BW24" s="784">
        <v>2.5000000000000001E-2</v>
      </c>
    </row>
    <row r="25" spans="3:75" ht="18" thickBot="1" x14ac:dyDescent="0.35">
      <c r="C25" s="577" t="s">
        <v>1</v>
      </c>
      <c r="D25" s="577" t="s">
        <v>787</v>
      </c>
      <c r="E25" s="547">
        <v>7</v>
      </c>
      <c r="F25" s="547" t="str">
        <f t="shared" si="0"/>
        <v>GUCA7</v>
      </c>
      <c r="G25" s="547">
        <v>680</v>
      </c>
      <c r="H25" s="547" t="str">
        <f t="shared" si="5"/>
        <v>GUCA76801</v>
      </c>
      <c r="I25" s="547">
        <v>1</v>
      </c>
      <c r="J25" s="578">
        <v>236250</v>
      </c>
      <c r="K25" s="578">
        <v>999999</v>
      </c>
      <c r="L25" s="586">
        <f>+IFERROR(BC25+'Master Sizer Inputs'!$T$29,"N/A")</f>
        <v>0.62499999999999989</v>
      </c>
      <c r="M25" s="587">
        <f>+IFERROR(BD25+'Master Sizer Inputs'!$T$29,"N/A")</f>
        <v>0.6</v>
      </c>
      <c r="N25" s="588">
        <f>+IFERROR(BE25+'Master Sizer Inputs'!$T$29,"N/A")</f>
        <v>0.79999999999999993</v>
      </c>
      <c r="O25" s="586">
        <f>+IFERROR(BF25+'Master Sizer Inputs'!$T$29,"N/A")</f>
        <v>0.62499999999999989</v>
      </c>
      <c r="P25" s="587">
        <f>+IFERROR(BG25+'Master Sizer Inputs'!$T$29,"N/A")</f>
        <v>0.6</v>
      </c>
      <c r="Q25" s="588">
        <f>+IFERROR(BH25+'Master Sizer Inputs'!$T$29,"N/A")</f>
        <v>0.79999999999999993</v>
      </c>
      <c r="R25" s="586">
        <f>+IFERROR(BI25+'Master Sizer Inputs'!$T$29,"N/A")</f>
        <v>0.57499999999999996</v>
      </c>
      <c r="S25" s="587">
        <f>+IFERROR(BJ25+'Master Sizer Inputs'!$T$29,"N/A")</f>
        <v>0.57499999999999996</v>
      </c>
      <c r="T25" s="588">
        <f>+IFERROR(BK25+'Master Sizer Inputs'!$T$29,"N/A")</f>
        <v>0.77499999999999991</v>
      </c>
      <c r="U25" s="586"/>
      <c r="V25" s="587"/>
      <c r="W25" s="588"/>
      <c r="X25" s="586"/>
      <c r="Y25" s="587"/>
      <c r="Z25" s="588"/>
      <c r="AA25" s="586"/>
      <c r="AB25" s="586"/>
      <c r="AC25" s="588"/>
      <c r="AD25" s="582">
        <f t="shared" si="1"/>
        <v>7.4999999999999997E-3</v>
      </c>
      <c r="AE25" s="582">
        <v>7.4999999999999997E-3</v>
      </c>
      <c r="AF25" s="582">
        <f t="shared" si="6"/>
        <v>9.7490000000000021E-2</v>
      </c>
      <c r="AG25" s="582">
        <f t="shared" si="2"/>
        <v>9.7490000000000021E-2</v>
      </c>
      <c r="AH25" s="582">
        <f t="shared" si="2"/>
        <v>9.7490000000000021E-2</v>
      </c>
      <c r="AK25" s="519" t="s">
        <v>795</v>
      </c>
      <c r="AL25" s="520">
        <v>2.0000000000000001E-4</v>
      </c>
      <c r="AM25" s="898"/>
      <c r="AN25"/>
      <c r="AO25"/>
      <c r="AS25" s="518" t="s">
        <v>1</v>
      </c>
      <c r="AT25" s="518" t="s">
        <v>792</v>
      </c>
      <c r="AU25" s="518">
        <v>2</v>
      </c>
      <c r="AV25" s="518">
        <v>740</v>
      </c>
      <c r="AW25" s="518" t="str">
        <f t="shared" si="3"/>
        <v>GUCD2740</v>
      </c>
      <c r="AX25" s="518">
        <v>740</v>
      </c>
      <c r="AY25" s="518" t="str">
        <f t="shared" si="4"/>
        <v>GUCD2740</v>
      </c>
      <c r="BC25" s="586">
        <v>0.64999999999999991</v>
      </c>
      <c r="BD25" s="587">
        <v>0.625</v>
      </c>
      <c r="BE25" s="588">
        <v>0.82499999999999996</v>
      </c>
      <c r="BF25" s="586">
        <v>0.64999999999999991</v>
      </c>
      <c r="BG25" s="587">
        <v>0.625</v>
      </c>
      <c r="BH25" s="588">
        <v>0.82499999999999996</v>
      </c>
      <c r="BI25" s="586">
        <v>0.6</v>
      </c>
      <c r="BJ25" s="587">
        <v>0.6</v>
      </c>
      <c r="BK25" s="588">
        <v>0.79999999999999993</v>
      </c>
      <c r="BL25" s="586"/>
      <c r="BM25" s="587"/>
      <c r="BN25" s="588"/>
      <c r="BO25" s="586"/>
      <c r="BP25" s="587"/>
      <c r="BQ25" s="588"/>
      <c r="BR25" s="586"/>
      <c r="BS25" s="587"/>
      <c r="BT25" s="588"/>
    </row>
    <row r="26" spans="3:75" x14ac:dyDescent="0.3">
      <c r="C26" s="512" t="s">
        <v>1</v>
      </c>
      <c r="D26" s="512" t="s">
        <v>790</v>
      </c>
      <c r="E26" s="549">
        <v>5</v>
      </c>
      <c r="F26" s="549" t="str">
        <f t="shared" si="0"/>
        <v>GUCB5</v>
      </c>
      <c r="G26" s="549">
        <v>740</v>
      </c>
      <c r="H26" s="549" t="str">
        <f t="shared" si="5"/>
        <v>GUCB57404</v>
      </c>
      <c r="I26" s="549">
        <v>4</v>
      </c>
      <c r="J26" s="550">
        <v>3000000</v>
      </c>
      <c r="K26" s="550">
        <v>9999999</v>
      </c>
      <c r="L26" s="589">
        <f>+IFERROR(BC26+'Master Sizer Inputs'!$T$29,"N/A")</f>
        <v>0.59999999999999987</v>
      </c>
      <c r="M26" s="590">
        <f>+IFERROR(BD26+'Master Sizer Inputs'!$T$29,"N/A")</f>
        <v>0.57499999999999996</v>
      </c>
      <c r="N26" s="591">
        <f>+IFERROR(BE26+'Master Sizer Inputs'!$T$29,"N/A")</f>
        <v>0.74999999999999989</v>
      </c>
      <c r="O26" s="589">
        <f>+IFERROR(BF26+'Master Sizer Inputs'!$T$29,"N/A")</f>
        <v>0.59999999999999987</v>
      </c>
      <c r="P26" s="590">
        <f>+IFERROR(BG26+'Master Sizer Inputs'!$T$29,"N/A")</f>
        <v>0.57499999999999996</v>
      </c>
      <c r="Q26" s="591">
        <f>+IFERROR(BH26+'Master Sizer Inputs'!$T$29,"N/A")</f>
        <v>0.74999999999999989</v>
      </c>
      <c r="R26" s="589">
        <f>+IFERROR(BI26+'Master Sizer Inputs'!$T$29,"N/A")</f>
        <v>0.54999999999999993</v>
      </c>
      <c r="S26" s="590">
        <f>+IFERROR(BJ26+'Master Sizer Inputs'!$T$29,"N/A")</f>
        <v>0.54999999999999993</v>
      </c>
      <c r="T26" s="591">
        <f>+IFERROR(BK26+'Master Sizer Inputs'!$T$29,"N/A")</f>
        <v>0.74999999999999989</v>
      </c>
      <c r="U26" s="589"/>
      <c r="V26" s="590"/>
      <c r="W26" s="591"/>
      <c r="X26" s="589"/>
      <c r="Y26" s="590"/>
      <c r="Z26" s="591"/>
      <c r="AA26" s="589"/>
      <c r="AB26" s="589"/>
      <c r="AC26" s="591"/>
      <c r="AD26" s="554">
        <f t="shared" si="1"/>
        <v>7.4999999999999997E-3</v>
      </c>
      <c r="AE26" s="554">
        <v>7.4999999999999997E-3</v>
      </c>
      <c r="AF26" s="554">
        <f t="shared" si="6"/>
        <v>0.10424000000000003</v>
      </c>
      <c r="AG26" s="554">
        <f t="shared" si="2"/>
        <v>0.10424000000000003</v>
      </c>
      <c r="AH26" s="554">
        <f t="shared" si="2"/>
        <v>0.10424000000000003</v>
      </c>
      <c r="AK26" s="519" t="s">
        <v>796</v>
      </c>
      <c r="AL26" s="520">
        <f>+MAX(AL23+AL24+AL25,7.99%)</f>
        <v>9.2240000000000016E-2</v>
      </c>
      <c r="AN26"/>
      <c r="AO26"/>
      <c r="AS26" s="522"/>
      <c r="AT26" s="522"/>
      <c r="AU26" s="522"/>
      <c r="AV26" s="522"/>
      <c r="AW26" s="522"/>
      <c r="AX26" s="522"/>
      <c r="AY26" s="522"/>
      <c r="BC26" s="589">
        <v>0.62499999999999989</v>
      </c>
      <c r="BD26" s="590">
        <v>0.6</v>
      </c>
      <c r="BE26" s="591">
        <v>0.77499999999999991</v>
      </c>
      <c r="BF26" s="589">
        <v>0.62499999999999989</v>
      </c>
      <c r="BG26" s="590">
        <v>0.6</v>
      </c>
      <c r="BH26" s="591">
        <v>0.77499999999999991</v>
      </c>
      <c r="BI26" s="589">
        <v>0.57499999999999996</v>
      </c>
      <c r="BJ26" s="590">
        <v>0.57499999999999996</v>
      </c>
      <c r="BK26" s="591">
        <v>0.77499999999999991</v>
      </c>
      <c r="BL26" s="589"/>
      <c r="BM26" s="590"/>
      <c r="BN26" s="591"/>
      <c r="BO26" s="589"/>
      <c r="BP26" s="590"/>
      <c r="BQ26" s="591"/>
      <c r="BR26" s="589"/>
      <c r="BS26" s="590"/>
      <c r="BT26" s="591"/>
    </row>
    <row r="27" spans="3:75" x14ac:dyDescent="0.3">
      <c r="C27" s="512" t="s">
        <v>1</v>
      </c>
      <c r="D27" s="512" t="s">
        <v>790</v>
      </c>
      <c r="E27" s="549">
        <v>5</v>
      </c>
      <c r="F27" s="549" t="str">
        <f t="shared" si="0"/>
        <v>GUCB5</v>
      </c>
      <c r="G27" s="549">
        <v>740</v>
      </c>
      <c r="H27" s="549" t="str">
        <f t="shared" si="5"/>
        <v>GUCB57403</v>
      </c>
      <c r="I27" s="549">
        <v>3</v>
      </c>
      <c r="J27" s="550">
        <v>2000000</v>
      </c>
      <c r="K27" s="550">
        <v>2999999</v>
      </c>
      <c r="L27" s="589">
        <f>+IFERROR(BC27+'Master Sizer Inputs'!$T$29,"N/A")</f>
        <v>0.62499999999999989</v>
      </c>
      <c r="M27" s="590">
        <f>+IFERROR(BD27+'Master Sizer Inputs'!$T$29,"N/A")</f>
        <v>0.6</v>
      </c>
      <c r="N27" s="591">
        <f>+IFERROR(BE27+'Master Sizer Inputs'!$T$29,"N/A")</f>
        <v>0.77499999999999991</v>
      </c>
      <c r="O27" s="589">
        <f>+IFERROR(BF27+'Master Sizer Inputs'!$T$29,"N/A")</f>
        <v>0.62499999999999989</v>
      </c>
      <c r="P27" s="590">
        <f>+IFERROR(BG27+'Master Sizer Inputs'!$T$29,"N/A")</f>
        <v>0.6</v>
      </c>
      <c r="Q27" s="591">
        <f>+IFERROR(BH27+'Master Sizer Inputs'!$T$29,"N/A")</f>
        <v>0.77499999999999991</v>
      </c>
      <c r="R27" s="589">
        <f>+IFERROR(BI27+'Master Sizer Inputs'!$T$29,"N/A")</f>
        <v>0.57499999999999996</v>
      </c>
      <c r="S27" s="590">
        <f>+IFERROR(BJ27+'Master Sizer Inputs'!$T$29,"N/A")</f>
        <v>0.57499999999999996</v>
      </c>
      <c r="T27" s="591">
        <f>+IFERROR(BK27+'Master Sizer Inputs'!$T$29,"N/A")</f>
        <v>0.77499999999999991</v>
      </c>
      <c r="U27" s="589"/>
      <c r="V27" s="590"/>
      <c r="W27" s="591"/>
      <c r="X27" s="589"/>
      <c r="Y27" s="590"/>
      <c r="Z27" s="591"/>
      <c r="AA27" s="589"/>
      <c r="AB27" s="589"/>
      <c r="AC27" s="591"/>
      <c r="AD27" s="554">
        <f t="shared" si="1"/>
        <v>7.4999999999999997E-3</v>
      </c>
      <c r="AE27" s="554">
        <v>7.4999999999999997E-3</v>
      </c>
      <c r="AF27" s="554">
        <f t="shared" si="6"/>
        <v>0.10174000000000002</v>
      </c>
      <c r="AG27" s="554">
        <f t="shared" si="2"/>
        <v>0.10174000000000002</v>
      </c>
      <c r="AH27" s="554">
        <f t="shared" si="2"/>
        <v>0.10174000000000002</v>
      </c>
      <c r="AN27"/>
      <c r="AO27"/>
      <c r="AS27" s="522"/>
      <c r="AT27" s="522"/>
      <c r="AU27" s="522"/>
      <c r="AV27" s="522"/>
      <c r="AW27" s="522"/>
      <c r="AX27" s="522"/>
      <c r="AY27" s="522"/>
      <c r="BC27" s="589">
        <v>0.64999999999999991</v>
      </c>
      <c r="BD27" s="590">
        <v>0.625</v>
      </c>
      <c r="BE27" s="591">
        <v>0.79999999999999993</v>
      </c>
      <c r="BF27" s="589">
        <v>0.64999999999999991</v>
      </c>
      <c r="BG27" s="590">
        <v>0.625</v>
      </c>
      <c r="BH27" s="591">
        <v>0.79999999999999993</v>
      </c>
      <c r="BI27" s="589">
        <v>0.6</v>
      </c>
      <c r="BJ27" s="590">
        <v>0.6</v>
      </c>
      <c r="BK27" s="591">
        <v>0.79999999999999993</v>
      </c>
      <c r="BL27" s="589"/>
      <c r="BM27" s="590"/>
      <c r="BN27" s="591"/>
      <c r="BO27" s="589"/>
      <c r="BP27" s="590"/>
      <c r="BQ27" s="591"/>
      <c r="BR27" s="589"/>
      <c r="BS27" s="590"/>
      <c r="BT27" s="591"/>
    </row>
    <row r="28" spans="3:75" x14ac:dyDescent="0.3">
      <c r="C28" s="512" t="s">
        <v>1</v>
      </c>
      <c r="D28" s="512" t="s">
        <v>790</v>
      </c>
      <c r="E28" s="549">
        <v>5</v>
      </c>
      <c r="F28" s="549" t="str">
        <f t="shared" si="0"/>
        <v>GUCB5</v>
      </c>
      <c r="G28" s="549">
        <v>740</v>
      </c>
      <c r="H28" s="549" t="str">
        <f t="shared" si="5"/>
        <v>GUCB57402</v>
      </c>
      <c r="I28" s="549">
        <v>2</v>
      </c>
      <c r="J28" s="550">
        <v>1000000</v>
      </c>
      <c r="K28" s="550">
        <v>1999999</v>
      </c>
      <c r="L28" s="551">
        <f>+IFERROR(BC28+'Master Sizer Inputs'!$T$29,"N/A")</f>
        <v>0.64999999999999991</v>
      </c>
      <c r="M28" s="552">
        <f>+IFERROR(BD28+'Master Sizer Inputs'!$T$29,"N/A")</f>
        <v>0.625</v>
      </c>
      <c r="N28" s="553">
        <f>+IFERROR(BE28+'Master Sizer Inputs'!$T$29,"N/A")</f>
        <v>0.79999999999999993</v>
      </c>
      <c r="O28" s="551">
        <f>+IFERROR(BF28+'Master Sizer Inputs'!$T$29,"N/A")</f>
        <v>0.64999999999999991</v>
      </c>
      <c r="P28" s="552">
        <f>+IFERROR(BG28+'Master Sizer Inputs'!$T$29,"N/A")</f>
        <v>0.625</v>
      </c>
      <c r="Q28" s="553">
        <f>+IFERROR(BH28+'Master Sizer Inputs'!$T$29,"N/A")</f>
        <v>0.79999999999999993</v>
      </c>
      <c r="R28" s="551">
        <f>+IFERROR(BI28+'Master Sizer Inputs'!$T$29,"N/A")</f>
        <v>0.6</v>
      </c>
      <c r="S28" s="552">
        <f>+IFERROR(BJ28+'Master Sizer Inputs'!$T$29,"N/A")</f>
        <v>0.6</v>
      </c>
      <c r="T28" s="553">
        <f>+IFERROR(BK28+'Master Sizer Inputs'!$T$29,"N/A")</f>
        <v>0.79999999999999993</v>
      </c>
      <c r="U28" s="551"/>
      <c r="V28" s="552"/>
      <c r="W28" s="553"/>
      <c r="X28" s="551"/>
      <c r="Y28" s="552"/>
      <c r="Z28" s="553"/>
      <c r="AA28" s="551"/>
      <c r="AB28" s="551"/>
      <c r="AC28" s="553"/>
      <c r="AD28" s="554">
        <f t="shared" si="1"/>
        <v>7.4999999999999997E-3</v>
      </c>
      <c r="AE28" s="554">
        <v>7.4999999999999997E-3</v>
      </c>
      <c r="AF28" s="554">
        <f t="shared" si="6"/>
        <v>9.9240000000000023E-2</v>
      </c>
      <c r="AG28" s="554">
        <f t="shared" si="2"/>
        <v>9.9240000000000023E-2</v>
      </c>
      <c r="AH28" s="554">
        <f t="shared" si="2"/>
        <v>9.9240000000000023E-2</v>
      </c>
      <c r="AI28" s="517">
        <v>1.25E-3</v>
      </c>
      <c r="AJ28" s="523"/>
      <c r="AN28"/>
      <c r="AO28"/>
      <c r="AS28" s="522"/>
      <c r="AT28" s="522"/>
      <c r="AU28" s="522"/>
      <c r="AV28" s="522"/>
      <c r="AW28" s="522"/>
      <c r="AX28" s="522"/>
      <c r="AY28" s="522"/>
      <c r="BC28" s="551">
        <v>0.67499999999999993</v>
      </c>
      <c r="BD28" s="552">
        <v>0.65</v>
      </c>
      <c r="BE28" s="553">
        <v>0.82499999999999996</v>
      </c>
      <c r="BF28" s="551">
        <v>0.67499999999999993</v>
      </c>
      <c r="BG28" s="552">
        <v>0.65</v>
      </c>
      <c r="BH28" s="553">
        <v>0.82499999999999996</v>
      </c>
      <c r="BI28" s="551">
        <v>0.625</v>
      </c>
      <c r="BJ28" s="552">
        <v>0.625</v>
      </c>
      <c r="BK28" s="553">
        <v>0.82499999999999996</v>
      </c>
      <c r="BL28" s="551"/>
      <c r="BM28" s="552"/>
      <c r="BN28" s="553"/>
      <c r="BO28" s="551"/>
      <c r="BP28" s="552"/>
      <c r="BQ28" s="553"/>
      <c r="BR28" s="551"/>
      <c r="BS28" s="552"/>
      <c r="BT28" s="553"/>
    </row>
    <row r="29" spans="3:75" ht="18" thickBot="1" x14ac:dyDescent="0.35">
      <c r="C29" s="512" t="s">
        <v>1</v>
      </c>
      <c r="D29" s="512" t="s">
        <v>790</v>
      </c>
      <c r="E29" s="549">
        <v>5</v>
      </c>
      <c r="F29" s="549" t="str">
        <f t="shared" si="0"/>
        <v>GUCB5</v>
      </c>
      <c r="G29" s="549">
        <v>740</v>
      </c>
      <c r="H29" s="549" t="str">
        <f t="shared" si="5"/>
        <v>GUCB57401</v>
      </c>
      <c r="I29" s="549">
        <v>1</v>
      </c>
      <c r="J29" s="550">
        <v>236250</v>
      </c>
      <c r="K29" s="550">
        <v>999999</v>
      </c>
      <c r="L29" s="555">
        <f>+IFERROR(BC29+'Master Sizer Inputs'!$T$29,"N/A")</f>
        <v>0.64999999999999991</v>
      </c>
      <c r="M29" s="556">
        <f>+IFERROR(BD29+'Master Sizer Inputs'!$T$29,"N/A")</f>
        <v>0.625</v>
      </c>
      <c r="N29" s="557">
        <f>+IFERROR(BE29+'Master Sizer Inputs'!$T$29,"N/A")</f>
        <v>0.79999999999999993</v>
      </c>
      <c r="O29" s="555">
        <f>+IFERROR(BF29+'Master Sizer Inputs'!$T$29,"N/A")</f>
        <v>0.64999999999999991</v>
      </c>
      <c r="P29" s="556">
        <f>+IFERROR(BG29+'Master Sizer Inputs'!$T$29,"N/A")</f>
        <v>0.625</v>
      </c>
      <c r="Q29" s="557">
        <f>+IFERROR(BH29+'Master Sizer Inputs'!$T$29,"N/A")</f>
        <v>0.79999999999999993</v>
      </c>
      <c r="R29" s="555">
        <f>+IFERROR(BI29+'Master Sizer Inputs'!$T$29,"N/A")</f>
        <v>0.6</v>
      </c>
      <c r="S29" s="556">
        <f>+IFERROR(BJ29+'Master Sizer Inputs'!$T$29,"N/A")</f>
        <v>0.6</v>
      </c>
      <c r="T29" s="557">
        <f>+IFERROR(BK29+'Master Sizer Inputs'!$T$29,"N/A")</f>
        <v>0.79999999999999993</v>
      </c>
      <c r="U29" s="555"/>
      <c r="V29" s="556"/>
      <c r="W29" s="557"/>
      <c r="X29" s="555"/>
      <c r="Y29" s="556"/>
      <c r="Z29" s="557"/>
      <c r="AA29" s="555"/>
      <c r="AB29" s="555"/>
      <c r="AC29" s="557"/>
      <c r="AD29" s="554">
        <f t="shared" si="1"/>
        <v>7.4999999999999997E-3</v>
      </c>
      <c r="AE29" s="554">
        <v>7.4999999999999997E-3</v>
      </c>
      <c r="AF29" s="554">
        <f t="shared" si="6"/>
        <v>9.9240000000000023E-2</v>
      </c>
      <c r="AG29" s="554">
        <f t="shared" si="2"/>
        <v>9.9240000000000023E-2</v>
      </c>
      <c r="AH29" s="554">
        <f t="shared" si="2"/>
        <v>9.9240000000000023E-2</v>
      </c>
      <c r="AS29" s="524"/>
      <c r="AT29" s="524"/>
      <c r="AU29" s="524"/>
      <c r="AV29" s="524"/>
      <c r="AW29" s="524"/>
      <c r="AX29" s="524"/>
      <c r="AY29" s="524"/>
      <c r="BC29" s="555">
        <v>0.67499999999999993</v>
      </c>
      <c r="BD29" s="556">
        <v>0.65</v>
      </c>
      <c r="BE29" s="557">
        <v>0.82499999999999996</v>
      </c>
      <c r="BF29" s="555">
        <v>0.67499999999999993</v>
      </c>
      <c r="BG29" s="556">
        <v>0.65</v>
      </c>
      <c r="BH29" s="557">
        <v>0.82499999999999996</v>
      </c>
      <c r="BI29" s="555">
        <v>0.625</v>
      </c>
      <c r="BJ29" s="556">
        <v>0.625</v>
      </c>
      <c r="BK29" s="557">
        <v>0.82499999999999996</v>
      </c>
      <c r="BL29" s="555"/>
      <c r="BM29" s="556"/>
      <c r="BN29" s="557"/>
      <c r="BO29" s="555"/>
      <c r="BP29" s="556"/>
      <c r="BQ29" s="557"/>
      <c r="BR29" s="555"/>
      <c r="BS29" s="556"/>
      <c r="BT29" s="557"/>
    </row>
    <row r="30" spans="3:75" x14ac:dyDescent="0.3">
      <c r="C30" s="558" t="s">
        <v>1</v>
      </c>
      <c r="D30" s="558" t="s">
        <v>790</v>
      </c>
      <c r="E30" s="535">
        <v>5</v>
      </c>
      <c r="F30" s="535" t="str">
        <f t="shared" si="0"/>
        <v>GUCB5</v>
      </c>
      <c r="G30" s="535">
        <v>720</v>
      </c>
      <c r="H30" s="535" t="str">
        <f t="shared" si="5"/>
        <v>GUCB57204</v>
      </c>
      <c r="I30" s="535">
        <v>4</v>
      </c>
      <c r="J30" s="559">
        <v>3000000</v>
      </c>
      <c r="K30" s="559">
        <v>9999999</v>
      </c>
      <c r="L30" s="592">
        <f>+IFERROR(BC30+'Master Sizer Inputs'!$T$29,"N/A")</f>
        <v>0.59999999999999987</v>
      </c>
      <c r="M30" s="593">
        <f>+IFERROR(BD30+'Master Sizer Inputs'!$T$29,"N/A")</f>
        <v>0.57499999999999996</v>
      </c>
      <c r="N30" s="594">
        <f>+IFERROR(BE30+'Master Sizer Inputs'!$T$29,"N/A")</f>
        <v>0.74999999999999989</v>
      </c>
      <c r="O30" s="592">
        <f>+IFERROR(BF30+'Master Sizer Inputs'!$T$29,"N/A")</f>
        <v>0.59999999999999987</v>
      </c>
      <c r="P30" s="593">
        <f>+IFERROR(BG30+'Master Sizer Inputs'!$T$29,"N/A")</f>
        <v>0.57499999999999996</v>
      </c>
      <c r="Q30" s="594">
        <f>+IFERROR(BH30+'Master Sizer Inputs'!$T$29,"N/A")</f>
        <v>0.74999999999999989</v>
      </c>
      <c r="R30" s="592">
        <f>+IFERROR(BI30+'Master Sizer Inputs'!$T$29,"N/A")</f>
        <v>0.54999999999999993</v>
      </c>
      <c r="S30" s="593">
        <f>+IFERROR(BJ30+'Master Sizer Inputs'!$T$29,"N/A")</f>
        <v>0.54999999999999993</v>
      </c>
      <c r="T30" s="594">
        <f>+IFERROR(BK30+'Master Sizer Inputs'!$T$29,"N/A")</f>
        <v>0.74999999999999989</v>
      </c>
      <c r="U30" s="592"/>
      <c r="V30" s="593"/>
      <c r="W30" s="594"/>
      <c r="X30" s="592"/>
      <c r="Y30" s="593"/>
      <c r="Z30" s="594"/>
      <c r="AA30" s="592"/>
      <c r="AB30" s="592"/>
      <c r="AC30" s="594"/>
      <c r="AD30" s="563">
        <f t="shared" si="1"/>
        <v>7.4999999999999997E-3</v>
      </c>
      <c r="AE30" s="563">
        <v>7.4999999999999997E-3</v>
      </c>
      <c r="AF30" s="563">
        <f t="shared" si="6"/>
        <v>0.10599000000000003</v>
      </c>
      <c r="AG30" s="563">
        <f t="shared" ref="AG30:AH42" si="7">+AF30+$AL$30</f>
        <v>0.10599000000000003</v>
      </c>
      <c r="AH30" s="563">
        <f t="shared" si="7"/>
        <v>0.10599000000000003</v>
      </c>
      <c r="AK30" s="519" t="s">
        <v>797</v>
      </c>
      <c r="AL30" s="520">
        <v>0</v>
      </c>
      <c r="AS30" s="524"/>
      <c r="AT30" s="524"/>
      <c r="AU30" s="524"/>
      <c r="AV30" s="524"/>
      <c r="AW30" s="524"/>
      <c r="AX30" s="524"/>
      <c r="AY30" s="524"/>
      <c r="BC30" s="592">
        <v>0.62499999999999989</v>
      </c>
      <c r="BD30" s="593">
        <v>0.6</v>
      </c>
      <c r="BE30" s="594">
        <v>0.77499999999999991</v>
      </c>
      <c r="BF30" s="592">
        <v>0.62499999999999989</v>
      </c>
      <c r="BG30" s="593">
        <v>0.6</v>
      </c>
      <c r="BH30" s="594">
        <v>0.77499999999999991</v>
      </c>
      <c r="BI30" s="592">
        <v>0.57499999999999996</v>
      </c>
      <c r="BJ30" s="593">
        <v>0.57499999999999996</v>
      </c>
      <c r="BK30" s="594">
        <v>0.77499999999999991</v>
      </c>
      <c r="BL30" s="592"/>
      <c r="BM30" s="593"/>
      <c r="BN30" s="594"/>
      <c r="BO30" s="592"/>
      <c r="BP30" s="593"/>
      <c r="BQ30" s="594"/>
      <c r="BR30" s="592"/>
      <c r="BS30" s="593"/>
      <c r="BT30" s="594"/>
    </row>
    <row r="31" spans="3:75" x14ac:dyDescent="0.3">
      <c r="C31" s="558" t="s">
        <v>1</v>
      </c>
      <c r="D31" s="558" t="s">
        <v>790</v>
      </c>
      <c r="E31" s="535">
        <v>5</v>
      </c>
      <c r="F31" s="535" t="str">
        <f t="shared" si="0"/>
        <v>GUCB5</v>
      </c>
      <c r="G31" s="535">
        <v>720</v>
      </c>
      <c r="H31" s="535" t="str">
        <f t="shared" si="5"/>
        <v>GUCB57203</v>
      </c>
      <c r="I31" s="535">
        <v>3</v>
      </c>
      <c r="J31" s="559">
        <v>2000000</v>
      </c>
      <c r="K31" s="559">
        <v>2999999</v>
      </c>
      <c r="L31" s="592">
        <f>+IFERROR(BC31+'Master Sizer Inputs'!$T$29,"N/A")</f>
        <v>0.62499999999999989</v>
      </c>
      <c r="M31" s="593">
        <f>+IFERROR(BD31+'Master Sizer Inputs'!$T$29,"N/A")</f>
        <v>0.6</v>
      </c>
      <c r="N31" s="594">
        <f>+IFERROR(BE31+'Master Sizer Inputs'!$T$29,"N/A")</f>
        <v>0.77499999999999991</v>
      </c>
      <c r="O31" s="592">
        <f>+IFERROR(BF31+'Master Sizer Inputs'!$T$29,"N/A")</f>
        <v>0.62499999999999989</v>
      </c>
      <c r="P31" s="593">
        <f>+IFERROR(BG31+'Master Sizer Inputs'!$T$29,"N/A")</f>
        <v>0.6</v>
      </c>
      <c r="Q31" s="594">
        <f>+IFERROR(BH31+'Master Sizer Inputs'!$T$29,"N/A")</f>
        <v>0.77499999999999991</v>
      </c>
      <c r="R31" s="592">
        <f>+IFERROR(BI31+'Master Sizer Inputs'!$T$29,"N/A")</f>
        <v>0.57499999999999996</v>
      </c>
      <c r="S31" s="593">
        <f>+IFERROR(BJ31+'Master Sizer Inputs'!$T$29,"N/A")</f>
        <v>0.57499999999999996</v>
      </c>
      <c r="T31" s="594">
        <f>+IFERROR(BK31+'Master Sizer Inputs'!$T$29,"N/A")</f>
        <v>0.77499999999999991</v>
      </c>
      <c r="U31" s="592"/>
      <c r="V31" s="593"/>
      <c r="W31" s="594"/>
      <c r="X31" s="592"/>
      <c r="Y31" s="593"/>
      <c r="Z31" s="594"/>
      <c r="AA31" s="592"/>
      <c r="AB31" s="592"/>
      <c r="AC31" s="594"/>
      <c r="AD31" s="563">
        <f t="shared" si="1"/>
        <v>7.4999999999999997E-3</v>
      </c>
      <c r="AE31" s="563">
        <v>7.4999999999999997E-3</v>
      </c>
      <c r="AF31" s="563">
        <f t="shared" si="6"/>
        <v>0.10349000000000003</v>
      </c>
      <c r="AG31" s="563">
        <f t="shared" si="7"/>
        <v>0.10349000000000003</v>
      </c>
      <c r="AH31" s="563">
        <f t="shared" si="7"/>
        <v>0.10349000000000003</v>
      </c>
      <c r="AK31" s="519" t="s">
        <v>798</v>
      </c>
      <c r="AL31" s="520">
        <v>2.5000000000000022E-3</v>
      </c>
      <c r="AS31" s="524"/>
      <c r="AT31" s="524"/>
      <c r="AU31" s="524"/>
      <c r="AV31" s="524"/>
      <c r="AW31" s="524"/>
      <c r="AX31" s="524"/>
      <c r="AY31" s="524"/>
      <c r="BC31" s="592">
        <v>0.64999999999999991</v>
      </c>
      <c r="BD31" s="593">
        <v>0.625</v>
      </c>
      <c r="BE31" s="594">
        <v>0.79999999999999993</v>
      </c>
      <c r="BF31" s="592">
        <v>0.64999999999999991</v>
      </c>
      <c r="BG31" s="593">
        <v>0.625</v>
      </c>
      <c r="BH31" s="594">
        <v>0.79999999999999993</v>
      </c>
      <c r="BI31" s="592">
        <v>0.6</v>
      </c>
      <c r="BJ31" s="593">
        <v>0.6</v>
      </c>
      <c r="BK31" s="594">
        <v>0.79999999999999993</v>
      </c>
      <c r="BL31" s="592"/>
      <c r="BM31" s="593"/>
      <c r="BN31" s="594"/>
      <c r="BO31" s="592"/>
      <c r="BP31" s="593"/>
      <c r="BQ31" s="594"/>
      <c r="BR31" s="592"/>
      <c r="BS31" s="593"/>
      <c r="BT31" s="594"/>
    </row>
    <row r="32" spans="3:75" x14ac:dyDescent="0.3">
      <c r="C32" s="558" t="s">
        <v>1</v>
      </c>
      <c r="D32" s="558" t="s">
        <v>790</v>
      </c>
      <c r="E32" s="535">
        <v>5</v>
      </c>
      <c r="F32" s="535" t="str">
        <f t="shared" si="0"/>
        <v>GUCB5</v>
      </c>
      <c r="G32" s="535">
        <v>720</v>
      </c>
      <c r="H32" s="535" t="str">
        <f t="shared" si="5"/>
        <v>GUCB57202</v>
      </c>
      <c r="I32" s="535">
        <v>2</v>
      </c>
      <c r="J32" s="559">
        <v>1000000</v>
      </c>
      <c r="K32" s="559">
        <v>1999999</v>
      </c>
      <c r="L32" s="592">
        <f>+IFERROR(BC32+'Master Sizer Inputs'!$T$29,"N/A")</f>
        <v>0.64999999999999991</v>
      </c>
      <c r="M32" s="561">
        <f>+IFERROR(BD32+'Master Sizer Inputs'!$T$29,"N/A")</f>
        <v>0.625</v>
      </c>
      <c r="N32" s="562">
        <f>+IFERROR(BE32+'Master Sizer Inputs'!$T$29,"N/A")</f>
        <v>0.79999999999999993</v>
      </c>
      <c r="O32" s="560">
        <f>+IFERROR(BF32+'Master Sizer Inputs'!$T$29,"N/A")</f>
        <v>0.64999999999999991</v>
      </c>
      <c r="P32" s="561">
        <f>+IFERROR(BG32+'Master Sizer Inputs'!$T$29,"N/A")</f>
        <v>0.625</v>
      </c>
      <c r="Q32" s="562">
        <f>+IFERROR(BH32+'Master Sizer Inputs'!$T$29,"N/A")</f>
        <v>0.79999999999999993</v>
      </c>
      <c r="R32" s="560">
        <f>+IFERROR(BI32+'Master Sizer Inputs'!$T$29,"N/A")</f>
        <v>0.6</v>
      </c>
      <c r="S32" s="561">
        <f>+IFERROR(BJ32+'Master Sizer Inputs'!$T$29,"N/A")</f>
        <v>0.6</v>
      </c>
      <c r="T32" s="562">
        <f>+IFERROR(BK32+'Master Sizer Inputs'!$T$29,"N/A")</f>
        <v>0.79999999999999993</v>
      </c>
      <c r="U32" s="560"/>
      <c r="V32" s="561"/>
      <c r="W32" s="562"/>
      <c r="X32" s="560"/>
      <c r="Y32" s="561"/>
      <c r="Z32" s="562"/>
      <c r="AA32" s="560"/>
      <c r="AB32" s="560"/>
      <c r="AC32" s="562"/>
      <c r="AD32" s="563">
        <f t="shared" si="1"/>
        <v>7.4999999999999997E-3</v>
      </c>
      <c r="AE32" s="563">
        <v>7.4999999999999997E-3</v>
      </c>
      <c r="AF32" s="563">
        <f t="shared" si="6"/>
        <v>0.10099000000000002</v>
      </c>
      <c r="AG32" s="563">
        <f t="shared" si="7"/>
        <v>0.10099000000000002</v>
      </c>
      <c r="AH32" s="563">
        <f t="shared" si="7"/>
        <v>0.10099000000000002</v>
      </c>
      <c r="AK32" s="519" t="s">
        <v>799</v>
      </c>
      <c r="AL32" s="520">
        <v>1.75E-3</v>
      </c>
      <c r="BC32" s="560">
        <v>0.67499999999999993</v>
      </c>
      <c r="BD32" s="561">
        <v>0.65</v>
      </c>
      <c r="BE32" s="562">
        <v>0.82499999999999996</v>
      </c>
      <c r="BF32" s="560">
        <v>0.67499999999999993</v>
      </c>
      <c r="BG32" s="561">
        <v>0.65</v>
      </c>
      <c r="BH32" s="562">
        <v>0.82499999999999996</v>
      </c>
      <c r="BI32" s="560">
        <v>0.625</v>
      </c>
      <c r="BJ32" s="561">
        <v>0.625</v>
      </c>
      <c r="BK32" s="562">
        <v>0.82499999999999996</v>
      </c>
      <c r="BL32" s="560"/>
      <c r="BM32" s="561"/>
      <c r="BN32" s="562"/>
      <c r="BO32" s="560"/>
      <c r="BP32" s="561"/>
      <c r="BQ32" s="562"/>
      <c r="BR32" s="560"/>
      <c r="BS32" s="561"/>
      <c r="BT32" s="562"/>
    </row>
    <row r="33" spans="3:72" ht="18" thickBot="1" x14ac:dyDescent="0.35">
      <c r="C33" s="558" t="s">
        <v>1</v>
      </c>
      <c r="D33" s="558" t="s">
        <v>790</v>
      </c>
      <c r="E33" s="535">
        <v>5</v>
      </c>
      <c r="F33" s="535" t="str">
        <f t="shared" si="0"/>
        <v>GUCB5</v>
      </c>
      <c r="G33" s="535">
        <v>720</v>
      </c>
      <c r="H33" s="535" t="str">
        <f t="shared" si="5"/>
        <v>GUCB57201</v>
      </c>
      <c r="I33" s="535">
        <v>1</v>
      </c>
      <c r="J33" s="559">
        <v>236250</v>
      </c>
      <c r="K33" s="559">
        <v>999999</v>
      </c>
      <c r="L33" s="564">
        <f>+IFERROR(BC33+'Master Sizer Inputs'!$T$29,"N/A")</f>
        <v>0.64999999999999991</v>
      </c>
      <c r="M33" s="565">
        <f>+IFERROR(BD33+'Master Sizer Inputs'!$T$29,"N/A")</f>
        <v>0.625</v>
      </c>
      <c r="N33" s="566">
        <f>+IFERROR(BE33+'Master Sizer Inputs'!$T$29,"N/A")</f>
        <v>0.79999999999999993</v>
      </c>
      <c r="O33" s="564">
        <f>+IFERROR(BF33+'Master Sizer Inputs'!$T$29,"N/A")</f>
        <v>0.64999999999999991</v>
      </c>
      <c r="P33" s="565">
        <f>+IFERROR(BG33+'Master Sizer Inputs'!$T$29,"N/A")</f>
        <v>0.625</v>
      </c>
      <c r="Q33" s="566">
        <f>+IFERROR(BH33+'Master Sizer Inputs'!$T$29,"N/A")</f>
        <v>0.79999999999999993</v>
      </c>
      <c r="R33" s="564">
        <f>+IFERROR(BI33+'Master Sizer Inputs'!$T$29,"N/A")</f>
        <v>0.6</v>
      </c>
      <c r="S33" s="565">
        <f>+IFERROR(BJ33+'Master Sizer Inputs'!$T$29,"N/A")</f>
        <v>0.6</v>
      </c>
      <c r="T33" s="566">
        <f>+IFERROR(BK33+'Master Sizer Inputs'!$T$29,"N/A")</f>
        <v>0.79999999999999993</v>
      </c>
      <c r="U33" s="564"/>
      <c r="V33" s="565"/>
      <c r="W33" s="566"/>
      <c r="X33" s="564"/>
      <c r="Y33" s="565"/>
      <c r="Z33" s="566"/>
      <c r="AA33" s="564"/>
      <c r="AB33" s="564"/>
      <c r="AC33" s="566"/>
      <c r="AD33" s="563">
        <f t="shared" si="1"/>
        <v>7.4999999999999997E-3</v>
      </c>
      <c r="AE33" s="563">
        <v>7.4999999999999997E-3</v>
      </c>
      <c r="AF33" s="563">
        <f t="shared" si="6"/>
        <v>0.10099000000000002</v>
      </c>
      <c r="AG33" s="563">
        <f t="shared" si="7"/>
        <v>0.10099000000000002</v>
      </c>
      <c r="AH33" s="563">
        <f t="shared" si="7"/>
        <v>0.10099000000000002</v>
      </c>
      <c r="AK33" s="519" t="s">
        <v>800</v>
      </c>
      <c r="AL33" s="520">
        <v>3.7499999999999999E-3</v>
      </c>
      <c r="BC33" s="564">
        <v>0.67499999999999993</v>
      </c>
      <c r="BD33" s="565">
        <v>0.65</v>
      </c>
      <c r="BE33" s="566">
        <v>0.82499999999999996</v>
      </c>
      <c r="BF33" s="564">
        <v>0.67499999999999993</v>
      </c>
      <c r="BG33" s="565">
        <v>0.65</v>
      </c>
      <c r="BH33" s="566">
        <v>0.82499999999999996</v>
      </c>
      <c r="BI33" s="564">
        <v>0.625</v>
      </c>
      <c r="BJ33" s="565">
        <v>0.625</v>
      </c>
      <c r="BK33" s="566">
        <v>0.82499999999999996</v>
      </c>
      <c r="BL33" s="564"/>
      <c r="BM33" s="565"/>
      <c r="BN33" s="566"/>
      <c r="BO33" s="564"/>
      <c r="BP33" s="565"/>
      <c r="BQ33" s="566"/>
      <c r="BR33" s="564"/>
      <c r="BS33" s="565"/>
      <c r="BT33" s="566"/>
    </row>
    <row r="34" spans="3:72" x14ac:dyDescent="0.3">
      <c r="C34" s="567" t="s">
        <v>1</v>
      </c>
      <c r="D34" s="567" t="s">
        <v>790</v>
      </c>
      <c r="E34" s="568">
        <v>5</v>
      </c>
      <c r="F34" s="568" t="str">
        <f t="shared" si="0"/>
        <v>GUCB5</v>
      </c>
      <c r="G34" s="568">
        <v>700</v>
      </c>
      <c r="H34" s="568" t="str">
        <f t="shared" si="5"/>
        <v>GUCB57004</v>
      </c>
      <c r="I34" s="568">
        <v>4</v>
      </c>
      <c r="J34" s="569">
        <v>3000000</v>
      </c>
      <c r="K34" s="569">
        <v>9999999</v>
      </c>
      <c r="L34" s="595">
        <f>+IFERROR(BC34+'Master Sizer Inputs'!$T$29,"N/A")</f>
        <v>0.57499999999999984</v>
      </c>
      <c r="M34" s="596">
        <f>+IFERROR(BD34+'Master Sizer Inputs'!$T$29,"N/A")</f>
        <v>0.54999999999999993</v>
      </c>
      <c r="N34" s="597">
        <f>+IFERROR(BE34+'Master Sizer Inputs'!$T$29,"N/A")</f>
        <v>0.72499999999999987</v>
      </c>
      <c r="O34" s="595">
        <f>+IFERROR(BF34+'Master Sizer Inputs'!$T$29,"N/A")</f>
        <v>0.57499999999999984</v>
      </c>
      <c r="P34" s="596">
        <f>+IFERROR(BG34+'Master Sizer Inputs'!$T$29,"N/A")</f>
        <v>0.54999999999999993</v>
      </c>
      <c r="Q34" s="597">
        <f>+IFERROR(BH34+'Master Sizer Inputs'!$T$29,"N/A")</f>
        <v>0.72499999999999987</v>
      </c>
      <c r="R34" s="595">
        <f>+IFERROR(BI34+'Master Sizer Inputs'!$T$29,"N/A")</f>
        <v>0.52499999999999991</v>
      </c>
      <c r="S34" s="596">
        <f>+IFERROR(BJ34+'Master Sizer Inputs'!$T$29,"N/A")</f>
        <v>0.52499999999999991</v>
      </c>
      <c r="T34" s="597">
        <f>+IFERROR(BK34+'Master Sizer Inputs'!$T$29,"N/A")</f>
        <v>0.72499999999999987</v>
      </c>
      <c r="U34" s="595"/>
      <c r="V34" s="596"/>
      <c r="W34" s="597"/>
      <c r="X34" s="595"/>
      <c r="Y34" s="596"/>
      <c r="Z34" s="597"/>
      <c r="AA34" s="595"/>
      <c r="AB34" s="595"/>
      <c r="AC34" s="597"/>
      <c r="AD34" s="573">
        <f t="shared" si="1"/>
        <v>7.4999999999999997E-3</v>
      </c>
      <c r="AE34" s="573">
        <v>7.4999999999999997E-3</v>
      </c>
      <c r="AF34" s="573">
        <f t="shared" si="6"/>
        <v>0.10774000000000003</v>
      </c>
      <c r="AG34" s="573">
        <f t="shared" si="7"/>
        <v>0.10774000000000003</v>
      </c>
      <c r="AH34" s="573">
        <f t="shared" si="7"/>
        <v>0.10774000000000003</v>
      </c>
      <c r="BC34" s="595">
        <v>0.59999999999999987</v>
      </c>
      <c r="BD34" s="596">
        <v>0.57499999999999996</v>
      </c>
      <c r="BE34" s="597">
        <v>0.74999999999999989</v>
      </c>
      <c r="BF34" s="595">
        <v>0.59999999999999987</v>
      </c>
      <c r="BG34" s="596">
        <v>0.57499999999999996</v>
      </c>
      <c r="BH34" s="597">
        <v>0.74999999999999989</v>
      </c>
      <c r="BI34" s="595">
        <v>0.54999999999999993</v>
      </c>
      <c r="BJ34" s="596">
        <v>0.54999999999999993</v>
      </c>
      <c r="BK34" s="597">
        <v>0.74999999999999989</v>
      </c>
      <c r="BL34" s="595"/>
      <c r="BM34" s="596"/>
      <c r="BN34" s="597"/>
      <c r="BO34" s="595"/>
      <c r="BP34" s="596"/>
      <c r="BQ34" s="597"/>
      <c r="BR34" s="595"/>
      <c r="BS34" s="596"/>
      <c r="BT34" s="597"/>
    </row>
    <row r="35" spans="3:72" x14ac:dyDescent="0.3">
      <c r="C35" s="567" t="s">
        <v>1</v>
      </c>
      <c r="D35" s="567" t="s">
        <v>790</v>
      </c>
      <c r="E35" s="568">
        <v>5</v>
      </c>
      <c r="F35" s="568" t="str">
        <f t="shared" si="0"/>
        <v>GUCB5</v>
      </c>
      <c r="G35" s="568">
        <v>700</v>
      </c>
      <c r="H35" s="568" t="str">
        <f t="shared" si="5"/>
        <v>GUCB57003</v>
      </c>
      <c r="I35" s="568">
        <v>3</v>
      </c>
      <c r="J35" s="569">
        <v>2000000</v>
      </c>
      <c r="K35" s="569">
        <v>2999999</v>
      </c>
      <c r="L35" s="595">
        <f>+IFERROR(BC35+'Master Sizer Inputs'!$T$29,"N/A")</f>
        <v>0.59999999999999987</v>
      </c>
      <c r="M35" s="596">
        <f>+IFERROR(BD35+'Master Sizer Inputs'!$T$29,"N/A")</f>
        <v>0.57499999999999996</v>
      </c>
      <c r="N35" s="597">
        <f>+IFERROR(BE35+'Master Sizer Inputs'!$T$29,"N/A")</f>
        <v>0.74999999999999989</v>
      </c>
      <c r="O35" s="595">
        <f>+IFERROR(BF35+'Master Sizer Inputs'!$T$29,"N/A")</f>
        <v>0.59999999999999987</v>
      </c>
      <c r="P35" s="596">
        <f>+IFERROR(BG35+'Master Sizer Inputs'!$T$29,"N/A")</f>
        <v>0.57499999999999996</v>
      </c>
      <c r="Q35" s="597">
        <f>+IFERROR(BH35+'Master Sizer Inputs'!$T$29,"N/A")</f>
        <v>0.74999999999999989</v>
      </c>
      <c r="R35" s="595">
        <f>+IFERROR(BI35+'Master Sizer Inputs'!$T$29,"N/A")</f>
        <v>0.54999999999999993</v>
      </c>
      <c r="S35" s="596">
        <f>+IFERROR(BJ35+'Master Sizer Inputs'!$T$29,"N/A")</f>
        <v>0.54999999999999993</v>
      </c>
      <c r="T35" s="597">
        <f>+IFERROR(BK35+'Master Sizer Inputs'!$T$29,"N/A")</f>
        <v>0.74999999999999989</v>
      </c>
      <c r="U35" s="595"/>
      <c r="V35" s="596"/>
      <c r="W35" s="597"/>
      <c r="X35" s="595"/>
      <c r="Y35" s="596"/>
      <c r="Z35" s="597"/>
      <c r="AA35" s="595"/>
      <c r="AB35" s="595"/>
      <c r="AC35" s="597"/>
      <c r="AD35" s="573">
        <f t="shared" si="1"/>
        <v>7.4999999999999997E-3</v>
      </c>
      <c r="AE35" s="573">
        <v>7.4999999999999997E-3</v>
      </c>
      <c r="AF35" s="573">
        <f t="shared" si="6"/>
        <v>0.10524000000000003</v>
      </c>
      <c r="AG35" s="573">
        <f t="shared" si="7"/>
        <v>0.10524000000000003</v>
      </c>
      <c r="AH35" s="573">
        <f t="shared" si="7"/>
        <v>0.10524000000000003</v>
      </c>
      <c r="AK35" s="510" t="s">
        <v>801</v>
      </c>
      <c r="AL35" s="510" t="s">
        <v>802</v>
      </c>
      <c r="BC35" s="595">
        <v>0.62499999999999989</v>
      </c>
      <c r="BD35" s="596">
        <v>0.6</v>
      </c>
      <c r="BE35" s="597">
        <v>0.77499999999999991</v>
      </c>
      <c r="BF35" s="595">
        <v>0.62499999999999989</v>
      </c>
      <c r="BG35" s="596">
        <v>0.6</v>
      </c>
      <c r="BH35" s="597">
        <v>0.77499999999999991</v>
      </c>
      <c r="BI35" s="595">
        <v>0.57499999999999996</v>
      </c>
      <c r="BJ35" s="596">
        <v>0.57499999999999996</v>
      </c>
      <c r="BK35" s="597">
        <v>0.77499999999999991</v>
      </c>
      <c r="BL35" s="595"/>
      <c r="BM35" s="596"/>
      <c r="BN35" s="597"/>
      <c r="BO35" s="595"/>
      <c r="BP35" s="596"/>
      <c r="BQ35" s="597"/>
      <c r="BR35" s="595"/>
      <c r="BS35" s="596"/>
      <c r="BT35" s="597"/>
    </row>
    <row r="36" spans="3:72" x14ac:dyDescent="0.3">
      <c r="C36" s="567" t="s">
        <v>1</v>
      </c>
      <c r="D36" s="567" t="s">
        <v>790</v>
      </c>
      <c r="E36" s="568">
        <v>5</v>
      </c>
      <c r="F36" s="568" t="str">
        <f t="shared" si="0"/>
        <v>GUCB5</v>
      </c>
      <c r="G36" s="568">
        <v>700</v>
      </c>
      <c r="H36" s="568" t="str">
        <f t="shared" si="5"/>
        <v>GUCB57002</v>
      </c>
      <c r="I36" s="568">
        <v>2</v>
      </c>
      <c r="J36" s="569">
        <v>1000000</v>
      </c>
      <c r="K36" s="569">
        <v>1999999</v>
      </c>
      <c r="L36" s="570">
        <f>+IFERROR(BC36+'Master Sizer Inputs'!$T$29,"N/A")</f>
        <v>0.62499999999999989</v>
      </c>
      <c r="M36" s="571">
        <f>+IFERROR(BD36+'Master Sizer Inputs'!$T$29,"N/A")</f>
        <v>0.6</v>
      </c>
      <c r="N36" s="572">
        <f>+IFERROR(BE36+'Master Sizer Inputs'!$T$29,"N/A")</f>
        <v>0.77499999999999991</v>
      </c>
      <c r="O36" s="570">
        <f>+IFERROR(BF36+'Master Sizer Inputs'!$T$29,"N/A")</f>
        <v>0.62499999999999989</v>
      </c>
      <c r="P36" s="571">
        <f>+IFERROR(BG36+'Master Sizer Inputs'!$T$29,"N/A")</f>
        <v>0.6</v>
      </c>
      <c r="Q36" s="572">
        <f>+IFERROR(BH36+'Master Sizer Inputs'!$T$29,"N/A")</f>
        <v>0.77499999999999991</v>
      </c>
      <c r="R36" s="570">
        <f>+IFERROR(BI36+'Master Sizer Inputs'!$T$29,"N/A")</f>
        <v>0.57499999999999996</v>
      </c>
      <c r="S36" s="571">
        <f>+IFERROR(BJ36+'Master Sizer Inputs'!$T$29,"N/A")</f>
        <v>0.57499999999999996</v>
      </c>
      <c r="T36" s="572">
        <f>+IFERROR(BK36+'Master Sizer Inputs'!$T$29,"N/A")</f>
        <v>0.77499999999999991</v>
      </c>
      <c r="U36" s="570"/>
      <c r="V36" s="571"/>
      <c r="W36" s="572"/>
      <c r="X36" s="570"/>
      <c r="Y36" s="571"/>
      <c r="Z36" s="572"/>
      <c r="AA36" s="570"/>
      <c r="AB36" s="570"/>
      <c r="AC36" s="572"/>
      <c r="AD36" s="573">
        <f t="shared" si="1"/>
        <v>7.4999999999999997E-3</v>
      </c>
      <c r="AE36" s="573">
        <v>7.4999999999999997E-3</v>
      </c>
      <c r="AF36" s="573">
        <f t="shared" si="6"/>
        <v>0.10274000000000003</v>
      </c>
      <c r="AG36" s="573">
        <f t="shared" si="7"/>
        <v>0.10274000000000003</v>
      </c>
      <c r="AH36" s="573">
        <f t="shared" si="7"/>
        <v>0.10274000000000003</v>
      </c>
      <c r="AK36" s="510" t="s">
        <v>1</v>
      </c>
      <c r="AL36" s="510" t="s">
        <v>1</v>
      </c>
      <c r="BC36" s="570">
        <v>0.64999999999999991</v>
      </c>
      <c r="BD36" s="571">
        <v>0.625</v>
      </c>
      <c r="BE36" s="572">
        <v>0.79999999999999993</v>
      </c>
      <c r="BF36" s="570">
        <v>0.64999999999999991</v>
      </c>
      <c r="BG36" s="571">
        <v>0.625</v>
      </c>
      <c r="BH36" s="572">
        <v>0.79999999999999993</v>
      </c>
      <c r="BI36" s="570">
        <v>0.6</v>
      </c>
      <c r="BJ36" s="571">
        <v>0.6</v>
      </c>
      <c r="BK36" s="572">
        <v>0.79999999999999993</v>
      </c>
      <c r="BL36" s="570"/>
      <c r="BM36" s="571"/>
      <c r="BN36" s="572"/>
      <c r="BO36" s="570"/>
      <c r="BP36" s="571"/>
      <c r="BQ36" s="572"/>
      <c r="BR36" s="570"/>
      <c r="BS36" s="571"/>
      <c r="BT36" s="572"/>
    </row>
    <row r="37" spans="3:72" ht="18" thickBot="1" x14ac:dyDescent="0.35">
      <c r="C37" s="567" t="s">
        <v>1</v>
      </c>
      <c r="D37" s="567" t="s">
        <v>790</v>
      </c>
      <c r="E37" s="568">
        <v>5</v>
      </c>
      <c r="F37" s="568" t="str">
        <f t="shared" si="0"/>
        <v>GUCB5</v>
      </c>
      <c r="G37" s="568">
        <v>700</v>
      </c>
      <c r="H37" s="568" t="str">
        <f t="shared" si="5"/>
        <v>GUCB57001</v>
      </c>
      <c r="I37" s="568">
        <v>1</v>
      </c>
      <c r="J37" s="569">
        <v>236250</v>
      </c>
      <c r="K37" s="569">
        <v>999999</v>
      </c>
      <c r="L37" s="574">
        <f>+IFERROR(BC37+'Master Sizer Inputs'!$T$29,"N/A")</f>
        <v>0.62499999999999989</v>
      </c>
      <c r="M37" s="575">
        <f>+IFERROR(BD37+'Master Sizer Inputs'!$T$29,"N/A")</f>
        <v>0.6</v>
      </c>
      <c r="N37" s="576">
        <f>+IFERROR(BE37+'Master Sizer Inputs'!$T$29,"N/A")</f>
        <v>0.77499999999999991</v>
      </c>
      <c r="O37" s="574">
        <f>+IFERROR(BF37+'Master Sizer Inputs'!$T$29,"N/A")</f>
        <v>0.62499999999999989</v>
      </c>
      <c r="P37" s="575">
        <f>+IFERROR(BG37+'Master Sizer Inputs'!$T$29,"N/A")</f>
        <v>0.6</v>
      </c>
      <c r="Q37" s="576">
        <f>+IFERROR(BH37+'Master Sizer Inputs'!$T$29,"N/A")</f>
        <v>0.77499999999999991</v>
      </c>
      <c r="R37" s="574">
        <f>+IFERROR(BI37+'Master Sizer Inputs'!$T$29,"N/A")</f>
        <v>0.57499999999999996</v>
      </c>
      <c r="S37" s="575">
        <f>+IFERROR(BJ37+'Master Sizer Inputs'!$T$29,"N/A")</f>
        <v>0.57499999999999996</v>
      </c>
      <c r="T37" s="576">
        <f>+IFERROR(BK37+'Master Sizer Inputs'!$T$29,"N/A")</f>
        <v>0.77499999999999991</v>
      </c>
      <c r="U37" s="574"/>
      <c r="V37" s="575"/>
      <c r="W37" s="576"/>
      <c r="X37" s="574"/>
      <c r="Y37" s="575"/>
      <c r="Z37" s="576"/>
      <c r="AA37" s="574"/>
      <c r="AB37" s="574"/>
      <c r="AC37" s="576"/>
      <c r="AD37" s="573">
        <f t="shared" si="1"/>
        <v>7.4999999999999997E-3</v>
      </c>
      <c r="AE37" s="573">
        <v>7.4999999999999997E-3</v>
      </c>
      <c r="AF37" s="573">
        <f t="shared" si="6"/>
        <v>0.10274000000000003</v>
      </c>
      <c r="AG37" s="573">
        <f t="shared" si="7"/>
        <v>0.10274000000000003</v>
      </c>
      <c r="AH37" s="573">
        <f t="shared" si="7"/>
        <v>0.10274000000000003</v>
      </c>
      <c r="BC37" s="574">
        <v>0.64999999999999991</v>
      </c>
      <c r="BD37" s="575">
        <v>0.625</v>
      </c>
      <c r="BE37" s="576">
        <v>0.79999999999999993</v>
      </c>
      <c r="BF37" s="574">
        <v>0.64999999999999991</v>
      </c>
      <c r="BG37" s="575">
        <v>0.625</v>
      </c>
      <c r="BH37" s="576">
        <v>0.79999999999999993</v>
      </c>
      <c r="BI37" s="574">
        <v>0.6</v>
      </c>
      <c r="BJ37" s="575">
        <v>0.6</v>
      </c>
      <c r="BK37" s="576">
        <v>0.79999999999999993</v>
      </c>
      <c r="BL37" s="574"/>
      <c r="BM37" s="575"/>
      <c r="BN37" s="576"/>
      <c r="BO37" s="574"/>
      <c r="BP37" s="575"/>
      <c r="BQ37" s="576"/>
      <c r="BR37" s="574"/>
      <c r="BS37" s="575"/>
      <c r="BT37" s="576"/>
    </row>
    <row r="38" spans="3:72" x14ac:dyDescent="0.3">
      <c r="C38" s="577" t="s">
        <v>1</v>
      </c>
      <c r="D38" s="577" t="s">
        <v>790</v>
      </c>
      <c r="E38" s="547">
        <v>5</v>
      </c>
      <c r="F38" s="547" t="str">
        <f t="shared" si="0"/>
        <v>GUCB5</v>
      </c>
      <c r="G38" s="547">
        <v>680</v>
      </c>
      <c r="H38" s="547" t="str">
        <f t="shared" si="5"/>
        <v>GUCB56804</v>
      </c>
      <c r="I38" s="547">
        <v>4</v>
      </c>
      <c r="J38" s="578">
        <v>3000000</v>
      </c>
      <c r="K38" s="578">
        <v>9999999</v>
      </c>
      <c r="L38" s="579" t="str">
        <f>+IFERROR(BC38+'Master Sizer Inputs'!$T$29,"N/A")</f>
        <v>N/A</v>
      </c>
      <c r="M38" s="580" t="str">
        <f>+IFERROR(BD38+'Master Sizer Inputs'!$T$29,"N/A")</f>
        <v>N/A</v>
      </c>
      <c r="N38" s="581" t="str">
        <f>+IFERROR(BE38+'Master Sizer Inputs'!$T$29,"N/A")</f>
        <v>N/A</v>
      </c>
      <c r="O38" s="579" t="str">
        <f>+IFERROR(BF38+'Master Sizer Inputs'!$T$29,"N/A")</f>
        <v>N/A</v>
      </c>
      <c r="P38" s="580" t="str">
        <f>+IFERROR(BG38+'Master Sizer Inputs'!$T$29,"N/A")</f>
        <v>N/A</v>
      </c>
      <c r="Q38" s="581" t="str">
        <f>+IFERROR(BH38+'Master Sizer Inputs'!$T$29,"N/A")</f>
        <v>N/A</v>
      </c>
      <c r="R38" s="579" t="str">
        <f>+IFERROR(BI38+'Master Sizer Inputs'!$T$29,"N/A")</f>
        <v>N/A</v>
      </c>
      <c r="S38" s="580" t="str">
        <f>+IFERROR(BJ38+'Master Sizer Inputs'!$T$29,"N/A")</f>
        <v>N/A</v>
      </c>
      <c r="T38" s="581" t="str">
        <f>+IFERROR(BK38+'Master Sizer Inputs'!$T$29,"N/A")</f>
        <v>N/A</v>
      </c>
      <c r="U38" s="579"/>
      <c r="V38" s="580"/>
      <c r="W38" s="581"/>
      <c r="X38" s="579"/>
      <c r="Y38" s="580"/>
      <c r="Z38" s="581"/>
      <c r="AA38" s="579"/>
      <c r="AB38" s="579"/>
      <c r="AC38" s="581"/>
      <c r="AD38" s="582">
        <f t="shared" si="1"/>
        <v>7.4999999999999997E-3</v>
      </c>
      <c r="AE38" s="582">
        <v>7.4999999999999997E-3</v>
      </c>
      <c r="AF38" s="582">
        <f t="shared" si="6"/>
        <v>0.10949000000000003</v>
      </c>
      <c r="AG38" s="582">
        <f t="shared" si="7"/>
        <v>0.10949000000000003</v>
      </c>
      <c r="AH38" s="582">
        <f t="shared" si="7"/>
        <v>0.10949000000000003</v>
      </c>
      <c r="BC38" s="579" t="s">
        <v>803</v>
      </c>
      <c r="BD38" s="580" t="s">
        <v>803</v>
      </c>
      <c r="BE38" s="581" t="s">
        <v>803</v>
      </c>
      <c r="BF38" s="579" t="s">
        <v>803</v>
      </c>
      <c r="BG38" s="580" t="s">
        <v>803</v>
      </c>
      <c r="BH38" s="581" t="s">
        <v>803</v>
      </c>
      <c r="BI38" s="579" t="s">
        <v>803</v>
      </c>
      <c r="BJ38" s="580" t="s">
        <v>803</v>
      </c>
      <c r="BK38" s="581" t="s">
        <v>803</v>
      </c>
      <c r="BL38" s="579"/>
      <c r="BM38" s="580"/>
      <c r="BN38" s="581"/>
      <c r="BO38" s="579"/>
      <c r="BP38" s="580"/>
      <c r="BQ38" s="581"/>
      <c r="BR38" s="579"/>
      <c r="BS38" s="580"/>
      <c r="BT38" s="581"/>
    </row>
    <row r="39" spans="3:72" x14ac:dyDescent="0.3">
      <c r="C39" s="577" t="s">
        <v>1</v>
      </c>
      <c r="D39" s="577" t="s">
        <v>790</v>
      </c>
      <c r="E39" s="547">
        <v>5</v>
      </c>
      <c r="F39" s="547" t="str">
        <f t="shared" si="0"/>
        <v>GUCB5</v>
      </c>
      <c r="G39" s="547">
        <v>680</v>
      </c>
      <c r="H39" s="547" t="str">
        <f t="shared" si="5"/>
        <v>GUCB56803</v>
      </c>
      <c r="I39" s="547">
        <v>3</v>
      </c>
      <c r="J39" s="578">
        <v>2000000</v>
      </c>
      <c r="K39" s="578">
        <v>2999999</v>
      </c>
      <c r="L39" s="579">
        <f>+IFERROR(BC39+'Master Sizer Inputs'!$T$29,"N/A")</f>
        <v>0.57499999999999984</v>
      </c>
      <c r="M39" s="580">
        <f>+IFERROR(BD39+'Master Sizer Inputs'!$T$29,"N/A")</f>
        <v>0.54999999999999993</v>
      </c>
      <c r="N39" s="581">
        <f>+IFERROR(BE39+'Master Sizer Inputs'!$T$29,"N/A")</f>
        <v>0.72499999999999987</v>
      </c>
      <c r="O39" s="579">
        <f>+IFERROR(BF39+'Master Sizer Inputs'!$T$29,"N/A")</f>
        <v>0.57499999999999984</v>
      </c>
      <c r="P39" s="580">
        <f>+IFERROR(BG39+'Master Sizer Inputs'!$T$29,"N/A")</f>
        <v>0.54999999999999993</v>
      </c>
      <c r="Q39" s="581">
        <f>+IFERROR(BH39+'Master Sizer Inputs'!$T$29,"N/A")</f>
        <v>0.72499999999999987</v>
      </c>
      <c r="R39" s="579">
        <f>+IFERROR(BI39+'Master Sizer Inputs'!$T$29,"N/A")</f>
        <v>0.52499999999999991</v>
      </c>
      <c r="S39" s="580">
        <f>+IFERROR(BJ39+'Master Sizer Inputs'!$T$29,"N/A")</f>
        <v>0.52499999999999991</v>
      </c>
      <c r="T39" s="581">
        <f>+IFERROR(BK39+'Master Sizer Inputs'!$T$29,"N/A")</f>
        <v>0.72499999999999987</v>
      </c>
      <c r="U39" s="579"/>
      <c r="V39" s="580"/>
      <c r="W39" s="581"/>
      <c r="X39" s="579"/>
      <c r="Y39" s="580"/>
      <c r="Z39" s="581"/>
      <c r="AA39" s="579"/>
      <c r="AB39" s="579"/>
      <c r="AC39" s="581"/>
      <c r="AD39" s="582">
        <f t="shared" si="1"/>
        <v>7.4999999999999997E-3</v>
      </c>
      <c r="AE39" s="582">
        <v>7.4999999999999997E-3</v>
      </c>
      <c r="AF39" s="582">
        <f t="shared" si="6"/>
        <v>0.10699000000000003</v>
      </c>
      <c r="AG39" s="582">
        <f t="shared" si="7"/>
        <v>0.10699000000000003</v>
      </c>
      <c r="AH39" s="582">
        <f t="shared" si="7"/>
        <v>0.10699000000000003</v>
      </c>
      <c r="AK39" s="496" t="s">
        <v>781</v>
      </c>
      <c r="AL39" s="500">
        <v>7.4999999999999997E-3</v>
      </c>
      <c r="BC39" s="579">
        <v>0.59999999999999987</v>
      </c>
      <c r="BD39" s="580">
        <v>0.57499999999999996</v>
      </c>
      <c r="BE39" s="581">
        <v>0.74999999999999989</v>
      </c>
      <c r="BF39" s="579">
        <v>0.59999999999999987</v>
      </c>
      <c r="BG39" s="580">
        <v>0.57499999999999996</v>
      </c>
      <c r="BH39" s="581">
        <v>0.74999999999999989</v>
      </c>
      <c r="BI39" s="579">
        <v>0.54999999999999993</v>
      </c>
      <c r="BJ39" s="580">
        <v>0.54999999999999993</v>
      </c>
      <c r="BK39" s="581">
        <v>0.74999999999999989</v>
      </c>
      <c r="BL39" s="579"/>
      <c r="BM39" s="580"/>
      <c r="BN39" s="581"/>
      <c r="BO39" s="579"/>
      <c r="BP39" s="580"/>
      <c r="BQ39" s="581"/>
      <c r="BR39" s="579"/>
      <c r="BS39" s="580"/>
      <c r="BT39" s="581"/>
    </row>
    <row r="40" spans="3:72" x14ac:dyDescent="0.3">
      <c r="C40" s="577" t="s">
        <v>1</v>
      </c>
      <c r="D40" s="577" t="s">
        <v>790</v>
      </c>
      <c r="E40" s="547">
        <v>5</v>
      </c>
      <c r="F40" s="547" t="str">
        <f t="shared" si="0"/>
        <v>GUCB5</v>
      </c>
      <c r="G40" s="547">
        <v>680</v>
      </c>
      <c r="H40" s="547" t="str">
        <f t="shared" si="5"/>
        <v>GUCB56802</v>
      </c>
      <c r="I40" s="547">
        <v>2</v>
      </c>
      <c r="J40" s="578">
        <v>1000000</v>
      </c>
      <c r="K40" s="578">
        <v>1999999</v>
      </c>
      <c r="L40" s="583">
        <f>+IFERROR(BC40+'Master Sizer Inputs'!$T$29,"N/A")</f>
        <v>0.59999999999999987</v>
      </c>
      <c r="M40" s="584">
        <f>+IFERROR(BD40+'Master Sizer Inputs'!$T$29,"N/A")</f>
        <v>0.57499999999999996</v>
      </c>
      <c r="N40" s="585">
        <f>+IFERROR(BE40+'Master Sizer Inputs'!$T$29,"N/A")</f>
        <v>0.74999999999999989</v>
      </c>
      <c r="O40" s="583">
        <f>+IFERROR(BF40+'Master Sizer Inputs'!$T$29,"N/A")</f>
        <v>0.59999999999999987</v>
      </c>
      <c r="P40" s="584">
        <f>+IFERROR(BG40+'Master Sizer Inputs'!$T$29,"N/A")</f>
        <v>0.57499999999999996</v>
      </c>
      <c r="Q40" s="585">
        <f>+IFERROR(BH40+'Master Sizer Inputs'!$T$29,"N/A")</f>
        <v>0.74999999999999989</v>
      </c>
      <c r="R40" s="583">
        <f>+IFERROR(BI40+'Master Sizer Inputs'!$T$29,"N/A")</f>
        <v>0.54999999999999993</v>
      </c>
      <c r="S40" s="584">
        <f>+IFERROR(BJ40+'Master Sizer Inputs'!$T$29,"N/A")</f>
        <v>0.54999999999999993</v>
      </c>
      <c r="T40" s="585">
        <f>+IFERROR(BK40+'Master Sizer Inputs'!$T$29,"N/A")</f>
        <v>0.74999999999999989</v>
      </c>
      <c r="U40" s="583"/>
      <c r="V40" s="584"/>
      <c r="W40" s="585"/>
      <c r="X40" s="583"/>
      <c r="Y40" s="584"/>
      <c r="Z40" s="585"/>
      <c r="AA40" s="583"/>
      <c r="AB40" s="583"/>
      <c r="AC40" s="585"/>
      <c r="AD40" s="582">
        <f t="shared" si="1"/>
        <v>7.4999999999999997E-3</v>
      </c>
      <c r="AE40" s="582">
        <v>7.4999999999999997E-3</v>
      </c>
      <c r="AF40" s="582">
        <f t="shared" si="6"/>
        <v>0.10449000000000003</v>
      </c>
      <c r="AG40" s="582">
        <f t="shared" si="7"/>
        <v>0.10449000000000003</v>
      </c>
      <c r="AH40" s="582">
        <f t="shared" si="7"/>
        <v>0.10449000000000003</v>
      </c>
      <c r="AW40" s="525"/>
      <c r="BC40" s="583">
        <v>0.62499999999999989</v>
      </c>
      <c r="BD40" s="584">
        <v>0.6</v>
      </c>
      <c r="BE40" s="585">
        <v>0.77499999999999991</v>
      </c>
      <c r="BF40" s="583">
        <v>0.62499999999999989</v>
      </c>
      <c r="BG40" s="584">
        <v>0.6</v>
      </c>
      <c r="BH40" s="585">
        <v>0.77499999999999991</v>
      </c>
      <c r="BI40" s="583">
        <v>0.57499999999999996</v>
      </c>
      <c r="BJ40" s="584">
        <v>0.57499999999999996</v>
      </c>
      <c r="BK40" s="585">
        <v>0.77499999999999991</v>
      </c>
      <c r="BL40" s="583"/>
      <c r="BM40" s="584"/>
      <c r="BN40" s="585"/>
      <c r="BO40" s="583"/>
      <c r="BP40" s="584"/>
      <c r="BQ40" s="585"/>
      <c r="BR40" s="583"/>
      <c r="BS40" s="584"/>
      <c r="BT40" s="585"/>
    </row>
    <row r="41" spans="3:72" ht="18" thickBot="1" x14ac:dyDescent="0.35">
      <c r="C41" s="577" t="s">
        <v>1</v>
      </c>
      <c r="D41" s="577" t="s">
        <v>790</v>
      </c>
      <c r="E41" s="547">
        <v>5</v>
      </c>
      <c r="F41" s="547" t="str">
        <f t="shared" si="0"/>
        <v>GUCB5</v>
      </c>
      <c r="G41" s="547">
        <v>680</v>
      </c>
      <c r="H41" s="547" t="str">
        <f t="shared" si="5"/>
        <v>GUCB56801</v>
      </c>
      <c r="I41" s="547">
        <v>1</v>
      </c>
      <c r="J41" s="578">
        <v>236250</v>
      </c>
      <c r="K41" s="578">
        <v>999999</v>
      </c>
      <c r="L41" s="586">
        <f>+IFERROR(BC41+'Master Sizer Inputs'!$T$29,"N/A")</f>
        <v>0.59999999999999987</v>
      </c>
      <c r="M41" s="587">
        <f>+IFERROR(BD41+'Master Sizer Inputs'!$T$29,"N/A")</f>
        <v>0.57499999999999996</v>
      </c>
      <c r="N41" s="588">
        <f>+IFERROR(BE41+'Master Sizer Inputs'!$T$29,"N/A")</f>
        <v>0.74999999999999989</v>
      </c>
      <c r="O41" s="586">
        <f>+IFERROR(BF41+'Master Sizer Inputs'!$T$29,"N/A")</f>
        <v>0.59999999999999987</v>
      </c>
      <c r="P41" s="587">
        <f>+IFERROR(BG41+'Master Sizer Inputs'!$T$29,"N/A")</f>
        <v>0.57499999999999996</v>
      </c>
      <c r="Q41" s="588">
        <f>+IFERROR(BH41+'Master Sizer Inputs'!$T$29,"N/A")</f>
        <v>0.74999999999999989</v>
      </c>
      <c r="R41" s="586">
        <f>+IFERROR(BI41+'Master Sizer Inputs'!$T$29,"N/A")</f>
        <v>0.54999999999999993</v>
      </c>
      <c r="S41" s="587">
        <f>+IFERROR(BJ41+'Master Sizer Inputs'!$T$29,"N/A")</f>
        <v>0.54999999999999993</v>
      </c>
      <c r="T41" s="588">
        <f>+IFERROR(BK41+'Master Sizer Inputs'!$T$29,"N/A")</f>
        <v>0.74999999999999989</v>
      </c>
      <c r="U41" s="586"/>
      <c r="V41" s="587"/>
      <c r="W41" s="588"/>
      <c r="X41" s="586"/>
      <c r="Y41" s="587"/>
      <c r="Z41" s="588"/>
      <c r="AA41" s="586"/>
      <c r="AB41" s="586"/>
      <c r="AC41" s="588"/>
      <c r="AD41" s="582">
        <f t="shared" si="1"/>
        <v>7.4999999999999997E-3</v>
      </c>
      <c r="AE41" s="582">
        <v>7.4999999999999997E-3</v>
      </c>
      <c r="AF41" s="582">
        <f t="shared" si="6"/>
        <v>0.10449000000000003</v>
      </c>
      <c r="AG41" s="582">
        <f t="shared" si="7"/>
        <v>0.10449000000000003</v>
      </c>
      <c r="AH41" s="582">
        <f t="shared" si="7"/>
        <v>0.10449000000000003</v>
      </c>
      <c r="BC41" s="586">
        <v>0.62499999999999989</v>
      </c>
      <c r="BD41" s="587">
        <v>0.6</v>
      </c>
      <c r="BE41" s="588">
        <v>0.77499999999999991</v>
      </c>
      <c r="BF41" s="586">
        <v>0.62499999999999989</v>
      </c>
      <c r="BG41" s="587">
        <v>0.6</v>
      </c>
      <c r="BH41" s="588">
        <v>0.77499999999999991</v>
      </c>
      <c r="BI41" s="586">
        <v>0.57499999999999996</v>
      </c>
      <c r="BJ41" s="587">
        <v>0.57499999999999996</v>
      </c>
      <c r="BK41" s="588">
        <v>0.77499999999999991</v>
      </c>
      <c r="BL41" s="586"/>
      <c r="BM41" s="587"/>
      <c r="BN41" s="588"/>
      <c r="BO41" s="586"/>
      <c r="BP41" s="587"/>
      <c r="BQ41" s="588"/>
      <c r="BR41" s="586"/>
      <c r="BS41" s="587"/>
      <c r="BT41" s="588"/>
    </row>
    <row r="42" spans="3:72" x14ac:dyDescent="0.3">
      <c r="C42" s="512" t="s">
        <v>1</v>
      </c>
      <c r="D42" s="512" t="s">
        <v>791</v>
      </c>
      <c r="E42" s="549">
        <v>3</v>
      </c>
      <c r="F42" s="549" t="str">
        <f t="shared" si="0"/>
        <v>GUCC3</v>
      </c>
      <c r="G42" s="549">
        <v>740</v>
      </c>
      <c r="H42" s="549" t="str">
        <f t="shared" si="5"/>
        <v>GUCC37404</v>
      </c>
      <c r="I42" s="549">
        <v>4</v>
      </c>
      <c r="J42" s="550">
        <v>3000000</v>
      </c>
      <c r="K42" s="550">
        <v>9999999</v>
      </c>
      <c r="L42" s="589" t="str">
        <f>+IFERROR(BC42+'Master Sizer Inputs'!$T$29,"N/A")</f>
        <v>N/A</v>
      </c>
      <c r="M42" s="590" t="str">
        <f>+IFERROR(BD42+'Master Sizer Inputs'!$T$29,"N/A")</f>
        <v>N/A</v>
      </c>
      <c r="N42" s="591" t="str">
        <f>+IFERROR(BE42+'Master Sizer Inputs'!$T$29,"N/A")</f>
        <v>N/A</v>
      </c>
      <c r="O42" s="589" t="str">
        <f>+IFERROR(BF42+'Master Sizer Inputs'!$T$29,"N/A")</f>
        <v>N/A</v>
      </c>
      <c r="P42" s="590" t="str">
        <f>+IFERROR(BG42+'Master Sizer Inputs'!$T$29,"N/A")</f>
        <v>N/A</v>
      </c>
      <c r="Q42" s="591" t="str">
        <f>+IFERROR(BH42+'Master Sizer Inputs'!$T$29,"N/A")</f>
        <v>N/A</v>
      </c>
      <c r="R42" s="589" t="str">
        <f>+IFERROR(BI42+'Master Sizer Inputs'!$T$29,"N/A")</f>
        <v>N/A</v>
      </c>
      <c r="S42" s="590" t="str">
        <f>+IFERROR(BJ42+'Master Sizer Inputs'!$T$29,"N/A")</f>
        <v>N/A</v>
      </c>
      <c r="T42" s="591" t="str">
        <f>+IFERROR(BK42+'Master Sizer Inputs'!$T$29,"N/A")</f>
        <v>N/A</v>
      </c>
      <c r="U42" s="589"/>
      <c r="V42" s="590"/>
      <c r="W42" s="591"/>
      <c r="X42" s="589"/>
      <c r="Y42" s="590"/>
      <c r="Z42" s="591"/>
      <c r="AA42" s="589"/>
      <c r="AB42" s="589"/>
      <c r="AC42" s="591"/>
      <c r="AD42" s="554">
        <f t="shared" ref="AD42:AD65" si="8">$AL$39</f>
        <v>7.4999999999999997E-3</v>
      </c>
      <c r="AE42" s="554">
        <v>7.4999999999999997E-3</v>
      </c>
      <c r="AF42" s="554">
        <f t="shared" si="6"/>
        <v>0.11124000000000003</v>
      </c>
      <c r="AG42" s="554">
        <f t="shared" si="7"/>
        <v>0.11124000000000003</v>
      </c>
      <c r="AH42" s="554">
        <f t="shared" si="7"/>
        <v>0.11124000000000003</v>
      </c>
      <c r="BC42" s="589" t="s">
        <v>803</v>
      </c>
      <c r="BD42" s="590" t="s">
        <v>803</v>
      </c>
      <c r="BE42" s="591" t="s">
        <v>803</v>
      </c>
      <c r="BF42" s="589" t="s">
        <v>803</v>
      </c>
      <c r="BG42" s="590" t="s">
        <v>803</v>
      </c>
      <c r="BH42" s="591" t="s">
        <v>803</v>
      </c>
      <c r="BI42" s="589" t="s">
        <v>803</v>
      </c>
      <c r="BJ42" s="590" t="s">
        <v>803</v>
      </c>
      <c r="BK42" s="591" t="s">
        <v>803</v>
      </c>
      <c r="BL42" s="589"/>
      <c r="BM42" s="590"/>
      <c r="BN42" s="591"/>
      <c r="BO42" s="589"/>
      <c r="BP42" s="590"/>
      <c r="BQ42" s="591"/>
      <c r="BR42" s="589"/>
      <c r="BS42" s="590"/>
      <c r="BT42" s="591"/>
    </row>
    <row r="43" spans="3:72" x14ac:dyDescent="0.3">
      <c r="C43" s="512" t="s">
        <v>1</v>
      </c>
      <c r="D43" s="512" t="s">
        <v>791</v>
      </c>
      <c r="E43" s="549">
        <v>3</v>
      </c>
      <c r="F43" s="549" t="str">
        <f t="shared" si="0"/>
        <v>GUCC3</v>
      </c>
      <c r="G43" s="549">
        <v>740</v>
      </c>
      <c r="H43" s="549" t="str">
        <f t="shared" si="5"/>
        <v>GUCC37403</v>
      </c>
      <c r="I43" s="549">
        <v>3</v>
      </c>
      <c r="J43" s="550">
        <v>2000000</v>
      </c>
      <c r="K43" s="550">
        <v>2999999</v>
      </c>
      <c r="L43" s="589">
        <f>+IFERROR(BC43+'Master Sizer Inputs'!$T$29,"N/A")</f>
        <v>0.59999999999999987</v>
      </c>
      <c r="M43" s="590">
        <f>+IFERROR(BD43+'Master Sizer Inputs'!$T$29,"N/A")</f>
        <v>0.57499999999999996</v>
      </c>
      <c r="N43" s="591">
        <f>+IFERROR(BE43+'Master Sizer Inputs'!$T$29,"N/A")</f>
        <v>0.74999999999999989</v>
      </c>
      <c r="O43" s="589">
        <f>+IFERROR(BF43+'Master Sizer Inputs'!$T$29,"N/A")</f>
        <v>0.59999999999999987</v>
      </c>
      <c r="P43" s="590">
        <f>+IFERROR(BG43+'Master Sizer Inputs'!$T$29,"N/A")</f>
        <v>0.57499999999999996</v>
      </c>
      <c r="Q43" s="591">
        <f>+IFERROR(BH43+'Master Sizer Inputs'!$T$29,"N/A")</f>
        <v>0.74999999999999989</v>
      </c>
      <c r="R43" s="589">
        <f>+IFERROR(BI43+'Master Sizer Inputs'!$T$29,"N/A")</f>
        <v>0.54999999999999993</v>
      </c>
      <c r="S43" s="590">
        <f>+IFERROR(BJ43+'Master Sizer Inputs'!$T$29,"N/A")</f>
        <v>0.54999999999999993</v>
      </c>
      <c r="T43" s="591">
        <f>+IFERROR(BK43+'Master Sizer Inputs'!$T$29,"N/A")</f>
        <v>0.74999999999999989</v>
      </c>
      <c r="U43" s="589"/>
      <c r="V43" s="590"/>
      <c r="W43" s="591"/>
      <c r="X43" s="589"/>
      <c r="Y43" s="590"/>
      <c r="Z43" s="591"/>
      <c r="AA43" s="589"/>
      <c r="AB43" s="589"/>
      <c r="AC43" s="591"/>
      <c r="AD43" s="554">
        <f t="shared" si="8"/>
        <v>7.4999999999999997E-3</v>
      </c>
      <c r="AE43" s="554">
        <v>7.4999999999999997E-3</v>
      </c>
      <c r="AF43" s="554">
        <f t="shared" si="6"/>
        <v>0.10874000000000003</v>
      </c>
      <c r="AG43" s="554">
        <f t="shared" ref="AG43:AH43" si="9">+AF43+$AL$30</f>
        <v>0.10874000000000003</v>
      </c>
      <c r="AH43" s="554">
        <f t="shared" si="9"/>
        <v>0.10874000000000003</v>
      </c>
      <c r="BC43" s="589">
        <v>0.62499999999999989</v>
      </c>
      <c r="BD43" s="590">
        <v>0.6</v>
      </c>
      <c r="BE43" s="591">
        <v>0.77499999999999991</v>
      </c>
      <c r="BF43" s="589">
        <v>0.62499999999999989</v>
      </c>
      <c r="BG43" s="590">
        <v>0.6</v>
      </c>
      <c r="BH43" s="591">
        <v>0.77499999999999991</v>
      </c>
      <c r="BI43" s="589">
        <v>0.57499999999999996</v>
      </c>
      <c r="BJ43" s="590">
        <v>0.57499999999999996</v>
      </c>
      <c r="BK43" s="591">
        <v>0.77499999999999991</v>
      </c>
      <c r="BL43" s="589"/>
      <c r="BM43" s="590"/>
      <c r="BN43" s="591"/>
      <c r="BO43" s="589"/>
      <c r="BP43" s="590"/>
      <c r="BQ43" s="591"/>
      <c r="BR43" s="589"/>
      <c r="BS43" s="590"/>
      <c r="BT43" s="591"/>
    </row>
    <row r="44" spans="3:72" x14ac:dyDescent="0.3">
      <c r="C44" s="512" t="s">
        <v>1</v>
      </c>
      <c r="D44" s="512" t="s">
        <v>791</v>
      </c>
      <c r="E44" s="549">
        <v>3</v>
      </c>
      <c r="F44" s="549" t="str">
        <f t="shared" si="0"/>
        <v>GUCC3</v>
      </c>
      <c r="G44" s="549">
        <v>740</v>
      </c>
      <c r="H44" s="549" t="str">
        <f t="shared" si="5"/>
        <v>GUCC37402</v>
      </c>
      <c r="I44" s="549">
        <v>2</v>
      </c>
      <c r="J44" s="550">
        <v>1000000</v>
      </c>
      <c r="K44" s="550">
        <v>1999999</v>
      </c>
      <c r="L44" s="551">
        <f>+IFERROR(BC44+'Master Sizer Inputs'!$T$29,"N/A")</f>
        <v>0.62499999999999989</v>
      </c>
      <c r="M44" s="552">
        <f>+IFERROR(BD44+'Master Sizer Inputs'!$T$29,"N/A")</f>
        <v>0.6</v>
      </c>
      <c r="N44" s="553">
        <f>+IFERROR(BE44+'Master Sizer Inputs'!$T$29,"N/A")</f>
        <v>0.77499999999999991</v>
      </c>
      <c r="O44" s="551">
        <f>+IFERROR(BF44+'Master Sizer Inputs'!$T$29,"N/A")</f>
        <v>0.62499999999999989</v>
      </c>
      <c r="P44" s="552">
        <f>+IFERROR(BG44+'Master Sizer Inputs'!$T$29,"N/A")</f>
        <v>0.6</v>
      </c>
      <c r="Q44" s="553">
        <f>+IFERROR(BH44+'Master Sizer Inputs'!$T$29,"N/A")</f>
        <v>0.77499999999999991</v>
      </c>
      <c r="R44" s="551">
        <f>+IFERROR(BI44+'Master Sizer Inputs'!$T$29,"N/A")</f>
        <v>0.57499999999999996</v>
      </c>
      <c r="S44" s="552">
        <f>+IFERROR(BJ44+'Master Sizer Inputs'!$T$29,"N/A")</f>
        <v>0.57499999999999996</v>
      </c>
      <c r="T44" s="553">
        <f>+IFERROR(BK44+'Master Sizer Inputs'!$T$29,"N/A")</f>
        <v>0.77499999999999991</v>
      </c>
      <c r="U44" s="551"/>
      <c r="V44" s="552"/>
      <c r="W44" s="553"/>
      <c r="X44" s="551"/>
      <c r="Y44" s="552"/>
      <c r="Z44" s="553"/>
      <c r="AA44" s="551"/>
      <c r="AB44" s="551"/>
      <c r="AC44" s="553"/>
      <c r="AD44" s="554">
        <f t="shared" si="8"/>
        <v>7.4999999999999997E-3</v>
      </c>
      <c r="AE44" s="554">
        <v>7.4999999999999997E-3</v>
      </c>
      <c r="AF44" s="554">
        <f t="shared" si="6"/>
        <v>0.10624000000000003</v>
      </c>
      <c r="AG44" s="554">
        <f t="shared" ref="AG44:AH44" si="10">+AF44+$AL$30</f>
        <v>0.10624000000000003</v>
      </c>
      <c r="AH44" s="554">
        <f t="shared" si="10"/>
        <v>0.10624000000000003</v>
      </c>
      <c r="BC44" s="551">
        <v>0.64999999999999991</v>
      </c>
      <c r="BD44" s="552">
        <v>0.625</v>
      </c>
      <c r="BE44" s="553">
        <v>0.79999999999999993</v>
      </c>
      <c r="BF44" s="551">
        <v>0.64999999999999991</v>
      </c>
      <c r="BG44" s="552">
        <v>0.625</v>
      </c>
      <c r="BH44" s="553">
        <v>0.79999999999999993</v>
      </c>
      <c r="BI44" s="551">
        <v>0.6</v>
      </c>
      <c r="BJ44" s="552">
        <v>0.6</v>
      </c>
      <c r="BK44" s="553">
        <v>0.79999999999999993</v>
      </c>
      <c r="BL44" s="551"/>
      <c r="BM44" s="552"/>
      <c r="BN44" s="553"/>
      <c r="BO44" s="551"/>
      <c r="BP44" s="552"/>
      <c r="BQ44" s="553"/>
      <c r="BR44" s="551"/>
      <c r="BS44" s="552"/>
      <c r="BT44" s="553"/>
    </row>
    <row r="45" spans="3:72" ht="18" thickBot="1" x14ac:dyDescent="0.35">
      <c r="C45" s="512" t="s">
        <v>1</v>
      </c>
      <c r="D45" s="512" t="s">
        <v>791</v>
      </c>
      <c r="E45" s="549">
        <v>3</v>
      </c>
      <c r="F45" s="549" t="str">
        <f t="shared" si="0"/>
        <v>GUCC3</v>
      </c>
      <c r="G45" s="549">
        <v>740</v>
      </c>
      <c r="H45" s="549" t="str">
        <f t="shared" si="5"/>
        <v>GUCC37401</v>
      </c>
      <c r="I45" s="549">
        <v>1</v>
      </c>
      <c r="J45" s="550">
        <v>236250</v>
      </c>
      <c r="K45" s="550">
        <v>999999</v>
      </c>
      <c r="L45" s="555">
        <f>+IFERROR(BC45+'Master Sizer Inputs'!$T$29,"N/A")</f>
        <v>0.62499999999999989</v>
      </c>
      <c r="M45" s="556">
        <f>+IFERROR(BD45+'Master Sizer Inputs'!$T$29,"N/A")</f>
        <v>0.6</v>
      </c>
      <c r="N45" s="557">
        <f>+IFERROR(BE45+'Master Sizer Inputs'!$T$29,"N/A")</f>
        <v>0.77499999999999991</v>
      </c>
      <c r="O45" s="555">
        <f>+IFERROR(BF45+'Master Sizer Inputs'!$T$29,"N/A")</f>
        <v>0.62499999999999989</v>
      </c>
      <c r="P45" s="556">
        <f>+IFERROR(BG45+'Master Sizer Inputs'!$T$29,"N/A")</f>
        <v>0.6</v>
      </c>
      <c r="Q45" s="557">
        <f>+IFERROR(BH45+'Master Sizer Inputs'!$T$29,"N/A")</f>
        <v>0.77499999999999991</v>
      </c>
      <c r="R45" s="555">
        <f>+IFERROR(BI45+'Master Sizer Inputs'!$T$29,"N/A")</f>
        <v>0.57499999999999996</v>
      </c>
      <c r="S45" s="556">
        <f>+IFERROR(BJ45+'Master Sizer Inputs'!$T$29,"N/A")</f>
        <v>0.57499999999999996</v>
      </c>
      <c r="T45" s="557">
        <f>+IFERROR(BK45+'Master Sizer Inputs'!$T$29,"N/A")</f>
        <v>0.77499999999999991</v>
      </c>
      <c r="U45" s="555"/>
      <c r="V45" s="556"/>
      <c r="W45" s="557"/>
      <c r="X45" s="555"/>
      <c r="Y45" s="556"/>
      <c r="Z45" s="557"/>
      <c r="AA45" s="555"/>
      <c r="AB45" s="555"/>
      <c r="AC45" s="557"/>
      <c r="AD45" s="554">
        <f t="shared" si="8"/>
        <v>7.4999999999999997E-3</v>
      </c>
      <c r="AE45" s="554">
        <v>7.4999999999999997E-3</v>
      </c>
      <c r="AF45" s="554">
        <f t="shared" si="6"/>
        <v>0.10624000000000003</v>
      </c>
      <c r="AG45" s="554">
        <f t="shared" ref="AG45:AH45" si="11">+AF45+$AL$30</f>
        <v>0.10624000000000003</v>
      </c>
      <c r="AH45" s="554">
        <f t="shared" si="11"/>
        <v>0.10624000000000003</v>
      </c>
      <c r="AK45" s="526" t="s">
        <v>804</v>
      </c>
      <c r="BC45" s="555">
        <v>0.64999999999999991</v>
      </c>
      <c r="BD45" s="556">
        <v>0.625</v>
      </c>
      <c r="BE45" s="557">
        <v>0.79999999999999993</v>
      </c>
      <c r="BF45" s="555">
        <v>0.64999999999999991</v>
      </c>
      <c r="BG45" s="556">
        <v>0.625</v>
      </c>
      <c r="BH45" s="557">
        <v>0.79999999999999993</v>
      </c>
      <c r="BI45" s="555">
        <v>0.6</v>
      </c>
      <c r="BJ45" s="556">
        <v>0.6</v>
      </c>
      <c r="BK45" s="557">
        <v>0.79999999999999993</v>
      </c>
      <c r="BL45" s="555"/>
      <c r="BM45" s="556"/>
      <c r="BN45" s="557"/>
      <c r="BO45" s="555"/>
      <c r="BP45" s="556"/>
      <c r="BQ45" s="557"/>
      <c r="BR45" s="555"/>
      <c r="BS45" s="556"/>
      <c r="BT45" s="557"/>
    </row>
    <row r="46" spans="3:72" x14ac:dyDescent="0.3">
      <c r="C46" s="558" t="s">
        <v>1</v>
      </c>
      <c r="D46" s="558" t="s">
        <v>791</v>
      </c>
      <c r="E46" s="535">
        <v>3</v>
      </c>
      <c r="F46" s="535" t="str">
        <f t="shared" si="0"/>
        <v>GUCC3</v>
      </c>
      <c r="G46" s="535">
        <v>720</v>
      </c>
      <c r="H46" s="535" t="str">
        <f t="shared" si="5"/>
        <v>GUCC37204</v>
      </c>
      <c r="I46" s="535">
        <v>4</v>
      </c>
      <c r="J46" s="559">
        <v>3000000</v>
      </c>
      <c r="K46" s="559">
        <v>9999999</v>
      </c>
      <c r="L46" s="592" t="str">
        <f>+IFERROR(BC46+'Master Sizer Inputs'!$T$29,"N/A")</f>
        <v>N/A</v>
      </c>
      <c r="M46" s="593" t="str">
        <f>+IFERROR(BD46+'Master Sizer Inputs'!$T$29,"N/A")</f>
        <v>N/A</v>
      </c>
      <c r="N46" s="594" t="str">
        <f>+IFERROR(BE46+'Master Sizer Inputs'!$T$29,"N/A")</f>
        <v>N/A</v>
      </c>
      <c r="O46" s="592" t="str">
        <f>+IFERROR(BF46+'Master Sizer Inputs'!$T$29,"N/A")</f>
        <v>N/A</v>
      </c>
      <c r="P46" s="593" t="str">
        <f>+IFERROR(BG46+'Master Sizer Inputs'!$T$29,"N/A")</f>
        <v>N/A</v>
      </c>
      <c r="Q46" s="594" t="str">
        <f>+IFERROR(BH46+'Master Sizer Inputs'!$T$29,"N/A")</f>
        <v>N/A</v>
      </c>
      <c r="R46" s="592" t="str">
        <f>+IFERROR(BI46+'Master Sizer Inputs'!$T$29,"N/A")</f>
        <v>N/A</v>
      </c>
      <c r="S46" s="593" t="str">
        <f>+IFERROR(BJ46+'Master Sizer Inputs'!$T$29,"N/A")</f>
        <v>N/A</v>
      </c>
      <c r="T46" s="594" t="str">
        <f>+IFERROR(BK46+'Master Sizer Inputs'!$T$29,"N/A")</f>
        <v>N/A</v>
      </c>
      <c r="U46" s="592"/>
      <c r="V46" s="593"/>
      <c r="W46" s="594"/>
      <c r="X46" s="592"/>
      <c r="Y46" s="593"/>
      <c r="Z46" s="594"/>
      <c r="AA46" s="592"/>
      <c r="AB46" s="592"/>
      <c r="AC46" s="594"/>
      <c r="AD46" s="563">
        <f t="shared" si="8"/>
        <v>7.4999999999999997E-3</v>
      </c>
      <c r="AE46" s="563">
        <v>7.4999999999999997E-3</v>
      </c>
      <c r="AF46" s="563">
        <f t="shared" ref="AF46:AF65" si="12">+AF42+$AL$32</f>
        <v>0.11299000000000003</v>
      </c>
      <c r="AG46" s="563">
        <f t="shared" ref="AG46:AH46" si="13">+AF46+$AL$30</f>
        <v>0.11299000000000003</v>
      </c>
      <c r="AH46" s="563">
        <f t="shared" si="13"/>
        <v>0.11299000000000003</v>
      </c>
      <c r="AK46" s="514">
        <v>0</v>
      </c>
      <c r="BC46" s="592" t="s">
        <v>803</v>
      </c>
      <c r="BD46" s="593" t="s">
        <v>803</v>
      </c>
      <c r="BE46" s="594" t="s">
        <v>803</v>
      </c>
      <c r="BF46" s="592" t="s">
        <v>803</v>
      </c>
      <c r="BG46" s="593" t="s">
        <v>803</v>
      </c>
      <c r="BH46" s="594" t="s">
        <v>803</v>
      </c>
      <c r="BI46" s="592" t="s">
        <v>803</v>
      </c>
      <c r="BJ46" s="593" t="s">
        <v>803</v>
      </c>
      <c r="BK46" s="594" t="s">
        <v>803</v>
      </c>
      <c r="BL46" s="592"/>
      <c r="BM46" s="593"/>
      <c r="BN46" s="594"/>
      <c r="BO46" s="592"/>
      <c r="BP46" s="593"/>
      <c r="BQ46" s="594"/>
      <c r="BR46" s="592"/>
      <c r="BS46" s="593"/>
      <c r="BT46" s="594"/>
    </row>
    <row r="47" spans="3:72" x14ac:dyDescent="0.3">
      <c r="C47" s="558" t="s">
        <v>1</v>
      </c>
      <c r="D47" s="558" t="s">
        <v>791</v>
      </c>
      <c r="E47" s="535">
        <v>3</v>
      </c>
      <c r="F47" s="535" t="str">
        <f t="shared" si="0"/>
        <v>GUCC3</v>
      </c>
      <c r="G47" s="535">
        <v>720</v>
      </c>
      <c r="H47" s="535" t="str">
        <f t="shared" si="5"/>
        <v>GUCC37203</v>
      </c>
      <c r="I47" s="535">
        <v>3</v>
      </c>
      <c r="J47" s="559">
        <v>2000000</v>
      </c>
      <c r="K47" s="559">
        <v>2999999</v>
      </c>
      <c r="L47" s="592">
        <f>+IFERROR(BC47+'Master Sizer Inputs'!$T$29,"N/A")</f>
        <v>0.59999999999999987</v>
      </c>
      <c r="M47" s="593">
        <f>+IFERROR(BD47+'Master Sizer Inputs'!$T$29,"N/A")</f>
        <v>0.57499999999999996</v>
      </c>
      <c r="N47" s="594">
        <f>+IFERROR(BE47+'Master Sizer Inputs'!$T$29,"N/A")</f>
        <v>0.74999999999999989</v>
      </c>
      <c r="O47" s="592">
        <f>+IFERROR(BF47+'Master Sizer Inputs'!$T$29,"N/A")</f>
        <v>0.59999999999999987</v>
      </c>
      <c r="P47" s="593">
        <f>+IFERROR(BG47+'Master Sizer Inputs'!$T$29,"N/A")</f>
        <v>0.57499999999999996</v>
      </c>
      <c r="Q47" s="594">
        <f>+IFERROR(BH47+'Master Sizer Inputs'!$T$29,"N/A")</f>
        <v>0.74999999999999989</v>
      </c>
      <c r="R47" s="592">
        <f>+IFERROR(BI47+'Master Sizer Inputs'!$T$29,"N/A")</f>
        <v>0.54999999999999993</v>
      </c>
      <c r="S47" s="593">
        <f>+IFERROR(BJ47+'Master Sizer Inputs'!$T$29,"N/A")</f>
        <v>0.54999999999999993</v>
      </c>
      <c r="T47" s="594">
        <f>+IFERROR(BK47+'Master Sizer Inputs'!$T$29,"N/A")</f>
        <v>0.74999999999999989</v>
      </c>
      <c r="U47" s="592"/>
      <c r="V47" s="593"/>
      <c r="W47" s="594"/>
      <c r="X47" s="592"/>
      <c r="Y47" s="593"/>
      <c r="Z47" s="594"/>
      <c r="AA47" s="592"/>
      <c r="AB47" s="592"/>
      <c r="AC47" s="594"/>
      <c r="AD47" s="563">
        <f t="shared" si="8"/>
        <v>7.4999999999999997E-3</v>
      </c>
      <c r="AE47" s="563">
        <v>7.4999999999999997E-3</v>
      </c>
      <c r="AF47" s="563">
        <f t="shared" si="12"/>
        <v>0.11049000000000003</v>
      </c>
      <c r="AG47" s="563">
        <f t="shared" ref="AG47:AH47" si="14">+AF47+$AL$30</f>
        <v>0.11049000000000003</v>
      </c>
      <c r="AH47" s="563">
        <f t="shared" si="14"/>
        <v>0.11049000000000003</v>
      </c>
      <c r="AK47" s="514">
        <v>680</v>
      </c>
      <c r="BC47" s="592">
        <v>0.62499999999999989</v>
      </c>
      <c r="BD47" s="593">
        <v>0.6</v>
      </c>
      <c r="BE47" s="594">
        <v>0.77499999999999991</v>
      </c>
      <c r="BF47" s="592">
        <v>0.62499999999999989</v>
      </c>
      <c r="BG47" s="593">
        <v>0.6</v>
      </c>
      <c r="BH47" s="594">
        <v>0.77499999999999991</v>
      </c>
      <c r="BI47" s="592">
        <v>0.57499999999999996</v>
      </c>
      <c r="BJ47" s="593">
        <v>0.57499999999999996</v>
      </c>
      <c r="BK47" s="594">
        <v>0.77499999999999991</v>
      </c>
      <c r="BL47" s="592"/>
      <c r="BM47" s="593"/>
      <c r="BN47" s="594"/>
      <c r="BO47" s="592"/>
      <c r="BP47" s="593"/>
      <c r="BQ47" s="594"/>
      <c r="BR47" s="592"/>
      <c r="BS47" s="593"/>
      <c r="BT47" s="594"/>
    </row>
    <row r="48" spans="3:72" x14ac:dyDescent="0.3">
      <c r="C48" s="558" t="s">
        <v>1</v>
      </c>
      <c r="D48" s="558" t="s">
        <v>791</v>
      </c>
      <c r="E48" s="535">
        <v>3</v>
      </c>
      <c r="F48" s="535" t="str">
        <f t="shared" si="0"/>
        <v>GUCC3</v>
      </c>
      <c r="G48" s="535">
        <v>720</v>
      </c>
      <c r="H48" s="535" t="str">
        <f t="shared" si="5"/>
        <v>GUCC37202</v>
      </c>
      <c r="I48" s="535">
        <v>2</v>
      </c>
      <c r="J48" s="559">
        <v>1000000</v>
      </c>
      <c r="K48" s="559">
        <v>1999999</v>
      </c>
      <c r="L48" s="560">
        <f>+IFERROR(BC48+'Master Sizer Inputs'!$T$29,"N/A")</f>
        <v>0.62499999999999989</v>
      </c>
      <c r="M48" s="561">
        <f>+IFERROR(BD48+'Master Sizer Inputs'!$T$29,"N/A")</f>
        <v>0.6</v>
      </c>
      <c r="N48" s="562">
        <f>+IFERROR(BE48+'Master Sizer Inputs'!$T$29,"N/A")</f>
        <v>0.77499999999999991</v>
      </c>
      <c r="O48" s="560">
        <f>+IFERROR(BF48+'Master Sizer Inputs'!$T$29,"N/A")</f>
        <v>0.62499999999999989</v>
      </c>
      <c r="P48" s="561">
        <f>+IFERROR(BG48+'Master Sizer Inputs'!$T$29,"N/A")</f>
        <v>0.6</v>
      </c>
      <c r="Q48" s="562">
        <f>+IFERROR(BH48+'Master Sizer Inputs'!$T$29,"N/A")</f>
        <v>0.77499999999999991</v>
      </c>
      <c r="R48" s="560">
        <f>+IFERROR(BI48+'Master Sizer Inputs'!$T$29,"N/A")</f>
        <v>0.57499999999999996</v>
      </c>
      <c r="S48" s="561">
        <f>+IFERROR(BJ48+'Master Sizer Inputs'!$T$29,"N/A")</f>
        <v>0.57499999999999996</v>
      </c>
      <c r="T48" s="562">
        <f>+IFERROR(BK48+'Master Sizer Inputs'!$T$29,"N/A")</f>
        <v>0.77499999999999991</v>
      </c>
      <c r="U48" s="560"/>
      <c r="V48" s="561"/>
      <c r="W48" s="562"/>
      <c r="X48" s="560"/>
      <c r="Y48" s="561"/>
      <c r="Z48" s="562"/>
      <c r="AA48" s="560"/>
      <c r="AB48" s="560"/>
      <c r="AC48" s="562"/>
      <c r="AD48" s="563">
        <f t="shared" si="8"/>
        <v>7.4999999999999997E-3</v>
      </c>
      <c r="AE48" s="563">
        <v>7.4999999999999997E-3</v>
      </c>
      <c r="AF48" s="563">
        <f t="shared" si="12"/>
        <v>0.10799000000000003</v>
      </c>
      <c r="AG48" s="563">
        <f t="shared" ref="AG48:AH48" si="15">+AF48+$AL$30</f>
        <v>0.10799000000000003</v>
      </c>
      <c r="AH48" s="563">
        <f t="shared" si="15"/>
        <v>0.10799000000000003</v>
      </c>
      <c r="AK48" s="514">
        <v>700</v>
      </c>
      <c r="BC48" s="560">
        <v>0.64999999999999991</v>
      </c>
      <c r="BD48" s="561">
        <v>0.625</v>
      </c>
      <c r="BE48" s="562">
        <v>0.79999999999999993</v>
      </c>
      <c r="BF48" s="560">
        <v>0.64999999999999991</v>
      </c>
      <c r="BG48" s="561">
        <v>0.625</v>
      </c>
      <c r="BH48" s="562">
        <v>0.79999999999999993</v>
      </c>
      <c r="BI48" s="560">
        <v>0.6</v>
      </c>
      <c r="BJ48" s="561">
        <v>0.6</v>
      </c>
      <c r="BK48" s="562">
        <v>0.79999999999999993</v>
      </c>
      <c r="BL48" s="560"/>
      <c r="BM48" s="561"/>
      <c r="BN48" s="562"/>
      <c r="BO48" s="560"/>
      <c r="BP48" s="561"/>
      <c r="BQ48" s="562"/>
      <c r="BR48" s="560"/>
      <c r="BS48" s="561"/>
      <c r="BT48" s="562"/>
    </row>
    <row r="49" spans="3:72" ht="18" thickBot="1" x14ac:dyDescent="0.35">
      <c r="C49" s="558" t="s">
        <v>1</v>
      </c>
      <c r="D49" s="558" t="s">
        <v>791</v>
      </c>
      <c r="E49" s="535">
        <v>3</v>
      </c>
      <c r="F49" s="535" t="str">
        <f t="shared" si="0"/>
        <v>GUCC3</v>
      </c>
      <c r="G49" s="535">
        <v>720</v>
      </c>
      <c r="H49" s="535" t="str">
        <f t="shared" si="5"/>
        <v>GUCC37201</v>
      </c>
      <c r="I49" s="535">
        <v>1</v>
      </c>
      <c r="J49" s="559">
        <v>236250</v>
      </c>
      <c r="K49" s="559">
        <v>999999</v>
      </c>
      <c r="L49" s="564">
        <f>+IFERROR(BC49+'Master Sizer Inputs'!$T$29,"N/A")</f>
        <v>0.62499999999999989</v>
      </c>
      <c r="M49" s="565">
        <f>+IFERROR(BD49+'Master Sizer Inputs'!$T$29,"N/A")</f>
        <v>0.6</v>
      </c>
      <c r="N49" s="566">
        <f>+IFERROR(BE49+'Master Sizer Inputs'!$T$29,"N/A")</f>
        <v>0.77499999999999991</v>
      </c>
      <c r="O49" s="564">
        <f>+IFERROR(BF49+'Master Sizer Inputs'!$T$29,"N/A")</f>
        <v>0.62499999999999989</v>
      </c>
      <c r="P49" s="565">
        <f>+IFERROR(BG49+'Master Sizer Inputs'!$T$29,"N/A")</f>
        <v>0.6</v>
      </c>
      <c r="Q49" s="566">
        <f>+IFERROR(BH49+'Master Sizer Inputs'!$T$29,"N/A")</f>
        <v>0.77499999999999991</v>
      </c>
      <c r="R49" s="564">
        <f>+IFERROR(BI49+'Master Sizer Inputs'!$T$29,"N/A")</f>
        <v>0.57499999999999996</v>
      </c>
      <c r="S49" s="565">
        <f>+IFERROR(BJ49+'Master Sizer Inputs'!$T$29,"N/A")</f>
        <v>0.57499999999999996</v>
      </c>
      <c r="T49" s="566">
        <f>+IFERROR(BK49+'Master Sizer Inputs'!$T$29,"N/A")</f>
        <v>0.77499999999999991</v>
      </c>
      <c r="U49" s="564"/>
      <c r="V49" s="565"/>
      <c r="W49" s="566"/>
      <c r="X49" s="564"/>
      <c r="Y49" s="565"/>
      <c r="Z49" s="566"/>
      <c r="AA49" s="564"/>
      <c r="AB49" s="564"/>
      <c r="AC49" s="566"/>
      <c r="AD49" s="563">
        <f t="shared" si="8"/>
        <v>7.4999999999999997E-3</v>
      </c>
      <c r="AE49" s="563">
        <v>7.4999999999999997E-3</v>
      </c>
      <c r="AF49" s="563">
        <f t="shared" si="12"/>
        <v>0.10799000000000003</v>
      </c>
      <c r="AG49" s="563">
        <f t="shared" ref="AG49:AH49" si="16">+AF49+$AL$30</f>
        <v>0.10799000000000003</v>
      </c>
      <c r="AH49" s="563">
        <f t="shared" si="16"/>
        <v>0.10799000000000003</v>
      </c>
      <c r="AK49" s="514">
        <v>720</v>
      </c>
      <c r="BC49" s="564">
        <v>0.64999999999999991</v>
      </c>
      <c r="BD49" s="565">
        <v>0.625</v>
      </c>
      <c r="BE49" s="566">
        <v>0.79999999999999993</v>
      </c>
      <c r="BF49" s="564">
        <v>0.64999999999999991</v>
      </c>
      <c r="BG49" s="565">
        <v>0.625</v>
      </c>
      <c r="BH49" s="566">
        <v>0.79999999999999993</v>
      </c>
      <c r="BI49" s="564">
        <v>0.6</v>
      </c>
      <c r="BJ49" s="565">
        <v>0.6</v>
      </c>
      <c r="BK49" s="566">
        <v>0.79999999999999993</v>
      </c>
      <c r="BL49" s="564"/>
      <c r="BM49" s="565"/>
      <c r="BN49" s="566"/>
      <c r="BO49" s="564"/>
      <c r="BP49" s="565"/>
      <c r="BQ49" s="566"/>
      <c r="BR49" s="564"/>
      <c r="BS49" s="565"/>
      <c r="BT49" s="566"/>
    </row>
    <row r="50" spans="3:72" x14ac:dyDescent="0.3">
      <c r="C50" s="567" t="s">
        <v>1</v>
      </c>
      <c r="D50" s="567" t="s">
        <v>791</v>
      </c>
      <c r="E50" s="568">
        <v>3</v>
      </c>
      <c r="F50" s="568" t="str">
        <f t="shared" si="0"/>
        <v>GUCC3</v>
      </c>
      <c r="G50" s="568">
        <v>700</v>
      </c>
      <c r="H50" s="568" t="str">
        <f t="shared" si="5"/>
        <v>GUCC37004</v>
      </c>
      <c r="I50" s="568">
        <v>4</v>
      </c>
      <c r="J50" s="569">
        <v>3000000</v>
      </c>
      <c r="K50" s="569">
        <v>9999999</v>
      </c>
      <c r="L50" s="595" t="str">
        <f>+IFERROR(BC50+'Master Sizer Inputs'!$T$29,"N/A")</f>
        <v>N/A</v>
      </c>
      <c r="M50" s="596" t="str">
        <f>+IFERROR(BD50+'Master Sizer Inputs'!$T$29,"N/A")</f>
        <v>N/A</v>
      </c>
      <c r="N50" s="597" t="str">
        <f>+IFERROR(BE50+'Master Sizer Inputs'!$T$29,"N/A")</f>
        <v>N/A</v>
      </c>
      <c r="O50" s="595" t="str">
        <f>+IFERROR(BF50+'Master Sizer Inputs'!$T$29,"N/A")</f>
        <v>N/A</v>
      </c>
      <c r="P50" s="596" t="str">
        <f>+IFERROR(BG50+'Master Sizer Inputs'!$T$29,"N/A")</f>
        <v>N/A</v>
      </c>
      <c r="Q50" s="597" t="str">
        <f>+IFERROR(BH50+'Master Sizer Inputs'!$T$29,"N/A")</f>
        <v>N/A</v>
      </c>
      <c r="R50" s="595" t="str">
        <f>+IFERROR(BI50+'Master Sizer Inputs'!$T$29,"N/A")</f>
        <v>N/A</v>
      </c>
      <c r="S50" s="596" t="str">
        <f>+IFERROR(BJ50+'Master Sizer Inputs'!$T$29,"N/A")</f>
        <v>N/A</v>
      </c>
      <c r="T50" s="597" t="str">
        <f>+IFERROR(BK50+'Master Sizer Inputs'!$T$29,"N/A")</f>
        <v>N/A</v>
      </c>
      <c r="U50" s="595"/>
      <c r="V50" s="596"/>
      <c r="W50" s="597"/>
      <c r="X50" s="595"/>
      <c r="Y50" s="596"/>
      <c r="Z50" s="597"/>
      <c r="AA50" s="595"/>
      <c r="AB50" s="595"/>
      <c r="AC50" s="597"/>
      <c r="AD50" s="573">
        <f t="shared" si="8"/>
        <v>7.4999999999999997E-3</v>
      </c>
      <c r="AE50" s="573">
        <v>7.4999999999999997E-3</v>
      </c>
      <c r="AF50" s="573">
        <f t="shared" si="12"/>
        <v>0.11474000000000004</v>
      </c>
      <c r="AG50" s="573">
        <f t="shared" ref="AG50:AH50" si="17">+AF50+$AL$30</f>
        <v>0.11474000000000004</v>
      </c>
      <c r="AH50" s="573">
        <f t="shared" si="17"/>
        <v>0.11474000000000004</v>
      </c>
      <c r="AK50" s="514">
        <v>740</v>
      </c>
      <c r="BC50" s="595" t="s">
        <v>803</v>
      </c>
      <c r="BD50" s="596" t="s">
        <v>803</v>
      </c>
      <c r="BE50" s="597" t="s">
        <v>803</v>
      </c>
      <c r="BF50" s="595" t="s">
        <v>803</v>
      </c>
      <c r="BG50" s="596" t="s">
        <v>803</v>
      </c>
      <c r="BH50" s="597" t="s">
        <v>803</v>
      </c>
      <c r="BI50" s="595" t="s">
        <v>803</v>
      </c>
      <c r="BJ50" s="596" t="s">
        <v>803</v>
      </c>
      <c r="BK50" s="597" t="s">
        <v>803</v>
      </c>
      <c r="BL50" s="595"/>
      <c r="BM50" s="596"/>
      <c r="BN50" s="597"/>
      <c r="BO50" s="595"/>
      <c r="BP50" s="596"/>
      <c r="BQ50" s="597"/>
      <c r="BR50" s="595"/>
      <c r="BS50" s="596"/>
      <c r="BT50" s="597"/>
    </row>
    <row r="51" spans="3:72" x14ac:dyDescent="0.3">
      <c r="C51" s="567" t="s">
        <v>1</v>
      </c>
      <c r="D51" s="567" t="s">
        <v>791</v>
      </c>
      <c r="E51" s="568">
        <v>3</v>
      </c>
      <c r="F51" s="568" t="str">
        <f t="shared" si="0"/>
        <v>GUCC3</v>
      </c>
      <c r="G51" s="568">
        <v>700</v>
      </c>
      <c r="H51" s="568" t="str">
        <f t="shared" si="5"/>
        <v>GUCC37003</v>
      </c>
      <c r="I51" s="568">
        <v>3</v>
      </c>
      <c r="J51" s="569">
        <v>2000000</v>
      </c>
      <c r="K51" s="569">
        <v>2999999</v>
      </c>
      <c r="L51" s="595">
        <f>+IFERROR(BC51+'Master Sizer Inputs'!$T$29,"N/A")</f>
        <v>0.57499999999999984</v>
      </c>
      <c r="M51" s="596">
        <f>+IFERROR(BD51+'Master Sizer Inputs'!$T$29,"N/A")</f>
        <v>0.54999999999999993</v>
      </c>
      <c r="N51" s="597">
        <f>+IFERROR(BE51+'Master Sizer Inputs'!$T$29,"N/A")</f>
        <v>0.72499999999999987</v>
      </c>
      <c r="O51" s="595">
        <f>+IFERROR(BF51+'Master Sizer Inputs'!$T$29,"N/A")</f>
        <v>0.57499999999999984</v>
      </c>
      <c r="P51" s="596">
        <f>+IFERROR(BG51+'Master Sizer Inputs'!$T$29,"N/A")</f>
        <v>0.54999999999999993</v>
      </c>
      <c r="Q51" s="597">
        <f>+IFERROR(BH51+'Master Sizer Inputs'!$T$29,"N/A")</f>
        <v>0.72499999999999987</v>
      </c>
      <c r="R51" s="595">
        <f>+IFERROR(BI51+'Master Sizer Inputs'!$T$29,"N/A")</f>
        <v>0.52499999999999991</v>
      </c>
      <c r="S51" s="596">
        <f>+IFERROR(BJ51+'Master Sizer Inputs'!$T$29,"N/A")</f>
        <v>0.52499999999999991</v>
      </c>
      <c r="T51" s="597">
        <f>+IFERROR(BK51+'Master Sizer Inputs'!$T$29,"N/A")</f>
        <v>0.72499999999999987</v>
      </c>
      <c r="U51" s="595"/>
      <c r="V51" s="596"/>
      <c r="W51" s="597"/>
      <c r="X51" s="595"/>
      <c r="Y51" s="596"/>
      <c r="Z51" s="597"/>
      <c r="AA51" s="595"/>
      <c r="AB51" s="595"/>
      <c r="AC51" s="597"/>
      <c r="AD51" s="573">
        <f t="shared" si="8"/>
        <v>7.4999999999999997E-3</v>
      </c>
      <c r="AE51" s="573">
        <v>7.4999999999999997E-3</v>
      </c>
      <c r="AF51" s="573">
        <f t="shared" si="12"/>
        <v>0.11224000000000003</v>
      </c>
      <c r="AG51" s="573">
        <f t="shared" ref="AG51:AH51" si="18">+AF51+$AL$30</f>
        <v>0.11224000000000003</v>
      </c>
      <c r="AH51" s="573">
        <f t="shared" si="18"/>
        <v>0.11224000000000003</v>
      </c>
      <c r="BC51" s="595">
        <v>0.59999999999999987</v>
      </c>
      <c r="BD51" s="596">
        <v>0.57499999999999996</v>
      </c>
      <c r="BE51" s="597">
        <v>0.74999999999999989</v>
      </c>
      <c r="BF51" s="595">
        <v>0.59999999999999987</v>
      </c>
      <c r="BG51" s="596">
        <v>0.57499999999999996</v>
      </c>
      <c r="BH51" s="597">
        <v>0.74999999999999989</v>
      </c>
      <c r="BI51" s="595">
        <v>0.54999999999999993</v>
      </c>
      <c r="BJ51" s="596">
        <v>0.54999999999999993</v>
      </c>
      <c r="BK51" s="597">
        <v>0.74999999999999989</v>
      </c>
      <c r="BL51" s="595"/>
      <c r="BM51" s="596"/>
      <c r="BN51" s="597"/>
      <c r="BO51" s="595"/>
      <c r="BP51" s="596"/>
      <c r="BQ51" s="597"/>
      <c r="BR51" s="595"/>
      <c r="BS51" s="596"/>
      <c r="BT51" s="597"/>
    </row>
    <row r="52" spans="3:72" x14ac:dyDescent="0.3">
      <c r="C52" s="567" t="s">
        <v>1</v>
      </c>
      <c r="D52" s="567" t="s">
        <v>791</v>
      </c>
      <c r="E52" s="568">
        <v>3</v>
      </c>
      <c r="F52" s="568" t="str">
        <f t="shared" si="0"/>
        <v>GUCC3</v>
      </c>
      <c r="G52" s="568">
        <v>700</v>
      </c>
      <c r="H52" s="568" t="str">
        <f t="shared" si="5"/>
        <v>GUCC37002</v>
      </c>
      <c r="I52" s="568">
        <v>2</v>
      </c>
      <c r="J52" s="569">
        <v>1000000</v>
      </c>
      <c r="K52" s="569">
        <v>1999999</v>
      </c>
      <c r="L52" s="570">
        <f>+IFERROR(BC52+'Master Sizer Inputs'!$T$29,"N/A")</f>
        <v>0.59999999999999987</v>
      </c>
      <c r="M52" s="571">
        <f>+IFERROR(BD52+'Master Sizer Inputs'!$T$29,"N/A")</f>
        <v>0.57499999999999996</v>
      </c>
      <c r="N52" s="572">
        <f>+IFERROR(BE52+'Master Sizer Inputs'!$T$29,"N/A")</f>
        <v>0.74999999999999989</v>
      </c>
      <c r="O52" s="570">
        <f>+IFERROR(BF52+'Master Sizer Inputs'!$T$29,"N/A")</f>
        <v>0.59999999999999987</v>
      </c>
      <c r="P52" s="571">
        <f>+IFERROR(BG52+'Master Sizer Inputs'!$T$29,"N/A")</f>
        <v>0.57499999999999996</v>
      </c>
      <c r="Q52" s="572">
        <f>+IFERROR(BH52+'Master Sizer Inputs'!$T$29,"N/A")</f>
        <v>0.74999999999999989</v>
      </c>
      <c r="R52" s="570">
        <f>+IFERROR(BI52+'Master Sizer Inputs'!$T$29,"N/A")</f>
        <v>0.54999999999999993</v>
      </c>
      <c r="S52" s="571">
        <f>+IFERROR(BJ52+'Master Sizer Inputs'!$T$29,"N/A")</f>
        <v>0.54999999999999993</v>
      </c>
      <c r="T52" s="572">
        <f>+IFERROR(BK52+'Master Sizer Inputs'!$T$29,"N/A")</f>
        <v>0.74999999999999989</v>
      </c>
      <c r="U52" s="570"/>
      <c r="V52" s="571"/>
      <c r="W52" s="572"/>
      <c r="X52" s="570"/>
      <c r="Y52" s="571"/>
      <c r="Z52" s="572"/>
      <c r="AA52" s="570"/>
      <c r="AB52" s="570"/>
      <c r="AC52" s="572"/>
      <c r="AD52" s="573">
        <f t="shared" si="8"/>
        <v>7.4999999999999997E-3</v>
      </c>
      <c r="AE52" s="573">
        <v>7.4999999999999997E-3</v>
      </c>
      <c r="AF52" s="573">
        <f t="shared" si="12"/>
        <v>0.10974000000000003</v>
      </c>
      <c r="AG52" s="573">
        <f t="shared" ref="AG52:AH52" si="19">+AF52+$AL$30</f>
        <v>0.10974000000000003</v>
      </c>
      <c r="AH52" s="573">
        <f t="shared" si="19"/>
        <v>0.10974000000000003</v>
      </c>
      <c r="BC52" s="570">
        <v>0.62499999999999989</v>
      </c>
      <c r="BD52" s="571">
        <v>0.6</v>
      </c>
      <c r="BE52" s="572">
        <v>0.77499999999999991</v>
      </c>
      <c r="BF52" s="570">
        <v>0.62499999999999989</v>
      </c>
      <c r="BG52" s="571">
        <v>0.6</v>
      </c>
      <c r="BH52" s="572">
        <v>0.77499999999999991</v>
      </c>
      <c r="BI52" s="570">
        <v>0.57499999999999996</v>
      </c>
      <c r="BJ52" s="571">
        <v>0.57499999999999996</v>
      </c>
      <c r="BK52" s="572">
        <v>0.77499999999999991</v>
      </c>
      <c r="BL52" s="570"/>
      <c r="BM52" s="571"/>
      <c r="BN52" s="572"/>
      <c r="BO52" s="570"/>
      <c r="BP52" s="571"/>
      <c r="BQ52" s="572"/>
      <c r="BR52" s="570"/>
      <c r="BS52" s="571"/>
      <c r="BT52" s="572"/>
    </row>
    <row r="53" spans="3:72" ht="18" thickBot="1" x14ac:dyDescent="0.35">
      <c r="C53" s="567" t="s">
        <v>1</v>
      </c>
      <c r="D53" s="567" t="s">
        <v>791</v>
      </c>
      <c r="E53" s="568">
        <v>3</v>
      </c>
      <c r="F53" s="568" t="str">
        <f t="shared" si="0"/>
        <v>GUCC3</v>
      </c>
      <c r="G53" s="568">
        <v>700</v>
      </c>
      <c r="H53" s="568" t="str">
        <f t="shared" si="5"/>
        <v>GUCC37001</v>
      </c>
      <c r="I53" s="568">
        <v>1</v>
      </c>
      <c r="J53" s="569">
        <v>236250</v>
      </c>
      <c r="K53" s="569">
        <v>999999</v>
      </c>
      <c r="L53" s="574">
        <f>+IFERROR(BC53+'Master Sizer Inputs'!$T$29,"N/A")</f>
        <v>0.59999999999999987</v>
      </c>
      <c r="M53" s="575">
        <f>+IFERROR(BD53+'Master Sizer Inputs'!$T$29,"N/A")</f>
        <v>0.57499999999999996</v>
      </c>
      <c r="N53" s="576">
        <f>+IFERROR(BE53+'Master Sizer Inputs'!$T$29,"N/A")</f>
        <v>0.74999999999999989</v>
      </c>
      <c r="O53" s="574">
        <f>+IFERROR(BF53+'Master Sizer Inputs'!$T$29,"N/A")</f>
        <v>0.59999999999999987</v>
      </c>
      <c r="P53" s="575">
        <f>+IFERROR(BG53+'Master Sizer Inputs'!$T$29,"N/A")</f>
        <v>0.57499999999999996</v>
      </c>
      <c r="Q53" s="576">
        <f>+IFERROR(BH53+'Master Sizer Inputs'!$T$29,"N/A")</f>
        <v>0.74999999999999989</v>
      </c>
      <c r="R53" s="574">
        <f>+IFERROR(BI53+'Master Sizer Inputs'!$T$29,"N/A")</f>
        <v>0.54999999999999993</v>
      </c>
      <c r="S53" s="575">
        <f>+IFERROR(BJ53+'Master Sizer Inputs'!$T$29,"N/A")</f>
        <v>0.54999999999999993</v>
      </c>
      <c r="T53" s="576">
        <f>+IFERROR(BK53+'Master Sizer Inputs'!$T$29,"N/A")</f>
        <v>0.74999999999999989</v>
      </c>
      <c r="U53" s="574"/>
      <c r="V53" s="575"/>
      <c r="W53" s="576"/>
      <c r="X53" s="574"/>
      <c r="Y53" s="575"/>
      <c r="Z53" s="576"/>
      <c r="AA53" s="574"/>
      <c r="AB53" s="574"/>
      <c r="AC53" s="576"/>
      <c r="AD53" s="573">
        <f t="shared" si="8"/>
        <v>7.4999999999999997E-3</v>
      </c>
      <c r="AE53" s="573">
        <v>7.4999999999999997E-3</v>
      </c>
      <c r="AF53" s="573">
        <f t="shared" si="12"/>
        <v>0.10974000000000003</v>
      </c>
      <c r="AG53" s="573">
        <f t="shared" ref="AG53:AH53" si="20">+AF53+$AL$30</f>
        <v>0.10974000000000003</v>
      </c>
      <c r="AH53" s="573">
        <f t="shared" si="20"/>
        <v>0.10974000000000003</v>
      </c>
      <c r="BC53" s="574">
        <v>0.62499999999999989</v>
      </c>
      <c r="BD53" s="575">
        <v>0.6</v>
      </c>
      <c r="BE53" s="576">
        <v>0.77499999999999991</v>
      </c>
      <c r="BF53" s="574">
        <v>0.62499999999999989</v>
      </c>
      <c r="BG53" s="575">
        <v>0.6</v>
      </c>
      <c r="BH53" s="576">
        <v>0.77499999999999991</v>
      </c>
      <c r="BI53" s="574">
        <v>0.57499999999999996</v>
      </c>
      <c r="BJ53" s="575">
        <v>0.57499999999999996</v>
      </c>
      <c r="BK53" s="576">
        <v>0.77499999999999991</v>
      </c>
      <c r="BL53" s="574"/>
      <c r="BM53" s="575"/>
      <c r="BN53" s="576"/>
      <c r="BO53" s="574"/>
      <c r="BP53" s="575"/>
      <c r="BQ53" s="576"/>
      <c r="BR53" s="574"/>
      <c r="BS53" s="575"/>
      <c r="BT53" s="576"/>
    </row>
    <row r="54" spans="3:72" x14ac:dyDescent="0.3">
      <c r="C54" s="512" t="s">
        <v>1</v>
      </c>
      <c r="D54" s="512" t="s">
        <v>792</v>
      </c>
      <c r="E54" s="549">
        <v>2</v>
      </c>
      <c r="F54" s="549" t="str">
        <f t="shared" si="0"/>
        <v>GUCD2</v>
      </c>
      <c r="G54" s="549">
        <v>740</v>
      </c>
      <c r="H54" s="549" t="str">
        <f t="shared" si="5"/>
        <v>GUCD27404</v>
      </c>
      <c r="I54" s="549">
        <v>4</v>
      </c>
      <c r="J54" s="550">
        <v>3000000</v>
      </c>
      <c r="K54" s="550">
        <v>9999999</v>
      </c>
      <c r="L54" s="589" t="str">
        <f>+IFERROR(BC54+'Master Sizer Inputs'!$T$29,"N/A")</f>
        <v>N/A</v>
      </c>
      <c r="M54" s="590" t="str">
        <f>+IFERROR(BD54+'Master Sizer Inputs'!$T$29,"N/A")</f>
        <v>N/A</v>
      </c>
      <c r="N54" s="591" t="str">
        <f>+IFERROR(BE54+'Master Sizer Inputs'!$T$29,"N/A")</f>
        <v>N/A</v>
      </c>
      <c r="O54" s="589" t="str">
        <f>+IFERROR(BF54+'Master Sizer Inputs'!$T$29,"N/A")</f>
        <v>N/A</v>
      </c>
      <c r="P54" s="590" t="str">
        <f>+IFERROR(BG54+'Master Sizer Inputs'!$T$29,"N/A")</f>
        <v>N/A</v>
      </c>
      <c r="Q54" s="591" t="str">
        <f>+IFERROR(BH54+'Master Sizer Inputs'!$T$29,"N/A")</f>
        <v>N/A</v>
      </c>
      <c r="R54" s="589" t="str">
        <f>+IFERROR(BI54+'Master Sizer Inputs'!$T$29,"N/A")</f>
        <v>N/A</v>
      </c>
      <c r="S54" s="590" t="str">
        <f>+IFERROR(BJ54+'Master Sizer Inputs'!$T$29,"N/A")</f>
        <v>N/A</v>
      </c>
      <c r="T54" s="591" t="str">
        <f>+IFERROR(BK54+'Master Sizer Inputs'!$T$29,"N/A")</f>
        <v>N/A</v>
      </c>
      <c r="U54" s="589"/>
      <c r="V54" s="590"/>
      <c r="W54" s="591"/>
      <c r="X54" s="589"/>
      <c r="Y54" s="590"/>
      <c r="Z54" s="591"/>
      <c r="AA54" s="589"/>
      <c r="AB54" s="589"/>
      <c r="AC54" s="591"/>
      <c r="AD54" s="554">
        <f t="shared" si="8"/>
        <v>7.4999999999999997E-3</v>
      </c>
      <c r="AE54" s="554">
        <v>7.4999999999999997E-3</v>
      </c>
      <c r="AF54" s="554">
        <f t="shared" si="12"/>
        <v>0.11649000000000004</v>
      </c>
      <c r="AG54" s="554">
        <f t="shared" ref="AG54:AH54" si="21">+AF54+$AL$30</f>
        <v>0.11649000000000004</v>
      </c>
      <c r="AH54" s="554">
        <f t="shared" si="21"/>
        <v>0.11649000000000004</v>
      </c>
      <c r="BC54" s="589" t="s">
        <v>803</v>
      </c>
      <c r="BD54" s="590" t="s">
        <v>803</v>
      </c>
      <c r="BE54" s="591" t="s">
        <v>803</v>
      </c>
      <c r="BF54" s="589" t="s">
        <v>803</v>
      </c>
      <c r="BG54" s="590" t="s">
        <v>803</v>
      </c>
      <c r="BH54" s="591" t="s">
        <v>803</v>
      </c>
      <c r="BI54" s="589" t="s">
        <v>803</v>
      </c>
      <c r="BJ54" s="590" t="s">
        <v>803</v>
      </c>
      <c r="BK54" s="591" t="s">
        <v>803</v>
      </c>
      <c r="BL54" s="589"/>
      <c r="BM54" s="590"/>
      <c r="BN54" s="591"/>
      <c r="BO54" s="589"/>
      <c r="BP54" s="590"/>
      <c r="BQ54" s="591"/>
      <c r="BR54" s="589"/>
      <c r="BS54" s="590"/>
      <c r="BT54" s="591"/>
    </row>
    <row r="55" spans="3:72" x14ac:dyDescent="0.3">
      <c r="C55" s="512" t="s">
        <v>1</v>
      </c>
      <c r="D55" s="512" t="s">
        <v>792</v>
      </c>
      <c r="E55" s="549">
        <v>2</v>
      </c>
      <c r="F55" s="549" t="str">
        <f t="shared" si="0"/>
        <v>GUCD2</v>
      </c>
      <c r="G55" s="549">
        <v>740</v>
      </c>
      <c r="H55" s="549" t="str">
        <f t="shared" si="5"/>
        <v>GUCD27403</v>
      </c>
      <c r="I55" s="549">
        <v>3</v>
      </c>
      <c r="J55" s="550">
        <v>2000000</v>
      </c>
      <c r="K55" s="550">
        <v>2999999</v>
      </c>
      <c r="L55" s="589" t="str">
        <f>+IFERROR(BC55+'Master Sizer Inputs'!$T$29,"N/A")</f>
        <v>N/A</v>
      </c>
      <c r="M55" s="590" t="str">
        <f>+IFERROR(BD55+'Master Sizer Inputs'!$T$29,"N/A")</f>
        <v>N/A</v>
      </c>
      <c r="N55" s="591" t="str">
        <f>+IFERROR(BE55+'Master Sizer Inputs'!$T$29,"N/A")</f>
        <v>N/A</v>
      </c>
      <c r="O55" s="589" t="str">
        <f>+IFERROR(BF55+'Master Sizer Inputs'!$T$29,"N/A")</f>
        <v>N/A</v>
      </c>
      <c r="P55" s="590" t="str">
        <f>+IFERROR(BG55+'Master Sizer Inputs'!$T$29,"N/A")</f>
        <v>N/A</v>
      </c>
      <c r="Q55" s="591" t="str">
        <f>+IFERROR(BH55+'Master Sizer Inputs'!$T$29,"N/A")</f>
        <v>N/A</v>
      </c>
      <c r="R55" s="589" t="str">
        <f>+IFERROR(BI55+'Master Sizer Inputs'!$T$29,"N/A")</f>
        <v>N/A</v>
      </c>
      <c r="S55" s="590" t="str">
        <f>+IFERROR(BJ55+'Master Sizer Inputs'!$T$29,"N/A")</f>
        <v>N/A</v>
      </c>
      <c r="T55" s="591" t="str">
        <f>+IFERROR(BK55+'Master Sizer Inputs'!$T$29,"N/A")</f>
        <v>N/A</v>
      </c>
      <c r="U55" s="589"/>
      <c r="V55" s="590"/>
      <c r="W55" s="591"/>
      <c r="X55" s="589"/>
      <c r="Y55" s="590"/>
      <c r="Z55" s="591"/>
      <c r="AA55" s="589"/>
      <c r="AB55" s="589"/>
      <c r="AC55" s="591"/>
      <c r="AD55" s="554">
        <f t="shared" si="8"/>
        <v>7.4999999999999997E-3</v>
      </c>
      <c r="AE55" s="554">
        <v>7.4999999999999997E-3</v>
      </c>
      <c r="AF55" s="554">
        <f t="shared" si="12"/>
        <v>0.11399000000000004</v>
      </c>
      <c r="AG55" s="554">
        <f t="shared" ref="AG55:AH55" si="22">+AF55+$AL$30</f>
        <v>0.11399000000000004</v>
      </c>
      <c r="AH55" s="554">
        <f t="shared" si="22"/>
        <v>0.11399000000000004</v>
      </c>
      <c r="BC55" s="589" t="s">
        <v>803</v>
      </c>
      <c r="BD55" s="590" t="s">
        <v>803</v>
      </c>
      <c r="BE55" s="591" t="s">
        <v>803</v>
      </c>
      <c r="BF55" s="589" t="s">
        <v>803</v>
      </c>
      <c r="BG55" s="590" t="s">
        <v>803</v>
      </c>
      <c r="BH55" s="591" t="s">
        <v>803</v>
      </c>
      <c r="BI55" s="589" t="s">
        <v>803</v>
      </c>
      <c r="BJ55" s="590" t="s">
        <v>803</v>
      </c>
      <c r="BK55" s="591" t="s">
        <v>803</v>
      </c>
      <c r="BL55" s="589"/>
      <c r="BM55" s="590"/>
      <c r="BN55" s="591"/>
      <c r="BO55" s="589"/>
      <c r="BP55" s="590"/>
      <c r="BQ55" s="591"/>
      <c r="BR55" s="589"/>
      <c r="BS55" s="590"/>
      <c r="BT55" s="591"/>
    </row>
    <row r="56" spans="3:72" x14ac:dyDescent="0.3">
      <c r="C56" s="512" t="s">
        <v>1</v>
      </c>
      <c r="D56" s="512" t="s">
        <v>792</v>
      </c>
      <c r="E56" s="549">
        <v>2</v>
      </c>
      <c r="F56" s="549" t="str">
        <f t="shared" si="0"/>
        <v>GUCD2</v>
      </c>
      <c r="G56" s="549">
        <v>740</v>
      </c>
      <c r="H56" s="549" t="str">
        <f t="shared" si="5"/>
        <v>GUCD27402</v>
      </c>
      <c r="I56" s="549">
        <v>2</v>
      </c>
      <c r="J56" s="550">
        <v>1000000</v>
      </c>
      <c r="K56" s="550">
        <v>1999999</v>
      </c>
      <c r="L56" s="589">
        <f>+IFERROR(BC56+'Master Sizer Inputs'!$T$29,"N/A")</f>
        <v>0.57499999999999984</v>
      </c>
      <c r="M56" s="590">
        <f>+IFERROR(BD56+'Master Sizer Inputs'!$T$29,"N/A")</f>
        <v>0.54999999999999993</v>
      </c>
      <c r="N56" s="591">
        <f>+IFERROR(BE56+'Master Sizer Inputs'!$T$29,"N/A")</f>
        <v>0.72499999999999987</v>
      </c>
      <c r="O56" s="589">
        <f>+IFERROR(BF56+'Master Sizer Inputs'!$T$29,"N/A")</f>
        <v>0.57499999999999984</v>
      </c>
      <c r="P56" s="590">
        <f>+IFERROR(BG56+'Master Sizer Inputs'!$T$29,"N/A")</f>
        <v>0.54999999999999993</v>
      </c>
      <c r="Q56" s="591">
        <f>+IFERROR(BH56+'Master Sizer Inputs'!$T$29,"N/A")</f>
        <v>0.72499999999999987</v>
      </c>
      <c r="R56" s="589">
        <f>+IFERROR(BI56+'Master Sizer Inputs'!$T$29,"N/A")</f>
        <v>0.52499999999999991</v>
      </c>
      <c r="S56" s="590">
        <f>+IFERROR(BJ56+'Master Sizer Inputs'!$T$29,"N/A")</f>
        <v>0.52499999999999991</v>
      </c>
      <c r="T56" s="591">
        <f>+IFERROR(BK56+'Master Sizer Inputs'!$T$29,"N/A")</f>
        <v>0.72499999999999987</v>
      </c>
      <c r="U56" s="589"/>
      <c r="V56" s="590"/>
      <c r="W56" s="591"/>
      <c r="X56" s="589"/>
      <c r="Y56" s="590"/>
      <c r="Z56" s="591"/>
      <c r="AA56" s="589"/>
      <c r="AB56" s="589"/>
      <c r="AC56" s="591"/>
      <c r="AD56" s="554">
        <f t="shared" si="8"/>
        <v>7.4999999999999997E-3</v>
      </c>
      <c r="AE56" s="554">
        <v>7.4999999999999997E-3</v>
      </c>
      <c r="AF56" s="554">
        <f t="shared" si="12"/>
        <v>0.11149000000000003</v>
      </c>
      <c r="AG56" s="554">
        <f t="shared" ref="AG56:AH56" si="23">+AF56+$AL$30</f>
        <v>0.11149000000000003</v>
      </c>
      <c r="AH56" s="554">
        <f t="shared" si="23"/>
        <v>0.11149000000000003</v>
      </c>
      <c r="BC56" s="589">
        <v>0.59999999999999987</v>
      </c>
      <c r="BD56" s="590">
        <v>0.57499999999999996</v>
      </c>
      <c r="BE56" s="591">
        <v>0.74999999999999989</v>
      </c>
      <c r="BF56" s="589">
        <v>0.59999999999999987</v>
      </c>
      <c r="BG56" s="590">
        <v>0.57499999999999996</v>
      </c>
      <c r="BH56" s="591">
        <v>0.74999999999999989</v>
      </c>
      <c r="BI56" s="589">
        <v>0.54999999999999993</v>
      </c>
      <c r="BJ56" s="590">
        <v>0.54999999999999993</v>
      </c>
      <c r="BK56" s="591">
        <v>0.74999999999999989</v>
      </c>
      <c r="BL56" s="589"/>
      <c r="BM56" s="590"/>
      <c r="BN56" s="591"/>
      <c r="BO56" s="589"/>
      <c r="BP56" s="590"/>
      <c r="BQ56" s="591"/>
      <c r="BR56" s="589"/>
      <c r="BS56" s="590"/>
      <c r="BT56" s="591"/>
    </row>
    <row r="57" spans="3:72" ht="18" thickBot="1" x14ac:dyDescent="0.35">
      <c r="C57" s="512" t="s">
        <v>1</v>
      </c>
      <c r="D57" s="512" t="s">
        <v>792</v>
      </c>
      <c r="E57" s="549">
        <v>2</v>
      </c>
      <c r="F57" s="549" t="str">
        <f t="shared" si="0"/>
        <v>GUCD2</v>
      </c>
      <c r="G57" s="549">
        <v>740</v>
      </c>
      <c r="H57" s="549" t="str">
        <f t="shared" si="5"/>
        <v>GUCD27401</v>
      </c>
      <c r="I57" s="549">
        <v>1</v>
      </c>
      <c r="J57" s="550">
        <v>236250</v>
      </c>
      <c r="K57" s="550">
        <v>999999</v>
      </c>
      <c r="L57" s="555">
        <f>+IFERROR(BC57+'Master Sizer Inputs'!$T$29,"N/A")</f>
        <v>0.57499999999999984</v>
      </c>
      <c r="M57" s="556">
        <f>+IFERROR(BD57+'Master Sizer Inputs'!$T$29,"N/A")</f>
        <v>0.54999999999999993</v>
      </c>
      <c r="N57" s="557">
        <f>+IFERROR(BE57+'Master Sizer Inputs'!$T$29,"N/A")</f>
        <v>0.72499999999999987</v>
      </c>
      <c r="O57" s="555">
        <f>+IFERROR(BF57+'Master Sizer Inputs'!$T$29,"N/A")</f>
        <v>0.57499999999999984</v>
      </c>
      <c r="P57" s="556">
        <f>+IFERROR(BG57+'Master Sizer Inputs'!$T$29,"N/A")</f>
        <v>0.54999999999999993</v>
      </c>
      <c r="Q57" s="557">
        <f>+IFERROR(BH57+'Master Sizer Inputs'!$T$29,"N/A")</f>
        <v>0.72499999999999987</v>
      </c>
      <c r="R57" s="555">
        <f>+IFERROR(BI57+'Master Sizer Inputs'!$T$29,"N/A")</f>
        <v>0.52499999999999991</v>
      </c>
      <c r="S57" s="556">
        <f>+IFERROR(BJ57+'Master Sizer Inputs'!$T$29,"N/A")</f>
        <v>0.52499999999999991</v>
      </c>
      <c r="T57" s="557">
        <f>+IFERROR(BK57+'Master Sizer Inputs'!$T$29,"N/A")</f>
        <v>0.72499999999999987</v>
      </c>
      <c r="U57" s="555"/>
      <c r="V57" s="556"/>
      <c r="W57" s="557"/>
      <c r="X57" s="555"/>
      <c r="Y57" s="556"/>
      <c r="Z57" s="557"/>
      <c r="AA57" s="555"/>
      <c r="AB57" s="555"/>
      <c r="AC57" s="557"/>
      <c r="AD57" s="554">
        <f t="shared" si="8"/>
        <v>7.4999999999999997E-3</v>
      </c>
      <c r="AE57" s="554">
        <v>7.4999999999999997E-3</v>
      </c>
      <c r="AF57" s="554">
        <f t="shared" si="12"/>
        <v>0.11149000000000003</v>
      </c>
      <c r="AG57" s="554">
        <f t="shared" ref="AG57:AH57" si="24">+AF57+$AL$30</f>
        <v>0.11149000000000003</v>
      </c>
      <c r="AH57" s="554">
        <f t="shared" si="24"/>
        <v>0.11149000000000003</v>
      </c>
      <c r="BC57" s="555">
        <v>0.59999999999999987</v>
      </c>
      <c r="BD57" s="556">
        <v>0.57499999999999996</v>
      </c>
      <c r="BE57" s="557">
        <v>0.74999999999999989</v>
      </c>
      <c r="BF57" s="555">
        <v>0.59999999999999987</v>
      </c>
      <c r="BG57" s="556">
        <v>0.57499999999999996</v>
      </c>
      <c r="BH57" s="557">
        <v>0.74999999999999989</v>
      </c>
      <c r="BI57" s="555">
        <v>0.54999999999999993</v>
      </c>
      <c r="BJ57" s="556">
        <v>0.54999999999999993</v>
      </c>
      <c r="BK57" s="557">
        <v>0.74999999999999989</v>
      </c>
      <c r="BL57" s="555"/>
      <c r="BM57" s="556"/>
      <c r="BN57" s="557"/>
      <c r="BO57" s="555"/>
      <c r="BP57" s="556"/>
      <c r="BQ57" s="557"/>
      <c r="BR57" s="555"/>
      <c r="BS57" s="556"/>
      <c r="BT57" s="557"/>
    </row>
    <row r="58" spans="3:72" x14ac:dyDescent="0.3">
      <c r="C58" s="558" t="s">
        <v>1</v>
      </c>
      <c r="D58" s="558" t="s">
        <v>792</v>
      </c>
      <c r="E58" s="535">
        <v>2</v>
      </c>
      <c r="F58" s="535" t="str">
        <f t="shared" si="0"/>
        <v>GUCD2</v>
      </c>
      <c r="G58" s="535">
        <v>720</v>
      </c>
      <c r="H58" s="535" t="str">
        <f t="shared" si="5"/>
        <v>GUCD27204</v>
      </c>
      <c r="I58" s="535">
        <v>4</v>
      </c>
      <c r="J58" s="559">
        <v>3000000</v>
      </c>
      <c r="K58" s="559">
        <v>9999999</v>
      </c>
      <c r="L58" s="592" t="str">
        <f>+IFERROR(BC58+'Master Sizer Inputs'!$T$29,"N/A")</f>
        <v>N/A</v>
      </c>
      <c r="M58" s="593" t="str">
        <f>+IFERROR(BD58+'Master Sizer Inputs'!$T$29,"N/A")</f>
        <v>N/A</v>
      </c>
      <c r="N58" s="594" t="str">
        <f>+IFERROR(BE58+'Master Sizer Inputs'!$T$29,"N/A")</f>
        <v>N/A</v>
      </c>
      <c r="O58" s="592" t="str">
        <f>+IFERROR(BF58+'Master Sizer Inputs'!$T$29,"N/A")</f>
        <v>N/A</v>
      </c>
      <c r="P58" s="593" t="str">
        <f>+IFERROR(BG58+'Master Sizer Inputs'!$T$29,"N/A")</f>
        <v>N/A</v>
      </c>
      <c r="Q58" s="594" t="str">
        <f>+IFERROR(BH58+'Master Sizer Inputs'!$T$29,"N/A")</f>
        <v>N/A</v>
      </c>
      <c r="R58" s="592" t="str">
        <f>+IFERROR(BI58+'Master Sizer Inputs'!$T$29,"N/A")</f>
        <v>N/A</v>
      </c>
      <c r="S58" s="593" t="str">
        <f>+IFERROR(BJ58+'Master Sizer Inputs'!$T$29,"N/A")</f>
        <v>N/A</v>
      </c>
      <c r="T58" s="594" t="str">
        <f>+IFERROR(BK58+'Master Sizer Inputs'!$T$29,"N/A")</f>
        <v>N/A</v>
      </c>
      <c r="U58" s="592"/>
      <c r="V58" s="593"/>
      <c r="W58" s="594"/>
      <c r="X58" s="592"/>
      <c r="Y58" s="593"/>
      <c r="Z58" s="594"/>
      <c r="AA58" s="592"/>
      <c r="AB58" s="592"/>
      <c r="AC58" s="594"/>
      <c r="AD58" s="563">
        <f t="shared" si="8"/>
        <v>7.4999999999999997E-3</v>
      </c>
      <c r="AE58" s="563">
        <v>7.4999999999999997E-3</v>
      </c>
      <c r="AF58" s="563">
        <f t="shared" si="12"/>
        <v>0.11824000000000004</v>
      </c>
      <c r="AG58" s="563">
        <f t="shared" ref="AG58:AH58" si="25">+AF58+$AL$30</f>
        <v>0.11824000000000004</v>
      </c>
      <c r="AH58" s="563">
        <f t="shared" si="25"/>
        <v>0.11824000000000004</v>
      </c>
      <c r="BC58" s="592" t="s">
        <v>803</v>
      </c>
      <c r="BD58" s="593" t="s">
        <v>803</v>
      </c>
      <c r="BE58" s="594" t="s">
        <v>803</v>
      </c>
      <c r="BF58" s="592" t="s">
        <v>803</v>
      </c>
      <c r="BG58" s="593" t="s">
        <v>803</v>
      </c>
      <c r="BH58" s="594" t="s">
        <v>803</v>
      </c>
      <c r="BI58" s="592" t="s">
        <v>803</v>
      </c>
      <c r="BJ58" s="593" t="s">
        <v>803</v>
      </c>
      <c r="BK58" s="594" t="s">
        <v>803</v>
      </c>
      <c r="BL58" s="592"/>
      <c r="BM58" s="593"/>
      <c r="BN58" s="594"/>
      <c r="BO58" s="592"/>
      <c r="BP58" s="593"/>
      <c r="BQ58" s="594"/>
      <c r="BR58" s="592"/>
      <c r="BS58" s="593"/>
      <c r="BT58" s="594"/>
    </row>
    <row r="59" spans="3:72" x14ac:dyDescent="0.3">
      <c r="C59" s="558" t="s">
        <v>1</v>
      </c>
      <c r="D59" s="558" t="s">
        <v>792</v>
      </c>
      <c r="E59" s="535">
        <v>2</v>
      </c>
      <c r="F59" s="535" t="str">
        <f t="shared" si="0"/>
        <v>GUCD2</v>
      </c>
      <c r="G59" s="535">
        <v>720</v>
      </c>
      <c r="H59" s="535" t="str">
        <f t="shared" si="5"/>
        <v>GUCD27203</v>
      </c>
      <c r="I59" s="535">
        <v>3</v>
      </c>
      <c r="J59" s="559">
        <v>2000000</v>
      </c>
      <c r="K59" s="559">
        <v>2999999</v>
      </c>
      <c r="L59" s="592" t="str">
        <f>+IFERROR(BC59+'Master Sizer Inputs'!$T$29,"N/A")</f>
        <v>N/A</v>
      </c>
      <c r="M59" s="593" t="str">
        <f>+IFERROR(BD59+'Master Sizer Inputs'!$T$29,"N/A")</f>
        <v>N/A</v>
      </c>
      <c r="N59" s="594" t="str">
        <f>+IFERROR(BE59+'Master Sizer Inputs'!$T$29,"N/A")</f>
        <v>N/A</v>
      </c>
      <c r="O59" s="592" t="str">
        <f>+IFERROR(BF59+'Master Sizer Inputs'!$T$29,"N/A")</f>
        <v>N/A</v>
      </c>
      <c r="P59" s="593" t="str">
        <f>+IFERROR(BG59+'Master Sizer Inputs'!$T$29,"N/A")</f>
        <v>N/A</v>
      </c>
      <c r="Q59" s="594" t="str">
        <f>+IFERROR(BH59+'Master Sizer Inputs'!$T$29,"N/A")</f>
        <v>N/A</v>
      </c>
      <c r="R59" s="592" t="str">
        <f>+IFERROR(BI59+'Master Sizer Inputs'!$T$29,"N/A")</f>
        <v>N/A</v>
      </c>
      <c r="S59" s="593" t="str">
        <f>+IFERROR(BJ59+'Master Sizer Inputs'!$T$29,"N/A")</f>
        <v>N/A</v>
      </c>
      <c r="T59" s="594" t="str">
        <f>+IFERROR(BK59+'Master Sizer Inputs'!$T$29,"N/A")</f>
        <v>N/A</v>
      </c>
      <c r="U59" s="592"/>
      <c r="V59" s="593"/>
      <c r="W59" s="594"/>
      <c r="X59" s="592"/>
      <c r="Y59" s="593"/>
      <c r="Z59" s="594"/>
      <c r="AA59" s="592"/>
      <c r="AB59" s="592"/>
      <c r="AC59" s="594"/>
      <c r="AD59" s="563">
        <f t="shared" si="8"/>
        <v>7.4999999999999997E-3</v>
      </c>
      <c r="AE59" s="563">
        <v>7.4999999999999997E-3</v>
      </c>
      <c r="AF59" s="563">
        <f t="shared" si="12"/>
        <v>0.11574000000000004</v>
      </c>
      <c r="AG59" s="563">
        <f t="shared" ref="AG59:AH59" si="26">+AF59+$AL$30</f>
        <v>0.11574000000000004</v>
      </c>
      <c r="AH59" s="563">
        <f t="shared" si="26"/>
        <v>0.11574000000000004</v>
      </c>
      <c r="BC59" s="592" t="s">
        <v>803</v>
      </c>
      <c r="BD59" s="593" t="s">
        <v>803</v>
      </c>
      <c r="BE59" s="594" t="s">
        <v>803</v>
      </c>
      <c r="BF59" s="592" t="s">
        <v>803</v>
      </c>
      <c r="BG59" s="593" t="s">
        <v>803</v>
      </c>
      <c r="BH59" s="594" t="s">
        <v>803</v>
      </c>
      <c r="BI59" s="592" t="s">
        <v>803</v>
      </c>
      <c r="BJ59" s="593" t="s">
        <v>803</v>
      </c>
      <c r="BK59" s="594" t="s">
        <v>803</v>
      </c>
      <c r="BL59" s="592"/>
      <c r="BM59" s="593"/>
      <c r="BN59" s="594"/>
      <c r="BO59" s="592"/>
      <c r="BP59" s="593"/>
      <c r="BQ59" s="594"/>
      <c r="BR59" s="592"/>
      <c r="BS59" s="593"/>
      <c r="BT59" s="594"/>
    </row>
    <row r="60" spans="3:72" x14ac:dyDescent="0.3">
      <c r="C60" s="558" t="s">
        <v>1</v>
      </c>
      <c r="D60" s="558" t="s">
        <v>792</v>
      </c>
      <c r="E60" s="535">
        <v>2</v>
      </c>
      <c r="F60" s="535" t="str">
        <f t="shared" si="0"/>
        <v>GUCD2</v>
      </c>
      <c r="G60" s="535">
        <v>720</v>
      </c>
      <c r="H60" s="535" t="str">
        <f t="shared" si="5"/>
        <v>GUCD27202</v>
      </c>
      <c r="I60" s="535">
        <v>2</v>
      </c>
      <c r="J60" s="559">
        <v>1000000</v>
      </c>
      <c r="K60" s="559">
        <v>1999999</v>
      </c>
      <c r="L60" s="592">
        <f>+IFERROR(BC60+'Master Sizer Inputs'!$T$29,"N/A")</f>
        <v>0.57499999999999984</v>
      </c>
      <c r="M60" s="593">
        <f>+IFERROR(BD60+'Master Sizer Inputs'!$T$29,"N/A")</f>
        <v>0.54999999999999993</v>
      </c>
      <c r="N60" s="594">
        <f>+IFERROR(BE60+'Master Sizer Inputs'!$T$29,"N/A")</f>
        <v>0.72499999999999987</v>
      </c>
      <c r="O60" s="592">
        <f>+IFERROR(BF60+'Master Sizer Inputs'!$T$29,"N/A")</f>
        <v>0.57499999999999984</v>
      </c>
      <c r="P60" s="593">
        <f>+IFERROR(BG60+'Master Sizer Inputs'!$T$29,"N/A")</f>
        <v>0.54999999999999993</v>
      </c>
      <c r="Q60" s="594">
        <f>+IFERROR(BH60+'Master Sizer Inputs'!$T$29,"N/A")</f>
        <v>0.72499999999999987</v>
      </c>
      <c r="R60" s="592">
        <f>+IFERROR(BI60+'Master Sizer Inputs'!$T$29,"N/A")</f>
        <v>0.52499999999999991</v>
      </c>
      <c r="S60" s="593">
        <f>+IFERROR(BJ60+'Master Sizer Inputs'!$T$29,"N/A")</f>
        <v>0.52499999999999991</v>
      </c>
      <c r="T60" s="594">
        <f>+IFERROR(BK60+'Master Sizer Inputs'!$T$29,"N/A")</f>
        <v>0.72499999999999987</v>
      </c>
      <c r="U60" s="592"/>
      <c r="V60" s="593"/>
      <c r="W60" s="594"/>
      <c r="X60" s="592"/>
      <c r="Y60" s="593"/>
      <c r="Z60" s="594"/>
      <c r="AA60" s="592"/>
      <c r="AB60" s="592"/>
      <c r="AC60" s="594"/>
      <c r="AD60" s="563">
        <f t="shared" si="8"/>
        <v>7.4999999999999997E-3</v>
      </c>
      <c r="AE60" s="563">
        <v>7.4999999999999997E-3</v>
      </c>
      <c r="AF60" s="563">
        <f t="shared" si="12"/>
        <v>0.11324000000000004</v>
      </c>
      <c r="AG60" s="563">
        <f t="shared" ref="AG60:AH60" si="27">+AF60+$AL$30</f>
        <v>0.11324000000000004</v>
      </c>
      <c r="AH60" s="563">
        <f t="shared" si="27"/>
        <v>0.11324000000000004</v>
      </c>
      <c r="BC60" s="592">
        <v>0.59999999999999987</v>
      </c>
      <c r="BD60" s="593">
        <v>0.57499999999999996</v>
      </c>
      <c r="BE60" s="594">
        <v>0.74999999999999989</v>
      </c>
      <c r="BF60" s="592">
        <v>0.59999999999999987</v>
      </c>
      <c r="BG60" s="593">
        <v>0.57499999999999996</v>
      </c>
      <c r="BH60" s="594">
        <v>0.74999999999999989</v>
      </c>
      <c r="BI60" s="592">
        <v>0.54999999999999993</v>
      </c>
      <c r="BJ60" s="593">
        <v>0.54999999999999993</v>
      </c>
      <c r="BK60" s="594">
        <v>0.74999999999999989</v>
      </c>
      <c r="BL60" s="592"/>
      <c r="BM60" s="593"/>
      <c r="BN60" s="594"/>
      <c r="BO60" s="592"/>
      <c r="BP60" s="593"/>
      <c r="BQ60" s="594"/>
      <c r="BR60" s="592"/>
      <c r="BS60" s="593"/>
      <c r="BT60" s="594"/>
    </row>
    <row r="61" spans="3:72" ht="18" thickBot="1" x14ac:dyDescent="0.35">
      <c r="C61" s="558" t="s">
        <v>1</v>
      </c>
      <c r="D61" s="558" t="s">
        <v>792</v>
      </c>
      <c r="E61" s="535">
        <v>2</v>
      </c>
      <c r="F61" s="535" t="str">
        <f t="shared" si="0"/>
        <v>GUCD2</v>
      </c>
      <c r="G61" s="535">
        <v>720</v>
      </c>
      <c r="H61" s="535" t="str">
        <f t="shared" si="5"/>
        <v>GUCD27201</v>
      </c>
      <c r="I61" s="535">
        <v>1</v>
      </c>
      <c r="J61" s="559">
        <v>236250</v>
      </c>
      <c r="K61" s="559">
        <v>999999</v>
      </c>
      <c r="L61" s="564">
        <f>+IFERROR(BC61+'Master Sizer Inputs'!$T$29,"N/A")</f>
        <v>0.57499999999999984</v>
      </c>
      <c r="M61" s="565">
        <f>+IFERROR(BD61+'Master Sizer Inputs'!$T$29,"N/A")</f>
        <v>0.54999999999999993</v>
      </c>
      <c r="N61" s="566">
        <f>+IFERROR(BE61+'Master Sizer Inputs'!$T$29,"N/A")</f>
        <v>0.72499999999999987</v>
      </c>
      <c r="O61" s="564">
        <f>+IFERROR(BF61+'Master Sizer Inputs'!$T$29,"N/A")</f>
        <v>0.57499999999999984</v>
      </c>
      <c r="P61" s="565">
        <f>+IFERROR(BG61+'Master Sizer Inputs'!$T$29,"N/A")</f>
        <v>0.54999999999999993</v>
      </c>
      <c r="Q61" s="566">
        <f>+IFERROR(BH61+'Master Sizer Inputs'!$T$29,"N/A")</f>
        <v>0.72499999999999987</v>
      </c>
      <c r="R61" s="564">
        <f>+IFERROR(BI61+'Master Sizer Inputs'!$T$29,"N/A")</f>
        <v>0.52499999999999991</v>
      </c>
      <c r="S61" s="565">
        <f>+IFERROR(BJ61+'Master Sizer Inputs'!$T$29,"N/A")</f>
        <v>0.52499999999999991</v>
      </c>
      <c r="T61" s="566">
        <f>+IFERROR(BK61+'Master Sizer Inputs'!$T$29,"N/A")</f>
        <v>0.72499999999999987</v>
      </c>
      <c r="U61" s="564"/>
      <c r="V61" s="565"/>
      <c r="W61" s="566"/>
      <c r="X61" s="564"/>
      <c r="Y61" s="565"/>
      <c r="Z61" s="566"/>
      <c r="AA61" s="564"/>
      <c r="AB61" s="564"/>
      <c r="AC61" s="566"/>
      <c r="AD61" s="563">
        <f t="shared" si="8"/>
        <v>7.4999999999999997E-3</v>
      </c>
      <c r="AE61" s="563">
        <v>7.4999999999999997E-3</v>
      </c>
      <c r="AF61" s="563">
        <f t="shared" si="12"/>
        <v>0.11324000000000004</v>
      </c>
      <c r="AG61" s="563">
        <f t="shared" ref="AG61:AH61" si="28">+AF61+$AL$30</f>
        <v>0.11324000000000004</v>
      </c>
      <c r="AH61" s="563">
        <f t="shared" si="28"/>
        <v>0.11324000000000004</v>
      </c>
      <c r="BC61" s="564">
        <v>0.59999999999999987</v>
      </c>
      <c r="BD61" s="565">
        <v>0.57499999999999996</v>
      </c>
      <c r="BE61" s="566">
        <v>0.74999999999999989</v>
      </c>
      <c r="BF61" s="564">
        <v>0.59999999999999987</v>
      </c>
      <c r="BG61" s="565">
        <v>0.57499999999999996</v>
      </c>
      <c r="BH61" s="566">
        <v>0.74999999999999989</v>
      </c>
      <c r="BI61" s="564">
        <v>0.54999999999999993</v>
      </c>
      <c r="BJ61" s="565">
        <v>0.54999999999999993</v>
      </c>
      <c r="BK61" s="566">
        <v>0.74999999999999989</v>
      </c>
      <c r="BL61" s="564"/>
      <c r="BM61" s="565"/>
      <c r="BN61" s="566"/>
      <c r="BO61" s="564"/>
      <c r="BP61" s="565"/>
      <c r="BQ61" s="566"/>
      <c r="BR61" s="564"/>
      <c r="BS61" s="565"/>
      <c r="BT61" s="566"/>
    </row>
    <row r="62" spans="3:72" x14ac:dyDescent="0.3">
      <c r="C62" s="567" t="s">
        <v>1</v>
      </c>
      <c r="D62" s="567" t="s">
        <v>792</v>
      </c>
      <c r="E62" s="568">
        <v>2</v>
      </c>
      <c r="F62" s="568" t="str">
        <f t="shared" si="0"/>
        <v>GUCD2</v>
      </c>
      <c r="G62" s="568">
        <v>700</v>
      </c>
      <c r="H62" s="568" t="str">
        <f t="shared" si="5"/>
        <v>GUCD27004</v>
      </c>
      <c r="I62" s="568">
        <v>4</v>
      </c>
      <c r="J62" s="569">
        <v>3000000</v>
      </c>
      <c r="K62" s="569">
        <v>9999999</v>
      </c>
      <c r="L62" s="595" t="str">
        <f>+IFERROR(BC62+'Master Sizer Inputs'!$T$29,"N/A")</f>
        <v>N/A</v>
      </c>
      <c r="M62" s="596" t="str">
        <f>+IFERROR(BD62+'Master Sizer Inputs'!$T$29,"N/A")</f>
        <v>N/A</v>
      </c>
      <c r="N62" s="597" t="str">
        <f>+IFERROR(BE62+'Master Sizer Inputs'!$T$29,"N/A")</f>
        <v>N/A</v>
      </c>
      <c r="O62" s="595" t="str">
        <f>+IFERROR(BF62+'Master Sizer Inputs'!$T$29,"N/A")</f>
        <v>N/A</v>
      </c>
      <c r="P62" s="596" t="str">
        <f>+IFERROR(BG62+'Master Sizer Inputs'!$T$29,"N/A")</f>
        <v>N/A</v>
      </c>
      <c r="Q62" s="597" t="str">
        <f>+IFERROR(BH62+'Master Sizer Inputs'!$T$29,"N/A")</f>
        <v>N/A</v>
      </c>
      <c r="R62" s="595" t="str">
        <f>+IFERROR(BI62+'Master Sizer Inputs'!$T$29,"N/A")</f>
        <v>N/A</v>
      </c>
      <c r="S62" s="596" t="str">
        <f>+IFERROR(BJ62+'Master Sizer Inputs'!$T$29,"N/A")</f>
        <v>N/A</v>
      </c>
      <c r="T62" s="597" t="str">
        <f>+IFERROR(BK62+'Master Sizer Inputs'!$T$29,"N/A")</f>
        <v>N/A</v>
      </c>
      <c r="U62" s="595"/>
      <c r="V62" s="596"/>
      <c r="W62" s="597"/>
      <c r="X62" s="595"/>
      <c r="Y62" s="596"/>
      <c r="Z62" s="597"/>
      <c r="AA62" s="595"/>
      <c r="AB62" s="595"/>
      <c r="AC62" s="597"/>
      <c r="AD62" s="573">
        <f t="shared" si="8"/>
        <v>7.4999999999999997E-3</v>
      </c>
      <c r="AE62" s="573">
        <v>7.4999999999999997E-3</v>
      </c>
      <c r="AF62" s="573">
        <f t="shared" si="12"/>
        <v>0.11999000000000004</v>
      </c>
      <c r="AG62" s="573">
        <f t="shared" ref="AG62:AH62" si="29">+AF62+$AL$30</f>
        <v>0.11999000000000004</v>
      </c>
      <c r="AH62" s="573">
        <f t="shared" si="29"/>
        <v>0.11999000000000004</v>
      </c>
      <c r="BC62" s="595" t="s">
        <v>803</v>
      </c>
      <c r="BD62" s="596" t="s">
        <v>803</v>
      </c>
      <c r="BE62" s="597" t="s">
        <v>803</v>
      </c>
      <c r="BF62" s="595" t="s">
        <v>803</v>
      </c>
      <c r="BG62" s="596" t="s">
        <v>803</v>
      </c>
      <c r="BH62" s="597" t="s">
        <v>803</v>
      </c>
      <c r="BI62" s="595" t="s">
        <v>803</v>
      </c>
      <c r="BJ62" s="596" t="s">
        <v>803</v>
      </c>
      <c r="BK62" s="597" t="s">
        <v>803</v>
      </c>
      <c r="BL62" s="595"/>
      <c r="BM62" s="596"/>
      <c r="BN62" s="597"/>
      <c r="BO62" s="595"/>
      <c r="BP62" s="596"/>
      <c r="BQ62" s="597"/>
      <c r="BR62" s="595"/>
      <c r="BS62" s="596"/>
      <c r="BT62" s="597"/>
    </row>
    <row r="63" spans="3:72" x14ac:dyDescent="0.3">
      <c r="C63" s="567" t="s">
        <v>1</v>
      </c>
      <c r="D63" s="567" t="s">
        <v>792</v>
      </c>
      <c r="E63" s="568">
        <v>2</v>
      </c>
      <c r="F63" s="568" t="str">
        <f t="shared" si="0"/>
        <v>GUCD2</v>
      </c>
      <c r="G63" s="568">
        <v>700</v>
      </c>
      <c r="H63" s="568" t="str">
        <f t="shared" si="5"/>
        <v>GUCD27003</v>
      </c>
      <c r="I63" s="568">
        <v>3</v>
      </c>
      <c r="J63" s="569">
        <v>2000000</v>
      </c>
      <c r="K63" s="569">
        <v>2999999</v>
      </c>
      <c r="L63" s="595" t="str">
        <f>+IFERROR(BC63+'Master Sizer Inputs'!$T$29,"N/A")</f>
        <v>N/A</v>
      </c>
      <c r="M63" s="596" t="str">
        <f>+IFERROR(BD63+'Master Sizer Inputs'!$T$29,"N/A")</f>
        <v>N/A</v>
      </c>
      <c r="N63" s="597" t="str">
        <f>+IFERROR(BE63+'Master Sizer Inputs'!$T$29,"N/A")</f>
        <v>N/A</v>
      </c>
      <c r="O63" s="595" t="str">
        <f>+IFERROR(BF63+'Master Sizer Inputs'!$T$29,"N/A")</f>
        <v>N/A</v>
      </c>
      <c r="P63" s="596" t="str">
        <f>+IFERROR(BG63+'Master Sizer Inputs'!$T$29,"N/A")</f>
        <v>N/A</v>
      </c>
      <c r="Q63" s="597" t="str">
        <f>+IFERROR(BH63+'Master Sizer Inputs'!$T$29,"N/A")</f>
        <v>N/A</v>
      </c>
      <c r="R63" s="595" t="str">
        <f>+IFERROR(BI63+'Master Sizer Inputs'!$T$29,"N/A")</f>
        <v>N/A</v>
      </c>
      <c r="S63" s="596" t="str">
        <f>+IFERROR(BJ63+'Master Sizer Inputs'!$T$29,"N/A")</f>
        <v>N/A</v>
      </c>
      <c r="T63" s="597" t="str">
        <f>+IFERROR(BK63+'Master Sizer Inputs'!$T$29,"N/A")</f>
        <v>N/A</v>
      </c>
      <c r="U63" s="595"/>
      <c r="V63" s="596"/>
      <c r="W63" s="597"/>
      <c r="X63" s="595"/>
      <c r="Y63" s="596"/>
      <c r="Z63" s="597"/>
      <c r="AA63" s="595"/>
      <c r="AB63" s="595"/>
      <c r="AC63" s="597"/>
      <c r="AD63" s="573">
        <f t="shared" si="8"/>
        <v>7.4999999999999997E-3</v>
      </c>
      <c r="AE63" s="573">
        <v>7.4999999999999997E-3</v>
      </c>
      <c r="AF63" s="573">
        <f t="shared" si="12"/>
        <v>0.11749000000000004</v>
      </c>
      <c r="AG63" s="573">
        <f t="shared" ref="AG63:AH63" si="30">+AF63+$AL$30</f>
        <v>0.11749000000000004</v>
      </c>
      <c r="AH63" s="573">
        <f t="shared" si="30"/>
        <v>0.11749000000000004</v>
      </c>
      <c r="BC63" s="595" t="s">
        <v>803</v>
      </c>
      <c r="BD63" s="596" t="s">
        <v>803</v>
      </c>
      <c r="BE63" s="597" t="s">
        <v>803</v>
      </c>
      <c r="BF63" s="595" t="s">
        <v>803</v>
      </c>
      <c r="BG63" s="596" t="s">
        <v>803</v>
      </c>
      <c r="BH63" s="597" t="s">
        <v>803</v>
      </c>
      <c r="BI63" s="595" t="s">
        <v>803</v>
      </c>
      <c r="BJ63" s="596" t="s">
        <v>803</v>
      </c>
      <c r="BK63" s="597" t="s">
        <v>803</v>
      </c>
      <c r="BL63" s="595"/>
      <c r="BM63" s="596"/>
      <c r="BN63" s="597"/>
      <c r="BO63" s="595"/>
      <c r="BP63" s="596"/>
      <c r="BQ63" s="597"/>
      <c r="BR63" s="595"/>
      <c r="BS63" s="596"/>
      <c r="BT63" s="597"/>
    </row>
    <row r="64" spans="3:72" x14ac:dyDescent="0.3">
      <c r="C64" s="567" t="s">
        <v>1</v>
      </c>
      <c r="D64" s="567" t="s">
        <v>792</v>
      </c>
      <c r="E64" s="568">
        <v>2</v>
      </c>
      <c r="F64" s="568" t="str">
        <f t="shared" si="0"/>
        <v>GUCD2</v>
      </c>
      <c r="G64" s="568">
        <v>700</v>
      </c>
      <c r="H64" s="568" t="str">
        <f t="shared" si="5"/>
        <v>GUCD27002</v>
      </c>
      <c r="I64" s="568">
        <v>2</v>
      </c>
      <c r="J64" s="569">
        <v>1000000</v>
      </c>
      <c r="K64" s="569">
        <v>1999999</v>
      </c>
      <c r="L64" s="595">
        <f>+IFERROR(BC64+'Master Sizer Inputs'!$T$29,"N/A")</f>
        <v>0.54999999999999982</v>
      </c>
      <c r="M64" s="596">
        <f>+IFERROR(BD64+'Master Sizer Inputs'!$T$29,"N/A")</f>
        <v>0.52499999999999991</v>
      </c>
      <c r="N64" s="597">
        <f>+IFERROR(BE64+'Master Sizer Inputs'!$T$29,"N/A")</f>
        <v>0.69999999999999984</v>
      </c>
      <c r="O64" s="595">
        <f>+IFERROR(BF64+'Master Sizer Inputs'!$T$29,"N/A")</f>
        <v>0.54999999999999982</v>
      </c>
      <c r="P64" s="596">
        <f>+IFERROR(BG64+'Master Sizer Inputs'!$T$29,"N/A")</f>
        <v>0.52499999999999991</v>
      </c>
      <c r="Q64" s="597">
        <f>+IFERROR(BH64+'Master Sizer Inputs'!$T$29,"N/A")</f>
        <v>0.69999999999999984</v>
      </c>
      <c r="R64" s="595">
        <f>+IFERROR(BI64+'Master Sizer Inputs'!$T$29,"N/A")</f>
        <v>0.49999999999999989</v>
      </c>
      <c r="S64" s="596">
        <f>+IFERROR(BJ64+'Master Sizer Inputs'!$T$29,"N/A")</f>
        <v>0.49999999999999989</v>
      </c>
      <c r="T64" s="597">
        <f>+IFERROR(BK64+'Master Sizer Inputs'!$T$29,"N/A")</f>
        <v>0.69999999999999984</v>
      </c>
      <c r="U64" s="595"/>
      <c r="V64" s="596"/>
      <c r="W64" s="597"/>
      <c r="X64" s="595"/>
      <c r="Y64" s="596"/>
      <c r="Z64" s="597"/>
      <c r="AA64" s="595"/>
      <c r="AB64" s="595"/>
      <c r="AC64" s="597"/>
      <c r="AD64" s="573">
        <f t="shared" si="8"/>
        <v>7.4999999999999997E-3</v>
      </c>
      <c r="AE64" s="573">
        <v>7.4999999999999997E-3</v>
      </c>
      <c r="AF64" s="573">
        <f t="shared" si="12"/>
        <v>0.11499000000000004</v>
      </c>
      <c r="AG64" s="573">
        <f t="shared" ref="AG64:AH64" si="31">+AF64+$AL$30</f>
        <v>0.11499000000000004</v>
      </c>
      <c r="AH64" s="573">
        <f t="shared" si="31"/>
        <v>0.11499000000000004</v>
      </c>
      <c r="BC64" s="595">
        <v>0.57499999999999984</v>
      </c>
      <c r="BD64" s="596">
        <v>0.54999999999999993</v>
      </c>
      <c r="BE64" s="597">
        <v>0.72499999999999987</v>
      </c>
      <c r="BF64" s="595">
        <v>0.57499999999999984</v>
      </c>
      <c r="BG64" s="596">
        <v>0.54999999999999993</v>
      </c>
      <c r="BH64" s="597">
        <v>0.72499999999999987</v>
      </c>
      <c r="BI64" s="595">
        <v>0.52499999999999991</v>
      </c>
      <c r="BJ64" s="596">
        <v>0.52499999999999991</v>
      </c>
      <c r="BK64" s="597">
        <v>0.72499999999999987</v>
      </c>
      <c r="BL64" s="595"/>
      <c r="BM64" s="596"/>
      <c r="BN64" s="597"/>
      <c r="BO64" s="595"/>
      <c r="BP64" s="596"/>
      <c r="BQ64" s="597"/>
      <c r="BR64" s="595"/>
      <c r="BS64" s="596"/>
      <c r="BT64" s="597"/>
    </row>
    <row r="65" spans="3:72" ht="18" thickBot="1" x14ac:dyDescent="0.35">
      <c r="C65" s="567" t="s">
        <v>1</v>
      </c>
      <c r="D65" s="567" t="s">
        <v>792</v>
      </c>
      <c r="E65" s="568">
        <v>2</v>
      </c>
      <c r="F65" s="568" t="str">
        <f t="shared" si="0"/>
        <v>GUCD2</v>
      </c>
      <c r="G65" s="568">
        <v>700</v>
      </c>
      <c r="H65" s="568" t="str">
        <f t="shared" si="5"/>
        <v>GUCD27001</v>
      </c>
      <c r="I65" s="568">
        <v>1</v>
      </c>
      <c r="J65" s="569">
        <v>236250</v>
      </c>
      <c r="K65" s="569">
        <v>999999</v>
      </c>
      <c r="L65" s="574">
        <f>+IFERROR(BC65+'Master Sizer Inputs'!$T$29,"N/A")</f>
        <v>0.54999999999999982</v>
      </c>
      <c r="M65" s="575">
        <f>+IFERROR(BD65+'Master Sizer Inputs'!$T$29,"N/A")</f>
        <v>0.52499999999999991</v>
      </c>
      <c r="N65" s="576">
        <f>+IFERROR(BE65+'Master Sizer Inputs'!$T$29,"N/A")</f>
        <v>0.69999999999999984</v>
      </c>
      <c r="O65" s="574">
        <f>+IFERROR(BF65+'Master Sizer Inputs'!$T$29,"N/A")</f>
        <v>0.54999999999999982</v>
      </c>
      <c r="P65" s="575">
        <f>+IFERROR(BG65+'Master Sizer Inputs'!$T$29,"N/A")</f>
        <v>0.52499999999999991</v>
      </c>
      <c r="Q65" s="576">
        <f>+IFERROR(BH65+'Master Sizer Inputs'!$T$29,"N/A")</f>
        <v>0.69999999999999984</v>
      </c>
      <c r="R65" s="574">
        <f>+IFERROR(BI65+'Master Sizer Inputs'!$T$29,"N/A")</f>
        <v>0.49999999999999989</v>
      </c>
      <c r="S65" s="575">
        <f>+IFERROR(BJ65+'Master Sizer Inputs'!$T$29,"N/A")</f>
        <v>0.49999999999999989</v>
      </c>
      <c r="T65" s="576">
        <f>+IFERROR(BK65+'Master Sizer Inputs'!$T$29,"N/A")</f>
        <v>0.69999999999999984</v>
      </c>
      <c r="U65" s="574"/>
      <c r="V65" s="575"/>
      <c r="W65" s="576"/>
      <c r="X65" s="574"/>
      <c r="Y65" s="575"/>
      <c r="Z65" s="576"/>
      <c r="AA65" s="574"/>
      <c r="AB65" s="574"/>
      <c r="AC65" s="576"/>
      <c r="AD65" s="573">
        <f t="shared" si="8"/>
        <v>7.4999999999999997E-3</v>
      </c>
      <c r="AE65" s="573">
        <v>7.4999999999999997E-3</v>
      </c>
      <c r="AF65" s="573">
        <f t="shared" si="12"/>
        <v>0.11499000000000004</v>
      </c>
      <c r="AG65" s="573">
        <f t="shared" ref="AG65:AH65" si="32">+AF65+$AL$30</f>
        <v>0.11499000000000004</v>
      </c>
      <c r="AH65" s="573">
        <f t="shared" si="32"/>
        <v>0.11499000000000004</v>
      </c>
      <c r="BC65" s="574">
        <v>0.57499999999999984</v>
      </c>
      <c r="BD65" s="575">
        <v>0.54999999999999993</v>
      </c>
      <c r="BE65" s="576">
        <v>0.72499999999999987</v>
      </c>
      <c r="BF65" s="574">
        <v>0.57499999999999984</v>
      </c>
      <c r="BG65" s="575">
        <v>0.54999999999999993</v>
      </c>
      <c r="BH65" s="576">
        <v>0.72499999999999987</v>
      </c>
      <c r="BI65" s="574">
        <v>0.52499999999999991</v>
      </c>
      <c r="BJ65" s="575">
        <v>0.52499999999999991</v>
      </c>
      <c r="BK65" s="576">
        <v>0.72499999999999987</v>
      </c>
      <c r="BL65" s="574"/>
      <c r="BM65" s="575"/>
      <c r="BN65" s="576"/>
      <c r="BO65" s="574"/>
      <c r="BP65" s="575"/>
      <c r="BQ65" s="576"/>
      <c r="BR65" s="574"/>
      <c r="BS65" s="575"/>
      <c r="BT65" s="576"/>
    </row>
    <row r="67" spans="3:72" x14ac:dyDescent="0.3">
      <c r="C67" s="514" t="s">
        <v>805</v>
      </c>
      <c r="D67" s="527" t="s">
        <v>180</v>
      </c>
      <c r="E67" s="528"/>
      <c r="F67" s="514" t="s">
        <v>788</v>
      </c>
      <c r="G67" s="514" t="s">
        <v>806</v>
      </c>
      <c r="H67" s="529" t="s">
        <v>717</v>
      </c>
      <c r="I67" s="530" t="s">
        <v>807</v>
      </c>
      <c r="J67" s="531" t="s">
        <v>775</v>
      </c>
      <c r="K67" s="531" t="s">
        <v>776</v>
      </c>
      <c r="L67" s="530" t="s">
        <v>807</v>
      </c>
    </row>
    <row r="68" spans="3:72" x14ac:dyDescent="0.3">
      <c r="C68" s="514">
        <v>1</v>
      </c>
      <c r="D68" s="532">
        <v>3000000</v>
      </c>
      <c r="E68" s="532">
        <v>9999999</v>
      </c>
      <c r="F68" s="514">
        <f t="shared" ref="F68:F74" si="33">+_xlfn.MINIFS($E$10:$E$65,$K$10:$K$65,"&gt;="&amp;$E68,$J$10:$J$65,"&lt;="&amp;$D68)</f>
        <v>2</v>
      </c>
      <c r="G68" s="514">
        <f t="shared" ref="G68:G74" si="34">+_xlfn.MINIFS($G$10:$G$65,$K$10:$K$65,"&gt;="&amp;$E68,$J$10:$J$65,"&lt;="&amp;$D68)</f>
        <v>680</v>
      </c>
      <c r="H68" s="533" t="s">
        <v>787</v>
      </c>
      <c r="I68" s="533">
        <f>+L68</f>
        <v>4</v>
      </c>
      <c r="J68" s="534">
        <v>3000000</v>
      </c>
      <c r="K68" s="534">
        <v>9999999</v>
      </c>
      <c r="L68" s="533">
        <v>4</v>
      </c>
    </row>
    <row r="69" spans="3:72" x14ac:dyDescent="0.3">
      <c r="C69" s="514">
        <f>+C68+1</f>
        <v>2</v>
      </c>
      <c r="D69" s="532">
        <v>2000000</v>
      </c>
      <c r="E69" s="532">
        <v>2999999</v>
      </c>
      <c r="F69" s="514">
        <f t="shared" si="33"/>
        <v>2</v>
      </c>
      <c r="G69" s="514">
        <f t="shared" si="34"/>
        <v>680</v>
      </c>
      <c r="H69" s="533" t="s">
        <v>787</v>
      </c>
      <c r="I69" s="533">
        <f t="shared" ref="I69:I82" si="35">+L69</f>
        <v>3</v>
      </c>
      <c r="J69" s="534">
        <v>2000000</v>
      </c>
      <c r="K69" s="534">
        <v>2999999</v>
      </c>
      <c r="L69" s="533">
        <v>3</v>
      </c>
    </row>
    <row r="70" spans="3:72" x14ac:dyDescent="0.3">
      <c r="C70" s="514">
        <f t="shared" ref="C70:C74" si="36">+C69+1</f>
        <v>3</v>
      </c>
      <c r="D70" s="532">
        <v>1000000</v>
      </c>
      <c r="E70" s="532">
        <v>1999999</v>
      </c>
      <c r="F70" s="514">
        <f t="shared" si="33"/>
        <v>2</v>
      </c>
      <c r="G70" s="514">
        <f t="shared" si="34"/>
        <v>680</v>
      </c>
      <c r="H70" s="533" t="s">
        <v>787</v>
      </c>
      <c r="I70" s="533">
        <f t="shared" si="35"/>
        <v>2</v>
      </c>
      <c r="J70" s="534">
        <v>1000000</v>
      </c>
      <c r="K70" s="534">
        <v>1999999</v>
      </c>
      <c r="L70" s="533">
        <v>2</v>
      </c>
      <c r="M70" s="521"/>
    </row>
    <row r="71" spans="3:72" x14ac:dyDescent="0.3">
      <c r="C71" s="514">
        <f t="shared" si="36"/>
        <v>4</v>
      </c>
      <c r="D71" s="532">
        <v>236250</v>
      </c>
      <c r="E71" s="532">
        <v>999999</v>
      </c>
      <c r="F71" s="514">
        <f t="shared" si="33"/>
        <v>2</v>
      </c>
      <c r="G71" s="514">
        <f t="shared" si="34"/>
        <v>680</v>
      </c>
      <c r="H71" s="533" t="s">
        <v>787</v>
      </c>
      <c r="I71" s="533">
        <f t="shared" si="35"/>
        <v>1</v>
      </c>
      <c r="J71" s="534">
        <v>236250</v>
      </c>
      <c r="K71" s="534">
        <v>999999</v>
      </c>
      <c r="L71" s="533">
        <v>1</v>
      </c>
    </row>
    <row r="72" spans="3:72" x14ac:dyDescent="0.3">
      <c r="C72" s="514">
        <f t="shared" si="36"/>
        <v>5</v>
      </c>
      <c r="D72" s="532"/>
      <c r="E72" s="532"/>
      <c r="F72" s="514">
        <f t="shared" si="33"/>
        <v>0</v>
      </c>
      <c r="G72" s="514">
        <f t="shared" si="34"/>
        <v>0</v>
      </c>
      <c r="H72" s="535" t="s">
        <v>790</v>
      </c>
      <c r="I72" s="535">
        <f t="shared" si="35"/>
        <v>4</v>
      </c>
      <c r="J72" s="536">
        <v>3000000</v>
      </c>
      <c r="K72" s="536">
        <v>9999999</v>
      </c>
      <c r="L72" s="535">
        <v>4</v>
      </c>
    </row>
    <row r="73" spans="3:72" x14ac:dyDescent="0.3">
      <c r="C73" s="514">
        <f t="shared" si="36"/>
        <v>6</v>
      </c>
      <c r="D73" s="532"/>
      <c r="E73" s="532"/>
      <c r="F73" s="514">
        <f t="shared" si="33"/>
        <v>0</v>
      </c>
      <c r="G73" s="514">
        <f t="shared" si="34"/>
        <v>0</v>
      </c>
      <c r="H73" s="535" t="s">
        <v>790</v>
      </c>
      <c r="I73" s="535">
        <f t="shared" si="35"/>
        <v>3</v>
      </c>
      <c r="J73" s="536">
        <v>2000000</v>
      </c>
      <c r="K73" s="536">
        <v>2999999</v>
      </c>
      <c r="L73" s="535">
        <v>3</v>
      </c>
    </row>
    <row r="74" spans="3:72" x14ac:dyDescent="0.3">
      <c r="C74" s="514">
        <f t="shared" si="36"/>
        <v>7</v>
      </c>
      <c r="D74" s="532"/>
      <c r="E74" s="532"/>
      <c r="F74" s="514">
        <f t="shared" si="33"/>
        <v>0</v>
      </c>
      <c r="G74" s="514">
        <f t="shared" si="34"/>
        <v>0</v>
      </c>
      <c r="H74" s="535" t="s">
        <v>790</v>
      </c>
      <c r="I74" s="535">
        <f t="shared" si="35"/>
        <v>2</v>
      </c>
      <c r="J74" s="536">
        <v>1000000</v>
      </c>
      <c r="K74" s="536">
        <v>1999999</v>
      </c>
      <c r="L74" s="535">
        <v>2</v>
      </c>
    </row>
    <row r="75" spans="3:72" ht="18" thickBot="1" x14ac:dyDescent="0.35">
      <c r="H75" s="535" t="s">
        <v>790</v>
      </c>
      <c r="I75" s="535">
        <f t="shared" si="35"/>
        <v>1</v>
      </c>
      <c r="J75" s="536">
        <v>236250</v>
      </c>
      <c r="K75" s="536">
        <v>999999</v>
      </c>
      <c r="L75" s="535">
        <v>1</v>
      </c>
    </row>
    <row r="76" spans="3:72" ht="18" thickBot="1" x14ac:dyDescent="0.35">
      <c r="C76" s="537" t="s">
        <v>808</v>
      </c>
      <c r="D76" s="538"/>
      <c r="E76" s="538"/>
      <c r="F76" s="538"/>
      <c r="G76" s="539"/>
      <c r="H76" s="540" t="s">
        <v>791</v>
      </c>
      <c r="I76" s="540">
        <f t="shared" si="35"/>
        <v>4</v>
      </c>
      <c r="J76" s="541">
        <v>3000000</v>
      </c>
      <c r="K76" s="541">
        <v>9999999</v>
      </c>
      <c r="L76" s="540">
        <v>4</v>
      </c>
    </row>
    <row r="77" spans="3:72" ht="15" customHeight="1" x14ac:dyDescent="0.3">
      <c r="C77" s="542" t="s">
        <v>809</v>
      </c>
      <c r="G77" s="543">
        <v>1500</v>
      </c>
      <c r="H77" s="540" t="s">
        <v>791</v>
      </c>
      <c r="I77" s="540">
        <f t="shared" si="35"/>
        <v>3</v>
      </c>
      <c r="J77" s="541">
        <v>2000000</v>
      </c>
      <c r="K77" s="541">
        <v>2999999</v>
      </c>
      <c r="L77" s="540">
        <v>3</v>
      </c>
    </row>
    <row r="78" spans="3:72" ht="15" customHeight="1" thickBot="1" x14ac:dyDescent="0.35">
      <c r="C78" s="544" t="s">
        <v>810</v>
      </c>
      <c r="D78" s="545"/>
      <c r="E78" s="545"/>
      <c r="F78" s="545"/>
      <c r="G78" s="546">
        <v>1500</v>
      </c>
      <c r="H78" s="540" t="s">
        <v>791</v>
      </c>
      <c r="I78" s="540">
        <f t="shared" si="35"/>
        <v>2</v>
      </c>
      <c r="J78" s="541">
        <v>1000000</v>
      </c>
      <c r="K78" s="541">
        <v>1999999</v>
      </c>
      <c r="L78" s="540">
        <v>2</v>
      </c>
    </row>
    <row r="79" spans="3:72" ht="15" customHeight="1" x14ac:dyDescent="0.3">
      <c r="H79" s="540" t="s">
        <v>791</v>
      </c>
      <c r="I79" s="540">
        <f t="shared" si="35"/>
        <v>1</v>
      </c>
      <c r="J79" s="541">
        <v>236250</v>
      </c>
      <c r="K79" s="541">
        <v>999999</v>
      </c>
      <c r="L79" s="540">
        <v>1</v>
      </c>
    </row>
    <row r="80" spans="3:72" ht="15" customHeight="1" x14ac:dyDescent="0.3">
      <c r="H80" s="547" t="s">
        <v>792</v>
      </c>
      <c r="I80" s="547">
        <f t="shared" si="35"/>
        <v>4</v>
      </c>
      <c r="J80" s="548">
        <v>3000000</v>
      </c>
      <c r="K80" s="548">
        <v>9999999</v>
      </c>
      <c r="L80" s="547">
        <v>4</v>
      </c>
    </row>
    <row r="81" spans="8:12" ht="15" customHeight="1" x14ac:dyDescent="0.3">
      <c r="H81" s="547" t="s">
        <v>792</v>
      </c>
      <c r="I81" s="547">
        <f t="shared" si="35"/>
        <v>3</v>
      </c>
      <c r="J81" s="548">
        <v>2000000</v>
      </c>
      <c r="K81" s="548">
        <v>2999999</v>
      </c>
      <c r="L81" s="547">
        <v>3</v>
      </c>
    </row>
    <row r="82" spans="8:12" ht="15" customHeight="1" x14ac:dyDescent="0.3">
      <c r="H82" s="547" t="s">
        <v>792</v>
      </c>
      <c r="I82" s="547">
        <f t="shared" si="35"/>
        <v>2</v>
      </c>
      <c r="J82" s="548">
        <v>1000000</v>
      </c>
      <c r="K82" s="548">
        <v>1999999</v>
      </c>
      <c r="L82" s="547">
        <v>2</v>
      </c>
    </row>
    <row r="83" spans="8:12" ht="15" customHeight="1" x14ac:dyDescent="0.3">
      <c r="H83" s="547" t="s">
        <v>792</v>
      </c>
      <c r="I83" s="547">
        <f t="shared" ref="I83" si="37">+L83</f>
        <v>1</v>
      </c>
      <c r="J83" s="548">
        <v>236250</v>
      </c>
      <c r="K83" s="548">
        <v>999999</v>
      </c>
      <c r="L83" s="547">
        <v>1</v>
      </c>
    </row>
    <row r="84" spans="8:12" ht="15" customHeight="1" x14ac:dyDescent="0.3"/>
    <row r="85" spans="8:12" ht="15" customHeight="1" x14ac:dyDescent="0.3"/>
    <row r="86" spans="8:12" ht="15" customHeight="1" x14ac:dyDescent="0.3"/>
    <row r="87" spans="8:12" ht="15" customHeight="1" x14ac:dyDescent="0.3"/>
    <row r="88" spans="8:12" ht="15" customHeight="1" x14ac:dyDescent="0.3"/>
    <row r="89" spans="8:12" ht="15" customHeight="1" x14ac:dyDescent="0.3"/>
    <row r="90" spans="8:12" ht="15" customHeight="1" x14ac:dyDescent="0.3"/>
    <row r="91" spans="8:12" ht="15" customHeight="1" x14ac:dyDescent="0.3"/>
    <row r="92" spans="8:12" ht="15" customHeight="1" x14ac:dyDescent="0.3"/>
    <row r="93" spans="8:12" ht="15" customHeight="1" x14ac:dyDescent="0.3"/>
    <row r="94" spans="8:12" ht="15" customHeight="1" x14ac:dyDescent="0.3"/>
    <row r="95" spans="8:12" ht="15" customHeight="1" x14ac:dyDescent="0.3"/>
    <row r="96" spans="8:12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  <row r="110" ht="15" customHeight="1" x14ac:dyDescent="0.3"/>
    <row r="111" ht="15" customHeight="1" x14ac:dyDescent="0.3"/>
    <row r="112" ht="15" customHeight="1" x14ac:dyDescent="0.3"/>
    <row r="113" ht="15" customHeight="1" x14ac:dyDescent="0.3"/>
    <row r="114" ht="15" customHeight="1" x14ac:dyDescent="0.3"/>
    <row r="115" ht="15" customHeight="1" x14ac:dyDescent="0.3"/>
    <row r="116" ht="15" customHeight="1" x14ac:dyDescent="0.3"/>
    <row r="117" ht="15" customHeight="1" x14ac:dyDescent="0.3"/>
    <row r="118" ht="15" customHeight="1" x14ac:dyDescent="0.3"/>
  </sheetData>
  <sortState xmlns:xlrd2="http://schemas.microsoft.com/office/spreadsheetml/2017/richdata2" ref="AK47:AK48">
    <sortCondition ref="AK48"/>
  </sortState>
  <mergeCells count="18">
    <mergeCell ref="BR7:BT7"/>
    <mergeCell ref="U7:W7"/>
    <mergeCell ref="X7:Z7"/>
    <mergeCell ref="AA7:AC7"/>
    <mergeCell ref="U6:W6"/>
    <mergeCell ref="X6:Z6"/>
    <mergeCell ref="AA6:AC6"/>
    <mergeCell ref="BC7:BE7"/>
    <mergeCell ref="BF7:BH7"/>
    <mergeCell ref="BI7:BK7"/>
    <mergeCell ref="BL7:BN7"/>
    <mergeCell ref="BO7:BQ7"/>
    <mergeCell ref="L7:N7"/>
    <mergeCell ref="O7:Q7"/>
    <mergeCell ref="R7:T7"/>
    <mergeCell ref="L6:N6"/>
    <mergeCell ref="O6:Q6"/>
    <mergeCell ref="R6:T6"/>
  </mergeCells>
  <pageMargins left="0.7" right="0.7" top="0.75" bottom="0.75" header="0.3" footer="0.3"/>
  <pageSetup scale="13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7B7F-269F-496A-9EBC-5CD436529F4D}">
  <sheetPr codeName="Sheet20">
    <tabColor theme="3"/>
  </sheetPr>
  <dimension ref="C2:AA34"/>
  <sheetViews>
    <sheetView showGridLines="0" view="pageBreakPreview" zoomScale="70" zoomScaleNormal="55" zoomScaleSheetLayoutView="70" workbookViewId="0">
      <selection activeCell="C5" sqref="C5"/>
    </sheetView>
  </sheetViews>
  <sheetFormatPr defaultColWidth="8.5703125" defaultRowHeight="16.5" outlineLevelRow="1" outlineLevelCol="1" x14ac:dyDescent="0.3"/>
  <cols>
    <col min="1" max="2" width="8.5703125" style="181"/>
    <col min="3" max="3" width="41" style="181" bestFit="1" customWidth="1"/>
    <col min="4" max="4" width="31.42578125" style="181" bestFit="1" customWidth="1"/>
    <col min="5" max="5" width="20.42578125" style="181" bestFit="1" customWidth="1"/>
    <col min="6" max="6" width="25.42578125" style="181" bestFit="1" customWidth="1"/>
    <col min="7" max="7" width="25.5703125" style="181" bestFit="1" customWidth="1"/>
    <col min="8" max="8" width="58.5703125" style="181" bestFit="1" customWidth="1"/>
    <col min="9" max="9" width="25.42578125" style="181" bestFit="1" customWidth="1"/>
    <col min="10" max="12" width="25.5703125" style="181" bestFit="1" customWidth="1"/>
    <col min="13" max="13" width="25.42578125" style="181" bestFit="1" customWidth="1"/>
    <col min="14" max="14" width="25.5703125" style="181" bestFit="1" customWidth="1"/>
    <col min="15" max="15" width="25.42578125" style="181" customWidth="1"/>
    <col min="16" max="16" width="36.5703125" style="181" bestFit="1" customWidth="1"/>
    <col min="17" max="17" width="35.42578125" style="181" bestFit="1" customWidth="1"/>
    <col min="18" max="18" width="25.5703125" style="181" bestFit="1" customWidth="1"/>
    <col min="19" max="20" width="8.5703125" style="181"/>
    <col min="21" max="21" width="19.42578125" style="181" bestFit="1" customWidth="1"/>
    <col min="22" max="22" width="6.5703125" style="181" bestFit="1" customWidth="1"/>
    <col min="23" max="23" width="9" style="181" bestFit="1" customWidth="1"/>
    <col min="24" max="25" width="8.5703125" style="181"/>
    <col min="26" max="27" width="25.42578125" style="181" customWidth="1" outlineLevel="1"/>
    <col min="28" max="16384" width="8.5703125" style="181"/>
  </cols>
  <sheetData>
    <row r="2" spans="3:27" x14ac:dyDescent="0.3">
      <c r="C2" s="181" t="s">
        <v>811</v>
      </c>
    </row>
    <row r="3" spans="3:27" x14ac:dyDescent="0.3">
      <c r="C3" s="263">
        <f ca="1">+TODAY()</f>
        <v>45947</v>
      </c>
    </row>
    <row r="4" spans="3:27" ht="17.25" thickBot="1" x14ac:dyDescent="0.35">
      <c r="C4" s="250"/>
    </row>
    <row r="5" spans="3:27" x14ac:dyDescent="0.3">
      <c r="C5" s="288" t="s">
        <v>812</v>
      </c>
      <c r="D5" s="297" t="s">
        <v>327</v>
      </c>
    </row>
    <row r="6" spans="3:27" x14ac:dyDescent="0.3">
      <c r="C6" s="289" t="s">
        <v>525</v>
      </c>
      <c r="D6" s="298" t="s">
        <v>813</v>
      </c>
    </row>
    <row r="7" spans="3:27" x14ac:dyDescent="0.3">
      <c r="C7" s="289" t="s">
        <v>814</v>
      </c>
      <c r="D7" s="299">
        <v>10</v>
      </c>
    </row>
    <row r="8" spans="3:27" ht="17.25" thickBot="1" x14ac:dyDescent="0.35">
      <c r="C8" s="290" t="s">
        <v>815</v>
      </c>
      <c r="D8" s="300">
        <v>10</v>
      </c>
    </row>
    <row r="9" spans="3:27" x14ac:dyDescent="0.3">
      <c r="C9" s="295" t="str">
        <f>+IF(D5="Yes","Override On - Ignore Cells Below. Pricing Not Official","")</f>
        <v>Override On - Ignore Cells Below. Pricing Not Official</v>
      </c>
      <c r="P9" s="251">
        <f ca="1">+EOMONTH('Master Sizer Inputs'!$T$41,-24)</f>
        <v>45230</v>
      </c>
      <c r="Q9" s="251">
        <f ca="1">+EOMONTH('Master Sizer Inputs'!$T$41,-36)</f>
        <v>44865</v>
      </c>
      <c r="U9" s="186" t="s">
        <v>816</v>
      </c>
      <c r="V9" s="238">
        <v>0.5</v>
      </c>
    </row>
    <row r="10" spans="3:27" ht="17.25" thickBot="1" x14ac:dyDescent="0.35">
      <c r="C10" s="249" t="s">
        <v>817</v>
      </c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U10" s="186" t="s">
        <v>469</v>
      </c>
      <c r="V10" s="238">
        <v>1</v>
      </c>
      <c r="Z10" s="249"/>
      <c r="AA10" s="249"/>
    </row>
    <row r="11" spans="3:27" ht="60.75" thickTop="1" x14ac:dyDescent="0.3">
      <c r="C11" s="292" t="s">
        <v>818</v>
      </c>
      <c r="D11" s="293" t="s">
        <v>819</v>
      </c>
      <c r="E11" s="294" t="s">
        <v>820</v>
      </c>
      <c r="F11" s="293" t="s">
        <v>821</v>
      </c>
      <c r="G11" s="294" t="s">
        <v>822</v>
      </c>
      <c r="H11" s="293" t="s">
        <v>108</v>
      </c>
      <c r="I11" s="293" t="s">
        <v>823</v>
      </c>
      <c r="J11" s="293" t="s">
        <v>114</v>
      </c>
      <c r="K11" s="293" t="s">
        <v>824</v>
      </c>
      <c r="L11" s="293" t="s">
        <v>825</v>
      </c>
      <c r="M11" s="293" t="s">
        <v>826</v>
      </c>
      <c r="N11" s="293" t="s">
        <v>757</v>
      </c>
      <c r="O11" s="293" t="s">
        <v>827</v>
      </c>
      <c r="P11" s="293" t="s">
        <v>828</v>
      </c>
      <c r="Q11" s="293" t="s">
        <v>829</v>
      </c>
      <c r="R11" s="293" t="s">
        <v>830</v>
      </c>
      <c r="Z11" s="248" t="s">
        <v>831</v>
      </c>
      <c r="AA11" s="248" t="s">
        <v>832</v>
      </c>
    </row>
    <row r="12" spans="3:27" x14ac:dyDescent="0.3">
      <c r="C12" s="239">
        <v>1</v>
      </c>
      <c r="D12" s="301">
        <v>36647</v>
      </c>
      <c r="E12" s="302"/>
      <c r="F12" s="302" t="s">
        <v>816</v>
      </c>
      <c r="G12" s="301">
        <v>45412</v>
      </c>
      <c r="H12" s="302" t="s">
        <v>833</v>
      </c>
      <c r="I12" s="303" t="s">
        <v>834</v>
      </c>
      <c r="J12" s="304">
        <v>100000</v>
      </c>
      <c r="K12" s="304">
        <v>100000</v>
      </c>
      <c r="L12" s="304">
        <f>+J12+500000</f>
        <v>600000</v>
      </c>
      <c r="M12" s="303" t="s">
        <v>835</v>
      </c>
      <c r="N12" s="305">
        <f>+L12/(K12+J12)</f>
        <v>3</v>
      </c>
      <c r="O12" s="239" t="str">
        <f t="shared" ref="O12:O31" si="0">+IF(N12&gt;=$V$17,$U$17,"")</f>
        <v xml:space="preserve"> &amp; Proven Profitability</v>
      </c>
      <c r="P12" s="284" cm="1">
        <f t="array" aca="1" ref="P12" ca="1">+IF($E12="",IF($G12&gt;P$9,INDEX($U$9:$V$10,MATCH($F12,$U$9:$U$10,0),COLUMNS($U$9:$V$9)),0),$E12)</f>
        <v>0.5</v>
      </c>
      <c r="Q12" s="284" cm="1">
        <f t="array" aca="1" ref="Q12" ca="1">+IF($E12="",IF($G12&gt;Q$9,INDEX($U$9:$V$10,MATCH($F12,$U$9:$U$10,0),COLUMNS($U$9:$V$9)),0),'Experience Calculator'!$E12)</f>
        <v>0.5</v>
      </c>
      <c r="R12" s="252" cm="1">
        <f t="array" aca="1" ref="R12" ca="1">+IF(E12&lt;&gt;"",E12,IF(Q12&lt;0.5,0,INDEX($U$9:$V$10,MATCH($F12,$U$9:$U$10,0),COLUMNS($U$9:$V$9))))</f>
        <v>0.5</v>
      </c>
      <c r="U12" s="201" t="s">
        <v>836</v>
      </c>
      <c r="V12" s="201"/>
      <c r="W12" s="201"/>
      <c r="Z12" s="239">
        <f t="shared" ref="Z12:Z31" si="1">+IFERROR(IF(I12="","",INDEX($U$13:$V$16,MATCH(I12,$U$13:$U$16,0),2)),0)</f>
        <v>1</v>
      </c>
      <c r="AA12" s="239">
        <f t="shared" ref="AA12:AA31" si="2">+IFERROR(IF(M12="","",INDEX($U$13:$V$16,MATCH(M12,$U$13:$U$16,0),2)),0)</f>
        <v>0</v>
      </c>
    </row>
    <row r="13" spans="3:27" x14ac:dyDescent="0.3">
      <c r="C13" s="239">
        <f t="shared" ref="C13:C31" si="3">+C12+1</f>
        <v>2</v>
      </c>
      <c r="D13" s="301">
        <v>45047</v>
      </c>
      <c r="E13" s="302"/>
      <c r="F13" s="302" t="s">
        <v>469</v>
      </c>
      <c r="G13" s="301">
        <f t="shared" ref="G13:G14" si="4">+D13+365</f>
        <v>45412</v>
      </c>
      <c r="H13" s="302" t="s">
        <v>833</v>
      </c>
      <c r="I13" s="303" t="s">
        <v>834</v>
      </c>
      <c r="J13" s="304">
        <v>100000</v>
      </c>
      <c r="K13" s="304">
        <v>100000</v>
      </c>
      <c r="L13" s="304">
        <f t="shared" ref="L13:L14" si="5">+J13+500000</f>
        <v>600000</v>
      </c>
      <c r="M13" s="303" t="s">
        <v>837</v>
      </c>
      <c r="N13" s="305">
        <f t="shared" ref="N13:N14" si="6">+L13/(K13+J13)</f>
        <v>3</v>
      </c>
      <c r="O13" s="239" t="str">
        <f t="shared" si="0"/>
        <v xml:space="preserve"> &amp; Proven Profitability</v>
      </c>
      <c r="P13" s="284" cm="1">
        <f t="array" aca="1" ref="P13" ca="1">+IF($E13="",IF($G13&gt;P$9,INDEX($U$9:$V$10,MATCH($F13,$U$9:$U$10,0),COLUMNS($U$9:$V$9)),0),$E13)</f>
        <v>1</v>
      </c>
      <c r="Q13" s="284" cm="1">
        <f t="array" aca="1" ref="Q13" ca="1">+IF($E13="",IF($G13&gt;Q$9,INDEX($U$9:$V$10,MATCH($F13,$U$9:$U$10,0),COLUMNS($U$9:$V$9)),0),'Experience Calculator'!$E13)</f>
        <v>1</v>
      </c>
      <c r="R13" s="252" cm="1">
        <f t="array" aca="1" ref="R13" ca="1">+IF(E13&lt;&gt;"",E13,IF(Q13&lt;0.5,0,INDEX($U$9:$V$10,MATCH($F13,$U$9:$U$10,0),COLUMNS($U$9:$V$9))))</f>
        <v>1</v>
      </c>
      <c r="U13" s="181" t="s">
        <v>834</v>
      </c>
      <c r="V13" s="181">
        <v>1</v>
      </c>
      <c r="W13" s="181">
        <v>0.5</v>
      </c>
      <c r="Z13" s="239">
        <f t="shared" si="1"/>
        <v>1</v>
      </c>
      <c r="AA13" s="239">
        <f t="shared" si="2"/>
        <v>1</v>
      </c>
    </row>
    <row r="14" spans="3:27" x14ac:dyDescent="0.3">
      <c r="C14" s="239">
        <f t="shared" si="3"/>
        <v>3</v>
      </c>
      <c r="D14" s="301">
        <v>45047</v>
      </c>
      <c r="E14" s="302"/>
      <c r="F14" s="302" t="s">
        <v>469</v>
      </c>
      <c r="G14" s="301">
        <f t="shared" si="4"/>
        <v>45412</v>
      </c>
      <c r="H14" s="302" t="s">
        <v>833</v>
      </c>
      <c r="I14" s="303" t="s">
        <v>838</v>
      </c>
      <c r="J14" s="304">
        <v>100000</v>
      </c>
      <c r="K14" s="304">
        <v>100000</v>
      </c>
      <c r="L14" s="304">
        <f t="shared" si="5"/>
        <v>600000</v>
      </c>
      <c r="M14" s="303" t="s">
        <v>837</v>
      </c>
      <c r="N14" s="305">
        <f t="shared" si="6"/>
        <v>3</v>
      </c>
      <c r="O14" s="239" t="str">
        <f t="shared" si="0"/>
        <v xml:space="preserve"> &amp; Proven Profitability</v>
      </c>
      <c r="P14" s="284" cm="1">
        <f t="array" aca="1" ref="P14" ca="1">+IF($E14="",IF($G14&gt;P$9,INDEX($U$9:$V$10,MATCH($F14,$U$9:$U$10,0),COLUMNS($U$9:$V$9)),0),$E14)</f>
        <v>1</v>
      </c>
      <c r="Q14" s="284" cm="1">
        <f t="array" aca="1" ref="Q14" ca="1">+IF($E14="",IF($G14&gt;Q$9,INDEX($U$9:$V$10,MATCH($F14,$U$9:$U$10,0),COLUMNS($U$9:$V$9)),0),'Experience Calculator'!$E14)</f>
        <v>1</v>
      </c>
      <c r="R14" s="252" cm="1">
        <f t="array" aca="1" ref="R14" ca="1">+IF(E14&lt;&gt;"",E14,IF(Q14&lt;0.5,0,INDEX($U$9:$V$10,MATCH($F14,$U$9:$U$10,0),COLUMNS($U$9:$V$9))))</f>
        <v>1</v>
      </c>
      <c r="U14" s="181" t="s">
        <v>838</v>
      </c>
      <c r="V14" s="181">
        <v>0</v>
      </c>
      <c r="W14" s="181">
        <v>0</v>
      </c>
      <c r="Z14" s="239">
        <f t="shared" si="1"/>
        <v>0</v>
      </c>
      <c r="AA14" s="239">
        <f t="shared" si="2"/>
        <v>1</v>
      </c>
    </row>
    <row r="15" spans="3:27" outlineLevel="1" x14ac:dyDescent="0.3">
      <c r="C15" s="239">
        <f t="shared" si="3"/>
        <v>4</v>
      </c>
      <c r="D15" s="301">
        <v>44317</v>
      </c>
      <c r="E15" s="302"/>
      <c r="F15" s="302" t="s">
        <v>816</v>
      </c>
      <c r="G15" s="301">
        <f t="shared" ref="G15:G31" si="7">+D15+365</f>
        <v>44682</v>
      </c>
      <c r="H15" s="302" t="s">
        <v>833</v>
      </c>
      <c r="I15" s="303" t="s">
        <v>834</v>
      </c>
      <c r="J15" s="304">
        <v>100000</v>
      </c>
      <c r="K15" s="304">
        <v>100000</v>
      </c>
      <c r="L15" s="304">
        <f t="shared" ref="L15:L31" si="8">+J15+500000</f>
        <v>600000</v>
      </c>
      <c r="M15" s="303" t="s">
        <v>837</v>
      </c>
      <c r="N15" s="305">
        <f t="shared" ref="N15:N31" si="9">+L15/(K15+J15)</f>
        <v>3</v>
      </c>
      <c r="O15" s="239" t="str">
        <f t="shared" si="0"/>
        <v xml:space="preserve"> &amp; Proven Profitability</v>
      </c>
      <c r="P15" s="284" cm="1">
        <f t="array" aca="1" ref="P15" ca="1">+IF($E15="",IF($G15&gt;P$9,INDEX($U$9:$V$10,MATCH($F15,$U$9:$U$10,0),COLUMNS($U$9:$V$9)),0),$E15)</f>
        <v>0</v>
      </c>
      <c r="Q15" s="284" cm="1">
        <f t="array" aca="1" ref="Q15" ca="1">+IF($E15="",IF($G15&gt;Q$9,INDEX($U$9:$V$10,MATCH($F15,$U$9:$U$10,0),COLUMNS($U$9:$V$9)),0),'Experience Calculator'!$E15)</f>
        <v>0</v>
      </c>
      <c r="R15" s="252" cm="1">
        <f t="array" aca="1" ref="R15" ca="1">+IF(E15&lt;&gt;"",E15,IF(Q15&lt;0.5,0,INDEX($U$9:$V$10,MATCH($F15,$U$9:$U$10,0),COLUMNS($U$9:$V$9))))</f>
        <v>0</v>
      </c>
      <c r="U15" s="181" t="s">
        <v>837</v>
      </c>
      <c r="V15" s="181">
        <v>1</v>
      </c>
      <c r="W15" s="181">
        <v>0.5</v>
      </c>
      <c r="Z15" s="239">
        <f t="shared" si="1"/>
        <v>1</v>
      </c>
      <c r="AA15" s="239">
        <f t="shared" si="2"/>
        <v>1</v>
      </c>
    </row>
    <row r="16" spans="3:27" outlineLevel="1" x14ac:dyDescent="0.3">
      <c r="C16" s="239">
        <f t="shared" si="3"/>
        <v>5</v>
      </c>
      <c r="D16" s="301">
        <v>45047</v>
      </c>
      <c r="E16" s="302"/>
      <c r="F16" s="302" t="s">
        <v>469</v>
      </c>
      <c r="G16" s="301">
        <f t="shared" si="7"/>
        <v>45412</v>
      </c>
      <c r="H16" s="302" t="s">
        <v>833</v>
      </c>
      <c r="I16" s="303" t="s">
        <v>834</v>
      </c>
      <c r="J16" s="304">
        <v>100000</v>
      </c>
      <c r="K16" s="304">
        <v>100000</v>
      </c>
      <c r="L16" s="304">
        <f t="shared" si="8"/>
        <v>600000</v>
      </c>
      <c r="M16" s="303" t="s">
        <v>837</v>
      </c>
      <c r="N16" s="305">
        <f t="shared" si="9"/>
        <v>3</v>
      </c>
      <c r="O16" s="239" t="str">
        <f t="shared" si="0"/>
        <v xml:space="preserve"> &amp; Proven Profitability</v>
      </c>
      <c r="P16" s="284" cm="1">
        <f t="array" aca="1" ref="P16" ca="1">+IF($E16="",IF($G16&gt;P$9,INDEX($U$9:$V$10,MATCH($F16,$U$9:$U$10,0),COLUMNS($U$9:$V$9)),0),$E16)</f>
        <v>1</v>
      </c>
      <c r="Q16" s="284" cm="1">
        <f t="array" aca="1" ref="Q16" ca="1">+IF($E16="",IF($G16&gt;Q$9,INDEX($U$9:$V$10,MATCH($F16,$U$9:$U$10,0),COLUMNS($U$9:$V$9)),0),'Experience Calculator'!$E16)</f>
        <v>1</v>
      </c>
      <c r="R16" s="252" cm="1">
        <f t="array" aca="1" ref="R16" ca="1">+IF(E16&lt;&gt;"",E16,IF(Q16&lt;0.5,0,INDEX($U$9:$V$10,MATCH($F16,$U$9:$U$10,0),COLUMNS($U$9:$V$9))))</f>
        <v>1</v>
      </c>
      <c r="U16" s="181" t="s">
        <v>835</v>
      </c>
      <c r="V16" s="181">
        <v>0</v>
      </c>
      <c r="W16" s="181">
        <v>0</v>
      </c>
      <c r="Z16" s="239">
        <f t="shared" si="1"/>
        <v>1</v>
      </c>
      <c r="AA16" s="239">
        <f t="shared" si="2"/>
        <v>1</v>
      </c>
    </row>
    <row r="17" spans="3:27" outlineLevel="1" x14ac:dyDescent="0.3">
      <c r="C17" s="239">
        <f t="shared" si="3"/>
        <v>6</v>
      </c>
      <c r="D17" s="301">
        <v>45047</v>
      </c>
      <c r="E17" s="302"/>
      <c r="F17" s="302" t="s">
        <v>469</v>
      </c>
      <c r="G17" s="301">
        <f t="shared" si="7"/>
        <v>45412</v>
      </c>
      <c r="H17" s="302" t="s">
        <v>833</v>
      </c>
      <c r="I17" s="303" t="s">
        <v>834</v>
      </c>
      <c r="J17" s="304">
        <v>100000</v>
      </c>
      <c r="K17" s="304">
        <v>100000</v>
      </c>
      <c r="L17" s="304">
        <f t="shared" si="8"/>
        <v>600000</v>
      </c>
      <c r="M17" s="303" t="s">
        <v>837</v>
      </c>
      <c r="N17" s="305">
        <f t="shared" si="9"/>
        <v>3</v>
      </c>
      <c r="O17" s="239" t="str">
        <f t="shared" si="0"/>
        <v xml:space="preserve"> &amp; Proven Profitability</v>
      </c>
      <c r="P17" s="284" cm="1">
        <f t="array" aca="1" ref="P17" ca="1">+IF($E17="",IF($G17&gt;P$9,INDEX($U$9:$V$10,MATCH($F17,$U$9:$U$10,0),COLUMNS($U$9:$V$9)),0),$E17)</f>
        <v>1</v>
      </c>
      <c r="Q17" s="284" cm="1">
        <f t="array" aca="1" ref="Q17" ca="1">+IF($E17="",IF($G17&gt;Q$9,INDEX($U$9:$V$10,MATCH($F17,$U$9:$U$10,0),COLUMNS($U$9:$V$9)),0),'Experience Calculator'!$E17)</f>
        <v>1</v>
      </c>
      <c r="R17" s="252" cm="1">
        <f t="array" aca="1" ref="R17" ca="1">+IF(E17&lt;&gt;"",E17,IF(Q17&lt;0.5,0,INDEX($U$9:$V$10,MATCH($F17,$U$9:$U$10,0),COLUMNS($U$9:$V$9))))</f>
        <v>1</v>
      </c>
      <c r="U17" s="181" t="s">
        <v>839</v>
      </c>
      <c r="V17" s="253">
        <v>2</v>
      </c>
      <c r="Z17" s="239">
        <f t="shared" si="1"/>
        <v>1</v>
      </c>
      <c r="AA17" s="239">
        <f t="shared" si="2"/>
        <v>1</v>
      </c>
    </row>
    <row r="18" spans="3:27" outlineLevel="1" x14ac:dyDescent="0.3">
      <c r="C18" s="239">
        <f t="shared" si="3"/>
        <v>7</v>
      </c>
      <c r="D18" s="301">
        <v>45047</v>
      </c>
      <c r="E18" s="302"/>
      <c r="F18" s="302" t="s">
        <v>469</v>
      </c>
      <c r="G18" s="301">
        <f t="shared" si="7"/>
        <v>45412</v>
      </c>
      <c r="H18" s="302" t="s">
        <v>833</v>
      </c>
      <c r="I18" s="303" t="s">
        <v>834</v>
      </c>
      <c r="J18" s="304">
        <v>100000</v>
      </c>
      <c r="K18" s="304">
        <v>100000</v>
      </c>
      <c r="L18" s="304">
        <f t="shared" si="8"/>
        <v>600000</v>
      </c>
      <c r="M18" s="303" t="s">
        <v>837</v>
      </c>
      <c r="N18" s="305">
        <f t="shared" si="9"/>
        <v>3</v>
      </c>
      <c r="O18" s="239" t="str">
        <f t="shared" si="0"/>
        <v xml:space="preserve"> &amp; Proven Profitability</v>
      </c>
      <c r="P18" s="284" cm="1">
        <f t="array" aca="1" ref="P18" ca="1">+IF($E18="",IF($G18&gt;P$9,INDEX($U$9:$V$10,MATCH($F18,$U$9:$U$10,0),COLUMNS($U$9:$V$9)),0),$E18)</f>
        <v>1</v>
      </c>
      <c r="Q18" s="284" cm="1">
        <f t="array" aca="1" ref="Q18" ca="1">+IF($E18="",IF($G18&gt;Q$9,INDEX($U$9:$V$10,MATCH($F18,$U$9:$U$10,0),COLUMNS($U$9:$V$9)),0),'Experience Calculator'!$E18)</f>
        <v>1</v>
      </c>
      <c r="R18" s="252" cm="1">
        <f t="array" aca="1" ref="R18" ca="1">+IF(E18&lt;&gt;"",E18,IF(Q18&lt;0.5,0,INDEX($U$9:$V$10,MATCH($F18,$U$9:$U$10,0),COLUMNS($U$9:$V$9))))</f>
        <v>1</v>
      </c>
      <c r="Z18" s="239">
        <f t="shared" si="1"/>
        <v>1</v>
      </c>
      <c r="AA18" s="239">
        <f t="shared" si="2"/>
        <v>1</v>
      </c>
    </row>
    <row r="19" spans="3:27" outlineLevel="1" x14ac:dyDescent="0.3">
      <c r="C19" s="239">
        <f t="shared" si="3"/>
        <v>8</v>
      </c>
      <c r="D19" s="301">
        <v>45047</v>
      </c>
      <c r="E19" s="302"/>
      <c r="F19" s="302" t="s">
        <v>469</v>
      </c>
      <c r="G19" s="301">
        <f t="shared" si="7"/>
        <v>45412</v>
      </c>
      <c r="H19" s="302" t="s">
        <v>833</v>
      </c>
      <c r="I19" s="303" t="s">
        <v>834</v>
      </c>
      <c r="J19" s="304">
        <v>100000</v>
      </c>
      <c r="K19" s="304">
        <v>100000</v>
      </c>
      <c r="L19" s="304">
        <f t="shared" si="8"/>
        <v>600000</v>
      </c>
      <c r="M19" s="303" t="s">
        <v>837</v>
      </c>
      <c r="N19" s="305">
        <f t="shared" si="9"/>
        <v>3</v>
      </c>
      <c r="O19" s="239" t="str">
        <f t="shared" si="0"/>
        <v xml:space="preserve"> &amp; Proven Profitability</v>
      </c>
      <c r="P19" s="284" cm="1">
        <f t="array" aca="1" ref="P19" ca="1">+IF($E19="",IF($G19&gt;P$9,INDEX($U$9:$V$10,MATCH($F19,$U$9:$U$10,0),COLUMNS($U$9:$V$9)),0),$E19)</f>
        <v>1</v>
      </c>
      <c r="Q19" s="284" cm="1">
        <f t="array" aca="1" ref="Q19" ca="1">+IF($E19="",IF($G19&gt;Q$9,INDEX($U$9:$V$10,MATCH($F19,$U$9:$U$10,0),COLUMNS($U$9:$V$9)),0),'Experience Calculator'!$E19)</f>
        <v>1</v>
      </c>
      <c r="R19" s="252" cm="1">
        <f t="array" aca="1" ref="R19" ca="1">+IF(E19&lt;&gt;"",E19,IF(Q19&lt;0.5,0,INDEX($U$9:$V$10,MATCH($F19,$U$9:$U$10,0),COLUMNS($U$9:$V$9))))</f>
        <v>1</v>
      </c>
      <c r="Z19" s="239">
        <f t="shared" si="1"/>
        <v>1</v>
      </c>
      <c r="AA19" s="239">
        <f t="shared" si="2"/>
        <v>1</v>
      </c>
    </row>
    <row r="20" spans="3:27" outlineLevel="1" x14ac:dyDescent="0.3">
      <c r="C20" s="239">
        <f t="shared" si="3"/>
        <v>9</v>
      </c>
      <c r="D20" s="301">
        <v>45047</v>
      </c>
      <c r="E20" s="302"/>
      <c r="F20" s="302" t="s">
        <v>469</v>
      </c>
      <c r="G20" s="301">
        <f t="shared" si="7"/>
        <v>45412</v>
      </c>
      <c r="H20" s="302" t="s">
        <v>833</v>
      </c>
      <c r="I20" s="303" t="s">
        <v>834</v>
      </c>
      <c r="J20" s="304">
        <v>100000</v>
      </c>
      <c r="K20" s="304">
        <v>100000</v>
      </c>
      <c r="L20" s="304">
        <f t="shared" si="8"/>
        <v>600000</v>
      </c>
      <c r="M20" s="303" t="s">
        <v>837</v>
      </c>
      <c r="N20" s="305">
        <f t="shared" si="9"/>
        <v>3</v>
      </c>
      <c r="O20" s="239" t="str">
        <f t="shared" si="0"/>
        <v xml:space="preserve"> &amp; Proven Profitability</v>
      </c>
      <c r="P20" s="284" cm="1">
        <f t="array" aca="1" ref="P20" ca="1">+IF($E20="",IF($G20&gt;P$9,INDEX($U$9:$V$10,MATCH($F20,$U$9:$U$10,0),COLUMNS($U$9:$V$9)),0),$E20)</f>
        <v>1</v>
      </c>
      <c r="Q20" s="284" cm="1">
        <f t="array" aca="1" ref="Q20" ca="1">+IF($E20="",IF($G20&gt;Q$9,INDEX($U$9:$V$10,MATCH($F20,$U$9:$U$10,0),COLUMNS($U$9:$V$9)),0),'Experience Calculator'!$E20)</f>
        <v>1</v>
      </c>
      <c r="R20" s="252" cm="1">
        <f t="array" aca="1" ref="R20" ca="1">+IF(E20&lt;&gt;"",E20,IF(Q20&lt;0.5,0,INDEX($U$9:$V$10,MATCH($F20,$U$9:$U$10,0),COLUMNS($U$9:$V$9))))</f>
        <v>1</v>
      </c>
      <c r="Z20" s="239">
        <f t="shared" si="1"/>
        <v>1</v>
      </c>
      <c r="AA20" s="239">
        <f t="shared" si="2"/>
        <v>1</v>
      </c>
    </row>
    <row r="21" spans="3:27" outlineLevel="1" x14ac:dyDescent="0.3">
      <c r="C21" s="239">
        <f t="shared" si="3"/>
        <v>10</v>
      </c>
      <c r="D21" s="301">
        <v>45047</v>
      </c>
      <c r="E21" s="302"/>
      <c r="F21" s="302" t="s">
        <v>469</v>
      </c>
      <c r="G21" s="301">
        <f t="shared" si="7"/>
        <v>45412</v>
      </c>
      <c r="H21" s="302" t="s">
        <v>833</v>
      </c>
      <c r="I21" s="303" t="s">
        <v>834</v>
      </c>
      <c r="J21" s="304">
        <v>100000</v>
      </c>
      <c r="K21" s="304">
        <v>100000</v>
      </c>
      <c r="L21" s="304">
        <f t="shared" si="8"/>
        <v>600000</v>
      </c>
      <c r="M21" s="303" t="s">
        <v>837</v>
      </c>
      <c r="N21" s="305">
        <f t="shared" si="9"/>
        <v>3</v>
      </c>
      <c r="O21" s="239" t="str">
        <f t="shared" si="0"/>
        <v xml:space="preserve"> &amp; Proven Profitability</v>
      </c>
      <c r="P21" s="284" cm="1">
        <f t="array" aca="1" ref="P21" ca="1">+IF($E21="",IF($G21&gt;P$9,INDEX($U$9:$V$10,MATCH($F21,$U$9:$U$10,0),COLUMNS($U$9:$V$9)),0),$E21)</f>
        <v>1</v>
      </c>
      <c r="Q21" s="284" cm="1">
        <f t="array" aca="1" ref="Q21" ca="1">+IF($E21="",IF($G21&gt;Q$9,INDEX($U$9:$V$10,MATCH($F21,$U$9:$U$10,0),COLUMNS($U$9:$V$9)),0),'Experience Calculator'!$E21)</f>
        <v>1</v>
      </c>
      <c r="R21" s="252" cm="1">
        <f t="array" aca="1" ref="R21" ca="1">+IF(E21&lt;&gt;"",E21,IF(Q21&lt;0.5,0,INDEX($U$9:$V$10,MATCH($F21,$U$9:$U$10,0),COLUMNS($U$9:$V$9))))</f>
        <v>1</v>
      </c>
      <c r="Z21" s="239">
        <f t="shared" si="1"/>
        <v>1</v>
      </c>
      <c r="AA21" s="239">
        <f t="shared" si="2"/>
        <v>1</v>
      </c>
    </row>
    <row r="22" spans="3:27" outlineLevel="1" x14ac:dyDescent="0.3">
      <c r="C22" s="239">
        <f t="shared" si="3"/>
        <v>11</v>
      </c>
      <c r="D22" s="301">
        <v>45047</v>
      </c>
      <c r="E22" s="302"/>
      <c r="F22" s="302" t="s">
        <v>469</v>
      </c>
      <c r="G22" s="301">
        <f t="shared" si="7"/>
        <v>45412</v>
      </c>
      <c r="H22" s="302" t="s">
        <v>833</v>
      </c>
      <c r="I22" s="303" t="s">
        <v>834</v>
      </c>
      <c r="J22" s="304">
        <v>100000</v>
      </c>
      <c r="K22" s="304">
        <v>100000</v>
      </c>
      <c r="L22" s="304">
        <f t="shared" si="8"/>
        <v>600000</v>
      </c>
      <c r="M22" s="303" t="s">
        <v>837</v>
      </c>
      <c r="N22" s="305">
        <f t="shared" si="9"/>
        <v>3</v>
      </c>
      <c r="O22" s="239" t="str">
        <f t="shared" si="0"/>
        <v xml:space="preserve"> &amp; Proven Profitability</v>
      </c>
      <c r="P22" s="284" cm="1">
        <f t="array" aca="1" ref="P22" ca="1">+IF($E22="",IF($G22&gt;P$9,INDEX($U$9:$V$10,MATCH($F22,$U$9:$U$10,0),COLUMNS($U$9:$V$9)),0),$E22)</f>
        <v>1</v>
      </c>
      <c r="Q22" s="284" cm="1">
        <f t="array" aca="1" ref="Q22" ca="1">+IF($E22="",IF($G22&gt;Q$9,INDEX($U$9:$V$10,MATCH($F22,$U$9:$U$10,0),COLUMNS($U$9:$V$9)),0),'Experience Calculator'!$E22)</f>
        <v>1</v>
      </c>
      <c r="R22" s="252" cm="1">
        <f t="array" aca="1" ref="R22" ca="1">+IF(E22&lt;&gt;"",E22,IF(Q22&lt;0.5,0,INDEX($U$9:$V$10,MATCH($F22,$U$9:$U$10,0),COLUMNS($U$9:$V$9))))</f>
        <v>1</v>
      </c>
      <c r="Z22" s="239">
        <f t="shared" si="1"/>
        <v>1</v>
      </c>
      <c r="AA22" s="239">
        <f t="shared" si="2"/>
        <v>1</v>
      </c>
    </row>
    <row r="23" spans="3:27" outlineLevel="1" x14ac:dyDescent="0.3">
      <c r="C23" s="239">
        <f t="shared" si="3"/>
        <v>12</v>
      </c>
      <c r="D23" s="301">
        <v>45047</v>
      </c>
      <c r="E23" s="302"/>
      <c r="F23" s="302" t="s">
        <v>469</v>
      </c>
      <c r="G23" s="301">
        <f t="shared" si="7"/>
        <v>45412</v>
      </c>
      <c r="H23" s="302" t="s">
        <v>833</v>
      </c>
      <c r="I23" s="303" t="s">
        <v>834</v>
      </c>
      <c r="J23" s="304">
        <v>100000</v>
      </c>
      <c r="K23" s="304">
        <v>100000</v>
      </c>
      <c r="L23" s="304">
        <f t="shared" si="8"/>
        <v>600000</v>
      </c>
      <c r="M23" s="303" t="s">
        <v>837</v>
      </c>
      <c r="N23" s="305">
        <f t="shared" si="9"/>
        <v>3</v>
      </c>
      <c r="O23" s="239" t="str">
        <f t="shared" si="0"/>
        <v xml:space="preserve"> &amp; Proven Profitability</v>
      </c>
      <c r="P23" s="284" cm="1">
        <f t="array" aca="1" ref="P23" ca="1">+IF($E23="",IF($G23&gt;P$9,INDEX($U$9:$V$10,MATCH($F23,$U$9:$U$10,0),COLUMNS($U$9:$V$9)),0),$E23)</f>
        <v>1</v>
      </c>
      <c r="Q23" s="284" cm="1">
        <f t="array" aca="1" ref="Q23" ca="1">+IF($E23="",IF($G23&gt;Q$9,INDEX($U$9:$V$10,MATCH($F23,$U$9:$U$10,0),COLUMNS($U$9:$V$9)),0),'Experience Calculator'!$E23)</f>
        <v>1</v>
      </c>
      <c r="R23" s="252" cm="1">
        <f t="array" aca="1" ref="R23" ca="1">+IF(E23&lt;&gt;"",E23,IF(Q23&lt;0.5,0,INDEX($U$9:$V$10,MATCH($F23,$U$9:$U$10,0),COLUMNS($U$9:$V$9))))</f>
        <v>1</v>
      </c>
      <c r="Z23" s="239">
        <f t="shared" si="1"/>
        <v>1</v>
      </c>
      <c r="AA23" s="239">
        <f t="shared" si="2"/>
        <v>1</v>
      </c>
    </row>
    <row r="24" spans="3:27" outlineLevel="1" x14ac:dyDescent="0.3">
      <c r="C24" s="239">
        <f t="shared" si="3"/>
        <v>13</v>
      </c>
      <c r="D24" s="301">
        <v>45047</v>
      </c>
      <c r="E24" s="302"/>
      <c r="F24" s="302" t="s">
        <v>469</v>
      </c>
      <c r="G24" s="301">
        <f t="shared" si="7"/>
        <v>45412</v>
      </c>
      <c r="H24" s="302" t="s">
        <v>833</v>
      </c>
      <c r="I24" s="303" t="s">
        <v>834</v>
      </c>
      <c r="J24" s="304">
        <v>100000</v>
      </c>
      <c r="K24" s="304">
        <v>100000</v>
      </c>
      <c r="L24" s="304">
        <f t="shared" si="8"/>
        <v>600000</v>
      </c>
      <c r="M24" s="303" t="s">
        <v>837</v>
      </c>
      <c r="N24" s="305">
        <f t="shared" si="9"/>
        <v>3</v>
      </c>
      <c r="O24" s="239" t="str">
        <f t="shared" si="0"/>
        <v xml:space="preserve"> &amp; Proven Profitability</v>
      </c>
      <c r="P24" s="284" cm="1">
        <f t="array" aca="1" ref="P24" ca="1">+IF($E24="",IF($G24&gt;P$9,INDEX($U$9:$V$10,MATCH($F24,$U$9:$U$10,0),COLUMNS($U$9:$V$9)),0),$E24)</f>
        <v>1</v>
      </c>
      <c r="Q24" s="284" cm="1">
        <f t="array" aca="1" ref="Q24" ca="1">+IF($E24="",IF($G24&gt;Q$9,INDEX($U$9:$V$10,MATCH($F24,$U$9:$U$10,0),COLUMNS($U$9:$V$9)),0),'Experience Calculator'!$E24)</f>
        <v>1</v>
      </c>
      <c r="R24" s="252" cm="1">
        <f t="array" aca="1" ref="R24" ca="1">+IF(E24&lt;&gt;"",E24,IF(Q24&lt;0.5,0,INDEX($U$9:$V$10,MATCH($F24,$U$9:$U$10,0),COLUMNS($U$9:$V$9))))</f>
        <v>1</v>
      </c>
      <c r="Z24" s="239">
        <f t="shared" si="1"/>
        <v>1</v>
      </c>
      <c r="AA24" s="239">
        <f t="shared" si="2"/>
        <v>1</v>
      </c>
    </row>
    <row r="25" spans="3:27" outlineLevel="1" x14ac:dyDescent="0.3">
      <c r="C25" s="239">
        <f t="shared" si="3"/>
        <v>14</v>
      </c>
      <c r="D25" s="301">
        <v>45047</v>
      </c>
      <c r="E25" s="302"/>
      <c r="F25" s="302" t="s">
        <v>469</v>
      </c>
      <c r="G25" s="301">
        <f t="shared" si="7"/>
        <v>45412</v>
      </c>
      <c r="H25" s="302" t="s">
        <v>833</v>
      </c>
      <c r="I25" s="303" t="s">
        <v>834</v>
      </c>
      <c r="J25" s="304">
        <v>100000</v>
      </c>
      <c r="K25" s="304">
        <v>100000</v>
      </c>
      <c r="L25" s="304">
        <f t="shared" si="8"/>
        <v>600000</v>
      </c>
      <c r="M25" s="303" t="s">
        <v>837</v>
      </c>
      <c r="N25" s="305">
        <f t="shared" si="9"/>
        <v>3</v>
      </c>
      <c r="O25" s="239" t="str">
        <f t="shared" si="0"/>
        <v xml:space="preserve"> &amp; Proven Profitability</v>
      </c>
      <c r="P25" s="284" cm="1">
        <f t="array" aca="1" ref="P25" ca="1">+IF($E25="",IF($G25&gt;P$9,INDEX($U$9:$V$10,MATCH($F25,$U$9:$U$10,0),COLUMNS($U$9:$V$9)),0),$E25)</f>
        <v>1</v>
      </c>
      <c r="Q25" s="284" cm="1">
        <f t="array" aca="1" ref="Q25" ca="1">+IF($E25="",IF($G25&gt;Q$9,INDEX($U$9:$V$10,MATCH($F25,$U$9:$U$10,0),COLUMNS($U$9:$V$9)),0),'Experience Calculator'!$E25)</f>
        <v>1</v>
      </c>
      <c r="R25" s="252" cm="1">
        <f t="array" aca="1" ref="R25" ca="1">+IF(E25&lt;&gt;"",E25,IF(Q25&lt;0.5,0,INDEX($U$9:$V$10,MATCH($F25,$U$9:$U$10,0),COLUMNS($U$9:$V$9))))</f>
        <v>1</v>
      </c>
      <c r="Z25" s="239">
        <f t="shared" si="1"/>
        <v>1</v>
      </c>
      <c r="AA25" s="239">
        <f t="shared" si="2"/>
        <v>1</v>
      </c>
    </row>
    <row r="26" spans="3:27" outlineLevel="1" x14ac:dyDescent="0.3">
      <c r="C26" s="239">
        <f t="shared" si="3"/>
        <v>15</v>
      </c>
      <c r="D26" s="301">
        <v>45047</v>
      </c>
      <c r="E26" s="302"/>
      <c r="F26" s="302" t="s">
        <v>469</v>
      </c>
      <c r="G26" s="301">
        <f t="shared" si="7"/>
        <v>45412</v>
      </c>
      <c r="H26" s="302" t="s">
        <v>833</v>
      </c>
      <c r="I26" s="303" t="s">
        <v>834</v>
      </c>
      <c r="J26" s="304">
        <v>100000</v>
      </c>
      <c r="K26" s="304">
        <v>100000</v>
      </c>
      <c r="L26" s="304">
        <f t="shared" si="8"/>
        <v>600000</v>
      </c>
      <c r="M26" s="303" t="s">
        <v>837</v>
      </c>
      <c r="N26" s="305">
        <f t="shared" si="9"/>
        <v>3</v>
      </c>
      <c r="O26" s="239" t="str">
        <f t="shared" si="0"/>
        <v xml:space="preserve"> &amp; Proven Profitability</v>
      </c>
      <c r="P26" s="284" cm="1">
        <f t="array" aca="1" ref="P26" ca="1">+IF($E26="",IF($G26&gt;P$9,INDEX($U$9:$V$10,MATCH($F26,$U$9:$U$10,0),COLUMNS($U$9:$V$9)),0),$E26)</f>
        <v>1</v>
      </c>
      <c r="Q26" s="284" cm="1">
        <f t="array" aca="1" ref="Q26" ca="1">+IF($E26="",IF($G26&gt;Q$9,INDEX($U$9:$V$10,MATCH($F26,$U$9:$U$10,0),COLUMNS($U$9:$V$9)),0),'Experience Calculator'!$E26)</f>
        <v>1</v>
      </c>
      <c r="R26" s="252" cm="1">
        <f t="array" aca="1" ref="R26" ca="1">+IF(E26&lt;&gt;"",E26,IF(Q26&lt;0.5,0,INDEX($U$9:$V$10,MATCH($F26,$U$9:$U$10,0),COLUMNS($U$9:$V$9))))</f>
        <v>1</v>
      </c>
      <c r="Z26" s="239">
        <f t="shared" si="1"/>
        <v>1</v>
      </c>
      <c r="AA26" s="239">
        <f t="shared" si="2"/>
        <v>1</v>
      </c>
    </row>
    <row r="27" spans="3:27" outlineLevel="1" x14ac:dyDescent="0.3">
      <c r="C27" s="239">
        <f t="shared" si="3"/>
        <v>16</v>
      </c>
      <c r="D27" s="301">
        <v>45047</v>
      </c>
      <c r="E27" s="302"/>
      <c r="F27" s="302" t="s">
        <v>469</v>
      </c>
      <c r="G27" s="301">
        <f t="shared" si="7"/>
        <v>45412</v>
      </c>
      <c r="H27" s="302" t="s">
        <v>833</v>
      </c>
      <c r="I27" s="303" t="s">
        <v>834</v>
      </c>
      <c r="J27" s="304">
        <v>100000</v>
      </c>
      <c r="K27" s="304">
        <v>100000</v>
      </c>
      <c r="L27" s="304">
        <f t="shared" si="8"/>
        <v>600000</v>
      </c>
      <c r="M27" s="303" t="s">
        <v>837</v>
      </c>
      <c r="N27" s="305">
        <f t="shared" si="9"/>
        <v>3</v>
      </c>
      <c r="O27" s="239" t="str">
        <f t="shared" si="0"/>
        <v xml:space="preserve"> &amp; Proven Profitability</v>
      </c>
      <c r="P27" s="284" cm="1">
        <f t="array" aca="1" ref="P27" ca="1">+IF($E27="",IF($G27&gt;P$9,INDEX($U$9:$V$10,MATCH($F27,$U$9:$U$10,0),COLUMNS($U$9:$V$9)),0),$E27)</f>
        <v>1</v>
      </c>
      <c r="Q27" s="284" cm="1">
        <f t="array" aca="1" ref="Q27" ca="1">+IF($E27="",IF($G27&gt;Q$9,INDEX($U$9:$V$10,MATCH($F27,$U$9:$U$10,0),COLUMNS($U$9:$V$9)),0),'Experience Calculator'!$E27)</f>
        <v>1</v>
      </c>
      <c r="R27" s="252" cm="1">
        <f t="array" aca="1" ref="R27" ca="1">+IF(E27&lt;&gt;"",E27,IF(Q27&lt;0.5,0,INDEX($U$9:$V$10,MATCH($F27,$U$9:$U$10,0),COLUMNS($U$9:$V$9))))</f>
        <v>1</v>
      </c>
      <c r="Z27" s="239">
        <f t="shared" si="1"/>
        <v>1</v>
      </c>
      <c r="AA27" s="239">
        <f t="shared" si="2"/>
        <v>1</v>
      </c>
    </row>
    <row r="28" spans="3:27" outlineLevel="1" x14ac:dyDescent="0.3">
      <c r="C28" s="239">
        <f t="shared" si="3"/>
        <v>17</v>
      </c>
      <c r="D28" s="301">
        <v>45047</v>
      </c>
      <c r="E28" s="302"/>
      <c r="F28" s="302" t="s">
        <v>469</v>
      </c>
      <c r="G28" s="301">
        <f t="shared" si="7"/>
        <v>45412</v>
      </c>
      <c r="H28" s="302" t="s">
        <v>833</v>
      </c>
      <c r="I28" s="303" t="s">
        <v>834</v>
      </c>
      <c r="J28" s="304">
        <v>100000</v>
      </c>
      <c r="K28" s="304">
        <v>100000</v>
      </c>
      <c r="L28" s="304">
        <f t="shared" si="8"/>
        <v>600000</v>
      </c>
      <c r="M28" s="303" t="s">
        <v>837</v>
      </c>
      <c r="N28" s="305">
        <f t="shared" si="9"/>
        <v>3</v>
      </c>
      <c r="O28" s="239" t="str">
        <f t="shared" si="0"/>
        <v xml:space="preserve"> &amp; Proven Profitability</v>
      </c>
      <c r="P28" s="284" cm="1">
        <f t="array" aca="1" ref="P28" ca="1">+IF($E28="",IF($G28&gt;P$9,INDEX($U$9:$V$10,MATCH($F28,$U$9:$U$10,0),COLUMNS($U$9:$V$9)),0),$E28)</f>
        <v>1</v>
      </c>
      <c r="Q28" s="284" cm="1">
        <f t="array" aca="1" ref="Q28" ca="1">+IF($E28="",IF($G28&gt;Q$9,INDEX($U$9:$V$10,MATCH($F28,$U$9:$U$10,0),COLUMNS($U$9:$V$9)),0),'Experience Calculator'!$E28)</f>
        <v>1</v>
      </c>
      <c r="R28" s="252" cm="1">
        <f t="array" aca="1" ref="R28" ca="1">+IF(E28&lt;&gt;"",E28,IF(Q28&lt;0.5,0,INDEX($U$9:$V$10,MATCH($F28,$U$9:$U$10,0),COLUMNS($U$9:$V$9))))</f>
        <v>1</v>
      </c>
      <c r="Z28" s="239">
        <f t="shared" si="1"/>
        <v>1</v>
      </c>
      <c r="AA28" s="239">
        <f t="shared" si="2"/>
        <v>1</v>
      </c>
    </row>
    <row r="29" spans="3:27" outlineLevel="1" x14ac:dyDescent="0.3">
      <c r="C29" s="239">
        <f t="shared" si="3"/>
        <v>18</v>
      </c>
      <c r="D29" s="301">
        <v>45047</v>
      </c>
      <c r="E29" s="302"/>
      <c r="F29" s="302" t="s">
        <v>469</v>
      </c>
      <c r="G29" s="301">
        <f t="shared" si="7"/>
        <v>45412</v>
      </c>
      <c r="H29" s="302" t="s">
        <v>833</v>
      </c>
      <c r="I29" s="303" t="s">
        <v>834</v>
      </c>
      <c r="J29" s="304">
        <v>100000</v>
      </c>
      <c r="K29" s="304">
        <v>100000</v>
      </c>
      <c r="L29" s="304">
        <f t="shared" si="8"/>
        <v>600000</v>
      </c>
      <c r="M29" s="303" t="s">
        <v>837</v>
      </c>
      <c r="N29" s="305">
        <f t="shared" si="9"/>
        <v>3</v>
      </c>
      <c r="O29" s="239" t="str">
        <f t="shared" si="0"/>
        <v xml:space="preserve"> &amp; Proven Profitability</v>
      </c>
      <c r="P29" s="284" cm="1">
        <f t="array" aca="1" ref="P29" ca="1">+IF($E29="",IF($G29&gt;P$9,INDEX($U$9:$V$10,MATCH($F29,$U$9:$U$10,0),COLUMNS($U$9:$V$9)),0),$E29)</f>
        <v>1</v>
      </c>
      <c r="Q29" s="284" cm="1">
        <f t="array" aca="1" ref="Q29" ca="1">+IF($E29="",IF($G29&gt;Q$9,INDEX($U$9:$V$10,MATCH($F29,$U$9:$U$10,0),COLUMNS($U$9:$V$9)),0),'Experience Calculator'!$E29)</f>
        <v>1</v>
      </c>
      <c r="R29" s="252" cm="1">
        <f t="array" aca="1" ref="R29" ca="1">+IF(E29&lt;&gt;"",E29,IF(Q29&lt;0.5,0,INDEX($U$9:$V$10,MATCH($F29,$U$9:$U$10,0),COLUMNS($U$9:$V$9))))</f>
        <v>1</v>
      </c>
      <c r="Z29" s="239">
        <f t="shared" si="1"/>
        <v>1</v>
      </c>
      <c r="AA29" s="239">
        <f t="shared" si="2"/>
        <v>1</v>
      </c>
    </row>
    <row r="30" spans="3:27" outlineLevel="1" x14ac:dyDescent="0.3">
      <c r="C30" s="239">
        <f t="shared" si="3"/>
        <v>19</v>
      </c>
      <c r="D30" s="301">
        <v>45047</v>
      </c>
      <c r="E30" s="302"/>
      <c r="F30" s="302" t="s">
        <v>469</v>
      </c>
      <c r="G30" s="301">
        <f t="shared" si="7"/>
        <v>45412</v>
      </c>
      <c r="H30" s="302" t="s">
        <v>833</v>
      </c>
      <c r="I30" s="303" t="s">
        <v>834</v>
      </c>
      <c r="J30" s="304">
        <v>100000</v>
      </c>
      <c r="K30" s="304">
        <v>100000</v>
      </c>
      <c r="L30" s="304">
        <f t="shared" si="8"/>
        <v>600000</v>
      </c>
      <c r="M30" s="303" t="s">
        <v>837</v>
      </c>
      <c r="N30" s="305">
        <f t="shared" si="9"/>
        <v>3</v>
      </c>
      <c r="O30" s="239" t="str">
        <f t="shared" si="0"/>
        <v xml:space="preserve"> &amp; Proven Profitability</v>
      </c>
      <c r="P30" s="284" cm="1">
        <f t="array" aca="1" ref="P30" ca="1">+IF($E30="",IF($G30&gt;P$9,INDEX($U$9:$V$10,MATCH($F30,$U$9:$U$10,0),COLUMNS($U$9:$V$9)),0),$E30)</f>
        <v>1</v>
      </c>
      <c r="Q30" s="284" cm="1">
        <f t="array" aca="1" ref="Q30" ca="1">+IF($E30="",IF($G30&gt;Q$9,INDEX($U$9:$V$10,MATCH($F30,$U$9:$U$10,0),COLUMNS($U$9:$V$9)),0),'Experience Calculator'!$E30)</f>
        <v>1</v>
      </c>
      <c r="R30" s="252" cm="1">
        <f t="array" aca="1" ref="R30" ca="1">+IF(E30&lt;&gt;"",E30,IF(Q30&lt;0.5,0,INDEX($U$9:$V$10,MATCH($F30,$U$9:$U$10,0),COLUMNS($U$9:$V$9))))</f>
        <v>1</v>
      </c>
      <c r="Z30" s="239">
        <f t="shared" si="1"/>
        <v>1</v>
      </c>
      <c r="AA30" s="239">
        <f t="shared" si="2"/>
        <v>1</v>
      </c>
    </row>
    <row r="31" spans="3:27" outlineLevel="1" x14ac:dyDescent="0.3">
      <c r="C31" s="239">
        <f t="shared" si="3"/>
        <v>20</v>
      </c>
      <c r="D31" s="301">
        <v>45047</v>
      </c>
      <c r="E31" s="302"/>
      <c r="F31" s="302" t="s">
        <v>469</v>
      </c>
      <c r="G31" s="301">
        <f t="shared" si="7"/>
        <v>45412</v>
      </c>
      <c r="H31" s="302" t="s">
        <v>833</v>
      </c>
      <c r="I31" s="303" t="s">
        <v>834</v>
      </c>
      <c r="J31" s="304">
        <v>100000</v>
      </c>
      <c r="K31" s="304">
        <v>100000</v>
      </c>
      <c r="L31" s="304">
        <f t="shared" si="8"/>
        <v>600000</v>
      </c>
      <c r="M31" s="303" t="s">
        <v>837</v>
      </c>
      <c r="N31" s="305">
        <f t="shared" si="9"/>
        <v>3</v>
      </c>
      <c r="O31" s="239" t="str">
        <f t="shared" si="0"/>
        <v xml:space="preserve"> &amp; Proven Profitability</v>
      </c>
      <c r="P31" s="284" cm="1">
        <f t="array" aca="1" ref="P31" ca="1">+IF($E31="",IF($G31&gt;P$9,INDEX($U$9:$V$10,MATCH($F31,$U$9:$U$10,0),COLUMNS($U$9:$V$9)),0),$E31)</f>
        <v>1</v>
      </c>
      <c r="Q31" s="284" cm="1">
        <f t="array" aca="1" ref="Q31" ca="1">+IF($E31="",IF($G31&gt;Q$9,INDEX($U$9:$V$10,MATCH($F31,$U$9:$U$10,0),COLUMNS($U$9:$V$9)),0),'Experience Calculator'!$E31)</f>
        <v>1</v>
      </c>
      <c r="R31" s="252" cm="1">
        <f t="array" aca="1" ref="R31" ca="1">+IF(E31&lt;&gt;"",E31,IF(Q31&lt;0.5,0,INDEX($U$9:$V$10,MATCH($F31,$U$9:$U$10,0),COLUMNS($U$9:$V$9))))</f>
        <v>1</v>
      </c>
      <c r="Z31" s="239">
        <f t="shared" si="1"/>
        <v>1</v>
      </c>
      <c r="AA31" s="239">
        <f t="shared" si="2"/>
        <v>1</v>
      </c>
    </row>
    <row r="32" spans="3:27" x14ac:dyDescent="0.3">
      <c r="C32" s="254" t="s">
        <v>208</v>
      </c>
      <c r="D32" s="256" t="s">
        <v>207</v>
      </c>
      <c r="E32" s="256" t="s">
        <v>207</v>
      </c>
      <c r="F32" s="256" t="s">
        <v>207</v>
      </c>
      <c r="G32" s="256" t="s">
        <v>207</v>
      </c>
      <c r="H32" s="256" t="s">
        <v>207</v>
      </c>
      <c r="I32" s="256" t="str">
        <f>+IF(Z32&gt;=W13,U13,U14)</f>
        <v>Same Market</v>
      </c>
      <c r="J32" s="255"/>
      <c r="K32" s="255"/>
      <c r="L32" s="255"/>
      <c r="M32" s="256" t="str">
        <f>+IF(AA32&gt;=W15,U15,U16)</f>
        <v>Same Scope</v>
      </c>
      <c r="N32" s="258">
        <f>IFERROR(+AVERAGE(N12:N31),0)</f>
        <v>3</v>
      </c>
      <c r="O32" s="256" t="str">
        <f>+IF(LEFT(M32,1)="D","",IF(LEFT(I32,1)="D","",IF(N32&gt;=$V$17,$U$17,"")))</f>
        <v xml:space="preserve"> &amp; Proven Profitability</v>
      </c>
      <c r="P32" s="285">
        <f ca="1">IFERROR(SUM(P12:P31),0)</f>
        <v>18.5</v>
      </c>
      <c r="Q32" s="285">
        <f ca="1">IFERROR(SUM(Q12:Q31),0)</f>
        <v>18.5</v>
      </c>
      <c r="R32" s="285">
        <f ca="1">IFERROR(SUM(R12:R31),0)</f>
        <v>18.5</v>
      </c>
      <c r="Z32" s="257">
        <f>+IFERROR(AVERAGE(Z12:Z31),0)</f>
        <v>0.95</v>
      </c>
      <c r="AA32" s="257">
        <f>+IFERROR(AVERAGE(AA12:AA31),0)</f>
        <v>0.95</v>
      </c>
    </row>
    <row r="34" spans="6:8" x14ac:dyDescent="0.3">
      <c r="F34" s="259" t="s">
        <v>525</v>
      </c>
      <c r="G34" s="260"/>
      <c r="H34" s="261" t="str">
        <f>+IF($D$5="No",_xlfn.CONCAT($I$32," &amp; ",M32,O32),$D$6)</f>
        <v>Same Market &amp; Same Scope</v>
      </c>
    </row>
  </sheetData>
  <pageMargins left="0.7" right="0.7" top="0.75" bottom="0.75" header="0.3" footer="0.3"/>
  <pageSetup scale="16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149ABA63-0F28-48B9-837C-19930DBAAF78}">
          <x14:formula1>
            <xm:f>Lists!$I$22:$I$28</xm:f>
          </x14:formula1>
          <xm:sqref>M12:M31</xm:sqref>
        </x14:dataValidation>
        <x14:dataValidation type="list" allowBlank="1" showInputMessage="1" showErrorMessage="1" xr:uid="{F44508C4-71F7-4CD5-BFA0-B7AA851284C5}">
          <x14:formula1>
            <xm:f>Lists!$H$22:$H$28</xm:f>
          </x14:formula1>
          <xm:sqref>I12:I31</xm:sqref>
        </x14:dataValidation>
        <x14:dataValidation type="list" allowBlank="1" showInputMessage="1" showErrorMessage="1" xr:uid="{095B09CF-D392-456B-BE57-CD526D4B9D62}">
          <x14:formula1>
            <xm:f>Lists!$F$22:$F$23</xm:f>
          </x14:formula1>
          <xm:sqref>F12:F31</xm:sqref>
        </x14:dataValidation>
        <x14:dataValidation type="list" allowBlank="1" showInputMessage="1" showErrorMessage="1" xr:uid="{29D2BB77-9F9F-4891-9504-A04F891CAF56}">
          <x14:formula1>
            <xm:f>Lists!$F$32:$F$33</xm:f>
          </x14:formula1>
          <xm:sqref>D5</xm:sqref>
        </x14:dataValidation>
        <x14:dataValidation type="list" allowBlank="1" showInputMessage="1" showErrorMessage="1" xr:uid="{46337D0A-9587-4F50-97B5-4D7E22230D88}">
          <x14:formula1>
            <xm:f>'Deal Overview Engine'!$C$23:$G$23</xm:f>
          </x14:formula1>
          <xm:sqref>D6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52769-1CD9-4E4E-BDEE-2F79464CECE2}">
  <sheetPr codeName="Sheet14">
    <tabColor theme="3"/>
  </sheetPr>
  <dimension ref="C2:AD28"/>
  <sheetViews>
    <sheetView showGridLines="0" view="pageBreakPreview" topLeftCell="A7" zoomScale="115" zoomScaleNormal="100" zoomScaleSheetLayoutView="115" workbookViewId="0"/>
  </sheetViews>
  <sheetFormatPr defaultColWidth="8.5703125" defaultRowHeight="12.75" outlineLevelCol="1" x14ac:dyDescent="0.2"/>
  <cols>
    <col min="1" max="2" width="8.5703125" style="52"/>
    <col min="3" max="3" width="31.42578125" style="52" bestFit="1" customWidth="1"/>
    <col min="4" max="4" width="15.5703125" style="52" customWidth="1"/>
    <col min="5" max="5" width="40.5703125" style="53" bestFit="1" customWidth="1"/>
    <col min="6" max="9" width="31.42578125" style="53" bestFit="1" customWidth="1"/>
    <col min="10" max="10" width="75.5703125" style="53" customWidth="1"/>
    <col min="11" max="11" width="31.42578125" style="53" customWidth="1"/>
    <col min="12" max="12" width="31.42578125" style="53" hidden="1" customWidth="1" outlineLevel="1"/>
    <col min="13" max="13" width="31.42578125" style="53" customWidth="1" collapsed="1"/>
    <col min="14" max="14" width="31.42578125" style="53" hidden="1" customWidth="1" outlineLevel="1"/>
    <col min="15" max="15" width="30.5703125" style="53" bestFit="1" customWidth="1" collapsed="1"/>
    <col min="16" max="16384" width="8.5703125" style="52"/>
  </cols>
  <sheetData>
    <row r="2" spans="3:30" x14ac:dyDescent="0.2">
      <c r="C2" s="52" t="s">
        <v>158</v>
      </c>
    </row>
    <row r="3" spans="3:30" x14ac:dyDescent="0.2">
      <c r="C3" s="52" t="s">
        <v>840</v>
      </c>
    </row>
    <row r="4" spans="3:30" x14ac:dyDescent="0.2">
      <c r="C4" s="54">
        <v>45203</v>
      </c>
      <c r="D4" s="54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7" spans="3:30" ht="15" x14ac:dyDescent="0.25">
      <c r="C7" s="57" t="s">
        <v>841</v>
      </c>
      <c r="D7" s="58" t="s">
        <v>842</v>
      </c>
      <c r="E7" s="58" t="s">
        <v>843</v>
      </c>
      <c r="F7" s="58" t="s">
        <v>844</v>
      </c>
      <c r="G7" s="58" t="s">
        <v>845</v>
      </c>
      <c r="H7" s="58" t="s">
        <v>846</v>
      </c>
      <c r="I7" s="58" t="s">
        <v>845</v>
      </c>
      <c r="J7" s="58" t="s">
        <v>152</v>
      </c>
      <c r="L7" s="83" t="s">
        <v>847</v>
      </c>
      <c r="M7" s="83" t="s">
        <v>535</v>
      </c>
      <c r="N7" s="83"/>
      <c r="O7" s="53">
        <f>+'Master Sizer Inputs'!$I$34</f>
        <v>720</v>
      </c>
      <c r="Q7" s="61">
        <f>+'Deal Overview Engine'!C11</f>
        <v>680</v>
      </c>
      <c r="R7" s="61"/>
      <c r="S7" s="2">
        <v>1</v>
      </c>
      <c r="T7" s="61">
        <v>1</v>
      </c>
      <c r="U7" s="61"/>
    </row>
    <row r="8" spans="3:30" ht="15" x14ac:dyDescent="0.25">
      <c r="C8" s="59" t="s">
        <v>848</v>
      </c>
      <c r="D8" s="60" t="s">
        <v>849</v>
      </c>
      <c r="E8" s="60" t="str">
        <f>$O8</f>
        <v>10+</v>
      </c>
      <c r="F8" s="62">
        <v>0.22</v>
      </c>
      <c r="G8" s="63" cm="1">
        <f t="array" ref="G8">IFERROR(INDEX('Deal Overview Engine'!$C$7:$G$8,ROWS('Deal Overview Engine'!$C$7:$C$8),MATCH('Deal Underwriting Overview'!$E8,'Deal Overview Engine'!$C$7:$G$7,0)),0)</f>
        <v>10</v>
      </c>
      <c r="H8" s="64">
        <f t="shared" ref="H8:H13" si="0">+F8/SUM($F$8:$F$13)</f>
        <v>0.33846153846153837</v>
      </c>
      <c r="I8" s="63">
        <f>+G8</f>
        <v>10</v>
      </c>
      <c r="J8" s="65"/>
      <c r="L8" s="60"/>
      <c r="M8" s="60" t="str">
        <f>INDEX($S$7:$T$11,MATCH('GUC Coding'!$I$39,'Deal Underwriting Overview'!$S$7:$S$11,1),2)</f>
        <v>10+</v>
      </c>
      <c r="N8" s="60"/>
      <c r="O8" s="53" t="str">
        <f>+M8</f>
        <v>10+</v>
      </c>
      <c r="Q8" s="61">
        <f>+'Deal Overview Engine'!D11</f>
        <v>690</v>
      </c>
      <c r="R8" s="61"/>
      <c r="S8" s="2">
        <v>2</v>
      </c>
      <c r="T8" s="61" t="s">
        <v>850</v>
      </c>
      <c r="U8" s="61"/>
    </row>
    <row r="9" spans="3:30" ht="15" x14ac:dyDescent="0.25">
      <c r="C9" s="59" t="s">
        <v>806</v>
      </c>
      <c r="D9" s="60" t="s">
        <v>849</v>
      </c>
      <c r="E9" s="60">
        <f t="shared" ref="E9:E16" si="1">$O9</f>
        <v>720</v>
      </c>
      <c r="F9" s="62">
        <v>0.2</v>
      </c>
      <c r="G9" s="63" cm="1">
        <f t="array" ref="G9">IFERROR(INDEX('Deal Overview Engine'!$C$11:$G$12,ROWS('Deal Overview Engine'!$C$11:$C$12),MATCH('Deal Underwriting Overview'!$E9,'Deal Overview Engine'!$C$11:$G$11,0)),0)</f>
        <v>7</v>
      </c>
      <c r="H9" s="64">
        <f t="shared" si="0"/>
        <v>0.30769230769230765</v>
      </c>
      <c r="I9" s="63">
        <f t="shared" ref="I9:I16" si="2">+G9</f>
        <v>7</v>
      </c>
      <c r="J9" s="65"/>
      <c r="L9" s="60"/>
      <c r="M9" s="53">
        <f>+IF(O7&lt;Q7,"N/A",IF(O7&lt;Q8,Q7,IF(O7&lt;Q9,Q8,IF(O7&lt;Q10,Q9,IF(O7&lt;Q11,Q10,Q11)))))</f>
        <v>720</v>
      </c>
      <c r="N9" s="60"/>
      <c r="O9" s="53">
        <f t="shared" ref="O9:O16" si="3">+M9</f>
        <v>720</v>
      </c>
      <c r="Q9" s="61">
        <f>+'Deal Overview Engine'!E11</f>
        <v>700</v>
      </c>
      <c r="R9" s="61"/>
      <c r="S9" s="2">
        <v>4</v>
      </c>
      <c r="T9" s="61" t="s">
        <v>851</v>
      </c>
      <c r="U9" s="61"/>
    </row>
    <row r="10" spans="3:30" ht="15" x14ac:dyDescent="0.25">
      <c r="C10" s="59" t="s">
        <v>174</v>
      </c>
      <c r="D10" s="60" t="s">
        <v>849</v>
      </c>
      <c r="E10" s="262">
        <f t="shared" si="1"/>
        <v>1.25</v>
      </c>
      <c r="F10" s="62">
        <v>0.15</v>
      </c>
      <c r="G10" s="63" cm="1">
        <f t="array" ref="G10">+INDEX('Deal Overview Engine'!$C$15:$G$16,ROWS('Deal Overview Engine'!$C$15:$C$16),MATCH('Deal Underwriting Overview'!$E10,'Deal Overview Engine'!$C$15:$G$15,0))</f>
        <v>3</v>
      </c>
      <c r="H10" s="64">
        <f t="shared" si="0"/>
        <v>0.23076923076923073</v>
      </c>
      <c r="I10" s="63">
        <f t="shared" si="2"/>
        <v>3</v>
      </c>
      <c r="J10" s="65"/>
      <c r="L10" s="60"/>
      <c r="M10" s="60">
        <f>+'Master Sizer Inputs'!T74</f>
        <v>1.25</v>
      </c>
      <c r="N10" s="60"/>
      <c r="O10" s="53">
        <f t="shared" si="3"/>
        <v>1.25</v>
      </c>
      <c r="Q10" s="61">
        <f>+'Deal Overview Engine'!F11</f>
        <v>720</v>
      </c>
      <c r="R10" s="61"/>
      <c r="S10" s="2">
        <v>6</v>
      </c>
      <c r="T10" s="61" t="s">
        <v>852</v>
      </c>
      <c r="U10" s="61"/>
    </row>
    <row r="11" spans="3:30" ht="15" x14ac:dyDescent="0.25">
      <c r="C11" s="59" t="s">
        <v>453</v>
      </c>
      <c r="D11" s="60" t="s">
        <v>849</v>
      </c>
      <c r="E11" s="60" t="str">
        <f t="shared" si="1"/>
        <v>Strong Financials &amp; Clear Background</v>
      </c>
      <c r="F11" s="62">
        <v>0.05</v>
      </c>
      <c r="G11" s="63" cm="1">
        <f t="array" ref="G11">+INDEX('Deal Overview Engine'!$C$19:$G$20,ROWS('Deal Overview Engine'!$C$19:$C$20),MATCH('Deal Underwriting Overview'!$E11,'Deal Overview Engine'!$C$19:$G$19,0))</f>
        <v>7</v>
      </c>
      <c r="H11" s="64">
        <f t="shared" si="0"/>
        <v>7.6923076923076913E-2</v>
      </c>
      <c r="I11" s="63">
        <f t="shared" si="2"/>
        <v>7</v>
      </c>
      <c r="J11" s="65"/>
      <c r="L11" s="60"/>
      <c r="M11" s="60" t="str">
        <f>+'Master Sizer Inputs'!I42</f>
        <v>Strong Financials &amp; Clear Background</v>
      </c>
      <c r="N11" s="60"/>
      <c r="O11" s="53" t="str">
        <f t="shared" si="3"/>
        <v>Strong Financials &amp; Clear Background</v>
      </c>
      <c r="Q11" s="61">
        <f>+'Deal Overview Engine'!G11</f>
        <v>750</v>
      </c>
      <c r="R11" s="61"/>
      <c r="S11" s="2">
        <v>10</v>
      </c>
      <c r="T11" s="61" t="s">
        <v>853</v>
      </c>
      <c r="U11" s="61"/>
    </row>
    <row r="12" spans="3:30" x14ac:dyDescent="0.2">
      <c r="C12" s="59" t="s">
        <v>525</v>
      </c>
      <c r="D12" s="60" t="s">
        <v>849</v>
      </c>
      <c r="E12" s="60" t="str">
        <f t="shared" si="1"/>
        <v>Same Market &amp; Same Scope &amp; Proven Profitability</v>
      </c>
      <c r="F12" s="62">
        <v>0.03</v>
      </c>
      <c r="G12" s="63" cm="1">
        <f t="array" ref="G12">+INDEX('Deal Overview Engine'!$C$23:$G$24,ROWS('Deal Overview Engine'!$C$23:$C$24),MATCH('Deal Underwriting Overview'!$E12,'Deal Overview Engine'!$C$23:$G$23,0))</f>
        <v>10</v>
      </c>
      <c r="H12" s="64">
        <f t="shared" si="0"/>
        <v>4.6153846153846143E-2</v>
      </c>
      <c r="I12" s="63">
        <f t="shared" si="2"/>
        <v>10</v>
      </c>
      <c r="J12" s="65"/>
      <c r="L12" s="60"/>
      <c r="M12" s="60" t="str">
        <f>+'Master Sizer Inputs'!T75</f>
        <v>Same Market &amp; Same Scope &amp; Proven Profitability</v>
      </c>
      <c r="N12" s="60"/>
      <c r="O12" s="53" t="str">
        <f t="shared" si="3"/>
        <v>Same Market &amp; Same Scope &amp; Proven Profitability</v>
      </c>
    </row>
    <row r="13" spans="3:30" ht="15" x14ac:dyDescent="0.25">
      <c r="C13" s="59" t="s">
        <v>486</v>
      </c>
      <c r="D13" s="60" t="s">
        <v>849</v>
      </c>
      <c r="E13" s="60" t="str">
        <f t="shared" si="1"/>
        <v>No</v>
      </c>
      <c r="F13" s="62">
        <v>0</v>
      </c>
      <c r="G13" s="63" cm="1">
        <f t="array" ref="G13">+INDEX('Deal Overview Engine'!$C$27:$G$28,ROWS('Deal Overview Engine'!$C$27:$C$28),MATCH('Deal Underwriting Overview'!$E13,'Deal Overview Engine'!$C$27:$D$27,0))</f>
        <v>0</v>
      </c>
      <c r="H13" s="64">
        <f t="shared" si="0"/>
        <v>0</v>
      </c>
      <c r="I13" s="63">
        <f t="shared" si="2"/>
        <v>0</v>
      </c>
      <c r="J13" s="65"/>
      <c r="K13"/>
      <c r="L13" s="2"/>
      <c r="M13" s="60" t="str">
        <f>+'Master Sizer Inputs'!I54</f>
        <v>No</v>
      </c>
      <c r="N13" s="2"/>
      <c r="O13" s="53" t="str">
        <f t="shared" si="3"/>
        <v>No</v>
      </c>
      <c r="Q13" s="172">
        <v>0</v>
      </c>
      <c r="R13" s="59" t="s">
        <v>854</v>
      </c>
      <c r="S13"/>
      <c r="T13"/>
    </row>
    <row r="14" spans="3:30" ht="15" x14ac:dyDescent="0.25">
      <c r="C14" s="59" t="s">
        <v>855</v>
      </c>
      <c r="D14" s="60" t="s">
        <v>856</v>
      </c>
      <c r="E14" s="60" t="str">
        <f t="shared" si="1"/>
        <v>Tier 1 Market</v>
      </c>
      <c r="F14" s="62">
        <v>0.15</v>
      </c>
      <c r="G14" s="63" cm="1">
        <f t="array" ref="G14">+INDEX('Deal Overview Engine'!$C$31:$G$32,ROWS('Deal Overview Engine'!$C$31:$C$32),MATCH('Deal Underwriting Overview'!$E14,'Deal Overview Engine'!$C$31:$G$31,0))</f>
        <v>10</v>
      </c>
      <c r="H14" s="66">
        <f>+F14/SUM($F$14:$F$16)</f>
        <v>0.42857142857142877</v>
      </c>
      <c r="I14" s="63">
        <f t="shared" si="2"/>
        <v>10</v>
      </c>
      <c r="J14" s="65"/>
      <c r="K14"/>
      <c r="L14" s="2"/>
      <c r="M14" s="60" t="str">
        <f>+'Master Sizer Inputs'!I53</f>
        <v>Tier 1 Market</v>
      </c>
      <c r="N14" s="2"/>
      <c r="O14" s="53" t="str">
        <f t="shared" si="3"/>
        <v>Tier 1 Market</v>
      </c>
      <c r="Q14" s="172">
        <v>0.65</v>
      </c>
      <c r="R14" s="59" t="s">
        <v>857</v>
      </c>
      <c r="S14"/>
      <c r="T14"/>
    </row>
    <row r="15" spans="3:30" ht="15" x14ac:dyDescent="0.25">
      <c r="C15" s="59" t="s">
        <v>527</v>
      </c>
      <c r="D15" s="60" t="s">
        <v>856</v>
      </c>
      <c r="E15" s="60" t="str">
        <f t="shared" ca="1" si="1"/>
        <v>Below 65%</v>
      </c>
      <c r="F15" s="62">
        <v>0.15</v>
      </c>
      <c r="G15" s="63" cm="1">
        <f t="array" aca="1" ref="G15" ca="1">+INDEX('Deal Overview Engine'!$C$35:$G$36,ROWS('Deal Overview Engine'!$C$35:$C$36),MATCH('Deal Underwriting Overview'!$E15,'Deal Overview Engine'!$C$35:$G$35,0))</f>
        <v>10</v>
      </c>
      <c r="H15" s="66">
        <f>+F15/SUM($F$14:$F$16)</f>
        <v>0.42857142857142877</v>
      </c>
      <c r="I15" s="63">
        <f t="shared" ca="1" si="2"/>
        <v>10</v>
      </c>
      <c r="J15" s="65"/>
      <c r="K15"/>
      <c r="L15" s="2"/>
      <c r="M15" s="60">
        <f ca="1">+'Master Sizer Inputs'!T76</f>
        <v>0.6</v>
      </c>
      <c r="N15" s="2"/>
      <c r="O15" s="173" t="str">
        <f ca="1">INDEX($Q$13:$R$17,MATCH(M15,'Deal Underwriting Overview'!$Q$13:$Q$17,1),2)</f>
        <v>Below 65%</v>
      </c>
      <c r="Q15" s="172">
        <v>0.7</v>
      </c>
      <c r="R15" s="59" t="s">
        <v>858</v>
      </c>
      <c r="S15"/>
      <c r="T15"/>
    </row>
    <row r="16" spans="3:30" ht="15" x14ac:dyDescent="0.25">
      <c r="C16" s="59" t="s">
        <v>379</v>
      </c>
      <c r="D16" s="60" t="s">
        <v>856</v>
      </c>
      <c r="E16" s="60" t="str">
        <f t="shared" si="1"/>
        <v>None</v>
      </c>
      <c r="F16" s="62">
        <f>1-SUM(F8:F15)</f>
        <v>4.9999999999999822E-2</v>
      </c>
      <c r="G16" s="63" cm="1">
        <f t="array" ref="G16">+INDEX('Deal Overview Engine'!$C$39:$G$40,ROWS('Deal Overview Engine'!$C$39:$C$40),MATCH('Deal Underwriting Overview'!$E16,'Deal Overview Engine'!$C$39:$G$39,0))</f>
        <v>1</v>
      </c>
      <c r="H16" s="66">
        <f>+F16/SUM($F$14:$F$16)</f>
        <v>0.14285714285714243</v>
      </c>
      <c r="I16" s="63">
        <f t="shared" si="2"/>
        <v>1</v>
      </c>
      <c r="J16" s="65"/>
      <c r="K16"/>
      <c r="L16" s="2"/>
      <c r="M16" s="60" t="str">
        <f>VLOOKUP('Master Sizer Inputs'!I29,Lists!K3:L27,2,FALSE)</f>
        <v>None</v>
      </c>
      <c r="N16" s="2"/>
      <c r="O16" s="53" t="str">
        <f t="shared" si="3"/>
        <v>None</v>
      </c>
      <c r="Q16" s="172">
        <v>0.75</v>
      </c>
      <c r="R16" s="59" t="s">
        <v>859</v>
      </c>
      <c r="S16"/>
      <c r="T16"/>
    </row>
    <row r="17" spans="3:20" ht="15" x14ac:dyDescent="0.25">
      <c r="C17" s="67" t="s">
        <v>208</v>
      </c>
      <c r="D17" s="67"/>
      <c r="E17" s="68">
        <f>1-F17</f>
        <v>0</v>
      </c>
      <c r="F17" s="69">
        <f>SUM(F8:F16)</f>
        <v>1</v>
      </c>
      <c r="G17" s="70">
        <f ca="1">+SUMPRODUCT(G8:G16,F8:F16)/F17</f>
        <v>7.75</v>
      </c>
      <c r="H17" s="71"/>
      <c r="I17" s="71"/>
      <c r="J17" s="71"/>
      <c r="K17"/>
      <c r="L17" s="2"/>
      <c r="M17" s="2"/>
      <c r="N17" s="2"/>
      <c r="Q17" s="172">
        <v>0.8</v>
      </c>
      <c r="R17" s="59" t="s">
        <v>860</v>
      </c>
      <c r="S17"/>
      <c r="T17"/>
    </row>
    <row r="18" spans="3:20" x14ac:dyDescent="0.2">
      <c r="H18" s="52"/>
      <c r="I18" s="52"/>
      <c r="J18" s="52"/>
    </row>
    <row r="19" spans="3:20" x14ac:dyDescent="0.2">
      <c r="C19" s="72" t="s">
        <v>861</v>
      </c>
      <c r="D19" s="72"/>
      <c r="H19" s="52"/>
      <c r="I19" s="52"/>
      <c r="J19" s="52"/>
    </row>
    <row r="20" spans="3:20" x14ac:dyDescent="0.2">
      <c r="C20" s="59" t="s">
        <v>789</v>
      </c>
      <c r="D20" s="60" t="s">
        <v>862</v>
      </c>
      <c r="H20" s="52"/>
      <c r="I20" s="52"/>
      <c r="J20" s="52"/>
    </row>
    <row r="21" spans="3:20" x14ac:dyDescent="0.2">
      <c r="C21" s="59" t="s">
        <v>779</v>
      </c>
      <c r="D21" s="61">
        <v>7</v>
      </c>
      <c r="G21" s="73" t="s">
        <v>863</v>
      </c>
      <c r="H21" s="73"/>
      <c r="I21" s="73"/>
      <c r="J21" s="52"/>
    </row>
    <row r="22" spans="3:20" x14ac:dyDescent="0.2">
      <c r="C22" s="59" t="s">
        <v>769</v>
      </c>
      <c r="D22" s="61">
        <v>5</v>
      </c>
      <c r="G22" s="60" t="s">
        <v>864</v>
      </c>
      <c r="H22" s="74">
        <f>+SUM(H8:H13)</f>
        <v>0.99999999999999978</v>
      </c>
      <c r="I22" s="63">
        <f>+SUMPRODUCT(I8:I13,H8:H13)/H22</f>
        <v>7.2307692307692317</v>
      </c>
      <c r="J22" s="52"/>
    </row>
    <row r="23" spans="3:20" x14ac:dyDescent="0.2">
      <c r="C23" s="59" t="s">
        <v>770</v>
      </c>
      <c r="D23" s="61">
        <v>3</v>
      </c>
      <c r="G23" s="60" t="s">
        <v>865</v>
      </c>
      <c r="H23" s="74">
        <f>+SUM(H14:H16)</f>
        <v>1</v>
      </c>
      <c r="I23" s="63">
        <f ca="1">+SUMPRODUCT(I14:I16,H14:H16)/H23</f>
        <v>8.7142857142857171</v>
      </c>
      <c r="J23" s="52"/>
    </row>
    <row r="24" spans="3:20" x14ac:dyDescent="0.2">
      <c r="C24" s="59" t="s">
        <v>866</v>
      </c>
      <c r="D24" s="61">
        <v>1</v>
      </c>
    </row>
    <row r="25" spans="3:20" x14ac:dyDescent="0.2">
      <c r="D25" s="53"/>
    </row>
    <row r="26" spans="3:20" x14ac:dyDescent="0.2">
      <c r="C26" s="75" t="s">
        <v>867</v>
      </c>
      <c r="D26" s="174" t="str">
        <f ca="1">+IF(G17&lt;D24,"N/A",IF(G17&lt;D23,C24,IF(G17&lt;D22,C23,IF(G17&lt;D21,C22,C21))))</f>
        <v>Tier 1</v>
      </c>
    </row>
    <row r="27" spans="3:20" x14ac:dyDescent="0.2">
      <c r="C27" s="75" t="s">
        <v>868</v>
      </c>
      <c r="D27" s="76" t="str">
        <f>+IF(I22&lt;D24,"N/A",IF(I22&lt;D23,C24,IF(I22&lt;D22,C23,IF(I22&lt;D21,C22,C21))))</f>
        <v>Tier 1</v>
      </c>
    </row>
    <row r="28" spans="3:20" x14ac:dyDescent="0.2">
      <c r="C28" s="75" t="s">
        <v>869</v>
      </c>
      <c r="D28" s="76" t="str">
        <f ca="1">+IF(I23&lt;D24,"N/A",IF(I23&lt;D23,C24,IF(I23&lt;D22,C23,IF(I23&lt;D21,C22,C21))))</f>
        <v>Tier 1</v>
      </c>
    </row>
  </sheetData>
  <sheetProtection algorithmName="SHA-512" hashValue="I+NDh6/1tY0tmcPC7/QPydPqgjhO6s4v+upo/LiVtEzwrPt1a5Bw75PdnFOxuAHzMbEQCOxZUwPgpyPjqZtBew==" saltValue="DCCgw7B6l9PN92VNZuk9mw==" spinCount="100000" sheet="1" objects="1" scenarios="1"/>
  <conditionalFormatting sqref="E17">
    <cfRule type="cellIs" dxfId="30" priority="4" operator="greaterThan">
      <formula>0</formula>
    </cfRule>
    <cfRule type="cellIs" dxfId="29" priority="5" operator="equal">
      <formula>0</formula>
    </cfRule>
  </conditionalFormatting>
  <conditionalFormatting sqref="F17">
    <cfRule type="cellIs" dxfId="28" priority="1" operator="lessThan">
      <formula>1</formula>
    </cfRule>
    <cfRule type="cellIs" dxfId="27" priority="2" operator="greaterThan">
      <formula>1</formula>
    </cfRule>
    <cfRule type="cellIs" dxfId="26" priority="3" operator="equal">
      <formula>1</formula>
    </cfRule>
  </conditionalFormatting>
  <pageMargins left="0.7" right="0.7" top="0.75" bottom="0.75" header="0.3" footer="0.3"/>
  <pageSetup scale="28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C10845-62FE-4356-9C54-1BB8085CE5F8}">
          <x14:formula1>
            <xm:f>'Deal Overview Engine'!$C$7:$G$7</xm:f>
          </x14:formula1>
          <xm:sqref>E8 E10:E16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9AD02-E28E-4483-8671-C895C93363FF}">
  <sheetPr codeName="Sheet15">
    <tabColor theme="3"/>
  </sheetPr>
  <dimension ref="B1:Q40"/>
  <sheetViews>
    <sheetView showFormulas="1" showGridLines="0" view="pageBreakPreview" zoomScaleNormal="100" zoomScaleSheetLayoutView="100" workbookViewId="0"/>
  </sheetViews>
  <sheetFormatPr defaultColWidth="8.5703125" defaultRowHeight="12.75" x14ac:dyDescent="0.2"/>
  <cols>
    <col min="1" max="1" width="8.5703125" style="52"/>
    <col min="2" max="2" width="30.42578125" style="52" bestFit="1" customWidth="1"/>
    <col min="3" max="6" width="21.5703125" style="53" bestFit="1" customWidth="1"/>
    <col min="7" max="17" width="21.5703125" style="52" bestFit="1" customWidth="1"/>
    <col min="18" max="16384" width="8.5703125" style="52"/>
  </cols>
  <sheetData>
    <row r="1" spans="2:17" x14ac:dyDescent="0.2">
      <c r="C1" s="52"/>
      <c r="D1" s="52"/>
      <c r="E1" s="52"/>
      <c r="F1" s="52"/>
    </row>
    <row r="2" spans="2:17" x14ac:dyDescent="0.2">
      <c r="B2" s="52" t="s">
        <v>158</v>
      </c>
      <c r="G2" s="53"/>
      <c r="H2" s="53"/>
    </row>
    <row r="3" spans="2:17" x14ac:dyDescent="0.2">
      <c r="B3" s="52" t="s">
        <v>870</v>
      </c>
      <c r="G3" s="53"/>
      <c r="H3" s="53"/>
    </row>
    <row r="4" spans="2:17" x14ac:dyDescent="0.2">
      <c r="B4" s="54">
        <v>45201</v>
      </c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</row>
    <row r="5" spans="2:17" x14ac:dyDescent="0.2"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2:17" x14ac:dyDescent="0.2">
      <c r="B6" s="77" t="s">
        <v>842</v>
      </c>
      <c r="C6" s="78" t="s">
        <v>522</v>
      </c>
      <c r="D6" s="78"/>
      <c r="E6" s="78"/>
      <c r="F6" s="78"/>
      <c r="G6" s="78"/>
    </row>
    <row r="7" spans="2:17" x14ac:dyDescent="0.2">
      <c r="B7" s="59" t="s">
        <v>871</v>
      </c>
      <c r="C7" s="207">
        <v>1</v>
      </c>
      <c r="D7" s="208" t="s">
        <v>850</v>
      </c>
      <c r="E7" s="208" t="s">
        <v>851</v>
      </c>
      <c r="F7" s="208" t="s">
        <v>852</v>
      </c>
      <c r="G7" s="208" t="s">
        <v>853</v>
      </c>
    </row>
    <row r="8" spans="2:17" x14ac:dyDescent="0.2">
      <c r="B8" s="59" t="s">
        <v>830</v>
      </c>
      <c r="C8" s="207">
        <v>1</v>
      </c>
      <c r="D8" s="207">
        <v>3</v>
      </c>
      <c r="E8" s="207">
        <v>5</v>
      </c>
      <c r="F8" s="207">
        <v>7</v>
      </c>
      <c r="G8" s="207">
        <v>10</v>
      </c>
    </row>
    <row r="10" spans="2:17" x14ac:dyDescent="0.2">
      <c r="B10" s="77" t="s">
        <v>842</v>
      </c>
      <c r="C10" s="78" t="s">
        <v>806</v>
      </c>
      <c r="D10" s="78"/>
      <c r="E10" s="78"/>
      <c r="F10" s="78"/>
      <c r="G10" s="78"/>
    </row>
    <row r="11" spans="2:17" x14ac:dyDescent="0.2">
      <c r="B11" s="59" t="s">
        <v>806</v>
      </c>
      <c r="C11" s="61">
        <v>680</v>
      </c>
      <c r="D11" s="61">
        <v>690</v>
      </c>
      <c r="E11" s="61">
        <v>700</v>
      </c>
      <c r="F11" s="61">
        <v>720</v>
      </c>
      <c r="G11" s="61">
        <v>750</v>
      </c>
    </row>
    <row r="12" spans="2:17" x14ac:dyDescent="0.2">
      <c r="B12" s="59" t="s">
        <v>830</v>
      </c>
      <c r="C12" s="61">
        <v>1</v>
      </c>
      <c r="D12" s="61">
        <v>3</v>
      </c>
      <c r="E12" s="61">
        <v>5</v>
      </c>
      <c r="F12" s="61">
        <v>7</v>
      </c>
      <c r="G12" s="61">
        <v>10</v>
      </c>
    </row>
    <row r="14" spans="2:17" x14ac:dyDescent="0.2">
      <c r="B14" s="77" t="s">
        <v>842</v>
      </c>
      <c r="C14" s="78" t="s">
        <v>174</v>
      </c>
      <c r="D14" s="78"/>
      <c r="E14" s="78"/>
      <c r="F14" s="78"/>
      <c r="G14" s="78"/>
    </row>
    <row r="15" spans="2:17" x14ac:dyDescent="0.2">
      <c r="B15" s="59" t="s">
        <v>872</v>
      </c>
      <c r="C15" s="247">
        <v>1</v>
      </c>
      <c r="D15" s="247">
        <v>1.25</v>
      </c>
      <c r="E15" s="247">
        <v>1.5</v>
      </c>
      <c r="F15" s="247">
        <v>1.75</v>
      </c>
      <c r="G15" s="247">
        <v>2</v>
      </c>
    </row>
    <row r="16" spans="2:17" x14ac:dyDescent="0.2">
      <c r="B16" s="59" t="s">
        <v>830</v>
      </c>
      <c r="C16" s="207">
        <v>1</v>
      </c>
      <c r="D16" s="207">
        <v>3</v>
      </c>
      <c r="E16" s="207">
        <v>5</v>
      </c>
      <c r="F16" s="207">
        <v>7</v>
      </c>
      <c r="G16" s="207">
        <v>10</v>
      </c>
    </row>
    <row r="18" spans="2:7" x14ac:dyDescent="0.2">
      <c r="B18" s="77" t="s">
        <v>842</v>
      </c>
      <c r="C18" s="78" t="s">
        <v>453</v>
      </c>
      <c r="D18" s="78"/>
      <c r="E18" s="78"/>
      <c r="F18" s="78"/>
      <c r="G18" s="78"/>
    </row>
    <row r="19" spans="2:7" ht="25.5" x14ac:dyDescent="0.2">
      <c r="B19" s="59" t="s">
        <v>453</v>
      </c>
      <c r="C19" s="207" t="s">
        <v>436</v>
      </c>
      <c r="D19" s="207" t="s">
        <v>873</v>
      </c>
      <c r="E19" s="207" t="s">
        <v>874</v>
      </c>
      <c r="F19" s="209" t="s">
        <v>454</v>
      </c>
      <c r="G19" s="207" t="s">
        <v>875</v>
      </c>
    </row>
    <row r="20" spans="2:7" x14ac:dyDescent="0.2">
      <c r="B20" s="59" t="s">
        <v>830</v>
      </c>
      <c r="C20" s="207">
        <v>1</v>
      </c>
      <c r="D20" s="207">
        <v>3</v>
      </c>
      <c r="E20" s="207">
        <v>5</v>
      </c>
      <c r="F20" s="207">
        <v>7</v>
      </c>
      <c r="G20" s="207">
        <v>10</v>
      </c>
    </row>
    <row r="22" spans="2:7" x14ac:dyDescent="0.2">
      <c r="B22" s="77" t="s">
        <v>842</v>
      </c>
      <c r="C22" s="78" t="s">
        <v>525</v>
      </c>
      <c r="D22" s="78"/>
      <c r="E22" s="78"/>
      <c r="F22" s="78"/>
      <c r="G22" s="78"/>
    </row>
    <row r="23" spans="2:7" ht="38.25" x14ac:dyDescent="0.2">
      <c r="B23" s="79" t="s">
        <v>525</v>
      </c>
      <c r="C23" s="210" t="s">
        <v>876</v>
      </c>
      <c r="D23" s="210" t="s">
        <v>877</v>
      </c>
      <c r="E23" s="210" t="s">
        <v>878</v>
      </c>
      <c r="F23" s="210" t="s">
        <v>813</v>
      </c>
      <c r="G23" s="210" t="s">
        <v>526</v>
      </c>
    </row>
    <row r="24" spans="2:7" x14ac:dyDescent="0.2">
      <c r="B24" s="59" t="s">
        <v>830</v>
      </c>
      <c r="C24" s="61">
        <v>1</v>
      </c>
      <c r="D24" s="61">
        <v>3</v>
      </c>
      <c r="E24" s="61">
        <v>5</v>
      </c>
      <c r="F24" s="61">
        <v>7</v>
      </c>
      <c r="G24" s="61">
        <v>10</v>
      </c>
    </row>
    <row r="26" spans="2:7" x14ac:dyDescent="0.2">
      <c r="B26" s="77" t="s">
        <v>842</v>
      </c>
      <c r="C26" s="78" t="s">
        <v>486</v>
      </c>
      <c r="D26" s="78"/>
    </row>
    <row r="27" spans="2:7" x14ac:dyDescent="0.2">
      <c r="B27" s="79" t="s">
        <v>486</v>
      </c>
      <c r="C27" s="80" t="s">
        <v>328</v>
      </c>
      <c r="D27" s="80" t="s">
        <v>327</v>
      </c>
    </row>
    <row r="28" spans="2:7" x14ac:dyDescent="0.2">
      <c r="B28" s="59" t="s">
        <v>830</v>
      </c>
      <c r="C28" s="61">
        <v>0</v>
      </c>
      <c r="D28" s="61">
        <v>10</v>
      </c>
    </row>
    <row r="30" spans="2:7" x14ac:dyDescent="0.2">
      <c r="B30" s="77" t="s">
        <v>842</v>
      </c>
      <c r="C30" s="78" t="s">
        <v>855</v>
      </c>
      <c r="D30" s="78"/>
      <c r="E30" s="78"/>
      <c r="F30" s="78"/>
      <c r="G30" s="78"/>
    </row>
    <row r="31" spans="2:7" x14ac:dyDescent="0.2">
      <c r="B31" s="79" t="s">
        <v>855</v>
      </c>
      <c r="C31" s="80" t="s">
        <v>879</v>
      </c>
      <c r="D31" s="80" t="s">
        <v>880</v>
      </c>
      <c r="E31" s="80" t="s">
        <v>881</v>
      </c>
      <c r="F31" s="80" t="s">
        <v>882</v>
      </c>
      <c r="G31" s="80" t="s">
        <v>484</v>
      </c>
    </row>
    <row r="32" spans="2:7" x14ac:dyDescent="0.2">
      <c r="B32" s="59" t="s">
        <v>830</v>
      </c>
      <c r="C32" s="61">
        <v>1</v>
      </c>
      <c r="D32" s="61">
        <v>3</v>
      </c>
      <c r="E32" s="61">
        <v>5</v>
      </c>
      <c r="F32" s="61">
        <v>7</v>
      </c>
      <c r="G32" s="61">
        <v>10</v>
      </c>
    </row>
    <row r="34" spans="2:7" x14ac:dyDescent="0.2">
      <c r="B34" s="77" t="s">
        <v>842</v>
      </c>
      <c r="C34" s="78" t="s">
        <v>527</v>
      </c>
      <c r="D34" s="78"/>
      <c r="E34" s="78"/>
      <c r="F34" s="78"/>
      <c r="G34" s="78"/>
    </row>
    <row r="35" spans="2:7" x14ac:dyDescent="0.2">
      <c r="B35" s="79" t="s">
        <v>527</v>
      </c>
      <c r="C35" s="81" t="s">
        <v>860</v>
      </c>
      <c r="D35" s="81" t="s">
        <v>859</v>
      </c>
      <c r="E35" s="81" t="s">
        <v>858</v>
      </c>
      <c r="F35" s="81" t="s">
        <v>857</v>
      </c>
      <c r="G35" s="81" t="s">
        <v>854</v>
      </c>
    </row>
    <row r="36" spans="2:7" x14ac:dyDescent="0.2">
      <c r="B36" s="59" t="s">
        <v>830</v>
      </c>
      <c r="C36" s="61">
        <v>1</v>
      </c>
      <c r="D36" s="61">
        <v>3</v>
      </c>
      <c r="E36" s="61">
        <v>5</v>
      </c>
      <c r="F36" s="61">
        <v>7</v>
      </c>
      <c r="G36" s="61">
        <v>10</v>
      </c>
    </row>
    <row r="38" spans="2:7" x14ac:dyDescent="0.2">
      <c r="B38" s="77" t="s">
        <v>842</v>
      </c>
      <c r="C38" s="78" t="s">
        <v>379</v>
      </c>
      <c r="D38" s="78"/>
      <c r="E38" s="78"/>
      <c r="F38" s="78"/>
      <c r="G38" s="78"/>
    </row>
    <row r="39" spans="2:7" x14ac:dyDescent="0.2">
      <c r="B39" s="79" t="s">
        <v>379</v>
      </c>
      <c r="C39" s="81" t="s">
        <v>883</v>
      </c>
      <c r="D39" s="82" t="s">
        <v>884</v>
      </c>
      <c r="E39" s="82" t="s">
        <v>885</v>
      </c>
      <c r="F39" s="82" t="s">
        <v>886</v>
      </c>
      <c r="G39" s="82" t="s">
        <v>887</v>
      </c>
    </row>
    <row r="40" spans="2:7" x14ac:dyDescent="0.2">
      <c r="B40" s="59" t="s">
        <v>830</v>
      </c>
      <c r="C40" s="61">
        <v>1</v>
      </c>
      <c r="D40" s="61">
        <v>3</v>
      </c>
      <c r="E40" s="61">
        <v>5</v>
      </c>
      <c r="F40" s="61">
        <v>7</v>
      </c>
      <c r="G40" s="61">
        <v>10</v>
      </c>
    </row>
  </sheetData>
  <sheetProtection algorithmName="SHA-512" hashValue="I+1lFW1epQsIs2vvAX2o+O0ZeD2yh5LKIMDh+oc+bgCp8pg6V0tmhFV91u7h5p419Pqlhsv9mfQHsOmjgG8pvQ==" saltValue="ryNAmWdlg9X+rHwArGwslQ==" spinCount="100000" sheet="1" objects="1" scenarios="1"/>
  <pageMargins left="0.7" right="0.7" top="0.75" bottom="0.75" header="0.3" footer="0.3"/>
  <pageSetup scale="32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68D82-D310-4D6A-8303-E4F1089E55D9}">
  <sheetPr codeName="Sheet33">
    <tabColor theme="7" tint="0.79998168889431442"/>
  </sheetPr>
  <dimension ref="A1:S23263"/>
  <sheetViews>
    <sheetView topLeftCell="B1" zoomScale="70" zoomScaleNormal="70" workbookViewId="0">
      <selection activeCell="B1" sqref="B1"/>
    </sheetView>
  </sheetViews>
  <sheetFormatPr defaultColWidth="8.5703125" defaultRowHeight="16.5" x14ac:dyDescent="0.3"/>
  <cols>
    <col min="1" max="1" width="8.5703125" style="264" hidden="1" customWidth="1"/>
    <col min="2" max="2" width="15.5703125" style="276" customWidth="1"/>
    <col min="3" max="3" width="28.5703125" style="264" bestFit="1" customWidth="1"/>
    <col min="4" max="4" width="7.42578125" style="264" bestFit="1" customWidth="1"/>
    <col min="5" max="5" width="40.42578125" style="264" bestFit="1" customWidth="1"/>
    <col min="6" max="6" width="13.5703125" style="264" bestFit="1" customWidth="1"/>
    <col min="7" max="9" width="8.5703125" style="264"/>
    <col min="10" max="10" width="17.5703125" style="264" customWidth="1"/>
    <col min="11" max="12" width="8.5703125" style="264"/>
    <col min="13" max="13" width="42.5703125" style="264" customWidth="1"/>
    <col min="14" max="16" width="8.5703125" style="264"/>
    <col min="17" max="17" width="44" style="264" bestFit="1" customWidth="1"/>
    <col min="18" max="19" width="20.42578125" style="264" bestFit="1" customWidth="1"/>
    <col min="20" max="16384" width="8.5703125" style="264"/>
  </cols>
  <sheetData>
    <row r="1" spans="1:19" ht="22.5" x14ac:dyDescent="0.3">
      <c r="B1" s="265" t="s">
        <v>888</v>
      </c>
      <c r="C1" s="265"/>
      <c r="D1" s="265"/>
      <c r="E1" s="265"/>
      <c r="F1" s="265"/>
    </row>
    <row r="2" spans="1:19" ht="18" x14ac:dyDescent="0.3">
      <c r="B2" s="266" t="s">
        <v>164</v>
      </c>
      <c r="C2" s="267" t="s">
        <v>111</v>
      </c>
      <c r="D2" s="267" t="s">
        <v>163</v>
      </c>
      <c r="E2" s="267" t="s">
        <v>181</v>
      </c>
      <c r="F2" s="278" t="s">
        <v>789</v>
      </c>
      <c r="Q2" s="268"/>
      <c r="R2" s="268"/>
      <c r="S2" s="268"/>
    </row>
    <row r="3" spans="1:19" x14ac:dyDescent="0.3">
      <c r="A3" s="264" t="str">
        <f>CONCATENATE(C3,D3)</f>
        <v>AnchorageAK</v>
      </c>
      <c r="B3" s="269">
        <v>99504</v>
      </c>
      <c r="C3" s="270" t="s">
        <v>889</v>
      </c>
      <c r="D3" s="270" t="s">
        <v>890</v>
      </c>
      <c r="E3" s="277" t="s">
        <v>889</v>
      </c>
      <c r="F3" s="279" t="s">
        <v>879</v>
      </c>
      <c r="J3" s="264" t="s">
        <v>891</v>
      </c>
      <c r="Q3" s="268" t="s">
        <v>892</v>
      </c>
      <c r="R3" s="268" t="s">
        <v>893</v>
      </c>
      <c r="S3" s="268" t="s">
        <v>894</v>
      </c>
    </row>
    <row r="4" spans="1:19" x14ac:dyDescent="0.3">
      <c r="A4" s="264" t="str">
        <f t="shared" ref="A4:A67" si="0">CONCATENATE(C4,D4)</f>
        <v>AnchorageAK</v>
      </c>
      <c r="B4" s="269">
        <v>99507</v>
      </c>
      <c r="C4" s="270" t="s">
        <v>889</v>
      </c>
      <c r="D4" s="270" t="s">
        <v>890</v>
      </c>
      <c r="E4" s="277" t="s">
        <v>889</v>
      </c>
      <c r="F4" s="279" t="s">
        <v>879</v>
      </c>
      <c r="J4" s="264" t="s">
        <v>164</v>
      </c>
      <c r="K4" s="264">
        <f>'Master Sizer Inputs'!I14</f>
        <v>90064</v>
      </c>
      <c r="Q4" s="271" t="s">
        <v>890</v>
      </c>
      <c r="R4" s="271">
        <v>31</v>
      </c>
      <c r="S4" s="271"/>
    </row>
    <row r="5" spans="1:19" x14ac:dyDescent="0.3">
      <c r="A5" s="264" t="str">
        <f t="shared" si="0"/>
        <v>AnchorageAK</v>
      </c>
      <c r="B5" s="269">
        <v>99508</v>
      </c>
      <c r="C5" s="270" t="s">
        <v>889</v>
      </c>
      <c r="D5" s="270" t="s">
        <v>890</v>
      </c>
      <c r="E5" s="277" t="s">
        <v>889</v>
      </c>
      <c r="F5" s="279" t="s">
        <v>879</v>
      </c>
      <c r="J5" s="264" t="s">
        <v>287</v>
      </c>
      <c r="K5" s="264" t="str">
        <f>'Master Sizer Inputs'!I12</f>
        <v>Los Angeles</v>
      </c>
      <c r="Q5" s="268" t="s">
        <v>889</v>
      </c>
      <c r="R5" s="268">
        <v>23</v>
      </c>
      <c r="S5" s="268"/>
    </row>
    <row r="6" spans="1:19" x14ac:dyDescent="0.3">
      <c r="A6" s="264" t="str">
        <f t="shared" si="0"/>
        <v>WasillaAK</v>
      </c>
      <c r="B6" s="269">
        <v>99654</v>
      </c>
      <c r="C6" s="270" t="s">
        <v>895</v>
      </c>
      <c r="D6" s="270" t="s">
        <v>890</v>
      </c>
      <c r="E6" s="277" t="s">
        <v>889</v>
      </c>
      <c r="F6" s="279" t="s">
        <v>879</v>
      </c>
      <c r="J6" s="264" t="s">
        <v>163</v>
      </c>
      <c r="K6" s="264" t="str">
        <f>'Master Sizer Inputs'!I13</f>
        <v>FL</v>
      </c>
      <c r="Q6" s="268" t="s">
        <v>896</v>
      </c>
      <c r="R6" s="268">
        <v>5</v>
      </c>
      <c r="S6" s="268"/>
    </row>
    <row r="7" spans="1:19" x14ac:dyDescent="0.3">
      <c r="A7" s="264" t="str">
        <f t="shared" si="0"/>
        <v>JuneauAK</v>
      </c>
      <c r="B7" s="269">
        <v>99801</v>
      </c>
      <c r="C7" s="270" t="s">
        <v>897</v>
      </c>
      <c r="D7" s="270" t="s">
        <v>890</v>
      </c>
      <c r="E7" s="277" t="s">
        <v>897</v>
      </c>
      <c r="F7" s="279" t="s">
        <v>879</v>
      </c>
      <c r="J7" s="264" t="s">
        <v>898</v>
      </c>
      <c r="L7" s="264" t="str">
        <f>VLOOKUP(K4,B:E,4,)</f>
        <v>Los Angeles-Long Beach-Anaheim</v>
      </c>
      <c r="Q7" s="268" t="s">
        <v>897</v>
      </c>
      <c r="R7" s="268">
        <v>2</v>
      </c>
      <c r="S7" s="268"/>
    </row>
    <row r="8" spans="1:19" x14ac:dyDescent="0.3">
      <c r="A8" s="264" t="str">
        <f t="shared" si="0"/>
        <v>PalmerAK</v>
      </c>
      <c r="B8" s="269">
        <v>99645</v>
      </c>
      <c r="C8" s="270" t="s">
        <v>899</v>
      </c>
      <c r="D8" s="270" t="s">
        <v>890</v>
      </c>
      <c r="E8" s="277" t="s">
        <v>889</v>
      </c>
      <c r="F8" s="279" t="s">
        <v>879</v>
      </c>
      <c r="J8" s="264" t="s">
        <v>900</v>
      </c>
      <c r="L8" s="264" t="str">
        <f>VLOOKUP(K5,C:E,3,)</f>
        <v>Los Angeles-Long Beach-Anaheim</v>
      </c>
      <c r="Q8" s="268" t="s">
        <v>901</v>
      </c>
      <c r="R8" s="268">
        <v>1</v>
      </c>
      <c r="S8" s="268"/>
    </row>
    <row r="9" spans="1:19" x14ac:dyDescent="0.3">
      <c r="A9" s="264" t="str">
        <f t="shared" si="0"/>
        <v>AnchorageAK</v>
      </c>
      <c r="B9" s="269">
        <v>99577</v>
      </c>
      <c r="C9" s="270" t="s">
        <v>889</v>
      </c>
      <c r="D9" s="270" t="s">
        <v>890</v>
      </c>
      <c r="E9" s="277" t="s">
        <v>889</v>
      </c>
      <c r="F9" s="279" t="s">
        <v>879</v>
      </c>
      <c r="J9" s="264" t="s">
        <v>181</v>
      </c>
      <c r="L9" s="264" t="e" cm="1">
        <f t="array" ref="L9">INDEX(E:E,MATCH(1,(K5=C:C)*(K6=D:D),0))</f>
        <v>#N/A</v>
      </c>
      <c r="Q9" s="271" t="s">
        <v>902</v>
      </c>
      <c r="R9" s="271">
        <v>471</v>
      </c>
      <c r="S9" s="271"/>
    </row>
    <row r="10" spans="1:19" x14ac:dyDescent="0.3">
      <c r="A10" s="264" t="str">
        <f t="shared" si="0"/>
        <v>FairbanksAK</v>
      </c>
      <c r="B10" s="269">
        <v>99709</v>
      </c>
      <c r="C10" s="270" t="s">
        <v>896</v>
      </c>
      <c r="D10" s="270" t="s">
        <v>890</v>
      </c>
      <c r="E10" s="277" t="s">
        <v>896</v>
      </c>
      <c r="F10" s="279" t="s">
        <v>879</v>
      </c>
      <c r="Q10" s="268" t="s">
        <v>903</v>
      </c>
      <c r="R10" s="268">
        <v>8</v>
      </c>
      <c r="S10" s="268"/>
    </row>
    <row r="11" spans="1:19" x14ac:dyDescent="0.3">
      <c r="A11" s="264" t="str">
        <f t="shared" si="0"/>
        <v>AnchorageAK</v>
      </c>
      <c r="B11" s="269">
        <v>99502</v>
      </c>
      <c r="C11" s="270" t="s">
        <v>889</v>
      </c>
      <c r="D11" s="270" t="s">
        <v>890</v>
      </c>
      <c r="E11" s="277" t="s">
        <v>889</v>
      </c>
      <c r="F11" s="279" t="s">
        <v>879</v>
      </c>
      <c r="J11" s="264" t="s">
        <v>904</v>
      </c>
      <c r="N11" s="264" t="s">
        <v>905</v>
      </c>
      <c r="Q11" s="268" t="s">
        <v>906</v>
      </c>
      <c r="R11" s="268">
        <v>6</v>
      </c>
      <c r="S11" s="268"/>
    </row>
    <row r="12" spans="1:19" x14ac:dyDescent="0.3">
      <c r="A12" s="264" t="str">
        <f t="shared" si="0"/>
        <v>North PoleAK</v>
      </c>
      <c r="B12" s="269">
        <v>99705</v>
      </c>
      <c r="C12" s="270" t="s">
        <v>907</v>
      </c>
      <c r="D12" s="270" t="s">
        <v>890</v>
      </c>
      <c r="E12" s="277" t="s">
        <v>896</v>
      </c>
      <c r="F12" s="279" t="s">
        <v>879</v>
      </c>
      <c r="J12" s="264" t="s">
        <v>908</v>
      </c>
      <c r="M12" s="264" t="s">
        <v>909</v>
      </c>
      <c r="Q12" s="268" t="s">
        <v>910</v>
      </c>
      <c r="R12" s="268">
        <v>12</v>
      </c>
      <c r="S12" s="268"/>
    </row>
    <row r="13" spans="1:19" x14ac:dyDescent="0.3">
      <c r="A13" s="264" t="str">
        <f t="shared" si="0"/>
        <v>AnchorageAK</v>
      </c>
      <c r="B13" s="269">
        <v>99501</v>
      </c>
      <c r="C13" s="270" t="s">
        <v>889</v>
      </c>
      <c r="D13" s="270" t="s">
        <v>890</v>
      </c>
      <c r="E13" s="277" t="s">
        <v>889</v>
      </c>
      <c r="F13" s="279" t="s">
        <v>879</v>
      </c>
      <c r="J13" s="272" t="s">
        <v>911</v>
      </c>
      <c r="K13" s="272"/>
      <c r="L13" s="272"/>
      <c r="M13" s="272" t="s">
        <v>912</v>
      </c>
      <c r="N13" s="272">
        <v>0.05</v>
      </c>
      <c r="Q13" s="268" t="s">
        <v>913</v>
      </c>
      <c r="R13" s="268">
        <v>4</v>
      </c>
      <c r="S13" s="268"/>
    </row>
    <row r="14" spans="1:19" x14ac:dyDescent="0.3">
      <c r="A14" s="264" t="str">
        <f t="shared" si="0"/>
        <v>AnchorageAK</v>
      </c>
      <c r="B14" s="269">
        <v>99515</v>
      </c>
      <c r="C14" s="270" t="s">
        <v>889</v>
      </c>
      <c r="D14" s="270" t="s">
        <v>890</v>
      </c>
      <c r="E14" s="277" t="s">
        <v>889</v>
      </c>
      <c r="F14" s="279" t="s">
        <v>879</v>
      </c>
      <c r="J14" s="272" t="s">
        <v>914</v>
      </c>
      <c r="K14" s="272"/>
      <c r="L14" s="272"/>
      <c r="M14" s="272" t="s">
        <v>915</v>
      </c>
      <c r="N14" s="272">
        <v>0.05</v>
      </c>
      <c r="Q14" s="268" t="s">
        <v>916</v>
      </c>
      <c r="R14" s="268">
        <v>10</v>
      </c>
      <c r="S14" s="268"/>
    </row>
    <row r="15" spans="1:19" x14ac:dyDescent="0.3">
      <c r="A15" s="264" t="str">
        <f t="shared" si="0"/>
        <v>FairbanksAK</v>
      </c>
      <c r="B15" s="269">
        <v>99701</v>
      </c>
      <c r="C15" s="270" t="s">
        <v>896</v>
      </c>
      <c r="D15" s="270" t="s">
        <v>890</v>
      </c>
      <c r="E15" s="277" t="s">
        <v>896</v>
      </c>
      <c r="F15" s="279" t="s">
        <v>879</v>
      </c>
      <c r="J15" s="272" t="s">
        <v>917</v>
      </c>
      <c r="K15" s="272"/>
      <c r="L15" s="272"/>
      <c r="M15" s="272" t="s">
        <v>918</v>
      </c>
      <c r="N15" s="272">
        <v>0.05</v>
      </c>
      <c r="Q15" s="268" t="s">
        <v>919</v>
      </c>
      <c r="R15" s="268">
        <v>107</v>
      </c>
      <c r="S15" s="268"/>
    </row>
    <row r="16" spans="1:19" x14ac:dyDescent="0.3">
      <c r="A16" s="264" t="str">
        <f t="shared" si="0"/>
        <v>AnchorageAK</v>
      </c>
      <c r="B16" s="269">
        <v>99516</v>
      </c>
      <c r="C16" s="270" t="s">
        <v>889</v>
      </c>
      <c r="D16" s="270" t="s">
        <v>890</v>
      </c>
      <c r="E16" s="277" t="s">
        <v>889</v>
      </c>
      <c r="F16" s="279" t="s">
        <v>879</v>
      </c>
      <c r="J16" s="272" t="s">
        <v>920</v>
      </c>
      <c r="K16" s="272"/>
      <c r="L16" s="272"/>
      <c r="M16" s="272" t="s">
        <v>921</v>
      </c>
      <c r="N16" s="272">
        <v>0.05</v>
      </c>
      <c r="Q16" s="268" t="s">
        <v>922</v>
      </c>
      <c r="R16" s="268">
        <v>8</v>
      </c>
      <c r="S16" s="268"/>
    </row>
    <row r="17" spans="1:19" x14ac:dyDescent="0.3">
      <c r="A17" s="264" t="str">
        <f t="shared" si="0"/>
        <v>AnchorageAK</v>
      </c>
      <c r="B17" s="269">
        <v>99517</v>
      </c>
      <c r="C17" s="270" t="s">
        <v>889</v>
      </c>
      <c r="D17" s="270" t="s">
        <v>890</v>
      </c>
      <c r="E17" s="277" t="s">
        <v>889</v>
      </c>
      <c r="F17" s="279" t="s">
        <v>879</v>
      </c>
      <c r="J17" s="272" t="s">
        <v>923</v>
      </c>
      <c r="K17" s="272"/>
      <c r="L17" s="272"/>
      <c r="M17" s="272" t="s">
        <v>924</v>
      </c>
      <c r="N17" s="272">
        <v>0.05</v>
      </c>
      <c r="Q17" s="268" t="s">
        <v>925</v>
      </c>
      <c r="R17" s="268">
        <v>11</v>
      </c>
      <c r="S17" s="268"/>
    </row>
    <row r="18" spans="1:19" x14ac:dyDescent="0.3">
      <c r="A18" s="264" t="str">
        <f t="shared" si="0"/>
        <v>AnchorageAK</v>
      </c>
      <c r="B18" s="269">
        <v>99503</v>
      </c>
      <c r="C18" s="270" t="s">
        <v>889</v>
      </c>
      <c r="D18" s="270" t="s">
        <v>890</v>
      </c>
      <c r="E18" s="277" t="s">
        <v>889</v>
      </c>
      <c r="F18" s="279" t="s">
        <v>879</v>
      </c>
      <c r="J18" s="272" t="s">
        <v>926</v>
      </c>
      <c r="K18" s="272"/>
      <c r="L18" s="272"/>
      <c r="M18" s="272" t="s">
        <v>927</v>
      </c>
      <c r="N18" s="272">
        <v>0.05</v>
      </c>
      <c r="Q18" s="268" t="s">
        <v>928</v>
      </c>
      <c r="R18" s="268">
        <v>22</v>
      </c>
      <c r="S18" s="268"/>
    </row>
    <row r="19" spans="1:19" x14ac:dyDescent="0.3">
      <c r="A19" s="264" t="str">
        <f t="shared" si="0"/>
        <v>KetchikanAK</v>
      </c>
      <c r="B19" s="269">
        <v>99901</v>
      </c>
      <c r="C19" s="270" t="s">
        <v>901</v>
      </c>
      <c r="D19" s="270" t="s">
        <v>890</v>
      </c>
      <c r="E19" s="277" t="s">
        <v>901</v>
      </c>
      <c r="F19" s="279" t="s">
        <v>879</v>
      </c>
      <c r="J19" s="272"/>
      <c r="K19" s="272"/>
      <c r="L19" s="272"/>
      <c r="M19" s="272"/>
      <c r="N19" s="272"/>
      <c r="Q19" s="268" t="s">
        <v>929</v>
      </c>
      <c r="R19" s="268">
        <v>17</v>
      </c>
      <c r="S19" s="268"/>
    </row>
    <row r="20" spans="1:19" x14ac:dyDescent="0.3">
      <c r="A20" s="264" t="str">
        <f t="shared" si="0"/>
        <v>WasillaAK</v>
      </c>
      <c r="B20" s="269">
        <v>99623</v>
      </c>
      <c r="C20" s="270" t="s">
        <v>895</v>
      </c>
      <c r="D20" s="270" t="s">
        <v>890</v>
      </c>
      <c r="E20" s="277" t="s">
        <v>889</v>
      </c>
      <c r="F20" s="279" t="s">
        <v>879</v>
      </c>
      <c r="J20" s="272"/>
      <c r="K20" s="272"/>
      <c r="L20" s="272"/>
      <c r="M20" s="272"/>
      <c r="N20" s="272"/>
      <c r="Q20" s="268" t="s">
        <v>930</v>
      </c>
      <c r="R20" s="268">
        <v>23</v>
      </c>
      <c r="S20" s="268"/>
    </row>
    <row r="21" spans="1:19" x14ac:dyDescent="0.3">
      <c r="A21" s="264" t="str">
        <f t="shared" si="0"/>
        <v>FairbanksAK</v>
      </c>
      <c r="B21" s="269">
        <v>99712</v>
      </c>
      <c r="C21" s="270" t="s">
        <v>896</v>
      </c>
      <c r="D21" s="270" t="s">
        <v>890</v>
      </c>
      <c r="E21" s="277" t="s">
        <v>896</v>
      </c>
      <c r="F21" s="279" t="s">
        <v>879</v>
      </c>
      <c r="J21" s="272"/>
      <c r="K21" s="272"/>
      <c r="L21" s="272"/>
      <c r="M21" s="272"/>
      <c r="N21" s="272"/>
      <c r="Q21" s="268" t="s">
        <v>931</v>
      </c>
      <c r="R21" s="268">
        <v>9</v>
      </c>
      <c r="S21" s="268"/>
    </row>
    <row r="22" spans="1:19" x14ac:dyDescent="0.3">
      <c r="A22" s="264" t="str">
        <f t="shared" si="0"/>
        <v>AnchorageAK</v>
      </c>
      <c r="B22" s="269">
        <v>99518</v>
      </c>
      <c r="C22" s="270" t="s">
        <v>889</v>
      </c>
      <c r="D22" s="270" t="s">
        <v>890</v>
      </c>
      <c r="E22" s="277" t="s">
        <v>889</v>
      </c>
      <c r="F22" s="279" t="s">
        <v>879</v>
      </c>
      <c r="J22" s="272"/>
      <c r="K22" s="272"/>
      <c r="L22" s="272"/>
      <c r="M22" s="272"/>
      <c r="N22" s="272"/>
      <c r="Q22" s="268" t="s">
        <v>932</v>
      </c>
      <c r="R22" s="268">
        <v>6</v>
      </c>
      <c r="S22" s="268"/>
    </row>
    <row r="23" spans="1:19" x14ac:dyDescent="0.3">
      <c r="A23" s="264" t="str">
        <f t="shared" si="0"/>
        <v>AnchorageAK</v>
      </c>
      <c r="B23" s="269">
        <v>99567</v>
      </c>
      <c r="C23" s="270" t="s">
        <v>889</v>
      </c>
      <c r="D23" s="270" t="s">
        <v>890</v>
      </c>
      <c r="E23" s="277" t="s">
        <v>889</v>
      </c>
      <c r="F23" s="279" t="s">
        <v>879</v>
      </c>
      <c r="J23" s="272"/>
      <c r="K23" s="272"/>
      <c r="L23" s="272"/>
      <c r="M23" s="272"/>
      <c r="N23" s="272"/>
      <c r="Q23" s="268" t="s">
        <v>933</v>
      </c>
      <c r="R23" s="268">
        <v>14</v>
      </c>
      <c r="S23" s="268"/>
    </row>
    <row r="24" spans="1:19" x14ac:dyDescent="0.3">
      <c r="A24" s="264" t="str">
        <f t="shared" si="0"/>
        <v>WillowAK</v>
      </c>
      <c r="B24" s="269">
        <v>99688</v>
      </c>
      <c r="C24" s="270" t="s">
        <v>934</v>
      </c>
      <c r="D24" s="270" t="s">
        <v>890</v>
      </c>
      <c r="E24" s="277" t="s">
        <v>889</v>
      </c>
      <c r="F24" s="279" t="s">
        <v>879</v>
      </c>
      <c r="J24" s="272"/>
      <c r="K24" s="272"/>
      <c r="L24" s="272"/>
      <c r="M24" s="272"/>
      <c r="N24" s="272"/>
      <c r="Q24" s="268" t="s">
        <v>935</v>
      </c>
      <c r="R24" s="268">
        <v>15</v>
      </c>
      <c r="S24" s="268"/>
    </row>
    <row r="25" spans="1:19" x14ac:dyDescent="0.3">
      <c r="A25" s="264" t="str">
        <f t="shared" si="0"/>
        <v>Big LakeAK</v>
      </c>
      <c r="B25" s="269">
        <v>99652</v>
      </c>
      <c r="C25" s="270" t="s">
        <v>936</v>
      </c>
      <c r="D25" s="270" t="s">
        <v>890</v>
      </c>
      <c r="E25" s="277" t="s">
        <v>889</v>
      </c>
      <c r="F25" s="279" t="s">
        <v>879</v>
      </c>
      <c r="J25" s="272"/>
      <c r="K25" s="272"/>
      <c r="L25" s="272"/>
      <c r="M25" s="272"/>
      <c r="N25" s="272"/>
      <c r="Q25" s="268" t="s">
        <v>937</v>
      </c>
      <c r="R25" s="268">
        <v>10</v>
      </c>
      <c r="S25" s="268"/>
    </row>
    <row r="26" spans="1:19" x14ac:dyDescent="0.3">
      <c r="A26" s="264" t="str">
        <f t="shared" si="0"/>
        <v>JuneauAK</v>
      </c>
      <c r="B26" s="269">
        <v>99824</v>
      </c>
      <c r="C26" s="270" t="s">
        <v>897</v>
      </c>
      <c r="D26" s="270" t="s">
        <v>890</v>
      </c>
      <c r="E26" s="277" t="s">
        <v>897</v>
      </c>
      <c r="F26" s="279" t="s">
        <v>879</v>
      </c>
      <c r="J26" s="272"/>
      <c r="K26" s="272"/>
      <c r="L26" s="272"/>
      <c r="M26" s="272"/>
      <c r="N26" s="272"/>
      <c r="Q26" s="268" t="s">
        <v>938</v>
      </c>
      <c r="R26" s="268">
        <v>33</v>
      </c>
      <c r="S26" s="268"/>
    </row>
    <row r="27" spans="1:19" x14ac:dyDescent="0.3">
      <c r="A27" s="264" t="str">
        <f t="shared" si="0"/>
        <v>AnchorageAK</v>
      </c>
      <c r="B27" s="269">
        <v>99587</v>
      </c>
      <c r="C27" s="270" t="s">
        <v>889</v>
      </c>
      <c r="D27" s="270" t="s">
        <v>890</v>
      </c>
      <c r="E27" s="277" t="s">
        <v>889</v>
      </c>
      <c r="F27" s="279" t="s">
        <v>879</v>
      </c>
      <c r="J27" s="272"/>
      <c r="K27" s="272"/>
      <c r="L27" s="272"/>
      <c r="M27" s="272"/>
      <c r="N27" s="272"/>
      <c r="Q27" s="268" t="s">
        <v>939</v>
      </c>
      <c r="R27" s="268">
        <v>34</v>
      </c>
      <c r="S27" s="268"/>
    </row>
    <row r="28" spans="1:19" x14ac:dyDescent="0.3">
      <c r="A28" s="264" t="str">
        <f t="shared" si="0"/>
        <v>TalkeetnaAK</v>
      </c>
      <c r="B28" s="269">
        <v>99676</v>
      </c>
      <c r="C28" s="270" t="s">
        <v>940</v>
      </c>
      <c r="D28" s="270" t="s">
        <v>890</v>
      </c>
      <c r="E28" s="277" t="s">
        <v>889</v>
      </c>
      <c r="F28" s="279" t="s">
        <v>879</v>
      </c>
      <c r="J28" s="272"/>
      <c r="K28" s="272"/>
      <c r="L28" s="272"/>
      <c r="M28" s="272"/>
      <c r="N28" s="272"/>
      <c r="Q28" s="268" t="s">
        <v>941</v>
      </c>
      <c r="R28" s="268">
        <v>38</v>
      </c>
      <c r="S28" s="268"/>
    </row>
    <row r="29" spans="1:19" x14ac:dyDescent="0.3">
      <c r="A29" s="264" t="str">
        <f t="shared" si="0"/>
        <v>SuttonAK</v>
      </c>
      <c r="B29" s="269">
        <v>99674</v>
      </c>
      <c r="C29" s="270" t="s">
        <v>942</v>
      </c>
      <c r="D29" s="270" t="s">
        <v>890</v>
      </c>
      <c r="E29" s="277" t="s">
        <v>889</v>
      </c>
      <c r="F29" s="279" t="s">
        <v>879</v>
      </c>
      <c r="J29" s="272"/>
      <c r="K29" s="272"/>
      <c r="L29" s="272"/>
      <c r="M29" s="272"/>
      <c r="N29" s="272"/>
      <c r="Q29" s="268" t="s">
        <v>943</v>
      </c>
      <c r="R29" s="268">
        <v>5</v>
      </c>
      <c r="S29" s="268"/>
    </row>
    <row r="30" spans="1:19" x14ac:dyDescent="0.3">
      <c r="A30" s="264" t="str">
        <f t="shared" si="0"/>
        <v>SalchaAK</v>
      </c>
      <c r="B30" s="269">
        <v>99714</v>
      </c>
      <c r="C30" s="270" t="s">
        <v>944</v>
      </c>
      <c r="D30" s="270" t="s">
        <v>890</v>
      </c>
      <c r="E30" s="277" t="s">
        <v>896</v>
      </c>
      <c r="F30" s="279" t="s">
        <v>879</v>
      </c>
      <c r="J30" s="272"/>
      <c r="K30" s="272"/>
      <c r="L30" s="272"/>
      <c r="M30" s="272"/>
      <c r="N30" s="272"/>
      <c r="Q30" s="268" t="s">
        <v>945</v>
      </c>
      <c r="R30" s="268">
        <v>18</v>
      </c>
      <c r="S30" s="268"/>
    </row>
    <row r="31" spans="1:19" x14ac:dyDescent="0.3">
      <c r="A31" s="264" t="str">
        <f t="shared" si="0"/>
        <v>AnchorageAK</v>
      </c>
      <c r="B31" s="269">
        <v>99540</v>
      </c>
      <c r="C31" s="270" t="s">
        <v>889</v>
      </c>
      <c r="D31" s="270" t="s">
        <v>890</v>
      </c>
      <c r="E31" s="277" t="s">
        <v>889</v>
      </c>
      <c r="F31" s="279" t="s">
        <v>879</v>
      </c>
      <c r="Q31" s="268" t="s">
        <v>946</v>
      </c>
      <c r="R31" s="268">
        <v>6</v>
      </c>
      <c r="S31" s="268"/>
    </row>
    <row r="32" spans="1:19" x14ac:dyDescent="0.3">
      <c r="A32" s="264" t="str">
        <f t="shared" si="0"/>
        <v>TalkeetnaAK</v>
      </c>
      <c r="B32" s="269">
        <v>13666</v>
      </c>
      <c r="C32" s="270" t="s">
        <v>940</v>
      </c>
      <c r="D32" s="270" t="s">
        <v>890</v>
      </c>
      <c r="E32" s="277" t="s">
        <v>889</v>
      </c>
      <c r="F32" s="279" t="s">
        <v>879</v>
      </c>
      <c r="J32" s="264" t="s">
        <v>947</v>
      </c>
      <c r="Q32" s="268" t="s">
        <v>948</v>
      </c>
      <c r="R32" s="268">
        <v>13</v>
      </c>
      <c r="S32" s="268"/>
    </row>
    <row r="33" spans="1:19" x14ac:dyDescent="0.3">
      <c r="A33" s="264" t="str">
        <f t="shared" si="0"/>
        <v>WillowAK</v>
      </c>
      <c r="B33" s="269">
        <v>13695</v>
      </c>
      <c r="C33" s="270" t="s">
        <v>934</v>
      </c>
      <c r="D33" s="270" t="s">
        <v>890</v>
      </c>
      <c r="E33" s="277" t="s">
        <v>889</v>
      </c>
      <c r="F33" s="279" t="s">
        <v>879</v>
      </c>
      <c r="J33" s="273" t="str">
        <f>_xlfn.IFNA(L9,"Please Check City and State")</f>
        <v>Please Check City and State</v>
      </c>
      <c r="K33" s="274"/>
      <c r="L33" s="275">
        <f>_xlfn.IFNA(VLOOKUP(J33,Q:S,3,),0)</f>
        <v>0</v>
      </c>
      <c r="Q33" s="268" t="s">
        <v>949</v>
      </c>
      <c r="R33" s="268">
        <v>5</v>
      </c>
      <c r="S33" s="268"/>
    </row>
    <row r="34" spans="1:19" x14ac:dyDescent="0.3">
      <c r="A34" s="264" t="str">
        <f t="shared" si="0"/>
        <v>HooverAL</v>
      </c>
      <c r="B34" s="269">
        <v>35242</v>
      </c>
      <c r="C34" s="270" t="s">
        <v>950</v>
      </c>
      <c r="D34" s="270" t="s">
        <v>902</v>
      </c>
      <c r="E34" s="277" t="s">
        <v>919</v>
      </c>
      <c r="F34" s="279" t="s">
        <v>880</v>
      </c>
      <c r="Q34" s="268" t="s">
        <v>951</v>
      </c>
      <c r="R34" s="268">
        <v>31</v>
      </c>
      <c r="S34" s="268"/>
    </row>
    <row r="35" spans="1:19" x14ac:dyDescent="0.3">
      <c r="A35" s="264" t="str">
        <f t="shared" si="0"/>
        <v>MontgomeryAL</v>
      </c>
      <c r="B35" s="269">
        <v>36117</v>
      </c>
      <c r="C35" s="270" t="s">
        <v>941</v>
      </c>
      <c r="D35" s="270" t="s">
        <v>902</v>
      </c>
      <c r="E35" s="277" t="s">
        <v>941</v>
      </c>
      <c r="F35" s="279" t="s">
        <v>880</v>
      </c>
      <c r="Q35" s="268" t="s">
        <v>952</v>
      </c>
      <c r="R35" s="268">
        <v>6</v>
      </c>
      <c r="S35" s="268"/>
    </row>
    <row r="36" spans="1:19" x14ac:dyDescent="0.3">
      <c r="A36" s="264" t="str">
        <f t="shared" si="0"/>
        <v>MobileAL</v>
      </c>
      <c r="B36" s="269">
        <v>36695</v>
      </c>
      <c r="C36" s="270" t="s">
        <v>939</v>
      </c>
      <c r="D36" s="270" t="s">
        <v>902</v>
      </c>
      <c r="E36" s="277" t="s">
        <v>939</v>
      </c>
      <c r="F36" s="279" t="s">
        <v>880</v>
      </c>
      <c r="Q36" s="271" t="s">
        <v>953</v>
      </c>
      <c r="R36" s="271">
        <v>320</v>
      </c>
      <c r="S36" s="271"/>
    </row>
    <row r="37" spans="1:19" x14ac:dyDescent="0.3">
      <c r="A37" s="264" t="str">
        <f t="shared" si="0"/>
        <v>AuburnAL</v>
      </c>
      <c r="B37" s="269">
        <v>36830</v>
      </c>
      <c r="C37" s="270" t="s">
        <v>954</v>
      </c>
      <c r="D37" s="270" t="s">
        <v>902</v>
      </c>
      <c r="E37" s="277" t="s">
        <v>916</v>
      </c>
      <c r="F37" s="279" t="s">
        <v>880</v>
      </c>
      <c r="Q37" s="268" t="s">
        <v>955</v>
      </c>
      <c r="R37" s="268">
        <v>4</v>
      </c>
      <c r="S37" s="268"/>
    </row>
    <row r="38" spans="1:19" x14ac:dyDescent="0.3">
      <c r="A38" s="264" t="str">
        <f t="shared" si="0"/>
        <v>MadisonAL</v>
      </c>
      <c r="B38" s="269">
        <v>35758</v>
      </c>
      <c r="C38" s="270" t="s">
        <v>956</v>
      </c>
      <c r="D38" s="270" t="s">
        <v>902</v>
      </c>
      <c r="E38" s="277" t="s">
        <v>938</v>
      </c>
      <c r="F38" s="279" t="s">
        <v>880</v>
      </c>
      <c r="J38" s="264" t="s">
        <v>957</v>
      </c>
      <c r="Q38" s="268" t="s">
        <v>958</v>
      </c>
      <c r="R38" s="268">
        <v>13</v>
      </c>
      <c r="S38" s="268"/>
    </row>
    <row r="39" spans="1:19" x14ac:dyDescent="0.3">
      <c r="A39" s="264" t="str">
        <f t="shared" si="0"/>
        <v>BirminghamAL</v>
      </c>
      <c r="B39" s="269">
        <v>35215</v>
      </c>
      <c r="C39" s="270" t="s">
        <v>959</v>
      </c>
      <c r="D39" s="270" t="s">
        <v>902</v>
      </c>
      <c r="E39" s="277" t="s">
        <v>919</v>
      </c>
      <c r="F39" s="279" t="s">
        <v>880</v>
      </c>
      <c r="Q39" s="268" t="s">
        <v>960</v>
      </c>
      <c r="R39" s="268">
        <v>7</v>
      </c>
      <c r="S39" s="268"/>
    </row>
    <row r="40" spans="1:19" x14ac:dyDescent="0.3">
      <c r="A40" s="264" t="str">
        <f t="shared" si="0"/>
        <v>TuscaloosaAL</v>
      </c>
      <c r="B40" s="269">
        <v>35405</v>
      </c>
      <c r="C40" s="270" t="s">
        <v>951</v>
      </c>
      <c r="D40" s="270" t="s">
        <v>902</v>
      </c>
      <c r="E40" s="277" t="s">
        <v>951</v>
      </c>
      <c r="F40" s="279" t="s">
        <v>880</v>
      </c>
      <c r="Q40" s="268" t="s">
        <v>961</v>
      </c>
      <c r="R40" s="268">
        <v>8</v>
      </c>
      <c r="S40" s="268"/>
    </row>
    <row r="41" spans="1:19" x14ac:dyDescent="0.3">
      <c r="A41" s="264" t="str">
        <f t="shared" si="0"/>
        <v>MontgomeryAL</v>
      </c>
      <c r="B41" s="269">
        <v>36116</v>
      </c>
      <c r="C41" s="270" t="s">
        <v>941</v>
      </c>
      <c r="D41" s="270" t="s">
        <v>902</v>
      </c>
      <c r="E41" s="277" t="s">
        <v>941</v>
      </c>
      <c r="F41" s="279" t="s">
        <v>880</v>
      </c>
      <c r="Q41" s="268" t="s">
        <v>962</v>
      </c>
      <c r="R41" s="268">
        <v>8</v>
      </c>
      <c r="S41" s="268"/>
    </row>
    <row r="42" spans="1:19" x14ac:dyDescent="0.3">
      <c r="A42" s="264" t="str">
        <f t="shared" si="0"/>
        <v>TuscaloosaAL</v>
      </c>
      <c r="B42" s="269">
        <v>35401</v>
      </c>
      <c r="C42" s="270" t="s">
        <v>951</v>
      </c>
      <c r="D42" s="270" t="s">
        <v>902</v>
      </c>
      <c r="E42" s="277" t="s">
        <v>951</v>
      </c>
      <c r="F42" s="279" t="s">
        <v>880</v>
      </c>
      <c r="Q42" s="268" t="s">
        <v>963</v>
      </c>
      <c r="R42" s="268">
        <v>39</v>
      </c>
      <c r="S42" s="268"/>
    </row>
    <row r="43" spans="1:19" x14ac:dyDescent="0.3">
      <c r="A43" s="264" t="str">
        <f t="shared" si="0"/>
        <v>Vestavia HillsAL</v>
      </c>
      <c r="B43" s="269">
        <v>35216</v>
      </c>
      <c r="C43" s="270" t="s">
        <v>964</v>
      </c>
      <c r="D43" s="270" t="s">
        <v>902</v>
      </c>
      <c r="E43" s="277" t="s">
        <v>919</v>
      </c>
      <c r="F43" s="279" t="s">
        <v>880</v>
      </c>
      <c r="Q43" s="268" t="s">
        <v>965</v>
      </c>
      <c r="R43" s="268">
        <v>9</v>
      </c>
      <c r="S43" s="268"/>
    </row>
    <row r="44" spans="1:19" x14ac:dyDescent="0.3">
      <c r="A44" s="264" t="str">
        <f t="shared" si="0"/>
        <v>MobileAL</v>
      </c>
      <c r="B44" s="269">
        <v>36608</v>
      </c>
      <c r="C44" s="270" t="s">
        <v>939</v>
      </c>
      <c r="D44" s="270" t="s">
        <v>902</v>
      </c>
      <c r="E44" s="277" t="s">
        <v>939</v>
      </c>
      <c r="F44" s="279" t="s">
        <v>880</v>
      </c>
      <c r="Q44" s="268" t="s">
        <v>966</v>
      </c>
      <c r="R44" s="268">
        <v>21</v>
      </c>
      <c r="S44" s="268"/>
    </row>
    <row r="45" spans="1:19" x14ac:dyDescent="0.3">
      <c r="A45" s="264" t="str">
        <f t="shared" si="0"/>
        <v>DothanAL</v>
      </c>
      <c r="B45" s="269">
        <v>36301</v>
      </c>
      <c r="C45" s="270" t="s">
        <v>930</v>
      </c>
      <c r="D45" s="270" t="s">
        <v>902</v>
      </c>
      <c r="E45" s="277" t="s">
        <v>930</v>
      </c>
      <c r="F45" s="279" t="s">
        <v>880</v>
      </c>
      <c r="Q45" s="268" t="s">
        <v>967</v>
      </c>
      <c r="R45" s="268">
        <v>16</v>
      </c>
      <c r="S45" s="268"/>
    </row>
    <row r="46" spans="1:19" x14ac:dyDescent="0.3">
      <c r="A46" s="264" t="str">
        <f t="shared" si="0"/>
        <v>EnterpriseAL</v>
      </c>
      <c r="B46" s="269">
        <v>36330</v>
      </c>
      <c r="C46" s="270" t="s">
        <v>931</v>
      </c>
      <c r="D46" s="270" t="s">
        <v>902</v>
      </c>
      <c r="E46" s="277" t="s">
        <v>931</v>
      </c>
      <c r="F46" s="279" t="s">
        <v>880</v>
      </c>
      <c r="Q46" s="268" t="s">
        <v>968</v>
      </c>
      <c r="R46" s="268">
        <v>7</v>
      </c>
      <c r="S46" s="268"/>
    </row>
    <row r="47" spans="1:19" x14ac:dyDescent="0.3">
      <c r="A47" s="264" t="str">
        <f t="shared" si="0"/>
        <v>FlorenceAL</v>
      </c>
      <c r="B47" s="269">
        <v>35630</v>
      </c>
      <c r="C47" s="270" t="s">
        <v>969</v>
      </c>
      <c r="D47" s="270" t="s">
        <v>902</v>
      </c>
      <c r="E47" s="277" t="s">
        <v>933</v>
      </c>
      <c r="F47" s="279" t="s">
        <v>880</v>
      </c>
      <c r="Q47" s="268" t="s">
        <v>970</v>
      </c>
      <c r="R47" s="268">
        <v>13</v>
      </c>
      <c r="S47" s="268"/>
    </row>
    <row r="48" spans="1:19" x14ac:dyDescent="0.3">
      <c r="A48" s="264" t="str">
        <f t="shared" si="0"/>
        <v>HooverAL</v>
      </c>
      <c r="B48" s="269">
        <v>35226</v>
      </c>
      <c r="C48" s="270" t="s">
        <v>950</v>
      </c>
      <c r="D48" s="270" t="s">
        <v>902</v>
      </c>
      <c r="E48" s="277" t="s">
        <v>919</v>
      </c>
      <c r="F48" s="279" t="s">
        <v>880</v>
      </c>
      <c r="Q48" s="268" t="s">
        <v>971</v>
      </c>
      <c r="R48" s="268">
        <v>7</v>
      </c>
      <c r="S48" s="268"/>
    </row>
    <row r="49" spans="1:19" x14ac:dyDescent="0.3">
      <c r="A49" s="264" t="str">
        <f t="shared" si="0"/>
        <v>DaphneAL</v>
      </c>
      <c r="B49" s="269">
        <v>36526</v>
      </c>
      <c r="C49" s="270" t="s">
        <v>972</v>
      </c>
      <c r="D49" s="270" t="s">
        <v>902</v>
      </c>
      <c r="E49" s="277" t="s">
        <v>928</v>
      </c>
      <c r="F49" s="279" t="s">
        <v>880</v>
      </c>
      <c r="Q49" s="268" t="s">
        <v>973</v>
      </c>
      <c r="R49" s="268">
        <v>17</v>
      </c>
      <c r="S49" s="268"/>
    </row>
    <row r="50" spans="1:19" x14ac:dyDescent="0.3">
      <c r="A50" s="264" t="str">
        <f t="shared" si="0"/>
        <v>FairhopeAL</v>
      </c>
      <c r="B50" s="269">
        <v>36532</v>
      </c>
      <c r="C50" s="270" t="s">
        <v>974</v>
      </c>
      <c r="D50" s="270" t="s">
        <v>902</v>
      </c>
      <c r="E50" s="277" t="s">
        <v>928</v>
      </c>
      <c r="F50" s="279" t="s">
        <v>880</v>
      </c>
      <c r="Q50" s="268" t="s">
        <v>975</v>
      </c>
      <c r="R50" s="268">
        <v>60</v>
      </c>
      <c r="S50" s="268"/>
    </row>
    <row r="51" spans="1:19" x14ac:dyDescent="0.3">
      <c r="A51" s="264" t="str">
        <f t="shared" si="0"/>
        <v>HooverAL</v>
      </c>
      <c r="B51" s="269">
        <v>35244</v>
      </c>
      <c r="C51" s="270" t="s">
        <v>950</v>
      </c>
      <c r="D51" s="270" t="s">
        <v>902</v>
      </c>
      <c r="E51" s="277" t="s">
        <v>919</v>
      </c>
      <c r="F51" s="279" t="s">
        <v>880</v>
      </c>
      <c r="Q51" s="268" t="s">
        <v>976</v>
      </c>
      <c r="R51" s="268">
        <v>5</v>
      </c>
      <c r="S51" s="268"/>
    </row>
    <row r="52" spans="1:19" x14ac:dyDescent="0.3">
      <c r="A52" s="264" t="str">
        <f t="shared" si="0"/>
        <v>FoleyAL</v>
      </c>
      <c r="B52" s="269">
        <v>36535</v>
      </c>
      <c r="C52" s="270" t="s">
        <v>977</v>
      </c>
      <c r="D52" s="270" t="s">
        <v>902</v>
      </c>
      <c r="E52" s="277" t="s">
        <v>928</v>
      </c>
      <c r="F52" s="279" t="s">
        <v>880</v>
      </c>
      <c r="Q52" s="268" t="s">
        <v>978</v>
      </c>
      <c r="R52" s="268">
        <v>3</v>
      </c>
      <c r="S52" s="268"/>
    </row>
    <row r="53" spans="1:19" x14ac:dyDescent="0.3">
      <c r="A53" s="264" t="str">
        <f t="shared" si="0"/>
        <v>HomewoodAL</v>
      </c>
      <c r="B53" s="269">
        <v>35209</v>
      </c>
      <c r="C53" s="270" t="s">
        <v>979</v>
      </c>
      <c r="D53" s="270" t="s">
        <v>902</v>
      </c>
      <c r="E53" s="277" t="s">
        <v>919</v>
      </c>
      <c r="F53" s="279" t="s">
        <v>880</v>
      </c>
      <c r="Q53" s="268" t="s">
        <v>980</v>
      </c>
      <c r="R53" s="268">
        <v>9</v>
      </c>
      <c r="S53" s="268"/>
    </row>
    <row r="54" spans="1:19" x14ac:dyDescent="0.3">
      <c r="A54" s="264" t="str">
        <f t="shared" si="0"/>
        <v>DecaturAL</v>
      </c>
      <c r="B54" s="269">
        <v>35601</v>
      </c>
      <c r="C54" s="270" t="s">
        <v>929</v>
      </c>
      <c r="D54" s="270" t="s">
        <v>902</v>
      </c>
      <c r="E54" s="277" t="s">
        <v>929</v>
      </c>
      <c r="F54" s="279" t="s">
        <v>880</v>
      </c>
      <c r="Q54" s="268" t="s">
        <v>981</v>
      </c>
      <c r="R54" s="268">
        <v>11</v>
      </c>
      <c r="S54" s="268"/>
    </row>
    <row r="55" spans="1:19" x14ac:dyDescent="0.3">
      <c r="A55" s="264" t="str">
        <f t="shared" si="0"/>
        <v>DecaturAL</v>
      </c>
      <c r="B55" s="269">
        <v>35603</v>
      </c>
      <c r="C55" s="270" t="s">
        <v>929</v>
      </c>
      <c r="D55" s="270" t="s">
        <v>902</v>
      </c>
      <c r="E55" s="277" t="s">
        <v>929</v>
      </c>
      <c r="F55" s="279" t="s">
        <v>880</v>
      </c>
      <c r="Q55" s="268" t="s">
        <v>982</v>
      </c>
      <c r="R55" s="268">
        <v>5</v>
      </c>
      <c r="S55" s="268"/>
    </row>
    <row r="56" spans="1:19" x14ac:dyDescent="0.3">
      <c r="A56" s="264" t="str">
        <f t="shared" si="0"/>
        <v>AuburnAL</v>
      </c>
      <c r="B56" s="269">
        <v>36832</v>
      </c>
      <c r="C56" s="270" t="s">
        <v>954</v>
      </c>
      <c r="D56" s="270" t="s">
        <v>902</v>
      </c>
      <c r="E56" s="277" t="s">
        <v>916</v>
      </c>
      <c r="F56" s="279" t="s">
        <v>880</v>
      </c>
      <c r="Q56" s="268" t="s">
        <v>983</v>
      </c>
      <c r="R56" s="268">
        <v>15</v>
      </c>
      <c r="S56" s="268"/>
    </row>
    <row r="57" spans="1:19" x14ac:dyDescent="0.3">
      <c r="A57" s="264" t="str">
        <f t="shared" si="0"/>
        <v>DothanAL</v>
      </c>
      <c r="B57" s="269">
        <v>36303</v>
      </c>
      <c r="C57" s="270" t="s">
        <v>930</v>
      </c>
      <c r="D57" s="270" t="s">
        <v>902</v>
      </c>
      <c r="E57" s="277" t="s">
        <v>930</v>
      </c>
      <c r="F57" s="279" t="s">
        <v>880</v>
      </c>
      <c r="Q57" s="268" t="s">
        <v>984</v>
      </c>
      <c r="R57" s="268">
        <v>16</v>
      </c>
      <c r="S57" s="268"/>
    </row>
    <row r="58" spans="1:19" x14ac:dyDescent="0.3">
      <c r="A58" s="264" t="str">
        <f t="shared" si="0"/>
        <v>HuntsvilleAL</v>
      </c>
      <c r="B58" s="269">
        <v>35810</v>
      </c>
      <c r="C58" s="270" t="s">
        <v>938</v>
      </c>
      <c r="D58" s="270" t="s">
        <v>902</v>
      </c>
      <c r="E58" s="277" t="s">
        <v>938</v>
      </c>
      <c r="F58" s="279" t="s">
        <v>880</v>
      </c>
      <c r="Q58" s="268" t="s">
        <v>985</v>
      </c>
      <c r="R58" s="268">
        <v>18</v>
      </c>
      <c r="S58" s="268"/>
    </row>
    <row r="59" spans="1:19" x14ac:dyDescent="0.3">
      <c r="A59" s="264" t="str">
        <f t="shared" si="0"/>
        <v>HuntsvilleAL</v>
      </c>
      <c r="B59" s="269">
        <v>35806</v>
      </c>
      <c r="C59" s="270" t="s">
        <v>938</v>
      </c>
      <c r="D59" s="270" t="s">
        <v>902</v>
      </c>
      <c r="E59" s="277" t="s">
        <v>938</v>
      </c>
      <c r="F59" s="279" t="s">
        <v>880</v>
      </c>
      <c r="Q59" s="268" t="s">
        <v>986</v>
      </c>
      <c r="R59" s="268">
        <v>9</v>
      </c>
      <c r="S59" s="268"/>
    </row>
    <row r="60" spans="1:19" x14ac:dyDescent="0.3">
      <c r="A60" s="264" t="str">
        <f t="shared" si="0"/>
        <v>BirminghamAL</v>
      </c>
      <c r="B60" s="269">
        <v>35211</v>
      </c>
      <c r="C60" s="270" t="s">
        <v>959</v>
      </c>
      <c r="D60" s="270" t="s">
        <v>902</v>
      </c>
      <c r="E60" s="277" t="s">
        <v>919</v>
      </c>
      <c r="F60" s="279" t="s">
        <v>880</v>
      </c>
      <c r="Q60" s="271" t="s">
        <v>987</v>
      </c>
      <c r="R60" s="271">
        <v>321</v>
      </c>
      <c r="S60" s="271"/>
    </row>
    <row r="61" spans="1:19" x14ac:dyDescent="0.3">
      <c r="A61" s="264" t="str">
        <f t="shared" si="0"/>
        <v>Gulf ShoresAL</v>
      </c>
      <c r="B61" s="269">
        <v>36542</v>
      </c>
      <c r="C61" s="270" t="s">
        <v>988</v>
      </c>
      <c r="D61" s="270" t="s">
        <v>902</v>
      </c>
      <c r="E61" s="277" t="s">
        <v>928</v>
      </c>
      <c r="F61" s="279" t="s">
        <v>880</v>
      </c>
      <c r="Q61" s="268" t="s">
        <v>989</v>
      </c>
      <c r="R61" s="268">
        <v>14</v>
      </c>
      <c r="S61" s="268"/>
    </row>
    <row r="62" spans="1:19" x14ac:dyDescent="0.3">
      <c r="A62" s="264" t="str">
        <f t="shared" si="0"/>
        <v>HuntsvilleAL</v>
      </c>
      <c r="B62" s="269">
        <v>35803</v>
      </c>
      <c r="C62" s="270" t="s">
        <v>938</v>
      </c>
      <c r="D62" s="270" t="s">
        <v>902</v>
      </c>
      <c r="E62" s="277" t="s">
        <v>938</v>
      </c>
      <c r="F62" s="279" t="s">
        <v>880</v>
      </c>
      <c r="Q62" s="268" t="s">
        <v>990</v>
      </c>
      <c r="R62" s="268">
        <v>22</v>
      </c>
      <c r="S62" s="268"/>
    </row>
    <row r="63" spans="1:19" x14ac:dyDescent="0.3">
      <c r="A63" s="264" t="str">
        <f t="shared" si="0"/>
        <v>Orange BeachAL</v>
      </c>
      <c r="B63" s="269">
        <v>36561</v>
      </c>
      <c r="C63" s="270" t="s">
        <v>991</v>
      </c>
      <c r="D63" s="270" t="s">
        <v>902</v>
      </c>
      <c r="E63" s="277" t="s">
        <v>928</v>
      </c>
      <c r="F63" s="279" t="s">
        <v>880</v>
      </c>
      <c r="Q63" s="268" t="s">
        <v>992</v>
      </c>
      <c r="R63" s="268">
        <v>7</v>
      </c>
      <c r="S63" s="268"/>
    </row>
    <row r="64" spans="1:19" x14ac:dyDescent="0.3">
      <c r="A64" s="264" t="str">
        <f t="shared" si="0"/>
        <v>HuntsvilleAL</v>
      </c>
      <c r="B64" s="269">
        <v>35811</v>
      </c>
      <c r="C64" s="270" t="s">
        <v>938</v>
      </c>
      <c r="D64" s="270" t="s">
        <v>902</v>
      </c>
      <c r="E64" s="277" t="s">
        <v>938</v>
      </c>
      <c r="F64" s="279" t="s">
        <v>880</v>
      </c>
      <c r="Q64" s="268" t="s">
        <v>993</v>
      </c>
      <c r="R64" s="268">
        <v>10</v>
      </c>
      <c r="S64" s="268"/>
    </row>
    <row r="65" spans="1:19" x14ac:dyDescent="0.3">
      <c r="A65" s="264" t="str">
        <f t="shared" si="0"/>
        <v>BirminghamAL</v>
      </c>
      <c r="B65" s="269">
        <v>35205</v>
      </c>
      <c r="C65" s="270" t="s">
        <v>959</v>
      </c>
      <c r="D65" s="270" t="s">
        <v>902</v>
      </c>
      <c r="E65" s="277" t="s">
        <v>919</v>
      </c>
      <c r="F65" s="279" t="s">
        <v>880</v>
      </c>
      <c r="Q65" s="268" t="s">
        <v>994</v>
      </c>
      <c r="R65" s="268">
        <v>154</v>
      </c>
      <c r="S65" s="268"/>
    </row>
    <row r="66" spans="1:19" x14ac:dyDescent="0.3">
      <c r="A66" s="264" t="str">
        <f t="shared" si="0"/>
        <v>AthensAL</v>
      </c>
      <c r="B66" s="269">
        <v>35611</v>
      </c>
      <c r="C66" s="270" t="s">
        <v>995</v>
      </c>
      <c r="D66" s="270" t="s">
        <v>902</v>
      </c>
      <c r="E66" s="277" t="s">
        <v>938</v>
      </c>
      <c r="F66" s="279" t="s">
        <v>880</v>
      </c>
      <c r="Q66" s="268" t="s">
        <v>996</v>
      </c>
      <c r="R66" s="268">
        <v>28</v>
      </c>
      <c r="S66" s="268"/>
    </row>
    <row r="67" spans="1:19" x14ac:dyDescent="0.3">
      <c r="A67" s="264" t="str">
        <f t="shared" si="0"/>
        <v>TrussvilleAL</v>
      </c>
      <c r="B67" s="269">
        <v>35173</v>
      </c>
      <c r="C67" s="270" t="s">
        <v>997</v>
      </c>
      <c r="D67" s="270" t="s">
        <v>902</v>
      </c>
      <c r="E67" s="277" t="s">
        <v>919</v>
      </c>
      <c r="F67" s="279" t="s">
        <v>880</v>
      </c>
      <c r="Q67" s="268" t="s">
        <v>998</v>
      </c>
      <c r="R67" s="268">
        <v>5</v>
      </c>
      <c r="S67" s="268"/>
    </row>
    <row r="68" spans="1:19" x14ac:dyDescent="0.3">
      <c r="A68" s="264" t="str">
        <f t="shared" ref="A68:A131" si="1">CONCATENATE(C68,D68)</f>
        <v>MobileAL</v>
      </c>
      <c r="B68" s="269">
        <v>36605</v>
      </c>
      <c r="C68" s="270" t="s">
        <v>939</v>
      </c>
      <c r="D68" s="270" t="s">
        <v>902</v>
      </c>
      <c r="E68" s="277" t="s">
        <v>939</v>
      </c>
      <c r="F68" s="279" t="s">
        <v>880</v>
      </c>
      <c r="Q68" s="268" t="s">
        <v>999</v>
      </c>
      <c r="R68" s="268">
        <v>12</v>
      </c>
      <c r="S68" s="268"/>
    </row>
    <row r="69" spans="1:19" x14ac:dyDescent="0.3">
      <c r="A69" s="264" t="str">
        <f t="shared" si="1"/>
        <v>MobileAL</v>
      </c>
      <c r="B69" s="269">
        <v>36609</v>
      </c>
      <c r="C69" s="270" t="s">
        <v>939</v>
      </c>
      <c r="D69" s="270" t="s">
        <v>902</v>
      </c>
      <c r="E69" s="277" t="s">
        <v>939</v>
      </c>
      <c r="F69" s="279" t="s">
        <v>880</v>
      </c>
      <c r="Q69" s="268" t="s">
        <v>1000</v>
      </c>
      <c r="R69" s="268">
        <v>19</v>
      </c>
      <c r="S69" s="268"/>
    </row>
    <row r="70" spans="1:19" x14ac:dyDescent="0.3">
      <c r="A70" s="264" t="str">
        <f t="shared" si="1"/>
        <v>HuntsvilleAL</v>
      </c>
      <c r="B70" s="269">
        <v>35802</v>
      </c>
      <c r="C70" s="270" t="s">
        <v>938</v>
      </c>
      <c r="D70" s="270" t="s">
        <v>902</v>
      </c>
      <c r="E70" s="277" t="s">
        <v>938</v>
      </c>
      <c r="F70" s="279" t="s">
        <v>880</v>
      </c>
      <c r="Q70" s="268" t="s">
        <v>1001</v>
      </c>
      <c r="R70" s="268">
        <v>40</v>
      </c>
      <c r="S70" s="268"/>
    </row>
    <row r="71" spans="1:19" x14ac:dyDescent="0.3">
      <c r="A71" s="264" t="str">
        <f t="shared" si="1"/>
        <v>HartselleAL</v>
      </c>
      <c r="B71" s="269">
        <v>35640</v>
      </c>
      <c r="C71" s="270" t="s">
        <v>1002</v>
      </c>
      <c r="D71" s="270" t="s">
        <v>902</v>
      </c>
      <c r="E71" s="277" t="s">
        <v>929</v>
      </c>
      <c r="F71" s="279" t="s">
        <v>880</v>
      </c>
      <c r="Q71" s="268" t="s">
        <v>1003</v>
      </c>
      <c r="R71" s="268">
        <v>10</v>
      </c>
      <c r="S71" s="268"/>
    </row>
    <row r="72" spans="1:19" x14ac:dyDescent="0.3">
      <c r="A72" s="264" t="str">
        <f t="shared" si="1"/>
        <v>MontgomeryAL</v>
      </c>
      <c r="B72" s="269">
        <v>36109</v>
      </c>
      <c r="C72" s="270" t="s">
        <v>941</v>
      </c>
      <c r="D72" s="270" t="s">
        <v>902</v>
      </c>
      <c r="E72" s="277" t="s">
        <v>941</v>
      </c>
      <c r="F72" s="279" t="s">
        <v>880</v>
      </c>
      <c r="Q72" s="271" t="s">
        <v>380</v>
      </c>
      <c r="R72" s="271">
        <v>1542</v>
      </c>
      <c r="S72" s="271"/>
    </row>
    <row r="73" spans="1:19" x14ac:dyDescent="0.3">
      <c r="A73" s="264" t="str">
        <f t="shared" si="1"/>
        <v>HuntsvilleAL</v>
      </c>
      <c r="B73" s="269">
        <v>35801</v>
      </c>
      <c r="C73" s="270" t="s">
        <v>938</v>
      </c>
      <c r="D73" s="270" t="s">
        <v>902</v>
      </c>
      <c r="E73" s="277" t="s">
        <v>938</v>
      </c>
      <c r="F73" s="279" t="s">
        <v>880</v>
      </c>
      <c r="Q73" s="268" t="s">
        <v>1004</v>
      </c>
      <c r="R73" s="268">
        <v>45</v>
      </c>
      <c r="S73" s="268"/>
    </row>
    <row r="74" spans="1:19" x14ac:dyDescent="0.3">
      <c r="A74" s="264" t="str">
        <f t="shared" si="1"/>
        <v>TalladegaAL</v>
      </c>
      <c r="B74" s="269">
        <v>35160</v>
      </c>
      <c r="C74" s="270" t="s">
        <v>1005</v>
      </c>
      <c r="D74" s="270" t="s">
        <v>902</v>
      </c>
      <c r="E74" s="277" t="s">
        <v>948</v>
      </c>
      <c r="F74" s="279" t="s">
        <v>880</v>
      </c>
      <c r="Q74" s="268" t="s">
        <v>1006</v>
      </c>
      <c r="R74" s="268">
        <v>21</v>
      </c>
      <c r="S74" s="268"/>
    </row>
    <row r="75" spans="1:19" x14ac:dyDescent="0.3">
      <c r="A75" s="264" t="str">
        <f t="shared" si="1"/>
        <v>PrattvilleAL</v>
      </c>
      <c r="B75" s="269">
        <v>36067</v>
      </c>
      <c r="C75" s="270" t="s">
        <v>1007</v>
      </c>
      <c r="D75" s="270" t="s">
        <v>902</v>
      </c>
      <c r="E75" s="277" t="s">
        <v>941</v>
      </c>
      <c r="F75" s="279" t="s">
        <v>880</v>
      </c>
      <c r="Q75" s="268" t="s">
        <v>1008</v>
      </c>
      <c r="R75" s="268">
        <v>15</v>
      </c>
      <c r="S75" s="268"/>
    </row>
    <row r="76" spans="1:19" x14ac:dyDescent="0.3">
      <c r="A76" s="264" t="str">
        <f t="shared" si="1"/>
        <v>AlabasterAL</v>
      </c>
      <c r="B76" s="269">
        <v>35007</v>
      </c>
      <c r="C76" s="270" t="s">
        <v>1009</v>
      </c>
      <c r="D76" s="270" t="s">
        <v>902</v>
      </c>
      <c r="E76" s="277" t="s">
        <v>919</v>
      </c>
      <c r="F76" s="279" t="s">
        <v>880</v>
      </c>
      <c r="Q76" s="268" t="s">
        <v>1010</v>
      </c>
      <c r="R76" s="268">
        <v>4</v>
      </c>
      <c r="S76" s="268"/>
    </row>
    <row r="77" spans="1:19" x14ac:dyDescent="0.3">
      <c r="A77" s="264" t="str">
        <f t="shared" si="1"/>
        <v>PelhamAL</v>
      </c>
      <c r="B77" s="269">
        <v>35124</v>
      </c>
      <c r="C77" s="270" t="s">
        <v>1011</v>
      </c>
      <c r="D77" s="270" t="s">
        <v>902</v>
      </c>
      <c r="E77" s="277" t="s">
        <v>919</v>
      </c>
      <c r="F77" s="279" t="s">
        <v>880</v>
      </c>
      <c r="Q77" s="268" t="s">
        <v>1012</v>
      </c>
      <c r="R77" s="268">
        <v>10</v>
      </c>
      <c r="S77" s="268"/>
    </row>
    <row r="78" spans="1:19" x14ac:dyDescent="0.3">
      <c r="A78" s="264" t="str">
        <f t="shared" si="1"/>
        <v>BessemerAL</v>
      </c>
      <c r="B78" s="269">
        <v>35020</v>
      </c>
      <c r="C78" s="270" t="s">
        <v>1013</v>
      </c>
      <c r="D78" s="270" t="s">
        <v>902</v>
      </c>
      <c r="E78" s="277" t="s">
        <v>919</v>
      </c>
      <c r="F78" s="279" t="s">
        <v>880</v>
      </c>
      <c r="Q78" s="268" t="s">
        <v>1014</v>
      </c>
      <c r="R78" s="268">
        <v>28</v>
      </c>
      <c r="S78" s="268"/>
    </row>
    <row r="79" spans="1:19" x14ac:dyDescent="0.3">
      <c r="A79" s="264" t="str">
        <f t="shared" si="1"/>
        <v>Vestavia HillsAL</v>
      </c>
      <c r="B79" s="269">
        <v>35243</v>
      </c>
      <c r="C79" s="270" t="s">
        <v>964</v>
      </c>
      <c r="D79" s="270" t="s">
        <v>902</v>
      </c>
      <c r="E79" s="277" t="s">
        <v>919</v>
      </c>
      <c r="F79" s="279" t="s">
        <v>880</v>
      </c>
      <c r="Q79" s="268" t="s">
        <v>1015</v>
      </c>
      <c r="R79" s="268">
        <v>56</v>
      </c>
      <c r="S79" s="268"/>
    </row>
    <row r="80" spans="1:19" x14ac:dyDescent="0.3">
      <c r="A80" s="264" t="str">
        <f t="shared" si="1"/>
        <v>HuntsvilleAL</v>
      </c>
      <c r="B80" s="269">
        <v>35805</v>
      </c>
      <c r="C80" s="270" t="s">
        <v>938</v>
      </c>
      <c r="D80" s="270" t="s">
        <v>902</v>
      </c>
      <c r="E80" s="277" t="s">
        <v>938</v>
      </c>
      <c r="F80" s="279" t="s">
        <v>880</v>
      </c>
      <c r="Q80" s="268" t="s">
        <v>1016</v>
      </c>
      <c r="R80" s="268">
        <v>7</v>
      </c>
      <c r="S80" s="268"/>
    </row>
    <row r="81" spans="1:19" x14ac:dyDescent="0.3">
      <c r="A81" s="264" t="str">
        <f t="shared" si="1"/>
        <v>AuburnAL</v>
      </c>
      <c r="B81" s="269">
        <v>602</v>
      </c>
      <c r="C81" s="270" t="s">
        <v>954</v>
      </c>
      <c r="D81" s="270" t="s">
        <v>902</v>
      </c>
      <c r="E81" s="277" t="s">
        <v>916</v>
      </c>
      <c r="F81" s="279" t="s">
        <v>880</v>
      </c>
      <c r="Q81" s="268" t="s">
        <v>1017</v>
      </c>
      <c r="R81" s="268">
        <v>362</v>
      </c>
      <c r="S81" s="268"/>
    </row>
    <row r="82" spans="1:19" x14ac:dyDescent="0.3">
      <c r="A82" s="264" t="str">
        <f t="shared" si="1"/>
        <v>HueytownAL</v>
      </c>
      <c r="B82" s="269">
        <v>35023</v>
      </c>
      <c r="C82" s="270" t="s">
        <v>1018</v>
      </c>
      <c r="D82" s="270" t="s">
        <v>902</v>
      </c>
      <c r="E82" s="277" t="s">
        <v>919</v>
      </c>
      <c r="F82" s="279" t="s">
        <v>880</v>
      </c>
      <c r="Q82" s="268" t="s">
        <v>1019</v>
      </c>
      <c r="R82" s="268">
        <v>12</v>
      </c>
      <c r="S82" s="268"/>
    </row>
    <row r="83" spans="1:19" x14ac:dyDescent="0.3">
      <c r="A83" s="264" t="str">
        <f t="shared" si="1"/>
        <v>HarvestAL</v>
      </c>
      <c r="B83" s="269">
        <v>35749</v>
      </c>
      <c r="C83" s="270" t="s">
        <v>1020</v>
      </c>
      <c r="D83" s="270" t="s">
        <v>902</v>
      </c>
      <c r="E83" s="277" t="s">
        <v>938</v>
      </c>
      <c r="F83" s="279" t="s">
        <v>880</v>
      </c>
      <c r="Q83" s="268" t="s">
        <v>1021</v>
      </c>
      <c r="R83" s="268">
        <v>18</v>
      </c>
      <c r="S83" s="268"/>
    </row>
    <row r="84" spans="1:19" x14ac:dyDescent="0.3">
      <c r="A84" s="264" t="str">
        <f t="shared" si="1"/>
        <v>OpelikaAL</v>
      </c>
      <c r="B84" s="269">
        <v>36801</v>
      </c>
      <c r="C84" s="270" t="s">
        <v>1022</v>
      </c>
      <c r="D84" s="270" t="s">
        <v>902</v>
      </c>
      <c r="E84" s="277" t="s">
        <v>916</v>
      </c>
      <c r="F84" s="279" t="s">
        <v>880</v>
      </c>
      <c r="Q84" s="268" t="s">
        <v>1023</v>
      </c>
      <c r="R84" s="268">
        <v>24</v>
      </c>
      <c r="S84" s="268"/>
    </row>
    <row r="85" spans="1:19" x14ac:dyDescent="0.3">
      <c r="A85" s="264" t="str">
        <f t="shared" si="1"/>
        <v>TheodoreAL</v>
      </c>
      <c r="B85" s="269">
        <v>36582</v>
      </c>
      <c r="C85" s="270" t="s">
        <v>1024</v>
      </c>
      <c r="D85" s="270" t="s">
        <v>902</v>
      </c>
      <c r="E85" s="277" t="s">
        <v>939</v>
      </c>
      <c r="F85" s="279" t="s">
        <v>880</v>
      </c>
      <c r="Q85" s="268" t="s">
        <v>1025</v>
      </c>
      <c r="R85" s="268">
        <v>9</v>
      </c>
      <c r="S85" s="268"/>
    </row>
    <row r="86" spans="1:19" x14ac:dyDescent="0.3">
      <c r="A86" s="264" t="str">
        <f t="shared" si="1"/>
        <v>Phenix CityAL</v>
      </c>
      <c r="B86" s="269">
        <v>36867</v>
      </c>
      <c r="C86" s="270" t="s">
        <v>1026</v>
      </c>
      <c r="D86" s="270" t="s">
        <v>902</v>
      </c>
      <c r="E86" s="277" t="s">
        <v>922</v>
      </c>
      <c r="F86" s="279" t="s">
        <v>880</v>
      </c>
      <c r="Q86" s="268" t="s">
        <v>1027</v>
      </c>
      <c r="R86" s="268">
        <v>25</v>
      </c>
      <c r="S86" s="268"/>
    </row>
    <row r="87" spans="1:19" x14ac:dyDescent="0.3">
      <c r="A87" s="264" t="str">
        <f t="shared" si="1"/>
        <v>TuscaloosaAL</v>
      </c>
      <c r="B87" s="269">
        <v>35404</v>
      </c>
      <c r="C87" s="270" t="s">
        <v>951</v>
      </c>
      <c r="D87" s="270" t="s">
        <v>902</v>
      </c>
      <c r="E87" s="277" t="s">
        <v>951</v>
      </c>
      <c r="F87" s="279" t="s">
        <v>880</v>
      </c>
      <c r="Q87" s="268" t="s">
        <v>1028</v>
      </c>
      <c r="R87" s="268">
        <v>11</v>
      </c>
      <c r="S87" s="268"/>
    </row>
    <row r="88" spans="1:19" x14ac:dyDescent="0.3">
      <c r="A88" s="264" t="str">
        <f t="shared" si="1"/>
        <v>BessemerAL</v>
      </c>
      <c r="B88" s="269">
        <v>35022</v>
      </c>
      <c r="C88" s="270" t="s">
        <v>1013</v>
      </c>
      <c r="D88" s="270" t="s">
        <v>902</v>
      </c>
      <c r="E88" s="277" t="s">
        <v>919</v>
      </c>
      <c r="F88" s="279" t="s">
        <v>880</v>
      </c>
      <c r="Q88" s="268" t="s">
        <v>1029</v>
      </c>
      <c r="R88" s="268">
        <v>25</v>
      </c>
      <c r="S88" s="268"/>
    </row>
    <row r="89" spans="1:19" x14ac:dyDescent="0.3">
      <c r="A89" s="264" t="str">
        <f t="shared" si="1"/>
        <v>Alexander CityAL</v>
      </c>
      <c r="B89" s="269">
        <v>35010</v>
      </c>
      <c r="C89" s="270" t="s">
        <v>906</v>
      </c>
      <c r="D89" s="270" t="s">
        <v>902</v>
      </c>
      <c r="E89" s="277" t="s">
        <v>906</v>
      </c>
      <c r="F89" s="279" t="s">
        <v>880</v>
      </c>
      <c r="Q89" s="268" t="s">
        <v>1030</v>
      </c>
      <c r="R89" s="268">
        <v>149</v>
      </c>
      <c r="S89" s="268"/>
    </row>
    <row r="90" spans="1:19" x14ac:dyDescent="0.3">
      <c r="A90" s="264" t="str">
        <f t="shared" si="1"/>
        <v>SelmaAL</v>
      </c>
      <c r="B90" s="269">
        <v>36701</v>
      </c>
      <c r="C90" s="270" t="s">
        <v>946</v>
      </c>
      <c r="D90" s="270" t="s">
        <v>902</v>
      </c>
      <c r="E90" s="277" t="s">
        <v>946</v>
      </c>
      <c r="F90" s="279" t="s">
        <v>880</v>
      </c>
      <c r="Q90" s="268" t="s">
        <v>912</v>
      </c>
      <c r="R90" s="268">
        <v>120</v>
      </c>
      <c r="S90" s="268">
        <v>0.05</v>
      </c>
    </row>
    <row r="91" spans="1:19" x14ac:dyDescent="0.3">
      <c r="A91" s="264" t="str">
        <f t="shared" si="1"/>
        <v>CullmanAL</v>
      </c>
      <c r="B91" s="269">
        <v>35055</v>
      </c>
      <c r="C91" s="270" t="s">
        <v>925</v>
      </c>
      <c r="D91" s="270" t="s">
        <v>902</v>
      </c>
      <c r="E91" s="277" t="s">
        <v>925</v>
      </c>
      <c r="F91" s="279" t="s">
        <v>880</v>
      </c>
      <c r="Q91" s="268" t="s">
        <v>1031</v>
      </c>
      <c r="R91" s="268">
        <v>27</v>
      </c>
      <c r="S91" s="268"/>
    </row>
    <row r="92" spans="1:19" x14ac:dyDescent="0.3">
      <c r="A92" s="264" t="str">
        <f t="shared" si="1"/>
        <v>TuscumbiaAL</v>
      </c>
      <c r="B92" s="269">
        <v>35674</v>
      </c>
      <c r="C92" s="270" t="s">
        <v>1032</v>
      </c>
      <c r="D92" s="270" t="s">
        <v>902</v>
      </c>
      <c r="E92" s="277" t="s">
        <v>933</v>
      </c>
      <c r="F92" s="279" t="s">
        <v>880</v>
      </c>
      <c r="Q92" s="268" t="s">
        <v>1033</v>
      </c>
      <c r="R92" s="268">
        <v>99</v>
      </c>
      <c r="S92" s="268"/>
    </row>
    <row r="93" spans="1:19" x14ac:dyDescent="0.3">
      <c r="A93" s="264" t="str">
        <f t="shared" si="1"/>
        <v>JacksonvilleAL</v>
      </c>
      <c r="B93" s="269">
        <v>36265</v>
      </c>
      <c r="C93" s="270" t="s">
        <v>1034</v>
      </c>
      <c r="D93" s="270" t="s">
        <v>902</v>
      </c>
      <c r="E93" s="277" t="s">
        <v>910</v>
      </c>
      <c r="F93" s="279" t="s">
        <v>880</v>
      </c>
      <c r="Q93" s="268" t="s">
        <v>918</v>
      </c>
      <c r="R93" s="268">
        <v>168</v>
      </c>
      <c r="S93" s="268">
        <v>0.05</v>
      </c>
    </row>
    <row r="94" spans="1:19" x14ac:dyDescent="0.3">
      <c r="A94" s="264" t="str">
        <f t="shared" si="1"/>
        <v>AthensAL</v>
      </c>
      <c r="B94" s="269">
        <v>35613</v>
      </c>
      <c r="C94" s="270" t="s">
        <v>995</v>
      </c>
      <c r="D94" s="270" t="s">
        <v>902</v>
      </c>
      <c r="E94" s="277" t="s">
        <v>938</v>
      </c>
      <c r="F94" s="279" t="s">
        <v>880</v>
      </c>
      <c r="Q94" s="268" t="s">
        <v>915</v>
      </c>
      <c r="R94" s="268">
        <v>62</v>
      </c>
      <c r="S94" s="268">
        <v>0.05</v>
      </c>
    </row>
    <row r="95" spans="1:19" x14ac:dyDescent="0.3">
      <c r="A95" s="264" t="str">
        <f t="shared" si="1"/>
        <v>Phenix CityAL</v>
      </c>
      <c r="B95" s="269">
        <v>36869</v>
      </c>
      <c r="C95" s="270" t="s">
        <v>1026</v>
      </c>
      <c r="D95" s="270" t="s">
        <v>902</v>
      </c>
      <c r="E95" s="277" t="s">
        <v>922</v>
      </c>
      <c r="F95" s="279" t="s">
        <v>880</v>
      </c>
      <c r="Q95" s="268" t="s">
        <v>1035</v>
      </c>
      <c r="R95" s="268">
        <v>21</v>
      </c>
      <c r="S95" s="268"/>
    </row>
    <row r="96" spans="1:19" x14ac:dyDescent="0.3">
      <c r="A96" s="264" t="str">
        <f t="shared" si="1"/>
        <v>WetumpkaAL</v>
      </c>
      <c r="B96" s="269">
        <v>36092</v>
      </c>
      <c r="C96" s="270" t="s">
        <v>1036</v>
      </c>
      <c r="D96" s="270" t="s">
        <v>902</v>
      </c>
      <c r="E96" s="277" t="s">
        <v>941</v>
      </c>
      <c r="F96" s="279" t="s">
        <v>880</v>
      </c>
      <c r="Q96" s="268" t="s">
        <v>1037</v>
      </c>
      <c r="R96" s="268">
        <v>16</v>
      </c>
      <c r="S96" s="268"/>
    </row>
    <row r="97" spans="1:19" x14ac:dyDescent="0.3">
      <c r="A97" s="264" t="str">
        <f t="shared" si="1"/>
        <v>OzarkAL</v>
      </c>
      <c r="B97" s="269">
        <v>36360</v>
      </c>
      <c r="C97" s="270" t="s">
        <v>943</v>
      </c>
      <c r="D97" s="270" t="s">
        <v>902</v>
      </c>
      <c r="E97" s="277" t="s">
        <v>943</v>
      </c>
      <c r="F97" s="279" t="s">
        <v>880</v>
      </c>
      <c r="Q97" s="268" t="s">
        <v>1038</v>
      </c>
      <c r="R97" s="268">
        <v>21</v>
      </c>
      <c r="S97" s="268"/>
    </row>
    <row r="98" spans="1:19" x14ac:dyDescent="0.3">
      <c r="A98" s="264" t="str">
        <f t="shared" si="1"/>
        <v>PrattvilleAL</v>
      </c>
      <c r="B98" s="269">
        <v>36066</v>
      </c>
      <c r="C98" s="270" t="s">
        <v>1007</v>
      </c>
      <c r="D98" s="270" t="s">
        <v>902</v>
      </c>
      <c r="E98" s="277" t="s">
        <v>941</v>
      </c>
      <c r="F98" s="279" t="s">
        <v>880</v>
      </c>
      <c r="Q98" s="268" t="s">
        <v>1039</v>
      </c>
      <c r="R98" s="268">
        <v>37</v>
      </c>
      <c r="S98" s="268"/>
    </row>
    <row r="99" spans="1:19" x14ac:dyDescent="0.3">
      <c r="A99" s="264" t="str">
        <f t="shared" si="1"/>
        <v>ClayAL</v>
      </c>
      <c r="B99" s="269">
        <v>35126</v>
      </c>
      <c r="C99" s="270" t="s">
        <v>1040</v>
      </c>
      <c r="D99" s="270" t="s">
        <v>902</v>
      </c>
      <c r="E99" s="277" t="s">
        <v>919</v>
      </c>
      <c r="F99" s="279" t="s">
        <v>880</v>
      </c>
      <c r="Q99" s="268" t="s">
        <v>1041</v>
      </c>
      <c r="R99" s="268">
        <v>12</v>
      </c>
      <c r="S99" s="268"/>
    </row>
    <row r="100" spans="1:19" x14ac:dyDescent="0.3">
      <c r="A100" s="264" t="str">
        <f t="shared" si="1"/>
        <v>AlbertvilleAL</v>
      </c>
      <c r="B100" s="269">
        <v>35950</v>
      </c>
      <c r="C100" s="270" t="s">
        <v>903</v>
      </c>
      <c r="D100" s="270" t="s">
        <v>902</v>
      </c>
      <c r="E100" s="277" t="s">
        <v>903</v>
      </c>
      <c r="F100" s="279" t="s">
        <v>880</v>
      </c>
      <c r="Q100" s="268" t="s">
        <v>1042</v>
      </c>
      <c r="R100" s="268">
        <v>31</v>
      </c>
      <c r="S100" s="268"/>
    </row>
    <row r="101" spans="1:19" x14ac:dyDescent="0.3">
      <c r="A101" s="264" t="str">
        <f t="shared" si="1"/>
        <v>AnnistonAL</v>
      </c>
      <c r="B101" s="269">
        <v>36207</v>
      </c>
      <c r="C101" s="270" t="s">
        <v>1043</v>
      </c>
      <c r="D101" s="270" t="s">
        <v>902</v>
      </c>
      <c r="E101" s="277" t="s">
        <v>910</v>
      </c>
      <c r="F101" s="279" t="s">
        <v>880</v>
      </c>
      <c r="Q101" s="268" t="s">
        <v>1044</v>
      </c>
      <c r="R101" s="268">
        <v>15</v>
      </c>
      <c r="S101" s="268"/>
    </row>
    <row r="102" spans="1:19" x14ac:dyDescent="0.3">
      <c r="A102" s="264" t="str">
        <f t="shared" si="1"/>
        <v>FlorenceAL</v>
      </c>
      <c r="B102" s="269">
        <v>35633</v>
      </c>
      <c r="C102" s="270" t="s">
        <v>969</v>
      </c>
      <c r="D102" s="270" t="s">
        <v>902</v>
      </c>
      <c r="E102" s="277" t="s">
        <v>933</v>
      </c>
      <c r="F102" s="279" t="s">
        <v>880</v>
      </c>
      <c r="Q102" s="268" t="s">
        <v>1045</v>
      </c>
      <c r="R102" s="268">
        <v>10</v>
      </c>
      <c r="S102" s="268"/>
    </row>
    <row r="103" spans="1:19" x14ac:dyDescent="0.3">
      <c r="A103" s="264" t="str">
        <f t="shared" si="1"/>
        <v>OxfordAL</v>
      </c>
      <c r="B103" s="269">
        <v>36203</v>
      </c>
      <c r="C103" s="270" t="s">
        <v>1046</v>
      </c>
      <c r="D103" s="270" t="s">
        <v>902</v>
      </c>
      <c r="E103" s="277" t="s">
        <v>910</v>
      </c>
      <c r="F103" s="279" t="s">
        <v>880</v>
      </c>
      <c r="Q103" s="268" t="s">
        <v>1047</v>
      </c>
      <c r="R103" s="268">
        <v>25</v>
      </c>
      <c r="S103" s="268"/>
    </row>
    <row r="104" spans="1:19" x14ac:dyDescent="0.3">
      <c r="A104" s="264" t="str">
        <f t="shared" si="1"/>
        <v>SylacaugaAL</v>
      </c>
      <c r="B104" s="269">
        <v>35150</v>
      </c>
      <c r="C104" s="270" t="s">
        <v>1048</v>
      </c>
      <c r="D104" s="270" t="s">
        <v>902</v>
      </c>
      <c r="E104" s="277" t="s">
        <v>948</v>
      </c>
      <c r="F104" s="279" t="s">
        <v>880</v>
      </c>
      <c r="Q104" s="268" t="s">
        <v>1049</v>
      </c>
      <c r="R104" s="268">
        <v>15</v>
      </c>
      <c r="S104" s="268"/>
    </row>
    <row r="105" spans="1:19" x14ac:dyDescent="0.3">
      <c r="A105" s="264" t="str">
        <f t="shared" si="1"/>
        <v>BirminghamAL</v>
      </c>
      <c r="B105" s="269">
        <v>35235</v>
      </c>
      <c r="C105" s="270" t="s">
        <v>959</v>
      </c>
      <c r="D105" s="270" t="s">
        <v>902</v>
      </c>
      <c r="E105" s="277" t="s">
        <v>919</v>
      </c>
      <c r="F105" s="279" t="s">
        <v>880</v>
      </c>
      <c r="Q105" s="268" t="s">
        <v>1050</v>
      </c>
      <c r="R105" s="268">
        <v>29</v>
      </c>
      <c r="S105" s="268"/>
    </row>
    <row r="106" spans="1:19" x14ac:dyDescent="0.3">
      <c r="A106" s="264" t="str">
        <f t="shared" si="1"/>
        <v>MobileAL</v>
      </c>
      <c r="B106" s="269">
        <v>36606</v>
      </c>
      <c r="C106" s="270" t="s">
        <v>939</v>
      </c>
      <c r="D106" s="270" t="s">
        <v>902</v>
      </c>
      <c r="E106" s="277" t="s">
        <v>939</v>
      </c>
      <c r="F106" s="279" t="s">
        <v>880</v>
      </c>
      <c r="Q106" s="268" t="s">
        <v>1051</v>
      </c>
      <c r="R106" s="268">
        <v>13</v>
      </c>
      <c r="S106" s="268"/>
    </row>
    <row r="107" spans="1:19" x14ac:dyDescent="0.3">
      <c r="A107" s="264" t="str">
        <f t="shared" si="1"/>
        <v>GadsdenAL</v>
      </c>
      <c r="B107" s="269">
        <v>35901</v>
      </c>
      <c r="C107" s="270" t="s">
        <v>937</v>
      </c>
      <c r="D107" s="270" t="s">
        <v>902</v>
      </c>
      <c r="E107" s="277" t="s">
        <v>937</v>
      </c>
      <c r="F107" s="279" t="s">
        <v>880</v>
      </c>
      <c r="Q107" s="271" t="s">
        <v>1052</v>
      </c>
      <c r="R107" s="271">
        <v>342</v>
      </c>
      <c r="S107" s="271"/>
    </row>
    <row r="108" spans="1:19" x14ac:dyDescent="0.3">
      <c r="A108" s="264" t="str">
        <f t="shared" si="1"/>
        <v>MobileAL</v>
      </c>
      <c r="B108" s="269">
        <v>36693</v>
      </c>
      <c r="C108" s="270" t="s">
        <v>939</v>
      </c>
      <c r="D108" s="270" t="s">
        <v>902</v>
      </c>
      <c r="E108" s="277" t="s">
        <v>939</v>
      </c>
      <c r="F108" s="279" t="s">
        <v>880</v>
      </c>
      <c r="Q108" s="268" t="s">
        <v>1053</v>
      </c>
      <c r="R108" s="268">
        <v>17</v>
      </c>
      <c r="S108" s="268"/>
    </row>
    <row r="109" spans="1:19" x14ac:dyDescent="0.3">
      <c r="A109" s="264" t="str">
        <f t="shared" si="1"/>
        <v>MontgomeryAL</v>
      </c>
      <c r="B109" s="269">
        <v>36108</v>
      </c>
      <c r="C109" s="270" t="s">
        <v>941</v>
      </c>
      <c r="D109" s="270" t="s">
        <v>902</v>
      </c>
      <c r="E109" s="277" t="s">
        <v>941</v>
      </c>
      <c r="F109" s="279" t="s">
        <v>880</v>
      </c>
      <c r="Q109" s="268" t="s">
        <v>1054</v>
      </c>
      <c r="R109" s="268">
        <v>5</v>
      </c>
      <c r="S109" s="268"/>
    </row>
    <row r="110" spans="1:19" x14ac:dyDescent="0.3">
      <c r="A110" s="264" t="str">
        <f t="shared" si="1"/>
        <v>SemmesAL</v>
      </c>
      <c r="B110" s="269">
        <v>36575</v>
      </c>
      <c r="C110" s="270" t="s">
        <v>1055</v>
      </c>
      <c r="D110" s="270" t="s">
        <v>902</v>
      </c>
      <c r="E110" s="277" t="s">
        <v>939</v>
      </c>
      <c r="F110" s="279" t="s">
        <v>880</v>
      </c>
      <c r="Q110" s="268" t="s">
        <v>1056</v>
      </c>
      <c r="R110" s="268">
        <v>8</v>
      </c>
      <c r="S110" s="268"/>
    </row>
    <row r="111" spans="1:19" x14ac:dyDescent="0.3">
      <c r="A111" s="264" t="str">
        <f t="shared" si="1"/>
        <v>ForestdaleAL</v>
      </c>
      <c r="B111" s="269">
        <v>35214</v>
      </c>
      <c r="C111" s="270" t="s">
        <v>1057</v>
      </c>
      <c r="D111" s="270" t="s">
        <v>902</v>
      </c>
      <c r="E111" s="277" t="s">
        <v>919</v>
      </c>
      <c r="F111" s="279" t="s">
        <v>880</v>
      </c>
      <c r="Q111" s="268" t="s">
        <v>1058</v>
      </c>
      <c r="R111" s="268">
        <v>44</v>
      </c>
      <c r="S111" s="268"/>
    </row>
    <row r="112" spans="1:19" x14ac:dyDescent="0.3">
      <c r="A112" s="264" t="str">
        <f t="shared" si="1"/>
        <v>Muscle ShoalsAL</v>
      </c>
      <c r="B112" s="269">
        <v>35661</v>
      </c>
      <c r="C112" s="270" t="s">
        <v>1059</v>
      </c>
      <c r="D112" s="270" t="s">
        <v>902</v>
      </c>
      <c r="E112" s="277" t="s">
        <v>933</v>
      </c>
      <c r="F112" s="279" t="s">
        <v>880</v>
      </c>
      <c r="Q112" s="268" t="s">
        <v>1060</v>
      </c>
      <c r="R112" s="268">
        <v>4</v>
      </c>
      <c r="S112" s="268"/>
    </row>
    <row r="113" spans="1:19" x14ac:dyDescent="0.3">
      <c r="A113" s="264" t="str">
        <f t="shared" si="1"/>
        <v>GadsdenAL</v>
      </c>
      <c r="B113" s="269">
        <v>35903</v>
      </c>
      <c r="C113" s="270" t="s">
        <v>937</v>
      </c>
      <c r="D113" s="270" t="s">
        <v>902</v>
      </c>
      <c r="E113" s="277" t="s">
        <v>937</v>
      </c>
      <c r="F113" s="279" t="s">
        <v>880</v>
      </c>
      <c r="Q113" s="268" t="s">
        <v>1061</v>
      </c>
      <c r="R113" s="268">
        <v>127</v>
      </c>
      <c r="S113" s="268"/>
    </row>
    <row r="114" spans="1:19" x14ac:dyDescent="0.3">
      <c r="A114" s="264" t="str">
        <f t="shared" si="1"/>
        <v>Bay MinetteAL</v>
      </c>
      <c r="B114" s="269">
        <v>36507</v>
      </c>
      <c r="C114" s="270" t="s">
        <v>1062</v>
      </c>
      <c r="D114" s="270" t="s">
        <v>902</v>
      </c>
      <c r="E114" s="277" t="s">
        <v>928</v>
      </c>
      <c r="F114" s="279" t="s">
        <v>880</v>
      </c>
      <c r="Q114" s="268" t="s">
        <v>1063</v>
      </c>
      <c r="R114" s="268">
        <v>6</v>
      </c>
      <c r="S114" s="268"/>
    </row>
    <row r="115" spans="1:19" x14ac:dyDescent="0.3">
      <c r="A115" s="264" t="str">
        <f t="shared" si="1"/>
        <v>GuntersvilleAL</v>
      </c>
      <c r="B115" s="269">
        <v>35976</v>
      </c>
      <c r="C115" s="270" t="s">
        <v>1064</v>
      </c>
      <c r="D115" s="270" t="s">
        <v>902</v>
      </c>
      <c r="E115" s="277" t="s">
        <v>903</v>
      </c>
      <c r="F115" s="279" t="s">
        <v>880</v>
      </c>
      <c r="Q115" s="268" t="s">
        <v>1065</v>
      </c>
      <c r="R115" s="268">
        <v>8</v>
      </c>
      <c r="S115" s="268"/>
    </row>
    <row r="116" spans="1:19" x14ac:dyDescent="0.3">
      <c r="A116" s="264" t="str">
        <f t="shared" si="1"/>
        <v>OpelikaAL</v>
      </c>
      <c r="B116" s="269">
        <v>36804</v>
      </c>
      <c r="C116" s="270" t="s">
        <v>1022</v>
      </c>
      <c r="D116" s="270" t="s">
        <v>902</v>
      </c>
      <c r="E116" s="277" t="s">
        <v>916</v>
      </c>
      <c r="F116" s="279" t="s">
        <v>880</v>
      </c>
      <c r="Q116" s="268" t="s">
        <v>1066</v>
      </c>
      <c r="R116" s="268">
        <v>18</v>
      </c>
      <c r="S116" s="268"/>
    </row>
    <row r="117" spans="1:19" x14ac:dyDescent="0.3">
      <c r="A117" s="264" t="str">
        <f t="shared" si="1"/>
        <v>Owens Cross RoadsAL</v>
      </c>
      <c r="B117" s="269">
        <v>35763</v>
      </c>
      <c r="C117" s="270" t="s">
        <v>1067</v>
      </c>
      <c r="D117" s="270" t="s">
        <v>902</v>
      </c>
      <c r="E117" s="277" t="s">
        <v>938</v>
      </c>
      <c r="F117" s="279" t="s">
        <v>880</v>
      </c>
      <c r="Q117" s="268" t="s">
        <v>1068</v>
      </c>
      <c r="R117" s="268">
        <v>8</v>
      </c>
      <c r="S117" s="268"/>
    </row>
    <row r="118" spans="1:19" x14ac:dyDescent="0.3">
      <c r="A118" s="264" t="str">
        <f t="shared" si="1"/>
        <v>ArabAL</v>
      </c>
      <c r="B118" s="269">
        <v>35016</v>
      </c>
      <c r="C118" s="270" t="s">
        <v>1069</v>
      </c>
      <c r="D118" s="270" t="s">
        <v>902</v>
      </c>
      <c r="E118" s="277" t="s">
        <v>903</v>
      </c>
      <c r="F118" s="279" t="s">
        <v>880</v>
      </c>
      <c r="Q118" s="268" t="s">
        <v>1070</v>
      </c>
      <c r="R118" s="268">
        <v>11</v>
      </c>
      <c r="S118" s="268"/>
    </row>
    <row r="119" spans="1:19" x14ac:dyDescent="0.3">
      <c r="A119" s="264" t="str">
        <f t="shared" si="1"/>
        <v>TroyAL</v>
      </c>
      <c r="B119" s="269">
        <v>36081</v>
      </c>
      <c r="C119" s="270" t="s">
        <v>949</v>
      </c>
      <c r="D119" s="270" t="s">
        <v>902</v>
      </c>
      <c r="E119" s="277" t="s">
        <v>949</v>
      </c>
      <c r="F119" s="279" t="s">
        <v>880</v>
      </c>
      <c r="Q119" s="268" t="s">
        <v>1071</v>
      </c>
      <c r="R119" s="268">
        <v>18</v>
      </c>
      <c r="S119" s="268"/>
    </row>
    <row r="120" spans="1:19" x14ac:dyDescent="0.3">
      <c r="A120" s="264" t="str">
        <f t="shared" si="1"/>
        <v>AnnistonAL</v>
      </c>
      <c r="B120" s="269">
        <v>36201</v>
      </c>
      <c r="C120" s="270" t="s">
        <v>1043</v>
      </c>
      <c r="D120" s="270" t="s">
        <v>902</v>
      </c>
      <c r="E120" s="277" t="s">
        <v>910</v>
      </c>
      <c r="F120" s="279" t="s">
        <v>880</v>
      </c>
      <c r="Q120" s="268" t="s">
        <v>1072</v>
      </c>
      <c r="R120" s="268">
        <v>30</v>
      </c>
      <c r="S120" s="268"/>
    </row>
    <row r="121" spans="1:19" x14ac:dyDescent="0.3">
      <c r="A121" s="264" t="str">
        <f t="shared" si="1"/>
        <v>CaleraAL</v>
      </c>
      <c r="B121" s="269">
        <v>35040</v>
      </c>
      <c r="C121" s="270" t="s">
        <v>1073</v>
      </c>
      <c r="D121" s="270" t="s">
        <v>902</v>
      </c>
      <c r="E121" s="277" t="s">
        <v>919</v>
      </c>
      <c r="F121" s="279" t="s">
        <v>880</v>
      </c>
      <c r="Q121" s="268" t="s">
        <v>1074</v>
      </c>
      <c r="R121" s="268">
        <v>8</v>
      </c>
      <c r="S121" s="268"/>
    </row>
    <row r="122" spans="1:19" x14ac:dyDescent="0.3">
      <c r="A122" s="264" t="str">
        <f t="shared" si="1"/>
        <v>MadisonAL</v>
      </c>
      <c r="B122" s="269">
        <v>35756</v>
      </c>
      <c r="C122" s="270" t="s">
        <v>956</v>
      </c>
      <c r="D122" s="270" t="s">
        <v>902</v>
      </c>
      <c r="E122" s="277" t="s">
        <v>938</v>
      </c>
      <c r="F122" s="279" t="s">
        <v>880</v>
      </c>
      <c r="Q122" s="268" t="s">
        <v>1075</v>
      </c>
      <c r="R122" s="268">
        <v>12</v>
      </c>
      <c r="S122" s="268"/>
    </row>
    <row r="123" spans="1:19" x14ac:dyDescent="0.3">
      <c r="A123" s="264" t="str">
        <f t="shared" si="1"/>
        <v>GardendaleAL</v>
      </c>
      <c r="B123" s="269">
        <v>35071</v>
      </c>
      <c r="C123" s="270" t="s">
        <v>1076</v>
      </c>
      <c r="D123" s="270" t="s">
        <v>902</v>
      </c>
      <c r="E123" s="277" t="s">
        <v>919</v>
      </c>
      <c r="F123" s="279" t="s">
        <v>880</v>
      </c>
      <c r="Q123" s="268" t="s">
        <v>1077</v>
      </c>
      <c r="R123" s="268">
        <v>10</v>
      </c>
      <c r="S123" s="268"/>
    </row>
    <row r="124" spans="1:19" x14ac:dyDescent="0.3">
      <c r="A124" s="264" t="str">
        <f t="shared" si="1"/>
        <v>ValleyAL</v>
      </c>
      <c r="B124" s="269">
        <v>36854</v>
      </c>
      <c r="C124" s="270" t="s">
        <v>952</v>
      </c>
      <c r="D124" s="270" t="s">
        <v>902</v>
      </c>
      <c r="E124" s="277" t="s">
        <v>952</v>
      </c>
      <c r="F124" s="279" t="s">
        <v>880</v>
      </c>
      <c r="Q124" s="268" t="s">
        <v>1078</v>
      </c>
      <c r="R124" s="268">
        <v>8</v>
      </c>
      <c r="S124" s="268"/>
    </row>
    <row r="125" spans="1:19" x14ac:dyDescent="0.3">
      <c r="A125" s="264" t="str">
        <f t="shared" si="1"/>
        <v>HuntsvilleAL</v>
      </c>
      <c r="B125" s="269">
        <v>35816</v>
      </c>
      <c r="C125" s="270" t="s">
        <v>938</v>
      </c>
      <c r="D125" s="270" t="s">
        <v>902</v>
      </c>
      <c r="E125" s="277" t="s">
        <v>938</v>
      </c>
      <c r="F125" s="279" t="s">
        <v>880</v>
      </c>
      <c r="Q125" s="271" t="s">
        <v>1079</v>
      </c>
      <c r="R125" s="271">
        <v>272</v>
      </c>
      <c r="S125" s="271"/>
    </row>
    <row r="126" spans="1:19" x14ac:dyDescent="0.3">
      <c r="A126" s="264" t="str">
        <f t="shared" si="1"/>
        <v>NorthportAL</v>
      </c>
      <c r="B126" s="269">
        <v>35473</v>
      </c>
      <c r="C126" s="270" t="s">
        <v>1080</v>
      </c>
      <c r="D126" s="270" t="s">
        <v>902</v>
      </c>
      <c r="E126" s="277" t="s">
        <v>951</v>
      </c>
      <c r="F126" s="279" t="s">
        <v>880</v>
      </c>
      <c r="Q126" s="268" t="s">
        <v>1081</v>
      </c>
      <c r="R126" s="268">
        <v>47</v>
      </c>
      <c r="S126" s="268"/>
    </row>
    <row r="127" spans="1:19" x14ac:dyDescent="0.3">
      <c r="A127" s="264" t="str">
        <f t="shared" si="1"/>
        <v>SmithsAL</v>
      </c>
      <c r="B127" s="269">
        <v>36870</v>
      </c>
      <c r="C127" s="270" t="s">
        <v>1082</v>
      </c>
      <c r="D127" s="270" t="s">
        <v>902</v>
      </c>
      <c r="E127" s="277" t="s">
        <v>916</v>
      </c>
      <c r="F127" s="279" t="s">
        <v>880</v>
      </c>
      <c r="Q127" s="268" t="s">
        <v>1083</v>
      </c>
      <c r="R127" s="268">
        <v>91</v>
      </c>
      <c r="S127" s="268"/>
    </row>
    <row r="128" spans="1:19" x14ac:dyDescent="0.3">
      <c r="A128" s="264" t="str">
        <f t="shared" si="1"/>
        <v>DothanAL</v>
      </c>
      <c r="B128" s="269">
        <v>36305</v>
      </c>
      <c r="C128" s="270" t="s">
        <v>930</v>
      </c>
      <c r="D128" s="270" t="s">
        <v>902</v>
      </c>
      <c r="E128" s="277" t="s">
        <v>930</v>
      </c>
      <c r="F128" s="279" t="s">
        <v>880</v>
      </c>
      <c r="Q128" s="268" t="s">
        <v>1084</v>
      </c>
      <c r="R128" s="268">
        <v>41</v>
      </c>
      <c r="S128" s="268"/>
    </row>
    <row r="129" spans="1:19" x14ac:dyDescent="0.3">
      <c r="A129" s="264" t="str">
        <f t="shared" si="1"/>
        <v>SaralandAL</v>
      </c>
      <c r="B129" s="269">
        <v>36571</v>
      </c>
      <c r="C129" s="270" t="s">
        <v>1085</v>
      </c>
      <c r="D129" s="270" t="s">
        <v>902</v>
      </c>
      <c r="E129" s="277" t="s">
        <v>939</v>
      </c>
      <c r="F129" s="279" t="s">
        <v>880</v>
      </c>
      <c r="Q129" s="268" t="s">
        <v>1086</v>
      </c>
      <c r="R129" s="268">
        <v>28</v>
      </c>
      <c r="S129" s="268"/>
    </row>
    <row r="130" spans="1:19" x14ac:dyDescent="0.3">
      <c r="A130" s="264" t="str">
        <f t="shared" si="1"/>
        <v>TuscaloosaAL</v>
      </c>
      <c r="B130" s="269">
        <v>35406</v>
      </c>
      <c r="C130" s="270" t="s">
        <v>951</v>
      </c>
      <c r="D130" s="270" t="s">
        <v>902</v>
      </c>
      <c r="E130" s="277" t="s">
        <v>951</v>
      </c>
      <c r="F130" s="279" t="s">
        <v>880</v>
      </c>
      <c r="Q130" s="268" t="s">
        <v>1087</v>
      </c>
      <c r="R130" s="268">
        <v>37</v>
      </c>
      <c r="S130" s="268"/>
    </row>
    <row r="131" spans="1:19" x14ac:dyDescent="0.3">
      <c r="A131" s="264" t="str">
        <f t="shared" si="1"/>
        <v>MobileAL</v>
      </c>
      <c r="B131" s="269">
        <v>36618</v>
      </c>
      <c r="C131" s="270" t="s">
        <v>939</v>
      </c>
      <c r="D131" s="270" t="s">
        <v>902</v>
      </c>
      <c r="E131" s="277" t="s">
        <v>939</v>
      </c>
      <c r="F131" s="279" t="s">
        <v>880</v>
      </c>
      <c r="Q131" s="268" t="s">
        <v>1088</v>
      </c>
      <c r="R131" s="268">
        <v>28</v>
      </c>
      <c r="S131" s="268"/>
    </row>
    <row r="132" spans="1:19" x14ac:dyDescent="0.3">
      <c r="A132" s="264" t="str">
        <f t="shared" ref="A132:A195" si="2">CONCATENATE(C132,D132)</f>
        <v>HelenaAL</v>
      </c>
      <c r="B132" s="269">
        <v>35080</v>
      </c>
      <c r="C132" s="270" t="s">
        <v>1089</v>
      </c>
      <c r="D132" s="270" t="s">
        <v>902</v>
      </c>
      <c r="E132" s="277" t="s">
        <v>919</v>
      </c>
      <c r="F132" s="279" t="s">
        <v>880</v>
      </c>
      <c r="Q132" s="271" t="s">
        <v>1090</v>
      </c>
      <c r="R132" s="271">
        <v>24</v>
      </c>
      <c r="S132" s="271"/>
    </row>
    <row r="133" spans="1:19" x14ac:dyDescent="0.3">
      <c r="A133" s="264" t="str">
        <f t="shared" si="2"/>
        <v>BoazAL</v>
      </c>
      <c r="B133" s="269">
        <v>35957</v>
      </c>
      <c r="C133" s="270" t="s">
        <v>1091</v>
      </c>
      <c r="D133" s="270" t="s">
        <v>902</v>
      </c>
      <c r="E133" s="277" t="s">
        <v>903</v>
      </c>
      <c r="F133" s="279" t="s">
        <v>880</v>
      </c>
      <c r="Q133" s="268" t="s">
        <v>1092</v>
      </c>
      <c r="R133" s="268">
        <v>24</v>
      </c>
      <c r="S133" s="268"/>
    </row>
    <row r="134" spans="1:19" x14ac:dyDescent="0.3">
      <c r="A134" s="264" t="str">
        <f t="shared" si="2"/>
        <v>BirminghamAL</v>
      </c>
      <c r="B134" s="269">
        <v>35206</v>
      </c>
      <c r="C134" s="270" t="s">
        <v>959</v>
      </c>
      <c r="D134" s="270" t="s">
        <v>902</v>
      </c>
      <c r="E134" s="277" t="s">
        <v>919</v>
      </c>
      <c r="F134" s="279" t="s">
        <v>880</v>
      </c>
      <c r="Q134" s="271" t="s">
        <v>1093</v>
      </c>
      <c r="R134" s="271">
        <v>65</v>
      </c>
      <c r="S134" s="271"/>
    </row>
    <row r="135" spans="1:19" x14ac:dyDescent="0.3">
      <c r="A135" s="264" t="str">
        <f t="shared" si="2"/>
        <v>EufaulaAL</v>
      </c>
      <c r="B135" s="269">
        <v>36027</v>
      </c>
      <c r="C135" s="270" t="s">
        <v>932</v>
      </c>
      <c r="D135" s="270" t="s">
        <v>902</v>
      </c>
      <c r="E135" s="277" t="s">
        <v>932</v>
      </c>
      <c r="F135" s="279" t="s">
        <v>880</v>
      </c>
      <c r="Q135" s="268" t="s">
        <v>1094</v>
      </c>
      <c r="R135" s="268">
        <v>16</v>
      </c>
      <c r="S135" s="268"/>
    </row>
    <row r="136" spans="1:19" x14ac:dyDescent="0.3">
      <c r="A136" s="264" t="str">
        <f t="shared" si="2"/>
        <v>MontgomeryAL</v>
      </c>
      <c r="B136" s="269">
        <v>36106</v>
      </c>
      <c r="C136" s="270" t="s">
        <v>941</v>
      </c>
      <c r="D136" s="270" t="s">
        <v>902</v>
      </c>
      <c r="E136" s="277" t="s">
        <v>941</v>
      </c>
      <c r="F136" s="279" t="s">
        <v>880</v>
      </c>
      <c r="Q136" s="268" t="s">
        <v>1095</v>
      </c>
      <c r="R136" s="268">
        <v>26</v>
      </c>
      <c r="S136" s="268"/>
    </row>
    <row r="137" spans="1:19" x14ac:dyDescent="0.3">
      <c r="A137" s="264" t="str">
        <f t="shared" si="2"/>
        <v>Mountain BrookAL</v>
      </c>
      <c r="B137" s="269">
        <v>35213</v>
      </c>
      <c r="C137" s="270" t="s">
        <v>1096</v>
      </c>
      <c r="D137" s="270" t="s">
        <v>902</v>
      </c>
      <c r="E137" s="277" t="s">
        <v>919</v>
      </c>
      <c r="F137" s="279" t="s">
        <v>880</v>
      </c>
      <c r="Q137" s="268" t="s">
        <v>1097</v>
      </c>
      <c r="R137" s="268">
        <v>23</v>
      </c>
      <c r="S137" s="268"/>
    </row>
    <row r="138" spans="1:19" x14ac:dyDescent="0.3">
      <c r="A138" s="264" t="str">
        <f t="shared" si="2"/>
        <v>Fort PayneAL</v>
      </c>
      <c r="B138" s="269">
        <v>35967</v>
      </c>
      <c r="C138" s="270" t="s">
        <v>935</v>
      </c>
      <c r="D138" s="270" t="s">
        <v>902</v>
      </c>
      <c r="E138" s="277" t="s">
        <v>935</v>
      </c>
      <c r="F138" s="279" t="s">
        <v>880</v>
      </c>
      <c r="Q138" s="271" t="s">
        <v>1098</v>
      </c>
      <c r="R138" s="271">
        <v>886</v>
      </c>
      <c r="S138" s="271"/>
    </row>
    <row r="139" spans="1:19" x14ac:dyDescent="0.3">
      <c r="A139" s="264" t="str">
        <f t="shared" si="2"/>
        <v>NorthportAL</v>
      </c>
      <c r="B139" s="269">
        <v>35475</v>
      </c>
      <c r="C139" s="270" t="s">
        <v>1080</v>
      </c>
      <c r="D139" s="270" t="s">
        <v>902</v>
      </c>
      <c r="E139" s="277" t="s">
        <v>951</v>
      </c>
      <c r="F139" s="279" t="s">
        <v>880</v>
      </c>
      <c r="Q139" s="268" t="s">
        <v>1099</v>
      </c>
      <c r="R139" s="268">
        <v>2</v>
      </c>
      <c r="S139" s="268"/>
    </row>
    <row r="140" spans="1:19" x14ac:dyDescent="0.3">
      <c r="A140" s="264" t="str">
        <f t="shared" si="2"/>
        <v>IrondaleAL</v>
      </c>
      <c r="B140" s="269">
        <v>35210</v>
      </c>
      <c r="C140" s="270" t="s">
        <v>1100</v>
      </c>
      <c r="D140" s="270" t="s">
        <v>902</v>
      </c>
      <c r="E140" s="277" t="s">
        <v>919</v>
      </c>
      <c r="F140" s="279" t="s">
        <v>880</v>
      </c>
      <c r="Q140" s="268" t="s">
        <v>1101</v>
      </c>
      <c r="R140" s="268">
        <v>34</v>
      </c>
      <c r="S140" s="268"/>
    </row>
    <row r="141" spans="1:19" x14ac:dyDescent="0.3">
      <c r="A141" s="264" t="str">
        <f t="shared" si="2"/>
        <v>Lake ViewAL</v>
      </c>
      <c r="B141" s="269">
        <v>35111</v>
      </c>
      <c r="C141" s="270" t="s">
        <v>1102</v>
      </c>
      <c r="D141" s="270" t="s">
        <v>902</v>
      </c>
      <c r="E141" s="277" t="s">
        <v>951</v>
      </c>
      <c r="F141" s="279" t="s">
        <v>880</v>
      </c>
      <c r="Q141" s="268" t="s">
        <v>1103</v>
      </c>
      <c r="R141" s="268">
        <v>2</v>
      </c>
      <c r="S141" s="268"/>
    </row>
    <row r="142" spans="1:19" x14ac:dyDescent="0.3">
      <c r="A142" s="264" t="str">
        <f t="shared" si="2"/>
        <v>OneontaAL</v>
      </c>
      <c r="B142" s="269">
        <v>35121</v>
      </c>
      <c r="C142" s="270" t="s">
        <v>1104</v>
      </c>
      <c r="D142" s="270" t="s">
        <v>902</v>
      </c>
      <c r="E142" s="277" t="s">
        <v>919</v>
      </c>
      <c r="F142" s="279" t="s">
        <v>880</v>
      </c>
      <c r="Q142" s="268" t="s">
        <v>1105</v>
      </c>
      <c r="R142" s="268">
        <v>18</v>
      </c>
      <c r="S142" s="268"/>
    </row>
    <row r="143" spans="1:19" x14ac:dyDescent="0.3">
      <c r="A143" s="264" t="str">
        <f t="shared" si="2"/>
        <v>AtmoreAL</v>
      </c>
      <c r="B143" s="269">
        <v>36502</v>
      </c>
      <c r="C143" s="270" t="s">
        <v>913</v>
      </c>
      <c r="D143" s="270" t="s">
        <v>902</v>
      </c>
      <c r="E143" s="277" t="s">
        <v>913</v>
      </c>
      <c r="F143" s="279" t="s">
        <v>880</v>
      </c>
      <c r="Q143" s="268" t="s">
        <v>1106</v>
      </c>
      <c r="R143" s="268">
        <v>29</v>
      </c>
      <c r="S143" s="268"/>
    </row>
    <row r="144" spans="1:19" x14ac:dyDescent="0.3">
      <c r="A144" s="264" t="str">
        <f t="shared" si="2"/>
        <v>MadisonAL</v>
      </c>
      <c r="B144" s="269">
        <v>35757</v>
      </c>
      <c r="C144" s="270" t="s">
        <v>956</v>
      </c>
      <c r="D144" s="270" t="s">
        <v>902</v>
      </c>
      <c r="E144" s="277" t="s">
        <v>938</v>
      </c>
      <c r="F144" s="279" t="s">
        <v>880</v>
      </c>
      <c r="Q144" s="268" t="s">
        <v>1107</v>
      </c>
      <c r="R144" s="268">
        <v>20</v>
      </c>
      <c r="S144" s="268"/>
    </row>
    <row r="145" spans="1:19" x14ac:dyDescent="0.3">
      <c r="A145" s="264" t="str">
        <f t="shared" si="2"/>
        <v>Spanish FortAL</v>
      </c>
      <c r="B145" s="269">
        <v>36527</v>
      </c>
      <c r="C145" s="270" t="s">
        <v>1108</v>
      </c>
      <c r="D145" s="270" t="s">
        <v>902</v>
      </c>
      <c r="E145" s="277" t="s">
        <v>928</v>
      </c>
      <c r="F145" s="279" t="s">
        <v>880</v>
      </c>
      <c r="Q145" s="268" t="s">
        <v>1109</v>
      </c>
      <c r="R145" s="268">
        <v>12</v>
      </c>
      <c r="S145" s="268"/>
    </row>
    <row r="146" spans="1:19" x14ac:dyDescent="0.3">
      <c r="A146" s="264" t="str">
        <f t="shared" si="2"/>
        <v>BrewtonAL</v>
      </c>
      <c r="B146" s="269">
        <v>36426</v>
      </c>
      <c r="C146" s="270" t="s">
        <v>1110</v>
      </c>
      <c r="D146" s="270" t="s">
        <v>902</v>
      </c>
      <c r="E146" s="277" t="s">
        <v>913</v>
      </c>
      <c r="F146" s="279" t="s">
        <v>880</v>
      </c>
      <c r="Q146" s="268" t="s">
        <v>1034</v>
      </c>
      <c r="R146" s="268">
        <v>56</v>
      </c>
      <c r="S146" s="268"/>
    </row>
    <row r="147" spans="1:19" x14ac:dyDescent="0.3">
      <c r="A147" s="264" t="str">
        <f t="shared" si="2"/>
        <v>LeedsAL</v>
      </c>
      <c r="B147" s="269">
        <v>35094</v>
      </c>
      <c r="C147" s="270" t="s">
        <v>1111</v>
      </c>
      <c r="D147" s="270" t="s">
        <v>902</v>
      </c>
      <c r="E147" s="277" t="s">
        <v>919</v>
      </c>
      <c r="F147" s="279" t="s">
        <v>880</v>
      </c>
      <c r="Q147" s="268" t="s">
        <v>1112</v>
      </c>
      <c r="R147" s="268">
        <v>9</v>
      </c>
      <c r="S147" s="268"/>
    </row>
    <row r="148" spans="1:19" x14ac:dyDescent="0.3">
      <c r="A148" s="264" t="str">
        <f t="shared" si="2"/>
        <v>MillbrookAL</v>
      </c>
      <c r="B148" s="269">
        <v>36054</v>
      </c>
      <c r="C148" s="270" t="s">
        <v>1113</v>
      </c>
      <c r="D148" s="270" t="s">
        <v>902</v>
      </c>
      <c r="E148" s="277" t="s">
        <v>941</v>
      </c>
      <c r="F148" s="279" t="s">
        <v>880</v>
      </c>
      <c r="Q148" s="268" t="s">
        <v>1114</v>
      </c>
      <c r="R148" s="268">
        <v>4</v>
      </c>
      <c r="S148" s="268"/>
    </row>
    <row r="149" spans="1:19" x14ac:dyDescent="0.3">
      <c r="A149" s="264" t="str">
        <f t="shared" si="2"/>
        <v>BirminghamAL</v>
      </c>
      <c r="B149" s="269">
        <v>35208</v>
      </c>
      <c r="C149" s="270" t="s">
        <v>959</v>
      </c>
      <c r="D149" s="270" t="s">
        <v>902</v>
      </c>
      <c r="E149" s="277" t="s">
        <v>919</v>
      </c>
      <c r="F149" s="279" t="s">
        <v>880</v>
      </c>
      <c r="Q149" s="268" t="s">
        <v>1115</v>
      </c>
      <c r="R149" s="268">
        <v>40</v>
      </c>
      <c r="S149" s="268"/>
    </row>
    <row r="150" spans="1:19" x14ac:dyDescent="0.3">
      <c r="A150" s="264" t="str">
        <f t="shared" si="2"/>
        <v>MobileAL</v>
      </c>
      <c r="B150" s="269">
        <v>36619</v>
      </c>
      <c r="C150" s="270" t="s">
        <v>939</v>
      </c>
      <c r="D150" s="270" t="s">
        <v>902</v>
      </c>
      <c r="E150" s="277" t="s">
        <v>939</v>
      </c>
      <c r="F150" s="279" t="s">
        <v>880</v>
      </c>
      <c r="Q150" s="268" t="s">
        <v>1116</v>
      </c>
      <c r="R150" s="268">
        <v>182</v>
      </c>
      <c r="S150" s="268"/>
    </row>
    <row r="151" spans="1:19" x14ac:dyDescent="0.3">
      <c r="A151" s="264" t="str">
        <f t="shared" si="2"/>
        <v>MoultonAL</v>
      </c>
      <c r="B151" s="269">
        <v>35650</v>
      </c>
      <c r="C151" s="270" t="s">
        <v>1117</v>
      </c>
      <c r="D151" s="270" t="s">
        <v>902</v>
      </c>
      <c r="E151" s="277" t="s">
        <v>929</v>
      </c>
      <c r="F151" s="279" t="s">
        <v>880</v>
      </c>
      <c r="Q151" s="268" t="s">
        <v>1118</v>
      </c>
      <c r="R151" s="268">
        <v>21</v>
      </c>
      <c r="S151" s="268"/>
    </row>
    <row r="152" spans="1:19" x14ac:dyDescent="0.3">
      <c r="A152" s="264" t="str">
        <f t="shared" si="2"/>
        <v>ClantonAL</v>
      </c>
      <c r="B152" s="269">
        <v>35045</v>
      </c>
      <c r="C152" s="270" t="s">
        <v>1119</v>
      </c>
      <c r="D152" s="270" t="s">
        <v>902</v>
      </c>
      <c r="E152" s="277" t="s">
        <v>919</v>
      </c>
      <c r="F152" s="279" t="s">
        <v>880</v>
      </c>
      <c r="Q152" s="268" t="s">
        <v>1120</v>
      </c>
      <c r="R152" s="268">
        <v>42</v>
      </c>
      <c r="S152" s="268"/>
    </row>
    <row r="153" spans="1:19" x14ac:dyDescent="0.3">
      <c r="A153" s="264" t="str">
        <f t="shared" si="2"/>
        <v>TallasseeAL</v>
      </c>
      <c r="B153" s="269">
        <v>36078</v>
      </c>
      <c r="C153" s="270" t="s">
        <v>1121</v>
      </c>
      <c r="D153" s="270" t="s">
        <v>902</v>
      </c>
      <c r="E153" s="277" t="s">
        <v>941</v>
      </c>
      <c r="F153" s="279" t="s">
        <v>880</v>
      </c>
      <c r="Q153" s="268" t="s">
        <v>1122</v>
      </c>
      <c r="R153" s="268">
        <v>25</v>
      </c>
      <c r="S153" s="268"/>
    </row>
    <row r="154" spans="1:19" x14ac:dyDescent="0.3">
      <c r="A154" s="264" t="str">
        <f t="shared" si="2"/>
        <v>OdenvilleAL</v>
      </c>
      <c r="B154" s="269">
        <v>35120</v>
      </c>
      <c r="C154" s="270" t="s">
        <v>1123</v>
      </c>
      <c r="D154" s="270" t="s">
        <v>902</v>
      </c>
      <c r="E154" s="277" t="s">
        <v>919</v>
      </c>
      <c r="F154" s="279" t="s">
        <v>880</v>
      </c>
      <c r="Q154" s="268" t="s">
        <v>1124</v>
      </c>
      <c r="R154" s="268">
        <v>2</v>
      </c>
      <c r="S154" s="268"/>
    </row>
    <row r="155" spans="1:19" x14ac:dyDescent="0.3">
      <c r="A155" s="264" t="str">
        <f t="shared" si="2"/>
        <v>RobertsdaleAL</v>
      </c>
      <c r="B155" s="269">
        <v>36567</v>
      </c>
      <c r="C155" s="270" t="s">
        <v>1125</v>
      </c>
      <c r="D155" s="270" t="s">
        <v>902</v>
      </c>
      <c r="E155" s="277" t="s">
        <v>928</v>
      </c>
      <c r="F155" s="279" t="s">
        <v>880</v>
      </c>
      <c r="Q155" s="268" t="s">
        <v>1126</v>
      </c>
      <c r="R155" s="268">
        <v>91</v>
      </c>
      <c r="S155" s="268"/>
    </row>
    <row r="156" spans="1:19" x14ac:dyDescent="0.3">
      <c r="A156" s="264" t="str">
        <f t="shared" si="2"/>
        <v>MontevalloAL</v>
      </c>
      <c r="B156" s="269">
        <v>35115</v>
      </c>
      <c r="C156" s="270" t="s">
        <v>1127</v>
      </c>
      <c r="D156" s="270" t="s">
        <v>902</v>
      </c>
      <c r="E156" s="277" t="s">
        <v>919</v>
      </c>
      <c r="F156" s="279" t="s">
        <v>880</v>
      </c>
      <c r="Q156" s="268" t="s">
        <v>1128</v>
      </c>
      <c r="R156" s="268">
        <v>12</v>
      </c>
      <c r="S156" s="268"/>
    </row>
    <row r="157" spans="1:19" x14ac:dyDescent="0.3">
      <c r="A157" s="264" t="str">
        <f t="shared" si="2"/>
        <v>GadsdenAL</v>
      </c>
      <c r="B157" s="269">
        <v>35904</v>
      </c>
      <c r="C157" s="270" t="s">
        <v>937</v>
      </c>
      <c r="D157" s="270" t="s">
        <v>902</v>
      </c>
      <c r="E157" s="277" t="s">
        <v>937</v>
      </c>
      <c r="F157" s="279" t="s">
        <v>880</v>
      </c>
      <c r="Q157" s="268" t="s">
        <v>1129</v>
      </c>
      <c r="R157" s="268">
        <v>27</v>
      </c>
      <c r="S157" s="268"/>
    </row>
    <row r="158" spans="1:19" x14ac:dyDescent="0.3">
      <c r="A158" s="264" t="str">
        <f t="shared" si="2"/>
        <v>HancevilleAL</v>
      </c>
      <c r="B158" s="269">
        <v>35077</v>
      </c>
      <c r="C158" s="270" t="s">
        <v>1130</v>
      </c>
      <c r="D158" s="270" t="s">
        <v>902</v>
      </c>
      <c r="E158" s="277" t="s">
        <v>925</v>
      </c>
      <c r="F158" s="279" t="s">
        <v>880</v>
      </c>
      <c r="Q158" s="268" t="s">
        <v>1131</v>
      </c>
      <c r="R158" s="268">
        <v>15</v>
      </c>
      <c r="S158" s="268"/>
    </row>
    <row r="159" spans="1:19" x14ac:dyDescent="0.3">
      <c r="A159" s="264" t="str">
        <f t="shared" si="2"/>
        <v>KillenAL</v>
      </c>
      <c r="B159" s="269">
        <v>35645</v>
      </c>
      <c r="C159" s="270" t="s">
        <v>1132</v>
      </c>
      <c r="D159" s="270" t="s">
        <v>902</v>
      </c>
      <c r="E159" s="277" t="s">
        <v>933</v>
      </c>
      <c r="F159" s="279" t="s">
        <v>880</v>
      </c>
      <c r="Q159" s="268" t="s">
        <v>1133</v>
      </c>
      <c r="R159" s="268">
        <v>23</v>
      </c>
      <c r="S159" s="268"/>
    </row>
    <row r="160" spans="1:19" x14ac:dyDescent="0.3">
      <c r="A160" s="264" t="str">
        <f t="shared" si="2"/>
        <v>JasperAL</v>
      </c>
      <c r="B160" s="269">
        <v>35504</v>
      </c>
      <c r="C160" s="270" t="s">
        <v>1134</v>
      </c>
      <c r="D160" s="270" t="s">
        <v>902</v>
      </c>
      <c r="E160" s="277" t="s">
        <v>919</v>
      </c>
      <c r="F160" s="279" t="s">
        <v>880</v>
      </c>
      <c r="Q160" s="268" t="s">
        <v>1135</v>
      </c>
      <c r="R160" s="268">
        <v>21</v>
      </c>
      <c r="S160" s="268"/>
    </row>
    <row r="161" spans="1:19" x14ac:dyDescent="0.3">
      <c r="A161" s="264" t="str">
        <f t="shared" si="2"/>
        <v>Hazel GreenAL</v>
      </c>
      <c r="B161" s="269">
        <v>35750</v>
      </c>
      <c r="C161" s="270" t="s">
        <v>1136</v>
      </c>
      <c r="D161" s="270" t="s">
        <v>902</v>
      </c>
      <c r="E161" s="277" t="s">
        <v>938</v>
      </c>
      <c r="F161" s="279" t="s">
        <v>880</v>
      </c>
      <c r="Q161" s="268" t="s">
        <v>1137</v>
      </c>
      <c r="R161" s="268">
        <v>14</v>
      </c>
      <c r="S161" s="268"/>
    </row>
    <row r="162" spans="1:19" x14ac:dyDescent="0.3">
      <c r="A162" s="264" t="str">
        <f t="shared" si="2"/>
        <v>Grand BayAL</v>
      </c>
      <c r="B162" s="269">
        <v>36541</v>
      </c>
      <c r="C162" s="270" t="s">
        <v>1138</v>
      </c>
      <c r="D162" s="270" t="s">
        <v>902</v>
      </c>
      <c r="E162" s="277" t="s">
        <v>939</v>
      </c>
      <c r="F162" s="279" t="s">
        <v>880</v>
      </c>
      <c r="Q162" s="268" t="s">
        <v>1139</v>
      </c>
      <c r="R162" s="268">
        <v>8</v>
      </c>
      <c r="S162" s="268"/>
    </row>
    <row r="163" spans="1:19" x14ac:dyDescent="0.3">
      <c r="A163" s="264" t="str">
        <f t="shared" si="2"/>
        <v>Good HopeAL</v>
      </c>
      <c r="B163" s="269">
        <v>35057</v>
      </c>
      <c r="C163" s="270" t="s">
        <v>1140</v>
      </c>
      <c r="D163" s="270" t="s">
        <v>902</v>
      </c>
      <c r="E163" s="277" t="s">
        <v>925</v>
      </c>
      <c r="F163" s="279" t="s">
        <v>880</v>
      </c>
      <c r="Q163" s="268" t="s">
        <v>1141</v>
      </c>
      <c r="R163" s="268">
        <v>8</v>
      </c>
      <c r="S163" s="268"/>
    </row>
    <row r="164" spans="1:19" x14ac:dyDescent="0.3">
      <c r="A164" s="264" t="str">
        <f t="shared" si="2"/>
        <v>WarriorAL</v>
      </c>
      <c r="B164" s="269">
        <v>35180</v>
      </c>
      <c r="C164" s="270" t="s">
        <v>1142</v>
      </c>
      <c r="D164" s="270" t="s">
        <v>902</v>
      </c>
      <c r="E164" s="277" t="s">
        <v>919</v>
      </c>
      <c r="F164" s="279" t="s">
        <v>880</v>
      </c>
      <c r="Q164" s="268" t="s">
        <v>1143</v>
      </c>
      <c r="R164" s="268">
        <v>24</v>
      </c>
      <c r="S164" s="268"/>
    </row>
    <row r="165" spans="1:19" x14ac:dyDescent="0.3">
      <c r="A165" s="264" t="str">
        <f t="shared" si="2"/>
        <v>TarrantAL</v>
      </c>
      <c r="B165" s="269">
        <v>35217</v>
      </c>
      <c r="C165" s="270" t="s">
        <v>1144</v>
      </c>
      <c r="D165" s="270" t="s">
        <v>902</v>
      </c>
      <c r="E165" s="277" t="s">
        <v>919</v>
      </c>
      <c r="F165" s="279" t="s">
        <v>880</v>
      </c>
      <c r="Q165" s="268" t="s">
        <v>1145</v>
      </c>
      <c r="R165" s="268">
        <v>130</v>
      </c>
      <c r="S165" s="268"/>
    </row>
    <row r="166" spans="1:19" x14ac:dyDescent="0.3">
      <c r="A166" s="264" t="str">
        <f t="shared" si="2"/>
        <v>PiedmontAL</v>
      </c>
      <c r="B166" s="269">
        <v>36272</v>
      </c>
      <c r="C166" s="270" t="s">
        <v>1146</v>
      </c>
      <c r="D166" s="270" t="s">
        <v>902</v>
      </c>
      <c r="E166" s="277" t="s">
        <v>910</v>
      </c>
      <c r="F166" s="279" t="s">
        <v>880</v>
      </c>
      <c r="Q166" s="268" t="s">
        <v>1147</v>
      </c>
      <c r="R166" s="268">
        <v>11</v>
      </c>
      <c r="S166" s="268"/>
    </row>
    <row r="167" spans="1:19" x14ac:dyDescent="0.3">
      <c r="A167" s="264" t="str">
        <f t="shared" si="2"/>
        <v>LanettAL</v>
      </c>
      <c r="B167" s="269">
        <v>36863</v>
      </c>
      <c r="C167" s="270" t="s">
        <v>1148</v>
      </c>
      <c r="D167" s="270" t="s">
        <v>902</v>
      </c>
      <c r="E167" s="277" t="s">
        <v>952</v>
      </c>
      <c r="F167" s="279" t="s">
        <v>880</v>
      </c>
      <c r="Q167" s="268" t="s">
        <v>1149</v>
      </c>
      <c r="R167" s="268">
        <v>4</v>
      </c>
      <c r="S167" s="268"/>
    </row>
    <row r="168" spans="1:19" x14ac:dyDescent="0.3">
      <c r="A168" s="264" t="str">
        <f t="shared" si="2"/>
        <v>MontgomeryAL</v>
      </c>
      <c r="B168" s="269">
        <v>36111</v>
      </c>
      <c r="C168" s="270" t="s">
        <v>941</v>
      </c>
      <c r="D168" s="270" t="s">
        <v>902</v>
      </c>
      <c r="E168" s="277" t="s">
        <v>941</v>
      </c>
      <c r="F168" s="279" t="s">
        <v>880</v>
      </c>
      <c r="Q168" s="268" t="s">
        <v>1150</v>
      </c>
      <c r="R168" s="268">
        <v>531</v>
      </c>
      <c r="S168" s="268"/>
    </row>
    <row r="169" spans="1:19" x14ac:dyDescent="0.3">
      <c r="A169" s="264" t="str">
        <f t="shared" si="2"/>
        <v>AttallaAL</v>
      </c>
      <c r="B169" s="269">
        <v>35954</v>
      </c>
      <c r="C169" s="270" t="s">
        <v>1151</v>
      </c>
      <c r="D169" s="270" t="s">
        <v>902</v>
      </c>
      <c r="E169" s="277" t="s">
        <v>937</v>
      </c>
      <c r="F169" s="279" t="s">
        <v>880</v>
      </c>
      <c r="Q169" s="268" t="s">
        <v>1152</v>
      </c>
      <c r="R169" s="268">
        <v>15</v>
      </c>
      <c r="S169" s="268"/>
    </row>
    <row r="170" spans="1:19" x14ac:dyDescent="0.3">
      <c r="A170" s="264" t="str">
        <f t="shared" si="2"/>
        <v>ScottsboroAL</v>
      </c>
      <c r="B170" s="269">
        <v>35768</v>
      </c>
      <c r="C170" s="270" t="s">
        <v>945</v>
      </c>
      <c r="D170" s="270" t="s">
        <v>902</v>
      </c>
      <c r="E170" s="277" t="s">
        <v>945</v>
      </c>
      <c r="F170" s="279" t="s">
        <v>880</v>
      </c>
      <c r="Q170" s="268" t="s">
        <v>1153</v>
      </c>
      <c r="R170" s="268">
        <v>8</v>
      </c>
      <c r="S170" s="268"/>
    </row>
    <row r="171" spans="1:19" x14ac:dyDescent="0.3">
      <c r="A171" s="264" t="str">
        <f t="shared" si="2"/>
        <v>SmithsAL</v>
      </c>
      <c r="B171" s="269">
        <v>36877</v>
      </c>
      <c r="C171" s="270" t="s">
        <v>1082</v>
      </c>
      <c r="D171" s="270" t="s">
        <v>902</v>
      </c>
      <c r="E171" s="277" t="s">
        <v>916</v>
      </c>
      <c r="F171" s="279" t="s">
        <v>880</v>
      </c>
      <c r="Q171" s="268" t="s">
        <v>1154</v>
      </c>
      <c r="R171" s="268">
        <v>19</v>
      </c>
      <c r="S171" s="268"/>
    </row>
    <row r="172" spans="1:19" x14ac:dyDescent="0.3">
      <c r="A172" s="264" t="str">
        <f t="shared" si="2"/>
        <v>DeatsvilleAL</v>
      </c>
      <c r="B172" s="269">
        <v>36022</v>
      </c>
      <c r="C172" s="270" t="s">
        <v>1155</v>
      </c>
      <c r="D172" s="270" t="s">
        <v>902</v>
      </c>
      <c r="E172" s="277" t="s">
        <v>941</v>
      </c>
      <c r="F172" s="279" t="s">
        <v>880</v>
      </c>
      <c r="Q172" s="268" t="s">
        <v>1156</v>
      </c>
      <c r="R172" s="268">
        <v>206</v>
      </c>
      <c r="S172" s="268"/>
    </row>
    <row r="173" spans="1:19" x14ac:dyDescent="0.3">
      <c r="A173" s="264" t="str">
        <f t="shared" si="2"/>
        <v>AlbertvilleAL</v>
      </c>
      <c r="B173" s="269">
        <v>35951</v>
      </c>
      <c r="C173" s="270" t="s">
        <v>903</v>
      </c>
      <c r="D173" s="270" t="s">
        <v>902</v>
      </c>
      <c r="E173" s="277" t="s">
        <v>903</v>
      </c>
      <c r="F173" s="279" t="s">
        <v>880</v>
      </c>
      <c r="Q173" s="268" t="s">
        <v>1157</v>
      </c>
      <c r="R173" s="268">
        <v>20</v>
      </c>
      <c r="S173" s="268"/>
    </row>
    <row r="174" spans="1:19" x14ac:dyDescent="0.3">
      <c r="A174" s="264" t="str">
        <f t="shared" si="2"/>
        <v>MobileAL</v>
      </c>
      <c r="B174" s="269">
        <v>36617</v>
      </c>
      <c r="C174" s="270" t="s">
        <v>939</v>
      </c>
      <c r="D174" s="270" t="s">
        <v>902</v>
      </c>
      <c r="E174" s="277" t="s">
        <v>939</v>
      </c>
      <c r="F174" s="279" t="s">
        <v>880</v>
      </c>
      <c r="Q174" s="268" t="s">
        <v>1158</v>
      </c>
      <c r="R174" s="268">
        <v>6</v>
      </c>
      <c r="S174" s="268"/>
    </row>
    <row r="175" spans="1:19" x14ac:dyDescent="0.3">
      <c r="A175" s="264" t="str">
        <f t="shared" si="2"/>
        <v>MeridianvilleAL</v>
      </c>
      <c r="B175" s="269">
        <v>35773</v>
      </c>
      <c r="C175" s="270" t="s">
        <v>1159</v>
      </c>
      <c r="D175" s="270" t="s">
        <v>902</v>
      </c>
      <c r="E175" s="277" t="s">
        <v>938</v>
      </c>
      <c r="F175" s="279" t="s">
        <v>880</v>
      </c>
      <c r="Q175" s="268" t="s">
        <v>1160</v>
      </c>
      <c r="R175" s="268">
        <v>13</v>
      </c>
      <c r="S175" s="268"/>
    </row>
    <row r="176" spans="1:19" x14ac:dyDescent="0.3">
      <c r="A176" s="264" t="str">
        <f t="shared" si="2"/>
        <v>BirminghamAL</v>
      </c>
      <c r="B176" s="269">
        <v>35212</v>
      </c>
      <c r="C176" s="270" t="s">
        <v>959</v>
      </c>
      <c r="D176" s="270" t="s">
        <v>902</v>
      </c>
      <c r="E176" s="277" t="s">
        <v>919</v>
      </c>
      <c r="F176" s="279" t="s">
        <v>880</v>
      </c>
      <c r="Q176" s="268" t="s">
        <v>1161</v>
      </c>
      <c r="R176" s="268">
        <v>8</v>
      </c>
      <c r="S176" s="268"/>
    </row>
    <row r="177" spans="1:19" x14ac:dyDescent="0.3">
      <c r="A177" s="264" t="str">
        <f t="shared" si="2"/>
        <v>DadevilleAL</v>
      </c>
      <c r="B177" s="269">
        <v>36853</v>
      </c>
      <c r="C177" s="270" t="s">
        <v>1162</v>
      </c>
      <c r="D177" s="270" t="s">
        <v>902</v>
      </c>
      <c r="E177" s="277" t="s">
        <v>906</v>
      </c>
      <c r="F177" s="279" t="s">
        <v>880</v>
      </c>
      <c r="Q177" s="268" t="s">
        <v>1163</v>
      </c>
      <c r="R177" s="268">
        <v>3</v>
      </c>
      <c r="S177" s="268"/>
    </row>
    <row r="178" spans="1:19" x14ac:dyDescent="0.3">
      <c r="A178" s="264" t="str">
        <f t="shared" si="2"/>
        <v>CottondaleAL</v>
      </c>
      <c r="B178" s="269">
        <v>35453</v>
      </c>
      <c r="C178" s="270" t="s">
        <v>1164</v>
      </c>
      <c r="D178" s="270" t="s">
        <v>902</v>
      </c>
      <c r="E178" s="277" t="s">
        <v>951</v>
      </c>
      <c r="F178" s="279" t="s">
        <v>880</v>
      </c>
      <c r="Q178" s="268" t="s">
        <v>1165</v>
      </c>
      <c r="R178" s="268">
        <v>11</v>
      </c>
      <c r="S178" s="268"/>
    </row>
    <row r="179" spans="1:19" x14ac:dyDescent="0.3">
      <c r="A179" s="264" t="str">
        <f t="shared" si="2"/>
        <v>SelmaAL</v>
      </c>
      <c r="B179" s="269">
        <v>36703</v>
      </c>
      <c r="C179" s="270" t="s">
        <v>946</v>
      </c>
      <c r="D179" s="270" t="s">
        <v>902</v>
      </c>
      <c r="E179" s="277" t="s">
        <v>946</v>
      </c>
      <c r="F179" s="279" t="s">
        <v>880</v>
      </c>
      <c r="Q179" s="268" t="s">
        <v>922</v>
      </c>
      <c r="R179" s="268">
        <v>19</v>
      </c>
      <c r="S179" s="268"/>
    </row>
    <row r="180" spans="1:19" x14ac:dyDescent="0.3">
      <c r="A180" s="264" t="str">
        <f t="shared" si="2"/>
        <v>MoodyAL</v>
      </c>
      <c r="B180" s="269">
        <v>35004</v>
      </c>
      <c r="C180" s="270" t="s">
        <v>1166</v>
      </c>
      <c r="D180" s="270" t="s">
        <v>902</v>
      </c>
      <c r="E180" s="277" t="s">
        <v>919</v>
      </c>
      <c r="F180" s="279" t="s">
        <v>880</v>
      </c>
      <c r="Q180" s="268" t="s">
        <v>1167</v>
      </c>
      <c r="R180" s="268">
        <v>2</v>
      </c>
      <c r="S180" s="268"/>
    </row>
    <row r="181" spans="1:19" x14ac:dyDescent="0.3">
      <c r="A181" s="264" t="str">
        <f t="shared" si="2"/>
        <v>New MarketAL</v>
      </c>
      <c r="B181" s="269">
        <v>35761</v>
      </c>
      <c r="C181" s="270" t="s">
        <v>1168</v>
      </c>
      <c r="D181" s="270" t="s">
        <v>902</v>
      </c>
      <c r="E181" s="277" t="s">
        <v>938</v>
      </c>
      <c r="F181" s="279" t="s">
        <v>880</v>
      </c>
      <c r="Q181" s="268" t="s">
        <v>1169</v>
      </c>
      <c r="R181" s="268">
        <v>6</v>
      </c>
      <c r="S181" s="268"/>
    </row>
    <row r="182" spans="1:19" x14ac:dyDescent="0.3">
      <c r="A182" s="264" t="str">
        <f t="shared" si="2"/>
        <v>MontgomeryAL</v>
      </c>
      <c r="B182" s="269">
        <v>36110</v>
      </c>
      <c r="C182" s="270" t="s">
        <v>941</v>
      </c>
      <c r="D182" s="270" t="s">
        <v>902</v>
      </c>
      <c r="E182" s="277" t="s">
        <v>941</v>
      </c>
      <c r="F182" s="279" t="s">
        <v>880</v>
      </c>
      <c r="Q182" s="268" t="s">
        <v>1170</v>
      </c>
      <c r="R182" s="268">
        <v>10</v>
      </c>
      <c r="S182" s="268"/>
    </row>
    <row r="183" spans="1:19" x14ac:dyDescent="0.3">
      <c r="A183" s="264" t="str">
        <f t="shared" si="2"/>
        <v>ChelseaAL</v>
      </c>
      <c r="B183" s="269">
        <v>35043</v>
      </c>
      <c r="C183" s="270" t="s">
        <v>1171</v>
      </c>
      <c r="D183" s="270" t="s">
        <v>902</v>
      </c>
      <c r="E183" s="277" t="s">
        <v>919</v>
      </c>
      <c r="F183" s="279" t="s">
        <v>880</v>
      </c>
      <c r="Q183" s="268" t="s">
        <v>1172</v>
      </c>
      <c r="R183" s="268">
        <v>7</v>
      </c>
      <c r="S183" s="268"/>
    </row>
    <row r="184" spans="1:19" x14ac:dyDescent="0.3">
      <c r="A184" s="264" t="str">
        <f t="shared" si="2"/>
        <v>ScottsboroAL</v>
      </c>
      <c r="B184" s="269">
        <v>35769</v>
      </c>
      <c r="C184" s="270" t="s">
        <v>945</v>
      </c>
      <c r="D184" s="270" t="s">
        <v>902</v>
      </c>
      <c r="E184" s="277" t="s">
        <v>945</v>
      </c>
      <c r="F184" s="279" t="s">
        <v>880</v>
      </c>
      <c r="Q184" s="268" t="s">
        <v>1173</v>
      </c>
      <c r="R184" s="268">
        <v>10</v>
      </c>
      <c r="S184" s="268"/>
    </row>
    <row r="185" spans="1:19" x14ac:dyDescent="0.3">
      <c r="A185" s="264" t="str">
        <f t="shared" si="2"/>
        <v>Mountain BrookAL</v>
      </c>
      <c r="B185" s="269">
        <v>35223</v>
      </c>
      <c r="C185" s="270" t="s">
        <v>1096</v>
      </c>
      <c r="D185" s="270" t="s">
        <v>902</v>
      </c>
      <c r="E185" s="277" t="s">
        <v>919</v>
      </c>
      <c r="F185" s="279" t="s">
        <v>880</v>
      </c>
      <c r="Q185" s="268" t="s">
        <v>932</v>
      </c>
      <c r="R185" s="268">
        <v>2</v>
      </c>
      <c r="S185" s="268"/>
    </row>
    <row r="186" spans="1:19" x14ac:dyDescent="0.3">
      <c r="A186" s="264" t="str">
        <f t="shared" si="2"/>
        <v>Eight MileAL</v>
      </c>
      <c r="B186" s="269">
        <v>36613</v>
      </c>
      <c r="C186" s="270" t="s">
        <v>1174</v>
      </c>
      <c r="D186" s="270" t="s">
        <v>902</v>
      </c>
      <c r="E186" s="277" t="s">
        <v>939</v>
      </c>
      <c r="F186" s="279" t="s">
        <v>880</v>
      </c>
      <c r="Q186" s="268" t="s">
        <v>1175</v>
      </c>
      <c r="R186" s="268">
        <v>2</v>
      </c>
      <c r="S186" s="268"/>
    </row>
    <row r="187" spans="1:19" x14ac:dyDescent="0.3">
      <c r="A187" s="264" t="str">
        <f t="shared" si="2"/>
        <v>BirminghamAL</v>
      </c>
      <c r="B187" s="269">
        <v>35204</v>
      </c>
      <c r="C187" s="270" t="s">
        <v>959</v>
      </c>
      <c r="D187" s="270" t="s">
        <v>902</v>
      </c>
      <c r="E187" s="277" t="s">
        <v>919</v>
      </c>
      <c r="F187" s="279" t="s">
        <v>880</v>
      </c>
      <c r="Q187" s="268" t="s">
        <v>1107</v>
      </c>
      <c r="R187" s="268">
        <v>11</v>
      </c>
      <c r="S187" s="268"/>
    </row>
    <row r="188" spans="1:19" x14ac:dyDescent="0.3">
      <c r="A188" s="264" t="str">
        <f t="shared" si="2"/>
        <v>Pike RoadAL</v>
      </c>
      <c r="B188" s="269">
        <v>36064</v>
      </c>
      <c r="C188" s="270" t="s">
        <v>1176</v>
      </c>
      <c r="D188" s="270" t="s">
        <v>902</v>
      </c>
      <c r="E188" s="277" t="s">
        <v>941</v>
      </c>
      <c r="F188" s="279" t="s">
        <v>880</v>
      </c>
      <c r="Q188" s="268" t="s">
        <v>1177</v>
      </c>
      <c r="R188" s="268">
        <v>8</v>
      </c>
      <c r="S188" s="268"/>
    </row>
    <row r="189" spans="1:19" x14ac:dyDescent="0.3">
      <c r="A189" s="264" t="str">
        <f t="shared" si="2"/>
        <v>PrichardAL</v>
      </c>
      <c r="B189" s="269">
        <v>36610</v>
      </c>
      <c r="C189" s="270" t="s">
        <v>1178</v>
      </c>
      <c r="D189" s="270" t="s">
        <v>902</v>
      </c>
      <c r="E189" s="277" t="s">
        <v>939</v>
      </c>
      <c r="F189" s="279" t="s">
        <v>880</v>
      </c>
      <c r="Q189" s="268" t="s">
        <v>1179</v>
      </c>
      <c r="R189" s="268">
        <v>7</v>
      </c>
      <c r="S189" s="268"/>
    </row>
    <row r="190" spans="1:19" x14ac:dyDescent="0.3">
      <c r="A190" s="264" t="str">
        <f t="shared" si="2"/>
        <v>Pell CityAL</v>
      </c>
      <c r="B190" s="269">
        <v>35125</v>
      </c>
      <c r="C190" s="270" t="s">
        <v>1180</v>
      </c>
      <c r="D190" s="270" t="s">
        <v>902</v>
      </c>
      <c r="E190" s="277" t="s">
        <v>919</v>
      </c>
      <c r="F190" s="279" t="s">
        <v>880</v>
      </c>
      <c r="Q190" s="268" t="s">
        <v>1181</v>
      </c>
      <c r="R190" s="268">
        <v>4</v>
      </c>
      <c r="S190" s="268"/>
    </row>
    <row r="191" spans="1:19" x14ac:dyDescent="0.3">
      <c r="A191" s="264" t="str">
        <f t="shared" si="2"/>
        <v>Rainbow CityAL</v>
      </c>
      <c r="B191" s="269">
        <v>35906</v>
      </c>
      <c r="C191" s="270" t="s">
        <v>1182</v>
      </c>
      <c r="D191" s="270" t="s">
        <v>902</v>
      </c>
      <c r="E191" s="277" t="s">
        <v>937</v>
      </c>
      <c r="F191" s="279" t="s">
        <v>880</v>
      </c>
      <c r="Q191" s="268" t="s">
        <v>1183</v>
      </c>
      <c r="R191" s="268">
        <v>4</v>
      </c>
      <c r="S191" s="268"/>
    </row>
    <row r="192" spans="1:19" x14ac:dyDescent="0.3">
      <c r="A192" s="264" t="str">
        <f t="shared" si="2"/>
        <v>FlorenceAL</v>
      </c>
      <c r="B192" s="269">
        <v>35634</v>
      </c>
      <c r="C192" s="270" t="s">
        <v>969</v>
      </c>
      <c r="D192" s="270" t="s">
        <v>902</v>
      </c>
      <c r="E192" s="277" t="s">
        <v>933</v>
      </c>
      <c r="F192" s="279" t="s">
        <v>880</v>
      </c>
      <c r="Q192" s="268" t="s">
        <v>1184</v>
      </c>
      <c r="R192" s="268">
        <v>19</v>
      </c>
      <c r="S192" s="268"/>
    </row>
    <row r="193" spans="1:19" x14ac:dyDescent="0.3">
      <c r="A193" s="264" t="str">
        <f t="shared" si="2"/>
        <v>SaksAL</v>
      </c>
      <c r="B193" s="269">
        <v>36206</v>
      </c>
      <c r="C193" s="270" t="s">
        <v>1185</v>
      </c>
      <c r="D193" s="270" t="s">
        <v>902</v>
      </c>
      <c r="E193" s="277" t="s">
        <v>910</v>
      </c>
      <c r="F193" s="279" t="s">
        <v>880</v>
      </c>
      <c r="Q193" s="268" t="s">
        <v>1186</v>
      </c>
      <c r="R193" s="268">
        <v>3</v>
      </c>
      <c r="S193" s="268"/>
    </row>
    <row r="194" spans="1:19" x14ac:dyDescent="0.3">
      <c r="A194" s="264" t="str">
        <f t="shared" si="2"/>
        <v>SheffieldAL</v>
      </c>
      <c r="B194" s="269">
        <v>35660</v>
      </c>
      <c r="C194" s="270" t="s">
        <v>1187</v>
      </c>
      <c r="D194" s="270" t="s">
        <v>902</v>
      </c>
      <c r="E194" s="277" t="s">
        <v>933</v>
      </c>
      <c r="F194" s="279" t="s">
        <v>880</v>
      </c>
      <c r="Q194" s="268" t="s">
        <v>1188</v>
      </c>
      <c r="R194" s="268">
        <v>8</v>
      </c>
      <c r="S194" s="268"/>
    </row>
    <row r="195" spans="1:19" x14ac:dyDescent="0.3">
      <c r="A195" s="264" t="str">
        <f t="shared" si="2"/>
        <v>MontgomeryAL</v>
      </c>
      <c r="B195" s="269">
        <v>36105</v>
      </c>
      <c r="C195" s="270" t="s">
        <v>941</v>
      </c>
      <c r="D195" s="270" t="s">
        <v>902</v>
      </c>
      <c r="E195" s="277" t="s">
        <v>941</v>
      </c>
      <c r="F195" s="279" t="s">
        <v>880</v>
      </c>
      <c r="Q195" s="268" t="s">
        <v>1189</v>
      </c>
      <c r="R195" s="268">
        <v>6</v>
      </c>
      <c r="S195" s="268"/>
    </row>
    <row r="196" spans="1:19" x14ac:dyDescent="0.3">
      <c r="A196" s="264" t="str">
        <f t="shared" ref="A196:A259" si="3">CONCATENATE(C196,D196)</f>
        <v>HuntsvilleAL</v>
      </c>
      <c r="B196" s="269">
        <v>35824</v>
      </c>
      <c r="C196" s="270" t="s">
        <v>938</v>
      </c>
      <c r="D196" s="270" t="s">
        <v>902</v>
      </c>
      <c r="E196" s="277" t="s">
        <v>938</v>
      </c>
      <c r="F196" s="279" t="s">
        <v>880</v>
      </c>
      <c r="Q196" s="268" t="s">
        <v>1190</v>
      </c>
      <c r="R196" s="268">
        <v>23</v>
      </c>
      <c r="S196" s="268"/>
    </row>
    <row r="197" spans="1:19" x14ac:dyDescent="0.3">
      <c r="A197" s="264" t="str">
        <f t="shared" si="3"/>
        <v>MobileAL</v>
      </c>
      <c r="B197" s="269">
        <v>36604</v>
      </c>
      <c r="C197" s="270" t="s">
        <v>939</v>
      </c>
      <c r="D197" s="270" t="s">
        <v>902</v>
      </c>
      <c r="E197" s="277" t="s">
        <v>939</v>
      </c>
      <c r="F197" s="279" t="s">
        <v>880</v>
      </c>
      <c r="Q197" s="268" t="s">
        <v>1191</v>
      </c>
      <c r="R197" s="268">
        <v>4</v>
      </c>
      <c r="S197" s="268"/>
    </row>
    <row r="198" spans="1:19" x14ac:dyDescent="0.3">
      <c r="A198" s="264" t="str">
        <f t="shared" si="3"/>
        <v>MidfieldAL</v>
      </c>
      <c r="B198" s="269">
        <v>35228</v>
      </c>
      <c r="C198" s="270" t="s">
        <v>1192</v>
      </c>
      <c r="D198" s="270" t="s">
        <v>902</v>
      </c>
      <c r="E198" s="277" t="s">
        <v>919</v>
      </c>
      <c r="F198" s="279" t="s">
        <v>880</v>
      </c>
      <c r="Q198" s="268" t="s">
        <v>1193</v>
      </c>
      <c r="R198" s="268">
        <v>5</v>
      </c>
      <c r="S198" s="268"/>
    </row>
    <row r="199" spans="1:19" x14ac:dyDescent="0.3">
      <c r="A199" s="264" t="str">
        <f t="shared" si="3"/>
        <v>IrvingtonAL</v>
      </c>
      <c r="B199" s="269">
        <v>36544</v>
      </c>
      <c r="C199" s="270" t="s">
        <v>1194</v>
      </c>
      <c r="D199" s="270" t="s">
        <v>902</v>
      </c>
      <c r="E199" s="277" t="s">
        <v>939</v>
      </c>
      <c r="F199" s="279" t="s">
        <v>880</v>
      </c>
      <c r="Q199" s="268" t="s">
        <v>1195</v>
      </c>
      <c r="R199" s="268">
        <v>4</v>
      </c>
      <c r="S199" s="268"/>
    </row>
    <row r="200" spans="1:19" x14ac:dyDescent="0.3">
      <c r="A200" s="264" t="str">
        <f t="shared" si="3"/>
        <v>WetumpkaAL</v>
      </c>
      <c r="B200" s="269">
        <v>36093</v>
      </c>
      <c r="C200" s="270" t="s">
        <v>1036</v>
      </c>
      <c r="D200" s="270" t="s">
        <v>902</v>
      </c>
      <c r="E200" s="277" t="s">
        <v>941</v>
      </c>
      <c r="F200" s="279" t="s">
        <v>880</v>
      </c>
      <c r="Q200" s="268" t="s">
        <v>1196</v>
      </c>
      <c r="R200" s="268">
        <v>3</v>
      </c>
      <c r="S200" s="268"/>
    </row>
    <row r="201" spans="1:19" x14ac:dyDescent="0.3">
      <c r="A201" s="264" t="str">
        <f t="shared" si="3"/>
        <v>SpringvilleAL</v>
      </c>
      <c r="B201" s="269">
        <v>35146</v>
      </c>
      <c r="C201" s="270" t="s">
        <v>1197</v>
      </c>
      <c r="D201" s="270" t="s">
        <v>902</v>
      </c>
      <c r="E201" s="277" t="s">
        <v>919</v>
      </c>
      <c r="F201" s="279" t="s">
        <v>880</v>
      </c>
      <c r="Q201" s="268" t="s">
        <v>1198</v>
      </c>
      <c r="R201" s="268">
        <v>7</v>
      </c>
      <c r="S201" s="268"/>
    </row>
    <row r="202" spans="1:19" x14ac:dyDescent="0.3">
      <c r="A202" s="264" t="str">
        <f t="shared" si="3"/>
        <v>CullmanAL</v>
      </c>
      <c r="B202" s="269">
        <v>35058</v>
      </c>
      <c r="C202" s="270" t="s">
        <v>925</v>
      </c>
      <c r="D202" s="270" t="s">
        <v>902</v>
      </c>
      <c r="E202" s="277" t="s">
        <v>925</v>
      </c>
      <c r="F202" s="279" t="s">
        <v>880</v>
      </c>
      <c r="Q202" s="268" t="s">
        <v>1199</v>
      </c>
      <c r="R202" s="268">
        <v>6</v>
      </c>
      <c r="S202" s="268"/>
    </row>
    <row r="203" spans="1:19" x14ac:dyDescent="0.3">
      <c r="A203" s="264" t="str">
        <f t="shared" si="3"/>
        <v>JasperAL</v>
      </c>
      <c r="B203" s="269">
        <v>35501</v>
      </c>
      <c r="C203" s="270" t="s">
        <v>1134</v>
      </c>
      <c r="D203" s="270" t="s">
        <v>902</v>
      </c>
      <c r="E203" s="277" t="s">
        <v>919</v>
      </c>
      <c r="F203" s="279" t="s">
        <v>880</v>
      </c>
      <c r="Q203" s="268" t="s">
        <v>1200</v>
      </c>
      <c r="R203" s="268">
        <v>2</v>
      </c>
      <c r="S203" s="268"/>
    </row>
    <row r="204" spans="1:19" x14ac:dyDescent="0.3">
      <c r="A204" s="264" t="str">
        <f t="shared" si="3"/>
        <v>FairfieldAL</v>
      </c>
      <c r="B204" s="269">
        <v>35064</v>
      </c>
      <c r="C204" s="270" t="s">
        <v>1201</v>
      </c>
      <c r="D204" s="270" t="s">
        <v>902</v>
      </c>
      <c r="E204" s="277" t="s">
        <v>919</v>
      </c>
      <c r="F204" s="279" t="s">
        <v>880</v>
      </c>
      <c r="Q204" s="268" t="s">
        <v>1202</v>
      </c>
      <c r="R204" s="268">
        <v>15</v>
      </c>
      <c r="S204" s="268"/>
    </row>
    <row r="205" spans="1:19" x14ac:dyDescent="0.3">
      <c r="A205" s="264" t="str">
        <f t="shared" si="3"/>
        <v>Pell CityAL</v>
      </c>
      <c r="B205" s="269">
        <v>35128</v>
      </c>
      <c r="C205" s="270" t="s">
        <v>1180</v>
      </c>
      <c r="D205" s="270" t="s">
        <v>902</v>
      </c>
      <c r="E205" s="277" t="s">
        <v>919</v>
      </c>
      <c r="F205" s="279" t="s">
        <v>880</v>
      </c>
      <c r="Q205" s="268" t="s">
        <v>1203</v>
      </c>
      <c r="R205" s="268">
        <v>7</v>
      </c>
      <c r="S205" s="268"/>
    </row>
    <row r="206" spans="1:19" x14ac:dyDescent="0.3">
      <c r="A206" s="264" t="str">
        <f t="shared" si="3"/>
        <v>BirminghamAL</v>
      </c>
      <c r="B206" s="269">
        <v>35222</v>
      </c>
      <c r="C206" s="270" t="s">
        <v>959</v>
      </c>
      <c r="D206" s="270" t="s">
        <v>902</v>
      </c>
      <c r="E206" s="277" t="s">
        <v>919</v>
      </c>
      <c r="F206" s="279" t="s">
        <v>880</v>
      </c>
      <c r="Q206" s="268" t="s">
        <v>1204</v>
      </c>
      <c r="R206" s="268">
        <v>11</v>
      </c>
      <c r="S206" s="268"/>
    </row>
    <row r="207" spans="1:19" x14ac:dyDescent="0.3">
      <c r="A207" s="264" t="str">
        <f t="shared" si="3"/>
        <v>WilmerAL</v>
      </c>
      <c r="B207" s="269">
        <v>36587</v>
      </c>
      <c r="C207" s="270" t="s">
        <v>1205</v>
      </c>
      <c r="D207" s="270" t="s">
        <v>902</v>
      </c>
      <c r="E207" s="277" t="s">
        <v>939</v>
      </c>
      <c r="F207" s="279" t="s">
        <v>880</v>
      </c>
      <c r="Q207" s="268" t="s">
        <v>1206</v>
      </c>
      <c r="R207" s="268">
        <v>7</v>
      </c>
      <c r="S207" s="268"/>
    </row>
    <row r="208" spans="1:19" x14ac:dyDescent="0.3">
      <c r="A208" s="264" t="str">
        <f t="shared" si="3"/>
        <v>TroyAL</v>
      </c>
      <c r="B208" s="269">
        <v>36079</v>
      </c>
      <c r="C208" s="270" t="s">
        <v>949</v>
      </c>
      <c r="D208" s="270" t="s">
        <v>902</v>
      </c>
      <c r="E208" s="277" t="s">
        <v>949</v>
      </c>
      <c r="F208" s="279" t="s">
        <v>880</v>
      </c>
      <c r="Q208" s="271" t="s">
        <v>1207</v>
      </c>
      <c r="R208" s="271">
        <v>83</v>
      </c>
      <c r="S208" s="271"/>
    </row>
    <row r="209" spans="1:19" x14ac:dyDescent="0.3">
      <c r="A209" s="264" t="str">
        <f t="shared" si="3"/>
        <v>DalevilleAL</v>
      </c>
      <c r="B209" s="269">
        <v>36322</v>
      </c>
      <c r="C209" s="270" t="s">
        <v>1208</v>
      </c>
      <c r="D209" s="270" t="s">
        <v>902</v>
      </c>
      <c r="E209" s="277" t="s">
        <v>943</v>
      </c>
      <c r="F209" s="279" t="s">
        <v>880</v>
      </c>
      <c r="Q209" s="268" t="s">
        <v>1209</v>
      </c>
      <c r="R209" s="268">
        <v>27</v>
      </c>
      <c r="S209" s="268"/>
    </row>
    <row r="210" spans="1:19" x14ac:dyDescent="0.3">
      <c r="A210" s="264" t="str">
        <f t="shared" si="3"/>
        <v>NorthportAL</v>
      </c>
      <c r="B210" s="269">
        <v>35476</v>
      </c>
      <c r="C210" s="270" t="s">
        <v>1080</v>
      </c>
      <c r="D210" s="270" t="s">
        <v>902</v>
      </c>
      <c r="E210" s="277" t="s">
        <v>951</v>
      </c>
      <c r="F210" s="279" t="s">
        <v>880</v>
      </c>
      <c r="Q210" s="268" t="s">
        <v>1210</v>
      </c>
      <c r="R210" s="268">
        <v>14</v>
      </c>
      <c r="S210" s="268"/>
    </row>
    <row r="211" spans="1:19" x14ac:dyDescent="0.3">
      <c r="A211" s="264" t="str">
        <f t="shared" si="3"/>
        <v>FalkvilleAL</v>
      </c>
      <c r="B211" s="269">
        <v>35179</v>
      </c>
      <c r="C211" s="270" t="s">
        <v>1211</v>
      </c>
      <c r="D211" s="270" t="s">
        <v>902</v>
      </c>
      <c r="E211" s="277" t="s">
        <v>929</v>
      </c>
      <c r="F211" s="279" t="s">
        <v>880</v>
      </c>
      <c r="Q211" s="268" t="s">
        <v>1212</v>
      </c>
      <c r="R211" s="268">
        <v>14</v>
      </c>
      <c r="S211" s="268"/>
    </row>
    <row r="212" spans="1:19" x14ac:dyDescent="0.3">
      <c r="A212" s="264" t="str">
        <f t="shared" si="3"/>
        <v>FultondaleAL</v>
      </c>
      <c r="B212" s="269">
        <v>35068</v>
      </c>
      <c r="C212" s="270" t="s">
        <v>1213</v>
      </c>
      <c r="D212" s="270" t="s">
        <v>902</v>
      </c>
      <c r="E212" s="277" t="s">
        <v>919</v>
      </c>
      <c r="F212" s="279" t="s">
        <v>880</v>
      </c>
      <c r="Q212" s="268" t="s">
        <v>1214</v>
      </c>
      <c r="R212" s="268">
        <v>28</v>
      </c>
      <c r="S212" s="268"/>
    </row>
    <row r="213" spans="1:19" x14ac:dyDescent="0.3">
      <c r="A213" s="264" t="str">
        <f t="shared" si="3"/>
        <v>RogersvilleAL</v>
      </c>
      <c r="B213" s="269">
        <v>35652</v>
      </c>
      <c r="C213" s="270" t="s">
        <v>1215</v>
      </c>
      <c r="D213" s="270" t="s">
        <v>902</v>
      </c>
      <c r="E213" s="277" t="s">
        <v>933</v>
      </c>
      <c r="F213" s="279" t="s">
        <v>880</v>
      </c>
      <c r="Q213" s="271" t="s">
        <v>1216</v>
      </c>
      <c r="R213" s="271">
        <v>458</v>
      </c>
      <c r="S213" s="271"/>
    </row>
    <row r="214" spans="1:19" x14ac:dyDescent="0.3">
      <c r="A214" s="264" t="str">
        <f t="shared" si="3"/>
        <v>LoxleyAL</v>
      </c>
      <c r="B214" s="269">
        <v>36551</v>
      </c>
      <c r="C214" s="270" t="s">
        <v>1217</v>
      </c>
      <c r="D214" s="270" t="s">
        <v>902</v>
      </c>
      <c r="E214" s="277" t="s">
        <v>928</v>
      </c>
      <c r="F214" s="279" t="s">
        <v>880</v>
      </c>
      <c r="Q214" s="268" t="s">
        <v>1218</v>
      </c>
      <c r="R214" s="268">
        <v>15</v>
      </c>
      <c r="S214" s="268"/>
    </row>
    <row r="215" spans="1:19" x14ac:dyDescent="0.3">
      <c r="A215" s="264" t="str">
        <f t="shared" si="3"/>
        <v>Pleasant GroveAL</v>
      </c>
      <c r="B215" s="269">
        <v>35127</v>
      </c>
      <c r="C215" s="270" t="s">
        <v>1219</v>
      </c>
      <c r="D215" s="270" t="s">
        <v>902</v>
      </c>
      <c r="E215" s="277" t="s">
        <v>919</v>
      </c>
      <c r="F215" s="279" t="s">
        <v>880</v>
      </c>
      <c r="Q215" s="268" t="s">
        <v>1220</v>
      </c>
      <c r="R215" s="268">
        <v>7</v>
      </c>
      <c r="S215" s="268"/>
    </row>
    <row r="216" spans="1:19" x14ac:dyDescent="0.3">
      <c r="A216" s="264" t="str">
        <f t="shared" si="3"/>
        <v>JasperAL</v>
      </c>
      <c r="B216" s="269">
        <v>35503</v>
      </c>
      <c r="C216" s="270" t="s">
        <v>1134</v>
      </c>
      <c r="D216" s="270" t="s">
        <v>902</v>
      </c>
      <c r="E216" s="277" t="s">
        <v>919</v>
      </c>
      <c r="F216" s="279" t="s">
        <v>880</v>
      </c>
      <c r="Q216" s="268" t="s">
        <v>1221</v>
      </c>
      <c r="R216" s="268">
        <v>7</v>
      </c>
      <c r="S216" s="268"/>
    </row>
    <row r="217" spans="1:19" x14ac:dyDescent="0.3">
      <c r="A217" s="264" t="str">
        <f t="shared" si="3"/>
        <v>ElkmontAL</v>
      </c>
      <c r="B217" s="269">
        <v>35620</v>
      </c>
      <c r="C217" s="270" t="s">
        <v>1222</v>
      </c>
      <c r="D217" s="270" t="s">
        <v>902</v>
      </c>
      <c r="E217" s="277" t="s">
        <v>938</v>
      </c>
      <c r="F217" s="279" t="s">
        <v>880</v>
      </c>
      <c r="Q217" s="268" t="s">
        <v>1223</v>
      </c>
      <c r="R217" s="268">
        <v>11</v>
      </c>
      <c r="S217" s="268"/>
    </row>
    <row r="218" spans="1:19" x14ac:dyDescent="0.3">
      <c r="A218" s="264" t="str">
        <f t="shared" si="3"/>
        <v>LincolnAL</v>
      </c>
      <c r="B218" s="269">
        <v>35096</v>
      </c>
      <c r="C218" s="270" t="s">
        <v>1224</v>
      </c>
      <c r="D218" s="270" t="s">
        <v>902</v>
      </c>
      <c r="E218" s="277" t="s">
        <v>948</v>
      </c>
      <c r="F218" s="279" t="s">
        <v>880</v>
      </c>
      <c r="Q218" s="268" t="s">
        <v>1225</v>
      </c>
      <c r="R218" s="268">
        <v>48</v>
      </c>
      <c r="S218" s="268"/>
    </row>
    <row r="219" spans="1:19" x14ac:dyDescent="0.3">
      <c r="A219" s="264" t="str">
        <f t="shared" si="3"/>
        <v>SalemAL</v>
      </c>
      <c r="B219" s="269">
        <v>36874</v>
      </c>
      <c r="C219" s="270" t="s">
        <v>1226</v>
      </c>
      <c r="D219" s="270" t="s">
        <v>902</v>
      </c>
      <c r="E219" s="277" t="s">
        <v>916</v>
      </c>
      <c r="F219" s="279" t="s">
        <v>880</v>
      </c>
      <c r="Q219" s="268" t="s">
        <v>1227</v>
      </c>
      <c r="R219" s="268">
        <v>14</v>
      </c>
      <c r="S219" s="268"/>
    </row>
    <row r="220" spans="1:19" x14ac:dyDescent="0.3">
      <c r="A220" s="264" t="str">
        <f t="shared" si="3"/>
        <v>MeridianvilleAL</v>
      </c>
      <c r="B220" s="269">
        <v>35759</v>
      </c>
      <c r="C220" s="270" t="s">
        <v>1159</v>
      </c>
      <c r="D220" s="270" t="s">
        <v>902</v>
      </c>
      <c r="E220" s="277" t="s">
        <v>938</v>
      </c>
      <c r="F220" s="279" t="s">
        <v>880</v>
      </c>
      <c r="Q220" s="268" t="s">
        <v>1228</v>
      </c>
      <c r="R220" s="268">
        <v>19</v>
      </c>
      <c r="S220" s="268"/>
    </row>
    <row r="221" spans="1:19" x14ac:dyDescent="0.3">
      <c r="A221" s="264" t="str">
        <f t="shared" si="3"/>
        <v>MontgomeryAL</v>
      </c>
      <c r="B221" s="269">
        <v>36104</v>
      </c>
      <c r="C221" s="270" t="s">
        <v>941</v>
      </c>
      <c r="D221" s="270" t="s">
        <v>902</v>
      </c>
      <c r="E221" s="277" t="s">
        <v>941</v>
      </c>
      <c r="F221" s="279" t="s">
        <v>880</v>
      </c>
      <c r="Q221" s="268" t="s">
        <v>1229</v>
      </c>
      <c r="R221" s="268">
        <v>76</v>
      </c>
      <c r="S221" s="268"/>
    </row>
    <row r="222" spans="1:19" x14ac:dyDescent="0.3">
      <c r="A222" s="264" t="str">
        <f t="shared" si="3"/>
        <v>JemisonAL</v>
      </c>
      <c r="B222" s="269">
        <v>35085</v>
      </c>
      <c r="C222" s="270" t="s">
        <v>1230</v>
      </c>
      <c r="D222" s="270" t="s">
        <v>902</v>
      </c>
      <c r="E222" s="277" t="s">
        <v>919</v>
      </c>
      <c r="F222" s="279" t="s">
        <v>880</v>
      </c>
      <c r="Q222" s="268" t="s">
        <v>1231</v>
      </c>
      <c r="R222" s="268">
        <v>14</v>
      </c>
      <c r="S222" s="268"/>
    </row>
    <row r="223" spans="1:19" x14ac:dyDescent="0.3">
      <c r="A223" s="264" t="str">
        <f t="shared" si="3"/>
        <v>MontgomeryAL</v>
      </c>
      <c r="B223" s="269">
        <v>36107</v>
      </c>
      <c r="C223" s="270" t="s">
        <v>941</v>
      </c>
      <c r="D223" s="270" t="s">
        <v>902</v>
      </c>
      <c r="E223" s="277" t="s">
        <v>941</v>
      </c>
      <c r="F223" s="279" t="s">
        <v>880</v>
      </c>
      <c r="Q223" s="268" t="s">
        <v>1201</v>
      </c>
      <c r="R223" s="268">
        <v>5</v>
      </c>
      <c r="S223" s="268"/>
    </row>
    <row r="224" spans="1:19" x14ac:dyDescent="0.3">
      <c r="A224" s="264" t="str">
        <f t="shared" si="3"/>
        <v>ElbertaAL</v>
      </c>
      <c r="B224" s="269">
        <v>36530</v>
      </c>
      <c r="C224" s="270" t="s">
        <v>1232</v>
      </c>
      <c r="D224" s="270" t="s">
        <v>902</v>
      </c>
      <c r="E224" s="277" t="s">
        <v>928</v>
      </c>
      <c r="F224" s="279" t="s">
        <v>880</v>
      </c>
      <c r="Q224" s="268" t="s">
        <v>1233</v>
      </c>
      <c r="R224" s="268">
        <v>14</v>
      </c>
      <c r="S224" s="268"/>
    </row>
    <row r="225" spans="1:19" x14ac:dyDescent="0.3">
      <c r="A225" s="264" t="str">
        <f t="shared" si="3"/>
        <v>HaydenAL</v>
      </c>
      <c r="B225" s="269">
        <v>35079</v>
      </c>
      <c r="C225" s="270" t="s">
        <v>1234</v>
      </c>
      <c r="D225" s="270" t="s">
        <v>902</v>
      </c>
      <c r="E225" s="277" t="s">
        <v>919</v>
      </c>
      <c r="F225" s="279" t="s">
        <v>880</v>
      </c>
      <c r="Q225" s="268" t="s">
        <v>1235</v>
      </c>
      <c r="R225" s="268">
        <v>10</v>
      </c>
      <c r="S225" s="268"/>
    </row>
    <row r="226" spans="1:19" x14ac:dyDescent="0.3">
      <c r="A226" s="264" t="str">
        <f t="shared" si="3"/>
        <v>HeadlandAL</v>
      </c>
      <c r="B226" s="269">
        <v>36345</v>
      </c>
      <c r="C226" s="270" t="s">
        <v>1236</v>
      </c>
      <c r="D226" s="270" t="s">
        <v>902</v>
      </c>
      <c r="E226" s="277" t="s">
        <v>930</v>
      </c>
      <c r="F226" s="279" t="s">
        <v>880</v>
      </c>
      <c r="Q226" s="268" t="s">
        <v>1237</v>
      </c>
      <c r="R226" s="268">
        <v>19</v>
      </c>
      <c r="S226" s="268"/>
    </row>
    <row r="227" spans="1:19" x14ac:dyDescent="0.3">
      <c r="A227" s="264" t="str">
        <f t="shared" si="3"/>
        <v>BirminghamAL</v>
      </c>
      <c r="B227" s="269">
        <v>35207</v>
      </c>
      <c r="C227" s="270" t="s">
        <v>959</v>
      </c>
      <c r="D227" s="270" t="s">
        <v>902</v>
      </c>
      <c r="E227" s="277" t="s">
        <v>919</v>
      </c>
      <c r="F227" s="279" t="s">
        <v>880</v>
      </c>
      <c r="Q227" s="268" t="s">
        <v>1238</v>
      </c>
      <c r="R227" s="268">
        <v>13</v>
      </c>
      <c r="S227" s="268"/>
    </row>
    <row r="228" spans="1:19" x14ac:dyDescent="0.3">
      <c r="A228" s="264" t="str">
        <f t="shared" si="3"/>
        <v>SouthsideAL</v>
      </c>
      <c r="B228" s="269">
        <v>35907</v>
      </c>
      <c r="C228" s="270" t="s">
        <v>1239</v>
      </c>
      <c r="D228" s="270" t="s">
        <v>902</v>
      </c>
      <c r="E228" s="277" t="s">
        <v>937</v>
      </c>
      <c r="F228" s="279" t="s">
        <v>880</v>
      </c>
      <c r="Q228" s="268" t="s">
        <v>1240</v>
      </c>
      <c r="R228" s="268">
        <v>17</v>
      </c>
      <c r="S228" s="268"/>
    </row>
    <row r="229" spans="1:19" x14ac:dyDescent="0.3">
      <c r="A229" s="264" t="str">
        <f t="shared" si="3"/>
        <v>RainsvilleAL</v>
      </c>
      <c r="B229" s="269">
        <v>35986</v>
      </c>
      <c r="C229" s="270" t="s">
        <v>1241</v>
      </c>
      <c r="D229" s="270" t="s">
        <v>902</v>
      </c>
      <c r="E229" s="277" t="s">
        <v>935</v>
      </c>
      <c r="F229" s="279" t="s">
        <v>880</v>
      </c>
      <c r="Q229" s="268" t="s">
        <v>1242</v>
      </c>
      <c r="R229" s="268">
        <v>10</v>
      </c>
      <c r="S229" s="268"/>
    </row>
    <row r="230" spans="1:19" x14ac:dyDescent="0.3">
      <c r="A230" s="264" t="str">
        <f t="shared" si="3"/>
        <v>ColumbianaAL</v>
      </c>
      <c r="B230" s="269">
        <v>35051</v>
      </c>
      <c r="C230" s="270" t="s">
        <v>1243</v>
      </c>
      <c r="D230" s="270" t="s">
        <v>902</v>
      </c>
      <c r="E230" s="277" t="s">
        <v>919</v>
      </c>
      <c r="F230" s="279" t="s">
        <v>880</v>
      </c>
      <c r="Q230" s="268" t="s">
        <v>1244</v>
      </c>
      <c r="R230" s="268">
        <v>12</v>
      </c>
      <c r="S230" s="268"/>
    </row>
    <row r="231" spans="1:19" x14ac:dyDescent="0.3">
      <c r="A231" s="264" t="str">
        <f t="shared" si="3"/>
        <v>DoraAL</v>
      </c>
      <c r="B231" s="269">
        <v>35062</v>
      </c>
      <c r="C231" s="270" t="s">
        <v>1245</v>
      </c>
      <c r="D231" s="270" t="s">
        <v>902</v>
      </c>
      <c r="E231" s="277" t="s">
        <v>919</v>
      </c>
      <c r="F231" s="279" t="s">
        <v>880</v>
      </c>
      <c r="Q231" s="268" t="s">
        <v>1246</v>
      </c>
      <c r="R231" s="268">
        <v>34</v>
      </c>
      <c r="S231" s="268"/>
    </row>
    <row r="232" spans="1:19" x14ac:dyDescent="0.3">
      <c r="A232" s="264" t="str">
        <f t="shared" si="3"/>
        <v>TrinityAL</v>
      </c>
      <c r="B232" s="269">
        <v>35673</v>
      </c>
      <c r="C232" s="270" t="s">
        <v>1247</v>
      </c>
      <c r="D232" s="270" t="s">
        <v>902</v>
      </c>
      <c r="E232" s="277" t="s">
        <v>929</v>
      </c>
      <c r="F232" s="279" t="s">
        <v>880</v>
      </c>
      <c r="Q232" s="268" t="s">
        <v>1248</v>
      </c>
      <c r="R232" s="268">
        <v>9</v>
      </c>
      <c r="S232" s="268"/>
    </row>
    <row r="233" spans="1:19" x14ac:dyDescent="0.3">
      <c r="A233" s="264" t="str">
        <f t="shared" si="3"/>
        <v>Sardis CityAL</v>
      </c>
      <c r="B233" s="269">
        <v>35956</v>
      </c>
      <c r="C233" s="270" t="s">
        <v>1249</v>
      </c>
      <c r="D233" s="270" t="s">
        <v>902</v>
      </c>
      <c r="E233" s="277" t="s">
        <v>937</v>
      </c>
      <c r="F233" s="279" t="s">
        <v>880</v>
      </c>
      <c r="Q233" s="268" t="s">
        <v>1250</v>
      </c>
      <c r="R233" s="268">
        <v>11</v>
      </c>
      <c r="S233" s="268"/>
    </row>
    <row r="234" spans="1:19" x14ac:dyDescent="0.3">
      <c r="A234" s="264" t="str">
        <f t="shared" si="3"/>
        <v>ChildersburgAL</v>
      </c>
      <c r="B234" s="269">
        <v>35044</v>
      </c>
      <c r="C234" s="270" t="s">
        <v>1251</v>
      </c>
      <c r="D234" s="270" t="s">
        <v>902</v>
      </c>
      <c r="E234" s="277" t="s">
        <v>948</v>
      </c>
      <c r="F234" s="279" t="s">
        <v>880</v>
      </c>
      <c r="Q234" s="268" t="s">
        <v>1252</v>
      </c>
      <c r="R234" s="268">
        <v>11</v>
      </c>
      <c r="S234" s="268"/>
    </row>
    <row r="235" spans="1:19" x14ac:dyDescent="0.3">
      <c r="A235" s="264" t="str">
        <f t="shared" si="3"/>
        <v>SlocombAL</v>
      </c>
      <c r="B235" s="269">
        <v>36375</v>
      </c>
      <c r="C235" s="270" t="s">
        <v>1253</v>
      </c>
      <c r="D235" s="270" t="s">
        <v>902</v>
      </c>
      <c r="E235" s="277" t="s">
        <v>930</v>
      </c>
      <c r="F235" s="279" t="s">
        <v>880</v>
      </c>
      <c r="Q235" s="268" t="s">
        <v>1254</v>
      </c>
      <c r="R235" s="268">
        <v>30</v>
      </c>
      <c r="S235" s="268"/>
    </row>
    <row r="236" spans="1:19" x14ac:dyDescent="0.3">
      <c r="A236" s="264" t="str">
        <f t="shared" si="3"/>
        <v>SomervilleAL</v>
      </c>
      <c r="B236" s="269">
        <v>35670</v>
      </c>
      <c r="C236" s="270" t="s">
        <v>1255</v>
      </c>
      <c r="D236" s="270" t="s">
        <v>902</v>
      </c>
      <c r="E236" s="277" t="s">
        <v>929</v>
      </c>
      <c r="F236" s="279" t="s">
        <v>880</v>
      </c>
      <c r="Q236" s="268" t="s">
        <v>1256</v>
      </c>
      <c r="R236" s="268">
        <v>9</v>
      </c>
      <c r="S236" s="268"/>
    </row>
    <row r="237" spans="1:19" x14ac:dyDescent="0.3">
      <c r="A237" s="264" t="str">
        <f t="shared" si="3"/>
        <v>SylacaugaAL</v>
      </c>
      <c r="B237" s="269">
        <v>35151</v>
      </c>
      <c r="C237" s="270" t="s">
        <v>1048</v>
      </c>
      <c r="D237" s="270" t="s">
        <v>902</v>
      </c>
      <c r="E237" s="277" t="s">
        <v>948</v>
      </c>
      <c r="F237" s="279" t="s">
        <v>880</v>
      </c>
      <c r="Q237" s="268" t="s">
        <v>1257</v>
      </c>
      <c r="R237" s="268">
        <v>7</v>
      </c>
      <c r="S237" s="268"/>
    </row>
    <row r="238" spans="1:19" x14ac:dyDescent="0.3">
      <c r="A238" s="264" t="str">
        <f t="shared" si="3"/>
        <v>BlountsvilleAL</v>
      </c>
      <c r="B238" s="269">
        <v>35031</v>
      </c>
      <c r="C238" s="270" t="s">
        <v>1258</v>
      </c>
      <c r="D238" s="270" t="s">
        <v>902</v>
      </c>
      <c r="E238" s="277" t="s">
        <v>919</v>
      </c>
      <c r="F238" s="279" t="s">
        <v>880</v>
      </c>
      <c r="Q238" s="268" t="s">
        <v>1259</v>
      </c>
      <c r="R238" s="268">
        <v>8</v>
      </c>
      <c r="S238" s="268"/>
    </row>
    <row r="239" spans="1:19" x14ac:dyDescent="0.3">
      <c r="A239" s="264" t="str">
        <f t="shared" si="3"/>
        <v>Midland CityAL</v>
      </c>
      <c r="B239" s="269">
        <v>36350</v>
      </c>
      <c r="C239" s="270" t="s">
        <v>1260</v>
      </c>
      <c r="D239" s="270" t="s">
        <v>902</v>
      </c>
      <c r="E239" s="277" t="s">
        <v>943</v>
      </c>
      <c r="F239" s="279" t="s">
        <v>880</v>
      </c>
      <c r="Q239" s="268" t="s">
        <v>1261</v>
      </c>
      <c r="R239" s="268">
        <v>28</v>
      </c>
      <c r="S239" s="268"/>
    </row>
    <row r="240" spans="1:19" x14ac:dyDescent="0.3">
      <c r="A240" s="264" t="str">
        <f t="shared" si="3"/>
        <v>AdamsvilleAL</v>
      </c>
      <c r="B240" s="269">
        <v>35005</v>
      </c>
      <c r="C240" s="270" t="s">
        <v>1262</v>
      </c>
      <c r="D240" s="270" t="s">
        <v>902</v>
      </c>
      <c r="E240" s="277" t="s">
        <v>919</v>
      </c>
      <c r="F240" s="279" t="s">
        <v>880</v>
      </c>
      <c r="Q240" s="271" t="s">
        <v>1263</v>
      </c>
      <c r="R240" s="271">
        <v>174</v>
      </c>
      <c r="S240" s="271"/>
    </row>
    <row r="241" spans="1:19" x14ac:dyDescent="0.3">
      <c r="A241" s="264" t="str">
        <f t="shared" si="3"/>
        <v>BirminghamAL</v>
      </c>
      <c r="B241" s="269">
        <v>35218</v>
      </c>
      <c r="C241" s="270" t="s">
        <v>959</v>
      </c>
      <c r="D241" s="270" t="s">
        <v>902</v>
      </c>
      <c r="E241" s="277" t="s">
        <v>919</v>
      </c>
      <c r="F241" s="279" t="s">
        <v>880</v>
      </c>
      <c r="Q241" s="268" t="s">
        <v>1264</v>
      </c>
      <c r="R241" s="268">
        <v>8</v>
      </c>
      <c r="S241" s="268"/>
    </row>
    <row r="242" spans="1:19" x14ac:dyDescent="0.3">
      <c r="A242" s="264" t="str">
        <f t="shared" si="3"/>
        <v>AthensAL</v>
      </c>
      <c r="B242" s="269">
        <v>35614</v>
      </c>
      <c r="C242" s="270" t="s">
        <v>995</v>
      </c>
      <c r="D242" s="270" t="s">
        <v>902</v>
      </c>
      <c r="E242" s="277" t="s">
        <v>938</v>
      </c>
      <c r="F242" s="279" t="s">
        <v>880</v>
      </c>
      <c r="Q242" s="268" t="s">
        <v>921</v>
      </c>
      <c r="R242" s="268">
        <v>42</v>
      </c>
      <c r="S242" s="268">
        <v>0.05</v>
      </c>
    </row>
    <row r="243" spans="1:19" x14ac:dyDescent="0.3">
      <c r="A243" s="264" t="str">
        <f t="shared" si="3"/>
        <v>SneadAL</v>
      </c>
      <c r="B243" s="269">
        <v>35952</v>
      </c>
      <c r="C243" s="270" t="s">
        <v>1265</v>
      </c>
      <c r="D243" s="270" t="s">
        <v>902</v>
      </c>
      <c r="E243" s="277" t="s">
        <v>919</v>
      </c>
      <c r="F243" s="279" t="s">
        <v>880</v>
      </c>
      <c r="Q243" s="268" t="s">
        <v>1266</v>
      </c>
      <c r="R243" s="268">
        <v>9</v>
      </c>
      <c r="S243" s="268"/>
    </row>
    <row r="244" spans="1:19" x14ac:dyDescent="0.3">
      <c r="A244" s="264" t="str">
        <f t="shared" si="3"/>
        <v>ElbaAL</v>
      </c>
      <c r="B244" s="269">
        <v>36323</v>
      </c>
      <c r="C244" s="270" t="s">
        <v>1267</v>
      </c>
      <c r="D244" s="270" t="s">
        <v>902</v>
      </c>
      <c r="E244" s="277" t="s">
        <v>931</v>
      </c>
      <c r="F244" s="279" t="s">
        <v>880</v>
      </c>
      <c r="Q244" s="268" t="s">
        <v>1268</v>
      </c>
      <c r="R244" s="268">
        <v>12</v>
      </c>
      <c r="S244" s="268"/>
    </row>
    <row r="245" spans="1:19" x14ac:dyDescent="0.3">
      <c r="A245" s="264" t="str">
        <f t="shared" si="3"/>
        <v>GreensboroAL</v>
      </c>
      <c r="B245" s="269">
        <v>36744</v>
      </c>
      <c r="C245" s="270" t="s">
        <v>1269</v>
      </c>
      <c r="D245" s="270" t="s">
        <v>902</v>
      </c>
      <c r="E245" s="277" t="s">
        <v>951</v>
      </c>
      <c r="F245" s="279" t="s">
        <v>880</v>
      </c>
      <c r="Q245" s="268" t="s">
        <v>1270</v>
      </c>
      <c r="R245" s="268">
        <v>10</v>
      </c>
      <c r="S245" s="268"/>
    </row>
    <row r="246" spans="1:19" x14ac:dyDescent="0.3">
      <c r="A246" s="264" t="str">
        <f t="shared" si="3"/>
        <v>MobileAL</v>
      </c>
      <c r="B246" s="269">
        <v>36603</v>
      </c>
      <c r="C246" s="270" t="s">
        <v>939</v>
      </c>
      <c r="D246" s="270" t="s">
        <v>902</v>
      </c>
      <c r="E246" s="277" t="s">
        <v>939</v>
      </c>
      <c r="F246" s="279" t="s">
        <v>880</v>
      </c>
      <c r="Q246" s="268" t="s">
        <v>1271</v>
      </c>
      <c r="R246" s="268">
        <v>17</v>
      </c>
      <c r="S246" s="268"/>
    </row>
    <row r="247" spans="1:19" x14ac:dyDescent="0.3">
      <c r="A247" s="264" t="str">
        <f t="shared" si="3"/>
        <v>AshvilleAL</v>
      </c>
      <c r="B247" s="269">
        <v>35953</v>
      </c>
      <c r="C247" s="270" t="s">
        <v>1272</v>
      </c>
      <c r="D247" s="270" t="s">
        <v>902</v>
      </c>
      <c r="E247" s="277" t="s">
        <v>919</v>
      </c>
      <c r="F247" s="279" t="s">
        <v>880</v>
      </c>
      <c r="Q247" s="268" t="s">
        <v>1273</v>
      </c>
      <c r="R247" s="268">
        <v>5</v>
      </c>
      <c r="S247" s="268"/>
    </row>
    <row r="248" spans="1:19" x14ac:dyDescent="0.3">
      <c r="A248" s="264" t="str">
        <f t="shared" si="3"/>
        <v>CitronelleAL</v>
      </c>
      <c r="B248" s="269">
        <v>36522</v>
      </c>
      <c r="C248" s="270" t="s">
        <v>1274</v>
      </c>
      <c r="D248" s="270" t="s">
        <v>902</v>
      </c>
      <c r="E248" s="277" t="s">
        <v>939</v>
      </c>
      <c r="F248" s="279" t="s">
        <v>880</v>
      </c>
      <c r="Q248" s="268" t="s">
        <v>1275</v>
      </c>
      <c r="R248" s="268">
        <v>4</v>
      </c>
      <c r="S248" s="268"/>
    </row>
    <row r="249" spans="1:19" x14ac:dyDescent="0.3">
      <c r="A249" s="264" t="str">
        <f t="shared" si="3"/>
        <v>AbbevilleAL</v>
      </c>
      <c r="B249" s="269">
        <v>36310</v>
      </c>
      <c r="C249" s="270" t="s">
        <v>1276</v>
      </c>
      <c r="D249" s="270" t="s">
        <v>902</v>
      </c>
      <c r="E249" s="277" t="s">
        <v>930</v>
      </c>
      <c r="F249" s="279" t="s">
        <v>880</v>
      </c>
      <c r="Q249" s="268" t="s">
        <v>1277</v>
      </c>
      <c r="R249" s="268">
        <v>6</v>
      </c>
      <c r="S249" s="268"/>
    </row>
    <row r="250" spans="1:19" x14ac:dyDescent="0.3">
      <c r="A250" s="264" t="str">
        <f t="shared" si="3"/>
        <v>GurleyAL</v>
      </c>
      <c r="B250" s="269">
        <v>35748</v>
      </c>
      <c r="C250" s="270" t="s">
        <v>1278</v>
      </c>
      <c r="D250" s="270" t="s">
        <v>902</v>
      </c>
      <c r="E250" s="277" t="s">
        <v>938</v>
      </c>
      <c r="F250" s="279" t="s">
        <v>880</v>
      </c>
      <c r="Q250" s="268" t="s">
        <v>1279</v>
      </c>
      <c r="R250" s="268">
        <v>11</v>
      </c>
      <c r="S250" s="268"/>
    </row>
    <row r="251" spans="1:19" x14ac:dyDescent="0.3">
      <c r="A251" s="264" t="str">
        <f t="shared" si="3"/>
        <v>MobileAL</v>
      </c>
      <c r="B251" s="269">
        <v>36607</v>
      </c>
      <c r="C251" s="270" t="s">
        <v>939</v>
      </c>
      <c r="D251" s="270" t="s">
        <v>902</v>
      </c>
      <c r="E251" s="277" t="s">
        <v>939</v>
      </c>
      <c r="F251" s="279" t="s">
        <v>880</v>
      </c>
      <c r="Q251" s="268" t="s">
        <v>981</v>
      </c>
      <c r="R251" s="268">
        <v>4</v>
      </c>
      <c r="S251" s="268"/>
    </row>
    <row r="252" spans="1:19" x14ac:dyDescent="0.3">
      <c r="A252" s="264" t="str">
        <f t="shared" si="3"/>
        <v>LillianAL</v>
      </c>
      <c r="B252" s="269">
        <v>36549</v>
      </c>
      <c r="C252" s="270" t="s">
        <v>1280</v>
      </c>
      <c r="D252" s="270" t="s">
        <v>902</v>
      </c>
      <c r="E252" s="277" t="s">
        <v>928</v>
      </c>
      <c r="F252" s="279" t="s">
        <v>880</v>
      </c>
      <c r="Q252" s="268" t="s">
        <v>1281</v>
      </c>
      <c r="R252" s="268">
        <v>3</v>
      </c>
      <c r="S252" s="268"/>
    </row>
    <row r="253" spans="1:19" x14ac:dyDescent="0.3">
      <c r="A253" s="264" t="str">
        <f t="shared" si="3"/>
        <v>FalkvilleAL</v>
      </c>
      <c r="B253" s="269">
        <v>35622</v>
      </c>
      <c r="C253" s="270" t="s">
        <v>1211</v>
      </c>
      <c r="D253" s="270" t="s">
        <v>902</v>
      </c>
      <c r="E253" s="277" t="s">
        <v>929</v>
      </c>
      <c r="F253" s="279" t="s">
        <v>880</v>
      </c>
      <c r="Q253" s="268" t="s">
        <v>1282</v>
      </c>
      <c r="R253" s="268">
        <v>10</v>
      </c>
      <c r="S253" s="268"/>
    </row>
    <row r="254" spans="1:19" x14ac:dyDescent="0.3">
      <c r="A254" s="264" t="str">
        <f t="shared" si="3"/>
        <v>ClantonAL</v>
      </c>
      <c r="B254" s="269">
        <v>35046</v>
      </c>
      <c r="C254" s="270" t="s">
        <v>1119</v>
      </c>
      <c r="D254" s="270" t="s">
        <v>902</v>
      </c>
      <c r="E254" s="277" t="s">
        <v>919</v>
      </c>
      <c r="F254" s="279" t="s">
        <v>880</v>
      </c>
      <c r="Q254" s="268" t="s">
        <v>1283</v>
      </c>
      <c r="R254" s="268">
        <v>9</v>
      </c>
      <c r="S254" s="268"/>
    </row>
    <row r="255" spans="1:19" x14ac:dyDescent="0.3">
      <c r="A255" s="264" t="str">
        <f t="shared" si="3"/>
        <v>EclecticAL</v>
      </c>
      <c r="B255" s="269">
        <v>36024</v>
      </c>
      <c r="C255" s="270" t="s">
        <v>1284</v>
      </c>
      <c r="D255" s="270" t="s">
        <v>902</v>
      </c>
      <c r="E255" s="277" t="s">
        <v>941</v>
      </c>
      <c r="F255" s="279" t="s">
        <v>880</v>
      </c>
      <c r="Q255" s="268" t="s">
        <v>1285</v>
      </c>
      <c r="R255" s="268">
        <v>14</v>
      </c>
      <c r="S255" s="268"/>
    </row>
    <row r="256" spans="1:19" x14ac:dyDescent="0.3">
      <c r="A256" s="264" t="str">
        <f t="shared" si="3"/>
        <v>GlencoeAL</v>
      </c>
      <c r="B256" s="269">
        <v>35905</v>
      </c>
      <c r="C256" s="270" t="s">
        <v>1286</v>
      </c>
      <c r="D256" s="270" t="s">
        <v>902</v>
      </c>
      <c r="E256" s="277" t="s">
        <v>937</v>
      </c>
      <c r="F256" s="279" t="s">
        <v>880</v>
      </c>
      <c r="Q256" s="268" t="s">
        <v>1287</v>
      </c>
      <c r="R256" s="268">
        <v>10</v>
      </c>
      <c r="S256" s="268"/>
    </row>
    <row r="257" spans="1:19" x14ac:dyDescent="0.3">
      <c r="A257" s="264" t="str">
        <f t="shared" si="3"/>
        <v>MoundvilleAL</v>
      </c>
      <c r="B257" s="269">
        <v>35474</v>
      </c>
      <c r="C257" s="270" t="s">
        <v>1288</v>
      </c>
      <c r="D257" s="270" t="s">
        <v>902</v>
      </c>
      <c r="E257" s="277" t="s">
        <v>951</v>
      </c>
      <c r="F257" s="279" t="s">
        <v>880</v>
      </c>
      <c r="Q257" s="271" t="s">
        <v>1289</v>
      </c>
      <c r="R257" s="271">
        <v>1018</v>
      </c>
      <c r="S257" s="271"/>
    </row>
    <row r="258" spans="1:19" x14ac:dyDescent="0.3">
      <c r="A258" s="264" t="str">
        <f t="shared" si="3"/>
        <v>CrossvilleAL</v>
      </c>
      <c r="B258" s="269">
        <v>35962</v>
      </c>
      <c r="C258" s="270" t="s">
        <v>1290</v>
      </c>
      <c r="D258" s="270" t="s">
        <v>902</v>
      </c>
      <c r="E258" s="277" t="s">
        <v>935</v>
      </c>
      <c r="F258" s="279" t="s">
        <v>880</v>
      </c>
      <c r="Q258" s="268" t="s">
        <v>1291</v>
      </c>
      <c r="R258" s="268">
        <v>33</v>
      </c>
      <c r="S258" s="268"/>
    </row>
    <row r="259" spans="1:19" x14ac:dyDescent="0.3">
      <c r="A259" s="264" t="str">
        <f t="shared" si="3"/>
        <v>Town CreekAL</v>
      </c>
      <c r="B259" s="269">
        <v>35672</v>
      </c>
      <c r="C259" s="270" t="s">
        <v>1292</v>
      </c>
      <c r="D259" s="270" t="s">
        <v>902</v>
      </c>
      <c r="E259" s="277" t="s">
        <v>929</v>
      </c>
      <c r="F259" s="279" t="s">
        <v>880</v>
      </c>
      <c r="Q259" s="268" t="s">
        <v>1221</v>
      </c>
      <c r="R259" s="268">
        <v>8</v>
      </c>
      <c r="S259" s="268"/>
    </row>
    <row r="260" spans="1:19" x14ac:dyDescent="0.3">
      <c r="A260" s="264" t="str">
        <f t="shared" ref="A260:A323" si="4">CONCATENATE(C260,D260)</f>
        <v>Fort MitchellAL</v>
      </c>
      <c r="B260" s="269">
        <v>36856</v>
      </c>
      <c r="C260" s="270" t="s">
        <v>1293</v>
      </c>
      <c r="D260" s="270" t="s">
        <v>902</v>
      </c>
      <c r="E260" s="277" t="s">
        <v>922</v>
      </c>
      <c r="F260" s="279" t="s">
        <v>880</v>
      </c>
      <c r="Q260" s="268" t="s">
        <v>1294</v>
      </c>
      <c r="R260" s="268">
        <v>17</v>
      </c>
      <c r="S260" s="268"/>
    </row>
    <row r="261" spans="1:19" x14ac:dyDescent="0.3">
      <c r="A261" s="264" t="str">
        <f t="shared" si="4"/>
        <v>SatsumaAL</v>
      </c>
      <c r="B261" s="269">
        <v>36572</v>
      </c>
      <c r="C261" s="270" t="s">
        <v>1295</v>
      </c>
      <c r="D261" s="270" t="s">
        <v>902</v>
      </c>
      <c r="E261" s="277" t="s">
        <v>939</v>
      </c>
      <c r="F261" s="279" t="s">
        <v>880</v>
      </c>
      <c r="Q261" s="268" t="s">
        <v>1296</v>
      </c>
      <c r="R261" s="268">
        <v>25</v>
      </c>
      <c r="S261" s="268"/>
    </row>
    <row r="262" spans="1:19" x14ac:dyDescent="0.3">
      <c r="A262" s="264" t="str">
        <f t="shared" si="4"/>
        <v>LafayetteAL</v>
      </c>
      <c r="B262" s="269">
        <v>36862</v>
      </c>
      <c r="C262" s="270" t="s">
        <v>1297</v>
      </c>
      <c r="D262" s="270" t="s">
        <v>902</v>
      </c>
      <c r="E262" s="277" t="s">
        <v>952</v>
      </c>
      <c r="F262" s="279" t="s">
        <v>880</v>
      </c>
      <c r="Q262" s="268" t="s">
        <v>1298</v>
      </c>
      <c r="R262" s="268">
        <v>5</v>
      </c>
      <c r="S262" s="268"/>
    </row>
    <row r="263" spans="1:19" x14ac:dyDescent="0.3">
      <c r="A263" s="264" t="str">
        <f t="shared" si="4"/>
        <v>AlabasterAL</v>
      </c>
      <c r="B263" s="269">
        <v>35114</v>
      </c>
      <c r="C263" s="270" t="s">
        <v>1009</v>
      </c>
      <c r="D263" s="270" t="s">
        <v>902</v>
      </c>
      <c r="E263" s="277" t="s">
        <v>919</v>
      </c>
      <c r="F263" s="279" t="s">
        <v>880</v>
      </c>
      <c r="Q263" s="268" t="s">
        <v>1299</v>
      </c>
      <c r="R263" s="268">
        <v>48</v>
      </c>
      <c r="S263" s="268"/>
    </row>
    <row r="264" spans="1:19" x14ac:dyDescent="0.3">
      <c r="A264" s="264" t="str">
        <f t="shared" si="4"/>
        <v>AshfordAL</v>
      </c>
      <c r="B264" s="269">
        <v>36312</v>
      </c>
      <c r="C264" s="270" t="s">
        <v>1300</v>
      </c>
      <c r="D264" s="270" t="s">
        <v>902</v>
      </c>
      <c r="E264" s="277" t="s">
        <v>930</v>
      </c>
      <c r="F264" s="279" t="s">
        <v>880</v>
      </c>
      <c r="Q264" s="268" t="s">
        <v>1301</v>
      </c>
      <c r="R264" s="268">
        <v>11</v>
      </c>
      <c r="S264" s="268"/>
    </row>
    <row r="265" spans="1:19" x14ac:dyDescent="0.3">
      <c r="A265" s="264" t="str">
        <f t="shared" si="4"/>
        <v>SummerdaleAL</v>
      </c>
      <c r="B265" s="269">
        <v>36580</v>
      </c>
      <c r="C265" s="270" t="s">
        <v>1302</v>
      </c>
      <c r="D265" s="270" t="s">
        <v>902</v>
      </c>
      <c r="E265" s="277" t="s">
        <v>928</v>
      </c>
      <c r="F265" s="279" t="s">
        <v>880</v>
      </c>
      <c r="Q265" s="268" t="s">
        <v>927</v>
      </c>
      <c r="R265" s="268">
        <v>325</v>
      </c>
      <c r="S265" s="268">
        <v>0.05</v>
      </c>
    </row>
    <row r="266" spans="1:19" x14ac:dyDescent="0.3">
      <c r="A266" s="264" t="str">
        <f t="shared" si="4"/>
        <v>GrantAL</v>
      </c>
      <c r="B266" s="269">
        <v>35747</v>
      </c>
      <c r="C266" s="270" t="s">
        <v>1303</v>
      </c>
      <c r="D266" s="270" t="s">
        <v>902</v>
      </c>
      <c r="E266" s="277" t="s">
        <v>903</v>
      </c>
      <c r="F266" s="279" t="s">
        <v>880</v>
      </c>
      <c r="Q266" s="268" t="s">
        <v>1304</v>
      </c>
      <c r="R266" s="268">
        <v>23</v>
      </c>
      <c r="S266" s="268"/>
    </row>
    <row r="267" spans="1:19" x14ac:dyDescent="0.3">
      <c r="A267" s="264" t="str">
        <f t="shared" si="4"/>
        <v>CentrevilleAL</v>
      </c>
      <c r="B267" s="269">
        <v>35042</v>
      </c>
      <c r="C267" s="270" t="s">
        <v>1305</v>
      </c>
      <c r="D267" s="270" t="s">
        <v>902</v>
      </c>
      <c r="E267" s="277" t="s">
        <v>919</v>
      </c>
      <c r="F267" s="279" t="s">
        <v>880</v>
      </c>
      <c r="Q267" s="268" t="s">
        <v>1228</v>
      </c>
      <c r="R267" s="268">
        <v>43</v>
      </c>
      <c r="S267" s="268"/>
    </row>
    <row r="268" spans="1:19" x14ac:dyDescent="0.3">
      <c r="A268" s="264" t="str">
        <f t="shared" si="4"/>
        <v>ChickasawAL</v>
      </c>
      <c r="B268" s="269">
        <v>36611</v>
      </c>
      <c r="C268" s="270" t="s">
        <v>1306</v>
      </c>
      <c r="D268" s="270" t="s">
        <v>902</v>
      </c>
      <c r="E268" s="277" t="s">
        <v>939</v>
      </c>
      <c r="F268" s="279" t="s">
        <v>880</v>
      </c>
      <c r="Q268" s="268" t="s">
        <v>929</v>
      </c>
      <c r="R268" s="268">
        <v>16</v>
      </c>
      <c r="S268" s="268"/>
    </row>
    <row r="269" spans="1:19" x14ac:dyDescent="0.3">
      <c r="A269" s="264" t="str">
        <f t="shared" si="4"/>
        <v>OhatcheeAL</v>
      </c>
      <c r="B269" s="269">
        <v>36271</v>
      </c>
      <c r="C269" s="270" t="s">
        <v>1307</v>
      </c>
      <c r="D269" s="270" t="s">
        <v>902</v>
      </c>
      <c r="E269" s="277" t="s">
        <v>910</v>
      </c>
      <c r="F269" s="279" t="s">
        <v>880</v>
      </c>
      <c r="Q269" s="268" t="s">
        <v>1308</v>
      </c>
      <c r="R269" s="268">
        <v>14</v>
      </c>
      <c r="S269" s="268"/>
    </row>
    <row r="270" spans="1:19" x14ac:dyDescent="0.3">
      <c r="A270" s="264" t="str">
        <f t="shared" si="4"/>
        <v>GenevaAL</v>
      </c>
      <c r="B270" s="269">
        <v>36340</v>
      </c>
      <c r="C270" s="270" t="s">
        <v>1309</v>
      </c>
      <c r="D270" s="270" t="s">
        <v>902</v>
      </c>
      <c r="E270" s="277" t="s">
        <v>930</v>
      </c>
      <c r="F270" s="279" t="s">
        <v>880</v>
      </c>
      <c r="Q270" s="268" t="s">
        <v>1310</v>
      </c>
      <c r="R270" s="268">
        <v>10</v>
      </c>
      <c r="S270" s="268"/>
    </row>
    <row r="271" spans="1:19" x14ac:dyDescent="0.3">
      <c r="A271" s="264" t="str">
        <f t="shared" si="4"/>
        <v>GordoAL</v>
      </c>
      <c r="B271" s="269">
        <v>35466</v>
      </c>
      <c r="C271" s="270" t="s">
        <v>1311</v>
      </c>
      <c r="D271" s="270" t="s">
        <v>902</v>
      </c>
      <c r="E271" s="277" t="s">
        <v>951</v>
      </c>
      <c r="F271" s="279" t="s">
        <v>880</v>
      </c>
      <c r="Q271" s="268" t="s">
        <v>1235</v>
      </c>
      <c r="R271" s="268">
        <v>12</v>
      </c>
      <c r="S271" s="268"/>
    </row>
    <row r="272" spans="1:19" x14ac:dyDescent="0.3">
      <c r="A272" s="264" t="str">
        <f t="shared" si="4"/>
        <v>BrundidgeAL</v>
      </c>
      <c r="B272" s="269">
        <v>36010</v>
      </c>
      <c r="C272" s="270" t="s">
        <v>1312</v>
      </c>
      <c r="D272" s="270" t="s">
        <v>902</v>
      </c>
      <c r="E272" s="277" t="s">
        <v>949</v>
      </c>
      <c r="F272" s="279" t="s">
        <v>880</v>
      </c>
      <c r="Q272" s="268" t="s">
        <v>1313</v>
      </c>
      <c r="R272" s="268">
        <v>13</v>
      </c>
      <c r="S272" s="268"/>
    </row>
    <row r="273" spans="1:19" x14ac:dyDescent="0.3">
      <c r="A273" s="264" t="str">
        <f t="shared" si="4"/>
        <v>Fort PayneAL</v>
      </c>
      <c r="B273" s="269">
        <v>35968</v>
      </c>
      <c r="C273" s="270" t="s">
        <v>935</v>
      </c>
      <c r="D273" s="270" t="s">
        <v>902</v>
      </c>
      <c r="E273" s="277" t="s">
        <v>935</v>
      </c>
      <c r="F273" s="279" t="s">
        <v>880</v>
      </c>
      <c r="Q273" s="268" t="s">
        <v>1314</v>
      </c>
      <c r="R273" s="268">
        <v>16</v>
      </c>
      <c r="S273" s="268"/>
    </row>
    <row r="274" spans="1:19" x14ac:dyDescent="0.3">
      <c r="A274" s="264" t="str">
        <f t="shared" si="4"/>
        <v>AguadillaAL</v>
      </c>
      <c r="B274" s="269">
        <v>605</v>
      </c>
      <c r="C274" s="270" t="s">
        <v>1315</v>
      </c>
      <c r="D274" s="270" t="s">
        <v>902</v>
      </c>
      <c r="E274" s="277" t="s">
        <v>930</v>
      </c>
      <c r="F274" s="279" t="s">
        <v>880</v>
      </c>
      <c r="Q274" s="268" t="s">
        <v>1034</v>
      </c>
      <c r="R274" s="268">
        <v>10</v>
      </c>
      <c r="S274" s="268"/>
    </row>
    <row r="275" spans="1:19" x14ac:dyDescent="0.3">
      <c r="A275" s="264" t="str">
        <f t="shared" si="4"/>
        <v>MunfordAL</v>
      </c>
      <c r="B275" s="269">
        <v>36268</v>
      </c>
      <c r="C275" s="270" t="s">
        <v>1316</v>
      </c>
      <c r="D275" s="270" t="s">
        <v>902</v>
      </c>
      <c r="E275" s="277" t="s">
        <v>948</v>
      </c>
      <c r="F275" s="279" t="s">
        <v>880</v>
      </c>
      <c r="Q275" s="268" t="s">
        <v>1317</v>
      </c>
      <c r="R275" s="268">
        <v>15</v>
      </c>
      <c r="S275" s="268"/>
    </row>
    <row r="276" spans="1:19" x14ac:dyDescent="0.3">
      <c r="A276" s="264" t="str">
        <f t="shared" si="4"/>
        <v>Mount OliveAL</v>
      </c>
      <c r="B276" s="269">
        <v>35117</v>
      </c>
      <c r="C276" s="270" t="s">
        <v>1318</v>
      </c>
      <c r="D276" s="270" t="s">
        <v>902</v>
      </c>
      <c r="E276" s="277" t="s">
        <v>919</v>
      </c>
      <c r="F276" s="279" t="s">
        <v>880</v>
      </c>
      <c r="Q276" s="268" t="s">
        <v>1224</v>
      </c>
      <c r="R276" s="268">
        <v>13</v>
      </c>
      <c r="S276" s="268"/>
    </row>
    <row r="277" spans="1:19" x14ac:dyDescent="0.3">
      <c r="A277" s="264" t="str">
        <f t="shared" si="4"/>
        <v>HartfordAL</v>
      </c>
      <c r="B277" s="269">
        <v>36344</v>
      </c>
      <c r="C277" s="270" t="s">
        <v>1319</v>
      </c>
      <c r="D277" s="270" t="s">
        <v>902</v>
      </c>
      <c r="E277" s="277" t="s">
        <v>930</v>
      </c>
      <c r="F277" s="279" t="s">
        <v>880</v>
      </c>
      <c r="Q277" s="268" t="s">
        <v>1320</v>
      </c>
      <c r="R277" s="268">
        <v>10</v>
      </c>
      <c r="S277" s="268"/>
    </row>
    <row r="278" spans="1:19" x14ac:dyDescent="0.3">
      <c r="A278" s="264" t="str">
        <f t="shared" si="4"/>
        <v>WeaverAL</v>
      </c>
      <c r="B278" s="269">
        <v>36277</v>
      </c>
      <c r="C278" s="270" t="s">
        <v>1321</v>
      </c>
      <c r="D278" s="270" t="s">
        <v>902</v>
      </c>
      <c r="E278" s="277" t="s">
        <v>910</v>
      </c>
      <c r="F278" s="279" t="s">
        <v>880</v>
      </c>
      <c r="Q278" s="268" t="s">
        <v>1322</v>
      </c>
      <c r="R278" s="268">
        <v>11</v>
      </c>
      <c r="S278" s="268"/>
    </row>
    <row r="279" spans="1:19" x14ac:dyDescent="0.3">
      <c r="A279" s="264" t="str">
        <f t="shared" si="4"/>
        <v>BirminghamAL</v>
      </c>
      <c r="B279" s="269">
        <v>35224</v>
      </c>
      <c r="C279" s="270" t="s">
        <v>959</v>
      </c>
      <c r="D279" s="270" t="s">
        <v>902</v>
      </c>
      <c r="E279" s="277" t="s">
        <v>919</v>
      </c>
      <c r="F279" s="279" t="s">
        <v>880</v>
      </c>
      <c r="Q279" s="268" t="s">
        <v>1323</v>
      </c>
      <c r="R279" s="268">
        <v>51</v>
      </c>
      <c r="S279" s="268"/>
    </row>
    <row r="280" spans="1:19" x14ac:dyDescent="0.3">
      <c r="A280" s="264" t="str">
        <f t="shared" si="4"/>
        <v>HenagarAL</v>
      </c>
      <c r="B280" s="269">
        <v>35978</v>
      </c>
      <c r="C280" s="270" t="s">
        <v>1324</v>
      </c>
      <c r="D280" s="270" t="s">
        <v>902</v>
      </c>
      <c r="E280" s="277" t="s">
        <v>935</v>
      </c>
      <c r="F280" s="279" t="s">
        <v>880</v>
      </c>
      <c r="Q280" s="268" t="s">
        <v>1325</v>
      </c>
      <c r="R280" s="268">
        <v>3</v>
      </c>
      <c r="S280" s="268"/>
    </row>
    <row r="281" spans="1:19" x14ac:dyDescent="0.3">
      <c r="A281" s="264" t="str">
        <f t="shared" si="4"/>
        <v>CollinsvilleAL</v>
      </c>
      <c r="B281" s="269">
        <v>35961</v>
      </c>
      <c r="C281" s="270" t="s">
        <v>1326</v>
      </c>
      <c r="D281" s="270" t="s">
        <v>902</v>
      </c>
      <c r="E281" s="277" t="s">
        <v>935</v>
      </c>
      <c r="F281" s="279" t="s">
        <v>880</v>
      </c>
      <c r="Q281" s="268" t="s">
        <v>1327</v>
      </c>
      <c r="R281" s="268">
        <v>63</v>
      </c>
      <c r="S281" s="268"/>
    </row>
    <row r="282" spans="1:19" x14ac:dyDescent="0.3">
      <c r="A282" s="264" t="str">
        <f t="shared" si="4"/>
        <v>AlicevilleAL</v>
      </c>
      <c r="B282" s="269">
        <v>35442</v>
      </c>
      <c r="C282" s="270" t="s">
        <v>1328</v>
      </c>
      <c r="D282" s="270" t="s">
        <v>902</v>
      </c>
      <c r="E282" s="277" t="s">
        <v>951</v>
      </c>
      <c r="F282" s="279" t="s">
        <v>880</v>
      </c>
      <c r="Q282" s="268" t="s">
        <v>1329</v>
      </c>
      <c r="R282" s="268">
        <v>16</v>
      </c>
      <c r="S282" s="268"/>
    </row>
    <row r="283" spans="1:19" x14ac:dyDescent="0.3">
      <c r="A283" s="264" t="str">
        <f t="shared" si="4"/>
        <v>CordovaAL</v>
      </c>
      <c r="B283" s="269">
        <v>35550</v>
      </c>
      <c r="C283" s="270" t="s">
        <v>1330</v>
      </c>
      <c r="D283" s="270" t="s">
        <v>902</v>
      </c>
      <c r="E283" s="277" t="s">
        <v>919</v>
      </c>
      <c r="F283" s="279" t="s">
        <v>880</v>
      </c>
      <c r="Q283" s="268" t="s">
        <v>1331</v>
      </c>
      <c r="R283" s="268">
        <v>14</v>
      </c>
      <c r="S283" s="268"/>
    </row>
    <row r="284" spans="1:19" x14ac:dyDescent="0.3">
      <c r="A284" s="264" t="str">
        <f t="shared" si="4"/>
        <v>NauvooAL</v>
      </c>
      <c r="B284" s="269">
        <v>35578</v>
      </c>
      <c r="C284" s="270" t="s">
        <v>1332</v>
      </c>
      <c r="D284" s="270" t="s">
        <v>902</v>
      </c>
      <c r="E284" s="277" t="s">
        <v>919</v>
      </c>
      <c r="F284" s="279" t="s">
        <v>880</v>
      </c>
      <c r="Q284" s="268" t="s">
        <v>1333</v>
      </c>
      <c r="R284" s="268">
        <v>16</v>
      </c>
      <c r="S284" s="268"/>
    </row>
    <row r="285" spans="1:19" x14ac:dyDescent="0.3">
      <c r="A285" s="264" t="str">
        <f t="shared" si="4"/>
        <v>SamsonAL</v>
      </c>
      <c r="B285" s="269">
        <v>36477</v>
      </c>
      <c r="C285" s="270" t="s">
        <v>1334</v>
      </c>
      <c r="D285" s="270" t="s">
        <v>902</v>
      </c>
      <c r="E285" s="277" t="s">
        <v>930</v>
      </c>
      <c r="F285" s="279" t="s">
        <v>880</v>
      </c>
      <c r="Q285" s="268" t="s">
        <v>1335</v>
      </c>
      <c r="R285" s="268">
        <v>22</v>
      </c>
      <c r="S285" s="268"/>
    </row>
    <row r="286" spans="1:19" x14ac:dyDescent="0.3">
      <c r="A286" s="264" t="str">
        <f t="shared" si="4"/>
        <v>Laceys SpringAL</v>
      </c>
      <c r="B286" s="269">
        <v>35754</v>
      </c>
      <c r="C286" s="270" t="s">
        <v>1336</v>
      </c>
      <c r="D286" s="270" t="s">
        <v>902</v>
      </c>
      <c r="E286" s="277" t="s">
        <v>929</v>
      </c>
      <c r="F286" s="279" t="s">
        <v>880</v>
      </c>
      <c r="Q286" s="268" t="s">
        <v>1337</v>
      </c>
      <c r="R286" s="268">
        <v>30</v>
      </c>
      <c r="S286" s="268"/>
    </row>
    <row r="287" spans="1:19" x14ac:dyDescent="0.3">
      <c r="A287" s="264" t="str">
        <f t="shared" si="4"/>
        <v>West BloctonAL</v>
      </c>
      <c r="B287" s="269">
        <v>35184</v>
      </c>
      <c r="C287" s="270" t="s">
        <v>1338</v>
      </c>
      <c r="D287" s="270" t="s">
        <v>902</v>
      </c>
      <c r="E287" s="277" t="s">
        <v>919</v>
      </c>
      <c r="F287" s="279" t="s">
        <v>880</v>
      </c>
      <c r="Q287" s="268" t="s">
        <v>1339</v>
      </c>
      <c r="R287" s="268">
        <v>102</v>
      </c>
      <c r="S287" s="268"/>
    </row>
    <row r="288" spans="1:19" x14ac:dyDescent="0.3">
      <c r="A288" s="264" t="str">
        <f t="shared" si="4"/>
        <v>ChelseaAL</v>
      </c>
      <c r="B288" s="269">
        <v>35147</v>
      </c>
      <c r="C288" s="270" t="s">
        <v>1171</v>
      </c>
      <c r="D288" s="270" t="s">
        <v>902</v>
      </c>
      <c r="E288" s="277" t="s">
        <v>919</v>
      </c>
      <c r="F288" s="279" t="s">
        <v>880</v>
      </c>
      <c r="Q288" s="268" t="s">
        <v>1078</v>
      </c>
      <c r="R288" s="268">
        <v>11</v>
      </c>
      <c r="S288" s="268"/>
    </row>
    <row r="289" spans="1:19" x14ac:dyDescent="0.3">
      <c r="A289" s="264" t="str">
        <f t="shared" si="4"/>
        <v>New HopeAL</v>
      </c>
      <c r="B289" s="269">
        <v>35760</v>
      </c>
      <c r="C289" s="270" t="s">
        <v>1340</v>
      </c>
      <c r="D289" s="270" t="s">
        <v>902</v>
      </c>
      <c r="E289" s="277" t="s">
        <v>938</v>
      </c>
      <c r="F289" s="279" t="s">
        <v>880</v>
      </c>
      <c r="Q289" s="268" t="s">
        <v>1341</v>
      </c>
      <c r="R289" s="268">
        <v>12</v>
      </c>
      <c r="S289" s="268"/>
    </row>
    <row r="290" spans="1:19" x14ac:dyDescent="0.3">
      <c r="A290" s="264" t="str">
        <f t="shared" si="4"/>
        <v>NewtonAL</v>
      </c>
      <c r="B290" s="269">
        <v>36352</v>
      </c>
      <c r="C290" s="270" t="s">
        <v>1244</v>
      </c>
      <c r="D290" s="270" t="s">
        <v>902</v>
      </c>
      <c r="E290" s="277" t="s">
        <v>930</v>
      </c>
      <c r="F290" s="279" t="s">
        <v>880</v>
      </c>
      <c r="Q290" s="271" t="s">
        <v>1342</v>
      </c>
      <c r="R290" s="271">
        <v>639</v>
      </c>
      <c r="S290" s="271"/>
    </row>
    <row r="291" spans="1:19" x14ac:dyDescent="0.3">
      <c r="A291" s="264" t="str">
        <f t="shared" si="4"/>
        <v>StevensonAL</v>
      </c>
      <c r="B291" s="269">
        <v>35772</v>
      </c>
      <c r="C291" s="270" t="s">
        <v>1343</v>
      </c>
      <c r="D291" s="270" t="s">
        <v>902</v>
      </c>
      <c r="E291" s="277" t="s">
        <v>945</v>
      </c>
      <c r="F291" s="279" t="s">
        <v>880</v>
      </c>
      <c r="Q291" s="268" t="s">
        <v>1344</v>
      </c>
      <c r="R291" s="268">
        <v>6</v>
      </c>
      <c r="S291" s="268"/>
    </row>
    <row r="292" spans="1:19" x14ac:dyDescent="0.3">
      <c r="A292" s="264" t="str">
        <f t="shared" si="4"/>
        <v>ArdmoreAL</v>
      </c>
      <c r="B292" s="269">
        <v>35739</v>
      </c>
      <c r="C292" s="270" t="s">
        <v>1345</v>
      </c>
      <c r="D292" s="270" t="s">
        <v>902</v>
      </c>
      <c r="E292" s="277" t="s">
        <v>938</v>
      </c>
      <c r="F292" s="279" t="s">
        <v>880</v>
      </c>
      <c r="Q292" s="268" t="s">
        <v>954</v>
      </c>
      <c r="R292" s="268">
        <v>7</v>
      </c>
      <c r="S292" s="268"/>
    </row>
    <row r="293" spans="1:19" x14ac:dyDescent="0.3">
      <c r="A293" s="264" t="str">
        <f t="shared" si="4"/>
        <v>Union GroveAL</v>
      </c>
      <c r="B293" s="269">
        <v>35175</v>
      </c>
      <c r="C293" s="270" t="s">
        <v>1346</v>
      </c>
      <c r="D293" s="270" t="s">
        <v>902</v>
      </c>
      <c r="E293" s="277" t="s">
        <v>903</v>
      </c>
      <c r="F293" s="279" t="s">
        <v>880</v>
      </c>
      <c r="Q293" s="268" t="s">
        <v>1347</v>
      </c>
      <c r="R293" s="268">
        <v>8</v>
      </c>
      <c r="S293" s="268"/>
    </row>
    <row r="294" spans="1:19" x14ac:dyDescent="0.3">
      <c r="A294" s="264" t="str">
        <f t="shared" si="4"/>
        <v>DanvilleAL</v>
      </c>
      <c r="B294" s="269">
        <v>35619</v>
      </c>
      <c r="C294" s="270" t="s">
        <v>1304</v>
      </c>
      <c r="D294" s="270" t="s">
        <v>902</v>
      </c>
      <c r="E294" s="277" t="s">
        <v>929</v>
      </c>
      <c r="F294" s="279" t="s">
        <v>880</v>
      </c>
      <c r="Q294" s="268" t="s">
        <v>1291</v>
      </c>
      <c r="R294" s="268">
        <v>18</v>
      </c>
      <c r="S294" s="268"/>
    </row>
    <row r="295" spans="1:19" x14ac:dyDescent="0.3">
      <c r="A295" s="264" t="str">
        <f t="shared" si="4"/>
        <v>SilverhillAL</v>
      </c>
      <c r="B295" s="269">
        <v>36576</v>
      </c>
      <c r="C295" s="270" t="s">
        <v>1348</v>
      </c>
      <c r="D295" s="270" t="s">
        <v>902</v>
      </c>
      <c r="E295" s="277" t="s">
        <v>928</v>
      </c>
      <c r="F295" s="279" t="s">
        <v>880</v>
      </c>
      <c r="Q295" s="268" t="s">
        <v>927</v>
      </c>
      <c r="R295" s="268">
        <v>49</v>
      </c>
      <c r="S295" s="268"/>
    </row>
    <row r="296" spans="1:19" x14ac:dyDescent="0.3">
      <c r="A296" s="264" t="str">
        <f t="shared" si="4"/>
        <v>WilsonvilleAL</v>
      </c>
      <c r="B296" s="269">
        <v>35186</v>
      </c>
      <c r="C296" s="270" t="s">
        <v>1349</v>
      </c>
      <c r="D296" s="270" t="s">
        <v>902</v>
      </c>
      <c r="E296" s="277" t="s">
        <v>919</v>
      </c>
      <c r="F296" s="279" t="s">
        <v>880</v>
      </c>
      <c r="Q296" s="268" t="s">
        <v>1350</v>
      </c>
      <c r="R296" s="268">
        <v>10</v>
      </c>
      <c r="S296" s="268"/>
    </row>
    <row r="297" spans="1:19" x14ac:dyDescent="0.3">
      <c r="A297" s="264" t="str">
        <f t="shared" si="4"/>
        <v>FyffeAL</v>
      </c>
      <c r="B297" s="269">
        <v>35971</v>
      </c>
      <c r="C297" s="270" t="s">
        <v>1351</v>
      </c>
      <c r="D297" s="270" t="s">
        <v>902</v>
      </c>
      <c r="E297" s="277" t="s">
        <v>935</v>
      </c>
      <c r="F297" s="279" t="s">
        <v>880</v>
      </c>
      <c r="Q297" s="268" t="s">
        <v>922</v>
      </c>
      <c r="R297" s="268">
        <v>9</v>
      </c>
      <c r="S297" s="268"/>
    </row>
    <row r="298" spans="1:19" x14ac:dyDescent="0.3">
      <c r="A298" s="264" t="str">
        <f t="shared" si="4"/>
        <v>MorrisAL</v>
      </c>
      <c r="B298" s="269">
        <v>35116</v>
      </c>
      <c r="C298" s="270" t="s">
        <v>1352</v>
      </c>
      <c r="D298" s="270" t="s">
        <v>902</v>
      </c>
      <c r="E298" s="277" t="s">
        <v>919</v>
      </c>
      <c r="F298" s="279" t="s">
        <v>880</v>
      </c>
      <c r="Q298" s="268" t="s">
        <v>1353</v>
      </c>
      <c r="R298" s="268">
        <v>1</v>
      </c>
      <c r="S298" s="268"/>
    </row>
    <row r="299" spans="1:19" x14ac:dyDescent="0.3">
      <c r="A299" s="264" t="str">
        <f t="shared" si="4"/>
        <v>Pell CityAL</v>
      </c>
      <c r="B299" s="269">
        <v>35054</v>
      </c>
      <c r="C299" s="270" t="s">
        <v>1180</v>
      </c>
      <c r="D299" s="270" t="s">
        <v>902</v>
      </c>
      <c r="E299" s="277" t="s">
        <v>919</v>
      </c>
      <c r="F299" s="279" t="s">
        <v>880</v>
      </c>
      <c r="Q299" s="268" t="s">
        <v>1354</v>
      </c>
      <c r="R299" s="268">
        <v>10</v>
      </c>
      <c r="S299" s="268"/>
    </row>
    <row r="300" spans="1:19" x14ac:dyDescent="0.3">
      <c r="A300" s="264" t="str">
        <f t="shared" si="4"/>
        <v>GoodwaterAL</v>
      </c>
      <c r="B300" s="269">
        <v>35072</v>
      </c>
      <c r="C300" s="270" t="s">
        <v>1355</v>
      </c>
      <c r="D300" s="270" t="s">
        <v>902</v>
      </c>
      <c r="E300" s="277" t="s">
        <v>948</v>
      </c>
      <c r="F300" s="279" t="s">
        <v>880</v>
      </c>
      <c r="Q300" s="268" t="s">
        <v>929</v>
      </c>
      <c r="R300" s="268">
        <v>4</v>
      </c>
      <c r="S300" s="268"/>
    </row>
    <row r="301" spans="1:19" x14ac:dyDescent="0.3">
      <c r="A301" s="264" t="str">
        <f t="shared" si="4"/>
        <v>BirminghamAL</v>
      </c>
      <c r="B301" s="269">
        <v>35221</v>
      </c>
      <c r="C301" s="270" t="s">
        <v>959</v>
      </c>
      <c r="D301" s="270" t="s">
        <v>902</v>
      </c>
      <c r="E301" s="277" t="s">
        <v>919</v>
      </c>
      <c r="F301" s="279" t="s">
        <v>880</v>
      </c>
      <c r="Q301" s="268" t="s">
        <v>1356</v>
      </c>
      <c r="R301" s="268">
        <v>11</v>
      </c>
      <c r="S301" s="268"/>
    </row>
    <row r="302" spans="1:19" x14ac:dyDescent="0.3">
      <c r="A302" s="264" t="str">
        <f t="shared" si="4"/>
        <v>SealeAL</v>
      </c>
      <c r="B302" s="269">
        <v>36875</v>
      </c>
      <c r="C302" s="270" t="s">
        <v>1357</v>
      </c>
      <c r="D302" s="270" t="s">
        <v>902</v>
      </c>
      <c r="E302" s="277" t="s">
        <v>922</v>
      </c>
      <c r="F302" s="279" t="s">
        <v>880</v>
      </c>
      <c r="Q302" s="268" t="s">
        <v>1358</v>
      </c>
      <c r="R302" s="268">
        <v>22</v>
      </c>
      <c r="S302" s="268"/>
    </row>
    <row r="303" spans="1:19" x14ac:dyDescent="0.3">
      <c r="A303" s="264" t="str">
        <f t="shared" si="4"/>
        <v>AlexandriaAL</v>
      </c>
      <c r="B303" s="269">
        <v>36250</v>
      </c>
      <c r="C303" s="270" t="s">
        <v>1359</v>
      </c>
      <c r="D303" s="270" t="s">
        <v>902</v>
      </c>
      <c r="E303" s="277" t="s">
        <v>910</v>
      </c>
      <c r="F303" s="279" t="s">
        <v>880</v>
      </c>
      <c r="Q303" s="268" t="s">
        <v>1360</v>
      </c>
      <c r="R303" s="268">
        <v>40</v>
      </c>
      <c r="S303" s="268"/>
    </row>
    <row r="304" spans="1:19" x14ac:dyDescent="0.3">
      <c r="A304" s="264" t="str">
        <f t="shared" si="4"/>
        <v>ChunchulaAL</v>
      </c>
      <c r="B304" s="269">
        <v>36521</v>
      </c>
      <c r="C304" s="270" t="s">
        <v>1361</v>
      </c>
      <c r="D304" s="270" t="s">
        <v>902</v>
      </c>
      <c r="E304" s="277" t="s">
        <v>939</v>
      </c>
      <c r="F304" s="279" t="s">
        <v>880</v>
      </c>
      <c r="Q304" s="268" t="s">
        <v>1362</v>
      </c>
      <c r="R304" s="268">
        <v>8</v>
      </c>
      <c r="S304" s="268"/>
    </row>
    <row r="305" spans="1:19" x14ac:dyDescent="0.3">
      <c r="A305" s="264" t="str">
        <f t="shared" si="4"/>
        <v>Crane HillAL</v>
      </c>
      <c r="B305" s="269">
        <v>35053</v>
      </c>
      <c r="C305" s="270" t="s">
        <v>1363</v>
      </c>
      <c r="D305" s="270" t="s">
        <v>902</v>
      </c>
      <c r="E305" s="277" t="s">
        <v>925</v>
      </c>
      <c r="F305" s="279" t="s">
        <v>880</v>
      </c>
      <c r="Q305" s="268" t="s">
        <v>1364</v>
      </c>
      <c r="R305" s="268">
        <v>4</v>
      </c>
      <c r="S305" s="268"/>
    </row>
    <row r="306" spans="1:19" x14ac:dyDescent="0.3">
      <c r="A306" s="264" t="str">
        <f t="shared" si="4"/>
        <v>CherokeeAL</v>
      </c>
      <c r="B306" s="269">
        <v>35616</v>
      </c>
      <c r="C306" s="270" t="s">
        <v>1365</v>
      </c>
      <c r="D306" s="270" t="s">
        <v>902</v>
      </c>
      <c r="E306" s="277" t="s">
        <v>933</v>
      </c>
      <c r="F306" s="279" t="s">
        <v>880</v>
      </c>
      <c r="Q306" s="268" t="s">
        <v>1366</v>
      </c>
      <c r="R306" s="268">
        <v>5</v>
      </c>
      <c r="S306" s="268"/>
    </row>
    <row r="307" spans="1:19" x14ac:dyDescent="0.3">
      <c r="A307" s="264" t="str">
        <f t="shared" si="4"/>
        <v>LeightonAL</v>
      </c>
      <c r="B307" s="269">
        <v>35646</v>
      </c>
      <c r="C307" s="270" t="s">
        <v>1367</v>
      </c>
      <c r="D307" s="270" t="s">
        <v>902</v>
      </c>
      <c r="E307" s="277" t="s">
        <v>933</v>
      </c>
      <c r="F307" s="279" t="s">
        <v>880</v>
      </c>
      <c r="Q307" s="268" t="s">
        <v>1368</v>
      </c>
      <c r="R307" s="268">
        <v>120</v>
      </c>
      <c r="S307" s="268"/>
    </row>
    <row r="308" spans="1:19" x14ac:dyDescent="0.3">
      <c r="A308" s="264" t="str">
        <f t="shared" si="4"/>
        <v>DouglasAL</v>
      </c>
      <c r="B308" s="269">
        <v>35980</v>
      </c>
      <c r="C308" s="270" t="s">
        <v>1172</v>
      </c>
      <c r="D308" s="270" t="s">
        <v>902</v>
      </c>
      <c r="E308" s="277" t="s">
        <v>903</v>
      </c>
      <c r="F308" s="279" t="s">
        <v>880</v>
      </c>
      <c r="Q308" s="268" t="s">
        <v>1134</v>
      </c>
      <c r="R308" s="268">
        <v>16</v>
      </c>
      <c r="S308" s="268"/>
    </row>
    <row r="309" spans="1:19" x14ac:dyDescent="0.3">
      <c r="A309" s="264" t="str">
        <f t="shared" si="4"/>
        <v>BerryAL</v>
      </c>
      <c r="B309" s="269">
        <v>35546</v>
      </c>
      <c r="C309" s="270" t="s">
        <v>1369</v>
      </c>
      <c r="D309" s="270" t="s">
        <v>902</v>
      </c>
      <c r="E309" s="277" t="s">
        <v>951</v>
      </c>
      <c r="F309" s="279" t="s">
        <v>880</v>
      </c>
      <c r="Q309" s="268" t="s">
        <v>1370</v>
      </c>
      <c r="R309" s="268">
        <v>9</v>
      </c>
      <c r="S309" s="268"/>
    </row>
    <row r="310" spans="1:19" x14ac:dyDescent="0.3">
      <c r="A310" s="264" t="str">
        <f t="shared" si="4"/>
        <v>Fort RuckerAL</v>
      </c>
      <c r="B310" s="269">
        <v>36362</v>
      </c>
      <c r="C310" s="270" t="s">
        <v>1371</v>
      </c>
      <c r="D310" s="270" t="s">
        <v>902</v>
      </c>
      <c r="E310" s="277" t="s">
        <v>931</v>
      </c>
      <c r="F310" s="279" t="s">
        <v>880</v>
      </c>
      <c r="Q310" s="268" t="s">
        <v>1372</v>
      </c>
      <c r="R310" s="268">
        <v>7</v>
      </c>
      <c r="S310" s="268"/>
    </row>
    <row r="311" spans="1:19" x14ac:dyDescent="0.3">
      <c r="A311" s="264" t="str">
        <f t="shared" si="4"/>
        <v>Carbon HillAL</v>
      </c>
      <c r="B311" s="269">
        <v>35549</v>
      </c>
      <c r="C311" s="270" t="s">
        <v>1373</v>
      </c>
      <c r="D311" s="270" t="s">
        <v>902</v>
      </c>
      <c r="E311" s="277" t="s">
        <v>919</v>
      </c>
      <c r="F311" s="279" t="s">
        <v>880</v>
      </c>
      <c r="Q311" s="268" t="s">
        <v>1374</v>
      </c>
      <c r="R311" s="268">
        <v>28</v>
      </c>
      <c r="S311" s="268"/>
    </row>
    <row r="312" spans="1:19" x14ac:dyDescent="0.3">
      <c r="A312" s="264" t="str">
        <f t="shared" si="4"/>
        <v>BirminghamAL</v>
      </c>
      <c r="B312" s="269">
        <v>35203</v>
      </c>
      <c r="C312" s="270" t="s">
        <v>959</v>
      </c>
      <c r="D312" s="270" t="s">
        <v>902</v>
      </c>
      <c r="E312" s="277" t="s">
        <v>919</v>
      </c>
      <c r="F312" s="279" t="s">
        <v>880</v>
      </c>
      <c r="Q312" s="268" t="s">
        <v>1375</v>
      </c>
      <c r="R312" s="268">
        <v>10</v>
      </c>
      <c r="S312" s="268"/>
    </row>
    <row r="313" spans="1:19" x14ac:dyDescent="0.3">
      <c r="A313" s="264" t="str">
        <f t="shared" si="4"/>
        <v>Jacksons GapAL</v>
      </c>
      <c r="B313" s="269">
        <v>36861</v>
      </c>
      <c r="C313" s="270" t="s">
        <v>1376</v>
      </c>
      <c r="D313" s="270" t="s">
        <v>902</v>
      </c>
      <c r="E313" s="277" t="s">
        <v>906</v>
      </c>
      <c r="F313" s="279" t="s">
        <v>880</v>
      </c>
      <c r="Q313" s="268" t="s">
        <v>1377</v>
      </c>
      <c r="R313" s="268">
        <v>37</v>
      </c>
      <c r="S313" s="268"/>
    </row>
    <row r="314" spans="1:19" x14ac:dyDescent="0.3">
      <c r="A314" s="264" t="str">
        <f t="shared" si="4"/>
        <v>TalladegaAL</v>
      </c>
      <c r="B314" s="269">
        <v>35014</v>
      </c>
      <c r="C314" s="270" t="s">
        <v>1005</v>
      </c>
      <c r="D314" s="270" t="s">
        <v>902</v>
      </c>
      <c r="E314" s="277" t="s">
        <v>948</v>
      </c>
      <c r="F314" s="279" t="s">
        <v>880</v>
      </c>
      <c r="Q314" s="268" t="s">
        <v>956</v>
      </c>
      <c r="R314" s="268">
        <v>5</v>
      </c>
      <c r="S314" s="268"/>
    </row>
    <row r="315" spans="1:19" x14ac:dyDescent="0.3">
      <c r="A315" s="264" t="str">
        <f t="shared" si="4"/>
        <v>DuncanvilleAL</v>
      </c>
      <c r="B315" s="269">
        <v>35456</v>
      </c>
      <c r="C315" s="270" t="s">
        <v>1378</v>
      </c>
      <c r="D315" s="270" t="s">
        <v>902</v>
      </c>
      <c r="E315" s="277" t="s">
        <v>951</v>
      </c>
      <c r="F315" s="279" t="s">
        <v>880</v>
      </c>
      <c r="Q315" s="268" t="s">
        <v>1379</v>
      </c>
      <c r="R315" s="268">
        <v>11</v>
      </c>
      <c r="S315" s="268"/>
    </row>
    <row r="316" spans="1:19" x14ac:dyDescent="0.3">
      <c r="A316" s="264" t="str">
        <f t="shared" si="4"/>
        <v>SectionAL</v>
      </c>
      <c r="B316" s="269">
        <v>35771</v>
      </c>
      <c r="C316" s="270" t="s">
        <v>1380</v>
      </c>
      <c r="D316" s="270" t="s">
        <v>902</v>
      </c>
      <c r="E316" s="277" t="s">
        <v>945</v>
      </c>
      <c r="F316" s="279" t="s">
        <v>880</v>
      </c>
      <c r="Q316" s="268" t="s">
        <v>1381</v>
      </c>
      <c r="R316" s="268">
        <v>12</v>
      </c>
      <c r="S316" s="268"/>
    </row>
    <row r="317" spans="1:19" x14ac:dyDescent="0.3">
      <c r="A317" s="264" t="str">
        <f t="shared" si="4"/>
        <v>VanceAL</v>
      </c>
      <c r="B317" s="269">
        <v>35490</v>
      </c>
      <c r="C317" s="270" t="s">
        <v>1382</v>
      </c>
      <c r="D317" s="270" t="s">
        <v>902</v>
      </c>
      <c r="E317" s="277" t="s">
        <v>951</v>
      </c>
      <c r="F317" s="279" t="s">
        <v>880</v>
      </c>
      <c r="Q317" s="268" t="s">
        <v>1383</v>
      </c>
      <c r="R317" s="268">
        <v>11</v>
      </c>
      <c r="S317" s="268"/>
    </row>
    <row r="318" spans="1:19" x14ac:dyDescent="0.3">
      <c r="A318" s="264" t="str">
        <f t="shared" si="4"/>
        <v>RaglandAL</v>
      </c>
      <c r="B318" s="269">
        <v>35131</v>
      </c>
      <c r="C318" s="270" t="s">
        <v>1384</v>
      </c>
      <c r="D318" s="270" t="s">
        <v>902</v>
      </c>
      <c r="E318" s="277" t="s">
        <v>919</v>
      </c>
      <c r="F318" s="279" t="s">
        <v>880</v>
      </c>
      <c r="Q318" s="268" t="s">
        <v>1385</v>
      </c>
      <c r="R318" s="268">
        <v>15</v>
      </c>
      <c r="S318" s="268"/>
    </row>
    <row r="319" spans="1:19" x14ac:dyDescent="0.3">
      <c r="A319" s="264" t="str">
        <f t="shared" si="4"/>
        <v>ParrishAL</v>
      </c>
      <c r="B319" s="269">
        <v>35580</v>
      </c>
      <c r="C319" s="270" t="s">
        <v>1386</v>
      </c>
      <c r="D319" s="270" t="s">
        <v>902</v>
      </c>
      <c r="E319" s="277" t="s">
        <v>919</v>
      </c>
      <c r="F319" s="279" t="s">
        <v>880</v>
      </c>
      <c r="Q319" s="268" t="s">
        <v>1387</v>
      </c>
      <c r="R319" s="268">
        <v>6</v>
      </c>
      <c r="S319" s="268"/>
    </row>
    <row r="320" spans="1:19" x14ac:dyDescent="0.3">
      <c r="A320" s="264" t="str">
        <f t="shared" si="4"/>
        <v>HaynevilleAL</v>
      </c>
      <c r="B320" s="269">
        <v>36040</v>
      </c>
      <c r="C320" s="270" t="s">
        <v>1388</v>
      </c>
      <c r="D320" s="270" t="s">
        <v>902</v>
      </c>
      <c r="E320" s="277" t="s">
        <v>941</v>
      </c>
      <c r="F320" s="279" t="s">
        <v>880</v>
      </c>
      <c r="Q320" s="268" t="s">
        <v>1389</v>
      </c>
      <c r="R320" s="268">
        <v>9</v>
      </c>
      <c r="S320" s="268"/>
    </row>
    <row r="321" spans="1:19" x14ac:dyDescent="0.3">
      <c r="A321" s="264" t="str">
        <f t="shared" si="4"/>
        <v>BrookwoodAL</v>
      </c>
      <c r="B321" s="269">
        <v>35444</v>
      </c>
      <c r="C321" s="270" t="s">
        <v>1390</v>
      </c>
      <c r="D321" s="270" t="s">
        <v>902</v>
      </c>
      <c r="E321" s="277" t="s">
        <v>951</v>
      </c>
      <c r="F321" s="279" t="s">
        <v>880</v>
      </c>
      <c r="Q321" s="268" t="s">
        <v>1391</v>
      </c>
      <c r="R321" s="268">
        <v>8</v>
      </c>
      <c r="S321" s="268"/>
    </row>
    <row r="322" spans="1:19" x14ac:dyDescent="0.3">
      <c r="A322" s="264" t="str">
        <f t="shared" si="4"/>
        <v>PisgahAL</v>
      </c>
      <c r="B322" s="269">
        <v>35765</v>
      </c>
      <c r="C322" s="270" t="s">
        <v>1392</v>
      </c>
      <c r="D322" s="270" t="s">
        <v>902</v>
      </c>
      <c r="E322" s="277" t="s">
        <v>945</v>
      </c>
      <c r="F322" s="279" t="s">
        <v>880</v>
      </c>
      <c r="Q322" s="268" t="s">
        <v>1393</v>
      </c>
      <c r="R322" s="268">
        <v>12</v>
      </c>
      <c r="S322" s="268"/>
    </row>
    <row r="323" spans="1:19" x14ac:dyDescent="0.3">
      <c r="A323" s="264" t="str">
        <f t="shared" si="4"/>
        <v>FlomatonAL</v>
      </c>
      <c r="B323" s="269">
        <v>36441</v>
      </c>
      <c r="C323" s="270" t="s">
        <v>1394</v>
      </c>
      <c r="D323" s="270" t="s">
        <v>902</v>
      </c>
      <c r="E323" s="277" t="s">
        <v>913</v>
      </c>
      <c r="F323" s="279" t="s">
        <v>880</v>
      </c>
      <c r="Q323" s="268" t="s">
        <v>1395</v>
      </c>
      <c r="R323" s="268">
        <v>8</v>
      </c>
      <c r="S323" s="268"/>
    </row>
    <row r="324" spans="1:19" x14ac:dyDescent="0.3">
      <c r="A324" s="264" t="str">
        <f t="shared" ref="A324:A387" si="5">CONCATENATE(C324,D324)</f>
        <v>OxfordAL</v>
      </c>
      <c r="B324" s="269">
        <v>36260</v>
      </c>
      <c r="C324" s="270" t="s">
        <v>1046</v>
      </c>
      <c r="D324" s="270" t="s">
        <v>902</v>
      </c>
      <c r="E324" s="277" t="s">
        <v>910</v>
      </c>
      <c r="F324" s="279" t="s">
        <v>880</v>
      </c>
      <c r="Q324" s="268" t="s">
        <v>1396</v>
      </c>
      <c r="R324" s="268">
        <v>17</v>
      </c>
      <c r="S324" s="268"/>
    </row>
    <row r="325" spans="1:19" x14ac:dyDescent="0.3">
      <c r="A325" s="264" t="str">
        <f t="shared" si="5"/>
        <v>PrichardAL</v>
      </c>
      <c r="B325" s="269">
        <v>36612</v>
      </c>
      <c r="C325" s="270" t="s">
        <v>1178</v>
      </c>
      <c r="D325" s="270" t="s">
        <v>902</v>
      </c>
      <c r="E325" s="277" t="s">
        <v>939</v>
      </c>
      <c r="F325" s="279" t="s">
        <v>880</v>
      </c>
      <c r="Q325" s="268" t="s">
        <v>1397</v>
      </c>
      <c r="R325" s="268">
        <v>43</v>
      </c>
      <c r="S325" s="268"/>
    </row>
    <row r="326" spans="1:19" x14ac:dyDescent="0.3">
      <c r="A326" s="264" t="str">
        <f t="shared" si="5"/>
        <v>BridgeportAL</v>
      </c>
      <c r="B326" s="269">
        <v>35740</v>
      </c>
      <c r="C326" s="270" t="s">
        <v>1398</v>
      </c>
      <c r="D326" s="270" t="s">
        <v>902</v>
      </c>
      <c r="E326" s="277" t="s">
        <v>945</v>
      </c>
      <c r="F326" s="279" t="s">
        <v>880</v>
      </c>
      <c r="Q326" s="268" t="s">
        <v>1399</v>
      </c>
      <c r="R326" s="268">
        <v>12</v>
      </c>
      <c r="S326" s="268"/>
    </row>
    <row r="327" spans="1:19" x14ac:dyDescent="0.3">
      <c r="A327" s="264" t="str">
        <f t="shared" si="5"/>
        <v>DoraAL</v>
      </c>
      <c r="B327" s="269">
        <v>35130</v>
      </c>
      <c r="C327" s="270" t="s">
        <v>1245</v>
      </c>
      <c r="D327" s="270" t="s">
        <v>902</v>
      </c>
      <c r="E327" s="277" t="s">
        <v>919</v>
      </c>
      <c r="F327" s="279" t="s">
        <v>880</v>
      </c>
      <c r="Q327" s="268" t="s">
        <v>1400</v>
      </c>
      <c r="R327" s="268">
        <v>10</v>
      </c>
      <c r="S327" s="268"/>
    </row>
    <row r="328" spans="1:19" x14ac:dyDescent="0.3">
      <c r="A328" s="264" t="str">
        <f t="shared" si="5"/>
        <v>LexingtonAL</v>
      </c>
      <c r="B328" s="269">
        <v>35648</v>
      </c>
      <c r="C328" s="270" t="s">
        <v>1401</v>
      </c>
      <c r="D328" s="270" t="s">
        <v>902</v>
      </c>
      <c r="E328" s="277" t="s">
        <v>933</v>
      </c>
      <c r="F328" s="279" t="s">
        <v>880</v>
      </c>
      <c r="Q328" s="268" t="s">
        <v>1402</v>
      </c>
      <c r="R328" s="268">
        <v>14</v>
      </c>
      <c r="S328" s="268"/>
    </row>
    <row r="329" spans="1:19" x14ac:dyDescent="0.3">
      <c r="A329" s="264" t="str">
        <f t="shared" si="5"/>
        <v>Hope HullAL</v>
      </c>
      <c r="B329" s="269">
        <v>36043</v>
      </c>
      <c r="C329" s="270" t="s">
        <v>1403</v>
      </c>
      <c r="D329" s="270" t="s">
        <v>902</v>
      </c>
      <c r="E329" s="277" t="s">
        <v>941</v>
      </c>
      <c r="F329" s="279" t="s">
        <v>880</v>
      </c>
      <c r="Q329" s="268" t="s">
        <v>1404</v>
      </c>
      <c r="R329" s="268">
        <v>7</v>
      </c>
      <c r="S329" s="268"/>
    </row>
    <row r="330" spans="1:19" x14ac:dyDescent="0.3">
      <c r="A330" s="264" t="str">
        <f t="shared" si="5"/>
        <v>VerbenaAL</v>
      </c>
      <c r="B330" s="269">
        <v>36091</v>
      </c>
      <c r="C330" s="270" t="s">
        <v>1405</v>
      </c>
      <c r="D330" s="270" t="s">
        <v>902</v>
      </c>
      <c r="E330" s="277" t="s">
        <v>919</v>
      </c>
      <c r="F330" s="279" t="s">
        <v>880</v>
      </c>
      <c r="Q330" s="271" t="s">
        <v>1406</v>
      </c>
      <c r="R330" s="271">
        <v>336</v>
      </c>
      <c r="S330" s="271"/>
    </row>
    <row r="331" spans="1:19" x14ac:dyDescent="0.3">
      <c r="A331" s="264" t="str">
        <f t="shared" si="5"/>
        <v>SpringvilleAL</v>
      </c>
      <c r="B331" s="269">
        <v>35133</v>
      </c>
      <c r="C331" s="270" t="s">
        <v>1197</v>
      </c>
      <c r="D331" s="270" t="s">
        <v>902</v>
      </c>
      <c r="E331" s="277" t="s">
        <v>919</v>
      </c>
      <c r="F331" s="279" t="s">
        <v>880</v>
      </c>
      <c r="Q331" s="268" t="s">
        <v>1407</v>
      </c>
      <c r="R331" s="268">
        <v>9</v>
      </c>
      <c r="S331" s="268"/>
    </row>
    <row r="332" spans="1:19" x14ac:dyDescent="0.3">
      <c r="A332" s="264" t="str">
        <f t="shared" si="5"/>
        <v>VincentAL</v>
      </c>
      <c r="B332" s="269">
        <v>35178</v>
      </c>
      <c r="C332" s="270" t="s">
        <v>1408</v>
      </c>
      <c r="D332" s="270" t="s">
        <v>902</v>
      </c>
      <c r="E332" s="277" t="s">
        <v>919</v>
      </c>
      <c r="F332" s="279" t="s">
        <v>880</v>
      </c>
      <c r="Q332" s="268" t="s">
        <v>1409</v>
      </c>
      <c r="R332" s="268">
        <v>5</v>
      </c>
      <c r="S332" s="268"/>
    </row>
    <row r="333" spans="1:19" x14ac:dyDescent="0.3">
      <c r="A333" s="264" t="str">
        <f t="shared" si="5"/>
        <v>BremenAL</v>
      </c>
      <c r="B333" s="269">
        <v>35033</v>
      </c>
      <c r="C333" s="270" t="s">
        <v>1410</v>
      </c>
      <c r="D333" s="270" t="s">
        <v>902</v>
      </c>
      <c r="E333" s="277" t="s">
        <v>925</v>
      </c>
      <c r="F333" s="279" t="s">
        <v>880</v>
      </c>
      <c r="Q333" s="268" t="s">
        <v>1411</v>
      </c>
      <c r="R333" s="268">
        <v>10</v>
      </c>
      <c r="S333" s="268"/>
    </row>
    <row r="334" spans="1:19" x14ac:dyDescent="0.3">
      <c r="A334" s="264" t="str">
        <f t="shared" si="5"/>
        <v>ClaytonAL</v>
      </c>
      <c r="B334" s="269">
        <v>36016</v>
      </c>
      <c r="C334" s="270" t="s">
        <v>1412</v>
      </c>
      <c r="D334" s="270" t="s">
        <v>902</v>
      </c>
      <c r="E334" s="277" t="s">
        <v>932</v>
      </c>
      <c r="F334" s="279" t="s">
        <v>880</v>
      </c>
      <c r="Q334" s="268" t="s">
        <v>1413</v>
      </c>
      <c r="R334" s="268">
        <v>5</v>
      </c>
      <c r="S334" s="268"/>
    </row>
    <row r="335" spans="1:19" x14ac:dyDescent="0.3">
      <c r="A335" s="264" t="str">
        <f t="shared" si="5"/>
        <v>ClevelandAL</v>
      </c>
      <c r="B335" s="269">
        <v>35049</v>
      </c>
      <c r="C335" s="270" t="s">
        <v>1414</v>
      </c>
      <c r="D335" s="270" t="s">
        <v>902</v>
      </c>
      <c r="E335" s="277" t="s">
        <v>919</v>
      </c>
      <c r="F335" s="279" t="s">
        <v>880</v>
      </c>
      <c r="Q335" s="268" t="s">
        <v>1415</v>
      </c>
      <c r="R335" s="268">
        <v>9</v>
      </c>
      <c r="S335" s="268"/>
    </row>
    <row r="336" spans="1:19" x14ac:dyDescent="0.3">
      <c r="A336" s="264" t="str">
        <f t="shared" si="5"/>
        <v>CokerAL</v>
      </c>
      <c r="B336" s="269">
        <v>35452</v>
      </c>
      <c r="C336" s="270" t="s">
        <v>1416</v>
      </c>
      <c r="D336" s="270" t="s">
        <v>902</v>
      </c>
      <c r="E336" s="277" t="s">
        <v>951</v>
      </c>
      <c r="F336" s="279" t="s">
        <v>880</v>
      </c>
      <c r="Q336" s="268" t="s">
        <v>1417</v>
      </c>
      <c r="R336" s="268">
        <v>5</v>
      </c>
      <c r="S336" s="268"/>
    </row>
    <row r="337" spans="1:19" x14ac:dyDescent="0.3">
      <c r="A337" s="264" t="str">
        <f t="shared" si="5"/>
        <v>ShelbyAL</v>
      </c>
      <c r="B337" s="269">
        <v>35143</v>
      </c>
      <c r="C337" s="270" t="s">
        <v>1418</v>
      </c>
      <c r="D337" s="270" t="s">
        <v>902</v>
      </c>
      <c r="E337" s="277" t="s">
        <v>919</v>
      </c>
      <c r="F337" s="279" t="s">
        <v>880</v>
      </c>
      <c r="Q337" s="268" t="s">
        <v>1419</v>
      </c>
      <c r="R337" s="268">
        <v>6</v>
      </c>
      <c r="S337" s="268"/>
    </row>
    <row r="338" spans="1:19" x14ac:dyDescent="0.3">
      <c r="A338" s="264" t="str">
        <f t="shared" si="5"/>
        <v>ElmoreAL</v>
      </c>
      <c r="B338" s="269">
        <v>36025</v>
      </c>
      <c r="C338" s="270" t="s">
        <v>1420</v>
      </c>
      <c r="D338" s="270" t="s">
        <v>902</v>
      </c>
      <c r="E338" s="277" t="s">
        <v>941</v>
      </c>
      <c r="F338" s="279" t="s">
        <v>880</v>
      </c>
      <c r="Q338" s="268" t="s">
        <v>1421</v>
      </c>
      <c r="R338" s="268">
        <v>7</v>
      </c>
      <c r="S338" s="268"/>
    </row>
    <row r="339" spans="1:19" x14ac:dyDescent="0.3">
      <c r="A339" s="264" t="str">
        <f t="shared" si="5"/>
        <v>ReformAL</v>
      </c>
      <c r="B339" s="269">
        <v>35481</v>
      </c>
      <c r="C339" s="270" t="s">
        <v>1422</v>
      </c>
      <c r="D339" s="270" t="s">
        <v>902</v>
      </c>
      <c r="E339" s="277" t="s">
        <v>951</v>
      </c>
      <c r="F339" s="279" t="s">
        <v>880</v>
      </c>
      <c r="Q339" s="268" t="s">
        <v>1423</v>
      </c>
      <c r="R339" s="268">
        <v>13</v>
      </c>
      <c r="S339" s="268"/>
    </row>
    <row r="340" spans="1:19" x14ac:dyDescent="0.3">
      <c r="A340" s="264" t="str">
        <f t="shared" si="5"/>
        <v>BrookwoodAL</v>
      </c>
      <c r="B340" s="269">
        <v>35006</v>
      </c>
      <c r="C340" s="270" t="s">
        <v>1390</v>
      </c>
      <c r="D340" s="270" t="s">
        <v>902</v>
      </c>
      <c r="E340" s="277" t="s">
        <v>951</v>
      </c>
      <c r="F340" s="279" t="s">
        <v>880</v>
      </c>
      <c r="Q340" s="268" t="s">
        <v>1424</v>
      </c>
      <c r="R340" s="268">
        <v>2</v>
      </c>
      <c r="S340" s="268"/>
    </row>
    <row r="341" spans="1:19" x14ac:dyDescent="0.3">
      <c r="A341" s="264" t="str">
        <f t="shared" si="5"/>
        <v>WoodvilleAL</v>
      </c>
      <c r="B341" s="269">
        <v>35776</v>
      </c>
      <c r="C341" s="270" t="s">
        <v>1425</v>
      </c>
      <c r="D341" s="270" t="s">
        <v>902</v>
      </c>
      <c r="E341" s="277" t="s">
        <v>945</v>
      </c>
      <c r="F341" s="279" t="s">
        <v>880</v>
      </c>
      <c r="Q341" s="268" t="s">
        <v>1426</v>
      </c>
      <c r="R341" s="268">
        <v>59</v>
      </c>
      <c r="S341" s="268"/>
    </row>
    <row r="342" spans="1:19" x14ac:dyDescent="0.3">
      <c r="A342" s="264" t="str">
        <f t="shared" si="5"/>
        <v>Flat RockAL</v>
      </c>
      <c r="B342" s="269">
        <v>35966</v>
      </c>
      <c r="C342" s="270" t="s">
        <v>1427</v>
      </c>
      <c r="D342" s="270" t="s">
        <v>902</v>
      </c>
      <c r="E342" s="277" t="s">
        <v>945</v>
      </c>
      <c r="F342" s="279" t="s">
        <v>880</v>
      </c>
      <c r="Q342" s="268" t="s">
        <v>1428</v>
      </c>
      <c r="R342" s="268">
        <v>7</v>
      </c>
      <c r="S342" s="268"/>
    </row>
    <row r="343" spans="1:19" x14ac:dyDescent="0.3">
      <c r="A343" s="264" t="str">
        <f t="shared" si="5"/>
        <v>OakmanAL</v>
      </c>
      <c r="B343" s="269">
        <v>35579</v>
      </c>
      <c r="C343" s="270" t="s">
        <v>1429</v>
      </c>
      <c r="D343" s="270" t="s">
        <v>902</v>
      </c>
      <c r="E343" s="277" t="s">
        <v>919</v>
      </c>
      <c r="F343" s="279" t="s">
        <v>880</v>
      </c>
      <c r="Q343" s="268" t="s">
        <v>1430</v>
      </c>
      <c r="R343" s="268">
        <v>2</v>
      </c>
      <c r="S343" s="268"/>
    </row>
    <row r="344" spans="1:19" x14ac:dyDescent="0.3">
      <c r="A344" s="264" t="str">
        <f t="shared" si="5"/>
        <v>New BrocktonAL</v>
      </c>
      <c r="B344" s="269">
        <v>36351</v>
      </c>
      <c r="C344" s="270" t="s">
        <v>1431</v>
      </c>
      <c r="D344" s="270" t="s">
        <v>902</v>
      </c>
      <c r="E344" s="277" t="s">
        <v>931</v>
      </c>
      <c r="F344" s="279" t="s">
        <v>880</v>
      </c>
      <c r="Q344" s="268" t="s">
        <v>1432</v>
      </c>
      <c r="R344" s="268">
        <v>15</v>
      </c>
      <c r="S344" s="268"/>
    </row>
    <row r="345" spans="1:19" x14ac:dyDescent="0.3">
      <c r="A345" s="264" t="str">
        <f t="shared" si="5"/>
        <v>JasperAL</v>
      </c>
      <c r="B345" s="269">
        <v>35063</v>
      </c>
      <c r="C345" s="270" t="s">
        <v>1134</v>
      </c>
      <c r="D345" s="270" t="s">
        <v>902</v>
      </c>
      <c r="E345" s="277" t="s">
        <v>919</v>
      </c>
      <c r="F345" s="279" t="s">
        <v>880</v>
      </c>
      <c r="Q345" s="268" t="s">
        <v>1433</v>
      </c>
      <c r="R345" s="268">
        <v>8</v>
      </c>
      <c r="S345" s="268"/>
    </row>
    <row r="346" spans="1:19" x14ac:dyDescent="0.3">
      <c r="A346" s="264" t="str">
        <f t="shared" si="5"/>
        <v>CottonwoodAL</v>
      </c>
      <c r="B346" s="269">
        <v>36320</v>
      </c>
      <c r="C346" s="270" t="s">
        <v>1434</v>
      </c>
      <c r="D346" s="270" t="s">
        <v>902</v>
      </c>
      <c r="E346" s="277" t="s">
        <v>930</v>
      </c>
      <c r="F346" s="279" t="s">
        <v>880</v>
      </c>
      <c r="Q346" s="268" t="s">
        <v>1435</v>
      </c>
      <c r="R346" s="268">
        <v>8</v>
      </c>
      <c r="S346" s="268"/>
    </row>
    <row r="347" spans="1:19" x14ac:dyDescent="0.3">
      <c r="A347" s="264" t="str">
        <f t="shared" si="5"/>
        <v>BrentAL</v>
      </c>
      <c r="B347" s="269">
        <v>35034</v>
      </c>
      <c r="C347" s="270" t="s">
        <v>1436</v>
      </c>
      <c r="D347" s="270" t="s">
        <v>902</v>
      </c>
      <c r="E347" s="277" t="s">
        <v>919</v>
      </c>
      <c r="F347" s="279" t="s">
        <v>880</v>
      </c>
      <c r="Q347" s="268" t="s">
        <v>1437</v>
      </c>
      <c r="R347" s="268">
        <v>8</v>
      </c>
      <c r="S347" s="268"/>
    </row>
    <row r="348" spans="1:19" x14ac:dyDescent="0.3">
      <c r="A348" s="264" t="str">
        <f t="shared" si="5"/>
        <v>CarrolltonAL</v>
      </c>
      <c r="B348" s="269">
        <v>35447</v>
      </c>
      <c r="C348" s="270" t="s">
        <v>1438</v>
      </c>
      <c r="D348" s="270" t="s">
        <v>902</v>
      </c>
      <c r="E348" s="277" t="s">
        <v>951</v>
      </c>
      <c r="F348" s="279" t="s">
        <v>880</v>
      </c>
      <c r="Q348" s="268" t="s">
        <v>1439</v>
      </c>
      <c r="R348" s="268">
        <v>13</v>
      </c>
      <c r="S348" s="268"/>
    </row>
    <row r="349" spans="1:19" x14ac:dyDescent="0.3">
      <c r="A349" s="264" t="str">
        <f t="shared" si="5"/>
        <v>BryantAL</v>
      </c>
      <c r="B349" s="269">
        <v>35958</v>
      </c>
      <c r="C349" s="270" t="s">
        <v>1440</v>
      </c>
      <c r="D349" s="270" t="s">
        <v>902</v>
      </c>
      <c r="E349" s="277" t="s">
        <v>945</v>
      </c>
      <c r="F349" s="279" t="s">
        <v>880</v>
      </c>
      <c r="Q349" s="268" t="s">
        <v>1441</v>
      </c>
      <c r="R349" s="268">
        <v>10</v>
      </c>
      <c r="S349" s="268"/>
    </row>
    <row r="350" spans="1:19" x14ac:dyDescent="0.3">
      <c r="A350" s="264" t="str">
        <f t="shared" si="5"/>
        <v>Sylvan SpringsAL</v>
      </c>
      <c r="B350" s="269">
        <v>35118</v>
      </c>
      <c r="C350" s="270" t="s">
        <v>1442</v>
      </c>
      <c r="D350" s="270" t="s">
        <v>902</v>
      </c>
      <c r="E350" s="277" t="s">
        <v>919</v>
      </c>
      <c r="F350" s="279" t="s">
        <v>880</v>
      </c>
      <c r="Q350" s="268" t="s">
        <v>1443</v>
      </c>
      <c r="R350" s="268">
        <v>7</v>
      </c>
      <c r="S350" s="268"/>
    </row>
    <row r="351" spans="1:19" x14ac:dyDescent="0.3">
      <c r="A351" s="264" t="str">
        <f t="shared" si="5"/>
        <v>HuntsvilleAL</v>
      </c>
      <c r="B351" s="269">
        <v>35741</v>
      </c>
      <c r="C351" s="270" t="s">
        <v>938</v>
      </c>
      <c r="D351" s="270" t="s">
        <v>902</v>
      </c>
      <c r="E351" s="277" t="s">
        <v>938</v>
      </c>
      <c r="F351" s="279" t="s">
        <v>880</v>
      </c>
      <c r="Q351" s="268" t="s">
        <v>1444</v>
      </c>
      <c r="R351" s="268">
        <v>46</v>
      </c>
      <c r="S351" s="268"/>
    </row>
    <row r="352" spans="1:19" x14ac:dyDescent="0.3">
      <c r="A352" s="264" t="str">
        <f t="shared" si="5"/>
        <v>ThorsbyAL</v>
      </c>
      <c r="B352" s="269">
        <v>35171</v>
      </c>
      <c r="C352" s="270" t="s">
        <v>1445</v>
      </c>
      <c r="D352" s="270" t="s">
        <v>902</v>
      </c>
      <c r="E352" s="277" t="s">
        <v>919</v>
      </c>
      <c r="F352" s="279" t="s">
        <v>880</v>
      </c>
      <c r="Q352" s="268" t="s">
        <v>1446</v>
      </c>
      <c r="R352" s="268">
        <v>82</v>
      </c>
      <c r="S352" s="268"/>
    </row>
    <row r="353" spans="1:19" x14ac:dyDescent="0.3">
      <c r="A353" s="264" t="str">
        <f t="shared" si="5"/>
        <v>SumitonAL</v>
      </c>
      <c r="B353" s="269">
        <v>35148</v>
      </c>
      <c r="C353" s="270" t="s">
        <v>1447</v>
      </c>
      <c r="D353" s="270" t="s">
        <v>902</v>
      </c>
      <c r="E353" s="277" t="s">
        <v>919</v>
      </c>
      <c r="F353" s="279" t="s">
        <v>880</v>
      </c>
      <c r="Q353" s="271" t="s">
        <v>1448</v>
      </c>
      <c r="R353" s="271">
        <v>361</v>
      </c>
      <c r="S353" s="271"/>
    </row>
    <row r="354" spans="1:19" x14ac:dyDescent="0.3">
      <c r="A354" s="264" t="str">
        <f t="shared" si="5"/>
        <v>HillsboroAL</v>
      </c>
      <c r="B354" s="269">
        <v>35643</v>
      </c>
      <c r="C354" s="270" t="s">
        <v>1449</v>
      </c>
      <c r="D354" s="270" t="s">
        <v>902</v>
      </c>
      <c r="E354" s="277" t="s">
        <v>929</v>
      </c>
      <c r="F354" s="279" t="s">
        <v>880</v>
      </c>
      <c r="Q354" s="268" t="s">
        <v>1450</v>
      </c>
      <c r="R354" s="268">
        <v>10</v>
      </c>
      <c r="S354" s="268"/>
    </row>
    <row r="355" spans="1:19" x14ac:dyDescent="0.3">
      <c r="A355" s="264" t="str">
        <f t="shared" si="5"/>
        <v>Holly PondAL</v>
      </c>
      <c r="B355" s="269">
        <v>35083</v>
      </c>
      <c r="C355" s="270" t="s">
        <v>1451</v>
      </c>
      <c r="D355" s="270" t="s">
        <v>902</v>
      </c>
      <c r="E355" s="277" t="s">
        <v>925</v>
      </c>
      <c r="F355" s="279" t="s">
        <v>880</v>
      </c>
      <c r="Q355" s="268" t="s">
        <v>1452</v>
      </c>
      <c r="R355" s="268">
        <v>19</v>
      </c>
      <c r="S355" s="268"/>
    </row>
    <row r="356" spans="1:19" x14ac:dyDescent="0.3">
      <c r="A356" s="264" t="str">
        <f t="shared" si="5"/>
        <v>BirminghamAL</v>
      </c>
      <c r="B356" s="269">
        <v>35233</v>
      </c>
      <c r="C356" s="270" t="s">
        <v>959</v>
      </c>
      <c r="D356" s="270" t="s">
        <v>902</v>
      </c>
      <c r="E356" s="277" t="s">
        <v>919</v>
      </c>
      <c r="F356" s="279" t="s">
        <v>880</v>
      </c>
      <c r="Q356" s="268" t="s">
        <v>1453</v>
      </c>
      <c r="R356" s="268">
        <v>3</v>
      </c>
      <c r="S356" s="268"/>
    </row>
    <row r="357" spans="1:19" x14ac:dyDescent="0.3">
      <c r="A357" s="264" t="str">
        <f t="shared" si="5"/>
        <v>HammondvilleAL</v>
      </c>
      <c r="B357" s="269">
        <v>35989</v>
      </c>
      <c r="C357" s="270" t="s">
        <v>1454</v>
      </c>
      <c r="D357" s="270" t="s">
        <v>902</v>
      </c>
      <c r="E357" s="277" t="s">
        <v>935</v>
      </c>
      <c r="F357" s="279" t="s">
        <v>880</v>
      </c>
      <c r="Q357" s="268" t="s">
        <v>1455</v>
      </c>
      <c r="R357" s="268">
        <v>11</v>
      </c>
      <c r="S357" s="268"/>
    </row>
    <row r="358" spans="1:19" x14ac:dyDescent="0.3">
      <c r="A358" s="264" t="str">
        <f t="shared" si="5"/>
        <v>Camp HillAL</v>
      </c>
      <c r="B358" s="269">
        <v>36850</v>
      </c>
      <c r="C358" s="270" t="s">
        <v>1456</v>
      </c>
      <c r="D358" s="270" t="s">
        <v>902</v>
      </c>
      <c r="E358" s="277" t="s">
        <v>906</v>
      </c>
      <c r="F358" s="279" t="s">
        <v>880</v>
      </c>
      <c r="Q358" s="268" t="s">
        <v>1350</v>
      </c>
      <c r="R358" s="268">
        <v>37</v>
      </c>
      <c r="S358" s="268"/>
    </row>
    <row r="359" spans="1:19" x14ac:dyDescent="0.3">
      <c r="A359" s="264" t="str">
        <f t="shared" si="5"/>
        <v>AritonAL</v>
      </c>
      <c r="B359" s="269">
        <v>36311</v>
      </c>
      <c r="C359" s="270" t="s">
        <v>1457</v>
      </c>
      <c r="D359" s="270" t="s">
        <v>902</v>
      </c>
      <c r="E359" s="277" t="s">
        <v>943</v>
      </c>
      <c r="F359" s="279" t="s">
        <v>880</v>
      </c>
      <c r="Q359" s="268" t="s">
        <v>1458</v>
      </c>
      <c r="R359" s="268">
        <v>9</v>
      </c>
      <c r="S359" s="268"/>
    </row>
    <row r="360" spans="1:19" x14ac:dyDescent="0.3">
      <c r="A360" s="264" t="str">
        <f t="shared" si="5"/>
        <v>Mount VernonAL</v>
      </c>
      <c r="B360" s="269">
        <v>36560</v>
      </c>
      <c r="C360" s="270" t="s">
        <v>1322</v>
      </c>
      <c r="D360" s="270" t="s">
        <v>902</v>
      </c>
      <c r="E360" s="277" t="s">
        <v>939</v>
      </c>
      <c r="F360" s="279" t="s">
        <v>880</v>
      </c>
      <c r="Q360" s="268" t="s">
        <v>1304</v>
      </c>
      <c r="R360" s="268">
        <v>9</v>
      </c>
      <c r="S360" s="268"/>
    </row>
    <row r="361" spans="1:19" x14ac:dyDescent="0.3">
      <c r="A361" s="264" t="str">
        <f t="shared" si="5"/>
        <v>EvaAL</v>
      </c>
      <c r="B361" s="269">
        <v>35621</v>
      </c>
      <c r="C361" s="270" t="s">
        <v>1459</v>
      </c>
      <c r="D361" s="270" t="s">
        <v>902</v>
      </c>
      <c r="E361" s="277" t="s">
        <v>929</v>
      </c>
      <c r="F361" s="279" t="s">
        <v>880</v>
      </c>
      <c r="Q361" s="268" t="s">
        <v>1460</v>
      </c>
      <c r="R361" s="268">
        <v>23</v>
      </c>
      <c r="S361" s="268"/>
    </row>
    <row r="362" spans="1:19" x14ac:dyDescent="0.3">
      <c r="A362" s="264" t="str">
        <f t="shared" si="5"/>
        <v>MaplesvilleAL</v>
      </c>
      <c r="B362" s="269">
        <v>36750</v>
      </c>
      <c r="C362" s="270" t="s">
        <v>1461</v>
      </c>
      <c r="D362" s="270" t="s">
        <v>902</v>
      </c>
      <c r="E362" s="277" t="s">
        <v>919</v>
      </c>
      <c r="F362" s="279" t="s">
        <v>880</v>
      </c>
      <c r="Q362" s="268" t="s">
        <v>1358</v>
      </c>
      <c r="R362" s="268">
        <v>5</v>
      </c>
      <c r="S362" s="268"/>
    </row>
    <row r="363" spans="1:19" x14ac:dyDescent="0.3">
      <c r="A363" s="264" t="str">
        <f t="shared" si="5"/>
        <v>Dauphin IslandAL</v>
      </c>
      <c r="B363" s="269">
        <v>36528</v>
      </c>
      <c r="C363" s="270" t="s">
        <v>1462</v>
      </c>
      <c r="D363" s="270" t="s">
        <v>902</v>
      </c>
      <c r="E363" s="277" t="s">
        <v>939</v>
      </c>
      <c r="F363" s="279" t="s">
        <v>880</v>
      </c>
      <c r="Q363" s="268" t="s">
        <v>1362</v>
      </c>
      <c r="R363" s="268">
        <v>2</v>
      </c>
      <c r="S363" s="268"/>
    </row>
    <row r="364" spans="1:19" x14ac:dyDescent="0.3">
      <c r="A364" s="264" t="str">
        <f t="shared" si="5"/>
        <v>KimberlyAL</v>
      </c>
      <c r="B364" s="269">
        <v>35091</v>
      </c>
      <c r="C364" s="270" t="s">
        <v>1463</v>
      </c>
      <c r="D364" s="270" t="s">
        <v>902</v>
      </c>
      <c r="E364" s="277" t="s">
        <v>919</v>
      </c>
      <c r="F364" s="279" t="s">
        <v>880</v>
      </c>
      <c r="Q364" s="268" t="s">
        <v>1464</v>
      </c>
      <c r="R364" s="268">
        <v>14</v>
      </c>
      <c r="S364" s="268"/>
    </row>
    <row r="365" spans="1:19" x14ac:dyDescent="0.3">
      <c r="A365" s="264" t="str">
        <f t="shared" si="5"/>
        <v>TraffordAL</v>
      </c>
      <c r="B365" s="269">
        <v>35172</v>
      </c>
      <c r="C365" s="270" t="s">
        <v>1465</v>
      </c>
      <c r="D365" s="270" t="s">
        <v>902</v>
      </c>
      <c r="E365" s="277" t="s">
        <v>919</v>
      </c>
      <c r="F365" s="279" t="s">
        <v>880</v>
      </c>
      <c r="Q365" s="268" t="s">
        <v>1466</v>
      </c>
      <c r="R365" s="268">
        <v>11</v>
      </c>
      <c r="S365" s="268"/>
    </row>
    <row r="366" spans="1:19" x14ac:dyDescent="0.3">
      <c r="A366" s="264" t="str">
        <f t="shared" si="5"/>
        <v>TitusAL</v>
      </c>
      <c r="B366" s="269">
        <v>36080</v>
      </c>
      <c r="C366" s="270" t="s">
        <v>1467</v>
      </c>
      <c r="D366" s="270" t="s">
        <v>902</v>
      </c>
      <c r="E366" s="277" t="s">
        <v>941</v>
      </c>
      <c r="F366" s="279" t="s">
        <v>880</v>
      </c>
      <c r="Q366" s="268" t="s">
        <v>1468</v>
      </c>
      <c r="R366" s="268">
        <v>25</v>
      </c>
      <c r="S366" s="268"/>
    </row>
    <row r="367" spans="1:19" x14ac:dyDescent="0.3">
      <c r="A367" s="264" t="str">
        <f t="shared" si="5"/>
        <v>CodenAL</v>
      </c>
      <c r="B367" s="269">
        <v>36523</v>
      </c>
      <c r="C367" s="270" t="s">
        <v>1469</v>
      </c>
      <c r="D367" s="270" t="s">
        <v>902</v>
      </c>
      <c r="E367" s="277" t="s">
        <v>939</v>
      </c>
      <c r="F367" s="279" t="s">
        <v>880</v>
      </c>
      <c r="Q367" s="268" t="s">
        <v>1470</v>
      </c>
      <c r="R367" s="268">
        <v>23</v>
      </c>
      <c r="S367" s="268"/>
    </row>
    <row r="368" spans="1:19" x14ac:dyDescent="0.3">
      <c r="A368" s="264" t="str">
        <f t="shared" si="5"/>
        <v>GraysvilleAL</v>
      </c>
      <c r="B368" s="269">
        <v>35073</v>
      </c>
      <c r="C368" s="270" t="s">
        <v>1471</v>
      </c>
      <c r="D368" s="270" t="s">
        <v>902</v>
      </c>
      <c r="E368" s="277" t="s">
        <v>919</v>
      </c>
      <c r="F368" s="279" t="s">
        <v>880</v>
      </c>
      <c r="Q368" s="268" t="s">
        <v>1377</v>
      </c>
      <c r="R368" s="268">
        <v>66</v>
      </c>
      <c r="S368" s="268"/>
    </row>
    <row r="369" spans="1:19" x14ac:dyDescent="0.3">
      <c r="A369" s="264" t="str">
        <f t="shared" si="5"/>
        <v>WoodstockAL</v>
      </c>
      <c r="B369" s="269">
        <v>35188</v>
      </c>
      <c r="C369" s="270" t="s">
        <v>1472</v>
      </c>
      <c r="D369" s="270" t="s">
        <v>902</v>
      </c>
      <c r="E369" s="277" t="s">
        <v>919</v>
      </c>
      <c r="F369" s="279" t="s">
        <v>880</v>
      </c>
      <c r="Q369" s="268" t="s">
        <v>1473</v>
      </c>
      <c r="R369" s="268">
        <v>8</v>
      </c>
      <c r="S369" s="268"/>
    </row>
    <row r="370" spans="1:19" x14ac:dyDescent="0.3">
      <c r="A370" s="264" t="str">
        <f t="shared" si="5"/>
        <v>SteeleAL</v>
      </c>
      <c r="B370" s="269">
        <v>35987</v>
      </c>
      <c r="C370" s="270" t="s">
        <v>1474</v>
      </c>
      <c r="D370" s="270" t="s">
        <v>902</v>
      </c>
      <c r="E370" s="277" t="s">
        <v>919</v>
      </c>
      <c r="F370" s="279" t="s">
        <v>880</v>
      </c>
      <c r="Q370" s="268" t="s">
        <v>1475</v>
      </c>
      <c r="R370" s="268">
        <v>10</v>
      </c>
      <c r="S370" s="268"/>
    </row>
    <row r="371" spans="1:19" x14ac:dyDescent="0.3">
      <c r="A371" s="264" t="str">
        <f t="shared" si="5"/>
        <v>AlexandriaAL</v>
      </c>
      <c r="B371" s="269">
        <v>36279</v>
      </c>
      <c r="C371" s="270" t="s">
        <v>1359</v>
      </c>
      <c r="D371" s="270" t="s">
        <v>902</v>
      </c>
      <c r="E371" s="277" t="s">
        <v>910</v>
      </c>
      <c r="F371" s="279" t="s">
        <v>880</v>
      </c>
      <c r="Q371" s="268" t="s">
        <v>1476</v>
      </c>
      <c r="R371" s="268">
        <v>5</v>
      </c>
      <c r="S371" s="268"/>
    </row>
    <row r="372" spans="1:19" x14ac:dyDescent="0.3">
      <c r="A372" s="264" t="str">
        <f t="shared" si="5"/>
        <v>GreensboroAL</v>
      </c>
      <c r="B372" s="269">
        <v>36742</v>
      </c>
      <c r="C372" s="270" t="s">
        <v>1269</v>
      </c>
      <c r="D372" s="270" t="s">
        <v>902</v>
      </c>
      <c r="E372" s="277" t="s">
        <v>951</v>
      </c>
      <c r="F372" s="279" t="s">
        <v>880</v>
      </c>
      <c r="Q372" s="268" t="s">
        <v>1477</v>
      </c>
      <c r="R372" s="268">
        <v>9</v>
      </c>
      <c r="S372" s="268"/>
    </row>
    <row r="373" spans="1:19" x14ac:dyDescent="0.3">
      <c r="A373" s="264" t="str">
        <f t="shared" si="5"/>
        <v>MentoneAL</v>
      </c>
      <c r="B373" s="269">
        <v>35984</v>
      </c>
      <c r="C373" s="270" t="s">
        <v>1478</v>
      </c>
      <c r="D373" s="270" t="s">
        <v>902</v>
      </c>
      <c r="E373" s="277" t="s">
        <v>935</v>
      </c>
      <c r="F373" s="279" t="s">
        <v>880</v>
      </c>
      <c r="Q373" s="268" t="s">
        <v>1479</v>
      </c>
      <c r="R373" s="268">
        <v>11</v>
      </c>
      <c r="S373" s="268"/>
    </row>
    <row r="374" spans="1:19" x14ac:dyDescent="0.3">
      <c r="A374" s="264" t="str">
        <f t="shared" si="5"/>
        <v>WaverlyAL</v>
      </c>
      <c r="B374" s="269">
        <v>36879</v>
      </c>
      <c r="C374" s="270" t="s">
        <v>1480</v>
      </c>
      <c r="D374" s="270" t="s">
        <v>902</v>
      </c>
      <c r="E374" s="277" t="s">
        <v>916</v>
      </c>
      <c r="F374" s="279" t="s">
        <v>880</v>
      </c>
      <c r="Q374" s="268" t="s">
        <v>1481</v>
      </c>
      <c r="R374" s="268">
        <v>6</v>
      </c>
      <c r="S374" s="268"/>
    </row>
    <row r="375" spans="1:19" x14ac:dyDescent="0.3">
      <c r="A375" s="264" t="str">
        <f t="shared" si="5"/>
        <v>DuttonAL</v>
      </c>
      <c r="B375" s="269">
        <v>35744</v>
      </c>
      <c r="C375" s="270" t="s">
        <v>1482</v>
      </c>
      <c r="D375" s="270" t="s">
        <v>902</v>
      </c>
      <c r="E375" s="277" t="s">
        <v>945</v>
      </c>
      <c r="F375" s="279" t="s">
        <v>880</v>
      </c>
      <c r="Q375" s="268" t="s">
        <v>1483</v>
      </c>
      <c r="R375" s="268">
        <v>14</v>
      </c>
      <c r="S375" s="268"/>
    </row>
    <row r="376" spans="1:19" x14ac:dyDescent="0.3">
      <c r="A376" s="264" t="str">
        <f t="shared" si="5"/>
        <v>RamerAL</v>
      </c>
      <c r="B376" s="269">
        <v>36069</v>
      </c>
      <c r="C376" s="270" t="s">
        <v>1484</v>
      </c>
      <c r="D376" s="270" t="s">
        <v>902</v>
      </c>
      <c r="E376" s="277" t="s">
        <v>941</v>
      </c>
      <c r="F376" s="279" t="s">
        <v>880</v>
      </c>
      <c r="Q376" s="268" t="s">
        <v>1325</v>
      </c>
      <c r="R376" s="268">
        <v>14</v>
      </c>
      <c r="S376" s="268"/>
    </row>
    <row r="377" spans="1:19" x14ac:dyDescent="0.3">
      <c r="A377" s="264" t="str">
        <f t="shared" si="5"/>
        <v>KinstonAL</v>
      </c>
      <c r="B377" s="269">
        <v>36453</v>
      </c>
      <c r="C377" s="270" t="s">
        <v>1485</v>
      </c>
      <c r="D377" s="270" t="s">
        <v>902</v>
      </c>
      <c r="E377" s="277" t="s">
        <v>931</v>
      </c>
      <c r="F377" s="279" t="s">
        <v>880</v>
      </c>
      <c r="Q377" s="268" t="s">
        <v>1486</v>
      </c>
      <c r="R377" s="268">
        <v>7</v>
      </c>
      <c r="S377" s="268"/>
    </row>
    <row r="378" spans="1:19" x14ac:dyDescent="0.3">
      <c r="A378" s="264" t="str">
        <f t="shared" si="5"/>
        <v>ColumbiaAL</v>
      </c>
      <c r="B378" s="269">
        <v>36319</v>
      </c>
      <c r="C378" s="270" t="s">
        <v>1487</v>
      </c>
      <c r="D378" s="270" t="s">
        <v>902</v>
      </c>
      <c r="E378" s="277" t="s">
        <v>930</v>
      </c>
      <c r="F378" s="279" t="s">
        <v>880</v>
      </c>
      <c r="Q378" s="268" t="s">
        <v>1488</v>
      </c>
      <c r="R378" s="268">
        <v>8</v>
      </c>
      <c r="S378" s="268"/>
    </row>
    <row r="379" spans="1:19" x14ac:dyDescent="0.3">
      <c r="A379" s="264" t="str">
        <f t="shared" si="5"/>
        <v>WebbAL</v>
      </c>
      <c r="B379" s="269">
        <v>36376</v>
      </c>
      <c r="C379" s="270" t="s">
        <v>1489</v>
      </c>
      <c r="D379" s="270" t="s">
        <v>902</v>
      </c>
      <c r="E379" s="277" t="s">
        <v>930</v>
      </c>
      <c r="F379" s="279" t="s">
        <v>880</v>
      </c>
      <c r="Q379" s="268" t="s">
        <v>1490</v>
      </c>
      <c r="R379" s="268">
        <v>2</v>
      </c>
      <c r="S379" s="268"/>
    </row>
    <row r="380" spans="1:19" x14ac:dyDescent="0.3">
      <c r="A380" s="264" t="str">
        <f t="shared" si="5"/>
        <v>GradyAL</v>
      </c>
      <c r="B380" s="269">
        <v>36036</v>
      </c>
      <c r="C380" s="270" t="s">
        <v>1491</v>
      </c>
      <c r="D380" s="270" t="s">
        <v>902</v>
      </c>
      <c r="E380" s="277" t="s">
        <v>941</v>
      </c>
      <c r="F380" s="279" t="s">
        <v>880</v>
      </c>
      <c r="Q380" s="271" t="s">
        <v>1492</v>
      </c>
      <c r="R380" s="271">
        <v>375</v>
      </c>
      <c r="S380" s="271"/>
    </row>
    <row r="381" spans="1:19" x14ac:dyDescent="0.3">
      <c r="A381" s="264" t="str">
        <f t="shared" si="5"/>
        <v>BaileytonAL</v>
      </c>
      <c r="B381" s="269">
        <v>35019</v>
      </c>
      <c r="C381" s="270" t="s">
        <v>1493</v>
      </c>
      <c r="D381" s="270" t="s">
        <v>902</v>
      </c>
      <c r="E381" s="277" t="s">
        <v>925</v>
      </c>
      <c r="F381" s="279" t="s">
        <v>880</v>
      </c>
      <c r="Q381" s="268" t="s">
        <v>1359</v>
      </c>
      <c r="R381" s="268">
        <v>25</v>
      </c>
      <c r="S381" s="268"/>
    </row>
    <row r="382" spans="1:19" x14ac:dyDescent="0.3">
      <c r="A382" s="264" t="str">
        <f t="shared" si="5"/>
        <v>MarburyAL</v>
      </c>
      <c r="B382" s="269">
        <v>36051</v>
      </c>
      <c r="C382" s="270" t="s">
        <v>1494</v>
      </c>
      <c r="D382" s="270" t="s">
        <v>902</v>
      </c>
      <c r="E382" s="277" t="s">
        <v>941</v>
      </c>
      <c r="F382" s="279" t="s">
        <v>880</v>
      </c>
      <c r="Q382" s="268" t="s">
        <v>1495</v>
      </c>
      <c r="R382" s="268">
        <v>6</v>
      </c>
      <c r="S382" s="268"/>
    </row>
    <row r="383" spans="1:19" x14ac:dyDescent="0.3">
      <c r="A383" s="264" t="str">
        <f t="shared" si="5"/>
        <v>CourtlandAL</v>
      </c>
      <c r="B383" s="269">
        <v>35618</v>
      </c>
      <c r="C383" s="270" t="s">
        <v>1496</v>
      </c>
      <c r="D383" s="270" t="s">
        <v>902</v>
      </c>
      <c r="E383" s="277" t="s">
        <v>929</v>
      </c>
      <c r="F383" s="279" t="s">
        <v>880</v>
      </c>
      <c r="Q383" s="268" t="s">
        <v>1497</v>
      </c>
      <c r="R383" s="268">
        <v>70</v>
      </c>
      <c r="S383" s="268"/>
    </row>
    <row r="384" spans="1:19" x14ac:dyDescent="0.3">
      <c r="A384" s="264" t="str">
        <f t="shared" si="5"/>
        <v>HollywoodAL</v>
      </c>
      <c r="B384" s="269">
        <v>35752</v>
      </c>
      <c r="C384" s="270" t="s">
        <v>1498</v>
      </c>
      <c r="D384" s="270" t="s">
        <v>902</v>
      </c>
      <c r="E384" s="277" t="s">
        <v>945</v>
      </c>
      <c r="F384" s="279" t="s">
        <v>880</v>
      </c>
      <c r="Q384" s="268" t="s">
        <v>1499</v>
      </c>
      <c r="R384" s="268">
        <v>4</v>
      </c>
      <c r="S384" s="268"/>
    </row>
    <row r="385" spans="1:19" x14ac:dyDescent="0.3">
      <c r="A385" s="264" t="str">
        <f t="shared" si="5"/>
        <v>CussetaAL</v>
      </c>
      <c r="B385" s="269">
        <v>36852</v>
      </c>
      <c r="C385" s="270" t="s">
        <v>1500</v>
      </c>
      <c r="D385" s="270" t="s">
        <v>902</v>
      </c>
      <c r="E385" s="277" t="s">
        <v>916</v>
      </c>
      <c r="F385" s="279" t="s">
        <v>880</v>
      </c>
      <c r="Q385" s="268" t="s">
        <v>1501</v>
      </c>
      <c r="R385" s="268">
        <v>6</v>
      </c>
      <c r="S385" s="268"/>
    </row>
    <row r="386" spans="1:19" x14ac:dyDescent="0.3">
      <c r="A386" s="264" t="str">
        <f t="shared" si="5"/>
        <v>Fort DepositAL</v>
      </c>
      <c r="B386" s="269">
        <v>36032</v>
      </c>
      <c r="C386" s="270" t="s">
        <v>1502</v>
      </c>
      <c r="D386" s="270" t="s">
        <v>902</v>
      </c>
      <c r="E386" s="277" t="s">
        <v>941</v>
      </c>
      <c r="F386" s="279" t="s">
        <v>880</v>
      </c>
      <c r="Q386" s="268" t="s">
        <v>1503</v>
      </c>
      <c r="R386" s="268">
        <v>7</v>
      </c>
      <c r="S386" s="268"/>
    </row>
    <row r="387" spans="1:19" x14ac:dyDescent="0.3">
      <c r="A387" s="264" t="str">
        <f t="shared" si="5"/>
        <v>IderAL</v>
      </c>
      <c r="B387" s="269">
        <v>35981</v>
      </c>
      <c r="C387" s="270" t="s">
        <v>1504</v>
      </c>
      <c r="D387" s="270" t="s">
        <v>902</v>
      </c>
      <c r="E387" s="277" t="s">
        <v>935</v>
      </c>
      <c r="F387" s="279" t="s">
        <v>880</v>
      </c>
      <c r="Q387" s="268" t="s">
        <v>1505</v>
      </c>
      <c r="R387" s="268">
        <v>11</v>
      </c>
      <c r="S387" s="268"/>
    </row>
    <row r="388" spans="1:19" x14ac:dyDescent="0.3">
      <c r="A388" s="264" t="str">
        <f t="shared" ref="A388:A451" si="6">CONCATENATE(C388,D388)</f>
        <v>NewvilleAL</v>
      </c>
      <c r="B388" s="269">
        <v>36353</v>
      </c>
      <c r="C388" s="270" t="s">
        <v>1506</v>
      </c>
      <c r="D388" s="270" t="s">
        <v>902</v>
      </c>
      <c r="E388" s="277" t="s">
        <v>930</v>
      </c>
      <c r="F388" s="279" t="s">
        <v>880</v>
      </c>
      <c r="Q388" s="268" t="s">
        <v>1507</v>
      </c>
      <c r="R388" s="268">
        <v>20</v>
      </c>
      <c r="S388" s="268"/>
    </row>
    <row r="389" spans="1:19" x14ac:dyDescent="0.3">
      <c r="A389" s="264" t="str">
        <f t="shared" si="6"/>
        <v>GoshenAL</v>
      </c>
      <c r="B389" s="269">
        <v>36035</v>
      </c>
      <c r="C389" s="270" t="s">
        <v>1508</v>
      </c>
      <c r="D389" s="270" t="s">
        <v>902</v>
      </c>
      <c r="E389" s="277" t="s">
        <v>949</v>
      </c>
      <c r="F389" s="279" t="s">
        <v>880</v>
      </c>
      <c r="Q389" s="268" t="s">
        <v>1509</v>
      </c>
      <c r="R389" s="268">
        <v>6</v>
      </c>
      <c r="S389" s="268"/>
    </row>
    <row r="390" spans="1:19" x14ac:dyDescent="0.3">
      <c r="A390" s="264" t="str">
        <f t="shared" si="6"/>
        <v>RiversideAL</v>
      </c>
      <c r="B390" s="269">
        <v>35135</v>
      </c>
      <c r="C390" s="270" t="s">
        <v>1510</v>
      </c>
      <c r="D390" s="270" t="s">
        <v>902</v>
      </c>
      <c r="E390" s="277" t="s">
        <v>919</v>
      </c>
      <c r="F390" s="279" t="s">
        <v>880</v>
      </c>
      <c r="Q390" s="268" t="s">
        <v>1297</v>
      </c>
      <c r="R390" s="268">
        <v>31</v>
      </c>
      <c r="S390" s="268"/>
    </row>
    <row r="391" spans="1:19" x14ac:dyDescent="0.3">
      <c r="A391" s="264" t="str">
        <f t="shared" si="6"/>
        <v>JoppaAL</v>
      </c>
      <c r="B391" s="269">
        <v>35087</v>
      </c>
      <c r="C391" s="270" t="s">
        <v>1511</v>
      </c>
      <c r="D391" s="270" t="s">
        <v>902</v>
      </c>
      <c r="E391" s="277" t="s">
        <v>925</v>
      </c>
      <c r="F391" s="279" t="s">
        <v>880</v>
      </c>
      <c r="Q391" s="268" t="s">
        <v>1512</v>
      </c>
      <c r="R391" s="268">
        <v>17</v>
      </c>
      <c r="S391" s="268"/>
    </row>
    <row r="392" spans="1:19" x14ac:dyDescent="0.3">
      <c r="A392" s="264" t="str">
        <f t="shared" si="6"/>
        <v>HarpersvilleAL</v>
      </c>
      <c r="B392" s="269">
        <v>35078</v>
      </c>
      <c r="C392" s="270" t="s">
        <v>1513</v>
      </c>
      <c r="D392" s="270" t="s">
        <v>902</v>
      </c>
      <c r="E392" s="277" t="s">
        <v>919</v>
      </c>
      <c r="F392" s="279" t="s">
        <v>880</v>
      </c>
      <c r="Q392" s="268" t="s">
        <v>1514</v>
      </c>
      <c r="R392" s="268">
        <v>13</v>
      </c>
      <c r="S392" s="268"/>
    </row>
    <row r="393" spans="1:19" x14ac:dyDescent="0.3">
      <c r="A393" s="264" t="str">
        <f t="shared" si="6"/>
        <v>OrrvilleAL</v>
      </c>
      <c r="B393" s="269">
        <v>36767</v>
      </c>
      <c r="C393" s="270" t="s">
        <v>1515</v>
      </c>
      <c r="D393" s="270" t="s">
        <v>902</v>
      </c>
      <c r="E393" s="277" t="s">
        <v>946</v>
      </c>
      <c r="F393" s="279" t="s">
        <v>880</v>
      </c>
      <c r="Q393" s="268" t="s">
        <v>1516</v>
      </c>
      <c r="R393" s="268">
        <v>6</v>
      </c>
      <c r="S393" s="268"/>
    </row>
    <row r="394" spans="1:19" x14ac:dyDescent="0.3">
      <c r="A394" s="264" t="str">
        <f t="shared" si="6"/>
        <v>WaterlooAL</v>
      </c>
      <c r="B394" s="269">
        <v>35677</v>
      </c>
      <c r="C394" s="270" t="s">
        <v>1517</v>
      </c>
      <c r="D394" s="270" t="s">
        <v>902</v>
      </c>
      <c r="E394" s="277" t="s">
        <v>933</v>
      </c>
      <c r="F394" s="279" t="s">
        <v>880</v>
      </c>
      <c r="Q394" s="268" t="s">
        <v>1518</v>
      </c>
      <c r="R394" s="268">
        <v>4</v>
      </c>
      <c r="S394" s="268"/>
    </row>
    <row r="395" spans="1:19" x14ac:dyDescent="0.3">
      <c r="A395" s="264" t="str">
        <f t="shared" si="6"/>
        <v>DecaturAL</v>
      </c>
      <c r="B395" s="269">
        <v>35671</v>
      </c>
      <c r="C395" s="270" t="s">
        <v>929</v>
      </c>
      <c r="D395" s="270" t="s">
        <v>902</v>
      </c>
      <c r="E395" s="277" t="s">
        <v>929</v>
      </c>
      <c r="F395" s="279" t="s">
        <v>880</v>
      </c>
      <c r="Q395" s="268" t="s">
        <v>1519</v>
      </c>
      <c r="R395" s="268">
        <v>6</v>
      </c>
      <c r="S395" s="268"/>
    </row>
    <row r="396" spans="1:19" x14ac:dyDescent="0.3">
      <c r="A396" s="264" t="str">
        <f t="shared" si="6"/>
        <v>SealeAL</v>
      </c>
      <c r="B396" s="269">
        <v>36868</v>
      </c>
      <c r="C396" s="270" t="s">
        <v>1357</v>
      </c>
      <c r="D396" s="270" t="s">
        <v>902</v>
      </c>
      <c r="E396" s="277" t="s">
        <v>922</v>
      </c>
      <c r="F396" s="279" t="s">
        <v>880</v>
      </c>
      <c r="Q396" s="268" t="s">
        <v>1520</v>
      </c>
      <c r="R396" s="268">
        <v>81</v>
      </c>
      <c r="S396" s="268"/>
    </row>
    <row r="397" spans="1:19" x14ac:dyDescent="0.3">
      <c r="A397" s="264" t="str">
        <f t="shared" si="6"/>
        <v>LouisvilleAL</v>
      </c>
      <c r="B397" s="269">
        <v>36005</v>
      </c>
      <c r="C397" s="270" t="s">
        <v>1521</v>
      </c>
      <c r="D397" s="270" t="s">
        <v>902</v>
      </c>
      <c r="E397" s="277" t="s">
        <v>932</v>
      </c>
      <c r="F397" s="279" t="s">
        <v>880</v>
      </c>
      <c r="Q397" s="268" t="s">
        <v>1522</v>
      </c>
      <c r="R397" s="268">
        <v>11</v>
      </c>
      <c r="S397" s="268"/>
    </row>
    <row r="398" spans="1:19" x14ac:dyDescent="0.3">
      <c r="A398" s="264" t="str">
        <f t="shared" si="6"/>
        <v>MacedoniaAL</v>
      </c>
      <c r="B398" s="269">
        <v>35461</v>
      </c>
      <c r="C398" s="270" t="s">
        <v>1523</v>
      </c>
      <c r="D398" s="270" t="s">
        <v>902</v>
      </c>
      <c r="E398" s="277" t="s">
        <v>951</v>
      </c>
      <c r="F398" s="279" t="s">
        <v>880</v>
      </c>
      <c r="Q398" s="268" t="s">
        <v>1524</v>
      </c>
      <c r="R398" s="268">
        <v>8</v>
      </c>
      <c r="S398" s="268"/>
    </row>
    <row r="399" spans="1:19" x14ac:dyDescent="0.3">
      <c r="A399" s="264" t="str">
        <f t="shared" si="6"/>
        <v>BuhlAL</v>
      </c>
      <c r="B399" s="269">
        <v>35446</v>
      </c>
      <c r="C399" s="270" t="s">
        <v>1525</v>
      </c>
      <c r="D399" s="270" t="s">
        <v>902</v>
      </c>
      <c r="E399" s="277" t="s">
        <v>951</v>
      </c>
      <c r="F399" s="279" t="s">
        <v>880</v>
      </c>
      <c r="Q399" s="268" t="s">
        <v>1526</v>
      </c>
      <c r="R399" s="268">
        <v>43</v>
      </c>
      <c r="S399" s="268"/>
    </row>
    <row r="400" spans="1:19" x14ac:dyDescent="0.3">
      <c r="A400" s="264" t="str">
        <f t="shared" si="6"/>
        <v>CreolaAL</v>
      </c>
      <c r="B400" s="269">
        <v>36525</v>
      </c>
      <c r="C400" s="270" t="s">
        <v>1527</v>
      </c>
      <c r="D400" s="270" t="s">
        <v>902</v>
      </c>
      <c r="E400" s="277" t="s">
        <v>939</v>
      </c>
      <c r="F400" s="279" t="s">
        <v>880</v>
      </c>
      <c r="Q400" s="271" t="s">
        <v>1528</v>
      </c>
      <c r="R400" s="271">
        <v>522</v>
      </c>
      <c r="S400" s="271"/>
    </row>
    <row r="401" spans="1:19" x14ac:dyDescent="0.3">
      <c r="A401" s="264" t="str">
        <f t="shared" si="6"/>
        <v>AndersonAL</v>
      </c>
      <c r="B401" s="269">
        <v>35610</v>
      </c>
      <c r="C401" s="270" t="s">
        <v>1529</v>
      </c>
      <c r="D401" s="270" t="s">
        <v>902</v>
      </c>
      <c r="E401" s="277" t="s">
        <v>933</v>
      </c>
      <c r="F401" s="279" t="s">
        <v>880</v>
      </c>
      <c r="Q401" s="268" t="s">
        <v>1530</v>
      </c>
      <c r="R401" s="268">
        <v>43</v>
      </c>
      <c r="S401" s="268"/>
    </row>
    <row r="402" spans="1:19" x14ac:dyDescent="0.3">
      <c r="A402" s="264" t="str">
        <f t="shared" si="6"/>
        <v>Bayou La BatreAL</v>
      </c>
      <c r="B402" s="269">
        <v>36509</v>
      </c>
      <c r="C402" s="270" t="s">
        <v>1531</v>
      </c>
      <c r="D402" s="270" t="s">
        <v>902</v>
      </c>
      <c r="E402" s="277" t="s">
        <v>939</v>
      </c>
      <c r="F402" s="279" t="s">
        <v>880</v>
      </c>
      <c r="Q402" s="268" t="s">
        <v>1532</v>
      </c>
      <c r="R402" s="268">
        <v>232</v>
      </c>
      <c r="S402" s="268"/>
    </row>
    <row r="403" spans="1:19" x14ac:dyDescent="0.3">
      <c r="A403" s="264" t="str">
        <f t="shared" si="6"/>
        <v>KellytonAL</v>
      </c>
      <c r="B403" s="269">
        <v>35089</v>
      </c>
      <c r="C403" s="270" t="s">
        <v>1533</v>
      </c>
      <c r="D403" s="270" t="s">
        <v>902</v>
      </c>
      <c r="E403" s="277" t="s">
        <v>948</v>
      </c>
      <c r="F403" s="279" t="s">
        <v>880</v>
      </c>
      <c r="Q403" s="268" t="s">
        <v>1534</v>
      </c>
      <c r="R403" s="268">
        <v>28</v>
      </c>
      <c r="S403" s="268"/>
    </row>
    <row r="404" spans="1:19" x14ac:dyDescent="0.3">
      <c r="A404" s="264" t="str">
        <f t="shared" si="6"/>
        <v>ClioAL</v>
      </c>
      <c r="B404" s="269">
        <v>36017</v>
      </c>
      <c r="C404" s="270" t="s">
        <v>1535</v>
      </c>
      <c r="D404" s="270" t="s">
        <v>902</v>
      </c>
      <c r="E404" s="277" t="s">
        <v>932</v>
      </c>
      <c r="F404" s="279" t="s">
        <v>880</v>
      </c>
      <c r="Q404" s="268" t="s">
        <v>1536</v>
      </c>
      <c r="R404" s="268">
        <v>31</v>
      </c>
      <c r="S404" s="268"/>
    </row>
    <row r="405" spans="1:19" x14ac:dyDescent="0.3">
      <c r="A405" s="264" t="str">
        <f t="shared" si="6"/>
        <v>GeraldineAL</v>
      </c>
      <c r="B405" s="269">
        <v>35974</v>
      </c>
      <c r="C405" s="270" t="s">
        <v>1537</v>
      </c>
      <c r="D405" s="270" t="s">
        <v>902</v>
      </c>
      <c r="E405" s="277" t="s">
        <v>935</v>
      </c>
      <c r="F405" s="279" t="s">
        <v>880</v>
      </c>
      <c r="Q405" s="268" t="s">
        <v>1538</v>
      </c>
      <c r="R405" s="268">
        <v>38</v>
      </c>
      <c r="S405" s="268"/>
    </row>
    <row r="406" spans="1:19" x14ac:dyDescent="0.3">
      <c r="A406" s="264" t="str">
        <f t="shared" si="6"/>
        <v>StapletonAL</v>
      </c>
      <c r="B406" s="269">
        <v>36578</v>
      </c>
      <c r="C406" s="270" t="s">
        <v>1539</v>
      </c>
      <c r="D406" s="270" t="s">
        <v>902</v>
      </c>
      <c r="E406" s="277" t="s">
        <v>928</v>
      </c>
      <c r="F406" s="279" t="s">
        <v>880</v>
      </c>
      <c r="Q406" s="268" t="s">
        <v>1337</v>
      </c>
      <c r="R406" s="268">
        <v>63</v>
      </c>
      <c r="S406" s="268"/>
    </row>
    <row r="407" spans="1:19" x14ac:dyDescent="0.3">
      <c r="A407" s="264" t="str">
        <f t="shared" si="6"/>
        <v>MadisonAL</v>
      </c>
      <c r="B407" s="269">
        <v>35814</v>
      </c>
      <c r="C407" s="270" t="s">
        <v>956</v>
      </c>
      <c r="D407" s="270" t="s">
        <v>902</v>
      </c>
      <c r="E407" s="277" t="s">
        <v>938</v>
      </c>
      <c r="F407" s="279" t="s">
        <v>880</v>
      </c>
      <c r="Q407" s="268" t="s">
        <v>1540</v>
      </c>
      <c r="R407" s="268">
        <v>6</v>
      </c>
      <c r="S407" s="268"/>
    </row>
    <row r="408" spans="1:19" x14ac:dyDescent="0.3">
      <c r="A408" s="264" t="str">
        <f t="shared" si="6"/>
        <v>RockfordAL</v>
      </c>
      <c r="B408" s="269">
        <v>35136</v>
      </c>
      <c r="C408" s="270" t="s">
        <v>1335</v>
      </c>
      <c r="D408" s="270" t="s">
        <v>902</v>
      </c>
      <c r="E408" s="277" t="s">
        <v>948</v>
      </c>
      <c r="F408" s="279" t="s">
        <v>880</v>
      </c>
      <c r="Q408" s="268" t="s">
        <v>1088</v>
      </c>
      <c r="R408" s="268">
        <v>81</v>
      </c>
      <c r="S408" s="268"/>
    </row>
    <row r="409" spans="1:19" x14ac:dyDescent="0.3">
      <c r="A409" s="264" t="str">
        <f t="shared" si="6"/>
        <v>ChancellorAL</v>
      </c>
      <c r="B409" s="269">
        <v>36316</v>
      </c>
      <c r="C409" s="270" t="s">
        <v>1541</v>
      </c>
      <c r="D409" s="270" t="s">
        <v>902</v>
      </c>
      <c r="E409" s="277" t="s">
        <v>931</v>
      </c>
      <c r="F409" s="279" t="s">
        <v>880</v>
      </c>
      <c r="Q409" s="271" t="s">
        <v>1542</v>
      </c>
      <c r="R409" s="271">
        <v>437</v>
      </c>
      <c r="S409" s="271"/>
    </row>
    <row r="410" spans="1:19" x14ac:dyDescent="0.3">
      <c r="A410" s="264" t="str">
        <f t="shared" si="6"/>
        <v>FoleyAL</v>
      </c>
      <c r="B410" s="269">
        <v>36555</v>
      </c>
      <c r="C410" s="270" t="s">
        <v>977</v>
      </c>
      <c r="D410" s="270" t="s">
        <v>902</v>
      </c>
      <c r="E410" s="277" t="s">
        <v>928</v>
      </c>
      <c r="F410" s="279" t="s">
        <v>880</v>
      </c>
      <c r="Q410" s="268" t="s">
        <v>1543</v>
      </c>
      <c r="R410" s="268">
        <v>157</v>
      </c>
      <c r="S410" s="268"/>
    </row>
    <row r="411" spans="1:19" x14ac:dyDescent="0.3">
      <c r="A411" s="264" t="str">
        <f t="shared" si="6"/>
        <v>White HallAL</v>
      </c>
      <c r="B411" s="269">
        <v>36752</v>
      </c>
      <c r="C411" s="270" t="s">
        <v>1544</v>
      </c>
      <c r="D411" s="270" t="s">
        <v>902</v>
      </c>
      <c r="E411" s="277" t="s">
        <v>941</v>
      </c>
      <c r="F411" s="279" t="s">
        <v>880</v>
      </c>
      <c r="Q411" s="268" t="s">
        <v>1545</v>
      </c>
      <c r="R411" s="268">
        <v>28</v>
      </c>
      <c r="S411" s="268"/>
    </row>
    <row r="412" spans="1:19" x14ac:dyDescent="0.3">
      <c r="A412" s="264" t="str">
        <f t="shared" si="6"/>
        <v>CowartsAL</v>
      </c>
      <c r="B412" s="269">
        <v>36321</v>
      </c>
      <c r="C412" s="270" t="s">
        <v>1546</v>
      </c>
      <c r="D412" s="270" t="s">
        <v>902</v>
      </c>
      <c r="E412" s="277" t="s">
        <v>930</v>
      </c>
      <c r="F412" s="279" t="s">
        <v>880</v>
      </c>
      <c r="Q412" s="268" t="s">
        <v>1547</v>
      </c>
      <c r="R412" s="268">
        <v>15</v>
      </c>
      <c r="S412" s="268"/>
    </row>
    <row r="413" spans="1:19" x14ac:dyDescent="0.3">
      <c r="A413" s="264" t="str">
        <f t="shared" si="6"/>
        <v>FostersAL</v>
      </c>
      <c r="B413" s="269">
        <v>35463</v>
      </c>
      <c r="C413" s="270" t="s">
        <v>1548</v>
      </c>
      <c r="D413" s="270" t="s">
        <v>902</v>
      </c>
      <c r="E413" s="277" t="s">
        <v>951</v>
      </c>
      <c r="F413" s="279" t="s">
        <v>880</v>
      </c>
      <c r="Q413" s="268" t="s">
        <v>1549</v>
      </c>
      <c r="R413" s="268">
        <v>15</v>
      </c>
      <c r="S413" s="268"/>
    </row>
    <row r="414" spans="1:19" x14ac:dyDescent="0.3">
      <c r="A414" s="264" t="str">
        <f t="shared" si="6"/>
        <v>SylvaniaAL</v>
      </c>
      <c r="B414" s="269">
        <v>35988</v>
      </c>
      <c r="C414" s="270" t="s">
        <v>1550</v>
      </c>
      <c r="D414" s="270" t="s">
        <v>902</v>
      </c>
      <c r="E414" s="277" t="s">
        <v>935</v>
      </c>
      <c r="F414" s="279" t="s">
        <v>880</v>
      </c>
      <c r="Q414" s="268" t="s">
        <v>1551</v>
      </c>
      <c r="R414" s="268">
        <v>15</v>
      </c>
      <c r="S414" s="268"/>
    </row>
    <row r="415" spans="1:19" x14ac:dyDescent="0.3">
      <c r="A415" s="264" t="str">
        <f t="shared" si="6"/>
        <v>Locust ForkAL</v>
      </c>
      <c r="B415" s="269">
        <v>35097</v>
      </c>
      <c r="C415" s="270" t="s">
        <v>1552</v>
      </c>
      <c r="D415" s="270" t="s">
        <v>902</v>
      </c>
      <c r="E415" s="277" t="s">
        <v>919</v>
      </c>
      <c r="F415" s="279" t="s">
        <v>880</v>
      </c>
      <c r="Q415" s="268" t="s">
        <v>1553</v>
      </c>
      <c r="R415" s="268">
        <v>17</v>
      </c>
      <c r="S415" s="268"/>
    </row>
    <row r="416" spans="1:19" x14ac:dyDescent="0.3">
      <c r="A416" s="264" t="str">
        <f t="shared" si="6"/>
        <v>PerdidoAL</v>
      </c>
      <c r="B416" s="269">
        <v>36562</v>
      </c>
      <c r="C416" s="270" t="s">
        <v>1554</v>
      </c>
      <c r="D416" s="270" t="s">
        <v>902</v>
      </c>
      <c r="E416" s="277" t="s">
        <v>928</v>
      </c>
      <c r="F416" s="279" t="s">
        <v>880</v>
      </c>
      <c r="Q416" s="268" t="s">
        <v>1095</v>
      </c>
      <c r="R416" s="268">
        <v>15</v>
      </c>
      <c r="S416" s="268"/>
    </row>
    <row r="417" spans="1:19" x14ac:dyDescent="0.3">
      <c r="A417" s="264" t="str">
        <f t="shared" si="6"/>
        <v>GordonAL</v>
      </c>
      <c r="B417" s="269">
        <v>36343</v>
      </c>
      <c r="C417" s="270" t="s">
        <v>1555</v>
      </c>
      <c r="D417" s="270" t="s">
        <v>902</v>
      </c>
      <c r="E417" s="277" t="s">
        <v>930</v>
      </c>
      <c r="F417" s="279" t="s">
        <v>880</v>
      </c>
      <c r="Q417" s="268" t="s">
        <v>1097</v>
      </c>
      <c r="R417" s="268">
        <v>33</v>
      </c>
      <c r="S417" s="268"/>
    </row>
    <row r="418" spans="1:19" x14ac:dyDescent="0.3">
      <c r="A418" s="264" t="str">
        <f t="shared" si="6"/>
        <v>BirminghamAL</v>
      </c>
      <c r="B418" s="269">
        <v>35061</v>
      </c>
      <c r="C418" s="270" t="s">
        <v>959</v>
      </c>
      <c r="D418" s="270" t="s">
        <v>902</v>
      </c>
      <c r="E418" s="277" t="s">
        <v>919</v>
      </c>
      <c r="F418" s="279" t="s">
        <v>880</v>
      </c>
      <c r="Q418" s="268" t="s">
        <v>1092</v>
      </c>
      <c r="R418" s="268">
        <v>142</v>
      </c>
      <c r="S418" s="268"/>
    </row>
    <row r="419" spans="1:19" x14ac:dyDescent="0.3">
      <c r="A419" s="264" t="str">
        <f t="shared" si="6"/>
        <v>HurtsboroAL</v>
      </c>
      <c r="B419" s="269">
        <v>36860</v>
      </c>
      <c r="C419" s="270" t="s">
        <v>1556</v>
      </c>
      <c r="D419" s="270" t="s">
        <v>902</v>
      </c>
      <c r="E419" s="277" t="s">
        <v>922</v>
      </c>
      <c r="F419" s="279" t="s">
        <v>880</v>
      </c>
      <c r="Q419" s="268" t="s">
        <v>1557</v>
      </c>
      <c r="R419" s="268">
        <v>155</v>
      </c>
      <c r="S419" s="268"/>
    </row>
    <row r="420" spans="1:19" x14ac:dyDescent="0.3">
      <c r="A420" s="264" t="str">
        <f t="shared" si="6"/>
        <v>AutaugavilleAL</v>
      </c>
      <c r="B420" s="269">
        <v>36003</v>
      </c>
      <c r="C420" s="270" t="s">
        <v>1558</v>
      </c>
      <c r="D420" s="270" t="s">
        <v>902</v>
      </c>
      <c r="E420" s="277" t="s">
        <v>941</v>
      </c>
      <c r="F420" s="279" t="s">
        <v>880</v>
      </c>
      <c r="Q420" s="268" t="s">
        <v>1559</v>
      </c>
      <c r="R420" s="268">
        <v>23</v>
      </c>
      <c r="S420" s="268"/>
    </row>
    <row r="421" spans="1:19" x14ac:dyDescent="0.3">
      <c r="A421" s="264" t="str">
        <f t="shared" si="6"/>
        <v>New SiteAL</v>
      </c>
      <c r="B421" s="269">
        <v>36256</v>
      </c>
      <c r="C421" s="270" t="s">
        <v>1560</v>
      </c>
      <c r="D421" s="270" t="s">
        <v>902</v>
      </c>
      <c r="E421" s="277" t="s">
        <v>906</v>
      </c>
      <c r="F421" s="279" t="s">
        <v>880</v>
      </c>
      <c r="Q421" s="268" t="s">
        <v>1561</v>
      </c>
      <c r="R421" s="268">
        <v>34</v>
      </c>
      <c r="S421" s="268"/>
    </row>
    <row r="422" spans="1:19" x14ac:dyDescent="0.3">
      <c r="A422" s="264" t="str">
        <f t="shared" si="6"/>
        <v>RalphAL</v>
      </c>
      <c r="B422" s="269">
        <v>35480</v>
      </c>
      <c r="C422" s="270" t="s">
        <v>1562</v>
      </c>
      <c r="D422" s="270" t="s">
        <v>902</v>
      </c>
      <c r="E422" s="277" t="s">
        <v>951</v>
      </c>
      <c r="F422" s="279" t="s">
        <v>880</v>
      </c>
      <c r="Q422" s="268" t="s">
        <v>1563</v>
      </c>
      <c r="R422" s="268">
        <v>14</v>
      </c>
      <c r="S422" s="268"/>
    </row>
    <row r="423" spans="1:19" x14ac:dyDescent="0.3">
      <c r="A423" s="264" t="str">
        <f t="shared" si="6"/>
        <v>Five PointsAL</v>
      </c>
      <c r="B423" s="269">
        <v>36855</v>
      </c>
      <c r="C423" s="270" t="s">
        <v>1564</v>
      </c>
      <c r="D423" s="270" t="s">
        <v>902</v>
      </c>
      <c r="E423" s="277" t="s">
        <v>952</v>
      </c>
      <c r="F423" s="279" t="s">
        <v>880</v>
      </c>
      <c r="Q423" s="268" t="s">
        <v>1565</v>
      </c>
      <c r="R423" s="268">
        <v>84</v>
      </c>
      <c r="S423" s="268"/>
    </row>
    <row r="424" spans="1:19" x14ac:dyDescent="0.3">
      <c r="A424" s="264" t="str">
        <f t="shared" si="6"/>
        <v>StocktonAL</v>
      </c>
      <c r="B424" s="269">
        <v>36579</v>
      </c>
      <c r="C424" s="270" t="s">
        <v>1566</v>
      </c>
      <c r="D424" s="270" t="s">
        <v>902</v>
      </c>
      <c r="E424" s="277" t="s">
        <v>928</v>
      </c>
      <c r="F424" s="279" t="s">
        <v>880</v>
      </c>
      <c r="Q424" s="271" t="s">
        <v>1567</v>
      </c>
      <c r="R424" s="271">
        <v>734</v>
      </c>
      <c r="S424" s="271"/>
    </row>
    <row r="425" spans="1:19" x14ac:dyDescent="0.3">
      <c r="A425" s="264" t="str">
        <f t="shared" si="6"/>
        <v>MobileAL</v>
      </c>
      <c r="B425" s="269">
        <v>36602</v>
      </c>
      <c r="C425" s="270" t="s">
        <v>939</v>
      </c>
      <c r="D425" s="270" t="s">
        <v>902</v>
      </c>
      <c r="E425" s="277" t="s">
        <v>939</v>
      </c>
      <c r="F425" s="279" t="s">
        <v>880</v>
      </c>
      <c r="Q425" s="268" t="s">
        <v>1568</v>
      </c>
      <c r="R425" s="268">
        <v>17</v>
      </c>
      <c r="S425" s="268"/>
    </row>
    <row r="426" spans="1:19" x14ac:dyDescent="0.3">
      <c r="A426" s="264" t="str">
        <f t="shared" si="6"/>
        <v>SelmaAL</v>
      </c>
      <c r="B426" s="269">
        <v>36702</v>
      </c>
      <c r="C426" s="270" t="s">
        <v>946</v>
      </c>
      <c r="D426" s="270" t="s">
        <v>902</v>
      </c>
      <c r="E426" s="277" t="s">
        <v>946</v>
      </c>
      <c r="F426" s="279" t="s">
        <v>880</v>
      </c>
      <c r="Q426" s="268" t="s">
        <v>1569</v>
      </c>
      <c r="R426" s="268">
        <v>12</v>
      </c>
      <c r="S426" s="268"/>
    </row>
    <row r="427" spans="1:19" x14ac:dyDescent="0.3">
      <c r="A427" s="264" t="str">
        <f t="shared" si="6"/>
        <v>SawyervilleAL</v>
      </c>
      <c r="B427" s="269">
        <v>36776</v>
      </c>
      <c r="C427" s="270" t="s">
        <v>1570</v>
      </c>
      <c r="D427" s="270" t="s">
        <v>902</v>
      </c>
      <c r="E427" s="277" t="s">
        <v>951</v>
      </c>
      <c r="F427" s="279" t="s">
        <v>880</v>
      </c>
      <c r="Q427" s="268" t="s">
        <v>1571</v>
      </c>
      <c r="R427" s="268">
        <v>4</v>
      </c>
      <c r="S427" s="268"/>
    </row>
    <row r="428" spans="1:19" x14ac:dyDescent="0.3">
      <c r="A428" s="264" t="str">
        <f t="shared" si="6"/>
        <v>DawsonAL</v>
      </c>
      <c r="B428" s="269">
        <v>35963</v>
      </c>
      <c r="C428" s="270" t="s">
        <v>1572</v>
      </c>
      <c r="D428" s="270" t="s">
        <v>902</v>
      </c>
      <c r="E428" s="277" t="s">
        <v>935</v>
      </c>
      <c r="F428" s="279" t="s">
        <v>880</v>
      </c>
      <c r="Q428" s="268" t="s">
        <v>1573</v>
      </c>
      <c r="R428" s="268">
        <v>16</v>
      </c>
      <c r="S428" s="268"/>
    </row>
    <row r="429" spans="1:19" x14ac:dyDescent="0.3">
      <c r="A429" s="264" t="str">
        <f t="shared" si="6"/>
        <v>New BrocktonAL</v>
      </c>
      <c r="B429" s="269">
        <v>36331</v>
      </c>
      <c r="C429" s="270" t="s">
        <v>1431</v>
      </c>
      <c r="D429" s="270" t="s">
        <v>902</v>
      </c>
      <c r="E429" s="277" t="s">
        <v>931</v>
      </c>
      <c r="F429" s="279" t="s">
        <v>880</v>
      </c>
      <c r="Q429" s="268" t="s">
        <v>1574</v>
      </c>
      <c r="R429" s="268">
        <v>12</v>
      </c>
      <c r="S429" s="268"/>
    </row>
    <row r="430" spans="1:19" x14ac:dyDescent="0.3">
      <c r="A430" s="264" t="str">
        <f t="shared" si="6"/>
        <v>LouisvilleAL</v>
      </c>
      <c r="B430" s="269">
        <v>36048</v>
      </c>
      <c r="C430" s="270" t="s">
        <v>1521</v>
      </c>
      <c r="D430" s="270" t="s">
        <v>902</v>
      </c>
      <c r="E430" s="277" t="s">
        <v>932</v>
      </c>
      <c r="F430" s="279" t="s">
        <v>880</v>
      </c>
      <c r="Q430" s="268" t="s">
        <v>1575</v>
      </c>
      <c r="R430" s="268">
        <v>9</v>
      </c>
      <c r="S430" s="268"/>
    </row>
    <row r="431" spans="1:19" x14ac:dyDescent="0.3">
      <c r="A431" s="264" t="str">
        <f t="shared" si="6"/>
        <v>SeminoleAL</v>
      </c>
      <c r="B431" s="269">
        <v>36574</v>
      </c>
      <c r="C431" s="270" t="s">
        <v>1576</v>
      </c>
      <c r="D431" s="270" t="s">
        <v>902</v>
      </c>
      <c r="E431" s="277" t="s">
        <v>928</v>
      </c>
      <c r="F431" s="279" t="s">
        <v>880</v>
      </c>
      <c r="Q431" s="268" t="s">
        <v>1577</v>
      </c>
      <c r="R431" s="268">
        <v>10</v>
      </c>
      <c r="S431" s="268"/>
    </row>
    <row r="432" spans="1:19" x14ac:dyDescent="0.3">
      <c r="A432" s="264" t="str">
        <f t="shared" si="6"/>
        <v>LoganAL</v>
      </c>
      <c r="B432" s="269">
        <v>35098</v>
      </c>
      <c r="C432" s="270" t="s">
        <v>1277</v>
      </c>
      <c r="D432" s="270" t="s">
        <v>902</v>
      </c>
      <c r="E432" s="277" t="s">
        <v>925</v>
      </c>
      <c r="F432" s="279" t="s">
        <v>880</v>
      </c>
      <c r="Q432" s="268" t="s">
        <v>1578</v>
      </c>
      <c r="R432" s="268">
        <v>10</v>
      </c>
      <c r="S432" s="268"/>
    </row>
    <row r="433" spans="1:19" x14ac:dyDescent="0.3">
      <c r="A433" s="264" t="str">
        <f t="shared" si="6"/>
        <v>FairhopeAL</v>
      </c>
      <c r="B433" s="269">
        <v>36564</v>
      </c>
      <c r="C433" s="270" t="s">
        <v>974</v>
      </c>
      <c r="D433" s="270" t="s">
        <v>902</v>
      </c>
      <c r="E433" s="277" t="s">
        <v>928</v>
      </c>
      <c r="F433" s="279" t="s">
        <v>880</v>
      </c>
      <c r="Q433" s="268" t="s">
        <v>1579</v>
      </c>
      <c r="R433" s="268">
        <v>6</v>
      </c>
      <c r="S433" s="268"/>
    </row>
    <row r="434" spans="1:19" x14ac:dyDescent="0.3">
      <c r="A434" s="264" t="str">
        <f t="shared" si="6"/>
        <v>AxisAL</v>
      </c>
      <c r="B434" s="269">
        <v>36505</v>
      </c>
      <c r="C434" s="270" t="s">
        <v>1580</v>
      </c>
      <c r="D434" s="270" t="s">
        <v>902</v>
      </c>
      <c r="E434" s="277" t="s">
        <v>939</v>
      </c>
      <c r="F434" s="279" t="s">
        <v>880</v>
      </c>
      <c r="Q434" s="268" t="s">
        <v>924</v>
      </c>
      <c r="R434" s="268">
        <v>209</v>
      </c>
      <c r="S434" s="268">
        <v>0.05</v>
      </c>
    </row>
    <row r="435" spans="1:19" x14ac:dyDescent="0.3">
      <c r="A435" s="264" t="str">
        <f t="shared" si="6"/>
        <v>BillingsleyAL</v>
      </c>
      <c r="B435" s="269">
        <v>36006</v>
      </c>
      <c r="C435" s="270" t="s">
        <v>1581</v>
      </c>
      <c r="D435" s="270" t="s">
        <v>902</v>
      </c>
      <c r="E435" s="277" t="s">
        <v>941</v>
      </c>
      <c r="F435" s="279" t="s">
        <v>880</v>
      </c>
      <c r="Q435" s="268" t="s">
        <v>1582</v>
      </c>
      <c r="R435" s="268">
        <v>12</v>
      </c>
      <c r="S435" s="268"/>
    </row>
    <row r="436" spans="1:19" x14ac:dyDescent="0.3">
      <c r="A436" s="264" t="str">
        <f t="shared" si="6"/>
        <v>EqualityAL</v>
      </c>
      <c r="B436" s="269">
        <v>36026</v>
      </c>
      <c r="C436" s="270" t="s">
        <v>1583</v>
      </c>
      <c r="D436" s="270" t="s">
        <v>902</v>
      </c>
      <c r="E436" s="277" t="s">
        <v>948</v>
      </c>
      <c r="F436" s="279" t="s">
        <v>880</v>
      </c>
      <c r="Q436" s="268" t="s">
        <v>1584</v>
      </c>
      <c r="R436" s="268">
        <v>24</v>
      </c>
      <c r="S436" s="268"/>
    </row>
    <row r="437" spans="1:19" x14ac:dyDescent="0.3">
      <c r="A437" s="264" t="str">
        <f t="shared" si="6"/>
        <v>LetohatcheeAL</v>
      </c>
      <c r="B437" s="269">
        <v>36047</v>
      </c>
      <c r="C437" s="270" t="s">
        <v>1585</v>
      </c>
      <c r="D437" s="270" t="s">
        <v>902</v>
      </c>
      <c r="E437" s="277" t="s">
        <v>941</v>
      </c>
      <c r="F437" s="279" t="s">
        <v>880</v>
      </c>
      <c r="Q437" s="268" t="s">
        <v>1586</v>
      </c>
      <c r="R437" s="268">
        <v>66</v>
      </c>
      <c r="S437" s="268"/>
    </row>
    <row r="438" spans="1:19" x14ac:dyDescent="0.3">
      <c r="A438" s="264" t="str">
        <f t="shared" si="6"/>
        <v>HigdonAL</v>
      </c>
      <c r="B438" s="269">
        <v>35979</v>
      </c>
      <c r="C438" s="270" t="s">
        <v>1587</v>
      </c>
      <c r="D438" s="270" t="s">
        <v>902</v>
      </c>
      <c r="E438" s="277" t="s">
        <v>935</v>
      </c>
      <c r="F438" s="279" t="s">
        <v>880</v>
      </c>
      <c r="Q438" s="268" t="s">
        <v>1588</v>
      </c>
      <c r="R438" s="268">
        <v>14</v>
      </c>
      <c r="S438" s="268"/>
    </row>
    <row r="439" spans="1:19" x14ac:dyDescent="0.3">
      <c r="A439" s="264" t="str">
        <f t="shared" si="6"/>
        <v>BrierfieldAL</v>
      </c>
      <c r="B439" s="269">
        <v>35035</v>
      </c>
      <c r="C439" s="270" t="s">
        <v>1589</v>
      </c>
      <c r="D439" s="270" t="s">
        <v>902</v>
      </c>
      <c r="E439" s="277" t="s">
        <v>919</v>
      </c>
      <c r="F439" s="279" t="s">
        <v>880</v>
      </c>
      <c r="Q439" s="268" t="s">
        <v>1590</v>
      </c>
      <c r="R439" s="268">
        <v>16</v>
      </c>
      <c r="S439" s="268"/>
    </row>
    <row r="440" spans="1:19" x14ac:dyDescent="0.3">
      <c r="A440" s="264" t="str">
        <f t="shared" si="6"/>
        <v>PlantersvilleAL</v>
      </c>
      <c r="B440" s="269">
        <v>36758</v>
      </c>
      <c r="C440" s="270" t="s">
        <v>1591</v>
      </c>
      <c r="D440" s="270" t="s">
        <v>902</v>
      </c>
      <c r="E440" s="277" t="s">
        <v>946</v>
      </c>
      <c r="F440" s="279" t="s">
        <v>880</v>
      </c>
      <c r="Q440" s="268" t="s">
        <v>1592</v>
      </c>
      <c r="R440" s="268">
        <v>18</v>
      </c>
      <c r="S440" s="268"/>
    </row>
    <row r="441" spans="1:19" x14ac:dyDescent="0.3">
      <c r="A441" s="264" t="str">
        <f t="shared" si="6"/>
        <v>HuntsvilleAL</v>
      </c>
      <c r="B441" s="269">
        <v>35808</v>
      </c>
      <c r="C441" s="270" t="s">
        <v>938</v>
      </c>
      <c r="D441" s="270" t="s">
        <v>902</v>
      </c>
      <c r="E441" s="277" t="s">
        <v>938</v>
      </c>
      <c r="F441" s="279" t="s">
        <v>880</v>
      </c>
      <c r="Q441" s="268" t="s">
        <v>1593</v>
      </c>
      <c r="R441" s="268">
        <v>11</v>
      </c>
      <c r="S441" s="268"/>
    </row>
    <row r="442" spans="1:19" x14ac:dyDescent="0.3">
      <c r="A442" s="264" t="str">
        <f t="shared" si="6"/>
        <v>JackAL</v>
      </c>
      <c r="B442" s="269">
        <v>36346</v>
      </c>
      <c r="C442" s="270" t="s">
        <v>1594</v>
      </c>
      <c r="D442" s="270" t="s">
        <v>902</v>
      </c>
      <c r="E442" s="277" t="s">
        <v>931</v>
      </c>
      <c r="F442" s="279" t="s">
        <v>880</v>
      </c>
      <c r="Q442" s="268" t="s">
        <v>1595</v>
      </c>
      <c r="R442" s="268">
        <v>11</v>
      </c>
      <c r="S442" s="268"/>
    </row>
    <row r="443" spans="1:19" x14ac:dyDescent="0.3">
      <c r="A443" s="264" t="str">
        <f t="shared" si="6"/>
        <v>Coffee SpringsAL</v>
      </c>
      <c r="B443" s="269">
        <v>36318</v>
      </c>
      <c r="C443" s="270" t="s">
        <v>1596</v>
      </c>
      <c r="D443" s="270" t="s">
        <v>902</v>
      </c>
      <c r="E443" s="277" t="s">
        <v>930</v>
      </c>
      <c r="F443" s="279" t="s">
        <v>880</v>
      </c>
      <c r="Q443" s="268" t="s">
        <v>1273</v>
      </c>
      <c r="R443" s="268">
        <v>17</v>
      </c>
      <c r="S443" s="268"/>
    </row>
    <row r="444" spans="1:19" x14ac:dyDescent="0.3">
      <c r="A444" s="264" t="str">
        <f t="shared" si="6"/>
        <v>AkronAL</v>
      </c>
      <c r="B444" s="269">
        <v>35441</v>
      </c>
      <c r="C444" s="270" t="s">
        <v>1597</v>
      </c>
      <c r="D444" s="270" t="s">
        <v>902</v>
      </c>
      <c r="E444" s="277" t="s">
        <v>951</v>
      </c>
      <c r="F444" s="279" t="s">
        <v>880</v>
      </c>
      <c r="Q444" s="268" t="s">
        <v>1598</v>
      </c>
      <c r="R444" s="268">
        <v>29</v>
      </c>
      <c r="S444" s="268"/>
    </row>
    <row r="445" spans="1:19" x14ac:dyDescent="0.3">
      <c r="A445" s="264" t="str">
        <f t="shared" si="6"/>
        <v>White HallAL</v>
      </c>
      <c r="B445" s="269">
        <v>36785</v>
      </c>
      <c r="C445" s="270" t="s">
        <v>1544</v>
      </c>
      <c r="D445" s="270" t="s">
        <v>902</v>
      </c>
      <c r="E445" s="277" t="s">
        <v>941</v>
      </c>
      <c r="F445" s="279" t="s">
        <v>880</v>
      </c>
      <c r="Q445" s="268" t="s">
        <v>1599</v>
      </c>
      <c r="R445" s="268">
        <v>37</v>
      </c>
      <c r="S445" s="268"/>
    </row>
    <row r="446" spans="1:19" x14ac:dyDescent="0.3">
      <c r="A446" s="264" t="str">
        <f t="shared" si="6"/>
        <v>MinterAL</v>
      </c>
      <c r="B446" s="269">
        <v>36761</v>
      </c>
      <c r="C446" s="270" t="s">
        <v>1600</v>
      </c>
      <c r="D446" s="270" t="s">
        <v>902</v>
      </c>
      <c r="E446" s="277" t="s">
        <v>941</v>
      </c>
      <c r="F446" s="279" t="s">
        <v>880</v>
      </c>
      <c r="Q446" s="268" t="s">
        <v>1601</v>
      </c>
      <c r="R446" s="268">
        <v>7</v>
      </c>
      <c r="S446" s="268"/>
    </row>
    <row r="447" spans="1:19" x14ac:dyDescent="0.3">
      <c r="A447" s="264" t="str">
        <f t="shared" si="6"/>
        <v>RandolphAL</v>
      </c>
      <c r="B447" s="269">
        <v>36792</v>
      </c>
      <c r="C447" s="270" t="s">
        <v>1602</v>
      </c>
      <c r="D447" s="270" t="s">
        <v>902</v>
      </c>
      <c r="E447" s="277" t="s">
        <v>919</v>
      </c>
      <c r="F447" s="279" t="s">
        <v>880</v>
      </c>
      <c r="Q447" s="268" t="s">
        <v>1603</v>
      </c>
      <c r="R447" s="268">
        <v>9</v>
      </c>
      <c r="S447" s="268"/>
    </row>
    <row r="448" spans="1:19" x14ac:dyDescent="0.3">
      <c r="A448" s="264" t="str">
        <f t="shared" si="6"/>
        <v>Blue SpringsAL</v>
      </c>
      <c r="B448" s="269">
        <v>36374</v>
      </c>
      <c r="C448" s="270" t="s">
        <v>1604</v>
      </c>
      <c r="D448" s="270" t="s">
        <v>902</v>
      </c>
      <c r="E448" s="277" t="s">
        <v>932</v>
      </c>
      <c r="F448" s="279" t="s">
        <v>880</v>
      </c>
      <c r="Q448" s="268" t="s">
        <v>1605</v>
      </c>
      <c r="R448" s="268">
        <v>8</v>
      </c>
      <c r="S448" s="268"/>
    </row>
    <row r="449" spans="1:19" x14ac:dyDescent="0.3">
      <c r="A449" s="264" t="str">
        <f t="shared" si="6"/>
        <v>PittsviewAL</v>
      </c>
      <c r="B449" s="269">
        <v>36871</v>
      </c>
      <c r="C449" s="270" t="s">
        <v>1606</v>
      </c>
      <c r="D449" s="270" t="s">
        <v>902</v>
      </c>
      <c r="E449" s="277" t="s">
        <v>922</v>
      </c>
      <c r="F449" s="279" t="s">
        <v>880</v>
      </c>
      <c r="Q449" s="268" t="s">
        <v>1607</v>
      </c>
      <c r="R449" s="268">
        <v>5</v>
      </c>
      <c r="S449" s="268"/>
    </row>
    <row r="450" spans="1:19" x14ac:dyDescent="0.3">
      <c r="A450" s="264" t="str">
        <f t="shared" si="6"/>
        <v>CoosadaAL</v>
      </c>
      <c r="B450" s="269">
        <v>36020</v>
      </c>
      <c r="C450" s="270" t="s">
        <v>1608</v>
      </c>
      <c r="D450" s="270" t="s">
        <v>902</v>
      </c>
      <c r="E450" s="277" t="s">
        <v>941</v>
      </c>
      <c r="F450" s="279" t="s">
        <v>880</v>
      </c>
      <c r="Q450" s="268" t="s">
        <v>1514</v>
      </c>
      <c r="R450" s="268">
        <v>16</v>
      </c>
      <c r="S450" s="268"/>
    </row>
    <row r="451" spans="1:19" x14ac:dyDescent="0.3">
      <c r="A451" s="264" t="str">
        <f t="shared" si="6"/>
        <v>LangstonAL</v>
      </c>
      <c r="B451" s="269">
        <v>35755</v>
      </c>
      <c r="C451" s="270" t="s">
        <v>1609</v>
      </c>
      <c r="D451" s="270" t="s">
        <v>902</v>
      </c>
      <c r="E451" s="277" t="s">
        <v>945</v>
      </c>
      <c r="F451" s="279" t="s">
        <v>880</v>
      </c>
      <c r="Q451" s="268" t="s">
        <v>1610</v>
      </c>
      <c r="R451" s="268">
        <v>6</v>
      </c>
      <c r="S451" s="268"/>
    </row>
    <row r="452" spans="1:19" x14ac:dyDescent="0.3">
      <c r="A452" s="264" t="str">
        <f t="shared" ref="A452:A515" si="7">CONCATENATE(C452,D452)</f>
        <v>NewbernAL</v>
      </c>
      <c r="B452" s="269">
        <v>36765</v>
      </c>
      <c r="C452" s="270" t="s">
        <v>1611</v>
      </c>
      <c r="D452" s="270" t="s">
        <v>902</v>
      </c>
      <c r="E452" s="277" t="s">
        <v>951</v>
      </c>
      <c r="F452" s="279" t="s">
        <v>880</v>
      </c>
      <c r="Q452" s="268" t="s">
        <v>1612</v>
      </c>
      <c r="R452" s="268">
        <v>13</v>
      </c>
      <c r="S452" s="268"/>
    </row>
    <row r="453" spans="1:19" x14ac:dyDescent="0.3">
      <c r="A453" s="264" t="str">
        <f t="shared" si="7"/>
        <v>Mount HopeAL</v>
      </c>
      <c r="B453" s="269">
        <v>35651</v>
      </c>
      <c r="C453" s="270" t="s">
        <v>1613</v>
      </c>
      <c r="D453" s="270" t="s">
        <v>902</v>
      </c>
      <c r="E453" s="277" t="s">
        <v>929</v>
      </c>
      <c r="F453" s="279" t="s">
        <v>880</v>
      </c>
      <c r="Q453" s="268" t="s">
        <v>1614</v>
      </c>
      <c r="R453" s="268">
        <v>20</v>
      </c>
      <c r="S453" s="268"/>
    </row>
    <row r="454" spans="1:19" x14ac:dyDescent="0.3">
      <c r="A454" s="264" t="str">
        <f t="shared" si="7"/>
        <v>GallantAL</v>
      </c>
      <c r="B454" s="269">
        <v>35972</v>
      </c>
      <c r="C454" s="270" t="s">
        <v>1615</v>
      </c>
      <c r="D454" s="270" t="s">
        <v>902</v>
      </c>
      <c r="E454" s="277" t="s">
        <v>937</v>
      </c>
      <c r="F454" s="279" t="s">
        <v>880</v>
      </c>
      <c r="Q454" s="268" t="s">
        <v>1616</v>
      </c>
      <c r="R454" s="268">
        <v>13</v>
      </c>
      <c r="S454" s="268"/>
    </row>
    <row r="455" spans="1:19" x14ac:dyDescent="0.3">
      <c r="A455" s="264" t="str">
        <f t="shared" si="7"/>
        <v>EldridgeAL</v>
      </c>
      <c r="B455" s="269">
        <v>35554</v>
      </c>
      <c r="C455" s="270" t="s">
        <v>1617</v>
      </c>
      <c r="D455" s="270" t="s">
        <v>902</v>
      </c>
      <c r="E455" s="277" t="s">
        <v>919</v>
      </c>
      <c r="F455" s="279" t="s">
        <v>880</v>
      </c>
      <c r="Q455" s="268" t="s">
        <v>1618</v>
      </c>
      <c r="R455" s="268">
        <v>18</v>
      </c>
      <c r="S455" s="268"/>
    </row>
    <row r="456" spans="1:19" x14ac:dyDescent="0.3">
      <c r="A456" s="264" t="str">
        <f t="shared" si="7"/>
        <v>LesterAL</v>
      </c>
      <c r="B456" s="269">
        <v>35647</v>
      </c>
      <c r="C456" s="270" t="s">
        <v>1619</v>
      </c>
      <c r="D456" s="270" t="s">
        <v>902</v>
      </c>
      <c r="E456" s="277" t="s">
        <v>938</v>
      </c>
      <c r="F456" s="279" t="s">
        <v>880</v>
      </c>
      <c r="Q456" s="268" t="s">
        <v>1620</v>
      </c>
      <c r="R456" s="268">
        <v>14</v>
      </c>
      <c r="S456" s="268"/>
    </row>
    <row r="457" spans="1:19" x14ac:dyDescent="0.3">
      <c r="A457" s="264" t="str">
        <f t="shared" si="7"/>
        <v>PanseyAL</v>
      </c>
      <c r="B457" s="269">
        <v>36370</v>
      </c>
      <c r="C457" s="270" t="s">
        <v>1621</v>
      </c>
      <c r="D457" s="270" t="s">
        <v>902</v>
      </c>
      <c r="E457" s="277" t="s">
        <v>930</v>
      </c>
      <c r="F457" s="279" t="s">
        <v>880</v>
      </c>
      <c r="Q457" s="268" t="s">
        <v>1396</v>
      </c>
      <c r="R457" s="268">
        <v>7</v>
      </c>
      <c r="S457" s="268"/>
    </row>
    <row r="458" spans="1:19" x14ac:dyDescent="0.3">
      <c r="A458" s="264" t="str">
        <f t="shared" si="7"/>
        <v>Bon SecourAL</v>
      </c>
      <c r="B458" s="269">
        <v>36511</v>
      </c>
      <c r="C458" s="270" t="s">
        <v>1622</v>
      </c>
      <c r="D458" s="270" t="s">
        <v>902</v>
      </c>
      <c r="E458" s="277" t="s">
        <v>928</v>
      </c>
      <c r="F458" s="279" t="s">
        <v>880</v>
      </c>
      <c r="Q458" s="268" t="s">
        <v>1623</v>
      </c>
      <c r="R458" s="268">
        <v>10</v>
      </c>
      <c r="S458" s="268"/>
    </row>
    <row r="459" spans="1:19" x14ac:dyDescent="0.3">
      <c r="A459" s="264" t="str">
        <f t="shared" si="7"/>
        <v>TownleyAL</v>
      </c>
      <c r="B459" s="269">
        <v>35587</v>
      </c>
      <c r="C459" s="270" t="s">
        <v>1624</v>
      </c>
      <c r="D459" s="270" t="s">
        <v>902</v>
      </c>
      <c r="E459" s="277" t="s">
        <v>919</v>
      </c>
      <c r="F459" s="279" t="s">
        <v>880</v>
      </c>
      <c r="Q459" s="268" t="s">
        <v>1625</v>
      </c>
      <c r="R459" s="268">
        <v>28</v>
      </c>
      <c r="S459" s="268"/>
    </row>
    <row r="460" spans="1:19" x14ac:dyDescent="0.3">
      <c r="A460" s="264" t="str">
        <f t="shared" si="7"/>
        <v>GroveoakAL</v>
      </c>
      <c r="B460" s="269">
        <v>35975</v>
      </c>
      <c r="C460" s="270" t="s">
        <v>1626</v>
      </c>
      <c r="D460" s="270" t="s">
        <v>902</v>
      </c>
      <c r="E460" s="277" t="s">
        <v>935</v>
      </c>
      <c r="F460" s="279" t="s">
        <v>880</v>
      </c>
      <c r="Q460" s="271" t="s">
        <v>1627</v>
      </c>
      <c r="R460" s="271">
        <v>588</v>
      </c>
      <c r="S460" s="271"/>
    </row>
    <row r="461" spans="1:19" x14ac:dyDescent="0.3">
      <c r="A461" s="264" t="str">
        <f t="shared" si="7"/>
        <v>VandiverAL</v>
      </c>
      <c r="B461" s="269">
        <v>35176</v>
      </c>
      <c r="C461" s="270" t="s">
        <v>1628</v>
      </c>
      <c r="D461" s="270" t="s">
        <v>902</v>
      </c>
      <c r="E461" s="277" t="s">
        <v>919</v>
      </c>
      <c r="F461" s="279" t="s">
        <v>880</v>
      </c>
      <c r="Q461" s="268" t="s">
        <v>1629</v>
      </c>
      <c r="R461" s="268">
        <v>11</v>
      </c>
      <c r="S461" s="268"/>
    </row>
    <row r="462" spans="1:19" x14ac:dyDescent="0.3">
      <c r="A462" s="264" t="str">
        <f t="shared" si="7"/>
        <v>JonesAL</v>
      </c>
      <c r="B462" s="269">
        <v>36749</v>
      </c>
      <c r="C462" s="270" t="s">
        <v>1630</v>
      </c>
      <c r="D462" s="270" t="s">
        <v>902</v>
      </c>
      <c r="E462" s="277" t="s">
        <v>941</v>
      </c>
      <c r="F462" s="279" t="s">
        <v>880</v>
      </c>
      <c r="Q462" s="268" t="s">
        <v>1359</v>
      </c>
      <c r="R462" s="268">
        <v>10</v>
      </c>
      <c r="S462" s="268"/>
    </row>
    <row r="463" spans="1:19" x14ac:dyDescent="0.3">
      <c r="A463" s="264" t="str">
        <f t="shared" si="7"/>
        <v>SardisAL</v>
      </c>
      <c r="B463" s="269">
        <v>36775</v>
      </c>
      <c r="C463" s="270" t="s">
        <v>1631</v>
      </c>
      <c r="D463" s="270" t="s">
        <v>902</v>
      </c>
      <c r="E463" s="277" t="s">
        <v>946</v>
      </c>
      <c r="F463" s="279" t="s">
        <v>880</v>
      </c>
      <c r="Q463" s="268" t="s">
        <v>1632</v>
      </c>
      <c r="R463" s="268">
        <v>14</v>
      </c>
      <c r="S463" s="268"/>
    </row>
    <row r="464" spans="1:19" x14ac:dyDescent="0.3">
      <c r="A464" s="264" t="str">
        <f t="shared" si="7"/>
        <v>GoshenAL</v>
      </c>
      <c r="B464" s="269">
        <v>36034</v>
      </c>
      <c r="C464" s="270" t="s">
        <v>1508</v>
      </c>
      <c r="D464" s="270" t="s">
        <v>902</v>
      </c>
      <c r="E464" s="277" t="s">
        <v>949</v>
      </c>
      <c r="F464" s="279" t="s">
        <v>880</v>
      </c>
      <c r="Q464" s="268" t="s">
        <v>1633</v>
      </c>
      <c r="R464" s="268">
        <v>12</v>
      </c>
      <c r="S464" s="268"/>
    </row>
    <row r="465" spans="1:19" x14ac:dyDescent="0.3">
      <c r="A465" s="264" t="str">
        <f t="shared" si="7"/>
        <v>FairhopeAL</v>
      </c>
      <c r="B465" s="269">
        <v>36559</v>
      </c>
      <c r="C465" s="270" t="s">
        <v>974</v>
      </c>
      <c r="D465" s="270" t="s">
        <v>902</v>
      </c>
      <c r="E465" s="277" t="s">
        <v>928</v>
      </c>
      <c r="F465" s="279" t="s">
        <v>880</v>
      </c>
      <c r="Q465" s="268" t="s">
        <v>1634</v>
      </c>
      <c r="R465" s="268">
        <v>23</v>
      </c>
      <c r="S465" s="268"/>
    </row>
    <row r="466" spans="1:19" x14ac:dyDescent="0.3">
      <c r="A466" s="264" t="str">
        <f t="shared" si="7"/>
        <v>AnnistonAL</v>
      </c>
      <c r="B466" s="269">
        <v>36205</v>
      </c>
      <c r="C466" s="270" t="s">
        <v>1043</v>
      </c>
      <c r="D466" s="270" t="s">
        <v>902</v>
      </c>
      <c r="E466" s="277" t="s">
        <v>910</v>
      </c>
      <c r="F466" s="279" t="s">
        <v>880</v>
      </c>
      <c r="Q466" s="268" t="s">
        <v>1635</v>
      </c>
      <c r="R466" s="268">
        <v>55</v>
      </c>
      <c r="S466" s="268"/>
    </row>
    <row r="467" spans="1:19" x14ac:dyDescent="0.3">
      <c r="A467" s="264" t="str">
        <f t="shared" si="7"/>
        <v>Alexander CityAL</v>
      </c>
      <c r="B467" s="269">
        <v>36255</v>
      </c>
      <c r="C467" s="270" t="s">
        <v>906</v>
      </c>
      <c r="D467" s="270" t="s">
        <v>902</v>
      </c>
      <c r="E467" s="277" t="s">
        <v>906</v>
      </c>
      <c r="F467" s="279" t="s">
        <v>880</v>
      </c>
      <c r="Q467" s="268" t="s">
        <v>1636</v>
      </c>
      <c r="R467" s="268">
        <v>8</v>
      </c>
      <c r="S467" s="268"/>
    </row>
    <row r="468" spans="1:19" x14ac:dyDescent="0.3">
      <c r="A468" s="264" t="str">
        <f t="shared" si="7"/>
        <v>Pike RoadAL</v>
      </c>
      <c r="B468" s="269">
        <v>36052</v>
      </c>
      <c r="C468" s="270" t="s">
        <v>1176</v>
      </c>
      <c r="D468" s="270" t="s">
        <v>902</v>
      </c>
      <c r="E468" s="277" t="s">
        <v>941</v>
      </c>
      <c r="F468" s="279" t="s">
        <v>880</v>
      </c>
      <c r="Q468" s="268" t="s">
        <v>1637</v>
      </c>
      <c r="R468" s="268">
        <v>11</v>
      </c>
      <c r="S468" s="268"/>
    </row>
    <row r="469" spans="1:19" x14ac:dyDescent="0.3">
      <c r="A469" s="264" t="str">
        <f t="shared" si="7"/>
        <v>HuntsvilleAL</v>
      </c>
      <c r="B469" s="269">
        <v>35762</v>
      </c>
      <c r="C469" s="270" t="s">
        <v>938</v>
      </c>
      <c r="D469" s="270" t="s">
        <v>902</v>
      </c>
      <c r="E469" s="277" t="s">
        <v>938</v>
      </c>
      <c r="F469" s="279" t="s">
        <v>880</v>
      </c>
      <c r="Q469" s="268" t="s">
        <v>1638</v>
      </c>
      <c r="R469" s="268">
        <v>8</v>
      </c>
      <c r="S469" s="268"/>
    </row>
    <row r="470" spans="1:19" x14ac:dyDescent="0.3">
      <c r="A470" s="264" t="str">
        <f t="shared" si="7"/>
        <v>KillenAL</v>
      </c>
      <c r="B470" s="269">
        <v>35631</v>
      </c>
      <c r="C470" s="270" t="s">
        <v>1132</v>
      </c>
      <c r="D470" s="270" t="s">
        <v>902</v>
      </c>
      <c r="E470" s="277" t="s">
        <v>933</v>
      </c>
      <c r="F470" s="279" t="s">
        <v>880</v>
      </c>
      <c r="Q470" s="268" t="s">
        <v>1639</v>
      </c>
      <c r="R470" s="268">
        <v>19</v>
      </c>
      <c r="S470" s="268"/>
    </row>
    <row r="471" spans="1:19" x14ac:dyDescent="0.3">
      <c r="A471" s="264" t="str">
        <f t="shared" si="7"/>
        <v>FacklerAL</v>
      </c>
      <c r="B471" s="269">
        <v>35746</v>
      </c>
      <c r="C471" s="270" t="s">
        <v>1640</v>
      </c>
      <c r="D471" s="270" t="s">
        <v>902</v>
      </c>
      <c r="E471" s="277" t="s">
        <v>945</v>
      </c>
      <c r="F471" s="279" t="s">
        <v>880</v>
      </c>
      <c r="Q471" s="268" t="s">
        <v>1641</v>
      </c>
      <c r="R471" s="268">
        <v>15</v>
      </c>
      <c r="S471" s="268"/>
    </row>
    <row r="472" spans="1:19" x14ac:dyDescent="0.3">
      <c r="A472" s="264" t="str">
        <f t="shared" si="7"/>
        <v>SylacaugaAL</v>
      </c>
      <c r="B472" s="269">
        <v>35183</v>
      </c>
      <c r="C472" s="270" t="s">
        <v>1048</v>
      </c>
      <c r="D472" s="270" t="s">
        <v>902</v>
      </c>
      <c r="E472" s="277" t="s">
        <v>948</v>
      </c>
      <c r="F472" s="279" t="s">
        <v>880</v>
      </c>
      <c r="Q472" s="268" t="s">
        <v>1642</v>
      </c>
      <c r="R472" s="268">
        <v>24</v>
      </c>
      <c r="S472" s="268"/>
    </row>
    <row r="473" spans="1:19" x14ac:dyDescent="0.3">
      <c r="A473" s="264" t="str">
        <f t="shared" si="7"/>
        <v>Valhermoso SpringsAL</v>
      </c>
      <c r="B473" s="269">
        <v>35775</v>
      </c>
      <c r="C473" s="270" t="s">
        <v>1643</v>
      </c>
      <c r="D473" s="270" t="s">
        <v>902</v>
      </c>
      <c r="E473" s="277" t="s">
        <v>929</v>
      </c>
      <c r="F473" s="279" t="s">
        <v>880</v>
      </c>
      <c r="Q473" s="268" t="s">
        <v>1423</v>
      </c>
      <c r="R473" s="268">
        <v>8</v>
      </c>
      <c r="S473" s="268"/>
    </row>
    <row r="474" spans="1:19" x14ac:dyDescent="0.3">
      <c r="A474" s="264" t="str">
        <f t="shared" si="7"/>
        <v>HatchechubbeeAL</v>
      </c>
      <c r="B474" s="269">
        <v>36858</v>
      </c>
      <c r="C474" s="270" t="s">
        <v>1644</v>
      </c>
      <c r="D474" s="270" t="s">
        <v>902</v>
      </c>
      <c r="E474" s="277" t="s">
        <v>922</v>
      </c>
      <c r="F474" s="279" t="s">
        <v>880</v>
      </c>
      <c r="Q474" s="268" t="s">
        <v>1645</v>
      </c>
      <c r="R474" s="268">
        <v>7</v>
      </c>
      <c r="S474" s="268"/>
    </row>
    <row r="475" spans="1:19" x14ac:dyDescent="0.3">
      <c r="A475" s="264" t="str">
        <f t="shared" si="7"/>
        <v>Paint RockAL</v>
      </c>
      <c r="B475" s="269">
        <v>35764</v>
      </c>
      <c r="C475" s="270" t="s">
        <v>1646</v>
      </c>
      <c r="D475" s="270" t="s">
        <v>902</v>
      </c>
      <c r="E475" s="277" t="s">
        <v>945</v>
      </c>
      <c r="F475" s="279" t="s">
        <v>880</v>
      </c>
      <c r="Q475" s="268" t="s">
        <v>1647</v>
      </c>
      <c r="R475" s="268">
        <v>16</v>
      </c>
      <c r="S475" s="268"/>
    </row>
    <row r="476" spans="1:19" x14ac:dyDescent="0.3">
      <c r="A476" s="264" t="str">
        <f t="shared" si="7"/>
        <v>BlackAL</v>
      </c>
      <c r="B476" s="269">
        <v>36314</v>
      </c>
      <c r="C476" s="270" t="s">
        <v>1648</v>
      </c>
      <c r="D476" s="270" t="s">
        <v>902</v>
      </c>
      <c r="E476" s="277" t="s">
        <v>930</v>
      </c>
      <c r="F476" s="279" t="s">
        <v>880</v>
      </c>
      <c r="Q476" s="268" t="s">
        <v>1649</v>
      </c>
      <c r="R476" s="268">
        <v>10</v>
      </c>
      <c r="S476" s="268"/>
    </row>
    <row r="477" spans="1:19" x14ac:dyDescent="0.3">
      <c r="A477" s="264" t="str">
        <f t="shared" si="7"/>
        <v>WingAL</v>
      </c>
      <c r="B477" s="269">
        <v>36483</v>
      </c>
      <c r="C477" s="270" t="s">
        <v>1650</v>
      </c>
      <c r="D477" s="270" t="s">
        <v>902</v>
      </c>
      <c r="E477" s="277" t="s">
        <v>913</v>
      </c>
      <c r="F477" s="279" t="s">
        <v>880</v>
      </c>
      <c r="Q477" s="268" t="s">
        <v>1651</v>
      </c>
      <c r="R477" s="268">
        <v>211</v>
      </c>
      <c r="S477" s="268"/>
    </row>
    <row r="478" spans="1:19" x14ac:dyDescent="0.3">
      <c r="A478" s="264" t="str">
        <f t="shared" si="7"/>
        <v>PinckardAL</v>
      </c>
      <c r="B478" s="269">
        <v>36371</v>
      </c>
      <c r="C478" s="270" t="s">
        <v>1652</v>
      </c>
      <c r="D478" s="270" t="s">
        <v>902</v>
      </c>
      <c r="E478" s="277" t="s">
        <v>943</v>
      </c>
      <c r="F478" s="279" t="s">
        <v>880</v>
      </c>
      <c r="Q478" s="268" t="s">
        <v>1653</v>
      </c>
      <c r="R478" s="268">
        <v>6</v>
      </c>
      <c r="S478" s="268"/>
    </row>
    <row r="479" spans="1:19" x14ac:dyDescent="0.3">
      <c r="A479" s="264" t="str">
        <f t="shared" si="7"/>
        <v>Mount VernonAL</v>
      </c>
      <c r="B479" s="269">
        <v>36513</v>
      </c>
      <c r="C479" s="270" t="s">
        <v>1322</v>
      </c>
      <c r="D479" s="270" t="s">
        <v>902</v>
      </c>
      <c r="E479" s="277" t="s">
        <v>939</v>
      </c>
      <c r="F479" s="279" t="s">
        <v>880</v>
      </c>
      <c r="Q479" s="268" t="s">
        <v>1654</v>
      </c>
      <c r="R479" s="268">
        <v>6</v>
      </c>
      <c r="S479" s="268"/>
    </row>
    <row r="480" spans="1:19" x14ac:dyDescent="0.3">
      <c r="A480" s="264" t="str">
        <f t="shared" si="7"/>
        <v>ShortervilleAL</v>
      </c>
      <c r="B480" s="269">
        <v>36373</v>
      </c>
      <c r="C480" s="270" t="s">
        <v>1655</v>
      </c>
      <c r="D480" s="270" t="s">
        <v>902</v>
      </c>
      <c r="E480" s="277" t="s">
        <v>930</v>
      </c>
      <c r="F480" s="279" t="s">
        <v>880</v>
      </c>
      <c r="Q480" s="268" t="s">
        <v>1656</v>
      </c>
      <c r="R480" s="268">
        <v>10</v>
      </c>
      <c r="S480" s="268"/>
    </row>
    <row r="481" spans="1:19" x14ac:dyDescent="0.3">
      <c r="A481" s="264" t="str">
        <f t="shared" si="7"/>
        <v>TalladegaAL</v>
      </c>
      <c r="B481" s="269">
        <v>35149</v>
      </c>
      <c r="C481" s="270" t="s">
        <v>1005</v>
      </c>
      <c r="D481" s="270" t="s">
        <v>902</v>
      </c>
      <c r="E481" s="277" t="s">
        <v>948</v>
      </c>
      <c r="F481" s="279" t="s">
        <v>880</v>
      </c>
      <c r="Q481" s="268" t="s">
        <v>1657</v>
      </c>
      <c r="R481" s="268">
        <v>36</v>
      </c>
      <c r="S481" s="268"/>
    </row>
    <row r="482" spans="1:19" x14ac:dyDescent="0.3">
      <c r="A482" s="264" t="str">
        <f t="shared" si="7"/>
        <v>JasperAL</v>
      </c>
      <c r="B482" s="269">
        <v>35584</v>
      </c>
      <c r="C482" s="270" t="s">
        <v>1134</v>
      </c>
      <c r="D482" s="270" t="s">
        <v>902</v>
      </c>
      <c r="E482" s="277" t="s">
        <v>919</v>
      </c>
      <c r="F482" s="279" t="s">
        <v>880</v>
      </c>
      <c r="Q482" s="268" t="s">
        <v>1658</v>
      </c>
      <c r="R482" s="268">
        <v>31</v>
      </c>
      <c r="S482" s="268"/>
    </row>
    <row r="483" spans="1:19" x14ac:dyDescent="0.3">
      <c r="A483" s="264" t="str">
        <f t="shared" si="7"/>
        <v>IrvingtonAL</v>
      </c>
      <c r="B483" s="269">
        <v>36568</v>
      </c>
      <c r="C483" s="270" t="s">
        <v>1194</v>
      </c>
      <c r="D483" s="270" t="s">
        <v>902</v>
      </c>
      <c r="E483" s="277" t="s">
        <v>939</v>
      </c>
      <c r="F483" s="279" t="s">
        <v>880</v>
      </c>
      <c r="Q483" s="268" t="s">
        <v>1659</v>
      </c>
      <c r="R483" s="268">
        <v>7</v>
      </c>
      <c r="S483" s="268"/>
    </row>
    <row r="484" spans="1:19" x14ac:dyDescent="0.3">
      <c r="A484" s="264" t="str">
        <f t="shared" si="7"/>
        <v>ElrodAL</v>
      </c>
      <c r="B484" s="269">
        <v>35458</v>
      </c>
      <c r="C484" s="270" t="s">
        <v>1660</v>
      </c>
      <c r="D484" s="270" t="s">
        <v>902</v>
      </c>
      <c r="E484" s="277" t="s">
        <v>951</v>
      </c>
      <c r="F484" s="279" t="s">
        <v>880</v>
      </c>
      <c r="Q484" s="268" t="s">
        <v>1661</v>
      </c>
      <c r="R484" s="268">
        <v>11</v>
      </c>
      <c r="S484" s="268"/>
    </row>
    <row r="485" spans="1:19" x14ac:dyDescent="0.3">
      <c r="A485" s="264" t="str">
        <f t="shared" si="7"/>
        <v>CloptonAL</v>
      </c>
      <c r="B485" s="269">
        <v>36317</v>
      </c>
      <c r="C485" s="270" t="s">
        <v>1662</v>
      </c>
      <c r="D485" s="270" t="s">
        <v>902</v>
      </c>
      <c r="E485" s="277" t="s">
        <v>930</v>
      </c>
      <c r="F485" s="279" t="s">
        <v>880</v>
      </c>
      <c r="Q485" s="268" t="s">
        <v>1663</v>
      </c>
      <c r="R485" s="268">
        <v>8</v>
      </c>
      <c r="S485" s="268"/>
    </row>
    <row r="486" spans="1:19" x14ac:dyDescent="0.3">
      <c r="A486" s="264" t="str">
        <f t="shared" si="7"/>
        <v>EstillforkAL</v>
      </c>
      <c r="B486" s="269">
        <v>35745</v>
      </c>
      <c r="C486" s="270" t="s">
        <v>1664</v>
      </c>
      <c r="D486" s="270" t="s">
        <v>902</v>
      </c>
      <c r="E486" s="277" t="s">
        <v>945</v>
      </c>
      <c r="F486" s="279" t="s">
        <v>880</v>
      </c>
      <c r="Q486" s="268" t="s">
        <v>1665</v>
      </c>
      <c r="R486" s="268">
        <v>11</v>
      </c>
      <c r="S486" s="268"/>
    </row>
    <row r="487" spans="1:19" x14ac:dyDescent="0.3">
      <c r="A487" s="264" t="str">
        <f t="shared" si="7"/>
        <v>Pike RoadAL</v>
      </c>
      <c r="B487" s="269">
        <v>36013</v>
      </c>
      <c r="C487" s="270" t="s">
        <v>1176</v>
      </c>
      <c r="D487" s="270" t="s">
        <v>902</v>
      </c>
      <c r="E487" s="277" t="s">
        <v>941</v>
      </c>
      <c r="F487" s="279" t="s">
        <v>880</v>
      </c>
      <c r="Q487" s="271" t="s">
        <v>1666</v>
      </c>
      <c r="R487" s="271">
        <v>577</v>
      </c>
      <c r="S487" s="271"/>
    </row>
    <row r="488" spans="1:19" x14ac:dyDescent="0.3">
      <c r="A488" s="264" t="str">
        <f t="shared" si="7"/>
        <v>StantonAL</v>
      </c>
      <c r="B488" s="269">
        <v>36790</v>
      </c>
      <c r="C488" s="270" t="s">
        <v>1667</v>
      </c>
      <c r="D488" s="270" t="s">
        <v>902</v>
      </c>
      <c r="E488" s="277" t="s">
        <v>919</v>
      </c>
      <c r="F488" s="279" t="s">
        <v>880</v>
      </c>
      <c r="Q488" s="268" t="s">
        <v>1668</v>
      </c>
      <c r="R488" s="268">
        <v>23</v>
      </c>
      <c r="S488" s="268"/>
    </row>
    <row r="489" spans="1:19" x14ac:dyDescent="0.3">
      <c r="A489" s="264" t="str">
        <f t="shared" si="7"/>
        <v>Little RiverAL</v>
      </c>
      <c r="B489" s="269">
        <v>36550</v>
      </c>
      <c r="C489" s="270" t="s">
        <v>1669</v>
      </c>
      <c r="D489" s="270" t="s">
        <v>902</v>
      </c>
      <c r="E489" s="277" t="s">
        <v>928</v>
      </c>
      <c r="F489" s="279" t="s">
        <v>880</v>
      </c>
      <c r="Q489" s="268" t="s">
        <v>1670</v>
      </c>
      <c r="R489" s="268">
        <v>17</v>
      </c>
      <c r="S489" s="268"/>
    </row>
    <row r="490" spans="1:19" x14ac:dyDescent="0.3">
      <c r="A490" s="264" t="str">
        <f t="shared" si="7"/>
        <v>HollytreeAL</v>
      </c>
      <c r="B490" s="269">
        <v>35751</v>
      </c>
      <c r="C490" s="270" t="s">
        <v>1671</v>
      </c>
      <c r="D490" s="270" t="s">
        <v>902</v>
      </c>
      <c r="E490" s="277" t="s">
        <v>945</v>
      </c>
      <c r="F490" s="279" t="s">
        <v>880</v>
      </c>
      <c r="Q490" s="268" t="s">
        <v>1487</v>
      </c>
      <c r="R490" s="268">
        <v>10</v>
      </c>
      <c r="S490" s="268"/>
    </row>
    <row r="491" spans="1:19" x14ac:dyDescent="0.3">
      <c r="A491" s="264" t="str">
        <f t="shared" si="7"/>
        <v>Walnut GroveAL</v>
      </c>
      <c r="B491" s="269">
        <v>35990</v>
      </c>
      <c r="C491" s="270" t="s">
        <v>1672</v>
      </c>
      <c r="D491" s="270" t="s">
        <v>902</v>
      </c>
      <c r="E491" s="277" t="s">
        <v>937</v>
      </c>
      <c r="F491" s="279" t="s">
        <v>880</v>
      </c>
      <c r="Q491" s="268" t="s">
        <v>1673</v>
      </c>
      <c r="R491" s="268">
        <v>8</v>
      </c>
      <c r="S491" s="268"/>
    </row>
    <row r="492" spans="1:19" x14ac:dyDescent="0.3">
      <c r="A492" s="264" t="str">
        <f t="shared" si="7"/>
        <v>HuntsvilleAL</v>
      </c>
      <c r="B492" s="269">
        <v>35615</v>
      </c>
      <c r="C492" s="270" t="s">
        <v>938</v>
      </c>
      <c r="D492" s="270" t="s">
        <v>902</v>
      </c>
      <c r="E492" s="277" t="s">
        <v>938</v>
      </c>
      <c r="F492" s="279" t="s">
        <v>880</v>
      </c>
      <c r="Q492" s="268" t="s">
        <v>963</v>
      </c>
      <c r="R492" s="268">
        <v>9</v>
      </c>
      <c r="S492" s="268"/>
    </row>
    <row r="493" spans="1:19" x14ac:dyDescent="0.3">
      <c r="A493" s="264" t="str">
        <f t="shared" si="7"/>
        <v>ChancellorAL</v>
      </c>
      <c r="B493" s="269">
        <v>36313</v>
      </c>
      <c r="C493" s="270" t="s">
        <v>1541</v>
      </c>
      <c r="D493" s="270" t="s">
        <v>902</v>
      </c>
      <c r="E493" s="277" t="s">
        <v>931</v>
      </c>
      <c r="F493" s="279" t="s">
        <v>880</v>
      </c>
      <c r="Q493" s="268" t="s">
        <v>1674</v>
      </c>
      <c r="R493" s="268">
        <v>8</v>
      </c>
      <c r="S493" s="268"/>
    </row>
    <row r="494" spans="1:19" x14ac:dyDescent="0.3">
      <c r="A494" s="264" t="str">
        <f t="shared" si="7"/>
        <v>Garden CityAL</v>
      </c>
      <c r="B494" s="269">
        <v>35070</v>
      </c>
      <c r="C494" s="270" t="s">
        <v>1417</v>
      </c>
      <c r="D494" s="270" t="s">
        <v>902</v>
      </c>
      <c r="E494" s="277" t="s">
        <v>925</v>
      </c>
      <c r="F494" s="279" t="s">
        <v>880</v>
      </c>
      <c r="Q494" s="268" t="s">
        <v>1235</v>
      </c>
      <c r="R494" s="268">
        <v>3</v>
      </c>
      <c r="S494" s="268"/>
    </row>
    <row r="495" spans="1:19" x14ac:dyDescent="0.3">
      <c r="A495" s="264" t="str">
        <f t="shared" si="7"/>
        <v>PrincetonAL</v>
      </c>
      <c r="B495" s="269">
        <v>35766</v>
      </c>
      <c r="C495" s="270" t="s">
        <v>1675</v>
      </c>
      <c r="D495" s="270" t="s">
        <v>902</v>
      </c>
      <c r="E495" s="277" t="s">
        <v>945</v>
      </c>
      <c r="F495" s="279" t="s">
        <v>880</v>
      </c>
      <c r="Q495" s="268" t="s">
        <v>1676</v>
      </c>
      <c r="R495" s="268">
        <v>9</v>
      </c>
      <c r="S495" s="268"/>
    </row>
    <row r="496" spans="1:19" x14ac:dyDescent="0.3">
      <c r="A496" s="264" t="str">
        <f t="shared" si="7"/>
        <v>Paint RockAL</v>
      </c>
      <c r="B496" s="269">
        <v>35774</v>
      </c>
      <c r="C496" s="270" t="s">
        <v>1646</v>
      </c>
      <c r="D496" s="270" t="s">
        <v>902</v>
      </c>
      <c r="E496" s="277" t="s">
        <v>945</v>
      </c>
      <c r="F496" s="279" t="s">
        <v>880</v>
      </c>
      <c r="Q496" s="268" t="s">
        <v>1677</v>
      </c>
      <c r="R496" s="268">
        <v>34</v>
      </c>
      <c r="S496" s="268"/>
    </row>
    <row r="497" spans="1:19" x14ac:dyDescent="0.3">
      <c r="A497" s="264" t="str">
        <f t="shared" si="7"/>
        <v>HuntsvilleAL</v>
      </c>
      <c r="B497" s="269">
        <v>35767</v>
      </c>
      <c r="C497" s="270" t="s">
        <v>938</v>
      </c>
      <c r="D497" s="270" t="s">
        <v>902</v>
      </c>
      <c r="E497" s="277" t="s">
        <v>938</v>
      </c>
      <c r="F497" s="279" t="s">
        <v>880</v>
      </c>
      <c r="Q497" s="268" t="s">
        <v>1678</v>
      </c>
      <c r="R497" s="268">
        <v>16</v>
      </c>
      <c r="S497" s="268"/>
    </row>
    <row r="498" spans="1:19" x14ac:dyDescent="0.3">
      <c r="A498" s="264" t="str">
        <f t="shared" si="7"/>
        <v>GardendaleAL</v>
      </c>
      <c r="B498" s="269">
        <v>35119</v>
      </c>
      <c r="C498" s="270" t="s">
        <v>1076</v>
      </c>
      <c r="D498" s="270" t="s">
        <v>902</v>
      </c>
      <c r="E498" s="277" t="s">
        <v>919</v>
      </c>
      <c r="F498" s="279" t="s">
        <v>880</v>
      </c>
      <c r="Q498" s="268" t="s">
        <v>1426</v>
      </c>
      <c r="R498" s="268">
        <v>134</v>
      </c>
      <c r="S498" s="268"/>
    </row>
    <row r="499" spans="1:19" x14ac:dyDescent="0.3">
      <c r="A499" s="264" t="str">
        <f t="shared" si="7"/>
        <v>EcholaAL</v>
      </c>
      <c r="B499" s="269">
        <v>35457</v>
      </c>
      <c r="C499" s="270" t="s">
        <v>1679</v>
      </c>
      <c r="D499" s="270" t="s">
        <v>902</v>
      </c>
      <c r="E499" s="277" t="s">
        <v>951</v>
      </c>
      <c r="F499" s="279" t="s">
        <v>880</v>
      </c>
      <c r="Q499" s="268" t="s">
        <v>1680</v>
      </c>
      <c r="R499" s="268">
        <v>13</v>
      </c>
      <c r="S499" s="268"/>
    </row>
    <row r="500" spans="1:19" x14ac:dyDescent="0.3">
      <c r="A500" s="264" t="str">
        <f t="shared" si="7"/>
        <v>MooresvilleAL</v>
      </c>
      <c r="B500" s="269">
        <v>35649</v>
      </c>
      <c r="C500" s="270" t="s">
        <v>1681</v>
      </c>
      <c r="D500" s="270" t="s">
        <v>902</v>
      </c>
      <c r="E500" s="277" t="s">
        <v>938</v>
      </c>
      <c r="F500" s="279" t="s">
        <v>880</v>
      </c>
      <c r="Q500" s="268" t="s">
        <v>1682</v>
      </c>
      <c r="R500" s="268">
        <v>6</v>
      </c>
      <c r="S500" s="268"/>
    </row>
    <row r="501" spans="1:19" x14ac:dyDescent="0.3">
      <c r="A501" s="264" t="str">
        <f t="shared" si="7"/>
        <v>KansasAL</v>
      </c>
      <c r="B501" s="269">
        <v>35573</v>
      </c>
      <c r="C501" s="270" t="s">
        <v>1683</v>
      </c>
      <c r="D501" s="270" t="s">
        <v>902</v>
      </c>
      <c r="E501" s="277" t="s">
        <v>919</v>
      </c>
      <c r="F501" s="279" t="s">
        <v>880</v>
      </c>
      <c r="Q501" s="268" t="s">
        <v>1684</v>
      </c>
      <c r="R501" s="268">
        <v>6</v>
      </c>
      <c r="S501" s="268"/>
    </row>
    <row r="502" spans="1:19" x14ac:dyDescent="0.3">
      <c r="A502" s="264" t="str">
        <f t="shared" si="7"/>
        <v>PrattvilleAL</v>
      </c>
      <c r="B502" s="269">
        <v>36008</v>
      </c>
      <c r="C502" s="270" t="s">
        <v>1007</v>
      </c>
      <c r="D502" s="270" t="s">
        <v>902</v>
      </c>
      <c r="E502" s="277" t="s">
        <v>941</v>
      </c>
      <c r="F502" s="279" t="s">
        <v>880</v>
      </c>
      <c r="Q502" s="268" t="s">
        <v>1649</v>
      </c>
      <c r="R502" s="268">
        <v>6</v>
      </c>
      <c r="S502" s="268"/>
    </row>
    <row r="503" spans="1:19" x14ac:dyDescent="0.3">
      <c r="A503" s="264" t="str">
        <f t="shared" si="7"/>
        <v>ValleyAL</v>
      </c>
      <c r="B503" s="269">
        <v>36872</v>
      </c>
      <c r="C503" s="270" t="s">
        <v>952</v>
      </c>
      <c r="D503" s="270" t="s">
        <v>902</v>
      </c>
      <c r="E503" s="277" t="s">
        <v>952</v>
      </c>
      <c r="F503" s="279" t="s">
        <v>880</v>
      </c>
      <c r="Q503" s="268" t="s">
        <v>1685</v>
      </c>
      <c r="R503" s="268">
        <v>16</v>
      </c>
      <c r="S503" s="268"/>
    </row>
    <row r="504" spans="1:19" x14ac:dyDescent="0.3">
      <c r="A504" s="264" t="str">
        <f t="shared" si="7"/>
        <v>ValleyAL</v>
      </c>
      <c r="B504" s="269">
        <v>36872</v>
      </c>
      <c r="C504" s="270" t="s">
        <v>952</v>
      </c>
      <c r="D504" s="270" t="s">
        <v>902</v>
      </c>
      <c r="E504" s="277" t="s">
        <v>952</v>
      </c>
      <c r="F504" s="279" t="s">
        <v>880</v>
      </c>
      <c r="Q504" s="268" t="s">
        <v>1686</v>
      </c>
      <c r="R504" s="268">
        <v>8</v>
      </c>
      <c r="S504" s="268"/>
    </row>
    <row r="505" spans="1:19" x14ac:dyDescent="0.3">
      <c r="A505" s="264" t="str">
        <f t="shared" si="7"/>
        <v>Hot SpringsAR</v>
      </c>
      <c r="B505" s="269">
        <v>71913</v>
      </c>
      <c r="C505" s="270" t="s">
        <v>971</v>
      </c>
      <c r="D505" s="270" t="s">
        <v>953</v>
      </c>
      <c r="E505" s="277" t="s">
        <v>971</v>
      </c>
      <c r="F505" s="279" t="s">
        <v>879</v>
      </c>
      <c r="Q505" s="268" t="s">
        <v>1687</v>
      </c>
      <c r="R505" s="268">
        <v>7</v>
      </c>
      <c r="S505" s="268"/>
    </row>
    <row r="506" spans="1:19" x14ac:dyDescent="0.3">
      <c r="A506" s="264" t="str">
        <f t="shared" si="7"/>
        <v>ConwayAR</v>
      </c>
      <c r="B506" s="269">
        <v>72034</v>
      </c>
      <c r="C506" s="270" t="s">
        <v>1688</v>
      </c>
      <c r="D506" s="270" t="s">
        <v>953</v>
      </c>
      <c r="E506" s="277" t="s">
        <v>975</v>
      </c>
      <c r="F506" s="279" t="s">
        <v>879</v>
      </c>
      <c r="Q506" s="268" t="s">
        <v>1689</v>
      </c>
      <c r="R506" s="268">
        <v>6</v>
      </c>
      <c r="S506" s="268"/>
    </row>
    <row r="507" spans="1:19" x14ac:dyDescent="0.3">
      <c r="A507" s="264" t="str">
        <f t="shared" si="7"/>
        <v>FayettevilleAR</v>
      </c>
      <c r="B507" s="269">
        <v>72701</v>
      </c>
      <c r="C507" s="270" t="s">
        <v>1690</v>
      </c>
      <c r="D507" s="270" t="s">
        <v>953</v>
      </c>
      <c r="E507" s="277" t="s">
        <v>963</v>
      </c>
      <c r="F507" s="279" t="s">
        <v>879</v>
      </c>
      <c r="Q507" s="268" t="s">
        <v>1331</v>
      </c>
      <c r="R507" s="268">
        <v>7</v>
      </c>
      <c r="S507" s="268"/>
    </row>
    <row r="508" spans="1:19" x14ac:dyDescent="0.3">
      <c r="A508" s="264" t="str">
        <f t="shared" si="7"/>
        <v>SpringdaleAR</v>
      </c>
      <c r="B508" s="269">
        <v>72764</v>
      </c>
      <c r="C508" s="270" t="s">
        <v>1691</v>
      </c>
      <c r="D508" s="270" t="s">
        <v>953</v>
      </c>
      <c r="E508" s="277" t="s">
        <v>963</v>
      </c>
      <c r="F508" s="279" t="s">
        <v>879</v>
      </c>
      <c r="Q508" s="268" t="s">
        <v>1692</v>
      </c>
      <c r="R508" s="268">
        <v>8</v>
      </c>
      <c r="S508" s="268"/>
    </row>
    <row r="509" spans="1:19" x14ac:dyDescent="0.3">
      <c r="A509" s="264" t="str">
        <f t="shared" si="7"/>
        <v>JonesboroAR</v>
      </c>
      <c r="B509" s="269">
        <v>72401</v>
      </c>
      <c r="C509" s="270" t="s">
        <v>973</v>
      </c>
      <c r="D509" s="270" t="s">
        <v>953</v>
      </c>
      <c r="E509" s="277" t="s">
        <v>973</v>
      </c>
      <c r="F509" s="279" t="s">
        <v>879</v>
      </c>
      <c r="Q509" s="268" t="s">
        <v>1693</v>
      </c>
      <c r="R509" s="268">
        <v>7</v>
      </c>
      <c r="S509" s="268"/>
    </row>
    <row r="510" spans="1:19" x14ac:dyDescent="0.3">
      <c r="A510" s="264" t="str">
        <f t="shared" si="7"/>
        <v>RogersAR</v>
      </c>
      <c r="B510" s="269">
        <v>72758</v>
      </c>
      <c r="C510" s="270" t="s">
        <v>1694</v>
      </c>
      <c r="D510" s="270" t="s">
        <v>953</v>
      </c>
      <c r="E510" s="277" t="s">
        <v>963</v>
      </c>
      <c r="F510" s="279" t="s">
        <v>879</v>
      </c>
      <c r="Q510" s="268" t="s">
        <v>1695</v>
      </c>
      <c r="R510" s="268">
        <v>8</v>
      </c>
      <c r="S510" s="268"/>
    </row>
    <row r="511" spans="1:19" x14ac:dyDescent="0.3">
      <c r="A511" s="264" t="str">
        <f t="shared" si="7"/>
        <v>RogersAR</v>
      </c>
      <c r="B511" s="269">
        <v>72756</v>
      </c>
      <c r="C511" s="270" t="s">
        <v>1694</v>
      </c>
      <c r="D511" s="270" t="s">
        <v>953</v>
      </c>
      <c r="E511" s="277" t="s">
        <v>963</v>
      </c>
      <c r="F511" s="279" t="s">
        <v>879</v>
      </c>
      <c r="Q511" s="268" t="s">
        <v>1337</v>
      </c>
      <c r="R511" s="268">
        <v>51</v>
      </c>
      <c r="S511" s="268"/>
    </row>
    <row r="512" spans="1:19" x14ac:dyDescent="0.3">
      <c r="A512" s="264" t="str">
        <f t="shared" si="7"/>
        <v>FayettevilleAR</v>
      </c>
      <c r="B512" s="269">
        <v>72703</v>
      </c>
      <c r="C512" s="270" t="s">
        <v>1690</v>
      </c>
      <c r="D512" s="270" t="s">
        <v>953</v>
      </c>
      <c r="E512" s="277" t="s">
        <v>963</v>
      </c>
      <c r="F512" s="279" t="s">
        <v>879</v>
      </c>
      <c r="Q512" s="268" t="s">
        <v>1443</v>
      </c>
      <c r="R512" s="268">
        <v>26</v>
      </c>
      <c r="S512" s="268"/>
    </row>
    <row r="513" spans="1:19" x14ac:dyDescent="0.3">
      <c r="A513" s="264" t="str">
        <f t="shared" si="7"/>
        <v>JacksonvilleAR</v>
      </c>
      <c r="B513" s="269">
        <v>72076</v>
      </c>
      <c r="C513" s="270" t="s">
        <v>1034</v>
      </c>
      <c r="D513" s="270" t="s">
        <v>953</v>
      </c>
      <c r="E513" s="277" t="s">
        <v>975</v>
      </c>
      <c r="F513" s="279" t="s">
        <v>879</v>
      </c>
      <c r="Q513" s="268" t="s">
        <v>1339</v>
      </c>
      <c r="R513" s="268">
        <v>118</v>
      </c>
      <c r="S513" s="268"/>
    </row>
    <row r="514" spans="1:19" x14ac:dyDescent="0.3">
      <c r="A514" s="264" t="str">
        <f t="shared" si="7"/>
        <v>ParagouldAR</v>
      </c>
      <c r="B514" s="269">
        <v>72450</v>
      </c>
      <c r="C514" s="270" t="s">
        <v>982</v>
      </c>
      <c r="D514" s="270" t="s">
        <v>953</v>
      </c>
      <c r="E514" s="277" t="s">
        <v>982</v>
      </c>
      <c r="F514" s="279" t="s">
        <v>879</v>
      </c>
      <c r="Q514" s="268" t="s">
        <v>1696</v>
      </c>
      <c r="R514" s="268">
        <v>7</v>
      </c>
      <c r="S514" s="268"/>
    </row>
    <row r="515" spans="1:19" x14ac:dyDescent="0.3">
      <c r="A515" s="264" t="str">
        <f t="shared" si="7"/>
        <v>TexarkanaAR</v>
      </c>
      <c r="B515" s="269">
        <v>71854</v>
      </c>
      <c r="C515" s="270" t="s">
        <v>986</v>
      </c>
      <c r="D515" s="270" t="s">
        <v>953</v>
      </c>
      <c r="E515" s="277" t="s">
        <v>986</v>
      </c>
      <c r="F515" s="279" t="s">
        <v>879</v>
      </c>
      <c r="Q515" s="268" t="s">
        <v>1697</v>
      </c>
      <c r="R515" s="268">
        <v>6</v>
      </c>
      <c r="S515" s="268"/>
    </row>
    <row r="516" spans="1:19" x14ac:dyDescent="0.3">
      <c r="A516" s="264" t="str">
        <f t="shared" ref="A516:A579" si="8">CONCATENATE(C516,D516)</f>
        <v>BentonvilleAR</v>
      </c>
      <c r="B516" s="269">
        <v>72712</v>
      </c>
      <c r="C516" s="270" t="s">
        <v>1698</v>
      </c>
      <c r="D516" s="270" t="s">
        <v>953</v>
      </c>
      <c r="E516" s="277" t="s">
        <v>963</v>
      </c>
      <c r="F516" s="279" t="s">
        <v>879</v>
      </c>
      <c r="Q516" s="271" t="s">
        <v>1699</v>
      </c>
      <c r="R516" s="271">
        <v>221</v>
      </c>
      <c r="S516" s="271"/>
    </row>
    <row r="517" spans="1:19" x14ac:dyDescent="0.3">
      <c r="A517" s="264" t="str">
        <f t="shared" si="8"/>
        <v>SherwoodAR</v>
      </c>
      <c r="B517" s="269">
        <v>72120</v>
      </c>
      <c r="C517" s="270" t="s">
        <v>1700</v>
      </c>
      <c r="D517" s="270" t="s">
        <v>953</v>
      </c>
      <c r="E517" s="277" t="s">
        <v>975</v>
      </c>
      <c r="F517" s="279" t="s">
        <v>879</v>
      </c>
      <c r="Q517" s="268" t="s">
        <v>1701</v>
      </c>
      <c r="R517" s="268">
        <v>3</v>
      </c>
      <c r="S517" s="268"/>
    </row>
    <row r="518" spans="1:19" x14ac:dyDescent="0.3">
      <c r="A518" s="264" t="str">
        <f t="shared" si="8"/>
        <v>CabotAR</v>
      </c>
      <c r="B518" s="269">
        <v>72023</v>
      </c>
      <c r="C518" s="270" t="s">
        <v>1702</v>
      </c>
      <c r="D518" s="270" t="s">
        <v>953</v>
      </c>
      <c r="E518" s="277" t="s">
        <v>975</v>
      </c>
      <c r="F518" s="279" t="s">
        <v>879</v>
      </c>
      <c r="Q518" s="268" t="s">
        <v>1703</v>
      </c>
      <c r="R518" s="268">
        <v>9</v>
      </c>
      <c r="S518" s="268"/>
    </row>
    <row r="519" spans="1:19" x14ac:dyDescent="0.3">
      <c r="A519" s="264" t="str">
        <f t="shared" si="8"/>
        <v>SpringdaleAR</v>
      </c>
      <c r="B519" s="269">
        <v>72762</v>
      </c>
      <c r="C519" s="270" t="s">
        <v>1691</v>
      </c>
      <c r="D519" s="270" t="s">
        <v>953</v>
      </c>
      <c r="E519" s="277" t="s">
        <v>963</v>
      </c>
      <c r="F519" s="279" t="s">
        <v>879</v>
      </c>
      <c r="Q519" s="268" t="s">
        <v>1414</v>
      </c>
      <c r="R519" s="268">
        <v>6</v>
      </c>
      <c r="S519" s="268"/>
    </row>
    <row r="520" spans="1:19" x14ac:dyDescent="0.3">
      <c r="A520" s="264" t="str">
        <f t="shared" si="8"/>
        <v>SearcyAR</v>
      </c>
      <c r="B520" s="269">
        <v>72143</v>
      </c>
      <c r="C520" s="270" t="s">
        <v>985</v>
      </c>
      <c r="D520" s="270" t="s">
        <v>953</v>
      </c>
      <c r="E520" s="277" t="s">
        <v>985</v>
      </c>
      <c r="F520" s="279" t="s">
        <v>879</v>
      </c>
      <c r="Q520" s="268" t="s">
        <v>922</v>
      </c>
      <c r="R520" s="268">
        <v>8</v>
      </c>
      <c r="S520" s="268"/>
    </row>
    <row r="521" spans="1:19" x14ac:dyDescent="0.3">
      <c r="A521" s="264" t="str">
        <f t="shared" si="8"/>
        <v>El DoradoAR</v>
      </c>
      <c r="B521" s="269">
        <v>71730</v>
      </c>
      <c r="C521" s="270" t="s">
        <v>962</v>
      </c>
      <c r="D521" s="270" t="s">
        <v>953</v>
      </c>
      <c r="E521" s="277" t="s">
        <v>962</v>
      </c>
      <c r="F521" s="279" t="s">
        <v>879</v>
      </c>
      <c r="Q521" s="268" t="s">
        <v>1704</v>
      </c>
      <c r="R521" s="268">
        <v>3</v>
      </c>
      <c r="S521" s="268"/>
    </row>
    <row r="522" spans="1:19" x14ac:dyDescent="0.3">
      <c r="A522" s="264" t="str">
        <f t="shared" si="8"/>
        <v>Little RockAR</v>
      </c>
      <c r="B522" s="269">
        <v>72204</v>
      </c>
      <c r="C522" s="270" t="s">
        <v>1705</v>
      </c>
      <c r="D522" s="270" t="s">
        <v>953</v>
      </c>
      <c r="E522" s="277" t="s">
        <v>975</v>
      </c>
      <c r="F522" s="279" t="s">
        <v>879</v>
      </c>
      <c r="Q522" s="268" t="s">
        <v>1706</v>
      </c>
      <c r="R522" s="268">
        <v>2</v>
      </c>
      <c r="S522" s="268"/>
    </row>
    <row r="523" spans="1:19" x14ac:dyDescent="0.3">
      <c r="A523" s="264" t="str">
        <f t="shared" si="8"/>
        <v>Mountain HomeAR</v>
      </c>
      <c r="B523" s="269">
        <v>72653</v>
      </c>
      <c r="C523" s="270" t="s">
        <v>981</v>
      </c>
      <c r="D523" s="270" t="s">
        <v>953</v>
      </c>
      <c r="E523" s="277" t="s">
        <v>981</v>
      </c>
      <c r="F523" s="279" t="s">
        <v>879</v>
      </c>
      <c r="Q523" s="268" t="s">
        <v>1707</v>
      </c>
      <c r="R523" s="268">
        <v>6</v>
      </c>
      <c r="S523" s="268"/>
    </row>
    <row r="524" spans="1:19" x14ac:dyDescent="0.3">
      <c r="A524" s="264" t="str">
        <f t="shared" si="8"/>
        <v>ConwayAR</v>
      </c>
      <c r="B524" s="269">
        <v>72032</v>
      </c>
      <c r="C524" s="270" t="s">
        <v>1688</v>
      </c>
      <c r="D524" s="270" t="s">
        <v>953</v>
      </c>
      <c r="E524" s="277" t="s">
        <v>975</v>
      </c>
      <c r="F524" s="279" t="s">
        <v>879</v>
      </c>
      <c r="Q524" s="268" t="s">
        <v>1708</v>
      </c>
      <c r="R524" s="268">
        <v>3</v>
      </c>
      <c r="S524" s="268"/>
    </row>
    <row r="525" spans="1:19" x14ac:dyDescent="0.3">
      <c r="A525" s="264" t="str">
        <f t="shared" si="8"/>
        <v>Van BurenAR</v>
      </c>
      <c r="B525" s="269">
        <v>72956</v>
      </c>
      <c r="C525" s="270" t="s">
        <v>1709</v>
      </c>
      <c r="D525" s="270" t="s">
        <v>953</v>
      </c>
      <c r="E525" s="277" t="s">
        <v>966</v>
      </c>
      <c r="F525" s="279" t="s">
        <v>879</v>
      </c>
      <c r="Q525" s="268" t="s">
        <v>1710</v>
      </c>
      <c r="R525" s="268">
        <v>22</v>
      </c>
      <c r="S525" s="268"/>
    </row>
    <row r="526" spans="1:19" x14ac:dyDescent="0.3">
      <c r="A526" s="264" t="str">
        <f t="shared" si="8"/>
        <v>Hot SpringsAR</v>
      </c>
      <c r="B526" s="269">
        <v>71901</v>
      </c>
      <c r="C526" s="270" t="s">
        <v>971</v>
      </c>
      <c r="D526" s="270" t="s">
        <v>953</v>
      </c>
      <c r="E526" s="277" t="s">
        <v>971</v>
      </c>
      <c r="F526" s="279" t="s">
        <v>879</v>
      </c>
      <c r="Q526" s="268" t="s">
        <v>1711</v>
      </c>
      <c r="R526" s="268">
        <v>9</v>
      </c>
      <c r="S526" s="268"/>
    </row>
    <row r="527" spans="1:19" x14ac:dyDescent="0.3">
      <c r="A527" s="264" t="str">
        <f t="shared" si="8"/>
        <v>Pine BluffAR</v>
      </c>
      <c r="B527" s="269">
        <v>71603</v>
      </c>
      <c r="C527" s="270" t="s">
        <v>983</v>
      </c>
      <c r="D527" s="270" t="s">
        <v>953</v>
      </c>
      <c r="E527" s="277" t="s">
        <v>983</v>
      </c>
      <c r="F527" s="279" t="s">
        <v>879</v>
      </c>
      <c r="Q527" s="268" t="s">
        <v>1712</v>
      </c>
      <c r="R527" s="268">
        <v>8</v>
      </c>
      <c r="S527" s="268"/>
    </row>
    <row r="528" spans="1:19" x14ac:dyDescent="0.3">
      <c r="A528" s="264" t="str">
        <f t="shared" si="8"/>
        <v>HarrisonAR</v>
      </c>
      <c r="B528" s="269">
        <v>72601</v>
      </c>
      <c r="C528" s="270" t="s">
        <v>967</v>
      </c>
      <c r="D528" s="270" t="s">
        <v>953</v>
      </c>
      <c r="E528" s="277" t="s">
        <v>967</v>
      </c>
      <c r="F528" s="279" t="s">
        <v>879</v>
      </c>
      <c r="Q528" s="268" t="s">
        <v>1273</v>
      </c>
      <c r="R528" s="268">
        <v>44</v>
      </c>
      <c r="S528" s="268"/>
    </row>
    <row r="529" spans="1:19" x14ac:dyDescent="0.3">
      <c r="A529" s="264" t="str">
        <f t="shared" si="8"/>
        <v>Little RockAR</v>
      </c>
      <c r="B529" s="269">
        <v>72209</v>
      </c>
      <c r="C529" s="270" t="s">
        <v>1705</v>
      </c>
      <c r="D529" s="270" t="s">
        <v>953</v>
      </c>
      <c r="E529" s="277" t="s">
        <v>975</v>
      </c>
      <c r="F529" s="279" t="s">
        <v>879</v>
      </c>
      <c r="Q529" s="268" t="s">
        <v>1713</v>
      </c>
      <c r="R529" s="268">
        <v>15</v>
      </c>
      <c r="S529" s="268"/>
    </row>
    <row r="530" spans="1:19" x14ac:dyDescent="0.3">
      <c r="A530" s="264" t="str">
        <f t="shared" si="8"/>
        <v>FayettevilleAR</v>
      </c>
      <c r="B530" s="269">
        <v>72704</v>
      </c>
      <c r="C530" s="270" t="s">
        <v>1690</v>
      </c>
      <c r="D530" s="270" t="s">
        <v>953</v>
      </c>
      <c r="E530" s="277" t="s">
        <v>963</v>
      </c>
      <c r="F530" s="279" t="s">
        <v>879</v>
      </c>
      <c r="Q530" s="268" t="s">
        <v>1714</v>
      </c>
      <c r="R530" s="268">
        <v>7</v>
      </c>
      <c r="S530" s="268"/>
    </row>
    <row r="531" spans="1:19" x14ac:dyDescent="0.3">
      <c r="A531" s="264" t="str">
        <f t="shared" si="8"/>
        <v>Little RockAR</v>
      </c>
      <c r="B531" s="269">
        <v>72205</v>
      </c>
      <c r="C531" s="270" t="s">
        <v>1705</v>
      </c>
      <c r="D531" s="270" t="s">
        <v>953</v>
      </c>
      <c r="E531" s="277" t="s">
        <v>975</v>
      </c>
      <c r="F531" s="279" t="s">
        <v>879</v>
      </c>
      <c r="Q531" s="268" t="s">
        <v>980</v>
      </c>
      <c r="R531" s="268">
        <v>23</v>
      </c>
      <c r="S531" s="268"/>
    </row>
    <row r="532" spans="1:19" x14ac:dyDescent="0.3">
      <c r="A532" s="264" t="str">
        <f t="shared" si="8"/>
        <v>MaumelleAR</v>
      </c>
      <c r="B532" s="269">
        <v>72113</v>
      </c>
      <c r="C532" s="270" t="s">
        <v>1715</v>
      </c>
      <c r="D532" s="270" t="s">
        <v>953</v>
      </c>
      <c r="E532" s="277" t="s">
        <v>975</v>
      </c>
      <c r="F532" s="279" t="s">
        <v>879</v>
      </c>
      <c r="Q532" s="268" t="s">
        <v>1716</v>
      </c>
      <c r="R532" s="268">
        <v>13</v>
      </c>
      <c r="S532" s="268"/>
    </row>
    <row r="533" spans="1:19" x14ac:dyDescent="0.3">
      <c r="A533" s="264" t="str">
        <f t="shared" si="8"/>
        <v>JonesboroAR</v>
      </c>
      <c r="B533" s="269">
        <v>72404</v>
      </c>
      <c r="C533" s="270" t="s">
        <v>973</v>
      </c>
      <c r="D533" s="270" t="s">
        <v>953</v>
      </c>
      <c r="E533" s="277" t="s">
        <v>973</v>
      </c>
      <c r="F533" s="279" t="s">
        <v>879</v>
      </c>
      <c r="Q533" s="268" t="s">
        <v>1518</v>
      </c>
      <c r="R533" s="268">
        <v>2</v>
      </c>
      <c r="S533" s="268"/>
    </row>
    <row r="534" spans="1:19" x14ac:dyDescent="0.3">
      <c r="A534" s="264" t="str">
        <f t="shared" si="8"/>
        <v>Little RockAR</v>
      </c>
      <c r="B534" s="269">
        <v>72211</v>
      </c>
      <c r="C534" s="270" t="s">
        <v>1705</v>
      </c>
      <c r="D534" s="270" t="s">
        <v>953</v>
      </c>
      <c r="E534" s="277" t="s">
        <v>975</v>
      </c>
      <c r="F534" s="279" t="s">
        <v>879</v>
      </c>
      <c r="Q534" s="268" t="s">
        <v>1046</v>
      </c>
      <c r="R534" s="268">
        <v>4</v>
      </c>
      <c r="S534" s="268"/>
    </row>
    <row r="535" spans="1:19" x14ac:dyDescent="0.3">
      <c r="A535" s="264" t="str">
        <f t="shared" si="8"/>
        <v>Fort SmithAR</v>
      </c>
      <c r="B535" s="269">
        <v>72903</v>
      </c>
      <c r="C535" s="270" t="s">
        <v>966</v>
      </c>
      <c r="D535" s="270" t="s">
        <v>953</v>
      </c>
      <c r="E535" s="277" t="s">
        <v>966</v>
      </c>
      <c r="F535" s="279" t="s">
        <v>879</v>
      </c>
      <c r="Q535" s="268" t="s">
        <v>1717</v>
      </c>
      <c r="R535" s="268">
        <v>4</v>
      </c>
      <c r="S535" s="268"/>
    </row>
    <row r="536" spans="1:19" x14ac:dyDescent="0.3">
      <c r="A536" s="264" t="str">
        <f t="shared" si="8"/>
        <v>Little RockAR</v>
      </c>
      <c r="B536" s="269">
        <v>72223</v>
      </c>
      <c r="C536" s="270" t="s">
        <v>1705</v>
      </c>
      <c r="D536" s="270" t="s">
        <v>953</v>
      </c>
      <c r="E536" s="277" t="s">
        <v>975</v>
      </c>
      <c r="F536" s="279" t="s">
        <v>879</v>
      </c>
      <c r="Q536" s="268" t="s">
        <v>1718</v>
      </c>
      <c r="R536" s="268">
        <v>2</v>
      </c>
      <c r="S536" s="268"/>
    </row>
    <row r="537" spans="1:19" x14ac:dyDescent="0.3">
      <c r="A537" s="264" t="str">
        <f t="shared" si="8"/>
        <v>BentonAR</v>
      </c>
      <c r="B537" s="269">
        <v>72015</v>
      </c>
      <c r="C537" s="270" t="s">
        <v>1719</v>
      </c>
      <c r="D537" s="270" t="s">
        <v>953</v>
      </c>
      <c r="E537" s="277" t="s">
        <v>975</v>
      </c>
      <c r="F537" s="279" t="s">
        <v>879</v>
      </c>
      <c r="Q537" s="268" t="s">
        <v>1720</v>
      </c>
      <c r="R537" s="268">
        <v>19</v>
      </c>
      <c r="S537" s="268"/>
    </row>
    <row r="538" spans="1:19" x14ac:dyDescent="0.3">
      <c r="A538" s="264" t="str">
        <f t="shared" si="8"/>
        <v>BentonAR</v>
      </c>
      <c r="B538" s="269">
        <v>72019</v>
      </c>
      <c r="C538" s="270" t="s">
        <v>1719</v>
      </c>
      <c r="D538" s="270" t="s">
        <v>953</v>
      </c>
      <c r="E538" s="277" t="s">
        <v>975</v>
      </c>
      <c r="F538" s="279" t="s">
        <v>879</v>
      </c>
      <c r="Q538" s="268" t="s">
        <v>1721</v>
      </c>
      <c r="R538" s="268">
        <v>5</v>
      </c>
      <c r="S538" s="268"/>
    </row>
    <row r="539" spans="1:19" x14ac:dyDescent="0.3">
      <c r="A539" s="264" t="str">
        <f t="shared" si="8"/>
        <v>BatesvilleAR</v>
      </c>
      <c r="B539" s="269">
        <v>72501</v>
      </c>
      <c r="C539" s="270" t="s">
        <v>958</v>
      </c>
      <c r="D539" s="270" t="s">
        <v>953</v>
      </c>
      <c r="E539" s="277" t="s">
        <v>958</v>
      </c>
      <c r="F539" s="279" t="s">
        <v>879</v>
      </c>
      <c r="Q539" s="268" t="s">
        <v>1722</v>
      </c>
      <c r="R539" s="268">
        <v>4</v>
      </c>
      <c r="S539" s="268"/>
    </row>
    <row r="540" spans="1:19" x14ac:dyDescent="0.3">
      <c r="A540" s="264" t="str">
        <f t="shared" si="8"/>
        <v>Little RockAR</v>
      </c>
      <c r="B540" s="269">
        <v>72206</v>
      </c>
      <c r="C540" s="270" t="s">
        <v>1705</v>
      </c>
      <c r="D540" s="270" t="s">
        <v>953</v>
      </c>
      <c r="E540" s="277" t="s">
        <v>975</v>
      </c>
      <c r="F540" s="279" t="s">
        <v>879</v>
      </c>
      <c r="Q540" s="271" t="s">
        <v>1723</v>
      </c>
      <c r="R540" s="271">
        <v>93</v>
      </c>
      <c r="S540" s="271"/>
    </row>
    <row r="541" spans="1:19" x14ac:dyDescent="0.3">
      <c r="A541" s="264" t="str">
        <f t="shared" si="8"/>
        <v>North Little RockAR</v>
      </c>
      <c r="B541" s="269">
        <v>72116</v>
      </c>
      <c r="C541" s="270" t="s">
        <v>1724</v>
      </c>
      <c r="D541" s="270" t="s">
        <v>953</v>
      </c>
      <c r="E541" s="277" t="s">
        <v>975</v>
      </c>
      <c r="F541" s="279" t="s">
        <v>879</v>
      </c>
      <c r="Q541" s="268" t="s">
        <v>1725</v>
      </c>
      <c r="R541" s="268">
        <v>22</v>
      </c>
      <c r="S541" s="268"/>
    </row>
    <row r="542" spans="1:19" x14ac:dyDescent="0.3">
      <c r="A542" s="264" t="str">
        <f t="shared" si="8"/>
        <v>MalvernAR</v>
      </c>
      <c r="B542" s="269">
        <v>72104</v>
      </c>
      <c r="C542" s="270" t="s">
        <v>978</v>
      </c>
      <c r="D542" s="270" t="s">
        <v>953</v>
      </c>
      <c r="E542" s="277" t="s">
        <v>978</v>
      </c>
      <c r="F542" s="279" t="s">
        <v>879</v>
      </c>
      <c r="Q542" s="268" t="s">
        <v>1726</v>
      </c>
      <c r="R542" s="268">
        <v>10</v>
      </c>
      <c r="S542" s="268"/>
    </row>
    <row r="543" spans="1:19" x14ac:dyDescent="0.3">
      <c r="A543" s="264" t="str">
        <f t="shared" si="8"/>
        <v>North Little RockAR</v>
      </c>
      <c r="B543" s="269">
        <v>72118</v>
      </c>
      <c r="C543" s="270" t="s">
        <v>1724</v>
      </c>
      <c r="D543" s="270" t="s">
        <v>953</v>
      </c>
      <c r="E543" s="277" t="s">
        <v>975</v>
      </c>
      <c r="F543" s="279" t="s">
        <v>879</v>
      </c>
      <c r="Q543" s="268" t="s">
        <v>1727</v>
      </c>
      <c r="R543" s="268">
        <v>4</v>
      </c>
      <c r="S543" s="268"/>
    </row>
    <row r="544" spans="1:19" x14ac:dyDescent="0.3">
      <c r="A544" s="264" t="str">
        <f t="shared" si="8"/>
        <v>West MemphisAR</v>
      </c>
      <c r="B544" s="269">
        <v>72301</v>
      </c>
      <c r="C544" s="270" t="s">
        <v>1728</v>
      </c>
      <c r="D544" s="270" t="s">
        <v>953</v>
      </c>
      <c r="E544" s="277" t="s">
        <v>980</v>
      </c>
      <c r="F544" s="279" t="s">
        <v>879</v>
      </c>
      <c r="Q544" s="268" t="s">
        <v>1729</v>
      </c>
      <c r="R544" s="268">
        <v>16</v>
      </c>
      <c r="S544" s="268"/>
    </row>
    <row r="545" spans="1:19" x14ac:dyDescent="0.3">
      <c r="A545" s="264" t="str">
        <f t="shared" si="8"/>
        <v>Hot Springs VillageAR</v>
      </c>
      <c r="B545" s="269">
        <v>71909</v>
      </c>
      <c r="C545" s="270" t="s">
        <v>1730</v>
      </c>
      <c r="D545" s="270" t="s">
        <v>953</v>
      </c>
      <c r="E545" s="277" t="s">
        <v>975</v>
      </c>
      <c r="F545" s="279" t="s">
        <v>879</v>
      </c>
      <c r="Q545" s="268" t="s">
        <v>1089</v>
      </c>
      <c r="R545" s="268">
        <v>13</v>
      </c>
      <c r="S545" s="268"/>
    </row>
    <row r="546" spans="1:19" x14ac:dyDescent="0.3">
      <c r="A546" s="264" t="str">
        <f t="shared" si="8"/>
        <v>Fort SmithAR</v>
      </c>
      <c r="B546" s="269">
        <v>72901</v>
      </c>
      <c r="C546" s="270" t="s">
        <v>966</v>
      </c>
      <c r="D546" s="270" t="s">
        <v>953</v>
      </c>
      <c r="E546" s="277" t="s">
        <v>966</v>
      </c>
      <c r="F546" s="279" t="s">
        <v>879</v>
      </c>
      <c r="Q546" s="268" t="s">
        <v>1731</v>
      </c>
      <c r="R546" s="268">
        <v>15</v>
      </c>
      <c r="S546" s="268"/>
    </row>
    <row r="547" spans="1:19" x14ac:dyDescent="0.3">
      <c r="A547" s="264" t="str">
        <f t="shared" si="8"/>
        <v>BlythevilleAR</v>
      </c>
      <c r="B547" s="269">
        <v>72315</v>
      </c>
      <c r="C547" s="270" t="s">
        <v>960</v>
      </c>
      <c r="D547" s="270" t="s">
        <v>953</v>
      </c>
      <c r="E547" s="277" t="s">
        <v>960</v>
      </c>
      <c r="F547" s="279" t="s">
        <v>879</v>
      </c>
      <c r="Q547" s="268" t="s">
        <v>1732</v>
      </c>
      <c r="R547" s="268">
        <v>13</v>
      </c>
      <c r="S547" s="268"/>
    </row>
    <row r="548" spans="1:19" x14ac:dyDescent="0.3">
      <c r="A548" s="264" t="str">
        <f t="shared" si="8"/>
        <v>Siloam SpringsAR</v>
      </c>
      <c r="B548" s="269">
        <v>72761</v>
      </c>
      <c r="C548" s="270" t="s">
        <v>1733</v>
      </c>
      <c r="D548" s="270" t="s">
        <v>953</v>
      </c>
      <c r="E548" s="277" t="s">
        <v>963</v>
      </c>
      <c r="F548" s="279" t="s">
        <v>879</v>
      </c>
      <c r="Q548" s="271" t="s">
        <v>1734</v>
      </c>
      <c r="R548" s="271">
        <v>649</v>
      </c>
      <c r="S548" s="271"/>
    </row>
    <row r="549" spans="1:19" x14ac:dyDescent="0.3">
      <c r="A549" s="264" t="str">
        <f t="shared" si="8"/>
        <v>RussellvilleAR</v>
      </c>
      <c r="B549" s="269">
        <v>72802</v>
      </c>
      <c r="C549" s="270" t="s">
        <v>984</v>
      </c>
      <c r="D549" s="270" t="s">
        <v>953</v>
      </c>
      <c r="E549" s="277" t="s">
        <v>984</v>
      </c>
      <c r="F549" s="279" t="s">
        <v>879</v>
      </c>
      <c r="Q549" s="268" t="s">
        <v>1735</v>
      </c>
      <c r="R549" s="268">
        <v>8</v>
      </c>
      <c r="S549" s="268"/>
    </row>
    <row r="550" spans="1:19" x14ac:dyDescent="0.3">
      <c r="A550" s="264" t="str">
        <f t="shared" si="8"/>
        <v>CamdenAR</v>
      </c>
      <c r="B550" s="269">
        <v>71701</v>
      </c>
      <c r="C550" s="270" t="s">
        <v>961</v>
      </c>
      <c r="D550" s="270" t="s">
        <v>953</v>
      </c>
      <c r="E550" s="277" t="s">
        <v>961</v>
      </c>
      <c r="F550" s="279" t="s">
        <v>879</v>
      </c>
      <c r="Q550" s="268" t="s">
        <v>1736</v>
      </c>
      <c r="R550" s="268">
        <v>38</v>
      </c>
      <c r="S550" s="268"/>
    </row>
    <row r="551" spans="1:19" x14ac:dyDescent="0.3">
      <c r="A551" s="264" t="str">
        <f t="shared" si="8"/>
        <v>Fort SmithAR</v>
      </c>
      <c r="B551" s="269">
        <v>72904</v>
      </c>
      <c r="C551" s="270" t="s">
        <v>966</v>
      </c>
      <c r="D551" s="270" t="s">
        <v>953</v>
      </c>
      <c r="E551" s="277" t="s">
        <v>966</v>
      </c>
      <c r="F551" s="279" t="s">
        <v>879</v>
      </c>
      <c r="Q551" s="268" t="s">
        <v>1220</v>
      </c>
      <c r="R551" s="268">
        <v>7</v>
      </c>
      <c r="S551" s="268"/>
    </row>
    <row r="552" spans="1:19" x14ac:dyDescent="0.3">
      <c r="A552" s="264" t="str">
        <f t="shared" si="8"/>
        <v>Bella VistaAR</v>
      </c>
      <c r="B552" s="269">
        <v>72715</v>
      </c>
      <c r="C552" s="270" t="s">
        <v>1737</v>
      </c>
      <c r="D552" s="270" t="s">
        <v>953</v>
      </c>
      <c r="E552" s="277" t="s">
        <v>963</v>
      </c>
      <c r="F552" s="279" t="s">
        <v>879</v>
      </c>
      <c r="Q552" s="268" t="s">
        <v>1738</v>
      </c>
      <c r="R552" s="268">
        <v>7</v>
      </c>
      <c r="S552" s="268"/>
    </row>
    <row r="553" spans="1:19" x14ac:dyDescent="0.3">
      <c r="A553" s="264" t="str">
        <f t="shared" si="8"/>
        <v>BryantAR</v>
      </c>
      <c r="B553" s="269">
        <v>72022</v>
      </c>
      <c r="C553" s="270" t="s">
        <v>1440</v>
      </c>
      <c r="D553" s="270" t="s">
        <v>953</v>
      </c>
      <c r="E553" s="277" t="s">
        <v>975</v>
      </c>
      <c r="F553" s="279" t="s">
        <v>879</v>
      </c>
      <c r="Q553" s="268" t="s">
        <v>1221</v>
      </c>
      <c r="R553" s="268">
        <v>9</v>
      </c>
      <c r="S553" s="268"/>
    </row>
    <row r="554" spans="1:19" x14ac:dyDescent="0.3">
      <c r="A554" s="264" t="str">
        <f t="shared" si="8"/>
        <v>RussellvilleAR</v>
      </c>
      <c r="B554" s="269">
        <v>72801</v>
      </c>
      <c r="C554" s="270" t="s">
        <v>984</v>
      </c>
      <c r="D554" s="270" t="s">
        <v>953</v>
      </c>
      <c r="E554" s="277" t="s">
        <v>984</v>
      </c>
      <c r="F554" s="279" t="s">
        <v>879</v>
      </c>
      <c r="Q554" s="268" t="s">
        <v>1739</v>
      </c>
      <c r="R554" s="268">
        <v>87</v>
      </c>
      <c r="S554" s="268"/>
    </row>
    <row r="555" spans="1:19" x14ac:dyDescent="0.3">
      <c r="A555" s="264" t="str">
        <f t="shared" si="8"/>
        <v>Little RockAR</v>
      </c>
      <c r="B555" s="269">
        <v>72210</v>
      </c>
      <c r="C555" s="270" t="s">
        <v>1705</v>
      </c>
      <c r="D555" s="270" t="s">
        <v>953</v>
      </c>
      <c r="E555" s="277" t="s">
        <v>975</v>
      </c>
      <c r="F555" s="279" t="s">
        <v>879</v>
      </c>
      <c r="Q555" s="268" t="s">
        <v>1740</v>
      </c>
      <c r="R555" s="268">
        <v>9</v>
      </c>
      <c r="S555" s="268"/>
    </row>
    <row r="556" spans="1:19" x14ac:dyDescent="0.3">
      <c r="A556" s="264" t="str">
        <f t="shared" si="8"/>
        <v>Shannon HillsAR</v>
      </c>
      <c r="B556" s="269">
        <v>72002</v>
      </c>
      <c r="C556" s="270" t="s">
        <v>1741</v>
      </c>
      <c r="D556" s="270" t="s">
        <v>953</v>
      </c>
      <c r="E556" s="277" t="s">
        <v>975</v>
      </c>
      <c r="F556" s="279" t="s">
        <v>879</v>
      </c>
      <c r="Q556" s="268" t="s">
        <v>1742</v>
      </c>
      <c r="R556" s="268">
        <v>9</v>
      </c>
      <c r="S556" s="268"/>
    </row>
    <row r="557" spans="1:19" x14ac:dyDescent="0.3">
      <c r="A557" s="264" t="str">
        <f t="shared" si="8"/>
        <v>GreenbrierAR</v>
      </c>
      <c r="B557" s="269">
        <v>72058</v>
      </c>
      <c r="C557" s="270" t="s">
        <v>1743</v>
      </c>
      <c r="D557" s="270" t="s">
        <v>953</v>
      </c>
      <c r="E557" s="277" t="s">
        <v>975</v>
      </c>
      <c r="F557" s="279" t="s">
        <v>879</v>
      </c>
      <c r="Q557" s="268" t="s">
        <v>1744</v>
      </c>
      <c r="R557" s="268">
        <v>28</v>
      </c>
      <c r="S557" s="268"/>
    </row>
    <row r="558" spans="1:19" x14ac:dyDescent="0.3">
      <c r="A558" s="264" t="str">
        <f t="shared" si="8"/>
        <v>ArkadelphiaAR</v>
      </c>
      <c r="B558" s="269">
        <v>71923</v>
      </c>
      <c r="C558" s="270" t="s">
        <v>955</v>
      </c>
      <c r="D558" s="270" t="s">
        <v>953</v>
      </c>
      <c r="E558" s="277" t="s">
        <v>955</v>
      </c>
      <c r="F558" s="279" t="s">
        <v>879</v>
      </c>
      <c r="Q558" s="268" t="s">
        <v>1745</v>
      </c>
      <c r="R558" s="268">
        <v>7</v>
      </c>
      <c r="S558" s="268"/>
    </row>
    <row r="559" spans="1:19" x14ac:dyDescent="0.3">
      <c r="A559" s="264" t="str">
        <f t="shared" si="8"/>
        <v>White HallAR</v>
      </c>
      <c r="B559" s="269">
        <v>71602</v>
      </c>
      <c r="C559" s="270" t="s">
        <v>1544</v>
      </c>
      <c r="D559" s="270" t="s">
        <v>953</v>
      </c>
      <c r="E559" s="277" t="s">
        <v>983</v>
      </c>
      <c r="F559" s="279" t="s">
        <v>879</v>
      </c>
      <c r="Q559" s="268" t="s">
        <v>1690</v>
      </c>
      <c r="R559" s="268">
        <v>17</v>
      </c>
      <c r="S559" s="268"/>
    </row>
    <row r="560" spans="1:19" x14ac:dyDescent="0.3">
      <c r="A560" s="264" t="str">
        <f t="shared" si="8"/>
        <v>MarionAR</v>
      </c>
      <c r="B560" s="269">
        <v>72364</v>
      </c>
      <c r="C560" s="270" t="s">
        <v>1379</v>
      </c>
      <c r="D560" s="270" t="s">
        <v>953</v>
      </c>
      <c r="E560" s="277" t="s">
        <v>980</v>
      </c>
      <c r="F560" s="279" t="s">
        <v>879</v>
      </c>
      <c r="Q560" s="268" t="s">
        <v>1746</v>
      </c>
      <c r="R560" s="268">
        <v>13</v>
      </c>
      <c r="S560" s="268"/>
    </row>
    <row r="561" spans="1:19" x14ac:dyDescent="0.3">
      <c r="A561" s="264" t="str">
        <f t="shared" si="8"/>
        <v>MagnoliaAR</v>
      </c>
      <c r="B561" s="269">
        <v>71753</v>
      </c>
      <c r="C561" s="270" t="s">
        <v>976</v>
      </c>
      <c r="D561" s="270" t="s">
        <v>953</v>
      </c>
      <c r="E561" s="277" t="s">
        <v>976</v>
      </c>
      <c r="F561" s="279" t="s">
        <v>879</v>
      </c>
      <c r="Q561" s="268" t="s">
        <v>1747</v>
      </c>
      <c r="R561" s="268">
        <v>8</v>
      </c>
      <c r="S561" s="268"/>
    </row>
    <row r="562" spans="1:19" x14ac:dyDescent="0.3">
      <c r="A562" s="264" t="str">
        <f t="shared" si="8"/>
        <v>HopeAR</v>
      </c>
      <c r="B562" s="269">
        <v>71801</v>
      </c>
      <c r="C562" s="270" t="s">
        <v>970</v>
      </c>
      <c r="D562" s="270" t="s">
        <v>953</v>
      </c>
      <c r="E562" s="277" t="s">
        <v>970</v>
      </c>
      <c r="F562" s="279" t="s">
        <v>879</v>
      </c>
      <c r="Q562" s="268" t="s">
        <v>1748</v>
      </c>
      <c r="R562" s="268">
        <v>42</v>
      </c>
      <c r="S562" s="268"/>
    </row>
    <row r="563" spans="1:19" x14ac:dyDescent="0.3">
      <c r="A563" s="264" t="str">
        <f t="shared" si="8"/>
        <v>Little RockAR</v>
      </c>
      <c r="B563" s="269">
        <v>72202</v>
      </c>
      <c r="C563" s="270" t="s">
        <v>1705</v>
      </c>
      <c r="D563" s="270" t="s">
        <v>953</v>
      </c>
      <c r="E563" s="277" t="s">
        <v>975</v>
      </c>
      <c r="F563" s="279" t="s">
        <v>879</v>
      </c>
      <c r="Q563" s="268" t="s">
        <v>1706</v>
      </c>
      <c r="R563" s="268">
        <v>13</v>
      </c>
      <c r="S563" s="268"/>
    </row>
    <row r="564" spans="1:19" x14ac:dyDescent="0.3">
      <c r="A564" s="264" t="str">
        <f t="shared" si="8"/>
        <v>North Little RockAR</v>
      </c>
      <c r="B564" s="269">
        <v>72117</v>
      </c>
      <c r="C564" s="270" t="s">
        <v>1724</v>
      </c>
      <c r="D564" s="270" t="s">
        <v>953</v>
      </c>
      <c r="E564" s="277" t="s">
        <v>975</v>
      </c>
      <c r="F564" s="279" t="s">
        <v>879</v>
      </c>
      <c r="Q564" s="268" t="s">
        <v>1749</v>
      </c>
      <c r="R564" s="268">
        <v>4</v>
      </c>
      <c r="S564" s="268"/>
    </row>
    <row r="565" spans="1:19" x14ac:dyDescent="0.3">
      <c r="A565" s="264" t="str">
        <f t="shared" si="8"/>
        <v>Pine BluffAR</v>
      </c>
      <c r="B565" s="269">
        <v>71601</v>
      </c>
      <c r="C565" s="270" t="s">
        <v>983</v>
      </c>
      <c r="D565" s="270" t="s">
        <v>953</v>
      </c>
      <c r="E565" s="277" t="s">
        <v>983</v>
      </c>
      <c r="F565" s="279" t="s">
        <v>879</v>
      </c>
      <c r="Q565" s="268" t="s">
        <v>1750</v>
      </c>
      <c r="R565" s="268">
        <v>16</v>
      </c>
      <c r="S565" s="268"/>
    </row>
    <row r="566" spans="1:19" x14ac:dyDescent="0.3">
      <c r="A566" s="264" t="str">
        <f t="shared" si="8"/>
        <v>Forrest CityAR</v>
      </c>
      <c r="B566" s="269">
        <v>72335</v>
      </c>
      <c r="C566" s="270" t="s">
        <v>965</v>
      </c>
      <c r="D566" s="270" t="s">
        <v>953</v>
      </c>
      <c r="E566" s="277" t="s">
        <v>965</v>
      </c>
      <c r="F566" s="279" t="s">
        <v>879</v>
      </c>
      <c r="Q566" s="268" t="s">
        <v>1034</v>
      </c>
      <c r="R566" s="268">
        <v>9</v>
      </c>
      <c r="S566" s="268"/>
    </row>
    <row r="567" spans="1:19" x14ac:dyDescent="0.3">
      <c r="A567" s="264" t="str">
        <f t="shared" si="8"/>
        <v>Fort SmithAR</v>
      </c>
      <c r="B567" s="269">
        <v>72908</v>
      </c>
      <c r="C567" s="270" t="s">
        <v>966</v>
      </c>
      <c r="D567" s="270" t="s">
        <v>953</v>
      </c>
      <c r="E567" s="277" t="s">
        <v>966</v>
      </c>
      <c r="F567" s="279" t="s">
        <v>879</v>
      </c>
      <c r="Q567" s="268" t="s">
        <v>1751</v>
      </c>
      <c r="R567" s="268">
        <v>15</v>
      </c>
      <c r="S567" s="268"/>
    </row>
    <row r="568" spans="1:19" x14ac:dyDescent="0.3">
      <c r="A568" s="264" t="str">
        <f t="shared" si="8"/>
        <v>GreenwoodAR</v>
      </c>
      <c r="B568" s="269">
        <v>72936</v>
      </c>
      <c r="C568" s="270" t="s">
        <v>1707</v>
      </c>
      <c r="D568" s="270" t="s">
        <v>953</v>
      </c>
      <c r="E568" s="277" t="s">
        <v>966</v>
      </c>
      <c r="F568" s="279" t="s">
        <v>879</v>
      </c>
      <c r="Q568" s="268" t="s">
        <v>1485</v>
      </c>
      <c r="R568" s="268">
        <v>4</v>
      </c>
      <c r="S568" s="268"/>
    </row>
    <row r="569" spans="1:19" x14ac:dyDescent="0.3">
      <c r="A569" s="264" t="str">
        <f t="shared" si="8"/>
        <v>Little RockAR</v>
      </c>
      <c r="B569" s="269">
        <v>72103</v>
      </c>
      <c r="C569" s="270" t="s">
        <v>1705</v>
      </c>
      <c r="D569" s="270" t="s">
        <v>953</v>
      </c>
      <c r="E569" s="277" t="s">
        <v>975</v>
      </c>
      <c r="F569" s="279" t="s">
        <v>879</v>
      </c>
      <c r="Q569" s="268" t="s">
        <v>1752</v>
      </c>
      <c r="R569" s="268">
        <v>5</v>
      </c>
      <c r="S569" s="268"/>
    </row>
    <row r="570" spans="1:19" x14ac:dyDescent="0.3">
      <c r="A570" s="264" t="str">
        <f t="shared" si="8"/>
        <v>AlmaAR</v>
      </c>
      <c r="B570" s="269">
        <v>72921</v>
      </c>
      <c r="C570" s="270" t="s">
        <v>1569</v>
      </c>
      <c r="D570" s="270" t="s">
        <v>953</v>
      </c>
      <c r="E570" s="277" t="s">
        <v>966</v>
      </c>
      <c r="F570" s="279" t="s">
        <v>879</v>
      </c>
      <c r="Q570" s="268" t="s">
        <v>1753</v>
      </c>
      <c r="R570" s="268">
        <v>11</v>
      </c>
      <c r="S570" s="268"/>
    </row>
    <row r="571" spans="1:19" x14ac:dyDescent="0.3">
      <c r="A571" s="264" t="str">
        <f t="shared" si="8"/>
        <v>North Little RockAR</v>
      </c>
      <c r="B571" s="269">
        <v>72114</v>
      </c>
      <c r="C571" s="270" t="s">
        <v>1724</v>
      </c>
      <c r="D571" s="270" t="s">
        <v>953</v>
      </c>
      <c r="E571" s="277" t="s">
        <v>975</v>
      </c>
      <c r="F571" s="279" t="s">
        <v>879</v>
      </c>
      <c r="Q571" s="268" t="s">
        <v>1379</v>
      </c>
      <c r="R571" s="268">
        <v>4</v>
      </c>
      <c r="S571" s="268"/>
    </row>
    <row r="572" spans="1:19" x14ac:dyDescent="0.3">
      <c r="A572" s="264" t="str">
        <f t="shared" si="8"/>
        <v>Little RockAR</v>
      </c>
      <c r="B572" s="269">
        <v>72227</v>
      </c>
      <c r="C572" s="270" t="s">
        <v>1705</v>
      </c>
      <c r="D572" s="270" t="s">
        <v>953</v>
      </c>
      <c r="E572" s="277" t="s">
        <v>975</v>
      </c>
      <c r="F572" s="279" t="s">
        <v>879</v>
      </c>
      <c r="Q572" s="268" t="s">
        <v>1754</v>
      </c>
      <c r="R572" s="268">
        <v>15</v>
      </c>
      <c r="S572" s="268"/>
    </row>
    <row r="573" spans="1:19" x14ac:dyDescent="0.3">
      <c r="A573" s="264" t="str">
        <f t="shared" si="8"/>
        <v>Bella VistaAR</v>
      </c>
      <c r="B573" s="269">
        <v>72714</v>
      </c>
      <c r="C573" s="270" t="s">
        <v>1737</v>
      </c>
      <c r="D573" s="270" t="s">
        <v>953</v>
      </c>
      <c r="E573" s="277" t="s">
        <v>963</v>
      </c>
      <c r="F573" s="279" t="s">
        <v>879</v>
      </c>
      <c r="Q573" s="268" t="s">
        <v>1755</v>
      </c>
      <c r="R573" s="268">
        <v>9</v>
      </c>
      <c r="S573" s="268"/>
    </row>
    <row r="574" spans="1:19" x14ac:dyDescent="0.3">
      <c r="A574" s="264" t="str">
        <f t="shared" si="8"/>
        <v>Little RockAR</v>
      </c>
      <c r="B574" s="269">
        <v>72207</v>
      </c>
      <c r="C574" s="270" t="s">
        <v>1705</v>
      </c>
      <c r="D574" s="270" t="s">
        <v>953</v>
      </c>
      <c r="E574" s="277" t="s">
        <v>975</v>
      </c>
      <c r="F574" s="279" t="s">
        <v>879</v>
      </c>
      <c r="Q574" s="268" t="s">
        <v>1756</v>
      </c>
      <c r="R574" s="268">
        <v>12</v>
      </c>
      <c r="S574" s="268"/>
    </row>
    <row r="575" spans="1:19" x14ac:dyDescent="0.3">
      <c r="A575" s="264" t="str">
        <f t="shared" si="8"/>
        <v>BeebeAR</v>
      </c>
      <c r="B575" s="269">
        <v>72012</v>
      </c>
      <c r="C575" s="270" t="s">
        <v>1757</v>
      </c>
      <c r="D575" s="270" t="s">
        <v>953</v>
      </c>
      <c r="E575" s="277" t="s">
        <v>985</v>
      </c>
      <c r="F575" s="279" t="s">
        <v>879</v>
      </c>
      <c r="Q575" s="268" t="s">
        <v>1758</v>
      </c>
      <c r="R575" s="268">
        <v>19</v>
      </c>
      <c r="S575" s="268"/>
    </row>
    <row r="576" spans="1:19" x14ac:dyDescent="0.3">
      <c r="A576" s="264" t="str">
        <f t="shared" si="8"/>
        <v>CentertonAR</v>
      </c>
      <c r="B576" s="269">
        <v>72719</v>
      </c>
      <c r="C576" s="270" t="s">
        <v>1759</v>
      </c>
      <c r="D576" s="270" t="s">
        <v>953</v>
      </c>
      <c r="E576" s="277" t="s">
        <v>963</v>
      </c>
      <c r="F576" s="279" t="s">
        <v>879</v>
      </c>
      <c r="Q576" s="268" t="s">
        <v>1760</v>
      </c>
      <c r="R576" s="268">
        <v>13</v>
      </c>
      <c r="S576" s="268"/>
    </row>
    <row r="577" spans="1:19" x14ac:dyDescent="0.3">
      <c r="A577" s="264" t="str">
        <f t="shared" si="8"/>
        <v>SheridanAR</v>
      </c>
      <c r="B577" s="269">
        <v>72150</v>
      </c>
      <c r="C577" s="270" t="s">
        <v>1761</v>
      </c>
      <c r="D577" s="270" t="s">
        <v>953</v>
      </c>
      <c r="E577" s="277" t="s">
        <v>975</v>
      </c>
      <c r="F577" s="279" t="s">
        <v>879</v>
      </c>
      <c r="Q577" s="268" t="s">
        <v>1046</v>
      </c>
      <c r="R577" s="268">
        <v>6</v>
      </c>
      <c r="S577" s="268"/>
    </row>
    <row r="578" spans="1:19" x14ac:dyDescent="0.3">
      <c r="A578" s="264" t="str">
        <f t="shared" si="8"/>
        <v>Little RockAR</v>
      </c>
      <c r="B578" s="269">
        <v>72212</v>
      </c>
      <c r="C578" s="270" t="s">
        <v>1705</v>
      </c>
      <c r="D578" s="270" t="s">
        <v>953</v>
      </c>
      <c r="E578" s="277" t="s">
        <v>975</v>
      </c>
      <c r="F578" s="279" t="s">
        <v>879</v>
      </c>
      <c r="Q578" s="268" t="s">
        <v>1762</v>
      </c>
      <c r="R578" s="268">
        <v>11</v>
      </c>
      <c r="S578" s="268"/>
    </row>
    <row r="579" spans="1:19" x14ac:dyDescent="0.3">
      <c r="A579" s="264" t="str">
        <f t="shared" si="8"/>
        <v>LowellAR</v>
      </c>
      <c r="B579" s="269">
        <v>72745</v>
      </c>
      <c r="C579" s="270" t="s">
        <v>1763</v>
      </c>
      <c r="D579" s="270" t="s">
        <v>953</v>
      </c>
      <c r="E579" s="277" t="s">
        <v>963</v>
      </c>
      <c r="F579" s="279" t="s">
        <v>879</v>
      </c>
      <c r="Q579" s="268" t="s">
        <v>1764</v>
      </c>
      <c r="R579" s="268">
        <v>48</v>
      </c>
      <c r="S579" s="268"/>
    </row>
    <row r="580" spans="1:19" x14ac:dyDescent="0.3">
      <c r="A580" s="264" t="str">
        <f t="shared" ref="A580:A643" si="9">CONCATENATE(C580,D580)</f>
        <v>HuntsvilleAR</v>
      </c>
      <c r="B580" s="269">
        <v>72740</v>
      </c>
      <c r="C580" s="270" t="s">
        <v>938</v>
      </c>
      <c r="D580" s="270" t="s">
        <v>953</v>
      </c>
      <c r="E580" s="277" t="s">
        <v>963</v>
      </c>
      <c r="F580" s="279" t="s">
        <v>879</v>
      </c>
      <c r="Q580" s="268" t="s">
        <v>1765</v>
      </c>
      <c r="R580" s="268">
        <v>21</v>
      </c>
      <c r="S580" s="268"/>
    </row>
    <row r="581" spans="1:19" x14ac:dyDescent="0.3">
      <c r="A581" s="264" t="str">
        <f t="shared" si="9"/>
        <v>DardanelleAR</v>
      </c>
      <c r="B581" s="269">
        <v>72834</v>
      </c>
      <c r="C581" s="270" t="s">
        <v>1766</v>
      </c>
      <c r="D581" s="270" t="s">
        <v>953</v>
      </c>
      <c r="E581" s="277" t="s">
        <v>984</v>
      </c>
      <c r="F581" s="279" t="s">
        <v>879</v>
      </c>
      <c r="Q581" s="268" t="s">
        <v>1767</v>
      </c>
      <c r="R581" s="268">
        <v>6</v>
      </c>
      <c r="S581" s="268"/>
    </row>
    <row r="582" spans="1:19" x14ac:dyDescent="0.3">
      <c r="A582" s="264" t="str">
        <f t="shared" si="9"/>
        <v>LonokeAR</v>
      </c>
      <c r="B582" s="269">
        <v>72086</v>
      </c>
      <c r="C582" s="270" t="s">
        <v>1768</v>
      </c>
      <c r="D582" s="270" t="s">
        <v>953</v>
      </c>
      <c r="E582" s="277" t="s">
        <v>975</v>
      </c>
      <c r="F582" s="279" t="s">
        <v>879</v>
      </c>
      <c r="Q582" s="268" t="s">
        <v>1769</v>
      </c>
      <c r="R582" s="268">
        <v>14</v>
      </c>
      <c r="S582" s="268"/>
    </row>
    <row r="583" spans="1:19" x14ac:dyDescent="0.3">
      <c r="A583" s="264" t="str">
        <f t="shared" si="9"/>
        <v>Fort SmithAR</v>
      </c>
      <c r="B583" s="269">
        <v>72916</v>
      </c>
      <c r="C583" s="270" t="s">
        <v>966</v>
      </c>
      <c r="D583" s="270" t="s">
        <v>953</v>
      </c>
      <c r="E583" s="277" t="s">
        <v>966</v>
      </c>
      <c r="F583" s="279" t="s">
        <v>879</v>
      </c>
      <c r="Q583" s="268" t="s">
        <v>1770</v>
      </c>
      <c r="R583" s="268">
        <v>2</v>
      </c>
      <c r="S583" s="268"/>
    </row>
    <row r="584" spans="1:19" x14ac:dyDescent="0.3">
      <c r="A584" s="264" t="str">
        <f t="shared" si="9"/>
        <v>Prairie GroveAR</v>
      </c>
      <c r="B584" s="269">
        <v>72753</v>
      </c>
      <c r="C584" s="270" t="s">
        <v>1771</v>
      </c>
      <c r="D584" s="270" t="s">
        <v>953</v>
      </c>
      <c r="E584" s="277" t="s">
        <v>963</v>
      </c>
      <c r="F584" s="279" t="s">
        <v>879</v>
      </c>
      <c r="Q584" s="268" t="s">
        <v>1418</v>
      </c>
      <c r="R584" s="268">
        <v>10</v>
      </c>
      <c r="S584" s="268"/>
    </row>
    <row r="585" spans="1:19" x14ac:dyDescent="0.3">
      <c r="A585" s="264" t="str">
        <f t="shared" si="9"/>
        <v>TrumannAR</v>
      </c>
      <c r="B585" s="269">
        <v>72472</v>
      </c>
      <c r="C585" s="270" t="s">
        <v>1772</v>
      </c>
      <c r="D585" s="270" t="s">
        <v>953</v>
      </c>
      <c r="E585" s="277" t="s">
        <v>973</v>
      </c>
      <c r="F585" s="279" t="s">
        <v>879</v>
      </c>
      <c r="Q585" s="268" t="s">
        <v>1773</v>
      </c>
      <c r="R585" s="268">
        <v>21</v>
      </c>
      <c r="S585" s="268"/>
    </row>
    <row r="586" spans="1:19" x14ac:dyDescent="0.3">
      <c r="A586" s="264" t="str">
        <f t="shared" si="9"/>
        <v>FarmingtonAR</v>
      </c>
      <c r="B586" s="269">
        <v>72730</v>
      </c>
      <c r="C586" s="270" t="s">
        <v>1673</v>
      </c>
      <c r="D586" s="270" t="s">
        <v>953</v>
      </c>
      <c r="E586" s="277" t="s">
        <v>963</v>
      </c>
      <c r="F586" s="279" t="s">
        <v>879</v>
      </c>
      <c r="Q586" s="268" t="s">
        <v>1404</v>
      </c>
      <c r="R586" s="268">
        <v>9</v>
      </c>
      <c r="S586" s="268"/>
    </row>
    <row r="587" spans="1:19" x14ac:dyDescent="0.3">
      <c r="A587" s="264" t="str">
        <f t="shared" si="9"/>
        <v>Helena - West HelenaAR</v>
      </c>
      <c r="B587" s="269">
        <v>72390</v>
      </c>
      <c r="C587" s="270" t="s">
        <v>1774</v>
      </c>
      <c r="D587" s="270" t="s">
        <v>953</v>
      </c>
      <c r="E587" s="277" t="s">
        <v>968</v>
      </c>
      <c r="F587" s="279" t="s">
        <v>879</v>
      </c>
      <c r="Q587" s="268" t="s">
        <v>1775</v>
      </c>
      <c r="R587" s="268">
        <v>18</v>
      </c>
      <c r="S587" s="268"/>
    </row>
    <row r="588" spans="1:19" x14ac:dyDescent="0.3">
      <c r="A588" s="264" t="str">
        <f t="shared" si="9"/>
        <v>ViloniaAR</v>
      </c>
      <c r="B588" s="269">
        <v>72173</v>
      </c>
      <c r="C588" s="270" t="s">
        <v>1776</v>
      </c>
      <c r="D588" s="270" t="s">
        <v>953</v>
      </c>
      <c r="E588" s="277" t="s">
        <v>975</v>
      </c>
      <c r="F588" s="279" t="s">
        <v>879</v>
      </c>
      <c r="Q588" s="268" t="s">
        <v>1777</v>
      </c>
      <c r="R588" s="268">
        <v>9</v>
      </c>
      <c r="S588" s="268"/>
    </row>
    <row r="589" spans="1:19" x14ac:dyDescent="0.3">
      <c r="A589" s="264" t="str">
        <f t="shared" si="9"/>
        <v>WardAR</v>
      </c>
      <c r="B589" s="269">
        <v>72176</v>
      </c>
      <c r="C589" s="270" t="s">
        <v>1778</v>
      </c>
      <c r="D589" s="270" t="s">
        <v>953</v>
      </c>
      <c r="E589" s="277" t="s">
        <v>975</v>
      </c>
      <c r="F589" s="279" t="s">
        <v>879</v>
      </c>
      <c r="Q589" s="268" t="s">
        <v>1779</v>
      </c>
      <c r="R589" s="268">
        <v>36</v>
      </c>
      <c r="S589" s="268"/>
    </row>
    <row r="590" spans="1:19" x14ac:dyDescent="0.3">
      <c r="A590" s="264" t="str">
        <f t="shared" si="9"/>
        <v>AshdownAR</v>
      </c>
      <c r="B590" s="269">
        <v>71822</v>
      </c>
      <c r="C590" s="270" t="s">
        <v>1780</v>
      </c>
      <c r="D590" s="270" t="s">
        <v>953</v>
      </c>
      <c r="E590" s="277" t="s">
        <v>986</v>
      </c>
      <c r="F590" s="279" t="s">
        <v>879</v>
      </c>
      <c r="Q590" s="271" t="s">
        <v>1781</v>
      </c>
      <c r="R590" s="271">
        <v>99</v>
      </c>
      <c r="S590" s="271"/>
    </row>
    <row r="591" spans="1:19" x14ac:dyDescent="0.3">
      <c r="A591" s="264" t="str">
        <f t="shared" si="9"/>
        <v>AustinAR</v>
      </c>
      <c r="B591" s="269">
        <v>72007</v>
      </c>
      <c r="C591" s="270" t="s">
        <v>1632</v>
      </c>
      <c r="D591" s="270" t="s">
        <v>953</v>
      </c>
      <c r="E591" s="277" t="s">
        <v>975</v>
      </c>
      <c r="F591" s="279" t="s">
        <v>879</v>
      </c>
      <c r="Q591" s="268" t="s">
        <v>1782</v>
      </c>
      <c r="R591" s="268">
        <v>12</v>
      </c>
      <c r="S591" s="268"/>
    </row>
    <row r="592" spans="1:19" x14ac:dyDescent="0.3">
      <c r="A592" s="264" t="str">
        <f t="shared" si="9"/>
        <v>OsceolaAR</v>
      </c>
      <c r="B592" s="269">
        <v>72370</v>
      </c>
      <c r="C592" s="270" t="s">
        <v>1783</v>
      </c>
      <c r="D592" s="270" t="s">
        <v>953</v>
      </c>
      <c r="E592" s="277" t="s">
        <v>960</v>
      </c>
      <c r="F592" s="279" t="s">
        <v>879</v>
      </c>
      <c r="Q592" s="268" t="s">
        <v>1784</v>
      </c>
      <c r="R592" s="268">
        <v>7</v>
      </c>
      <c r="S592" s="268"/>
    </row>
    <row r="593" spans="1:19" x14ac:dyDescent="0.3">
      <c r="A593" s="264" t="str">
        <f t="shared" si="9"/>
        <v>JudsoniaAR</v>
      </c>
      <c r="B593" s="269">
        <v>72081</v>
      </c>
      <c r="C593" s="270" t="s">
        <v>1785</v>
      </c>
      <c r="D593" s="270" t="s">
        <v>953</v>
      </c>
      <c r="E593" s="277" t="s">
        <v>985</v>
      </c>
      <c r="F593" s="279" t="s">
        <v>879</v>
      </c>
      <c r="Q593" s="268" t="s">
        <v>1637</v>
      </c>
      <c r="R593" s="268">
        <v>21</v>
      </c>
      <c r="S593" s="268"/>
    </row>
    <row r="594" spans="1:19" x14ac:dyDescent="0.3">
      <c r="A594" s="264" t="str">
        <f t="shared" si="9"/>
        <v>DoverAR</v>
      </c>
      <c r="B594" s="269">
        <v>72837</v>
      </c>
      <c r="C594" s="270" t="s">
        <v>1094</v>
      </c>
      <c r="D594" s="270" t="s">
        <v>953</v>
      </c>
      <c r="E594" s="277" t="s">
        <v>984</v>
      </c>
      <c r="F594" s="279" t="s">
        <v>879</v>
      </c>
      <c r="Q594" s="268" t="s">
        <v>1641</v>
      </c>
      <c r="R594" s="268">
        <v>10</v>
      </c>
      <c r="S594" s="268"/>
    </row>
    <row r="595" spans="1:19" x14ac:dyDescent="0.3">
      <c r="A595" s="264" t="str">
        <f t="shared" si="9"/>
        <v>Star CityAR</v>
      </c>
      <c r="B595" s="269">
        <v>71667</v>
      </c>
      <c r="C595" s="270" t="s">
        <v>1786</v>
      </c>
      <c r="D595" s="270" t="s">
        <v>953</v>
      </c>
      <c r="E595" s="277" t="s">
        <v>983</v>
      </c>
      <c r="F595" s="279" t="s">
        <v>879</v>
      </c>
      <c r="Q595" s="268" t="s">
        <v>1787</v>
      </c>
      <c r="R595" s="268">
        <v>8</v>
      </c>
      <c r="S595" s="268"/>
    </row>
    <row r="596" spans="1:19" x14ac:dyDescent="0.3">
      <c r="A596" s="264" t="str">
        <f t="shared" si="9"/>
        <v>Pea RidgeAR</v>
      </c>
      <c r="B596" s="269">
        <v>72751</v>
      </c>
      <c r="C596" s="270" t="s">
        <v>1788</v>
      </c>
      <c r="D596" s="270" t="s">
        <v>953</v>
      </c>
      <c r="E596" s="277" t="s">
        <v>963</v>
      </c>
      <c r="F596" s="279" t="s">
        <v>879</v>
      </c>
      <c r="Q596" s="268" t="s">
        <v>1789</v>
      </c>
      <c r="R596" s="268">
        <v>23</v>
      </c>
      <c r="S596" s="268"/>
    </row>
    <row r="597" spans="1:19" x14ac:dyDescent="0.3">
      <c r="A597" s="264" t="str">
        <f t="shared" si="9"/>
        <v>GentryAR</v>
      </c>
      <c r="B597" s="269">
        <v>72734</v>
      </c>
      <c r="C597" s="270" t="s">
        <v>1790</v>
      </c>
      <c r="D597" s="270" t="s">
        <v>953</v>
      </c>
      <c r="E597" s="277" t="s">
        <v>963</v>
      </c>
      <c r="F597" s="279" t="s">
        <v>879</v>
      </c>
      <c r="Q597" s="268" t="s">
        <v>1659</v>
      </c>
      <c r="R597" s="268">
        <v>12</v>
      </c>
      <c r="S597" s="268"/>
    </row>
    <row r="598" spans="1:19" x14ac:dyDescent="0.3">
      <c r="A598" s="264" t="str">
        <f t="shared" si="9"/>
        <v>PrescottAR</v>
      </c>
      <c r="B598" s="269">
        <v>71857</v>
      </c>
      <c r="C598" s="270" t="s">
        <v>996</v>
      </c>
      <c r="D598" s="270" t="s">
        <v>953</v>
      </c>
      <c r="E598" s="277" t="s">
        <v>970</v>
      </c>
      <c r="F598" s="279" t="s">
        <v>879</v>
      </c>
      <c r="Q598" s="268" t="s">
        <v>1791</v>
      </c>
      <c r="R598" s="268">
        <v>6</v>
      </c>
      <c r="S598" s="268"/>
    </row>
    <row r="599" spans="1:19" x14ac:dyDescent="0.3">
      <c r="A599" s="264" t="str">
        <f t="shared" si="9"/>
        <v>Bald KnobAR</v>
      </c>
      <c r="B599" s="269">
        <v>72010</v>
      </c>
      <c r="C599" s="270" t="s">
        <v>1792</v>
      </c>
      <c r="D599" s="270" t="s">
        <v>953</v>
      </c>
      <c r="E599" s="277" t="s">
        <v>985</v>
      </c>
      <c r="F599" s="279" t="s">
        <v>879</v>
      </c>
      <c r="Q599" s="271" t="s">
        <v>1793</v>
      </c>
      <c r="R599" s="271">
        <v>247</v>
      </c>
      <c r="S599" s="271"/>
    </row>
    <row r="600" spans="1:19" x14ac:dyDescent="0.3">
      <c r="A600" s="264" t="str">
        <f t="shared" si="9"/>
        <v>AtkinsAR</v>
      </c>
      <c r="B600" s="269">
        <v>72823</v>
      </c>
      <c r="C600" s="270" t="s">
        <v>1794</v>
      </c>
      <c r="D600" s="270" t="s">
        <v>953</v>
      </c>
      <c r="E600" s="277" t="s">
        <v>984</v>
      </c>
      <c r="F600" s="279" t="s">
        <v>879</v>
      </c>
      <c r="Q600" s="268" t="s">
        <v>1795</v>
      </c>
      <c r="R600" s="268">
        <v>12</v>
      </c>
      <c r="S600" s="268"/>
    </row>
    <row r="601" spans="1:19" x14ac:dyDescent="0.3">
      <c r="A601" s="264" t="str">
        <f t="shared" si="9"/>
        <v>West ForkAR</v>
      </c>
      <c r="B601" s="269">
        <v>72774</v>
      </c>
      <c r="C601" s="270" t="s">
        <v>1796</v>
      </c>
      <c r="D601" s="270" t="s">
        <v>953</v>
      </c>
      <c r="E601" s="277" t="s">
        <v>963</v>
      </c>
      <c r="F601" s="279" t="s">
        <v>879</v>
      </c>
      <c r="Q601" s="268" t="s">
        <v>922</v>
      </c>
      <c r="R601" s="268">
        <v>7</v>
      </c>
      <c r="S601" s="268"/>
    </row>
    <row r="602" spans="1:19" x14ac:dyDescent="0.3">
      <c r="A602" s="264" t="str">
        <f t="shared" si="9"/>
        <v>GravetteAR</v>
      </c>
      <c r="B602" s="269">
        <v>72736</v>
      </c>
      <c r="C602" s="270" t="s">
        <v>1797</v>
      </c>
      <c r="D602" s="270" t="s">
        <v>953</v>
      </c>
      <c r="E602" s="277" t="s">
        <v>963</v>
      </c>
      <c r="F602" s="279" t="s">
        <v>879</v>
      </c>
      <c r="Q602" s="268" t="s">
        <v>1798</v>
      </c>
      <c r="R602" s="268">
        <v>10</v>
      </c>
      <c r="S602" s="268"/>
    </row>
    <row r="603" spans="1:19" x14ac:dyDescent="0.3">
      <c r="A603" s="264" t="str">
        <f t="shared" si="9"/>
        <v>ElkinsAR</v>
      </c>
      <c r="B603" s="269">
        <v>72727</v>
      </c>
      <c r="C603" s="270" t="s">
        <v>1799</v>
      </c>
      <c r="D603" s="270" t="s">
        <v>953</v>
      </c>
      <c r="E603" s="277" t="s">
        <v>963</v>
      </c>
      <c r="F603" s="279" t="s">
        <v>879</v>
      </c>
      <c r="Q603" s="268" t="s">
        <v>1800</v>
      </c>
      <c r="R603" s="268">
        <v>24</v>
      </c>
      <c r="S603" s="268"/>
    </row>
    <row r="604" spans="1:19" x14ac:dyDescent="0.3">
      <c r="A604" s="264" t="str">
        <f t="shared" si="9"/>
        <v>HarrisburgAR</v>
      </c>
      <c r="B604" s="269">
        <v>72432</v>
      </c>
      <c r="C604" s="270" t="s">
        <v>1801</v>
      </c>
      <c r="D604" s="270" t="s">
        <v>953</v>
      </c>
      <c r="E604" s="277" t="s">
        <v>973</v>
      </c>
      <c r="F604" s="279" t="s">
        <v>879</v>
      </c>
      <c r="Q604" s="268" t="s">
        <v>1802</v>
      </c>
      <c r="R604" s="268">
        <v>7</v>
      </c>
      <c r="S604" s="268"/>
    </row>
    <row r="605" spans="1:19" x14ac:dyDescent="0.3">
      <c r="A605" s="264" t="str">
        <f t="shared" si="9"/>
        <v>RisonAR</v>
      </c>
      <c r="B605" s="269">
        <v>71665</v>
      </c>
      <c r="C605" s="270" t="s">
        <v>1803</v>
      </c>
      <c r="D605" s="270" t="s">
        <v>953</v>
      </c>
      <c r="E605" s="277" t="s">
        <v>983</v>
      </c>
      <c r="F605" s="279" t="s">
        <v>879</v>
      </c>
      <c r="Q605" s="268" t="s">
        <v>1804</v>
      </c>
      <c r="R605" s="268">
        <v>15</v>
      </c>
      <c r="S605" s="268"/>
    </row>
    <row r="606" spans="1:19" x14ac:dyDescent="0.3">
      <c r="A606" s="264" t="str">
        <f t="shared" si="9"/>
        <v>MayflowerAR</v>
      </c>
      <c r="B606" s="269">
        <v>72106</v>
      </c>
      <c r="C606" s="270" t="s">
        <v>1805</v>
      </c>
      <c r="D606" s="270" t="s">
        <v>953</v>
      </c>
      <c r="E606" s="277" t="s">
        <v>975</v>
      </c>
      <c r="F606" s="279" t="s">
        <v>879</v>
      </c>
      <c r="Q606" s="268" t="s">
        <v>1401</v>
      </c>
      <c r="R606" s="268">
        <v>9</v>
      </c>
      <c r="S606" s="268"/>
    </row>
    <row r="607" spans="1:19" x14ac:dyDescent="0.3">
      <c r="A607" s="264" t="str">
        <f t="shared" si="9"/>
        <v>Helena - West HelenaAR</v>
      </c>
      <c r="B607" s="269">
        <v>72342</v>
      </c>
      <c r="C607" s="270" t="s">
        <v>1774</v>
      </c>
      <c r="D607" s="270" t="s">
        <v>953</v>
      </c>
      <c r="E607" s="277" t="s">
        <v>968</v>
      </c>
      <c r="F607" s="279" t="s">
        <v>879</v>
      </c>
      <c r="Q607" s="268" t="s">
        <v>1224</v>
      </c>
      <c r="R607" s="268">
        <v>46</v>
      </c>
      <c r="S607" s="268"/>
    </row>
    <row r="608" spans="1:19" x14ac:dyDescent="0.3">
      <c r="A608" s="264" t="str">
        <f t="shared" si="9"/>
        <v>BonoAR</v>
      </c>
      <c r="B608" s="269">
        <v>72416</v>
      </c>
      <c r="C608" s="270" t="s">
        <v>1806</v>
      </c>
      <c r="D608" s="270" t="s">
        <v>953</v>
      </c>
      <c r="E608" s="277" t="s">
        <v>973</v>
      </c>
      <c r="F608" s="279" t="s">
        <v>879</v>
      </c>
      <c r="Q608" s="268" t="s">
        <v>1807</v>
      </c>
      <c r="R608" s="268">
        <v>12</v>
      </c>
      <c r="S608" s="268"/>
    </row>
    <row r="609" spans="1:19" x14ac:dyDescent="0.3">
      <c r="A609" s="264" t="str">
        <f t="shared" si="9"/>
        <v>LincolnAR</v>
      </c>
      <c r="B609" s="269">
        <v>72744</v>
      </c>
      <c r="C609" s="270" t="s">
        <v>1224</v>
      </c>
      <c r="D609" s="270" t="s">
        <v>953</v>
      </c>
      <c r="E609" s="277" t="s">
        <v>963</v>
      </c>
      <c r="F609" s="279" t="s">
        <v>879</v>
      </c>
      <c r="Q609" s="268" t="s">
        <v>1808</v>
      </c>
      <c r="R609" s="268">
        <v>8</v>
      </c>
      <c r="S609" s="268"/>
    </row>
    <row r="610" spans="1:19" x14ac:dyDescent="0.3">
      <c r="A610" s="264" t="str">
        <f t="shared" si="9"/>
        <v>BrooklandAR</v>
      </c>
      <c r="B610" s="269">
        <v>72417</v>
      </c>
      <c r="C610" s="270" t="s">
        <v>1809</v>
      </c>
      <c r="D610" s="270" t="s">
        <v>953</v>
      </c>
      <c r="E610" s="277" t="s">
        <v>973</v>
      </c>
      <c r="F610" s="279" t="s">
        <v>879</v>
      </c>
      <c r="Q610" s="268" t="s">
        <v>1246</v>
      </c>
      <c r="R610" s="268">
        <v>77</v>
      </c>
      <c r="S610" s="268"/>
    </row>
    <row r="611" spans="1:19" x14ac:dyDescent="0.3">
      <c r="A611" s="264" t="str">
        <f t="shared" si="9"/>
        <v>GarfieldAR</v>
      </c>
      <c r="B611" s="269">
        <v>72732</v>
      </c>
      <c r="C611" s="270" t="s">
        <v>1810</v>
      </c>
      <c r="D611" s="270" t="s">
        <v>953</v>
      </c>
      <c r="E611" s="277" t="s">
        <v>963</v>
      </c>
      <c r="F611" s="279" t="s">
        <v>879</v>
      </c>
      <c r="Q611" s="268" t="s">
        <v>1811</v>
      </c>
      <c r="R611" s="268">
        <v>7</v>
      </c>
      <c r="S611" s="268"/>
    </row>
    <row r="612" spans="1:19" x14ac:dyDescent="0.3">
      <c r="A612" s="264" t="str">
        <f t="shared" si="9"/>
        <v>BismarckAR</v>
      </c>
      <c r="B612" s="269">
        <v>71929</v>
      </c>
      <c r="C612" s="270" t="s">
        <v>1782</v>
      </c>
      <c r="D612" s="270" t="s">
        <v>953</v>
      </c>
      <c r="E612" s="277" t="s">
        <v>978</v>
      </c>
      <c r="F612" s="279" t="s">
        <v>879</v>
      </c>
      <c r="Q612" s="268" t="s">
        <v>1254</v>
      </c>
      <c r="R612" s="268">
        <v>13</v>
      </c>
      <c r="S612" s="268"/>
    </row>
    <row r="613" spans="1:19" x14ac:dyDescent="0.3">
      <c r="A613" s="264" t="str">
        <f t="shared" si="9"/>
        <v>FoukeAR</v>
      </c>
      <c r="B613" s="269">
        <v>71837</v>
      </c>
      <c r="C613" s="270" t="s">
        <v>1812</v>
      </c>
      <c r="D613" s="270" t="s">
        <v>953</v>
      </c>
      <c r="E613" s="277" t="s">
        <v>986</v>
      </c>
      <c r="F613" s="279" t="s">
        <v>879</v>
      </c>
      <c r="Q613" s="271" t="s">
        <v>1813</v>
      </c>
      <c r="R613" s="271">
        <v>212</v>
      </c>
      <c r="S613" s="271"/>
    </row>
    <row r="614" spans="1:19" x14ac:dyDescent="0.3">
      <c r="A614" s="264" t="str">
        <f t="shared" si="9"/>
        <v>RoyalAR</v>
      </c>
      <c r="B614" s="269">
        <v>71968</v>
      </c>
      <c r="C614" s="270" t="s">
        <v>1814</v>
      </c>
      <c r="D614" s="270" t="s">
        <v>953</v>
      </c>
      <c r="E614" s="277" t="s">
        <v>971</v>
      </c>
      <c r="F614" s="279" t="s">
        <v>879</v>
      </c>
      <c r="Q614" s="268" t="s">
        <v>1815</v>
      </c>
      <c r="R614" s="268">
        <v>13</v>
      </c>
      <c r="S614" s="268"/>
    </row>
    <row r="615" spans="1:19" x14ac:dyDescent="0.3">
      <c r="A615" s="264" t="str">
        <f t="shared" si="9"/>
        <v>LavacaAR</v>
      </c>
      <c r="B615" s="269">
        <v>72941</v>
      </c>
      <c r="C615" s="270" t="s">
        <v>1816</v>
      </c>
      <c r="D615" s="270" t="s">
        <v>953</v>
      </c>
      <c r="E615" s="277" t="s">
        <v>966</v>
      </c>
      <c r="F615" s="279" t="s">
        <v>879</v>
      </c>
      <c r="Q615" s="268" t="s">
        <v>1532</v>
      </c>
      <c r="R615" s="268">
        <v>52</v>
      </c>
      <c r="S615" s="268"/>
    </row>
    <row r="616" spans="1:19" x14ac:dyDescent="0.3">
      <c r="A616" s="264" t="str">
        <f t="shared" si="9"/>
        <v>BarlingAR</v>
      </c>
      <c r="B616" s="269">
        <v>72923</v>
      </c>
      <c r="C616" s="270" t="s">
        <v>1817</v>
      </c>
      <c r="D616" s="270" t="s">
        <v>953</v>
      </c>
      <c r="E616" s="277" t="s">
        <v>966</v>
      </c>
      <c r="F616" s="279" t="s">
        <v>879</v>
      </c>
      <c r="Q616" s="268" t="s">
        <v>1818</v>
      </c>
      <c r="R616" s="268">
        <v>49</v>
      </c>
      <c r="S616" s="268"/>
    </row>
    <row r="617" spans="1:19" x14ac:dyDescent="0.3">
      <c r="A617" s="264" t="str">
        <f t="shared" si="9"/>
        <v>HensleyAR</v>
      </c>
      <c r="B617" s="269">
        <v>72065</v>
      </c>
      <c r="C617" s="270" t="s">
        <v>1819</v>
      </c>
      <c r="D617" s="270" t="s">
        <v>953</v>
      </c>
      <c r="E617" s="277" t="s">
        <v>975</v>
      </c>
      <c r="F617" s="279" t="s">
        <v>879</v>
      </c>
      <c r="Q617" s="268" t="s">
        <v>1820</v>
      </c>
      <c r="R617" s="268">
        <v>27</v>
      </c>
      <c r="S617" s="268"/>
    </row>
    <row r="618" spans="1:19" x14ac:dyDescent="0.3">
      <c r="A618" s="264" t="str">
        <f t="shared" si="9"/>
        <v>ManilaAR</v>
      </c>
      <c r="B618" s="269">
        <v>72442</v>
      </c>
      <c r="C618" s="270" t="s">
        <v>1821</v>
      </c>
      <c r="D618" s="270" t="s">
        <v>953</v>
      </c>
      <c r="E618" s="277" t="s">
        <v>960</v>
      </c>
      <c r="F618" s="279" t="s">
        <v>879</v>
      </c>
      <c r="Q618" s="268" t="s">
        <v>1822</v>
      </c>
      <c r="R618" s="268">
        <v>24</v>
      </c>
      <c r="S618" s="268"/>
    </row>
    <row r="619" spans="1:19" x14ac:dyDescent="0.3">
      <c r="A619" s="264" t="str">
        <f t="shared" si="9"/>
        <v>EnglandAR</v>
      </c>
      <c r="B619" s="269">
        <v>72046</v>
      </c>
      <c r="C619" s="270" t="s">
        <v>1823</v>
      </c>
      <c r="D619" s="270" t="s">
        <v>953</v>
      </c>
      <c r="E619" s="277" t="s">
        <v>975</v>
      </c>
      <c r="F619" s="279" t="s">
        <v>879</v>
      </c>
      <c r="Q619" s="268" t="s">
        <v>1824</v>
      </c>
      <c r="R619" s="268">
        <v>13</v>
      </c>
      <c r="S619" s="268"/>
    </row>
    <row r="620" spans="1:19" x14ac:dyDescent="0.3">
      <c r="A620" s="264" t="str">
        <f t="shared" si="9"/>
        <v>MulberryAR</v>
      </c>
      <c r="B620" s="269">
        <v>72947</v>
      </c>
      <c r="C620" s="270" t="s">
        <v>1825</v>
      </c>
      <c r="D620" s="270" t="s">
        <v>953</v>
      </c>
      <c r="E620" s="277" t="s">
        <v>966</v>
      </c>
      <c r="F620" s="279" t="s">
        <v>879</v>
      </c>
      <c r="Q620" s="268" t="s">
        <v>1826</v>
      </c>
      <c r="R620" s="268">
        <v>34</v>
      </c>
      <c r="S620" s="268"/>
    </row>
    <row r="621" spans="1:19" x14ac:dyDescent="0.3">
      <c r="A621" s="264" t="str">
        <f t="shared" si="9"/>
        <v>DanvilleAR</v>
      </c>
      <c r="B621" s="269">
        <v>72833</v>
      </c>
      <c r="C621" s="270" t="s">
        <v>1304</v>
      </c>
      <c r="D621" s="270" t="s">
        <v>953</v>
      </c>
      <c r="E621" s="277" t="s">
        <v>984</v>
      </c>
      <c r="F621" s="279" t="s">
        <v>879</v>
      </c>
      <c r="Q621" s="271" t="s">
        <v>1827</v>
      </c>
      <c r="R621" s="271">
        <v>586</v>
      </c>
      <c r="S621" s="271"/>
    </row>
    <row r="622" spans="1:19" x14ac:dyDescent="0.3">
      <c r="A622" s="264" t="str">
        <f t="shared" si="9"/>
        <v>BauxiteAR</v>
      </c>
      <c r="B622" s="269">
        <v>72011</v>
      </c>
      <c r="C622" s="270" t="s">
        <v>1828</v>
      </c>
      <c r="D622" s="270" t="s">
        <v>953</v>
      </c>
      <c r="E622" s="277" t="s">
        <v>975</v>
      </c>
      <c r="F622" s="279" t="s">
        <v>879</v>
      </c>
      <c r="Q622" s="268" t="s">
        <v>1829</v>
      </c>
      <c r="R622" s="268">
        <v>14</v>
      </c>
      <c r="S622" s="268"/>
    </row>
    <row r="623" spans="1:19" x14ac:dyDescent="0.3">
      <c r="A623" s="264" t="str">
        <f t="shared" si="9"/>
        <v>PerryvilleAR</v>
      </c>
      <c r="B623" s="269">
        <v>72126</v>
      </c>
      <c r="C623" s="270" t="s">
        <v>1830</v>
      </c>
      <c r="D623" s="270" t="s">
        <v>953</v>
      </c>
      <c r="E623" s="277" t="s">
        <v>975</v>
      </c>
      <c r="F623" s="279" t="s">
        <v>879</v>
      </c>
      <c r="Q623" s="268" t="s">
        <v>1831</v>
      </c>
      <c r="R623" s="268">
        <v>25</v>
      </c>
      <c r="S623" s="268"/>
    </row>
    <row r="624" spans="1:19" x14ac:dyDescent="0.3">
      <c r="A624" s="264" t="str">
        <f t="shared" si="9"/>
        <v>BradfordAR</v>
      </c>
      <c r="B624" s="269">
        <v>72020</v>
      </c>
      <c r="C624" s="270" t="s">
        <v>1832</v>
      </c>
      <c r="D624" s="270" t="s">
        <v>953</v>
      </c>
      <c r="E624" s="277" t="s">
        <v>985</v>
      </c>
      <c r="F624" s="279" t="s">
        <v>879</v>
      </c>
      <c r="Q624" s="268" t="s">
        <v>1833</v>
      </c>
      <c r="R624" s="268">
        <v>394</v>
      </c>
      <c r="S624" s="268"/>
    </row>
    <row r="625" spans="1:19" x14ac:dyDescent="0.3">
      <c r="A625" s="264" t="str">
        <f t="shared" si="9"/>
        <v>Cave SpringsAR</v>
      </c>
      <c r="B625" s="269">
        <v>72718</v>
      </c>
      <c r="C625" s="270" t="s">
        <v>1834</v>
      </c>
      <c r="D625" s="270" t="s">
        <v>953</v>
      </c>
      <c r="E625" s="277" t="s">
        <v>963</v>
      </c>
      <c r="F625" s="279" t="s">
        <v>879</v>
      </c>
      <c r="Q625" s="268" t="s">
        <v>1835</v>
      </c>
      <c r="R625" s="268">
        <v>19</v>
      </c>
      <c r="S625" s="268"/>
    </row>
    <row r="626" spans="1:19" x14ac:dyDescent="0.3">
      <c r="A626" s="264" t="str">
        <f t="shared" si="9"/>
        <v>GassvilleAR</v>
      </c>
      <c r="B626" s="269">
        <v>72635</v>
      </c>
      <c r="C626" s="270" t="s">
        <v>1836</v>
      </c>
      <c r="D626" s="270" t="s">
        <v>953</v>
      </c>
      <c r="E626" s="277" t="s">
        <v>981</v>
      </c>
      <c r="F626" s="279" t="s">
        <v>879</v>
      </c>
      <c r="Q626" s="268" t="s">
        <v>1095</v>
      </c>
      <c r="R626" s="268">
        <v>99</v>
      </c>
      <c r="S626" s="268"/>
    </row>
    <row r="627" spans="1:19" x14ac:dyDescent="0.3">
      <c r="A627" s="264" t="str">
        <f t="shared" si="9"/>
        <v>PearcyAR</v>
      </c>
      <c r="B627" s="269">
        <v>71964</v>
      </c>
      <c r="C627" s="270" t="s">
        <v>1837</v>
      </c>
      <c r="D627" s="270" t="s">
        <v>953</v>
      </c>
      <c r="E627" s="277" t="s">
        <v>971</v>
      </c>
      <c r="F627" s="279" t="s">
        <v>879</v>
      </c>
      <c r="Q627" s="268" t="s">
        <v>1838</v>
      </c>
      <c r="R627" s="268">
        <v>22</v>
      </c>
      <c r="S627" s="268"/>
    </row>
    <row r="628" spans="1:19" x14ac:dyDescent="0.3">
      <c r="A628" s="264" t="str">
        <f t="shared" si="9"/>
        <v>GurdonAR</v>
      </c>
      <c r="B628" s="269">
        <v>71743</v>
      </c>
      <c r="C628" s="270" t="s">
        <v>1839</v>
      </c>
      <c r="D628" s="270" t="s">
        <v>953</v>
      </c>
      <c r="E628" s="277" t="s">
        <v>955</v>
      </c>
      <c r="F628" s="279" t="s">
        <v>879</v>
      </c>
      <c r="Q628" s="268" t="s">
        <v>1840</v>
      </c>
      <c r="R628" s="268">
        <v>13</v>
      </c>
      <c r="S628" s="268"/>
    </row>
    <row r="629" spans="1:19" x14ac:dyDescent="0.3">
      <c r="A629" s="264" t="str">
        <f t="shared" si="9"/>
        <v>RedfieldAR</v>
      </c>
      <c r="B629" s="269">
        <v>72132</v>
      </c>
      <c r="C629" s="270" t="s">
        <v>1841</v>
      </c>
      <c r="D629" s="270" t="s">
        <v>953</v>
      </c>
      <c r="E629" s="277" t="s">
        <v>983</v>
      </c>
      <c r="F629" s="279" t="s">
        <v>879</v>
      </c>
      <c r="Q629" s="271" t="s">
        <v>1842</v>
      </c>
      <c r="R629" s="271">
        <v>210</v>
      </c>
      <c r="S629" s="271"/>
    </row>
    <row r="630" spans="1:19" x14ac:dyDescent="0.3">
      <c r="A630" s="264" t="str">
        <f t="shared" si="9"/>
        <v>HackettAR</v>
      </c>
      <c r="B630" s="269">
        <v>72937</v>
      </c>
      <c r="C630" s="270" t="s">
        <v>1843</v>
      </c>
      <c r="D630" s="270" t="s">
        <v>953</v>
      </c>
      <c r="E630" s="277" t="s">
        <v>966</v>
      </c>
      <c r="F630" s="279" t="s">
        <v>879</v>
      </c>
      <c r="Q630" s="268" t="s">
        <v>1844</v>
      </c>
      <c r="R630" s="268">
        <v>12</v>
      </c>
      <c r="S630" s="268"/>
    </row>
    <row r="631" spans="1:19" x14ac:dyDescent="0.3">
      <c r="A631" s="264" t="str">
        <f t="shared" si="9"/>
        <v>CarlisleAR</v>
      </c>
      <c r="B631" s="269">
        <v>72024</v>
      </c>
      <c r="C631" s="270" t="s">
        <v>1845</v>
      </c>
      <c r="D631" s="270" t="s">
        <v>953</v>
      </c>
      <c r="E631" s="277" t="s">
        <v>975</v>
      </c>
      <c r="F631" s="279" t="s">
        <v>879</v>
      </c>
      <c r="Q631" s="268" t="s">
        <v>1846</v>
      </c>
      <c r="R631" s="268">
        <v>44</v>
      </c>
      <c r="S631" s="268"/>
    </row>
    <row r="632" spans="1:19" x14ac:dyDescent="0.3">
      <c r="A632" s="264" t="str">
        <f t="shared" si="9"/>
        <v>HamptonAR</v>
      </c>
      <c r="B632" s="269">
        <v>71744</v>
      </c>
      <c r="C632" s="270" t="s">
        <v>1847</v>
      </c>
      <c r="D632" s="270" t="s">
        <v>953</v>
      </c>
      <c r="E632" s="277" t="s">
        <v>961</v>
      </c>
      <c r="F632" s="279" t="s">
        <v>879</v>
      </c>
      <c r="Q632" s="268" t="s">
        <v>1848</v>
      </c>
      <c r="R632" s="268">
        <v>1</v>
      </c>
      <c r="S632" s="268"/>
    </row>
    <row r="633" spans="1:19" x14ac:dyDescent="0.3">
      <c r="A633" s="264" t="str">
        <f t="shared" si="9"/>
        <v>OmahaAR</v>
      </c>
      <c r="B633" s="269">
        <v>72662</v>
      </c>
      <c r="C633" s="270" t="s">
        <v>1849</v>
      </c>
      <c r="D633" s="270" t="s">
        <v>953</v>
      </c>
      <c r="E633" s="277" t="s">
        <v>967</v>
      </c>
      <c r="F633" s="279" t="s">
        <v>879</v>
      </c>
      <c r="Q633" s="268" t="s">
        <v>1850</v>
      </c>
      <c r="R633" s="268">
        <v>4</v>
      </c>
      <c r="S633" s="268"/>
    </row>
    <row r="634" spans="1:19" x14ac:dyDescent="0.3">
      <c r="A634" s="264" t="str">
        <f t="shared" si="9"/>
        <v>MountainburgAR</v>
      </c>
      <c r="B634" s="269">
        <v>72946</v>
      </c>
      <c r="C634" s="270" t="s">
        <v>1851</v>
      </c>
      <c r="D634" s="270" t="s">
        <v>953</v>
      </c>
      <c r="E634" s="277" t="s">
        <v>966</v>
      </c>
      <c r="F634" s="279" t="s">
        <v>879</v>
      </c>
      <c r="Q634" s="268" t="s">
        <v>1852</v>
      </c>
      <c r="R634" s="268">
        <v>2</v>
      </c>
      <c r="S634" s="268"/>
    </row>
    <row r="635" spans="1:19" x14ac:dyDescent="0.3">
      <c r="A635" s="264" t="str">
        <f t="shared" si="9"/>
        <v>WaldoAR</v>
      </c>
      <c r="B635" s="269">
        <v>71770</v>
      </c>
      <c r="C635" s="270" t="s">
        <v>1853</v>
      </c>
      <c r="D635" s="270" t="s">
        <v>953</v>
      </c>
      <c r="E635" s="277" t="s">
        <v>976</v>
      </c>
      <c r="F635" s="279" t="s">
        <v>879</v>
      </c>
      <c r="Q635" s="268" t="s">
        <v>1854</v>
      </c>
      <c r="R635" s="268">
        <v>29</v>
      </c>
      <c r="S635" s="268"/>
    </row>
    <row r="636" spans="1:19" x14ac:dyDescent="0.3">
      <c r="A636" s="264" t="str">
        <f t="shared" si="9"/>
        <v>AmityAR</v>
      </c>
      <c r="B636" s="269">
        <v>71921</v>
      </c>
      <c r="C636" s="270" t="s">
        <v>1855</v>
      </c>
      <c r="D636" s="270" t="s">
        <v>953</v>
      </c>
      <c r="E636" s="277" t="s">
        <v>955</v>
      </c>
      <c r="F636" s="279" t="s">
        <v>879</v>
      </c>
      <c r="Q636" s="268" t="s">
        <v>1673</v>
      </c>
      <c r="R636" s="268">
        <v>11</v>
      </c>
      <c r="S636" s="268"/>
    </row>
    <row r="637" spans="1:19" x14ac:dyDescent="0.3">
      <c r="A637" s="264" t="str">
        <f t="shared" si="9"/>
        <v>Marked TreeAR</v>
      </c>
      <c r="B637" s="269">
        <v>72365</v>
      </c>
      <c r="C637" s="270" t="s">
        <v>1856</v>
      </c>
      <c r="D637" s="270" t="s">
        <v>953</v>
      </c>
      <c r="E637" s="277" t="s">
        <v>973</v>
      </c>
      <c r="F637" s="279" t="s">
        <v>879</v>
      </c>
      <c r="Q637" s="268" t="s">
        <v>1857</v>
      </c>
      <c r="R637" s="268">
        <v>3</v>
      </c>
      <c r="S637" s="268"/>
    </row>
    <row r="638" spans="1:19" x14ac:dyDescent="0.3">
      <c r="A638" s="264" t="str">
        <f t="shared" si="9"/>
        <v>JasperAR</v>
      </c>
      <c r="B638" s="269">
        <v>72641</v>
      </c>
      <c r="C638" s="270" t="s">
        <v>1134</v>
      </c>
      <c r="D638" s="270" t="s">
        <v>953</v>
      </c>
      <c r="E638" s="277" t="s">
        <v>967</v>
      </c>
      <c r="F638" s="279" t="s">
        <v>879</v>
      </c>
      <c r="Q638" s="268" t="s">
        <v>1858</v>
      </c>
      <c r="R638" s="268">
        <v>9</v>
      </c>
      <c r="S638" s="268"/>
    </row>
    <row r="639" spans="1:19" x14ac:dyDescent="0.3">
      <c r="A639" s="264" t="str">
        <f t="shared" si="9"/>
        <v>PottsvilleAR</v>
      </c>
      <c r="B639" s="269">
        <v>72858</v>
      </c>
      <c r="C639" s="270" t="s">
        <v>1859</v>
      </c>
      <c r="D639" s="270" t="s">
        <v>953</v>
      </c>
      <c r="E639" s="277" t="s">
        <v>984</v>
      </c>
      <c r="F639" s="279" t="s">
        <v>879</v>
      </c>
      <c r="Q639" s="268" t="s">
        <v>1860</v>
      </c>
      <c r="R639" s="268">
        <v>6</v>
      </c>
      <c r="S639" s="268"/>
    </row>
    <row r="640" spans="1:19" x14ac:dyDescent="0.3">
      <c r="A640" s="264" t="str">
        <f t="shared" si="9"/>
        <v>Lake CityAR</v>
      </c>
      <c r="B640" s="269">
        <v>72437</v>
      </c>
      <c r="C640" s="270" t="s">
        <v>1114</v>
      </c>
      <c r="D640" s="270" t="s">
        <v>953</v>
      </c>
      <c r="E640" s="277" t="s">
        <v>973</v>
      </c>
      <c r="F640" s="279" t="s">
        <v>879</v>
      </c>
      <c r="Q640" s="268" t="s">
        <v>1861</v>
      </c>
      <c r="R640" s="268">
        <v>25</v>
      </c>
      <c r="S640" s="268"/>
    </row>
    <row r="641" spans="1:19" x14ac:dyDescent="0.3">
      <c r="A641" s="264" t="str">
        <f t="shared" si="9"/>
        <v>ForemanAR</v>
      </c>
      <c r="B641" s="269">
        <v>71836</v>
      </c>
      <c r="C641" s="270" t="s">
        <v>1862</v>
      </c>
      <c r="D641" s="270" t="s">
        <v>953</v>
      </c>
      <c r="E641" s="277" t="s">
        <v>986</v>
      </c>
      <c r="F641" s="279" t="s">
        <v>879</v>
      </c>
      <c r="Q641" s="268" t="s">
        <v>1863</v>
      </c>
      <c r="R641" s="268">
        <v>9</v>
      </c>
      <c r="S641" s="268"/>
    </row>
    <row r="642" spans="1:19" x14ac:dyDescent="0.3">
      <c r="A642" s="264" t="str">
        <f t="shared" si="9"/>
        <v>WinslowAR</v>
      </c>
      <c r="B642" s="269">
        <v>72959</v>
      </c>
      <c r="C642" s="270" t="s">
        <v>1864</v>
      </c>
      <c r="D642" s="270" t="s">
        <v>953</v>
      </c>
      <c r="E642" s="277" t="s">
        <v>963</v>
      </c>
      <c r="F642" s="279" t="s">
        <v>879</v>
      </c>
      <c r="Q642" s="268" t="s">
        <v>1865</v>
      </c>
      <c r="R642" s="268">
        <v>1</v>
      </c>
      <c r="S642" s="268"/>
    </row>
    <row r="643" spans="1:19" x14ac:dyDescent="0.3">
      <c r="A643" s="264" t="str">
        <f t="shared" si="9"/>
        <v>MarmadukeAR</v>
      </c>
      <c r="B643" s="269">
        <v>72443</v>
      </c>
      <c r="C643" s="270" t="s">
        <v>1866</v>
      </c>
      <c r="D643" s="270" t="s">
        <v>953</v>
      </c>
      <c r="E643" s="277" t="s">
        <v>982</v>
      </c>
      <c r="F643" s="279" t="s">
        <v>879</v>
      </c>
      <c r="Q643" s="268" t="s">
        <v>1867</v>
      </c>
      <c r="R643" s="268">
        <v>1</v>
      </c>
      <c r="S643" s="268"/>
    </row>
    <row r="644" spans="1:19" x14ac:dyDescent="0.3">
      <c r="A644" s="264" t="str">
        <f t="shared" ref="A644:A707" si="10">CONCATENATE(C644,D644)</f>
        <v>LondonAR</v>
      </c>
      <c r="B644" s="269">
        <v>72847</v>
      </c>
      <c r="C644" s="270" t="s">
        <v>1470</v>
      </c>
      <c r="D644" s="270" t="s">
        <v>953</v>
      </c>
      <c r="E644" s="277" t="s">
        <v>984</v>
      </c>
      <c r="F644" s="279" t="s">
        <v>879</v>
      </c>
      <c r="Q644" s="268" t="s">
        <v>1868</v>
      </c>
      <c r="R644" s="268">
        <v>5</v>
      </c>
      <c r="S644" s="268"/>
    </row>
    <row r="645" spans="1:19" x14ac:dyDescent="0.3">
      <c r="A645" s="264" t="str">
        <f t="shared" si="10"/>
        <v>RolandAR</v>
      </c>
      <c r="B645" s="269">
        <v>72016</v>
      </c>
      <c r="C645" s="270" t="s">
        <v>1869</v>
      </c>
      <c r="D645" s="270" t="s">
        <v>953</v>
      </c>
      <c r="E645" s="277" t="s">
        <v>975</v>
      </c>
      <c r="F645" s="279" t="s">
        <v>879</v>
      </c>
      <c r="Q645" s="268" t="s">
        <v>1870</v>
      </c>
      <c r="R645" s="268">
        <v>10</v>
      </c>
      <c r="S645" s="268"/>
    </row>
    <row r="646" spans="1:19" x14ac:dyDescent="0.3">
      <c r="A646" s="264" t="str">
        <f t="shared" si="10"/>
        <v>DecaturAR</v>
      </c>
      <c r="B646" s="269">
        <v>72722</v>
      </c>
      <c r="C646" s="270" t="s">
        <v>929</v>
      </c>
      <c r="D646" s="270" t="s">
        <v>953</v>
      </c>
      <c r="E646" s="277" t="s">
        <v>963</v>
      </c>
      <c r="F646" s="279" t="s">
        <v>879</v>
      </c>
      <c r="Q646" s="268" t="s">
        <v>1871</v>
      </c>
      <c r="R646" s="268">
        <v>10</v>
      </c>
      <c r="S646" s="268"/>
    </row>
    <row r="647" spans="1:19" x14ac:dyDescent="0.3">
      <c r="A647" s="264" t="str">
        <f t="shared" si="10"/>
        <v>EarleAR</v>
      </c>
      <c r="B647" s="269">
        <v>72331</v>
      </c>
      <c r="C647" s="270" t="s">
        <v>1872</v>
      </c>
      <c r="D647" s="270" t="s">
        <v>953</v>
      </c>
      <c r="E647" s="277" t="s">
        <v>980</v>
      </c>
      <c r="F647" s="279" t="s">
        <v>879</v>
      </c>
      <c r="Q647" s="268" t="s">
        <v>1873</v>
      </c>
      <c r="R647" s="268">
        <v>14</v>
      </c>
      <c r="S647" s="268"/>
    </row>
    <row r="648" spans="1:19" x14ac:dyDescent="0.3">
      <c r="A648" s="264" t="str">
        <f t="shared" si="10"/>
        <v>Diamond CityAR</v>
      </c>
      <c r="B648" s="269">
        <v>72644</v>
      </c>
      <c r="C648" s="270" t="s">
        <v>1874</v>
      </c>
      <c r="D648" s="270" t="s">
        <v>953</v>
      </c>
      <c r="E648" s="277" t="s">
        <v>967</v>
      </c>
      <c r="F648" s="279" t="s">
        <v>879</v>
      </c>
      <c r="Q648" s="268" t="s">
        <v>1875</v>
      </c>
      <c r="R648" s="268">
        <v>14</v>
      </c>
      <c r="S648" s="268"/>
    </row>
    <row r="649" spans="1:19" x14ac:dyDescent="0.3">
      <c r="A649" s="264" t="str">
        <f t="shared" si="10"/>
        <v>ColtAR</v>
      </c>
      <c r="B649" s="269">
        <v>72326</v>
      </c>
      <c r="C649" s="270" t="s">
        <v>1876</v>
      </c>
      <c r="D649" s="270" t="s">
        <v>953</v>
      </c>
      <c r="E649" s="277" t="s">
        <v>965</v>
      </c>
      <c r="F649" s="279" t="s">
        <v>879</v>
      </c>
      <c r="Q649" s="271" t="s">
        <v>1877</v>
      </c>
      <c r="R649" s="271">
        <v>141</v>
      </c>
      <c r="S649" s="271"/>
    </row>
    <row r="650" spans="1:19" x14ac:dyDescent="0.3">
      <c r="A650" s="264" t="str">
        <f t="shared" si="10"/>
        <v>PangburnAR</v>
      </c>
      <c r="B650" s="269">
        <v>72121</v>
      </c>
      <c r="C650" s="270" t="s">
        <v>1878</v>
      </c>
      <c r="D650" s="270" t="s">
        <v>953</v>
      </c>
      <c r="E650" s="277" t="s">
        <v>985</v>
      </c>
      <c r="F650" s="279" t="s">
        <v>879</v>
      </c>
      <c r="Q650" s="268" t="s">
        <v>1879</v>
      </c>
      <c r="R650" s="268">
        <v>5</v>
      </c>
      <c r="S650" s="268"/>
    </row>
    <row r="651" spans="1:19" x14ac:dyDescent="0.3">
      <c r="A651" s="264" t="str">
        <f t="shared" si="10"/>
        <v>McRaeAR</v>
      </c>
      <c r="B651" s="269">
        <v>72102</v>
      </c>
      <c r="C651" s="270" t="s">
        <v>1880</v>
      </c>
      <c r="D651" s="270" t="s">
        <v>953</v>
      </c>
      <c r="E651" s="277" t="s">
        <v>985</v>
      </c>
      <c r="F651" s="279" t="s">
        <v>879</v>
      </c>
      <c r="Q651" s="268" t="s">
        <v>1881</v>
      </c>
      <c r="R651" s="268">
        <v>13</v>
      </c>
      <c r="S651" s="268"/>
    </row>
    <row r="652" spans="1:19" x14ac:dyDescent="0.3">
      <c r="A652" s="264" t="str">
        <f t="shared" si="10"/>
        <v>RolandAR</v>
      </c>
      <c r="B652" s="269">
        <v>72135</v>
      </c>
      <c r="C652" s="270" t="s">
        <v>1869</v>
      </c>
      <c r="D652" s="270" t="s">
        <v>953</v>
      </c>
      <c r="E652" s="277" t="s">
        <v>975</v>
      </c>
      <c r="F652" s="279" t="s">
        <v>879</v>
      </c>
      <c r="Q652" s="268" t="s">
        <v>1882</v>
      </c>
      <c r="R652" s="268">
        <v>1</v>
      </c>
      <c r="S652" s="268"/>
    </row>
    <row r="653" spans="1:19" x14ac:dyDescent="0.3">
      <c r="A653" s="264" t="str">
        <f t="shared" si="10"/>
        <v>TaylorAR</v>
      </c>
      <c r="B653" s="269">
        <v>71861</v>
      </c>
      <c r="C653" s="270" t="s">
        <v>1883</v>
      </c>
      <c r="D653" s="270" t="s">
        <v>953</v>
      </c>
      <c r="E653" s="277" t="s">
        <v>976</v>
      </c>
      <c r="F653" s="279" t="s">
        <v>879</v>
      </c>
      <c r="Q653" s="268" t="s">
        <v>1884</v>
      </c>
      <c r="R653" s="268">
        <v>7</v>
      </c>
      <c r="S653" s="268"/>
    </row>
    <row r="654" spans="1:19" x14ac:dyDescent="0.3">
      <c r="A654" s="264" t="str">
        <f t="shared" si="10"/>
        <v>LexaAR</v>
      </c>
      <c r="B654" s="269">
        <v>72355</v>
      </c>
      <c r="C654" s="270" t="s">
        <v>1885</v>
      </c>
      <c r="D654" s="270" t="s">
        <v>953</v>
      </c>
      <c r="E654" s="277" t="s">
        <v>968</v>
      </c>
      <c r="F654" s="279" t="s">
        <v>879</v>
      </c>
      <c r="Q654" s="268" t="s">
        <v>1886</v>
      </c>
      <c r="R654" s="268">
        <v>8</v>
      </c>
      <c r="S654" s="268"/>
    </row>
    <row r="655" spans="1:19" x14ac:dyDescent="0.3">
      <c r="A655" s="264" t="str">
        <f t="shared" si="10"/>
        <v>ScottAR</v>
      </c>
      <c r="B655" s="269">
        <v>72142</v>
      </c>
      <c r="C655" s="270" t="s">
        <v>1887</v>
      </c>
      <c r="D655" s="270" t="s">
        <v>953</v>
      </c>
      <c r="E655" s="277" t="s">
        <v>975</v>
      </c>
      <c r="F655" s="279" t="s">
        <v>879</v>
      </c>
      <c r="Q655" s="268" t="s">
        <v>1888</v>
      </c>
      <c r="R655" s="268">
        <v>74</v>
      </c>
      <c r="S655" s="268"/>
    </row>
    <row r="656" spans="1:19" x14ac:dyDescent="0.3">
      <c r="A656" s="264" t="str">
        <f t="shared" si="10"/>
        <v>RudyAR</v>
      </c>
      <c r="B656" s="269">
        <v>72952</v>
      </c>
      <c r="C656" s="270" t="s">
        <v>1889</v>
      </c>
      <c r="D656" s="270" t="s">
        <v>953</v>
      </c>
      <c r="E656" s="277" t="s">
        <v>966</v>
      </c>
      <c r="F656" s="279" t="s">
        <v>879</v>
      </c>
      <c r="Q656" s="268" t="s">
        <v>1890</v>
      </c>
      <c r="R656" s="268">
        <v>7</v>
      </c>
      <c r="S656" s="268"/>
    </row>
    <row r="657" spans="1:19" x14ac:dyDescent="0.3">
      <c r="A657" s="264" t="str">
        <f t="shared" si="10"/>
        <v>Junction CityAR</v>
      </c>
      <c r="B657" s="269">
        <v>71749</v>
      </c>
      <c r="C657" s="270" t="s">
        <v>1424</v>
      </c>
      <c r="D657" s="270" t="s">
        <v>953</v>
      </c>
      <c r="E657" s="277" t="s">
        <v>962</v>
      </c>
      <c r="F657" s="279" t="s">
        <v>879</v>
      </c>
      <c r="Q657" s="268" t="s">
        <v>1891</v>
      </c>
      <c r="R657" s="268">
        <v>21</v>
      </c>
      <c r="S657" s="268"/>
    </row>
    <row r="658" spans="1:19" x14ac:dyDescent="0.3">
      <c r="A658" s="264" t="str">
        <f t="shared" si="10"/>
        <v>BeardenAR</v>
      </c>
      <c r="B658" s="269">
        <v>71720</v>
      </c>
      <c r="C658" s="270" t="s">
        <v>1892</v>
      </c>
      <c r="D658" s="270" t="s">
        <v>953</v>
      </c>
      <c r="E658" s="277" t="s">
        <v>961</v>
      </c>
      <c r="F658" s="279" t="s">
        <v>879</v>
      </c>
      <c r="Q658" s="268" t="s">
        <v>1893</v>
      </c>
      <c r="R658" s="268">
        <v>5</v>
      </c>
      <c r="S658" s="268"/>
    </row>
    <row r="659" spans="1:19" x14ac:dyDescent="0.3">
      <c r="A659" s="264" t="str">
        <f t="shared" si="10"/>
        <v>LakeviewAR</v>
      </c>
      <c r="B659" s="269">
        <v>72642</v>
      </c>
      <c r="C659" s="270" t="s">
        <v>1894</v>
      </c>
      <c r="D659" s="270" t="s">
        <v>953</v>
      </c>
      <c r="E659" s="277" t="s">
        <v>981</v>
      </c>
      <c r="F659" s="279" t="s">
        <v>879</v>
      </c>
      <c r="Q659" s="271" t="s">
        <v>1895</v>
      </c>
      <c r="R659" s="271">
        <v>1493</v>
      </c>
      <c r="S659" s="271"/>
    </row>
    <row r="660" spans="1:19" x14ac:dyDescent="0.3">
      <c r="A660" s="264" t="str">
        <f t="shared" si="10"/>
        <v>Rose BudAR</v>
      </c>
      <c r="B660" s="269">
        <v>72137</v>
      </c>
      <c r="C660" s="270" t="s">
        <v>1896</v>
      </c>
      <c r="D660" s="270" t="s">
        <v>953</v>
      </c>
      <c r="E660" s="277" t="s">
        <v>985</v>
      </c>
      <c r="F660" s="279" t="s">
        <v>879</v>
      </c>
      <c r="Q660" s="268" t="s">
        <v>1897</v>
      </c>
      <c r="R660" s="268">
        <v>115</v>
      </c>
      <c r="S660" s="268"/>
    </row>
    <row r="661" spans="1:19" x14ac:dyDescent="0.3">
      <c r="A661" s="264" t="str">
        <f t="shared" si="10"/>
        <v>SmackoverAR</v>
      </c>
      <c r="B661" s="269">
        <v>71762</v>
      </c>
      <c r="C661" s="270" t="s">
        <v>1898</v>
      </c>
      <c r="D661" s="270" t="s">
        <v>953</v>
      </c>
      <c r="E661" s="277" t="s">
        <v>962</v>
      </c>
      <c r="F661" s="279" t="s">
        <v>879</v>
      </c>
      <c r="Q661" s="268" t="s">
        <v>1899</v>
      </c>
      <c r="R661" s="268">
        <v>12</v>
      </c>
      <c r="S661" s="268"/>
    </row>
    <row r="662" spans="1:19" x14ac:dyDescent="0.3">
      <c r="A662" s="264" t="str">
        <f t="shared" si="10"/>
        <v>HindsvilleAR</v>
      </c>
      <c r="B662" s="269">
        <v>72738</v>
      </c>
      <c r="C662" s="270" t="s">
        <v>1900</v>
      </c>
      <c r="D662" s="270" t="s">
        <v>953</v>
      </c>
      <c r="E662" s="277" t="s">
        <v>963</v>
      </c>
      <c r="F662" s="279" t="s">
        <v>879</v>
      </c>
      <c r="Q662" s="268" t="s">
        <v>954</v>
      </c>
      <c r="R662" s="268">
        <v>16</v>
      </c>
      <c r="S662" s="268"/>
    </row>
    <row r="663" spans="1:19" x14ac:dyDescent="0.3">
      <c r="A663" s="264" t="str">
        <f t="shared" si="10"/>
        <v>LeachvilleAR</v>
      </c>
      <c r="B663" s="269">
        <v>72438</v>
      </c>
      <c r="C663" s="270" t="s">
        <v>1901</v>
      </c>
      <c r="D663" s="270" t="s">
        <v>953</v>
      </c>
      <c r="E663" s="277" t="s">
        <v>960</v>
      </c>
      <c r="F663" s="279" t="s">
        <v>879</v>
      </c>
      <c r="Q663" s="268" t="s">
        <v>1902</v>
      </c>
      <c r="R663" s="268">
        <v>15</v>
      </c>
      <c r="S663" s="268"/>
    </row>
    <row r="664" spans="1:19" x14ac:dyDescent="0.3">
      <c r="A664" s="264" t="str">
        <f t="shared" si="10"/>
        <v>BayAR</v>
      </c>
      <c r="B664" s="269">
        <v>72411</v>
      </c>
      <c r="C664" s="270" t="s">
        <v>1903</v>
      </c>
      <c r="D664" s="270" t="s">
        <v>953</v>
      </c>
      <c r="E664" s="277" t="s">
        <v>973</v>
      </c>
      <c r="F664" s="279" t="s">
        <v>879</v>
      </c>
      <c r="Q664" s="268" t="s">
        <v>1904</v>
      </c>
      <c r="R664" s="268">
        <v>35</v>
      </c>
      <c r="S664" s="268"/>
    </row>
    <row r="665" spans="1:19" x14ac:dyDescent="0.3">
      <c r="A665" s="264" t="str">
        <f t="shared" si="10"/>
        <v>HuntingtonAR</v>
      </c>
      <c r="B665" s="269">
        <v>72940</v>
      </c>
      <c r="C665" s="270" t="s">
        <v>1366</v>
      </c>
      <c r="D665" s="270" t="s">
        <v>953</v>
      </c>
      <c r="E665" s="277" t="s">
        <v>966</v>
      </c>
      <c r="F665" s="279" t="s">
        <v>879</v>
      </c>
      <c r="Q665" s="268" t="s">
        <v>1905</v>
      </c>
      <c r="R665" s="268">
        <v>83</v>
      </c>
      <c r="S665" s="268"/>
    </row>
    <row r="666" spans="1:19" x14ac:dyDescent="0.3">
      <c r="A666" s="264" t="str">
        <f t="shared" si="10"/>
        <v>Twin GrovesAR</v>
      </c>
      <c r="B666" s="269">
        <v>72039</v>
      </c>
      <c r="C666" s="270" t="s">
        <v>1906</v>
      </c>
      <c r="D666" s="270" t="s">
        <v>953</v>
      </c>
      <c r="E666" s="277" t="s">
        <v>975</v>
      </c>
      <c r="F666" s="279" t="s">
        <v>879</v>
      </c>
      <c r="Q666" s="268" t="s">
        <v>1907</v>
      </c>
      <c r="R666" s="268">
        <v>27</v>
      </c>
      <c r="S666" s="268"/>
    </row>
    <row r="667" spans="1:19" x14ac:dyDescent="0.3">
      <c r="A667" s="264" t="str">
        <f t="shared" si="10"/>
        <v>HughesAR</v>
      </c>
      <c r="B667" s="269">
        <v>72348</v>
      </c>
      <c r="C667" s="270" t="s">
        <v>1908</v>
      </c>
      <c r="D667" s="270" t="s">
        <v>953</v>
      </c>
      <c r="E667" s="277" t="s">
        <v>965</v>
      </c>
      <c r="F667" s="279" t="s">
        <v>879</v>
      </c>
      <c r="Q667" s="268" t="s">
        <v>1909</v>
      </c>
      <c r="R667" s="268">
        <v>11</v>
      </c>
      <c r="S667" s="268"/>
    </row>
    <row r="668" spans="1:19" x14ac:dyDescent="0.3">
      <c r="A668" s="264" t="str">
        <f t="shared" si="10"/>
        <v>Mountain PineAR</v>
      </c>
      <c r="B668" s="269">
        <v>71956</v>
      </c>
      <c r="C668" s="270" t="s">
        <v>1910</v>
      </c>
      <c r="D668" s="270" t="s">
        <v>953</v>
      </c>
      <c r="E668" s="277" t="s">
        <v>971</v>
      </c>
      <c r="F668" s="279" t="s">
        <v>879</v>
      </c>
      <c r="Q668" s="268" t="s">
        <v>1911</v>
      </c>
      <c r="R668" s="268">
        <v>16</v>
      </c>
      <c r="S668" s="268"/>
    </row>
    <row r="669" spans="1:19" x14ac:dyDescent="0.3">
      <c r="A669" s="264" t="str">
        <f t="shared" si="10"/>
        <v>NewarkAR</v>
      </c>
      <c r="B669" s="269">
        <v>72562</v>
      </c>
      <c r="C669" s="270" t="s">
        <v>1912</v>
      </c>
      <c r="D669" s="270" t="s">
        <v>953</v>
      </c>
      <c r="E669" s="277" t="s">
        <v>958</v>
      </c>
      <c r="F669" s="279" t="s">
        <v>879</v>
      </c>
      <c r="Q669" s="268" t="s">
        <v>1913</v>
      </c>
      <c r="R669" s="268">
        <v>38</v>
      </c>
      <c r="S669" s="268"/>
    </row>
    <row r="670" spans="1:19" x14ac:dyDescent="0.3">
      <c r="A670" s="264" t="str">
        <f t="shared" si="10"/>
        <v>StrongAR</v>
      </c>
      <c r="B670" s="269">
        <v>71765</v>
      </c>
      <c r="C670" s="270" t="s">
        <v>1914</v>
      </c>
      <c r="D670" s="270" t="s">
        <v>953</v>
      </c>
      <c r="E670" s="277" t="s">
        <v>962</v>
      </c>
      <c r="F670" s="279" t="s">
        <v>879</v>
      </c>
      <c r="Q670" s="268" t="s">
        <v>1915</v>
      </c>
      <c r="R670" s="268">
        <v>7</v>
      </c>
      <c r="S670" s="268"/>
    </row>
    <row r="671" spans="1:19" x14ac:dyDescent="0.3">
      <c r="A671" s="264" t="str">
        <f t="shared" si="10"/>
        <v>MarvellAR</v>
      </c>
      <c r="B671" s="269">
        <v>72366</v>
      </c>
      <c r="C671" s="270" t="s">
        <v>1916</v>
      </c>
      <c r="D671" s="270" t="s">
        <v>953</v>
      </c>
      <c r="E671" s="277" t="s">
        <v>968</v>
      </c>
      <c r="F671" s="279" t="s">
        <v>879</v>
      </c>
      <c r="Q671" s="268" t="s">
        <v>1917</v>
      </c>
      <c r="R671" s="268">
        <v>32</v>
      </c>
      <c r="S671" s="268"/>
    </row>
    <row r="672" spans="1:19" x14ac:dyDescent="0.3">
      <c r="A672" s="264" t="str">
        <f t="shared" si="10"/>
        <v>LepantoAR</v>
      </c>
      <c r="B672" s="269">
        <v>72354</v>
      </c>
      <c r="C672" s="270" t="s">
        <v>1918</v>
      </c>
      <c r="D672" s="270" t="s">
        <v>953</v>
      </c>
      <c r="E672" s="277" t="s">
        <v>973</v>
      </c>
      <c r="F672" s="279" t="s">
        <v>879</v>
      </c>
      <c r="Q672" s="268" t="s">
        <v>1919</v>
      </c>
      <c r="R672" s="268">
        <v>11</v>
      </c>
      <c r="S672" s="268"/>
    </row>
    <row r="673" spans="1:19" x14ac:dyDescent="0.3">
      <c r="A673" s="264" t="str">
        <f t="shared" si="10"/>
        <v>StephensAR</v>
      </c>
      <c r="B673" s="269">
        <v>71764</v>
      </c>
      <c r="C673" s="270" t="s">
        <v>1920</v>
      </c>
      <c r="D673" s="270" t="s">
        <v>953</v>
      </c>
      <c r="E673" s="277" t="s">
        <v>961</v>
      </c>
      <c r="F673" s="279" t="s">
        <v>879</v>
      </c>
      <c r="Q673" s="268" t="s">
        <v>1921</v>
      </c>
      <c r="R673" s="268">
        <v>36</v>
      </c>
      <c r="S673" s="268"/>
    </row>
    <row r="674" spans="1:19" x14ac:dyDescent="0.3">
      <c r="A674" s="264" t="str">
        <f t="shared" si="10"/>
        <v>HectorAR</v>
      </c>
      <c r="B674" s="269">
        <v>72843</v>
      </c>
      <c r="C674" s="270" t="s">
        <v>1922</v>
      </c>
      <c r="D674" s="270" t="s">
        <v>953</v>
      </c>
      <c r="E674" s="277" t="s">
        <v>984</v>
      </c>
      <c r="F674" s="279" t="s">
        <v>879</v>
      </c>
      <c r="Q674" s="268" t="s">
        <v>1923</v>
      </c>
      <c r="R674" s="268">
        <v>56</v>
      </c>
      <c r="S674" s="268"/>
    </row>
    <row r="675" spans="1:19" x14ac:dyDescent="0.3">
      <c r="A675" s="264" t="str">
        <f t="shared" si="10"/>
        <v>NorforkAR</v>
      </c>
      <c r="B675" s="269">
        <v>72658</v>
      </c>
      <c r="C675" s="270" t="s">
        <v>1924</v>
      </c>
      <c r="D675" s="270" t="s">
        <v>953</v>
      </c>
      <c r="E675" s="277" t="s">
        <v>981</v>
      </c>
      <c r="F675" s="279" t="s">
        <v>879</v>
      </c>
      <c r="Q675" s="268" t="s">
        <v>1925</v>
      </c>
      <c r="R675" s="268">
        <v>21</v>
      </c>
      <c r="S675" s="268"/>
    </row>
    <row r="676" spans="1:19" x14ac:dyDescent="0.3">
      <c r="A676" s="264" t="str">
        <f t="shared" si="10"/>
        <v>OlaAR</v>
      </c>
      <c r="B676" s="269">
        <v>72853</v>
      </c>
      <c r="C676" s="270" t="s">
        <v>1926</v>
      </c>
      <c r="D676" s="270" t="s">
        <v>953</v>
      </c>
      <c r="E676" s="277" t="s">
        <v>984</v>
      </c>
      <c r="F676" s="279" t="s">
        <v>879</v>
      </c>
      <c r="Q676" s="268" t="s">
        <v>1833</v>
      </c>
      <c r="R676" s="268">
        <v>534</v>
      </c>
      <c r="S676" s="268"/>
    </row>
    <row r="677" spans="1:19" x14ac:dyDescent="0.3">
      <c r="A677" s="264" t="str">
        <f t="shared" si="10"/>
        <v>PalestineAR</v>
      </c>
      <c r="B677" s="269">
        <v>72372</v>
      </c>
      <c r="C677" s="270" t="s">
        <v>1927</v>
      </c>
      <c r="D677" s="270" t="s">
        <v>953</v>
      </c>
      <c r="E677" s="277" t="s">
        <v>965</v>
      </c>
      <c r="F677" s="279" t="s">
        <v>879</v>
      </c>
      <c r="Q677" s="268" t="s">
        <v>1928</v>
      </c>
      <c r="R677" s="268">
        <v>36</v>
      </c>
      <c r="S677" s="268"/>
    </row>
    <row r="678" spans="1:19" x14ac:dyDescent="0.3">
      <c r="A678" s="264" t="str">
        <f t="shared" si="10"/>
        <v>HoustonAR</v>
      </c>
      <c r="B678" s="269">
        <v>72070</v>
      </c>
      <c r="C678" s="270" t="s">
        <v>1929</v>
      </c>
      <c r="D678" s="270" t="s">
        <v>953</v>
      </c>
      <c r="E678" s="277" t="s">
        <v>975</v>
      </c>
      <c r="F678" s="279" t="s">
        <v>879</v>
      </c>
      <c r="Q678" s="268" t="s">
        <v>1930</v>
      </c>
      <c r="R678" s="268">
        <v>27</v>
      </c>
      <c r="S678" s="268"/>
    </row>
    <row r="679" spans="1:19" x14ac:dyDescent="0.3">
      <c r="A679" s="264" t="str">
        <f t="shared" si="10"/>
        <v>DonaldsonAR</v>
      </c>
      <c r="B679" s="269">
        <v>71941</v>
      </c>
      <c r="C679" s="270" t="s">
        <v>1931</v>
      </c>
      <c r="D679" s="270" t="s">
        <v>953</v>
      </c>
      <c r="E679" s="277" t="s">
        <v>978</v>
      </c>
      <c r="F679" s="279" t="s">
        <v>879</v>
      </c>
      <c r="Q679" s="268" t="s">
        <v>1104</v>
      </c>
      <c r="R679" s="268">
        <v>33</v>
      </c>
      <c r="S679" s="268"/>
    </row>
    <row r="680" spans="1:19" x14ac:dyDescent="0.3">
      <c r="A680" s="264" t="str">
        <f t="shared" si="10"/>
        <v>RosstonAR</v>
      </c>
      <c r="B680" s="269">
        <v>71858</v>
      </c>
      <c r="C680" s="270" t="s">
        <v>1932</v>
      </c>
      <c r="D680" s="270" t="s">
        <v>953</v>
      </c>
      <c r="E680" s="277" t="s">
        <v>970</v>
      </c>
      <c r="F680" s="279" t="s">
        <v>879</v>
      </c>
      <c r="Q680" s="268" t="s">
        <v>1933</v>
      </c>
      <c r="R680" s="268">
        <v>24</v>
      </c>
      <c r="S680" s="268"/>
    </row>
    <row r="681" spans="1:19" x14ac:dyDescent="0.3">
      <c r="A681" s="264" t="str">
        <f t="shared" si="10"/>
        <v>JessievilleAR</v>
      </c>
      <c r="B681" s="269">
        <v>71949</v>
      </c>
      <c r="C681" s="270" t="s">
        <v>1934</v>
      </c>
      <c r="D681" s="270" t="s">
        <v>953</v>
      </c>
      <c r="E681" s="277" t="s">
        <v>971</v>
      </c>
      <c r="F681" s="279" t="s">
        <v>879</v>
      </c>
      <c r="Q681" s="268" t="s">
        <v>1657</v>
      </c>
      <c r="R681" s="268">
        <v>111</v>
      </c>
      <c r="S681" s="268"/>
    </row>
    <row r="682" spans="1:19" x14ac:dyDescent="0.3">
      <c r="A682" s="264" t="str">
        <f t="shared" si="10"/>
        <v>KensettAR</v>
      </c>
      <c r="B682" s="269">
        <v>72082</v>
      </c>
      <c r="C682" s="270" t="s">
        <v>1935</v>
      </c>
      <c r="D682" s="270" t="s">
        <v>953</v>
      </c>
      <c r="E682" s="277" t="s">
        <v>985</v>
      </c>
      <c r="F682" s="279" t="s">
        <v>879</v>
      </c>
      <c r="Q682" s="268" t="s">
        <v>1936</v>
      </c>
      <c r="R682" s="268">
        <v>9</v>
      </c>
      <c r="S682" s="268"/>
    </row>
    <row r="683" spans="1:19" x14ac:dyDescent="0.3">
      <c r="A683" s="264" t="str">
        <f t="shared" si="10"/>
        <v>AnthonyvilleAR</v>
      </c>
      <c r="B683" s="269">
        <v>72376</v>
      </c>
      <c r="C683" s="270" t="s">
        <v>1937</v>
      </c>
      <c r="D683" s="270" t="s">
        <v>953</v>
      </c>
      <c r="E683" s="277" t="s">
        <v>980</v>
      </c>
      <c r="F683" s="279" t="s">
        <v>879</v>
      </c>
      <c r="Q683" s="268" t="s">
        <v>1938</v>
      </c>
      <c r="R683" s="268">
        <v>88</v>
      </c>
      <c r="S683" s="268"/>
    </row>
    <row r="684" spans="1:19" x14ac:dyDescent="0.3">
      <c r="A684" s="264" t="str">
        <f t="shared" si="10"/>
        <v>Pleasant PlainsAR</v>
      </c>
      <c r="B684" s="269">
        <v>72568</v>
      </c>
      <c r="C684" s="270" t="s">
        <v>1939</v>
      </c>
      <c r="D684" s="270" t="s">
        <v>953</v>
      </c>
      <c r="E684" s="277" t="s">
        <v>958</v>
      </c>
      <c r="F684" s="279" t="s">
        <v>879</v>
      </c>
      <c r="Q684" s="268" t="s">
        <v>1940</v>
      </c>
      <c r="R684" s="268">
        <v>64</v>
      </c>
      <c r="S684" s="268"/>
    </row>
    <row r="685" spans="1:19" x14ac:dyDescent="0.3">
      <c r="A685" s="264" t="str">
        <f t="shared" si="10"/>
        <v>MonetteAR</v>
      </c>
      <c r="B685" s="269">
        <v>72447</v>
      </c>
      <c r="C685" s="270" t="s">
        <v>1941</v>
      </c>
      <c r="D685" s="270" t="s">
        <v>953</v>
      </c>
      <c r="E685" s="277" t="s">
        <v>973</v>
      </c>
      <c r="F685" s="279" t="s">
        <v>879</v>
      </c>
      <c r="Q685" s="268" t="s">
        <v>1942</v>
      </c>
      <c r="R685" s="268">
        <v>36</v>
      </c>
      <c r="S685" s="268"/>
    </row>
    <row r="686" spans="1:19" x14ac:dyDescent="0.3">
      <c r="A686" s="264" t="str">
        <f t="shared" si="10"/>
        <v>RomanceAR</v>
      </c>
      <c r="B686" s="269">
        <v>72136</v>
      </c>
      <c r="C686" s="270" t="s">
        <v>1943</v>
      </c>
      <c r="D686" s="270" t="s">
        <v>953</v>
      </c>
      <c r="E686" s="277" t="s">
        <v>985</v>
      </c>
      <c r="F686" s="279" t="s">
        <v>879</v>
      </c>
      <c r="Q686" s="271" t="s">
        <v>1944</v>
      </c>
      <c r="R686" s="271">
        <v>1053</v>
      </c>
      <c r="S686" s="271"/>
    </row>
    <row r="687" spans="1:19" x14ac:dyDescent="0.3">
      <c r="A687" s="264" t="str">
        <f t="shared" si="10"/>
        <v>EmersonAR</v>
      </c>
      <c r="B687" s="269">
        <v>71740</v>
      </c>
      <c r="C687" s="270" t="s">
        <v>1945</v>
      </c>
      <c r="D687" s="270" t="s">
        <v>953</v>
      </c>
      <c r="E687" s="277" t="s">
        <v>976</v>
      </c>
      <c r="F687" s="279" t="s">
        <v>879</v>
      </c>
      <c r="Q687" s="268" t="s">
        <v>1597</v>
      </c>
      <c r="R687" s="268">
        <v>47</v>
      </c>
      <c r="S687" s="268"/>
    </row>
    <row r="688" spans="1:19" x14ac:dyDescent="0.3">
      <c r="A688" s="264" t="str">
        <f t="shared" si="10"/>
        <v>Little RockAR</v>
      </c>
      <c r="B688" s="269">
        <v>72201</v>
      </c>
      <c r="C688" s="270" t="s">
        <v>1705</v>
      </c>
      <c r="D688" s="270" t="s">
        <v>953</v>
      </c>
      <c r="E688" s="277" t="s">
        <v>975</v>
      </c>
      <c r="F688" s="279" t="s">
        <v>879</v>
      </c>
      <c r="Q688" s="268" t="s">
        <v>1946</v>
      </c>
      <c r="R688" s="268">
        <v>10</v>
      </c>
      <c r="S688" s="268"/>
    </row>
    <row r="689" spans="1:19" x14ac:dyDescent="0.3">
      <c r="A689" s="264" t="str">
        <f t="shared" si="10"/>
        <v>ChidesterAR</v>
      </c>
      <c r="B689" s="269">
        <v>71726</v>
      </c>
      <c r="C689" s="270" t="s">
        <v>1947</v>
      </c>
      <c r="D689" s="270" t="s">
        <v>953</v>
      </c>
      <c r="E689" s="277" t="s">
        <v>961</v>
      </c>
      <c r="F689" s="279" t="s">
        <v>879</v>
      </c>
      <c r="Q689" s="268" t="s">
        <v>1948</v>
      </c>
      <c r="R689" s="268">
        <v>15</v>
      </c>
      <c r="S689" s="268"/>
    </row>
    <row r="690" spans="1:19" x14ac:dyDescent="0.3">
      <c r="A690" s="264" t="str">
        <f t="shared" si="10"/>
        <v>LonsdaleAR</v>
      </c>
      <c r="B690" s="269">
        <v>72087</v>
      </c>
      <c r="C690" s="270" t="s">
        <v>1949</v>
      </c>
      <c r="D690" s="270" t="s">
        <v>953</v>
      </c>
      <c r="E690" s="277" t="s">
        <v>975</v>
      </c>
      <c r="F690" s="279" t="s">
        <v>879</v>
      </c>
      <c r="Q690" s="268" t="s">
        <v>995</v>
      </c>
      <c r="R690" s="268">
        <v>17</v>
      </c>
      <c r="S690" s="268"/>
    </row>
    <row r="691" spans="1:19" x14ac:dyDescent="0.3">
      <c r="A691" s="264" t="str">
        <f t="shared" si="10"/>
        <v>CotterAR</v>
      </c>
      <c r="B691" s="269">
        <v>72626</v>
      </c>
      <c r="C691" s="270" t="s">
        <v>1950</v>
      </c>
      <c r="D691" s="270" t="s">
        <v>953</v>
      </c>
      <c r="E691" s="277" t="s">
        <v>981</v>
      </c>
      <c r="F691" s="279" t="s">
        <v>879</v>
      </c>
      <c r="Q691" s="268" t="s">
        <v>1951</v>
      </c>
      <c r="R691" s="268">
        <v>15</v>
      </c>
      <c r="S691" s="268"/>
    </row>
    <row r="692" spans="1:19" x14ac:dyDescent="0.3">
      <c r="A692" s="264" t="str">
        <f t="shared" si="10"/>
        <v>TyronzaAR</v>
      </c>
      <c r="B692" s="269">
        <v>72386</v>
      </c>
      <c r="C692" s="270" t="s">
        <v>1952</v>
      </c>
      <c r="D692" s="270" t="s">
        <v>953</v>
      </c>
      <c r="E692" s="277" t="s">
        <v>973</v>
      </c>
      <c r="F692" s="279" t="s">
        <v>879</v>
      </c>
      <c r="Q692" s="268" t="s">
        <v>1953</v>
      </c>
      <c r="R692" s="268">
        <v>8</v>
      </c>
      <c r="S692" s="268"/>
    </row>
    <row r="693" spans="1:19" x14ac:dyDescent="0.3">
      <c r="A693" s="264" t="str">
        <f t="shared" si="10"/>
        <v>MidwayAR</v>
      </c>
      <c r="B693" s="269">
        <v>72651</v>
      </c>
      <c r="C693" s="270" t="s">
        <v>1954</v>
      </c>
      <c r="D693" s="270" t="s">
        <v>953</v>
      </c>
      <c r="E693" s="277" t="s">
        <v>981</v>
      </c>
      <c r="F693" s="279" t="s">
        <v>879</v>
      </c>
      <c r="Q693" s="268" t="s">
        <v>1547</v>
      </c>
      <c r="R693" s="268">
        <v>14</v>
      </c>
      <c r="S693" s="268"/>
    </row>
    <row r="694" spans="1:19" x14ac:dyDescent="0.3">
      <c r="A694" s="264" t="str">
        <f t="shared" si="10"/>
        <v>TraskwoodAR</v>
      </c>
      <c r="B694" s="269">
        <v>72167</v>
      </c>
      <c r="C694" s="270" t="s">
        <v>1955</v>
      </c>
      <c r="D694" s="270" t="s">
        <v>953</v>
      </c>
      <c r="E694" s="277" t="s">
        <v>975</v>
      </c>
      <c r="F694" s="279" t="s">
        <v>879</v>
      </c>
      <c r="Q694" s="268" t="s">
        <v>1956</v>
      </c>
      <c r="R694" s="268">
        <v>40</v>
      </c>
      <c r="S694" s="268"/>
    </row>
    <row r="695" spans="1:19" x14ac:dyDescent="0.3">
      <c r="A695" s="264" t="str">
        <f t="shared" si="10"/>
        <v>EvertonAR</v>
      </c>
      <c r="B695" s="269">
        <v>72633</v>
      </c>
      <c r="C695" s="270" t="s">
        <v>1957</v>
      </c>
      <c r="D695" s="270" t="s">
        <v>953</v>
      </c>
      <c r="E695" s="277" t="s">
        <v>967</v>
      </c>
      <c r="F695" s="279" t="s">
        <v>879</v>
      </c>
      <c r="Q695" s="268" t="s">
        <v>1958</v>
      </c>
      <c r="R695" s="268">
        <v>10</v>
      </c>
      <c r="S695" s="268"/>
    </row>
    <row r="696" spans="1:19" x14ac:dyDescent="0.3">
      <c r="A696" s="264" t="str">
        <f t="shared" si="10"/>
        <v>CedarvilleAR</v>
      </c>
      <c r="B696" s="269">
        <v>72932</v>
      </c>
      <c r="C696" s="270" t="s">
        <v>1959</v>
      </c>
      <c r="D696" s="270" t="s">
        <v>953</v>
      </c>
      <c r="E696" s="277" t="s">
        <v>966</v>
      </c>
      <c r="F696" s="279" t="s">
        <v>879</v>
      </c>
      <c r="Q696" s="268" t="s">
        <v>1960</v>
      </c>
      <c r="R696" s="268">
        <v>11</v>
      </c>
      <c r="S696" s="268"/>
    </row>
    <row r="697" spans="1:19" x14ac:dyDescent="0.3">
      <c r="A697" s="264" t="str">
        <f t="shared" si="10"/>
        <v>Sulphur RockAR</v>
      </c>
      <c r="B697" s="269">
        <v>72579</v>
      </c>
      <c r="C697" s="270" t="s">
        <v>1961</v>
      </c>
      <c r="D697" s="270" t="s">
        <v>953</v>
      </c>
      <c r="E697" s="277" t="s">
        <v>958</v>
      </c>
      <c r="F697" s="279" t="s">
        <v>879</v>
      </c>
      <c r="Q697" s="268" t="s">
        <v>1350</v>
      </c>
      <c r="R697" s="268">
        <v>104</v>
      </c>
      <c r="S697" s="268"/>
    </row>
    <row r="698" spans="1:19" x14ac:dyDescent="0.3">
      <c r="A698" s="264" t="str">
        <f t="shared" si="10"/>
        <v>DoddridgeAR</v>
      </c>
      <c r="B698" s="269">
        <v>71834</v>
      </c>
      <c r="C698" s="270" t="s">
        <v>1962</v>
      </c>
      <c r="D698" s="270" t="s">
        <v>953</v>
      </c>
      <c r="E698" s="277" t="s">
        <v>986</v>
      </c>
      <c r="F698" s="279" t="s">
        <v>879</v>
      </c>
      <c r="Q698" s="268" t="s">
        <v>1963</v>
      </c>
      <c r="R698" s="268">
        <v>100</v>
      </c>
      <c r="S698" s="268"/>
    </row>
    <row r="699" spans="1:19" x14ac:dyDescent="0.3">
      <c r="A699" s="264" t="str">
        <f t="shared" si="10"/>
        <v>EmmetAR</v>
      </c>
      <c r="B699" s="269">
        <v>71835</v>
      </c>
      <c r="C699" s="270" t="s">
        <v>1964</v>
      </c>
      <c r="D699" s="270" t="s">
        <v>953</v>
      </c>
      <c r="E699" s="277" t="s">
        <v>970</v>
      </c>
      <c r="F699" s="279" t="s">
        <v>879</v>
      </c>
      <c r="Q699" s="268" t="s">
        <v>922</v>
      </c>
      <c r="R699" s="268">
        <v>124</v>
      </c>
      <c r="S699" s="268"/>
    </row>
    <row r="700" spans="1:19" x14ac:dyDescent="0.3">
      <c r="A700" s="264" t="str">
        <f t="shared" si="10"/>
        <v>PlainviewAR</v>
      </c>
      <c r="B700" s="269">
        <v>72857</v>
      </c>
      <c r="C700" s="270" t="s">
        <v>1965</v>
      </c>
      <c r="D700" s="270" t="s">
        <v>953</v>
      </c>
      <c r="E700" s="277" t="s">
        <v>984</v>
      </c>
      <c r="F700" s="279" t="s">
        <v>879</v>
      </c>
      <c r="Q700" s="268" t="s">
        <v>1966</v>
      </c>
      <c r="R700" s="268">
        <v>9</v>
      </c>
      <c r="S700" s="268"/>
    </row>
    <row r="701" spans="1:19" x14ac:dyDescent="0.3">
      <c r="A701" s="264" t="str">
        <f t="shared" si="10"/>
        <v>BonnerdaleAR</v>
      </c>
      <c r="B701" s="269">
        <v>71933</v>
      </c>
      <c r="C701" s="270" t="s">
        <v>1967</v>
      </c>
      <c r="D701" s="270" t="s">
        <v>953</v>
      </c>
      <c r="E701" s="277" t="s">
        <v>971</v>
      </c>
      <c r="F701" s="279" t="s">
        <v>879</v>
      </c>
      <c r="Q701" s="268" t="s">
        <v>1968</v>
      </c>
      <c r="R701" s="268">
        <v>56</v>
      </c>
      <c r="S701" s="268"/>
    </row>
    <row r="702" spans="1:19" x14ac:dyDescent="0.3">
      <c r="A702" s="264" t="str">
        <f t="shared" si="10"/>
        <v>CrawfordsvilleAR</v>
      </c>
      <c r="B702" s="269">
        <v>72327</v>
      </c>
      <c r="C702" s="270" t="s">
        <v>1354</v>
      </c>
      <c r="D702" s="270" t="s">
        <v>953</v>
      </c>
      <c r="E702" s="277" t="s">
        <v>980</v>
      </c>
      <c r="F702" s="279" t="s">
        <v>879</v>
      </c>
      <c r="Q702" s="268" t="s">
        <v>1969</v>
      </c>
      <c r="R702" s="268">
        <v>7</v>
      </c>
      <c r="S702" s="268"/>
    </row>
    <row r="703" spans="1:19" x14ac:dyDescent="0.3">
      <c r="A703" s="264" t="str">
        <f t="shared" si="10"/>
        <v>HopeAR</v>
      </c>
      <c r="B703" s="269">
        <v>71802</v>
      </c>
      <c r="C703" s="270" t="s">
        <v>970</v>
      </c>
      <c r="D703" s="270" t="s">
        <v>953</v>
      </c>
      <c r="E703" s="277" t="s">
        <v>970</v>
      </c>
      <c r="F703" s="279" t="s">
        <v>879</v>
      </c>
      <c r="Q703" s="268" t="s">
        <v>1970</v>
      </c>
      <c r="R703" s="268">
        <v>12</v>
      </c>
      <c r="S703" s="268"/>
    </row>
    <row r="704" spans="1:19" x14ac:dyDescent="0.3">
      <c r="A704" s="264" t="str">
        <f t="shared" si="10"/>
        <v>BellevilleAR</v>
      </c>
      <c r="B704" s="269">
        <v>72824</v>
      </c>
      <c r="C704" s="270" t="s">
        <v>1971</v>
      </c>
      <c r="D704" s="270" t="s">
        <v>953</v>
      </c>
      <c r="E704" s="277" t="s">
        <v>984</v>
      </c>
      <c r="F704" s="279" t="s">
        <v>879</v>
      </c>
      <c r="Q704" s="268" t="s">
        <v>1798</v>
      </c>
      <c r="R704" s="268">
        <v>10</v>
      </c>
      <c r="S704" s="268"/>
    </row>
    <row r="705" spans="1:19" x14ac:dyDescent="0.3">
      <c r="A705" s="264" t="str">
        <f t="shared" si="10"/>
        <v>Western GroveAR</v>
      </c>
      <c r="B705" s="269">
        <v>72685</v>
      </c>
      <c r="C705" s="270" t="s">
        <v>1972</v>
      </c>
      <c r="D705" s="270" t="s">
        <v>953</v>
      </c>
      <c r="E705" s="277" t="s">
        <v>967</v>
      </c>
      <c r="F705" s="279" t="s">
        <v>879</v>
      </c>
      <c r="Q705" s="268" t="s">
        <v>1706</v>
      </c>
      <c r="R705" s="268">
        <v>16</v>
      </c>
      <c r="S705" s="268"/>
    </row>
    <row r="706" spans="1:19" x14ac:dyDescent="0.3">
      <c r="A706" s="264" t="str">
        <f t="shared" si="10"/>
        <v>FloralAR</v>
      </c>
      <c r="B706" s="269">
        <v>72534</v>
      </c>
      <c r="C706" s="270" t="s">
        <v>1973</v>
      </c>
      <c r="D706" s="270" t="s">
        <v>953</v>
      </c>
      <c r="E706" s="277" t="s">
        <v>958</v>
      </c>
      <c r="F706" s="279" t="s">
        <v>879</v>
      </c>
      <c r="Q706" s="268" t="s">
        <v>1466</v>
      </c>
      <c r="R706" s="268">
        <v>8</v>
      </c>
      <c r="S706" s="268"/>
    </row>
    <row r="707" spans="1:19" x14ac:dyDescent="0.3">
      <c r="A707" s="264" t="str">
        <f t="shared" si="10"/>
        <v>El PasoAR</v>
      </c>
      <c r="B707" s="269">
        <v>72045</v>
      </c>
      <c r="C707" s="270" t="s">
        <v>1974</v>
      </c>
      <c r="D707" s="270" t="s">
        <v>953</v>
      </c>
      <c r="E707" s="277" t="s">
        <v>985</v>
      </c>
      <c r="F707" s="279" t="s">
        <v>879</v>
      </c>
      <c r="Q707" s="268" t="s">
        <v>1273</v>
      </c>
      <c r="R707" s="268">
        <v>4</v>
      </c>
      <c r="S707" s="268"/>
    </row>
    <row r="708" spans="1:19" x14ac:dyDescent="0.3">
      <c r="A708" s="264" t="str">
        <f t="shared" ref="A708:A771" si="11">CONCATENATE(C708,D708)</f>
        <v>Mount VernonAR</v>
      </c>
      <c r="B708" s="269">
        <v>72111</v>
      </c>
      <c r="C708" s="270" t="s">
        <v>1322</v>
      </c>
      <c r="D708" s="270" t="s">
        <v>953</v>
      </c>
      <c r="E708" s="277" t="s">
        <v>975</v>
      </c>
      <c r="F708" s="279" t="s">
        <v>879</v>
      </c>
      <c r="Q708" s="268" t="s">
        <v>1975</v>
      </c>
      <c r="R708" s="268">
        <v>13</v>
      </c>
      <c r="S708" s="268"/>
    </row>
    <row r="709" spans="1:19" x14ac:dyDescent="0.3">
      <c r="A709" s="264" t="str">
        <f t="shared" si="11"/>
        <v>ParonAR</v>
      </c>
      <c r="B709" s="269">
        <v>72122</v>
      </c>
      <c r="C709" s="270" t="s">
        <v>1976</v>
      </c>
      <c r="D709" s="270" t="s">
        <v>953</v>
      </c>
      <c r="E709" s="277" t="s">
        <v>975</v>
      </c>
      <c r="F709" s="279" t="s">
        <v>879</v>
      </c>
      <c r="Q709" s="268" t="s">
        <v>1977</v>
      </c>
      <c r="R709" s="268">
        <v>14</v>
      </c>
      <c r="S709" s="268"/>
    </row>
    <row r="710" spans="1:19" x14ac:dyDescent="0.3">
      <c r="A710" s="264" t="str">
        <f t="shared" si="11"/>
        <v>WeinerAR</v>
      </c>
      <c r="B710" s="269">
        <v>72479</v>
      </c>
      <c r="C710" s="270" t="s">
        <v>1978</v>
      </c>
      <c r="D710" s="270" t="s">
        <v>953</v>
      </c>
      <c r="E710" s="277" t="s">
        <v>973</v>
      </c>
      <c r="F710" s="279" t="s">
        <v>879</v>
      </c>
      <c r="Q710" s="268" t="s">
        <v>1979</v>
      </c>
      <c r="R710" s="268">
        <v>16</v>
      </c>
      <c r="S710" s="268"/>
    </row>
    <row r="711" spans="1:19" x14ac:dyDescent="0.3">
      <c r="A711" s="264" t="str">
        <f t="shared" si="11"/>
        <v>LuxoraAR</v>
      </c>
      <c r="B711" s="269">
        <v>72358</v>
      </c>
      <c r="C711" s="270" t="s">
        <v>1980</v>
      </c>
      <c r="D711" s="270" t="s">
        <v>953</v>
      </c>
      <c r="E711" s="277" t="s">
        <v>960</v>
      </c>
      <c r="F711" s="279" t="s">
        <v>879</v>
      </c>
      <c r="Q711" s="268" t="s">
        <v>1379</v>
      </c>
      <c r="R711" s="268">
        <v>8</v>
      </c>
      <c r="S711" s="268"/>
    </row>
    <row r="712" spans="1:19" x14ac:dyDescent="0.3">
      <c r="A712" s="264" t="str">
        <f t="shared" si="11"/>
        <v>GouldAR</v>
      </c>
      <c r="B712" s="269">
        <v>71643</v>
      </c>
      <c r="C712" s="270" t="s">
        <v>1981</v>
      </c>
      <c r="D712" s="270" t="s">
        <v>953</v>
      </c>
      <c r="E712" s="277" t="s">
        <v>983</v>
      </c>
      <c r="F712" s="279" t="s">
        <v>879</v>
      </c>
      <c r="Q712" s="268" t="s">
        <v>1322</v>
      </c>
      <c r="R712" s="268">
        <v>11</v>
      </c>
      <c r="S712" s="268"/>
    </row>
    <row r="713" spans="1:19" x14ac:dyDescent="0.3">
      <c r="A713" s="264" t="str">
        <f t="shared" si="11"/>
        <v>HartfordAR</v>
      </c>
      <c r="B713" s="269">
        <v>72938</v>
      </c>
      <c r="C713" s="270" t="s">
        <v>1319</v>
      </c>
      <c r="D713" s="270" t="s">
        <v>953</v>
      </c>
      <c r="E713" s="277" t="s">
        <v>966</v>
      </c>
      <c r="F713" s="279" t="s">
        <v>879</v>
      </c>
      <c r="Q713" s="268" t="s">
        <v>1982</v>
      </c>
      <c r="R713" s="268">
        <v>17</v>
      </c>
      <c r="S713" s="268"/>
    </row>
    <row r="714" spans="1:19" x14ac:dyDescent="0.3">
      <c r="A714" s="264" t="str">
        <f t="shared" si="11"/>
        <v>KingslandAR</v>
      </c>
      <c r="B714" s="269">
        <v>71652</v>
      </c>
      <c r="C714" s="270" t="s">
        <v>1983</v>
      </c>
      <c r="D714" s="270" t="s">
        <v>953</v>
      </c>
      <c r="E714" s="277" t="s">
        <v>983</v>
      </c>
      <c r="F714" s="279" t="s">
        <v>879</v>
      </c>
      <c r="Q714" s="268" t="s">
        <v>1984</v>
      </c>
      <c r="R714" s="268">
        <v>10</v>
      </c>
      <c r="S714" s="268"/>
    </row>
    <row r="715" spans="1:19" x14ac:dyDescent="0.3">
      <c r="A715" s="264" t="str">
        <f t="shared" si="11"/>
        <v>Sulphur SpringsAR</v>
      </c>
      <c r="B715" s="269">
        <v>72768</v>
      </c>
      <c r="C715" s="270" t="s">
        <v>1985</v>
      </c>
      <c r="D715" s="270" t="s">
        <v>953</v>
      </c>
      <c r="E715" s="277" t="s">
        <v>963</v>
      </c>
      <c r="F715" s="279" t="s">
        <v>879</v>
      </c>
      <c r="Q715" s="268" t="s">
        <v>1986</v>
      </c>
      <c r="R715" s="268">
        <v>9</v>
      </c>
      <c r="S715" s="268"/>
    </row>
    <row r="716" spans="1:19" x14ac:dyDescent="0.3">
      <c r="A716" s="264" t="str">
        <f t="shared" si="11"/>
        <v>FultonAR</v>
      </c>
      <c r="B716" s="269">
        <v>71838</v>
      </c>
      <c r="C716" s="270" t="s">
        <v>1987</v>
      </c>
      <c r="D716" s="270" t="s">
        <v>953</v>
      </c>
      <c r="E716" s="277" t="s">
        <v>970</v>
      </c>
      <c r="F716" s="279" t="s">
        <v>879</v>
      </c>
      <c r="Q716" s="268" t="s">
        <v>1988</v>
      </c>
      <c r="R716" s="268">
        <v>13</v>
      </c>
      <c r="S716" s="268"/>
    </row>
    <row r="717" spans="1:19" x14ac:dyDescent="0.3">
      <c r="A717" s="264" t="str">
        <f t="shared" si="11"/>
        <v>WesleyAR</v>
      </c>
      <c r="B717" s="269">
        <v>72773</v>
      </c>
      <c r="C717" s="270" t="s">
        <v>1989</v>
      </c>
      <c r="D717" s="270" t="s">
        <v>953</v>
      </c>
      <c r="E717" s="277" t="s">
        <v>963</v>
      </c>
      <c r="F717" s="279" t="s">
        <v>879</v>
      </c>
      <c r="Q717" s="268" t="s">
        <v>1990</v>
      </c>
      <c r="R717" s="268">
        <v>11</v>
      </c>
      <c r="S717" s="268"/>
    </row>
    <row r="718" spans="1:19" x14ac:dyDescent="0.3">
      <c r="A718" s="264" t="str">
        <f t="shared" si="11"/>
        <v>GamalielAR</v>
      </c>
      <c r="B718" s="269">
        <v>72537</v>
      </c>
      <c r="C718" s="270" t="s">
        <v>1991</v>
      </c>
      <c r="D718" s="270" t="s">
        <v>953</v>
      </c>
      <c r="E718" s="277" t="s">
        <v>981</v>
      </c>
      <c r="F718" s="279" t="s">
        <v>879</v>
      </c>
      <c r="Q718" s="268" t="s">
        <v>1226</v>
      </c>
      <c r="R718" s="268">
        <v>21</v>
      </c>
      <c r="S718" s="268"/>
    </row>
    <row r="719" spans="1:19" x14ac:dyDescent="0.3">
      <c r="A719" s="264" t="str">
        <f t="shared" si="11"/>
        <v>LafeAR</v>
      </c>
      <c r="B719" s="269">
        <v>72436</v>
      </c>
      <c r="C719" s="270" t="s">
        <v>1992</v>
      </c>
      <c r="D719" s="270" t="s">
        <v>953</v>
      </c>
      <c r="E719" s="277" t="s">
        <v>982</v>
      </c>
      <c r="F719" s="279" t="s">
        <v>879</v>
      </c>
      <c r="Q719" s="268" t="s">
        <v>1993</v>
      </c>
      <c r="R719" s="268">
        <v>7</v>
      </c>
      <c r="S719" s="268"/>
    </row>
    <row r="720" spans="1:19" x14ac:dyDescent="0.3">
      <c r="A720" s="264" t="str">
        <f t="shared" si="11"/>
        <v>LeolaAR</v>
      </c>
      <c r="B720" s="269">
        <v>72084</v>
      </c>
      <c r="C720" s="270" t="s">
        <v>1994</v>
      </c>
      <c r="D720" s="270" t="s">
        <v>953</v>
      </c>
      <c r="E720" s="277" t="s">
        <v>975</v>
      </c>
      <c r="F720" s="279" t="s">
        <v>879</v>
      </c>
      <c r="Q720" s="268" t="s">
        <v>1995</v>
      </c>
      <c r="R720" s="268">
        <v>11</v>
      </c>
      <c r="S720" s="268"/>
    </row>
    <row r="721" spans="1:19" x14ac:dyDescent="0.3">
      <c r="A721" s="264" t="str">
        <f t="shared" si="11"/>
        <v>New EdinburgAR</v>
      </c>
      <c r="B721" s="269">
        <v>71660</v>
      </c>
      <c r="C721" s="270" t="s">
        <v>1996</v>
      </c>
      <c r="D721" s="270" t="s">
        <v>953</v>
      </c>
      <c r="E721" s="277" t="s">
        <v>983</v>
      </c>
      <c r="F721" s="279" t="s">
        <v>879</v>
      </c>
      <c r="Q721" s="268" t="s">
        <v>1337</v>
      </c>
      <c r="R721" s="268">
        <v>14</v>
      </c>
      <c r="S721" s="268"/>
    </row>
    <row r="722" spans="1:19" x14ac:dyDescent="0.3">
      <c r="A722" s="264" t="str">
        <f t="shared" si="11"/>
        <v>AltheimerAR</v>
      </c>
      <c r="B722" s="269">
        <v>72004</v>
      </c>
      <c r="C722" s="270" t="s">
        <v>1997</v>
      </c>
      <c r="D722" s="270" t="s">
        <v>953</v>
      </c>
      <c r="E722" s="277" t="s">
        <v>983</v>
      </c>
      <c r="F722" s="279" t="s">
        <v>879</v>
      </c>
      <c r="Q722" s="268" t="s">
        <v>1998</v>
      </c>
      <c r="R722" s="268">
        <v>13</v>
      </c>
      <c r="S722" s="268"/>
    </row>
    <row r="723" spans="1:19" x14ac:dyDescent="0.3">
      <c r="A723" s="264" t="str">
        <f t="shared" si="11"/>
        <v>BatesvilleAR</v>
      </c>
      <c r="B723" s="269">
        <v>72561</v>
      </c>
      <c r="C723" s="270" t="s">
        <v>958</v>
      </c>
      <c r="D723" s="270" t="s">
        <v>953</v>
      </c>
      <c r="E723" s="277" t="s">
        <v>958</v>
      </c>
      <c r="F723" s="279" t="s">
        <v>879</v>
      </c>
      <c r="Q723" s="268" t="s">
        <v>1999</v>
      </c>
      <c r="R723" s="268">
        <v>62</v>
      </c>
      <c r="S723" s="268"/>
    </row>
    <row r="724" spans="1:19" x14ac:dyDescent="0.3">
      <c r="A724" s="264" t="str">
        <f t="shared" si="11"/>
        <v>McNeilAR</v>
      </c>
      <c r="B724" s="269">
        <v>71752</v>
      </c>
      <c r="C724" s="270" t="s">
        <v>2000</v>
      </c>
      <c r="D724" s="270" t="s">
        <v>953</v>
      </c>
      <c r="E724" s="277" t="s">
        <v>976</v>
      </c>
      <c r="F724" s="279" t="s">
        <v>879</v>
      </c>
      <c r="Q724" s="268" t="s">
        <v>2001</v>
      </c>
      <c r="R724" s="268">
        <v>9</v>
      </c>
      <c r="S724" s="268"/>
    </row>
    <row r="725" spans="1:19" x14ac:dyDescent="0.3">
      <c r="A725" s="264" t="str">
        <f t="shared" si="11"/>
        <v>EnolaAR</v>
      </c>
      <c r="B725" s="269">
        <v>72047</v>
      </c>
      <c r="C725" s="270" t="s">
        <v>2002</v>
      </c>
      <c r="D725" s="270" t="s">
        <v>953</v>
      </c>
      <c r="E725" s="277" t="s">
        <v>975</v>
      </c>
      <c r="F725" s="279" t="s">
        <v>879</v>
      </c>
      <c r="Q725" s="268" t="s">
        <v>2003</v>
      </c>
      <c r="R725" s="268">
        <v>8</v>
      </c>
      <c r="S725" s="268"/>
    </row>
    <row r="726" spans="1:19" x14ac:dyDescent="0.3">
      <c r="A726" s="264" t="str">
        <f t="shared" si="11"/>
        <v>PerryAR</v>
      </c>
      <c r="B726" s="269">
        <v>72125</v>
      </c>
      <c r="C726" s="270" t="s">
        <v>2004</v>
      </c>
      <c r="D726" s="270" t="s">
        <v>953</v>
      </c>
      <c r="E726" s="277" t="s">
        <v>975</v>
      </c>
      <c r="F726" s="279" t="s">
        <v>879</v>
      </c>
      <c r="Q726" s="268" t="s">
        <v>2005</v>
      </c>
      <c r="R726" s="268">
        <v>11</v>
      </c>
      <c r="S726" s="268"/>
    </row>
    <row r="727" spans="1:19" x14ac:dyDescent="0.3">
      <c r="A727" s="264" t="str">
        <f t="shared" si="11"/>
        <v>LouannAR</v>
      </c>
      <c r="B727" s="269">
        <v>71751</v>
      </c>
      <c r="C727" s="270" t="s">
        <v>2006</v>
      </c>
      <c r="D727" s="270" t="s">
        <v>953</v>
      </c>
      <c r="E727" s="277" t="s">
        <v>961</v>
      </c>
      <c r="F727" s="279" t="s">
        <v>879</v>
      </c>
      <c r="Q727" s="268" t="s">
        <v>2007</v>
      </c>
      <c r="R727" s="268">
        <v>4</v>
      </c>
      <c r="S727" s="268"/>
    </row>
    <row r="728" spans="1:19" x14ac:dyDescent="0.3">
      <c r="A728" s="264" t="str">
        <f t="shared" si="11"/>
        <v>JoinerAR</v>
      </c>
      <c r="B728" s="269">
        <v>72350</v>
      </c>
      <c r="C728" s="270" t="s">
        <v>2008</v>
      </c>
      <c r="D728" s="270" t="s">
        <v>953</v>
      </c>
      <c r="E728" s="277" t="s">
        <v>960</v>
      </c>
      <c r="F728" s="279" t="s">
        <v>879</v>
      </c>
      <c r="Q728" s="268" t="s">
        <v>2009</v>
      </c>
      <c r="R728" s="268">
        <v>19</v>
      </c>
      <c r="S728" s="268"/>
    </row>
    <row r="729" spans="1:19" x14ac:dyDescent="0.3">
      <c r="A729" s="264" t="str">
        <f t="shared" si="11"/>
        <v>FelsenthalAR</v>
      </c>
      <c r="B729" s="269">
        <v>71747</v>
      </c>
      <c r="C729" s="270" t="s">
        <v>2010</v>
      </c>
      <c r="D729" s="270" t="s">
        <v>953</v>
      </c>
      <c r="E729" s="277" t="s">
        <v>962</v>
      </c>
      <c r="F729" s="279" t="s">
        <v>879</v>
      </c>
      <c r="Q729" s="268" t="s">
        <v>2011</v>
      </c>
      <c r="R729" s="268">
        <v>24</v>
      </c>
      <c r="S729" s="268"/>
    </row>
    <row r="730" spans="1:19" x14ac:dyDescent="0.3">
      <c r="A730" s="264" t="str">
        <f t="shared" si="11"/>
        <v>Locust GroveAR</v>
      </c>
      <c r="B730" s="269">
        <v>72550</v>
      </c>
      <c r="C730" s="270" t="s">
        <v>2012</v>
      </c>
      <c r="D730" s="270" t="s">
        <v>953</v>
      </c>
      <c r="E730" s="277" t="s">
        <v>958</v>
      </c>
      <c r="F730" s="279" t="s">
        <v>879</v>
      </c>
      <c r="Q730" s="268" t="s">
        <v>1775</v>
      </c>
      <c r="R730" s="268">
        <v>9</v>
      </c>
      <c r="S730" s="268"/>
    </row>
    <row r="731" spans="1:19" x14ac:dyDescent="0.3">
      <c r="A731" s="264" t="str">
        <f t="shared" si="11"/>
        <v>SummersAR</v>
      </c>
      <c r="B731" s="269">
        <v>72769</v>
      </c>
      <c r="C731" s="270" t="s">
        <v>2013</v>
      </c>
      <c r="D731" s="270" t="s">
        <v>953</v>
      </c>
      <c r="E731" s="277" t="s">
        <v>963</v>
      </c>
      <c r="F731" s="279" t="s">
        <v>879</v>
      </c>
      <c r="Q731" s="268" t="s">
        <v>2014</v>
      </c>
      <c r="R731" s="268">
        <v>16</v>
      </c>
      <c r="S731" s="268"/>
    </row>
    <row r="732" spans="1:19" x14ac:dyDescent="0.3">
      <c r="A732" s="264" t="str">
        <f t="shared" si="11"/>
        <v>HendersonAR</v>
      </c>
      <c r="B732" s="269">
        <v>72544</v>
      </c>
      <c r="C732" s="270" t="s">
        <v>1749</v>
      </c>
      <c r="D732" s="270" t="s">
        <v>953</v>
      </c>
      <c r="E732" s="277" t="s">
        <v>981</v>
      </c>
      <c r="F732" s="279" t="s">
        <v>879</v>
      </c>
      <c r="Q732" s="268" t="s">
        <v>2015</v>
      </c>
      <c r="R732" s="268">
        <v>49</v>
      </c>
      <c r="S732" s="268"/>
    </row>
    <row r="733" spans="1:19" x14ac:dyDescent="0.3">
      <c r="A733" s="264" t="str">
        <f t="shared" si="11"/>
        <v>JasperAR</v>
      </c>
      <c r="B733" s="269">
        <v>72648</v>
      </c>
      <c r="C733" s="270" t="s">
        <v>1134</v>
      </c>
      <c r="D733" s="270" t="s">
        <v>953</v>
      </c>
      <c r="E733" s="277" t="s">
        <v>967</v>
      </c>
      <c r="F733" s="279" t="s">
        <v>879</v>
      </c>
      <c r="Q733" s="268" t="s">
        <v>2016</v>
      </c>
      <c r="R733" s="268">
        <v>17</v>
      </c>
      <c r="S733" s="268"/>
    </row>
    <row r="734" spans="1:19" x14ac:dyDescent="0.3">
      <c r="A734" s="264" t="str">
        <f t="shared" si="11"/>
        <v>ChesterAR</v>
      </c>
      <c r="B734" s="269">
        <v>72934</v>
      </c>
      <c r="C734" s="270" t="s">
        <v>2017</v>
      </c>
      <c r="D734" s="270" t="s">
        <v>953</v>
      </c>
      <c r="E734" s="277" t="s">
        <v>966</v>
      </c>
      <c r="F734" s="279" t="s">
        <v>879</v>
      </c>
      <c r="Q734" s="271" t="s">
        <v>2018</v>
      </c>
      <c r="R734" s="271">
        <v>382</v>
      </c>
      <c r="S734" s="271"/>
    </row>
    <row r="735" spans="1:19" x14ac:dyDescent="0.3">
      <c r="A735" s="264" t="str">
        <f t="shared" si="11"/>
        <v>ElizabethAR</v>
      </c>
      <c r="B735" s="269">
        <v>72531</v>
      </c>
      <c r="C735" s="270" t="s">
        <v>2019</v>
      </c>
      <c r="D735" s="270" t="s">
        <v>953</v>
      </c>
      <c r="E735" s="277" t="s">
        <v>981</v>
      </c>
      <c r="F735" s="279" t="s">
        <v>879</v>
      </c>
      <c r="Q735" s="268" t="s">
        <v>2020</v>
      </c>
      <c r="R735" s="268">
        <v>7</v>
      </c>
      <c r="S735" s="268"/>
    </row>
    <row r="736" spans="1:19" x14ac:dyDescent="0.3">
      <c r="A736" s="264" t="str">
        <f t="shared" si="11"/>
        <v>CasaAR</v>
      </c>
      <c r="B736" s="269">
        <v>72025</v>
      </c>
      <c r="C736" s="270" t="s">
        <v>2021</v>
      </c>
      <c r="D736" s="270" t="s">
        <v>953</v>
      </c>
      <c r="E736" s="277" t="s">
        <v>984</v>
      </c>
      <c r="F736" s="279" t="s">
        <v>879</v>
      </c>
      <c r="Q736" s="268" t="s">
        <v>2022</v>
      </c>
      <c r="R736" s="268">
        <v>8</v>
      </c>
      <c r="S736" s="268"/>
    </row>
    <row r="737" spans="1:19" x14ac:dyDescent="0.3">
      <c r="A737" s="264" t="str">
        <f t="shared" si="11"/>
        <v>WashingtonAR</v>
      </c>
      <c r="B737" s="269">
        <v>71862</v>
      </c>
      <c r="C737" s="270" t="s">
        <v>1404</v>
      </c>
      <c r="D737" s="270" t="s">
        <v>953</v>
      </c>
      <c r="E737" s="277" t="s">
        <v>970</v>
      </c>
      <c r="F737" s="279" t="s">
        <v>879</v>
      </c>
      <c r="Q737" s="268" t="s">
        <v>1345</v>
      </c>
      <c r="R737" s="268">
        <v>11</v>
      </c>
      <c r="S737" s="268"/>
    </row>
    <row r="738" spans="1:19" x14ac:dyDescent="0.3">
      <c r="A738" s="264" t="str">
        <f t="shared" si="11"/>
        <v>DeerAR</v>
      </c>
      <c r="B738" s="269">
        <v>72628</v>
      </c>
      <c r="C738" s="270" t="s">
        <v>2023</v>
      </c>
      <c r="D738" s="270" t="s">
        <v>953</v>
      </c>
      <c r="E738" s="277" t="s">
        <v>967</v>
      </c>
      <c r="F738" s="279" t="s">
        <v>879</v>
      </c>
      <c r="Q738" s="268" t="s">
        <v>2024</v>
      </c>
      <c r="R738" s="268">
        <v>7</v>
      </c>
      <c r="S738" s="268"/>
    </row>
    <row r="739" spans="1:19" x14ac:dyDescent="0.3">
      <c r="A739" s="264" t="str">
        <f t="shared" si="11"/>
        <v>JeffersonAR</v>
      </c>
      <c r="B739" s="269">
        <v>72079</v>
      </c>
      <c r="C739" s="270" t="s">
        <v>1179</v>
      </c>
      <c r="D739" s="270" t="s">
        <v>953</v>
      </c>
      <c r="E739" s="277" t="s">
        <v>983</v>
      </c>
      <c r="F739" s="279" t="s">
        <v>879</v>
      </c>
      <c r="Q739" s="268" t="s">
        <v>2025</v>
      </c>
      <c r="R739" s="268">
        <v>7</v>
      </c>
      <c r="S739" s="268"/>
    </row>
    <row r="740" spans="1:19" x14ac:dyDescent="0.3">
      <c r="A740" s="264" t="str">
        <f t="shared" si="11"/>
        <v>OkolonaAR</v>
      </c>
      <c r="B740" s="269">
        <v>71962</v>
      </c>
      <c r="C740" s="270" t="s">
        <v>2026</v>
      </c>
      <c r="D740" s="270" t="s">
        <v>953</v>
      </c>
      <c r="E740" s="277" t="s">
        <v>955</v>
      </c>
      <c r="F740" s="279" t="s">
        <v>879</v>
      </c>
      <c r="Q740" s="268" t="s">
        <v>2027</v>
      </c>
      <c r="R740" s="268">
        <v>13</v>
      </c>
      <c r="S740" s="268"/>
    </row>
    <row r="741" spans="1:19" x14ac:dyDescent="0.3">
      <c r="A741" s="264" t="str">
        <f t="shared" si="11"/>
        <v>CanehillAR</v>
      </c>
      <c r="B741" s="269">
        <v>72717</v>
      </c>
      <c r="C741" s="270" t="s">
        <v>2028</v>
      </c>
      <c r="D741" s="270" t="s">
        <v>953</v>
      </c>
      <c r="E741" s="277" t="s">
        <v>963</v>
      </c>
      <c r="F741" s="279" t="s">
        <v>879</v>
      </c>
      <c r="Q741" s="268" t="s">
        <v>2029</v>
      </c>
      <c r="R741" s="268">
        <v>5</v>
      </c>
      <c r="S741" s="268"/>
    </row>
    <row r="742" spans="1:19" x14ac:dyDescent="0.3">
      <c r="A742" s="264" t="str">
        <f t="shared" si="11"/>
        <v>TurrellAR</v>
      </c>
      <c r="B742" s="269">
        <v>72384</v>
      </c>
      <c r="C742" s="270" t="s">
        <v>2030</v>
      </c>
      <c r="D742" s="270" t="s">
        <v>953</v>
      </c>
      <c r="E742" s="277" t="s">
        <v>980</v>
      </c>
      <c r="F742" s="279" t="s">
        <v>879</v>
      </c>
      <c r="Q742" s="268" t="s">
        <v>2031</v>
      </c>
      <c r="R742" s="268">
        <v>14</v>
      </c>
      <c r="S742" s="268"/>
    </row>
    <row r="743" spans="1:19" x14ac:dyDescent="0.3">
      <c r="A743" s="264" t="str">
        <f t="shared" si="11"/>
        <v>PoyenAR</v>
      </c>
      <c r="B743" s="269">
        <v>72128</v>
      </c>
      <c r="C743" s="270" t="s">
        <v>2032</v>
      </c>
      <c r="D743" s="270" t="s">
        <v>953</v>
      </c>
      <c r="E743" s="277" t="s">
        <v>975</v>
      </c>
      <c r="F743" s="279" t="s">
        <v>879</v>
      </c>
      <c r="Q743" s="268" t="s">
        <v>966</v>
      </c>
      <c r="R743" s="268">
        <v>24</v>
      </c>
      <c r="S743" s="268"/>
    </row>
    <row r="744" spans="1:19" x14ac:dyDescent="0.3">
      <c r="A744" s="264" t="str">
        <f t="shared" si="11"/>
        <v>GradyAR</v>
      </c>
      <c r="B744" s="269">
        <v>71644</v>
      </c>
      <c r="C744" s="270" t="s">
        <v>1491</v>
      </c>
      <c r="D744" s="270" t="s">
        <v>953</v>
      </c>
      <c r="E744" s="277" t="s">
        <v>983</v>
      </c>
      <c r="F744" s="279" t="s">
        <v>879</v>
      </c>
      <c r="Q744" s="268" t="s">
        <v>2033</v>
      </c>
      <c r="R744" s="268">
        <v>8</v>
      </c>
      <c r="S744" s="268"/>
    </row>
    <row r="745" spans="1:19" x14ac:dyDescent="0.3">
      <c r="A745" s="264" t="str">
        <f t="shared" si="11"/>
        <v>WinthropAR</v>
      </c>
      <c r="B745" s="269">
        <v>71866</v>
      </c>
      <c r="C745" s="270" t="s">
        <v>2034</v>
      </c>
      <c r="D745" s="270" t="s">
        <v>953</v>
      </c>
      <c r="E745" s="277" t="s">
        <v>986</v>
      </c>
      <c r="F745" s="279" t="s">
        <v>879</v>
      </c>
      <c r="Q745" s="268" t="s">
        <v>2035</v>
      </c>
      <c r="R745" s="268">
        <v>16</v>
      </c>
      <c r="S745" s="268"/>
    </row>
    <row r="746" spans="1:19" x14ac:dyDescent="0.3">
      <c r="A746" s="264" t="str">
        <f t="shared" si="11"/>
        <v>ClarkridgeAR</v>
      </c>
      <c r="B746" s="269">
        <v>72623</v>
      </c>
      <c r="C746" s="270" t="s">
        <v>2036</v>
      </c>
      <c r="D746" s="270" t="s">
        <v>953</v>
      </c>
      <c r="E746" s="277" t="s">
        <v>981</v>
      </c>
      <c r="F746" s="279" t="s">
        <v>879</v>
      </c>
      <c r="Q746" s="268" t="s">
        <v>2037</v>
      </c>
      <c r="R746" s="268">
        <v>14</v>
      </c>
      <c r="S746" s="268"/>
    </row>
    <row r="747" spans="1:19" x14ac:dyDescent="0.3">
      <c r="A747" s="264" t="str">
        <f t="shared" si="11"/>
        <v>Poplar GroveAR</v>
      </c>
      <c r="B747" s="269">
        <v>72374</v>
      </c>
      <c r="C747" s="270" t="s">
        <v>2038</v>
      </c>
      <c r="D747" s="270" t="s">
        <v>953</v>
      </c>
      <c r="E747" s="277" t="s">
        <v>968</v>
      </c>
      <c r="F747" s="279" t="s">
        <v>879</v>
      </c>
      <c r="Q747" s="268" t="s">
        <v>2039</v>
      </c>
      <c r="R747" s="268">
        <v>6</v>
      </c>
      <c r="S747" s="268"/>
    </row>
    <row r="748" spans="1:19" x14ac:dyDescent="0.3">
      <c r="A748" s="264" t="str">
        <f t="shared" si="11"/>
        <v>ElaineAR</v>
      </c>
      <c r="B748" s="269">
        <v>72333</v>
      </c>
      <c r="C748" s="270" t="s">
        <v>2040</v>
      </c>
      <c r="D748" s="270" t="s">
        <v>953</v>
      </c>
      <c r="E748" s="277" t="s">
        <v>968</v>
      </c>
      <c r="F748" s="279" t="s">
        <v>879</v>
      </c>
      <c r="Q748" s="268" t="s">
        <v>2041</v>
      </c>
      <c r="R748" s="268">
        <v>11</v>
      </c>
      <c r="S748" s="268"/>
    </row>
    <row r="749" spans="1:19" x14ac:dyDescent="0.3">
      <c r="A749" s="264" t="str">
        <f t="shared" si="11"/>
        <v>KingstonAR</v>
      </c>
      <c r="B749" s="269">
        <v>72742</v>
      </c>
      <c r="C749" s="270" t="s">
        <v>1923</v>
      </c>
      <c r="D749" s="270" t="s">
        <v>953</v>
      </c>
      <c r="E749" s="277" t="s">
        <v>967</v>
      </c>
      <c r="F749" s="279" t="s">
        <v>879</v>
      </c>
      <c r="Q749" s="268" t="s">
        <v>2042</v>
      </c>
      <c r="R749" s="268">
        <v>104</v>
      </c>
      <c r="S749" s="268"/>
    </row>
    <row r="750" spans="1:19" x14ac:dyDescent="0.3">
      <c r="A750" s="264" t="str">
        <f t="shared" si="11"/>
        <v>GriffithvilleAR</v>
      </c>
      <c r="B750" s="269">
        <v>72060</v>
      </c>
      <c r="C750" s="270" t="s">
        <v>2043</v>
      </c>
      <c r="D750" s="270" t="s">
        <v>953</v>
      </c>
      <c r="E750" s="277" t="s">
        <v>985</v>
      </c>
      <c r="F750" s="279" t="s">
        <v>879</v>
      </c>
      <c r="Q750" s="268" t="s">
        <v>2044</v>
      </c>
      <c r="R750" s="268">
        <v>8</v>
      </c>
      <c r="S750" s="268"/>
    </row>
    <row r="751" spans="1:19" x14ac:dyDescent="0.3">
      <c r="A751" s="264" t="str">
        <f t="shared" si="11"/>
        <v>SearcyAR</v>
      </c>
      <c r="B751" s="269">
        <v>72068</v>
      </c>
      <c r="C751" s="270" t="s">
        <v>985</v>
      </c>
      <c r="D751" s="270" t="s">
        <v>953</v>
      </c>
      <c r="E751" s="277" t="s">
        <v>985</v>
      </c>
      <c r="F751" s="279" t="s">
        <v>879</v>
      </c>
      <c r="Q751" s="268" t="s">
        <v>2045</v>
      </c>
      <c r="R751" s="268">
        <v>11</v>
      </c>
      <c r="S751" s="268"/>
    </row>
    <row r="752" spans="1:19" x14ac:dyDescent="0.3">
      <c r="A752" s="264" t="str">
        <f t="shared" si="11"/>
        <v>KeiserAR</v>
      </c>
      <c r="B752" s="269">
        <v>72351</v>
      </c>
      <c r="C752" s="270" t="s">
        <v>2046</v>
      </c>
      <c r="D752" s="270" t="s">
        <v>953</v>
      </c>
      <c r="E752" s="277" t="s">
        <v>960</v>
      </c>
      <c r="F752" s="279" t="s">
        <v>879</v>
      </c>
      <c r="Q752" s="268" t="s">
        <v>2047</v>
      </c>
      <c r="R752" s="268">
        <v>8</v>
      </c>
      <c r="S752" s="268"/>
    </row>
    <row r="753" spans="1:19" x14ac:dyDescent="0.3">
      <c r="A753" s="264" t="str">
        <f t="shared" si="11"/>
        <v>WitterAR</v>
      </c>
      <c r="B753" s="269">
        <v>72776</v>
      </c>
      <c r="C753" s="270" t="s">
        <v>2048</v>
      </c>
      <c r="D753" s="270" t="s">
        <v>953</v>
      </c>
      <c r="E753" s="277" t="s">
        <v>963</v>
      </c>
      <c r="F753" s="279" t="s">
        <v>879</v>
      </c>
      <c r="Q753" s="268" t="s">
        <v>2049</v>
      </c>
      <c r="R753" s="268">
        <v>7</v>
      </c>
      <c r="S753" s="268"/>
    </row>
    <row r="754" spans="1:19" x14ac:dyDescent="0.3">
      <c r="A754" s="264" t="str">
        <f t="shared" si="11"/>
        <v>OzanAR</v>
      </c>
      <c r="B754" s="269">
        <v>71855</v>
      </c>
      <c r="C754" s="270" t="s">
        <v>2050</v>
      </c>
      <c r="D754" s="270" t="s">
        <v>953</v>
      </c>
      <c r="E754" s="277" t="s">
        <v>970</v>
      </c>
      <c r="F754" s="279" t="s">
        <v>879</v>
      </c>
      <c r="Q754" s="268" t="s">
        <v>2051</v>
      </c>
      <c r="R754" s="268">
        <v>82</v>
      </c>
      <c r="S754" s="268"/>
    </row>
    <row r="755" spans="1:19" x14ac:dyDescent="0.3">
      <c r="A755" s="264" t="str">
        <f t="shared" si="11"/>
        <v>Mount JudeaAR</v>
      </c>
      <c r="B755" s="269">
        <v>72655</v>
      </c>
      <c r="C755" s="270" t="s">
        <v>2052</v>
      </c>
      <c r="D755" s="270" t="s">
        <v>953</v>
      </c>
      <c r="E755" s="277" t="s">
        <v>967</v>
      </c>
      <c r="F755" s="279" t="s">
        <v>879</v>
      </c>
      <c r="Q755" s="268" t="s">
        <v>2053</v>
      </c>
      <c r="R755" s="268">
        <v>6</v>
      </c>
      <c r="S755" s="268"/>
    </row>
    <row r="756" spans="1:19" x14ac:dyDescent="0.3">
      <c r="A756" s="264" t="str">
        <f t="shared" si="11"/>
        <v>ThorntonAR</v>
      </c>
      <c r="B756" s="269">
        <v>71766</v>
      </c>
      <c r="C756" s="270" t="s">
        <v>2054</v>
      </c>
      <c r="D756" s="270" t="s">
        <v>953</v>
      </c>
      <c r="E756" s="277" t="s">
        <v>961</v>
      </c>
      <c r="F756" s="279" t="s">
        <v>879</v>
      </c>
      <c r="Q756" s="268" t="s">
        <v>2055</v>
      </c>
      <c r="R756" s="268">
        <v>5</v>
      </c>
      <c r="S756" s="268"/>
    </row>
    <row r="757" spans="1:19" x14ac:dyDescent="0.3">
      <c r="A757" s="264" t="str">
        <f t="shared" si="11"/>
        <v>HethAR</v>
      </c>
      <c r="B757" s="269">
        <v>72346</v>
      </c>
      <c r="C757" s="270" t="s">
        <v>2056</v>
      </c>
      <c r="D757" s="270" t="s">
        <v>953</v>
      </c>
      <c r="E757" s="277" t="s">
        <v>965</v>
      </c>
      <c r="F757" s="279" t="s">
        <v>879</v>
      </c>
      <c r="Q757" s="271" t="s">
        <v>2057</v>
      </c>
      <c r="R757" s="271">
        <v>340</v>
      </c>
      <c r="S757" s="271"/>
    </row>
    <row r="758" spans="1:19" x14ac:dyDescent="0.3">
      <c r="A758" s="264" t="str">
        <f t="shared" si="11"/>
        <v>NorphletAR</v>
      </c>
      <c r="B758" s="269">
        <v>71759</v>
      </c>
      <c r="C758" s="270" t="s">
        <v>2058</v>
      </c>
      <c r="D758" s="270" t="s">
        <v>953</v>
      </c>
      <c r="E758" s="277" t="s">
        <v>962</v>
      </c>
      <c r="F758" s="279" t="s">
        <v>879</v>
      </c>
      <c r="Q758" s="268" t="s">
        <v>1152</v>
      </c>
      <c r="R758" s="268">
        <v>17</v>
      </c>
      <c r="S758" s="268"/>
    </row>
    <row r="759" spans="1:19" x14ac:dyDescent="0.3">
      <c r="A759" s="264" t="str">
        <f t="shared" si="11"/>
        <v>McCaskillAR</v>
      </c>
      <c r="B759" s="269">
        <v>71847</v>
      </c>
      <c r="C759" s="270" t="s">
        <v>2059</v>
      </c>
      <c r="D759" s="270" t="s">
        <v>953</v>
      </c>
      <c r="E759" s="277" t="s">
        <v>970</v>
      </c>
      <c r="F759" s="279" t="s">
        <v>879</v>
      </c>
      <c r="Q759" s="268" t="s">
        <v>2060</v>
      </c>
      <c r="R759" s="268">
        <v>5</v>
      </c>
      <c r="S759" s="268"/>
    </row>
    <row r="760" spans="1:19" x14ac:dyDescent="0.3">
      <c r="A760" s="264" t="str">
        <f t="shared" si="11"/>
        <v>DeshaAR</v>
      </c>
      <c r="B760" s="269">
        <v>72527</v>
      </c>
      <c r="C760" s="270" t="s">
        <v>2061</v>
      </c>
      <c r="D760" s="270" t="s">
        <v>953</v>
      </c>
      <c r="E760" s="277" t="s">
        <v>958</v>
      </c>
      <c r="F760" s="279" t="s">
        <v>879</v>
      </c>
      <c r="Q760" s="268" t="s">
        <v>2062</v>
      </c>
      <c r="R760" s="268">
        <v>8</v>
      </c>
      <c r="S760" s="268"/>
    </row>
    <row r="761" spans="1:19" x14ac:dyDescent="0.3">
      <c r="A761" s="264" t="str">
        <f t="shared" si="11"/>
        <v>CashAR</v>
      </c>
      <c r="B761" s="269">
        <v>72421</v>
      </c>
      <c r="C761" s="270" t="s">
        <v>2063</v>
      </c>
      <c r="D761" s="270" t="s">
        <v>953</v>
      </c>
      <c r="E761" s="277" t="s">
        <v>973</v>
      </c>
      <c r="F761" s="279" t="s">
        <v>879</v>
      </c>
      <c r="Q761" s="268" t="s">
        <v>2064</v>
      </c>
      <c r="R761" s="268">
        <v>6</v>
      </c>
      <c r="S761" s="268"/>
    </row>
    <row r="762" spans="1:19" x14ac:dyDescent="0.3">
      <c r="A762" s="264" t="str">
        <f t="shared" si="11"/>
        <v>Sweet HomeAR</v>
      </c>
      <c r="B762" s="269">
        <v>72053</v>
      </c>
      <c r="C762" s="270" t="s">
        <v>2065</v>
      </c>
      <c r="D762" s="270" t="s">
        <v>953</v>
      </c>
      <c r="E762" s="277" t="s">
        <v>975</v>
      </c>
      <c r="F762" s="279" t="s">
        <v>879</v>
      </c>
      <c r="Q762" s="268" t="s">
        <v>2066</v>
      </c>
      <c r="R762" s="268">
        <v>7</v>
      </c>
      <c r="S762" s="268"/>
    </row>
    <row r="763" spans="1:19" x14ac:dyDescent="0.3">
      <c r="A763" s="264" t="str">
        <f t="shared" si="11"/>
        <v>WidenerAR</v>
      </c>
      <c r="B763" s="269">
        <v>72394</v>
      </c>
      <c r="C763" s="270" t="s">
        <v>2067</v>
      </c>
      <c r="D763" s="270" t="s">
        <v>953</v>
      </c>
      <c r="E763" s="277" t="s">
        <v>965</v>
      </c>
      <c r="F763" s="279" t="s">
        <v>879</v>
      </c>
      <c r="Q763" s="268" t="s">
        <v>2068</v>
      </c>
      <c r="R763" s="268">
        <v>5</v>
      </c>
      <c r="S763" s="268"/>
    </row>
    <row r="764" spans="1:19" x14ac:dyDescent="0.3">
      <c r="A764" s="264" t="str">
        <f t="shared" si="11"/>
        <v>Mount HollyAR</v>
      </c>
      <c r="B764" s="269">
        <v>71758</v>
      </c>
      <c r="C764" s="270" t="s">
        <v>2069</v>
      </c>
      <c r="D764" s="270" t="s">
        <v>953</v>
      </c>
      <c r="E764" s="277" t="s">
        <v>962</v>
      </c>
      <c r="F764" s="279" t="s">
        <v>879</v>
      </c>
      <c r="Q764" s="268" t="s">
        <v>2070</v>
      </c>
      <c r="R764" s="268">
        <v>34</v>
      </c>
      <c r="S764" s="268"/>
    </row>
    <row r="765" spans="1:19" x14ac:dyDescent="0.3">
      <c r="A765" s="264" t="str">
        <f t="shared" si="11"/>
        <v>Beech GroveAR</v>
      </c>
      <c r="B765" s="269">
        <v>72412</v>
      </c>
      <c r="C765" s="270" t="s">
        <v>2071</v>
      </c>
      <c r="D765" s="270" t="s">
        <v>953</v>
      </c>
      <c r="E765" s="277" t="s">
        <v>982</v>
      </c>
      <c r="F765" s="279" t="s">
        <v>879</v>
      </c>
      <c r="Q765" s="268" t="s">
        <v>2072</v>
      </c>
      <c r="R765" s="268">
        <v>10</v>
      </c>
      <c r="S765" s="268"/>
    </row>
    <row r="766" spans="1:19" x14ac:dyDescent="0.3">
      <c r="A766" s="264" t="str">
        <f t="shared" si="11"/>
        <v>UniontownAR</v>
      </c>
      <c r="B766" s="269">
        <v>72955</v>
      </c>
      <c r="C766" s="270" t="s">
        <v>2073</v>
      </c>
      <c r="D766" s="270" t="s">
        <v>953</v>
      </c>
      <c r="E766" s="277" t="s">
        <v>966</v>
      </c>
      <c r="F766" s="279" t="s">
        <v>879</v>
      </c>
      <c r="Q766" s="268" t="s">
        <v>2074</v>
      </c>
      <c r="R766" s="268">
        <v>18</v>
      </c>
      <c r="S766" s="268"/>
    </row>
    <row r="767" spans="1:19" x14ac:dyDescent="0.3">
      <c r="A767" s="264" t="str">
        <f t="shared" si="11"/>
        <v>Oil TroughAR</v>
      </c>
      <c r="B767" s="269">
        <v>72564</v>
      </c>
      <c r="C767" s="270" t="s">
        <v>2075</v>
      </c>
      <c r="D767" s="270" t="s">
        <v>953</v>
      </c>
      <c r="E767" s="277" t="s">
        <v>958</v>
      </c>
      <c r="F767" s="279" t="s">
        <v>879</v>
      </c>
      <c r="Q767" s="268" t="s">
        <v>2076</v>
      </c>
      <c r="R767" s="268">
        <v>3</v>
      </c>
      <c r="S767" s="268"/>
    </row>
    <row r="768" spans="1:19" x14ac:dyDescent="0.3">
      <c r="A768" s="264" t="str">
        <f t="shared" si="11"/>
        <v>Bella VistaAR</v>
      </c>
      <c r="B768" s="269">
        <v>72739</v>
      </c>
      <c r="C768" s="270" t="s">
        <v>1737</v>
      </c>
      <c r="D768" s="270" t="s">
        <v>953</v>
      </c>
      <c r="E768" s="277" t="s">
        <v>963</v>
      </c>
      <c r="F768" s="279" t="s">
        <v>879</v>
      </c>
      <c r="Q768" s="268" t="s">
        <v>2077</v>
      </c>
      <c r="R768" s="268">
        <v>16</v>
      </c>
      <c r="S768" s="268"/>
    </row>
    <row r="769" spans="1:19" x14ac:dyDescent="0.3">
      <c r="A769" s="264" t="str">
        <f t="shared" si="11"/>
        <v>DoverAR</v>
      </c>
      <c r="B769" s="269">
        <v>72856</v>
      </c>
      <c r="C769" s="270" t="s">
        <v>1094</v>
      </c>
      <c r="D769" s="270" t="s">
        <v>953</v>
      </c>
      <c r="E769" s="277" t="s">
        <v>984</v>
      </c>
      <c r="F769" s="279" t="s">
        <v>879</v>
      </c>
      <c r="Q769" s="268" t="s">
        <v>2078</v>
      </c>
      <c r="R769" s="268">
        <v>7</v>
      </c>
      <c r="S769" s="268"/>
    </row>
    <row r="770" spans="1:19" x14ac:dyDescent="0.3">
      <c r="A770" s="264" t="str">
        <f t="shared" si="11"/>
        <v>SaratogaAR</v>
      </c>
      <c r="B770" s="269">
        <v>71859</v>
      </c>
      <c r="C770" s="270" t="s">
        <v>2079</v>
      </c>
      <c r="D770" s="270" t="s">
        <v>953</v>
      </c>
      <c r="E770" s="277" t="s">
        <v>970</v>
      </c>
      <c r="F770" s="279" t="s">
        <v>879</v>
      </c>
      <c r="Q770" s="268" t="s">
        <v>2080</v>
      </c>
      <c r="R770" s="268">
        <v>17</v>
      </c>
      <c r="S770" s="268"/>
    </row>
    <row r="771" spans="1:19" x14ac:dyDescent="0.3">
      <c r="A771" s="264" t="str">
        <f t="shared" si="11"/>
        <v>HumnokeAR</v>
      </c>
      <c r="B771" s="269">
        <v>72072</v>
      </c>
      <c r="C771" s="270" t="s">
        <v>2081</v>
      </c>
      <c r="D771" s="270" t="s">
        <v>953</v>
      </c>
      <c r="E771" s="277" t="s">
        <v>975</v>
      </c>
      <c r="F771" s="279" t="s">
        <v>879</v>
      </c>
      <c r="Q771" s="268" t="s">
        <v>2082</v>
      </c>
      <c r="R771" s="268">
        <v>16</v>
      </c>
      <c r="S771" s="268"/>
    </row>
    <row r="772" spans="1:19" x14ac:dyDescent="0.3">
      <c r="A772" s="264" t="str">
        <f t="shared" ref="A772:A835" si="12">CONCATENATE(C772,D772)</f>
        <v>AdonaAR</v>
      </c>
      <c r="B772" s="269">
        <v>72001</v>
      </c>
      <c r="C772" s="270" t="s">
        <v>2083</v>
      </c>
      <c r="D772" s="270" t="s">
        <v>953</v>
      </c>
      <c r="E772" s="277" t="s">
        <v>975</v>
      </c>
      <c r="F772" s="279" t="s">
        <v>879</v>
      </c>
      <c r="Q772" s="268" t="s">
        <v>1281</v>
      </c>
      <c r="R772" s="268">
        <v>10</v>
      </c>
      <c r="S772" s="268"/>
    </row>
    <row r="773" spans="1:19" x14ac:dyDescent="0.3">
      <c r="A773" s="264" t="str">
        <f t="shared" si="12"/>
        <v>GoshenAR</v>
      </c>
      <c r="B773" s="269">
        <v>72735</v>
      </c>
      <c r="C773" s="270" t="s">
        <v>1508</v>
      </c>
      <c r="D773" s="270" t="s">
        <v>953</v>
      </c>
      <c r="E773" s="277" t="s">
        <v>963</v>
      </c>
      <c r="F773" s="279" t="s">
        <v>879</v>
      </c>
      <c r="Q773" s="268" t="s">
        <v>2084</v>
      </c>
      <c r="R773" s="268">
        <v>97</v>
      </c>
      <c r="S773" s="268"/>
    </row>
    <row r="774" spans="1:19" x14ac:dyDescent="0.3">
      <c r="A774" s="264" t="str">
        <f t="shared" si="12"/>
        <v>SherrillAR</v>
      </c>
      <c r="B774" s="269">
        <v>72152</v>
      </c>
      <c r="C774" s="270" t="s">
        <v>2085</v>
      </c>
      <c r="D774" s="270" t="s">
        <v>953</v>
      </c>
      <c r="E774" s="277" t="s">
        <v>983</v>
      </c>
      <c r="F774" s="279" t="s">
        <v>879</v>
      </c>
      <c r="Q774" s="268" t="s">
        <v>2086</v>
      </c>
      <c r="R774" s="268">
        <v>4</v>
      </c>
      <c r="S774" s="268"/>
    </row>
    <row r="775" spans="1:19" x14ac:dyDescent="0.3">
      <c r="A775" s="264" t="str">
        <f t="shared" si="12"/>
        <v>HastyAR</v>
      </c>
      <c r="B775" s="269">
        <v>72640</v>
      </c>
      <c r="C775" s="270" t="s">
        <v>2087</v>
      </c>
      <c r="D775" s="270" t="s">
        <v>953</v>
      </c>
      <c r="E775" s="277" t="s">
        <v>967</v>
      </c>
      <c r="F775" s="279" t="s">
        <v>879</v>
      </c>
      <c r="Q775" s="268" t="s">
        <v>2088</v>
      </c>
      <c r="R775" s="268">
        <v>25</v>
      </c>
      <c r="S775" s="268"/>
    </row>
    <row r="776" spans="1:19" x14ac:dyDescent="0.3">
      <c r="A776" s="264" t="str">
        <f t="shared" si="12"/>
        <v>PettigrewAR</v>
      </c>
      <c r="B776" s="269">
        <v>72752</v>
      </c>
      <c r="C776" s="270" t="s">
        <v>2089</v>
      </c>
      <c r="D776" s="270" t="s">
        <v>953</v>
      </c>
      <c r="E776" s="277" t="s">
        <v>963</v>
      </c>
      <c r="F776" s="279" t="s">
        <v>879</v>
      </c>
      <c r="Q776" s="268" t="s">
        <v>1226</v>
      </c>
      <c r="R776" s="268">
        <v>29</v>
      </c>
      <c r="S776" s="268"/>
    </row>
    <row r="777" spans="1:19" x14ac:dyDescent="0.3">
      <c r="A777" s="264" t="str">
        <f t="shared" si="12"/>
        <v>CalionAR</v>
      </c>
      <c r="B777" s="269">
        <v>71724</v>
      </c>
      <c r="C777" s="270" t="s">
        <v>2090</v>
      </c>
      <c r="D777" s="270" t="s">
        <v>953</v>
      </c>
      <c r="E777" s="277" t="s">
        <v>962</v>
      </c>
      <c r="F777" s="279" t="s">
        <v>879</v>
      </c>
      <c r="Q777" s="268" t="s">
        <v>2091</v>
      </c>
      <c r="R777" s="268">
        <v>6</v>
      </c>
      <c r="S777" s="268"/>
    </row>
    <row r="778" spans="1:19" x14ac:dyDescent="0.3">
      <c r="A778" s="264" t="str">
        <f t="shared" si="12"/>
        <v>CordAR</v>
      </c>
      <c r="B778" s="269">
        <v>72524</v>
      </c>
      <c r="C778" s="270" t="s">
        <v>2092</v>
      </c>
      <c r="D778" s="270" t="s">
        <v>953</v>
      </c>
      <c r="E778" s="277" t="s">
        <v>958</v>
      </c>
      <c r="F778" s="279" t="s">
        <v>879</v>
      </c>
      <c r="Q778" s="271" t="s">
        <v>2093</v>
      </c>
      <c r="R778" s="271">
        <v>1532</v>
      </c>
      <c r="S778" s="271"/>
    </row>
    <row r="779" spans="1:19" x14ac:dyDescent="0.3">
      <c r="A779" s="264" t="str">
        <f t="shared" si="12"/>
        <v>Natural DamAR</v>
      </c>
      <c r="B779" s="269">
        <v>72948</v>
      </c>
      <c r="C779" s="270" t="s">
        <v>2094</v>
      </c>
      <c r="D779" s="270" t="s">
        <v>953</v>
      </c>
      <c r="E779" s="277" t="s">
        <v>966</v>
      </c>
      <c r="F779" s="279" t="s">
        <v>879</v>
      </c>
      <c r="Q779" s="268" t="s">
        <v>1829</v>
      </c>
      <c r="R779" s="268">
        <v>62</v>
      </c>
      <c r="S779" s="268"/>
    </row>
    <row r="780" spans="1:19" x14ac:dyDescent="0.3">
      <c r="A780" s="264" t="str">
        <f t="shared" si="12"/>
        <v>Big FlatAR</v>
      </c>
      <c r="B780" s="269">
        <v>72617</v>
      </c>
      <c r="C780" s="270" t="s">
        <v>2095</v>
      </c>
      <c r="D780" s="270" t="s">
        <v>953</v>
      </c>
      <c r="E780" s="277" t="s">
        <v>981</v>
      </c>
      <c r="F780" s="279" t="s">
        <v>879</v>
      </c>
      <c r="Q780" s="268" t="s">
        <v>2096</v>
      </c>
      <c r="R780" s="268">
        <v>13</v>
      </c>
      <c r="S780" s="268"/>
    </row>
    <row r="781" spans="1:19" x14ac:dyDescent="0.3">
      <c r="A781" s="264" t="str">
        <f t="shared" si="12"/>
        <v>DyerAR</v>
      </c>
      <c r="B781" s="269">
        <v>72935</v>
      </c>
      <c r="C781" s="270" t="s">
        <v>2097</v>
      </c>
      <c r="D781" s="270" t="s">
        <v>953</v>
      </c>
      <c r="E781" s="277" t="s">
        <v>966</v>
      </c>
      <c r="F781" s="279" t="s">
        <v>879</v>
      </c>
      <c r="Q781" s="268" t="s">
        <v>2098</v>
      </c>
      <c r="R781" s="268">
        <v>11</v>
      </c>
      <c r="S781" s="268"/>
    </row>
    <row r="782" spans="1:19" x14ac:dyDescent="0.3">
      <c r="A782" s="264" t="str">
        <f t="shared" si="12"/>
        <v>CombsAR</v>
      </c>
      <c r="B782" s="269">
        <v>72721</v>
      </c>
      <c r="C782" s="270" t="s">
        <v>2099</v>
      </c>
      <c r="D782" s="270" t="s">
        <v>953</v>
      </c>
      <c r="E782" s="277" t="s">
        <v>963</v>
      </c>
      <c r="F782" s="279" t="s">
        <v>879</v>
      </c>
      <c r="Q782" s="268" t="s">
        <v>1832</v>
      </c>
      <c r="R782" s="268">
        <v>19</v>
      </c>
      <c r="S782" s="268"/>
    </row>
    <row r="783" spans="1:19" x14ac:dyDescent="0.3">
      <c r="A783" s="264" t="str">
        <f t="shared" si="12"/>
        <v>MadisonAR</v>
      </c>
      <c r="B783" s="269">
        <v>72359</v>
      </c>
      <c r="C783" s="270" t="s">
        <v>956</v>
      </c>
      <c r="D783" s="270" t="s">
        <v>953</v>
      </c>
      <c r="E783" s="277" t="s">
        <v>965</v>
      </c>
      <c r="F783" s="279" t="s">
        <v>879</v>
      </c>
      <c r="Q783" s="268" t="s">
        <v>2100</v>
      </c>
      <c r="R783" s="268">
        <v>31</v>
      </c>
      <c r="S783" s="268"/>
    </row>
    <row r="784" spans="1:19" x14ac:dyDescent="0.3">
      <c r="A784" s="264" t="str">
        <f t="shared" si="12"/>
        <v>ParthenonAR</v>
      </c>
      <c r="B784" s="269">
        <v>72666</v>
      </c>
      <c r="C784" s="270" t="s">
        <v>2101</v>
      </c>
      <c r="D784" s="270" t="s">
        <v>953</v>
      </c>
      <c r="E784" s="277" t="s">
        <v>967</v>
      </c>
      <c r="F784" s="279" t="s">
        <v>879</v>
      </c>
      <c r="Q784" s="268" t="s">
        <v>2102</v>
      </c>
      <c r="R784" s="268">
        <v>32</v>
      </c>
      <c r="S784" s="268"/>
    </row>
    <row r="785" spans="1:19" x14ac:dyDescent="0.3">
      <c r="A785" s="264" t="str">
        <f t="shared" si="12"/>
        <v>CharlotteAR</v>
      </c>
      <c r="B785" s="269">
        <v>72522</v>
      </c>
      <c r="C785" s="270" t="s">
        <v>2103</v>
      </c>
      <c r="D785" s="270" t="s">
        <v>953</v>
      </c>
      <c r="E785" s="277" t="s">
        <v>958</v>
      </c>
      <c r="F785" s="279" t="s">
        <v>879</v>
      </c>
      <c r="Q785" s="268" t="s">
        <v>2104</v>
      </c>
      <c r="R785" s="268">
        <v>35</v>
      </c>
      <c r="S785" s="268"/>
    </row>
    <row r="786" spans="1:19" x14ac:dyDescent="0.3">
      <c r="A786" s="264" t="str">
        <f t="shared" si="12"/>
        <v>BergmanAR</v>
      </c>
      <c r="B786" s="269">
        <v>72615</v>
      </c>
      <c r="C786" s="270" t="s">
        <v>2105</v>
      </c>
      <c r="D786" s="270" t="s">
        <v>953</v>
      </c>
      <c r="E786" s="277" t="s">
        <v>967</v>
      </c>
      <c r="F786" s="279" t="s">
        <v>879</v>
      </c>
      <c r="Q786" s="268" t="s">
        <v>2106</v>
      </c>
      <c r="R786" s="268">
        <v>27</v>
      </c>
      <c r="S786" s="268"/>
    </row>
    <row r="787" spans="1:19" x14ac:dyDescent="0.3">
      <c r="A787" s="264" t="str">
        <f t="shared" si="12"/>
        <v>Black OakAR</v>
      </c>
      <c r="B787" s="269">
        <v>72414</v>
      </c>
      <c r="C787" s="270" t="s">
        <v>2107</v>
      </c>
      <c r="D787" s="270" t="s">
        <v>953</v>
      </c>
      <c r="E787" s="277" t="s">
        <v>973</v>
      </c>
      <c r="F787" s="279" t="s">
        <v>879</v>
      </c>
      <c r="Q787" s="268" t="s">
        <v>2108</v>
      </c>
      <c r="R787" s="268">
        <v>14</v>
      </c>
      <c r="S787" s="268"/>
    </row>
    <row r="788" spans="1:19" x14ac:dyDescent="0.3">
      <c r="A788" s="264" t="str">
        <f t="shared" si="12"/>
        <v>FisherAR</v>
      </c>
      <c r="B788" s="269">
        <v>72429</v>
      </c>
      <c r="C788" s="270" t="s">
        <v>2109</v>
      </c>
      <c r="D788" s="270" t="s">
        <v>953</v>
      </c>
      <c r="E788" s="277" t="s">
        <v>973</v>
      </c>
      <c r="F788" s="279" t="s">
        <v>879</v>
      </c>
      <c r="Q788" s="268" t="s">
        <v>2110</v>
      </c>
      <c r="R788" s="268">
        <v>58</v>
      </c>
      <c r="S788" s="268"/>
    </row>
    <row r="789" spans="1:19" x14ac:dyDescent="0.3">
      <c r="A789" s="264" t="str">
        <f t="shared" si="12"/>
        <v>WheatleyAR</v>
      </c>
      <c r="B789" s="269">
        <v>72392</v>
      </c>
      <c r="C789" s="270" t="s">
        <v>2111</v>
      </c>
      <c r="D789" s="270" t="s">
        <v>953</v>
      </c>
      <c r="E789" s="277" t="s">
        <v>965</v>
      </c>
      <c r="F789" s="279" t="s">
        <v>879</v>
      </c>
      <c r="Q789" s="268" t="s">
        <v>2112</v>
      </c>
      <c r="R789" s="268">
        <v>25</v>
      </c>
      <c r="S789" s="268"/>
    </row>
    <row r="790" spans="1:19" x14ac:dyDescent="0.3">
      <c r="A790" s="264" t="str">
        <f t="shared" si="12"/>
        <v>VendorAR</v>
      </c>
      <c r="B790" s="269">
        <v>72683</v>
      </c>
      <c r="C790" s="270" t="s">
        <v>2113</v>
      </c>
      <c r="D790" s="270" t="s">
        <v>953</v>
      </c>
      <c r="E790" s="277" t="s">
        <v>967</v>
      </c>
      <c r="F790" s="279" t="s">
        <v>879</v>
      </c>
      <c r="Q790" s="268" t="s">
        <v>2114</v>
      </c>
      <c r="R790" s="268">
        <v>46</v>
      </c>
      <c r="S790" s="268"/>
    </row>
    <row r="791" spans="1:19" x14ac:dyDescent="0.3">
      <c r="A791" s="264" t="str">
        <f t="shared" si="12"/>
        <v>TuckerAR</v>
      </c>
      <c r="B791" s="269">
        <v>72168</v>
      </c>
      <c r="C791" s="270" t="s">
        <v>2115</v>
      </c>
      <c r="D791" s="270" t="s">
        <v>953</v>
      </c>
      <c r="E791" s="277" t="s">
        <v>983</v>
      </c>
      <c r="F791" s="279" t="s">
        <v>879</v>
      </c>
      <c r="Q791" s="268" t="s">
        <v>2116</v>
      </c>
      <c r="R791" s="268">
        <v>33</v>
      </c>
      <c r="S791" s="268"/>
    </row>
    <row r="792" spans="1:19" x14ac:dyDescent="0.3">
      <c r="A792" s="264" t="str">
        <f t="shared" si="12"/>
        <v>WoosterAR</v>
      </c>
      <c r="B792" s="269">
        <v>72181</v>
      </c>
      <c r="C792" s="270" t="s">
        <v>2014</v>
      </c>
      <c r="D792" s="270" t="s">
        <v>953</v>
      </c>
      <c r="E792" s="277" t="s">
        <v>975</v>
      </c>
      <c r="F792" s="279" t="s">
        <v>879</v>
      </c>
      <c r="Q792" s="268" t="s">
        <v>2117</v>
      </c>
      <c r="R792" s="268">
        <v>57</v>
      </c>
      <c r="S792" s="268"/>
    </row>
    <row r="793" spans="1:19" x14ac:dyDescent="0.3">
      <c r="A793" s="264" t="str">
        <f t="shared" si="12"/>
        <v>RosieAR</v>
      </c>
      <c r="B793" s="269">
        <v>72571</v>
      </c>
      <c r="C793" s="270" t="s">
        <v>2118</v>
      </c>
      <c r="D793" s="270" t="s">
        <v>953</v>
      </c>
      <c r="E793" s="277" t="s">
        <v>958</v>
      </c>
      <c r="F793" s="279" t="s">
        <v>879</v>
      </c>
      <c r="Q793" s="268" t="s">
        <v>1684</v>
      </c>
      <c r="R793" s="268">
        <v>17</v>
      </c>
      <c r="S793" s="268"/>
    </row>
    <row r="794" spans="1:19" x14ac:dyDescent="0.3">
      <c r="A794" s="264" t="str">
        <f t="shared" si="12"/>
        <v>HarrellAR</v>
      </c>
      <c r="B794" s="269">
        <v>71745</v>
      </c>
      <c r="C794" s="270" t="s">
        <v>2119</v>
      </c>
      <c r="D794" s="270" t="s">
        <v>953</v>
      </c>
      <c r="E794" s="277" t="s">
        <v>961</v>
      </c>
      <c r="F794" s="279" t="s">
        <v>879</v>
      </c>
      <c r="Q794" s="268" t="s">
        <v>2120</v>
      </c>
      <c r="R794" s="268">
        <v>10</v>
      </c>
      <c r="S794" s="268"/>
    </row>
    <row r="795" spans="1:19" x14ac:dyDescent="0.3">
      <c r="A795" s="264" t="str">
        <f t="shared" si="12"/>
        <v>Saint PaulAR</v>
      </c>
      <c r="B795" s="269">
        <v>72760</v>
      </c>
      <c r="C795" s="270" t="s">
        <v>2121</v>
      </c>
      <c r="D795" s="270" t="s">
        <v>953</v>
      </c>
      <c r="E795" s="277" t="s">
        <v>963</v>
      </c>
      <c r="F795" s="279" t="s">
        <v>879</v>
      </c>
      <c r="Q795" s="268" t="s">
        <v>2122</v>
      </c>
      <c r="R795" s="268">
        <v>12</v>
      </c>
      <c r="S795" s="268"/>
    </row>
    <row r="796" spans="1:19" x14ac:dyDescent="0.3">
      <c r="A796" s="264" t="str">
        <f t="shared" si="12"/>
        <v>WabbasekaAR</v>
      </c>
      <c r="B796" s="269">
        <v>72175</v>
      </c>
      <c r="C796" s="270" t="s">
        <v>2123</v>
      </c>
      <c r="D796" s="270" t="s">
        <v>953</v>
      </c>
      <c r="E796" s="277" t="s">
        <v>983</v>
      </c>
      <c r="F796" s="279" t="s">
        <v>879</v>
      </c>
      <c r="Q796" s="268" t="s">
        <v>2124</v>
      </c>
      <c r="R796" s="268">
        <v>10</v>
      </c>
      <c r="S796" s="268"/>
    </row>
    <row r="797" spans="1:19" x14ac:dyDescent="0.3">
      <c r="A797" s="264" t="str">
        <f t="shared" si="12"/>
        <v>WiltonAR</v>
      </c>
      <c r="B797" s="269">
        <v>71865</v>
      </c>
      <c r="C797" s="270" t="s">
        <v>2125</v>
      </c>
      <c r="D797" s="270" t="s">
        <v>953</v>
      </c>
      <c r="E797" s="277" t="s">
        <v>986</v>
      </c>
      <c r="F797" s="279" t="s">
        <v>879</v>
      </c>
      <c r="Q797" s="268" t="s">
        <v>2126</v>
      </c>
      <c r="R797" s="268">
        <v>21</v>
      </c>
      <c r="S797" s="268"/>
    </row>
    <row r="798" spans="1:19" x14ac:dyDescent="0.3">
      <c r="A798" s="264" t="str">
        <f t="shared" si="12"/>
        <v>RussellAR</v>
      </c>
      <c r="B798" s="269">
        <v>72139</v>
      </c>
      <c r="C798" s="270" t="s">
        <v>2127</v>
      </c>
      <c r="D798" s="270" t="s">
        <v>953</v>
      </c>
      <c r="E798" s="277" t="s">
        <v>985</v>
      </c>
      <c r="F798" s="279" t="s">
        <v>879</v>
      </c>
      <c r="Q798" s="268" t="s">
        <v>1385</v>
      </c>
      <c r="R798" s="268">
        <v>15</v>
      </c>
      <c r="S798" s="268"/>
    </row>
    <row r="799" spans="1:19" x14ac:dyDescent="0.3">
      <c r="A799" s="264" t="str">
        <f t="shared" si="12"/>
        <v>MaysvilleAR</v>
      </c>
      <c r="B799" s="269">
        <v>72747</v>
      </c>
      <c r="C799" s="270" t="s">
        <v>1476</v>
      </c>
      <c r="D799" s="270" t="s">
        <v>953</v>
      </c>
      <c r="E799" s="277" t="s">
        <v>963</v>
      </c>
      <c r="F799" s="279" t="s">
        <v>879</v>
      </c>
      <c r="Q799" s="268" t="s">
        <v>1833</v>
      </c>
      <c r="R799" s="268">
        <v>13</v>
      </c>
      <c r="S799" s="268"/>
    </row>
    <row r="800" spans="1:19" x14ac:dyDescent="0.3">
      <c r="A800" s="264" t="str">
        <f t="shared" si="12"/>
        <v>GarlandAR</v>
      </c>
      <c r="B800" s="269">
        <v>71839</v>
      </c>
      <c r="C800" s="270" t="s">
        <v>2128</v>
      </c>
      <c r="D800" s="270" t="s">
        <v>953</v>
      </c>
      <c r="E800" s="277" t="s">
        <v>986</v>
      </c>
      <c r="F800" s="279" t="s">
        <v>879</v>
      </c>
      <c r="Q800" s="268" t="s">
        <v>2129</v>
      </c>
      <c r="R800" s="268">
        <v>14</v>
      </c>
      <c r="S800" s="268"/>
    </row>
    <row r="801" spans="1:19" x14ac:dyDescent="0.3">
      <c r="A801" s="264" t="str">
        <f t="shared" si="12"/>
        <v>BlufftonAR</v>
      </c>
      <c r="B801" s="269">
        <v>72827</v>
      </c>
      <c r="C801" s="270" t="s">
        <v>2130</v>
      </c>
      <c r="D801" s="270" t="s">
        <v>953</v>
      </c>
      <c r="E801" s="277" t="s">
        <v>984</v>
      </c>
      <c r="F801" s="279" t="s">
        <v>879</v>
      </c>
      <c r="Q801" s="268" t="s">
        <v>1095</v>
      </c>
      <c r="R801" s="268">
        <v>248</v>
      </c>
      <c r="S801" s="268"/>
    </row>
    <row r="802" spans="1:19" x14ac:dyDescent="0.3">
      <c r="A802" s="264" t="str">
        <f t="shared" si="12"/>
        <v>LetonaAR</v>
      </c>
      <c r="B802" s="269">
        <v>72085</v>
      </c>
      <c r="C802" s="270" t="s">
        <v>2131</v>
      </c>
      <c r="D802" s="270" t="s">
        <v>953</v>
      </c>
      <c r="E802" s="277" t="s">
        <v>985</v>
      </c>
      <c r="F802" s="279" t="s">
        <v>879</v>
      </c>
      <c r="Q802" s="268" t="s">
        <v>2132</v>
      </c>
      <c r="R802" s="268">
        <v>331</v>
      </c>
      <c r="S802" s="268"/>
    </row>
    <row r="803" spans="1:19" x14ac:dyDescent="0.3">
      <c r="A803" s="264" t="str">
        <f t="shared" si="12"/>
        <v>KeoAR</v>
      </c>
      <c r="B803" s="269">
        <v>72083</v>
      </c>
      <c r="C803" s="270" t="s">
        <v>2133</v>
      </c>
      <c r="D803" s="270" t="s">
        <v>953</v>
      </c>
      <c r="E803" s="277" t="s">
        <v>975</v>
      </c>
      <c r="F803" s="279" t="s">
        <v>879</v>
      </c>
      <c r="Q803" s="268" t="s">
        <v>1859</v>
      </c>
      <c r="R803" s="268">
        <v>49</v>
      </c>
      <c r="S803" s="268"/>
    </row>
    <row r="804" spans="1:19" x14ac:dyDescent="0.3">
      <c r="A804" s="264" t="str">
        <f t="shared" si="12"/>
        <v>MagnessAR</v>
      </c>
      <c r="B804" s="269">
        <v>72553</v>
      </c>
      <c r="C804" s="270" t="s">
        <v>2134</v>
      </c>
      <c r="D804" s="270" t="s">
        <v>953</v>
      </c>
      <c r="E804" s="277" t="s">
        <v>958</v>
      </c>
      <c r="F804" s="279" t="s">
        <v>879</v>
      </c>
      <c r="Q804" s="268" t="s">
        <v>2135</v>
      </c>
      <c r="R804" s="268">
        <v>46</v>
      </c>
      <c r="S804" s="268"/>
    </row>
    <row r="805" spans="1:19" x14ac:dyDescent="0.3">
      <c r="A805" s="264" t="str">
        <f t="shared" si="12"/>
        <v>TillyAR</v>
      </c>
      <c r="B805" s="269">
        <v>72679</v>
      </c>
      <c r="C805" s="270" t="s">
        <v>2136</v>
      </c>
      <c r="D805" s="270" t="s">
        <v>953</v>
      </c>
      <c r="E805" s="277" t="s">
        <v>984</v>
      </c>
      <c r="F805" s="279" t="s">
        <v>879</v>
      </c>
      <c r="Q805" s="268" t="s">
        <v>2137</v>
      </c>
      <c r="R805" s="268">
        <v>21</v>
      </c>
      <c r="S805" s="268"/>
    </row>
    <row r="806" spans="1:19" x14ac:dyDescent="0.3">
      <c r="A806" s="264" t="str">
        <f t="shared" si="12"/>
        <v>KingstonAR</v>
      </c>
      <c r="B806" s="269">
        <v>72670</v>
      </c>
      <c r="C806" s="270" t="s">
        <v>1923</v>
      </c>
      <c r="D806" s="270" t="s">
        <v>953</v>
      </c>
      <c r="E806" s="277" t="s">
        <v>967</v>
      </c>
      <c r="F806" s="279" t="s">
        <v>879</v>
      </c>
      <c r="Q806" s="268" t="s">
        <v>2138</v>
      </c>
      <c r="R806" s="268">
        <v>72</v>
      </c>
      <c r="S806" s="268"/>
    </row>
    <row r="807" spans="1:19" x14ac:dyDescent="0.3">
      <c r="A807" s="264" t="str">
        <f t="shared" si="12"/>
        <v>EdmondsonAR</v>
      </c>
      <c r="B807" s="269">
        <v>72332</v>
      </c>
      <c r="C807" s="270" t="s">
        <v>2139</v>
      </c>
      <c r="D807" s="270" t="s">
        <v>953</v>
      </c>
      <c r="E807" s="277" t="s">
        <v>980</v>
      </c>
      <c r="F807" s="279" t="s">
        <v>879</v>
      </c>
      <c r="Q807" s="268" t="s">
        <v>2140</v>
      </c>
      <c r="R807" s="268">
        <v>8</v>
      </c>
      <c r="S807" s="268"/>
    </row>
    <row r="808" spans="1:19" x14ac:dyDescent="0.3">
      <c r="A808" s="264" t="str">
        <f t="shared" si="12"/>
        <v>GarnerAR</v>
      </c>
      <c r="B808" s="269">
        <v>72052</v>
      </c>
      <c r="C808" s="270" t="s">
        <v>2141</v>
      </c>
      <c r="D808" s="270" t="s">
        <v>953</v>
      </c>
      <c r="E808" s="277" t="s">
        <v>985</v>
      </c>
      <c r="F808" s="279" t="s">
        <v>879</v>
      </c>
      <c r="Q808" s="268" t="s">
        <v>1488</v>
      </c>
      <c r="R808" s="268">
        <v>37</v>
      </c>
      <c r="S808" s="268"/>
    </row>
    <row r="809" spans="1:19" x14ac:dyDescent="0.3">
      <c r="A809" s="264" t="str">
        <f t="shared" si="12"/>
        <v>SaratogaAR</v>
      </c>
      <c r="B809" s="269">
        <v>71831</v>
      </c>
      <c r="C809" s="270" t="s">
        <v>2079</v>
      </c>
      <c r="D809" s="270" t="s">
        <v>953</v>
      </c>
      <c r="E809" s="277" t="s">
        <v>970</v>
      </c>
      <c r="F809" s="279" t="s">
        <v>879</v>
      </c>
      <c r="Q809" s="268" t="s">
        <v>1191</v>
      </c>
      <c r="R809" s="268">
        <v>7</v>
      </c>
      <c r="S809" s="268"/>
    </row>
    <row r="810" spans="1:19" x14ac:dyDescent="0.3">
      <c r="A810" s="264" t="str">
        <f t="shared" si="12"/>
        <v>BradfordAR</v>
      </c>
      <c r="B810" s="269">
        <v>72165</v>
      </c>
      <c r="C810" s="270" t="s">
        <v>1832</v>
      </c>
      <c r="D810" s="270" t="s">
        <v>953</v>
      </c>
      <c r="E810" s="277" t="s">
        <v>985</v>
      </c>
      <c r="F810" s="279" t="s">
        <v>879</v>
      </c>
      <c r="Q810" s="268" t="s">
        <v>2142</v>
      </c>
      <c r="R810" s="268">
        <v>26</v>
      </c>
      <c r="S810" s="268"/>
    </row>
    <row r="811" spans="1:19" x14ac:dyDescent="0.3">
      <c r="A811" s="264" t="str">
        <f t="shared" si="12"/>
        <v>GilmoreAR</v>
      </c>
      <c r="B811" s="269">
        <v>72339</v>
      </c>
      <c r="C811" s="270" t="s">
        <v>2143</v>
      </c>
      <c r="D811" s="270" t="s">
        <v>953</v>
      </c>
      <c r="E811" s="277" t="s">
        <v>980</v>
      </c>
      <c r="F811" s="279" t="s">
        <v>879</v>
      </c>
      <c r="Q811" s="268" t="s">
        <v>2144</v>
      </c>
      <c r="R811" s="268">
        <v>21</v>
      </c>
      <c r="S811" s="268"/>
    </row>
    <row r="812" spans="1:19" x14ac:dyDescent="0.3">
      <c r="A812" s="264" t="str">
        <f t="shared" si="12"/>
        <v>MorrowAR</v>
      </c>
      <c r="B812" s="269">
        <v>72749</v>
      </c>
      <c r="C812" s="270" t="s">
        <v>2145</v>
      </c>
      <c r="D812" s="270" t="s">
        <v>953</v>
      </c>
      <c r="E812" s="277" t="s">
        <v>963</v>
      </c>
      <c r="F812" s="279" t="s">
        <v>879</v>
      </c>
      <c r="Q812" s="268" t="s">
        <v>2146</v>
      </c>
      <c r="R812" s="268">
        <v>15</v>
      </c>
      <c r="S812" s="268"/>
    </row>
    <row r="813" spans="1:19" x14ac:dyDescent="0.3">
      <c r="A813" s="264" t="str">
        <f t="shared" si="12"/>
        <v>Bluff CityAR</v>
      </c>
      <c r="B813" s="269">
        <v>71722</v>
      </c>
      <c r="C813" s="270" t="s">
        <v>2147</v>
      </c>
      <c r="D813" s="270" t="s">
        <v>953</v>
      </c>
      <c r="E813" s="277" t="s">
        <v>970</v>
      </c>
      <c r="F813" s="279" t="s">
        <v>879</v>
      </c>
      <c r="Q813" s="268" t="s">
        <v>2148</v>
      </c>
      <c r="R813" s="268">
        <v>20</v>
      </c>
      <c r="S813" s="268"/>
    </row>
    <row r="814" spans="1:19" x14ac:dyDescent="0.3">
      <c r="A814" s="264" t="str">
        <f t="shared" si="12"/>
        <v>AshdownAR</v>
      </c>
      <c r="B814" s="269">
        <v>71820</v>
      </c>
      <c r="C814" s="270" t="s">
        <v>1780</v>
      </c>
      <c r="D814" s="270" t="s">
        <v>953</v>
      </c>
      <c r="E814" s="277" t="s">
        <v>986</v>
      </c>
      <c r="F814" s="279" t="s">
        <v>879</v>
      </c>
      <c r="Q814" s="268" t="s">
        <v>2149</v>
      </c>
      <c r="R814" s="268">
        <v>41</v>
      </c>
      <c r="S814" s="268"/>
    </row>
    <row r="815" spans="1:19" x14ac:dyDescent="0.3">
      <c r="A815" s="264" t="str">
        <f t="shared" si="12"/>
        <v>ParagouldAR</v>
      </c>
      <c r="B815" s="269">
        <v>72474</v>
      </c>
      <c r="C815" s="270" t="s">
        <v>982</v>
      </c>
      <c r="D815" s="270" t="s">
        <v>953</v>
      </c>
      <c r="E815" s="277" t="s">
        <v>982</v>
      </c>
      <c r="F815" s="279" t="s">
        <v>879</v>
      </c>
      <c r="Q815" s="268" t="s">
        <v>2015</v>
      </c>
      <c r="R815" s="268">
        <v>15</v>
      </c>
      <c r="S815" s="268"/>
    </row>
    <row r="816" spans="1:19" x14ac:dyDescent="0.3">
      <c r="A816" s="264" t="str">
        <f t="shared" si="12"/>
        <v>ClarkedaleAR</v>
      </c>
      <c r="B816" s="269">
        <v>72325</v>
      </c>
      <c r="C816" s="270" t="s">
        <v>2150</v>
      </c>
      <c r="D816" s="270" t="s">
        <v>953</v>
      </c>
      <c r="E816" s="277" t="s">
        <v>980</v>
      </c>
      <c r="F816" s="279" t="s">
        <v>879</v>
      </c>
      <c r="Q816" s="271" t="s">
        <v>2151</v>
      </c>
      <c r="R816" s="271">
        <v>77</v>
      </c>
      <c r="S816" s="271"/>
    </row>
    <row r="817" spans="1:19" x14ac:dyDescent="0.3">
      <c r="A817" s="264" t="str">
        <f t="shared" si="12"/>
        <v>WidenerAR</v>
      </c>
      <c r="B817" s="269">
        <v>72340</v>
      </c>
      <c r="C817" s="270" t="s">
        <v>2067</v>
      </c>
      <c r="D817" s="270" t="s">
        <v>953</v>
      </c>
      <c r="E817" s="277" t="s">
        <v>965</v>
      </c>
      <c r="F817" s="279" t="s">
        <v>879</v>
      </c>
      <c r="Q817" s="268" t="s">
        <v>1538</v>
      </c>
      <c r="R817" s="268">
        <v>77</v>
      </c>
      <c r="S817" s="268"/>
    </row>
    <row r="818" spans="1:19" x14ac:dyDescent="0.3">
      <c r="A818" s="264" t="str">
        <f t="shared" si="12"/>
        <v>CarlisleAR</v>
      </c>
      <c r="B818" s="269">
        <v>72066</v>
      </c>
      <c r="C818" s="270" t="s">
        <v>1845</v>
      </c>
      <c r="D818" s="270" t="s">
        <v>953</v>
      </c>
      <c r="E818" s="277" t="s">
        <v>975</v>
      </c>
      <c r="F818" s="279" t="s">
        <v>879</v>
      </c>
      <c r="Q818" s="271" t="s">
        <v>2152</v>
      </c>
      <c r="R818" s="271">
        <v>325</v>
      </c>
      <c r="S818" s="271"/>
    </row>
    <row r="819" spans="1:19" x14ac:dyDescent="0.3">
      <c r="A819" s="264" t="str">
        <f t="shared" si="12"/>
        <v>WillisvilleAR</v>
      </c>
      <c r="B819" s="269">
        <v>71864</v>
      </c>
      <c r="C819" s="270" t="s">
        <v>2153</v>
      </c>
      <c r="D819" s="270" t="s">
        <v>953</v>
      </c>
      <c r="E819" s="277" t="s">
        <v>970</v>
      </c>
      <c r="F819" s="279" t="s">
        <v>879</v>
      </c>
      <c r="Q819" s="268" t="s">
        <v>1157</v>
      </c>
      <c r="R819" s="268">
        <v>20</v>
      </c>
      <c r="S819" s="268"/>
    </row>
    <row r="820" spans="1:19" x14ac:dyDescent="0.3">
      <c r="A820" s="264" t="str">
        <f t="shared" si="12"/>
        <v>West PointAR</v>
      </c>
      <c r="B820" s="269">
        <v>72178</v>
      </c>
      <c r="C820" s="270" t="s">
        <v>1722</v>
      </c>
      <c r="D820" s="270" t="s">
        <v>953</v>
      </c>
      <c r="E820" s="277" t="s">
        <v>985</v>
      </c>
      <c r="F820" s="279" t="s">
        <v>879</v>
      </c>
      <c r="Q820" s="268" t="s">
        <v>2154</v>
      </c>
      <c r="R820" s="268">
        <v>5</v>
      </c>
      <c r="S820" s="268"/>
    </row>
    <row r="821" spans="1:19" x14ac:dyDescent="0.3">
      <c r="A821" s="264" t="str">
        <f t="shared" si="12"/>
        <v>CoyAR</v>
      </c>
      <c r="B821" s="269">
        <v>72037</v>
      </c>
      <c r="C821" s="270" t="s">
        <v>2155</v>
      </c>
      <c r="D821" s="270" t="s">
        <v>953</v>
      </c>
      <c r="E821" s="277" t="s">
        <v>975</v>
      </c>
      <c r="F821" s="279" t="s">
        <v>879</v>
      </c>
      <c r="Q821" s="268" t="s">
        <v>2156</v>
      </c>
      <c r="R821" s="268">
        <v>42</v>
      </c>
      <c r="S821" s="268"/>
    </row>
    <row r="822" spans="1:19" x14ac:dyDescent="0.3">
      <c r="A822" s="264" t="str">
        <f t="shared" si="12"/>
        <v>WaldenburgAR</v>
      </c>
      <c r="B822" s="269">
        <v>72475</v>
      </c>
      <c r="C822" s="270" t="s">
        <v>2157</v>
      </c>
      <c r="D822" s="270" t="s">
        <v>953</v>
      </c>
      <c r="E822" s="277" t="s">
        <v>973</v>
      </c>
      <c r="F822" s="279" t="s">
        <v>879</v>
      </c>
      <c r="Q822" s="268" t="s">
        <v>1739</v>
      </c>
      <c r="R822" s="268">
        <v>22</v>
      </c>
      <c r="S822" s="268"/>
    </row>
    <row r="823" spans="1:19" x14ac:dyDescent="0.3">
      <c r="A823" s="264" t="str">
        <f t="shared" si="12"/>
        <v>MellwoodAR</v>
      </c>
      <c r="B823" s="269">
        <v>72328</v>
      </c>
      <c r="C823" s="270" t="s">
        <v>2158</v>
      </c>
      <c r="D823" s="270" t="s">
        <v>953</v>
      </c>
      <c r="E823" s="277" t="s">
        <v>968</v>
      </c>
      <c r="F823" s="279" t="s">
        <v>879</v>
      </c>
      <c r="Q823" s="268" t="s">
        <v>1487</v>
      </c>
      <c r="R823" s="268">
        <v>42</v>
      </c>
      <c r="S823" s="268"/>
    </row>
    <row r="824" spans="1:19" x14ac:dyDescent="0.3">
      <c r="A824" s="264" t="str">
        <f t="shared" si="12"/>
        <v>Diamond CityAR</v>
      </c>
      <c r="B824" s="269">
        <v>72630</v>
      </c>
      <c r="C824" s="270" t="s">
        <v>1874</v>
      </c>
      <c r="D824" s="270" t="s">
        <v>953</v>
      </c>
      <c r="E824" s="277" t="s">
        <v>967</v>
      </c>
      <c r="F824" s="279" t="s">
        <v>879</v>
      </c>
      <c r="Q824" s="268" t="s">
        <v>969</v>
      </c>
      <c r="R824" s="268">
        <v>16</v>
      </c>
      <c r="S824" s="268"/>
    </row>
    <row r="825" spans="1:19" x14ac:dyDescent="0.3">
      <c r="A825" s="264" t="str">
        <f t="shared" si="12"/>
        <v>PhoenixAZ</v>
      </c>
      <c r="B825" s="269">
        <v>85032</v>
      </c>
      <c r="C825" s="270" t="s">
        <v>2159</v>
      </c>
      <c r="D825" s="270" t="s">
        <v>987</v>
      </c>
      <c r="E825" s="277" t="s">
        <v>994</v>
      </c>
      <c r="F825" s="279" t="s">
        <v>882</v>
      </c>
      <c r="Q825" s="268" t="s">
        <v>2160</v>
      </c>
      <c r="R825" s="268">
        <v>3</v>
      </c>
      <c r="S825" s="268"/>
    </row>
    <row r="826" spans="1:19" x14ac:dyDescent="0.3">
      <c r="A826" s="264" t="str">
        <f t="shared" si="12"/>
        <v>TempeAZ</v>
      </c>
      <c r="B826" s="269">
        <v>85281</v>
      </c>
      <c r="C826" s="270" t="s">
        <v>2161</v>
      </c>
      <c r="D826" s="270" t="s">
        <v>987</v>
      </c>
      <c r="E826" s="277" t="s">
        <v>994</v>
      </c>
      <c r="F826" s="279" t="s">
        <v>882</v>
      </c>
      <c r="Q826" s="268" t="s">
        <v>2162</v>
      </c>
      <c r="R826" s="268">
        <v>3</v>
      </c>
      <c r="S826" s="268"/>
    </row>
    <row r="827" spans="1:19" x14ac:dyDescent="0.3">
      <c r="A827" s="264" t="str">
        <f t="shared" si="12"/>
        <v>TucsonAZ</v>
      </c>
      <c r="B827" s="269">
        <v>85710</v>
      </c>
      <c r="C827" s="270" t="s">
        <v>1001</v>
      </c>
      <c r="D827" s="270" t="s">
        <v>987</v>
      </c>
      <c r="E827" s="277" t="s">
        <v>1001</v>
      </c>
      <c r="F827" s="279" t="s">
        <v>882</v>
      </c>
      <c r="Q827" s="268" t="s">
        <v>2163</v>
      </c>
      <c r="R827" s="268">
        <v>49</v>
      </c>
      <c r="S827" s="268"/>
    </row>
    <row r="828" spans="1:19" x14ac:dyDescent="0.3">
      <c r="A828" s="264" t="str">
        <f t="shared" si="12"/>
        <v>ChandlerAZ</v>
      </c>
      <c r="B828" s="269">
        <v>85225</v>
      </c>
      <c r="C828" s="270" t="s">
        <v>2164</v>
      </c>
      <c r="D828" s="270" t="s">
        <v>987</v>
      </c>
      <c r="E828" s="277" t="s">
        <v>994</v>
      </c>
      <c r="F828" s="279" t="s">
        <v>882</v>
      </c>
      <c r="Q828" s="268" t="s">
        <v>1707</v>
      </c>
      <c r="R828" s="268">
        <v>10</v>
      </c>
      <c r="S828" s="268"/>
    </row>
    <row r="829" spans="1:19" x14ac:dyDescent="0.3">
      <c r="A829" s="264" t="str">
        <f t="shared" si="12"/>
        <v>GlendaleAZ</v>
      </c>
      <c r="B829" s="269">
        <v>85308</v>
      </c>
      <c r="C829" s="270" t="s">
        <v>112</v>
      </c>
      <c r="D829" s="270" t="s">
        <v>987</v>
      </c>
      <c r="E829" s="277" t="s">
        <v>994</v>
      </c>
      <c r="F829" s="279" t="s">
        <v>882</v>
      </c>
      <c r="Q829" s="268" t="s">
        <v>2165</v>
      </c>
      <c r="R829" s="268">
        <v>19</v>
      </c>
      <c r="S829" s="268"/>
    </row>
    <row r="830" spans="1:19" x14ac:dyDescent="0.3">
      <c r="A830" s="264" t="str">
        <f t="shared" si="12"/>
        <v>YumaAZ</v>
      </c>
      <c r="B830" s="269">
        <v>85364</v>
      </c>
      <c r="C830" s="270" t="s">
        <v>1003</v>
      </c>
      <c r="D830" s="270" t="s">
        <v>987</v>
      </c>
      <c r="E830" s="277" t="s">
        <v>1003</v>
      </c>
      <c r="F830" s="279" t="s">
        <v>882</v>
      </c>
      <c r="Q830" s="268" t="s">
        <v>1756</v>
      </c>
      <c r="R830" s="268">
        <v>16</v>
      </c>
      <c r="S830" s="268"/>
    </row>
    <row r="831" spans="1:19" x14ac:dyDescent="0.3">
      <c r="A831" s="264" t="str">
        <f t="shared" si="12"/>
        <v>TucsonAZ</v>
      </c>
      <c r="B831" s="269">
        <v>85705</v>
      </c>
      <c r="C831" s="270" t="s">
        <v>1001</v>
      </c>
      <c r="D831" s="270" t="s">
        <v>987</v>
      </c>
      <c r="E831" s="277" t="s">
        <v>1001</v>
      </c>
      <c r="F831" s="279" t="s">
        <v>882</v>
      </c>
      <c r="Q831" s="268" t="s">
        <v>2166</v>
      </c>
      <c r="R831" s="268">
        <v>8</v>
      </c>
      <c r="S831" s="268"/>
    </row>
    <row r="832" spans="1:19" x14ac:dyDescent="0.3">
      <c r="A832" s="264" t="str">
        <f t="shared" si="12"/>
        <v>Queen CreekAZ</v>
      </c>
      <c r="B832" s="269">
        <v>85142</v>
      </c>
      <c r="C832" s="270" t="s">
        <v>2167</v>
      </c>
      <c r="D832" s="270" t="s">
        <v>987</v>
      </c>
      <c r="E832" s="277" t="s">
        <v>994</v>
      </c>
      <c r="F832" s="279" t="s">
        <v>882</v>
      </c>
      <c r="Q832" s="268" t="s">
        <v>2168</v>
      </c>
      <c r="R832" s="268">
        <v>16</v>
      </c>
      <c r="S832" s="268"/>
    </row>
    <row r="833" spans="1:19" x14ac:dyDescent="0.3">
      <c r="A833" s="264" t="str">
        <f t="shared" si="12"/>
        <v>ScottsdaleAZ</v>
      </c>
      <c r="B833" s="269">
        <v>85251</v>
      </c>
      <c r="C833" s="270" t="s">
        <v>2169</v>
      </c>
      <c r="D833" s="270" t="s">
        <v>987</v>
      </c>
      <c r="E833" s="277" t="s">
        <v>994</v>
      </c>
      <c r="F833" s="279" t="s">
        <v>882</v>
      </c>
      <c r="Q833" s="268" t="s">
        <v>2170</v>
      </c>
      <c r="R833" s="268">
        <v>10</v>
      </c>
      <c r="S833" s="268"/>
    </row>
    <row r="834" spans="1:19" x14ac:dyDescent="0.3">
      <c r="A834" s="264" t="str">
        <f t="shared" si="12"/>
        <v>TempeAZ</v>
      </c>
      <c r="B834" s="269">
        <v>85282</v>
      </c>
      <c r="C834" s="270" t="s">
        <v>2161</v>
      </c>
      <c r="D834" s="270" t="s">
        <v>987</v>
      </c>
      <c r="E834" s="277" t="s">
        <v>994</v>
      </c>
      <c r="F834" s="279" t="s">
        <v>882</v>
      </c>
      <c r="Q834" s="268" t="s">
        <v>2171</v>
      </c>
      <c r="R834" s="268">
        <v>34</v>
      </c>
      <c r="S834" s="268"/>
    </row>
    <row r="835" spans="1:19" x14ac:dyDescent="0.3">
      <c r="A835" s="264" t="str">
        <f t="shared" si="12"/>
        <v>PeoriaAZ</v>
      </c>
      <c r="B835" s="269">
        <v>85383</v>
      </c>
      <c r="C835" s="270" t="s">
        <v>1327</v>
      </c>
      <c r="D835" s="270" t="s">
        <v>987</v>
      </c>
      <c r="E835" s="277" t="s">
        <v>994</v>
      </c>
      <c r="F835" s="279" t="s">
        <v>882</v>
      </c>
      <c r="Q835" s="268" t="s">
        <v>2172</v>
      </c>
      <c r="R835" s="268">
        <v>10</v>
      </c>
      <c r="S835" s="268"/>
    </row>
    <row r="836" spans="1:19" x14ac:dyDescent="0.3">
      <c r="A836" s="264" t="str">
        <f t="shared" ref="A836:A899" si="13">CONCATENATE(C836,D836)</f>
        <v>MesaAZ</v>
      </c>
      <c r="B836" s="269">
        <v>85204</v>
      </c>
      <c r="C836" s="270" t="s">
        <v>2173</v>
      </c>
      <c r="D836" s="270" t="s">
        <v>987</v>
      </c>
      <c r="E836" s="277" t="s">
        <v>994</v>
      </c>
      <c r="F836" s="279" t="s">
        <v>882</v>
      </c>
      <c r="Q836" s="271" t="s">
        <v>2174</v>
      </c>
      <c r="R836" s="271">
        <v>120</v>
      </c>
      <c r="S836" s="271"/>
    </row>
    <row r="837" spans="1:19" x14ac:dyDescent="0.3">
      <c r="A837" s="264" t="str">
        <f t="shared" si="13"/>
        <v>PeoriaAZ</v>
      </c>
      <c r="B837" s="269">
        <v>85345</v>
      </c>
      <c r="C837" s="270" t="s">
        <v>1327</v>
      </c>
      <c r="D837" s="270" t="s">
        <v>987</v>
      </c>
      <c r="E837" s="277" t="s">
        <v>994</v>
      </c>
      <c r="F837" s="279" t="s">
        <v>882</v>
      </c>
      <c r="Q837" s="268" t="s">
        <v>2175</v>
      </c>
      <c r="R837" s="268">
        <v>15</v>
      </c>
      <c r="S837" s="268"/>
    </row>
    <row r="838" spans="1:19" x14ac:dyDescent="0.3">
      <c r="A838" s="264" t="str">
        <f t="shared" si="13"/>
        <v>GlendaleAZ</v>
      </c>
      <c r="B838" s="269">
        <v>85301</v>
      </c>
      <c r="C838" s="270" t="s">
        <v>112</v>
      </c>
      <c r="D838" s="270" t="s">
        <v>987</v>
      </c>
      <c r="E838" s="277" t="s">
        <v>994</v>
      </c>
      <c r="F838" s="279" t="s">
        <v>882</v>
      </c>
      <c r="Q838" s="268" t="s">
        <v>2064</v>
      </c>
      <c r="R838" s="268">
        <v>7</v>
      </c>
      <c r="S838" s="268"/>
    </row>
    <row r="839" spans="1:19" x14ac:dyDescent="0.3">
      <c r="A839" s="264" t="str">
        <f t="shared" si="13"/>
        <v>PhoenixAZ</v>
      </c>
      <c r="B839" s="269">
        <v>85022</v>
      </c>
      <c r="C839" s="270" t="s">
        <v>2159</v>
      </c>
      <c r="D839" s="270" t="s">
        <v>987</v>
      </c>
      <c r="E839" s="277" t="s">
        <v>994</v>
      </c>
      <c r="F839" s="279" t="s">
        <v>882</v>
      </c>
      <c r="Q839" s="268" t="s">
        <v>2176</v>
      </c>
      <c r="R839" s="268">
        <v>4</v>
      </c>
      <c r="S839" s="268"/>
    </row>
    <row r="840" spans="1:19" x14ac:dyDescent="0.3">
      <c r="A840" s="264" t="str">
        <f t="shared" si="13"/>
        <v>PhoenixAZ</v>
      </c>
      <c r="B840" s="269">
        <v>85008</v>
      </c>
      <c r="C840" s="270" t="s">
        <v>2159</v>
      </c>
      <c r="D840" s="270" t="s">
        <v>987</v>
      </c>
      <c r="E840" s="277" t="s">
        <v>994</v>
      </c>
      <c r="F840" s="279" t="s">
        <v>882</v>
      </c>
      <c r="Q840" s="268" t="s">
        <v>2177</v>
      </c>
      <c r="R840" s="268">
        <v>5</v>
      </c>
      <c r="S840" s="268"/>
    </row>
    <row r="841" spans="1:19" x14ac:dyDescent="0.3">
      <c r="A841" s="264" t="str">
        <f t="shared" si="13"/>
        <v>ScottsdaleAZ</v>
      </c>
      <c r="B841" s="269">
        <v>85255</v>
      </c>
      <c r="C841" s="270" t="s">
        <v>2169</v>
      </c>
      <c r="D841" s="270" t="s">
        <v>987</v>
      </c>
      <c r="E841" s="277" t="s">
        <v>994</v>
      </c>
      <c r="F841" s="279" t="s">
        <v>882</v>
      </c>
      <c r="Q841" s="268" t="s">
        <v>2178</v>
      </c>
      <c r="R841" s="268">
        <v>3</v>
      </c>
      <c r="S841" s="268"/>
    </row>
    <row r="842" spans="1:19" x14ac:dyDescent="0.3">
      <c r="A842" s="264" t="str">
        <f t="shared" si="13"/>
        <v>MesaAZ</v>
      </c>
      <c r="B842" s="269">
        <v>85201</v>
      </c>
      <c r="C842" s="270" t="s">
        <v>2173</v>
      </c>
      <c r="D842" s="270" t="s">
        <v>987</v>
      </c>
      <c r="E842" s="277" t="s">
        <v>994</v>
      </c>
      <c r="F842" s="279" t="s">
        <v>882</v>
      </c>
      <c r="Q842" s="268" t="s">
        <v>2179</v>
      </c>
      <c r="R842" s="268">
        <v>25</v>
      </c>
      <c r="S842" s="268"/>
    </row>
    <row r="843" spans="1:19" x14ac:dyDescent="0.3">
      <c r="A843" s="264" t="str">
        <f t="shared" si="13"/>
        <v>BuckeyeAZ</v>
      </c>
      <c r="B843" s="269">
        <v>85326</v>
      </c>
      <c r="C843" s="270" t="s">
        <v>2180</v>
      </c>
      <c r="D843" s="270" t="s">
        <v>987</v>
      </c>
      <c r="E843" s="277" t="s">
        <v>994</v>
      </c>
      <c r="F843" s="279" t="s">
        <v>882</v>
      </c>
      <c r="Q843" s="268" t="s">
        <v>1254</v>
      </c>
      <c r="R843" s="268">
        <v>5</v>
      </c>
      <c r="S843" s="268"/>
    </row>
    <row r="844" spans="1:19" x14ac:dyDescent="0.3">
      <c r="A844" s="264" t="str">
        <f t="shared" si="13"/>
        <v>Sun CityAZ</v>
      </c>
      <c r="B844" s="269">
        <v>85351</v>
      </c>
      <c r="C844" s="270" t="s">
        <v>2181</v>
      </c>
      <c r="D844" s="270" t="s">
        <v>987</v>
      </c>
      <c r="E844" s="277" t="s">
        <v>994</v>
      </c>
      <c r="F844" s="279" t="s">
        <v>882</v>
      </c>
      <c r="Q844" s="268" t="s">
        <v>2182</v>
      </c>
      <c r="R844" s="268">
        <v>38</v>
      </c>
      <c r="S844" s="268"/>
    </row>
    <row r="845" spans="1:19" x14ac:dyDescent="0.3">
      <c r="A845" s="264" t="str">
        <f t="shared" si="13"/>
        <v>GoodyearAZ</v>
      </c>
      <c r="B845" s="269">
        <v>85338</v>
      </c>
      <c r="C845" s="270" t="s">
        <v>2183</v>
      </c>
      <c r="D845" s="270" t="s">
        <v>987</v>
      </c>
      <c r="E845" s="277" t="s">
        <v>994</v>
      </c>
      <c r="F845" s="279" t="s">
        <v>882</v>
      </c>
      <c r="Q845" s="268" t="s">
        <v>2184</v>
      </c>
      <c r="R845" s="268">
        <v>6</v>
      </c>
      <c r="S845" s="268"/>
    </row>
    <row r="846" spans="1:19" x14ac:dyDescent="0.3">
      <c r="A846" s="264" t="str">
        <f t="shared" si="13"/>
        <v>MesaAZ</v>
      </c>
      <c r="B846" s="269">
        <v>85205</v>
      </c>
      <c r="C846" s="270" t="s">
        <v>2173</v>
      </c>
      <c r="D846" s="270" t="s">
        <v>987</v>
      </c>
      <c r="E846" s="277" t="s">
        <v>994</v>
      </c>
      <c r="F846" s="279" t="s">
        <v>882</v>
      </c>
      <c r="Q846" s="268" t="s">
        <v>2185</v>
      </c>
      <c r="R846" s="268">
        <v>3</v>
      </c>
      <c r="S846" s="268"/>
    </row>
    <row r="847" spans="1:19" x14ac:dyDescent="0.3">
      <c r="A847" s="264" t="str">
        <f t="shared" si="13"/>
        <v>SurpriseAZ</v>
      </c>
      <c r="B847" s="269">
        <v>85374</v>
      </c>
      <c r="C847" s="270" t="s">
        <v>2186</v>
      </c>
      <c r="D847" s="270" t="s">
        <v>987</v>
      </c>
      <c r="E847" s="277" t="s">
        <v>994</v>
      </c>
      <c r="F847" s="279" t="s">
        <v>882</v>
      </c>
      <c r="Q847" s="268" t="s">
        <v>2187</v>
      </c>
      <c r="R847" s="268">
        <v>4</v>
      </c>
      <c r="S847" s="268"/>
    </row>
    <row r="848" spans="1:19" x14ac:dyDescent="0.3">
      <c r="A848" s="264" t="str">
        <f t="shared" si="13"/>
        <v>PhoenixAZ</v>
      </c>
      <c r="B848" s="269">
        <v>85254</v>
      </c>
      <c r="C848" s="270" t="s">
        <v>2159</v>
      </c>
      <c r="D848" s="270" t="s">
        <v>987</v>
      </c>
      <c r="E848" s="277" t="s">
        <v>994</v>
      </c>
      <c r="F848" s="279" t="s">
        <v>882</v>
      </c>
      <c r="Q848" s="268" t="s">
        <v>2188</v>
      </c>
      <c r="R848" s="268">
        <v>5</v>
      </c>
      <c r="S848" s="268"/>
    </row>
    <row r="849" spans="1:19" x14ac:dyDescent="0.3">
      <c r="A849" s="264" t="str">
        <f t="shared" si="13"/>
        <v>ChandlerAZ</v>
      </c>
      <c r="B849" s="269">
        <v>85248</v>
      </c>
      <c r="C849" s="270" t="s">
        <v>2164</v>
      </c>
      <c r="D849" s="270" t="s">
        <v>987</v>
      </c>
      <c r="E849" s="277" t="s">
        <v>994</v>
      </c>
      <c r="F849" s="279" t="s">
        <v>882</v>
      </c>
      <c r="Q849" s="271" t="s">
        <v>2189</v>
      </c>
      <c r="R849" s="271">
        <v>449</v>
      </c>
      <c r="S849" s="271"/>
    </row>
    <row r="850" spans="1:19" x14ac:dyDescent="0.3">
      <c r="A850" s="264" t="str">
        <f t="shared" si="13"/>
        <v>MesaAZ</v>
      </c>
      <c r="B850" s="269">
        <v>85207</v>
      </c>
      <c r="C850" s="270" t="s">
        <v>2173</v>
      </c>
      <c r="D850" s="270" t="s">
        <v>987</v>
      </c>
      <c r="E850" s="277" t="s">
        <v>994</v>
      </c>
      <c r="F850" s="279" t="s">
        <v>882</v>
      </c>
      <c r="Q850" s="268" t="s">
        <v>995</v>
      </c>
      <c r="R850" s="268">
        <v>6</v>
      </c>
      <c r="S850" s="268"/>
    </row>
    <row r="851" spans="1:19" x14ac:dyDescent="0.3">
      <c r="A851" s="264" t="str">
        <f t="shared" si="13"/>
        <v>Casa GrandeAZ</v>
      </c>
      <c r="B851" s="269">
        <v>85122</v>
      </c>
      <c r="C851" s="270" t="s">
        <v>2190</v>
      </c>
      <c r="D851" s="270" t="s">
        <v>987</v>
      </c>
      <c r="E851" s="277" t="s">
        <v>994</v>
      </c>
      <c r="F851" s="279" t="s">
        <v>882</v>
      </c>
      <c r="Q851" s="268" t="s">
        <v>2191</v>
      </c>
      <c r="R851" s="268">
        <v>2</v>
      </c>
      <c r="S851" s="268"/>
    </row>
    <row r="852" spans="1:19" x14ac:dyDescent="0.3">
      <c r="A852" s="264" t="str">
        <f t="shared" si="13"/>
        <v>PhoenixAZ</v>
      </c>
      <c r="B852" s="269">
        <v>85016</v>
      </c>
      <c r="C852" s="270" t="s">
        <v>2159</v>
      </c>
      <c r="D852" s="270" t="s">
        <v>987</v>
      </c>
      <c r="E852" s="277" t="s">
        <v>994</v>
      </c>
      <c r="F852" s="279" t="s">
        <v>882</v>
      </c>
      <c r="Q852" s="268" t="s">
        <v>1165</v>
      </c>
      <c r="R852" s="268">
        <v>31</v>
      </c>
      <c r="S852" s="268"/>
    </row>
    <row r="853" spans="1:19" x14ac:dyDescent="0.3">
      <c r="A853" s="264" t="str">
        <f t="shared" si="13"/>
        <v>ChandlerAZ</v>
      </c>
      <c r="B853" s="269">
        <v>85224</v>
      </c>
      <c r="C853" s="270" t="s">
        <v>2164</v>
      </c>
      <c r="D853" s="270" t="s">
        <v>987</v>
      </c>
      <c r="E853" s="277" t="s">
        <v>994</v>
      </c>
      <c r="F853" s="279" t="s">
        <v>882</v>
      </c>
      <c r="Q853" s="268" t="s">
        <v>1458</v>
      </c>
      <c r="R853" s="268">
        <v>9</v>
      </c>
      <c r="S853" s="268"/>
    </row>
    <row r="854" spans="1:19" x14ac:dyDescent="0.3">
      <c r="A854" s="264" t="str">
        <f t="shared" si="13"/>
        <v>Sun City WestAZ</v>
      </c>
      <c r="B854" s="269">
        <v>85375</v>
      </c>
      <c r="C854" s="270" t="s">
        <v>2192</v>
      </c>
      <c r="D854" s="270" t="s">
        <v>987</v>
      </c>
      <c r="E854" s="277" t="s">
        <v>994</v>
      </c>
      <c r="F854" s="279" t="s">
        <v>882</v>
      </c>
      <c r="Q854" s="268" t="s">
        <v>1414</v>
      </c>
      <c r="R854" s="268">
        <v>17</v>
      </c>
      <c r="S854" s="268"/>
    </row>
    <row r="855" spans="1:19" x14ac:dyDescent="0.3">
      <c r="A855" s="264" t="str">
        <f t="shared" si="13"/>
        <v>TempeAZ</v>
      </c>
      <c r="B855" s="269">
        <v>85283</v>
      </c>
      <c r="C855" s="270" t="s">
        <v>2161</v>
      </c>
      <c r="D855" s="270" t="s">
        <v>987</v>
      </c>
      <c r="E855" s="277" t="s">
        <v>994</v>
      </c>
      <c r="F855" s="279" t="s">
        <v>882</v>
      </c>
      <c r="Q855" s="268" t="s">
        <v>2193</v>
      </c>
      <c r="R855" s="268">
        <v>17</v>
      </c>
      <c r="S855" s="268"/>
    </row>
    <row r="856" spans="1:19" x14ac:dyDescent="0.3">
      <c r="A856" s="264" t="str">
        <f t="shared" si="13"/>
        <v>YumaAZ</v>
      </c>
      <c r="B856" s="269">
        <v>85365</v>
      </c>
      <c r="C856" s="270" t="s">
        <v>1003</v>
      </c>
      <c r="D856" s="270" t="s">
        <v>987</v>
      </c>
      <c r="E856" s="277" t="s">
        <v>1003</v>
      </c>
      <c r="F856" s="279" t="s">
        <v>882</v>
      </c>
      <c r="Q856" s="268" t="s">
        <v>1290</v>
      </c>
      <c r="R856" s="268">
        <v>5</v>
      </c>
      <c r="S856" s="268"/>
    </row>
    <row r="857" spans="1:19" x14ac:dyDescent="0.3">
      <c r="A857" s="264" t="str">
        <f t="shared" si="13"/>
        <v>TucsonAZ</v>
      </c>
      <c r="B857" s="269">
        <v>85711</v>
      </c>
      <c r="C857" s="270" t="s">
        <v>1001</v>
      </c>
      <c r="D857" s="270" t="s">
        <v>987</v>
      </c>
      <c r="E857" s="277" t="s">
        <v>1001</v>
      </c>
      <c r="F857" s="279" t="s">
        <v>882</v>
      </c>
      <c r="Q857" s="268" t="s">
        <v>1968</v>
      </c>
      <c r="R857" s="268">
        <v>5</v>
      </c>
      <c r="S857" s="268"/>
    </row>
    <row r="858" spans="1:19" x14ac:dyDescent="0.3">
      <c r="A858" s="264" t="str">
        <f t="shared" si="13"/>
        <v>MesaAZ</v>
      </c>
      <c r="B858" s="269">
        <v>85209</v>
      </c>
      <c r="C858" s="270" t="s">
        <v>2173</v>
      </c>
      <c r="D858" s="270" t="s">
        <v>987</v>
      </c>
      <c r="E858" s="277" t="s">
        <v>994</v>
      </c>
      <c r="F858" s="279" t="s">
        <v>882</v>
      </c>
      <c r="Q858" s="268" t="s">
        <v>2194</v>
      </c>
      <c r="R858" s="268">
        <v>5</v>
      </c>
      <c r="S858" s="268"/>
    </row>
    <row r="859" spans="1:19" x14ac:dyDescent="0.3">
      <c r="A859" s="264" t="str">
        <f t="shared" si="13"/>
        <v>PhoenixAZ</v>
      </c>
      <c r="B859" s="269">
        <v>85018</v>
      </c>
      <c r="C859" s="270" t="s">
        <v>2159</v>
      </c>
      <c r="D859" s="270" t="s">
        <v>987</v>
      </c>
      <c r="E859" s="277" t="s">
        <v>994</v>
      </c>
      <c r="F859" s="279" t="s">
        <v>882</v>
      </c>
      <c r="Q859" s="268" t="s">
        <v>2195</v>
      </c>
      <c r="R859" s="268">
        <v>7</v>
      </c>
      <c r="S859" s="268"/>
    </row>
    <row r="860" spans="1:19" x14ac:dyDescent="0.3">
      <c r="A860" s="264" t="str">
        <f t="shared" si="13"/>
        <v>PeoriaAZ</v>
      </c>
      <c r="B860" s="269">
        <v>85382</v>
      </c>
      <c r="C860" s="270" t="s">
        <v>1327</v>
      </c>
      <c r="D860" s="270" t="s">
        <v>987</v>
      </c>
      <c r="E860" s="277" t="s">
        <v>994</v>
      </c>
      <c r="F860" s="279" t="s">
        <v>882</v>
      </c>
      <c r="Q860" s="268" t="s">
        <v>1273</v>
      </c>
      <c r="R860" s="268">
        <v>20</v>
      </c>
      <c r="S860" s="268"/>
    </row>
    <row r="861" spans="1:19" x14ac:dyDescent="0.3">
      <c r="A861" s="264" t="str">
        <f t="shared" si="13"/>
        <v>ScottsdaleAZ</v>
      </c>
      <c r="B861" s="269">
        <v>85260</v>
      </c>
      <c r="C861" s="270" t="s">
        <v>2169</v>
      </c>
      <c r="D861" s="270" t="s">
        <v>987</v>
      </c>
      <c r="E861" s="277" t="s">
        <v>994</v>
      </c>
      <c r="F861" s="279" t="s">
        <v>882</v>
      </c>
      <c r="Q861" s="268" t="s">
        <v>2196</v>
      </c>
      <c r="R861" s="268">
        <v>14</v>
      </c>
      <c r="S861" s="268"/>
    </row>
    <row r="862" spans="1:19" x14ac:dyDescent="0.3">
      <c r="A862" s="264" t="str">
        <f t="shared" si="13"/>
        <v>TucsonAZ</v>
      </c>
      <c r="B862" s="269">
        <v>85719</v>
      </c>
      <c r="C862" s="270" t="s">
        <v>1001</v>
      </c>
      <c r="D862" s="270" t="s">
        <v>987</v>
      </c>
      <c r="E862" s="277" t="s">
        <v>1001</v>
      </c>
      <c r="F862" s="279" t="s">
        <v>882</v>
      </c>
      <c r="Q862" s="268" t="s">
        <v>2197</v>
      </c>
      <c r="R862" s="268">
        <v>14</v>
      </c>
      <c r="S862" s="268"/>
    </row>
    <row r="863" spans="1:19" x14ac:dyDescent="0.3">
      <c r="A863" s="264" t="str">
        <f t="shared" si="13"/>
        <v>PhoenixAZ</v>
      </c>
      <c r="B863" s="269">
        <v>85044</v>
      </c>
      <c r="C863" s="270" t="s">
        <v>2159</v>
      </c>
      <c r="D863" s="270" t="s">
        <v>987</v>
      </c>
      <c r="E863" s="277" t="s">
        <v>994</v>
      </c>
      <c r="F863" s="279" t="s">
        <v>882</v>
      </c>
      <c r="Q863" s="268" t="s">
        <v>2198</v>
      </c>
      <c r="R863" s="268">
        <v>69</v>
      </c>
      <c r="S863" s="268"/>
    </row>
    <row r="864" spans="1:19" x14ac:dyDescent="0.3">
      <c r="A864" s="264" t="str">
        <f t="shared" si="13"/>
        <v>PhoenixAZ</v>
      </c>
      <c r="B864" s="269">
        <v>85029</v>
      </c>
      <c r="C864" s="270" t="s">
        <v>2159</v>
      </c>
      <c r="D864" s="270" t="s">
        <v>987</v>
      </c>
      <c r="E864" s="277" t="s">
        <v>994</v>
      </c>
      <c r="F864" s="279" t="s">
        <v>882</v>
      </c>
      <c r="Q864" s="268" t="s">
        <v>2199</v>
      </c>
      <c r="R864" s="268">
        <v>8</v>
      </c>
      <c r="S864" s="268"/>
    </row>
    <row r="865" spans="1:19" x14ac:dyDescent="0.3">
      <c r="A865" s="264" t="str">
        <f t="shared" si="13"/>
        <v>PhoenixAZ</v>
      </c>
      <c r="B865" s="269">
        <v>85041</v>
      </c>
      <c r="C865" s="270" t="s">
        <v>2159</v>
      </c>
      <c r="D865" s="270" t="s">
        <v>987</v>
      </c>
      <c r="E865" s="277" t="s">
        <v>994</v>
      </c>
      <c r="F865" s="279" t="s">
        <v>882</v>
      </c>
      <c r="Q865" s="268" t="s">
        <v>2120</v>
      </c>
      <c r="R865" s="268">
        <v>4</v>
      </c>
      <c r="S865" s="268"/>
    </row>
    <row r="866" spans="1:19" x14ac:dyDescent="0.3">
      <c r="A866" s="264" t="str">
        <f t="shared" si="13"/>
        <v>MesaAZ</v>
      </c>
      <c r="B866" s="269">
        <v>85206</v>
      </c>
      <c r="C866" s="270" t="s">
        <v>2173</v>
      </c>
      <c r="D866" s="270" t="s">
        <v>987</v>
      </c>
      <c r="E866" s="277" t="s">
        <v>994</v>
      </c>
      <c r="F866" s="279" t="s">
        <v>882</v>
      </c>
      <c r="Q866" s="268" t="s">
        <v>2200</v>
      </c>
      <c r="R866" s="268">
        <v>7</v>
      </c>
      <c r="S866" s="268"/>
    </row>
    <row r="867" spans="1:19" x14ac:dyDescent="0.3">
      <c r="A867" s="264" t="str">
        <f t="shared" si="13"/>
        <v>TucsonAZ</v>
      </c>
      <c r="B867" s="269">
        <v>85713</v>
      </c>
      <c r="C867" s="270" t="s">
        <v>1001</v>
      </c>
      <c r="D867" s="270" t="s">
        <v>987</v>
      </c>
      <c r="E867" s="277" t="s">
        <v>1001</v>
      </c>
      <c r="F867" s="279" t="s">
        <v>882</v>
      </c>
      <c r="Q867" s="268" t="s">
        <v>2201</v>
      </c>
      <c r="R867" s="268">
        <v>4</v>
      </c>
      <c r="S867" s="268"/>
    </row>
    <row r="868" spans="1:19" x14ac:dyDescent="0.3">
      <c r="A868" s="264" t="str">
        <f t="shared" si="13"/>
        <v>TucsonAZ</v>
      </c>
      <c r="B868" s="269">
        <v>85706</v>
      </c>
      <c r="C868" s="270" t="s">
        <v>1001</v>
      </c>
      <c r="D868" s="270" t="s">
        <v>987</v>
      </c>
      <c r="E868" s="277" t="s">
        <v>1001</v>
      </c>
      <c r="F868" s="279" t="s">
        <v>882</v>
      </c>
      <c r="Q868" s="268" t="s">
        <v>980</v>
      </c>
      <c r="R868" s="268">
        <v>47</v>
      </c>
      <c r="S868" s="268"/>
    </row>
    <row r="869" spans="1:19" x14ac:dyDescent="0.3">
      <c r="A869" s="264" t="str">
        <f t="shared" si="13"/>
        <v>GilbertAZ</v>
      </c>
      <c r="B869" s="269">
        <v>85234</v>
      </c>
      <c r="C869" s="270" t="s">
        <v>2202</v>
      </c>
      <c r="D869" s="270" t="s">
        <v>987</v>
      </c>
      <c r="E869" s="277" t="s">
        <v>994</v>
      </c>
      <c r="F869" s="279" t="s">
        <v>882</v>
      </c>
      <c r="Q869" s="268" t="s">
        <v>2203</v>
      </c>
      <c r="R869" s="268">
        <v>11</v>
      </c>
      <c r="S869" s="268"/>
    </row>
    <row r="870" spans="1:19" x14ac:dyDescent="0.3">
      <c r="A870" s="264" t="str">
        <f t="shared" si="13"/>
        <v>PhoenixAZ</v>
      </c>
      <c r="B870" s="269">
        <v>85020</v>
      </c>
      <c r="C870" s="270" t="s">
        <v>2159</v>
      </c>
      <c r="D870" s="270" t="s">
        <v>987</v>
      </c>
      <c r="E870" s="277" t="s">
        <v>994</v>
      </c>
      <c r="F870" s="279" t="s">
        <v>882</v>
      </c>
      <c r="Q870" s="268" t="s">
        <v>2204</v>
      </c>
      <c r="R870" s="268">
        <v>104</v>
      </c>
      <c r="S870" s="268"/>
    </row>
    <row r="871" spans="1:19" x14ac:dyDescent="0.3">
      <c r="A871" s="264" t="str">
        <f t="shared" si="13"/>
        <v>GilbertAZ</v>
      </c>
      <c r="B871" s="269">
        <v>85295</v>
      </c>
      <c r="C871" s="270" t="s">
        <v>2202</v>
      </c>
      <c r="D871" s="270" t="s">
        <v>987</v>
      </c>
      <c r="E871" s="277" t="s">
        <v>994</v>
      </c>
      <c r="F871" s="279" t="s">
        <v>882</v>
      </c>
      <c r="Q871" s="268" t="s">
        <v>2082</v>
      </c>
      <c r="R871" s="268">
        <v>6</v>
      </c>
      <c r="S871" s="268"/>
    </row>
    <row r="872" spans="1:19" x14ac:dyDescent="0.3">
      <c r="A872" s="264" t="str">
        <f t="shared" si="13"/>
        <v>MesaAZ</v>
      </c>
      <c r="B872" s="269">
        <v>85208</v>
      </c>
      <c r="C872" s="270" t="s">
        <v>2173</v>
      </c>
      <c r="D872" s="270" t="s">
        <v>987</v>
      </c>
      <c r="E872" s="277" t="s">
        <v>994</v>
      </c>
      <c r="F872" s="279" t="s">
        <v>882</v>
      </c>
      <c r="Q872" s="268" t="s">
        <v>2205</v>
      </c>
      <c r="R872" s="268">
        <v>7</v>
      </c>
      <c r="S872" s="268"/>
    </row>
    <row r="873" spans="1:19" x14ac:dyDescent="0.3">
      <c r="A873" s="264" t="str">
        <f t="shared" si="13"/>
        <v>PhoenixAZ</v>
      </c>
      <c r="B873" s="269">
        <v>85021</v>
      </c>
      <c r="C873" s="270" t="s">
        <v>2159</v>
      </c>
      <c r="D873" s="270" t="s">
        <v>987</v>
      </c>
      <c r="E873" s="277" t="s">
        <v>994</v>
      </c>
      <c r="F873" s="279" t="s">
        <v>882</v>
      </c>
      <c r="Q873" s="268" t="s">
        <v>2206</v>
      </c>
      <c r="R873" s="268">
        <v>6</v>
      </c>
      <c r="S873" s="268"/>
    </row>
    <row r="874" spans="1:19" x14ac:dyDescent="0.3">
      <c r="A874" s="264" t="str">
        <f t="shared" si="13"/>
        <v>MesaAZ</v>
      </c>
      <c r="B874" s="269">
        <v>85202</v>
      </c>
      <c r="C874" s="270" t="s">
        <v>2173</v>
      </c>
      <c r="D874" s="270" t="s">
        <v>987</v>
      </c>
      <c r="E874" s="277" t="s">
        <v>994</v>
      </c>
      <c r="F874" s="279" t="s">
        <v>882</v>
      </c>
      <c r="Q874" s="268" t="s">
        <v>2207</v>
      </c>
      <c r="R874" s="268">
        <v>4</v>
      </c>
      <c r="S874" s="268"/>
    </row>
    <row r="875" spans="1:19" x14ac:dyDescent="0.3">
      <c r="A875" s="264" t="str">
        <f t="shared" si="13"/>
        <v>TucsonAZ</v>
      </c>
      <c r="B875" s="269">
        <v>85712</v>
      </c>
      <c r="C875" s="270" t="s">
        <v>1001</v>
      </c>
      <c r="D875" s="270" t="s">
        <v>987</v>
      </c>
      <c r="E875" s="277" t="s">
        <v>1001</v>
      </c>
      <c r="F875" s="279" t="s">
        <v>882</v>
      </c>
      <c r="Q875" s="268" t="s">
        <v>2208</v>
      </c>
      <c r="R875" s="268">
        <v>14</v>
      </c>
      <c r="S875" s="268"/>
    </row>
    <row r="876" spans="1:19" x14ac:dyDescent="0.3">
      <c r="A876" s="264" t="str">
        <f t="shared" si="13"/>
        <v>GilbertAZ</v>
      </c>
      <c r="B876" s="269">
        <v>85296</v>
      </c>
      <c r="C876" s="270" t="s">
        <v>2202</v>
      </c>
      <c r="D876" s="270" t="s">
        <v>987</v>
      </c>
      <c r="E876" s="277" t="s">
        <v>994</v>
      </c>
      <c r="F876" s="279" t="s">
        <v>882</v>
      </c>
      <c r="Q876" s="268" t="s">
        <v>1490</v>
      </c>
      <c r="R876" s="268">
        <v>6</v>
      </c>
      <c r="S876" s="268"/>
    </row>
    <row r="877" spans="1:19" x14ac:dyDescent="0.3">
      <c r="A877" s="264" t="str">
        <f t="shared" si="13"/>
        <v>ChandlerAZ</v>
      </c>
      <c r="B877" s="269">
        <v>85249</v>
      </c>
      <c r="C877" s="270" t="s">
        <v>2164</v>
      </c>
      <c r="D877" s="270" t="s">
        <v>987</v>
      </c>
      <c r="E877" s="277" t="s">
        <v>994</v>
      </c>
      <c r="F877" s="279" t="s">
        <v>882</v>
      </c>
      <c r="Q877" s="271" t="s">
        <v>2209</v>
      </c>
      <c r="R877" s="271">
        <v>1370</v>
      </c>
      <c r="S877" s="271"/>
    </row>
    <row r="878" spans="1:19" x14ac:dyDescent="0.3">
      <c r="A878" s="264" t="str">
        <f t="shared" si="13"/>
        <v>ChandlerAZ</v>
      </c>
      <c r="B878" s="269">
        <v>85286</v>
      </c>
      <c r="C878" s="270" t="s">
        <v>2164</v>
      </c>
      <c r="D878" s="270" t="s">
        <v>987</v>
      </c>
      <c r="E878" s="277" t="s">
        <v>994</v>
      </c>
      <c r="F878" s="279" t="s">
        <v>882</v>
      </c>
      <c r="Q878" s="268" t="s">
        <v>2210</v>
      </c>
      <c r="R878" s="268">
        <v>23</v>
      </c>
      <c r="S878" s="268"/>
    </row>
    <row r="879" spans="1:19" x14ac:dyDescent="0.3">
      <c r="A879" s="264" t="str">
        <f t="shared" si="13"/>
        <v>PhoenixAZ</v>
      </c>
      <c r="B879" s="269">
        <v>85027</v>
      </c>
      <c r="C879" s="270" t="s">
        <v>2159</v>
      </c>
      <c r="D879" s="270" t="s">
        <v>987</v>
      </c>
      <c r="E879" s="277" t="s">
        <v>994</v>
      </c>
      <c r="F879" s="279" t="s">
        <v>882</v>
      </c>
      <c r="Q879" s="268" t="s">
        <v>2211</v>
      </c>
      <c r="R879" s="268">
        <v>3</v>
      </c>
      <c r="S879" s="268"/>
    </row>
    <row r="880" spans="1:19" x14ac:dyDescent="0.3">
      <c r="A880" s="264" t="str">
        <f t="shared" si="13"/>
        <v>TucsonAZ</v>
      </c>
      <c r="B880" s="269">
        <v>85716</v>
      </c>
      <c r="C880" s="270" t="s">
        <v>1001</v>
      </c>
      <c r="D880" s="270" t="s">
        <v>987</v>
      </c>
      <c r="E880" s="277" t="s">
        <v>1001</v>
      </c>
      <c r="F880" s="279" t="s">
        <v>882</v>
      </c>
      <c r="Q880" s="268" t="s">
        <v>2212</v>
      </c>
      <c r="R880" s="268">
        <v>23</v>
      </c>
      <c r="S880" s="268"/>
    </row>
    <row r="881" spans="1:19" x14ac:dyDescent="0.3">
      <c r="A881" s="264" t="str">
        <f t="shared" si="13"/>
        <v>TucsonAZ</v>
      </c>
      <c r="B881" s="269">
        <v>85704</v>
      </c>
      <c r="C881" s="270" t="s">
        <v>1001</v>
      </c>
      <c r="D881" s="270" t="s">
        <v>987</v>
      </c>
      <c r="E881" s="277" t="s">
        <v>1001</v>
      </c>
      <c r="F881" s="279" t="s">
        <v>882</v>
      </c>
      <c r="Q881" s="268" t="s">
        <v>2213</v>
      </c>
      <c r="R881" s="268">
        <v>1</v>
      </c>
      <c r="S881" s="268"/>
    </row>
    <row r="882" spans="1:19" x14ac:dyDescent="0.3">
      <c r="A882" s="264" t="str">
        <f t="shared" si="13"/>
        <v>Sierra VistaAZ</v>
      </c>
      <c r="B882" s="269">
        <v>85635</v>
      </c>
      <c r="C882" s="270" t="s">
        <v>2214</v>
      </c>
      <c r="D882" s="270" t="s">
        <v>987</v>
      </c>
      <c r="E882" s="277" t="s">
        <v>1000</v>
      </c>
      <c r="F882" s="279" t="s">
        <v>882</v>
      </c>
      <c r="Q882" s="268" t="s">
        <v>995</v>
      </c>
      <c r="R882" s="268">
        <v>12</v>
      </c>
      <c r="S882" s="268"/>
    </row>
    <row r="883" spans="1:19" x14ac:dyDescent="0.3">
      <c r="A883" s="264" t="str">
        <f t="shared" si="13"/>
        <v>ChandlerAZ</v>
      </c>
      <c r="B883" s="269">
        <v>85226</v>
      </c>
      <c r="C883" s="270" t="s">
        <v>2164</v>
      </c>
      <c r="D883" s="270" t="s">
        <v>987</v>
      </c>
      <c r="E883" s="277" t="s">
        <v>994</v>
      </c>
      <c r="F883" s="279" t="s">
        <v>882</v>
      </c>
      <c r="Q883" s="268" t="s">
        <v>2215</v>
      </c>
      <c r="R883" s="268">
        <v>90</v>
      </c>
      <c r="S883" s="268"/>
    </row>
    <row r="884" spans="1:19" x14ac:dyDescent="0.3">
      <c r="A884" s="264" t="str">
        <f t="shared" si="13"/>
        <v>PhoenixAZ</v>
      </c>
      <c r="B884" s="269">
        <v>85015</v>
      </c>
      <c r="C884" s="270" t="s">
        <v>2159</v>
      </c>
      <c r="D884" s="270" t="s">
        <v>987</v>
      </c>
      <c r="E884" s="277" t="s">
        <v>994</v>
      </c>
      <c r="F884" s="279" t="s">
        <v>882</v>
      </c>
      <c r="Q884" s="268" t="s">
        <v>1575</v>
      </c>
      <c r="R884" s="268">
        <v>11</v>
      </c>
      <c r="S884" s="268"/>
    </row>
    <row r="885" spans="1:19" x14ac:dyDescent="0.3">
      <c r="A885" s="264" t="str">
        <f t="shared" si="13"/>
        <v>Prescott ValleyAZ</v>
      </c>
      <c r="B885" s="269">
        <v>86314</v>
      </c>
      <c r="C885" s="270" t="s">
        <v>2216</v>
      </c>
      <c r="D885" s="270" t="s">
        <v>987</v>
      </c>
      <c r="E885" s="277" t="s">
        <v>996</v>
      </c>
      <c r="F885" s="279" t="s">
        <v>882</v>
      </c>
      <c r="Q885" s="268" t="s">
        <v>2217</v>
      </c>
      <c r="R885" s="268">
        <v>39</v>
      </c>
      <c r="S885" s="268"/>
    </row>
    <row r="886" spans="1:19" x14ac:dyDescent="0.3">
      <c r="A886" s="264" t="str">
        <f t="shared" si="13"/>
        <v>TucsonAZ</v>
      </c>
      <c r="B886" s="269">
        <v>85745</v>
      </c>
      <c r="C886" s="270" t="s">
        <v>1001</v>
      </c>
      <c r="D886" s="270" t="s">
        <v>987</v>
      </c>
      <c r="E886" s="277" t="s">
        <v>1001</v>
      </c>
      <c r="F886" s="279" t="s">
        <v>882</v>
      </c>
      <c r="Q886" s="268" t="s">
        <v>2218</v>
      </c>
      <c r="R886" s="268">
        <v>6</v>
      </c>
      <c r="S886" s="268"/>
    </row>
    <row r="887" spans="1:19" x14ac:dyDescent="0.3">
      <c r="A887" s="264" t="str">
        <f t="shared" si="13"/>
        <v>TucsonAZ</v>
      </c>
      <c r="B887" s="269">
        <v>85730</v>
      </c>
      <c r="C887" s="270" t="s">
        <v>1001</v>
      </c>
      <c r="D887" s="270" t="s">
        <v>987</v>
      </c>
      <c r="E887" s="277" t="s">
        <v>1001</v>
      </c>
      <c r="F887" s="279" t="s">
        <v>882</v>
      </c>
      <c r="Q887" s="268" t="s">
        <v>2219</v>
      </c>
      <c r="R887" s="268">
        <v>4</v>
      </c>
      <c r="S887" s="268"/>
    </row>
    <row r="888" spans="1:19" x14ac:dyDescent="0.3">
      <c r="A888" s="264" t="str">
        <f t="shared" si="13"/>
        <v>PhoenixAZ</v>
      </c>
      <c r="B888" s="269">
        <v>85051</v>
      </c>
      <c r="C888" s="270" t="s">
        <v>2159</v>
      </c>
      <c r="D888" s="270" t="s">
        <v>987</v>
      </c>
      <c r="E888" s="277" t="s">
        <v>994</v>
      </c>
      <c r="F888" s="279" t="s">
        <v>882</v>
      </c>
      <c r="Q888" s="268" t="s">
        <v>2220</v>
      </c>
      <c r="R888" s="268">
        <v>14</v>
      </c>
      <c r="S888" s="268"/>
    </row>
    <row r="889" spans="1:19" x14ac:dyDescent="0.3">
      <c r="A889" s="264" t="str">
        <f t="shared" si="13"/>
        <v>AnthemAZ</v>
      </c>
      <c r="B889" s="269">
        <v>85086</v>
      </c>
      <c r="C889" s="270" t="s">
        <v>2221</v>
      </c>
      <c r="D889" s="270" t="s">
        <v>987</v>
      </c>
      <c r="E889" s="277" t="s">
        <v>994</v>
      </c>
      <c r="F889" s="279" t="s">
        <v>882</v>
      </c>
      <c r="Q889" s="268" t="s">
        <v>2222</v>
      </c>
      <c r="R889" s="268">
        <v>4</v>
      </c>
      <c r="S889" s="268"/>
    </row>
    <row r="890" spans="1:19" x14ac:dyDescent="0.3">
      <c r="A890" s="264" t="str">
        <f t="shared" si="13"/>
        <v>PhoenixAZ</v>
      </c>
      <c r="B890" s="269">
        <v>85033</v>
      </c>
      <c r="C890" s="270" t="s">
        <v>2159</v>
      </c>
      <c r="D890" s="270" t="s">
        <v>987</v>
      </c>
      <c r="E890" s="277" t="s">
        <v>994</v>
      </c>
      <c r="F890" s="279" t="s">
        <v>882</v>
      </c>
      <c r="Q890" s="268" t="s">
        <v>2223</v>
      </c>
      <c r="R890" s="268">
        <v>4</v>
      </c>
      <c r="S890" s="268"/>
    </row>
    <row r="891" spans="1:19" x14ac:dyDescent="0.3">
      <c r="A891" s="264" t="str">
        <f t="shared" si="13"/>
        <v>Apache JunctionAZ</v>
      </c>
      <c r="B891" s="269">
        <v>85120</v>
      </c>
      <c r="C891" s="270" t="s">
        <v>2224</v>
      </c>
      <c r="D891" s="270" t="s">
        <v>987</v>
      </c>
      <c r="E891" s="277" t="s">
        <v>994</v>
      </c>
      <c r="F891" s="279" t="s">
        <v>882</v>
      </c>
      <c r="Q891" s="268" t="s">
        <v>2225</v>
      </c>
      <c r="R891" s="268">
        <v>17</v>
      </c>
      <c r="S891" s="268"/>
    </row>
    <row r="892" spans="1:19" x14ac:dyDescent="0.3">
      <c r="A892" s="264" t="str">
        <f t="shared" si="13"/>
        <v>GlendaleAZ</v>
      </c>
      <c r="B892" s="269">
        <v>85302</v>
      </c>
      <c r="C892" s="270" t="s">
        <v>112</v>
      </c>
      <c r="D892" s="270" t="s">
        <v>987</v>
      </c>
      <c r="E892" s="277" t="s">
        <v>994</v>
      </c>
      <c r="F892" s="279" t="s">
        <v>882</v>
      </c>
      <c r="Q892" s="268" t="s">
        <v>2226</v>
      </c>
      <c r="R892" s="268">
        <v>7</v>
      </c>
      <c r="S892" s="268"/>
    </row>
    <row r="893" spans="1:19" x14ac:dyDescent="0.3">
      <c r="A893" s="264" t="str">
        <f t="shared" si="13"/>
        <v>MesaAZ</v>
      </c>
      <c r="B893" s="269">
        <v>85210</v>
      </c>
      <c r="C893" s="270" t="s">
        <v>2173</v>
      </c>
      <c r="D893" s="270" t="s">
        <v>987</v>
      </c>
      <c r="E893" s="277" t="s">
        <v>994</v>
      </c>
      <c r="F893" s="279" t="s">
        <v>882</v>
      </c>
      <c r="Q893" s="268" t="s">
        <v>2227</v>
      </c>
      <c r="R893" s="268">
        <v>17</v>
      </c>
      <c r="S893" s="268"/>
    </row>
    <row r="894" spans="1:19" x14ac:dyDescent="0.3">
      <c r="A894" s="264" t="str">
        <f t="shared" si="13"/>
        <v>Green ValleyAZ</v>
      </c>
      <c r="B894" s="269">
        <v>85614</v>
      </c>
      <c r="C894" s="270" t="s">
        <v>2228</v>
      </c>
      <c r="D894" s="270" t="s">
        <v>987</v>
      </c>
      <c r="E894" s="277" t="s">
        <v>1001</v>
      </c>
      <c r="F894" s="279" t="s">
        <v>882</v>
      </c>
      <c r="Q894" s="268" t="s">
        <v>2229</v>
      </c>
      <c r="R894" s="268">
        <v>32</v>
      </c>
      <c r="S894" s="268"/>
    </row>
    <row r="895" spans="1:19" x14ac:dyDescent="0.3">
      <c r="A895" s="264" t="str">
        <f t="shared" si="13"/>
        <v>MaricopaAZ</v>
      </c>
      <c r="B895" s="269">
        <v>85138</v>
      </c>
      <c r="C895" s="270" t="s">
        <v>2230</v>
      </c>
      <c r="D895" s="270" t="s">
        <v>987</v>
      </c>
      <c r="E895" s="277" t="s">
        <v>994</v>
      </c>
      <c r="F895" s="279" t="s">
        <v>882</v>
      </c>
      <c r="Q895" s="268" t="s">
        <v>2231</v>
      </c>
      <c r="R895" s="268">
        <v>12</v>
      </c>
      <c r="S895" s="268"/>
    </row>
    <row r="896" spans="1:19" x14ac:dyDescent="0.3">
      <c r="A896" s="264" t="str">
        <f t="shared" si="13"/>
        <v>Bullhead CityAZ</v>
      </c>
      <c r="B896" s="269">
        <v>86442</v>
      </c>
      <c r="C896" s="270" t="s">
        <v>2232</v>
      </c>
      <c r="D896" s="270" t="s">
        <v>987</v>
      </c>
      <c r="E896" s="277" t="s">
        <v>990</v>
      </c>
      <c r="F896" s="279" t="s">
        <v>882</v>
      </c>
      <c r="Q896" s="268" t="s">
        <v>2233</v>
      </c>
      <c r="R896" s="268">
        <v>267</v>
      </c>
      <c r="S896" s="268"/>
    </row>
    <row r="897" spans="1:19" x14ac:dyDescent="0.3">
      <c r="A897" s="264" t="str">
        <f t="shared" si="13"/>
        <v>PhoenixAZ</v>
      </c>
      <c r="B897" s="269">
        <v>85035</v>
      </c>
      <c r="C897" s="270" t="s">
        <v>2159</v>
      </c>
      <c r="D897" s="270" t="s">
        <v>987</v>
      </c>
      <c r="E897" s="277" t="s">
        <v>994</v>
      </c>
      <c r="F897" s="279" t="s">
        <v>882</v>
      </c>
      <c r="Q897" s="268" t="s">
        <v>2234</v>
      </c>
      <c r="R897" s="268">
        <v>2</v>
      </c>
      <c r="S897" s="268"/>
    </row>
    <row r="898" spans="1:19" x14ac:dyDescent="0.3">
      <c r="A898" s="264" t="str">
        <f t="shared" si="13"/>
        <v>SurpriseAZ</v>
      </c>
      <c r="B898" s="269">
        <v>85379</v>
      </c>
      <c r="C898" s="270" t="s">
        <v>2186</v>
      </c>
      <c r="D898" s="270" t="s">
        <v>987</v>
      </c>
      <c r="E898" s="277" t="s">
        <v>994</v>
      </c>
      <c r="F898" s="279" t="s">
        <v>882</v>
      </c>
      <c r="Q898" s="268" t="s">
        <v>2235</v>
      </c>
      <c r="R898" s="268">
        <v>3</v>
      </c>
      <c r="S898" s="268"/>
    </row>
    <row r="899" spans="1:19" x14ac:dyDescent="0.3">
      <c r="A899" s="264" t="str">
        <f t="shared" si="13"/>
        <v>FlagstaffAZ</v>
      </c>
      <c r="B899" s="269">
        <v>86004</v>
      </c>
      <c r="C899" s="270" t="s">
        <v>989</v>
      </c>
      <c r="D899" s="270" t="s">
        <v>987</v>
      </c>
      <c r="E899" s="277" t="s">
        <v>989</v>
      </c>
      <c r="F899" s="279" t="s">
        <v>882</v>
      </c>
      <c r="Q899" s="268" t="s">
        <v>2236</v>
      </c>
      <c r="R899" s="268">
        <v>4</v>
      </c>
      <c r="S899" s="268"/>
    </row>
    <row r="900" spans="1:19" x14ac:dyDescent="0.3">
      <c r="A900" s="264" t="str">
        <f t="shared" ref="A900:A963" si="14">CONCATENATE(C900,D900)</f>
        <v>PhoenixAZ</v>
      </c>
      <c r="B900" s="269">
        <v>85042</v>
      </c>
      <c r="C900" s="270" t="s">
        <v>2159</v>
      </c>
      <c r="D900" s="270" t="s">
        <v>987</v>
      </c>
      <c r="E900" s="277" t="s">
        <v>994</v>
      </c>
      <c r="F900" s="279" t="s">
        <v>882</v>
      </c>
      <c r="Q900" s="268" t="s">
        <v>2237</v>
      </c>
      <c r="R900" s="268">
        <v>12</v>
      </c>
      <c r="S900" s="268"/>
    </row>
    <row r="901" spans="1:19" x14ac:dyDescent="0.3">
      <c r="A901" s="264" t="str">
        <f t="shared" si="14"/>
        <v>GilbertAZ</v>
      </c>
      <c r="B901" s="269">
        <v>85233</v>
      </c>
      <c r="C901" s="270" t="s">
        <v>2202</v>
      </c>
      <c r="D901" s="270" t="s">
        <v>987</v>
      </c>
      <c r="E901" s="277" t="s">
        <v>994</v>
      </c>
      <c r="F901" s="279" t="s">
        <v>882</v>
      </c>
      <c r="Q901" s="268" t="s">
        <v>1974</v>
      </c>
      <c r="R901" s="268">
        <v>25</v>
      </c>
      <c r="S901" s="268"/>
    </row>
    <row r="902" spans="1:19" x14ac:dyDescent="0.3">
      <c r="A902" s="264" t="str">
        <f t="shared" si="14"/>
        <v>MesaAZ</v>
      </c>
      <c r="B902" s="269">
        <v>85213</v>
      </c>
      <c r="C902" s="270" t="s">
        <v>2173</v>
      </c>
      <c r="D902" s="270" t="s">
        <v>987</v>
      </c>
      <c r="E902" s="277" t="s">
        <v>994</v>
      </c>
      <c r="F902" s="279" t="s">
        <v>882</v>
      </c>
      <c r="Q902" s="268" t="s">
        <v>2238</v>
      </c>
      <c r="R902" s="268">
        <v>5</v>
      </c>
      <c r="S902" s="268"/>
    </row>
    <row r="903" spans="1:19" x14ac:dyDescent="0.3">
      <c r="A903" s="264" t="str">
        <f t="shared" si="14"/>
        <v>PhoenixAZ</v>
      </c>
      <c r="B903" s="269">
        <v>85037</v>
      </c>
      <c r="C903" s="270" t="s">
        <v>2159</v>
      </c>
      <c r="D903" s="270" t="s">
        <v>987</v>
      </c>
      <c r="E903" s="277" t="s">
        <v>994</v>
      </c>
      <c r="F903" s="279" t="s">
        <v>882</v>
      </c>
      <c r="Q903" s="268" t="s">
        <v>1107</v>
      </c>
      <c r="R903" s="268">
        <v>6</v>
      </c>
      <c r="S903" s="268"/>
    </row>
    <row r="904" spans="1:19" x14ac:dyDescent="0.3">
      <c r="A904" s="264" t="str">
        <f t="shared" si="14"/>
        <v>TucsonAZ</v>
      </c>
      <c r="B904" s="269">
        <v>85718</v>
      </c>
      <c r="C904" s="270" t="s">
        <v>1001</v>
      </c>
      <c r="D904" s="270" t="s">
        <v>987</v>
      </c>
      <c r="E904" s="277" t="s">
        <v>1001</v>
      </c>
      <c r="F904" s="279" t="s">
        <v>882</v>
      </c>
      <c r="Q904" s="268" t="s">
        <v>2239</v>
      </c>
      <c r="R904" s="268">
        <v>2</v>
      </c>
      <c r="S904" s="268"/>
    </row>
    <row r="905" spans="1:19" x14ac:dyDescent="0.3">
      <c r="A905" s="264" t="str">
        <f t="shared" si="14"/>
        <v>ScottsdaleAZ</v>
      </c>
      <c r="B905" s="269">
        <v>85257</v>
      </c>
      <c r="C905" s="270" t="s">
        <v>2169</v>
      </c>
      <c r="D905" s="270" t="s">
        <v>987</v>
      </c>
      <c r="E905" s="277" t="s">
        <v>994</v>
      </c>
      <c r="F905" s="279" t="s">
        <v>882</v>
      </c>
      <c r="Q905" s="268" t="s">
        <v>2240</v>
      </c>
      <c r="R905" s="268">
        <v>237</v>
      </c>
      <c r="S905" s="268"/>
    </row>
    <row r="906" spans="1:19" x14ac:dyDescent="0.3">
      <c r="A906" s="264" t="str">
        <f t="shared" si="14"/>
        <v>PhoenixAZ</v>
      </c>
      <c r="B906" s="269">
        <v>85023</v>
      </c>
      <c r="C906" s="270" t="s">
        <v>2159</v>
      </c>
      <c r="D906" s="270" t="s">
        <v>987</v>
      </c>
      <c r="E906" s="277" t="s">
        <v>994</v>
      </c>
      <c r="F906" s="279" t="s">
        <v>882</v>
      </c>
      <c r="Q906" s="268" t="s">
        <v>938</v>
      </c>
      <c r="R906" s="268">
        <v>9</v>
      </c>
      <c r="S906" s="268"/>
    </row>
    <row r="907" spans="1:19" x14ac:dyDescent="0.3">
      <c r="A907" s="264" t="str">
        <f t="shared" si="14"/>
        <v>FlagstaffAZ</v>
      </c>
      <c r="B907" s="269">
        <v>86001</v>
      </c>
      <c r="C907" s="270" t="s">
        <v>989</v>
      </c>
      <c r="D907" s="270" t="s">
        <v>987</v>
      </c>
      <c r="E907" s="277" t="s">
        <v>989</v>
      </c>
      <c r="F907" s="279" t="s">
        <v>882</v>
      </c>
      <c r="Q907" s="268" t="s">
        <v>1034</v>
      </c>
      <c r="R907" s="268">
        <v>9</v>
      </c>
      <c r="S907" s="268"/>
    </row>
    <row r="908" spans="1:19" x14ac:dyDescent="0.3">
      <c r="A908" s="264" t="str">
        <f t="shared" si="14"/>
        <v>PhoenixAZ</v>
      </c>
      <c r="B908" s="269">
        <v>85339</v>
      </c>
      <c r="C908" s="270" t="s">
        <v>2159</v>
      </c>
      <c r="D908" s="270" t="s">
        <v>987</v>
      </c>
      <c r="E908" s="277" t="s">
        <v>994</v>
      </c>
      <c r="F908" s="279" t="s">
        <v>882</v>
      </c>
      <c r="Q908" s="268" t="s">
        <v>2241</v>
      </c>
      <c r="R908" s="268">
        <v>5</v>
      </c>
      <c r="S908" s="268"/>
    </row>
    <row r="909" spans="1:19" x14ac:dyDescent="0.3">
      <c r="A909" s="264" t="str">
        <f t="shared" si="14"/>
        <v>TucsonAZ</v>
      </c>
      <c r="B909" s="269">
        <v>85746</v>
      </c>
      <c r="C909" s="270" t="s">
        <v>1001</v>
      </c>
      <c r="D909" s="270" t="s">
        <v>987</v>
      </c>
      <c r="E909" s="277" t="s">
        <v>1001</v>
      </c>
      <c r="F909" s="279" t="s">
        <v>882</v>
      </c>
      <c r="Q909" s="268" t="s">
        <v>2242</v>
      </c>
      <c r="R909" s="268">
        <v>26</v>
      </c>
      <c r="S909" s="268"/>
    </row>
    <row r="910" spans="1:19" x14ac:dyDescent="0.3">
      <c r="A910" s="264" t="str">
        <f t="shared" si="14"/>
        <v>YumaAZ</v>
      </c>
      <c r="B910" s="269">
        <v>85367</v>
      </c>
      <c r="C910" s="270" t="s">
        <v>1003</v>
      </c>
      <c r="D910" s="270" t="s">
        <v>987</v>
      </c>
      <c r="E910" s="277" t="s">
        <v>1003</v>
      </c>
      <c r="F910" s="279" t="s">
        <v>882</v>
      </c>
      <c r="Q910" s="268" t="s">
        <v>2243</v>
      </c>
      <c r="R910" s="268">
        <v>2</v>
      </c>
      <c r="S910" s="268"/>
    </row>
    <row r="911" spans="1:19" x14ac:dyDescent="0.3">
      <c r="A911" s="264" t="str">
        <f t="shared" si="14"/>
        <v>MesaAZ</v>
      </c>
      <c r="B911" s="269">
        <v>85212</v>
      </c>
      <c r="C911" s="270" t="s">
        <v>2173</v>
      </c>
      <c r="D911" s="270" t="s">
        <v>987</v>
      </c>
      <c r="E911" s="277" t="s">
        <v>994</v>
      </c>
      <c r="F911" s="279" t="s">
        <v>882</v>
      </c>
      <c r="Q911" s="268" t="s">
        <v>2244</v>
      </c>
      <c r="R911" s="268">
        <v>2</v>
      </c>
      <c r="S911" s="268"/>
    </row>
    <row r="912" spans="1:19" x14ac:dyDescent="0.3">
      <c r="A912" s="264" t="str">
        <f t="shared" si="14"/>
        <v>TucsonAZ</v>
      </c>
      <c r="B912" s="269">
        <v>85741</v>
      </c>
      <c r="C912" s="270" t="s">
        <v>1001</v>
      </c>
      <c r="D912" s="270" t="s">
        <v>987</v>
      </c>
      <c r="E912" s="277" t="s">
        <v>1001</v>
      </c>
      <c r="F912" s="279" t="s">
        <v>882</v>
      </c>
      <c r="Q912" s="268" t="s">
        <v>2245</v>
      </c>
      <c r="R912" s="268">
        <v>8</v>
      </c>
      <c r="S912" s="268"/>
    </row>
    <row r="913" spans="1:19" x14ac:dyDescent="0.3">
      <c r="A913" s="264" t="str">
        <f t="shared" si="14"/>
        <v>ScottsdaleAZ</v>
      </c>
      <c r="B913" s="269">
        <v>85258</v>
      </c>
      <c r="C913" s="270" t="s">
        <v>2169</v>
      </c>
      <c r="D913" s="270" t="s">
        <v>987</v>
      </c>
      <c r="E913" s="277" t="s">
        <v>994</v>
      </c>
      <c r="F913" s="279" t="s">
        <v>882</v>
      </c>
      <c r="Q913" s="268" t="s">
        <v>2246</v>
      </c>
      <c r="R913" s="268">
        <v>5</v>
      </c>
      <c r="S913" s="268"/>
    </row>
    <row r="914" spans="1:19" x14ac:dyDescent="0.3">
      <c r="A914" s="264" t="str">
        <f t="shared" si="14"/>
        <v>San Tan ValleyAZ</v>
      </c>
      <c r="B914" s="269">
        <v>85143</v>
      </c>
      <c r="C914" s="270" t="s">
        <v>2247</v>
      </c>
      <c r="D914" s="270" t="s">
        <v>987</v>
      </c>
      <c r="E914" s="277" t="s">
        <v>994</v>
      </c>
      <c r="F914" s="279" t="s">
        <v>882</v>
      </c>
      <c r="Q914" s="268" t="s">
        <v>2248</v>
      </c>
      <c r="R914" s="268">
        <v>21</v>
      </c>
      <c r="S914" s="268"/>
    </row>
    <row r="915" spans="1:19" x14ac:dyDescent="0.3">
      <c r="A915" s="264" t="str">
        <f t="shared" si="14"/>
        <v>Queen CreekAZ</v>
      </c>
      <c r="B915" s="269">
        <v>85140</v>
      </c>
      <c r="C915" s="270" t="s">
        <v>2167</v>
      </c>
      <c r="D915" s="270" t="s">
        <v>987</v>
      </c>
      <c r="E915" s="277" t="s">
        <v>994</v>
      </c>
      <c r="F915" s="279" t="s">
        <v>882</v>
      </c>
      <c r="Q915" s="268" t="s">
        <v>2249</v>
      </c>
      <c r="R915" s="268">
        <v>26</v>
      </c>
      <c r="S915" s="268"/>
    </row>
    <row r="916" spans="1:19" x14ac:dyDescent="0.3">
      <c r="A916" s="264" t="str">
        <f t="shared" si="14"/>
        <v>PhoenixAZ</v>
      </c>
      <c r="B916" s="269">
        <v>85048</v>
      </c>
      <c r="C916" s="270" t="s">
        <v>2159</v>
      </c>
      <c r="D916" s="270" t="s">
        <v>987</v>
      </c>
      <c r="E916" s="277" t="s">
        <v>994</v>
      </c>
      <c r="F916" s="279" t="s">
        <v>882</v>
      </c>
      <c r="Q916" s="268" t="s">
        <v>2250</v>
      </c>
      <c r="R916" s="268">
        <v>6</v>
      </c>
      <c r="S916" s="268"/>
    </row>
    <row r="917" spans="1:19" x14ac:dyDescent="0.3">
      <c r="A917" s="264" t="str">
        <f t="shared" si="14"/>
        <v>PhoenixAZ</v>
      </c>
      <c r="B917" s="269">
        <v>85014</v>
      </c>
      <c r="C917" s="270" t="s">
        <v>2159</v>
      </c>
      <c r="D917" s="270" t="s">
        <v>987</v>
      </c>
      <c r="E917" s="277" t="s">
        <v>994</v>
      </c>
      <c r="F917" s="279" t="s">
        <v>882</v>
      </c>
      <c r="Q917" s="268" t="s">
        <v>1649</v>
      </c>
      <c r="R917" s="268">
        <v>7</v>
      </c>
      <c r="S917" s="268"/>
    </row>
    <row r="918" spans="1:19" x14ac:dyDescent="0.3">
      <c r="A918" s="264" t="str">
        <f t="shared" si="14"/>
        <v>AvondaleAZ</v>
      </c>
      <c r="B918" s="269">
        <v>85323</v>
      </c>
      <c r="C918" s="270" t="s">
        <v>2251</v>
      </c>
      <c r="D918" s="270" t="s">
        <v>987</v>
      </c>
      <c r="E918" s="277" t="s">
        <v>994</v>
      </c>
      <c r="F918" s="279" t="s">
        <v>882</v>
      </c>
      <c r="Q918" s="268" t="s">
        <v>2252</v>
      </c>
      <c r="R918" s="268">
        <v>28</v>
      </c>
      <c r="S918" s="268"/>
    </row>
    <row r="919" spans="1:19" x14ac:dyDescent="0.3">
      <c r="A919" s="264" t="str">
        <f t="shared" si="14"/>
        <v>GoodyearAZ</v>
      </c>
      <c r="B919" s="269">
        <v>85395</v>
      </c>
      <c r="C919" s="270" t="s">
        <v>2183</v>
      </c>
      <c r="D919" s="270" t="s">
        <v>987</v>
      </c>
      <c r="E919" s="277" t="s">
        <v>994</v>
      </c>
      <c r="F919" s="279" t="s">
        <v>882</v>
      </c>
      <c r="Q919" s="268" t="s">
        <v>1607</v>
      </c>
      <c r="R919" s="268">
        <v>11</v>
      </c>
      <c r="S919" s="268"/>
    </row>
    <row r="920" spans="1:19" x14ac:dyDescent="0.3">
      <c r="A920" s="264" t="str">
        <f t="shared" si="14"/>
        <v>GilbertAZ</v>
      </c>
      <c r="B920" s="269">
        <v>85298</v>
      </c>
      <c r="C920" s="270" t="s">
        <v>2202</v>
      </c>
      <c r="D920" s="270" t="s">
        <v>987</v>
      </c>
      <c r="E920" s="277" t="s">
        <v>994</v>
      </c>
      <c r="F920" s="279" t="s">
        <v>882</v>
      </c>
      <c r="Q920" s="268" t="s">
        <v>2253</v>
      </c>
      <c r="R920" s="268">
        <v>8</v>
      </c>
      <c r="S920" s="268"/>
    </row>
    <row r="921" spans="1:19" x14ac:dyDescent="0.3">
      <c r="A921" s="264" t="str">
        <f t="shared" si="14"/>
        <v>AvondaleAZ</v>
      </c>
      <c r="B921" s="269">
        <v>85392</v>
      </c>
      <c r="C921" s="270" t="s">
        <v>2251</v>
      </c>
      <c r="D921" s="270" t="s">
        <v>987</v>
      </c>
      <c r="E921" s="277" t="s">
        <v>994</v>
      </c>
      <c r="F921" s="279" t="s">
        <v>882</v>
      </c>
      <c r="Q921" s="268" t="s">
        <v>1610</v>
      </c>
      <c r="R921" s="268">
        <v>5</v>
      </c>
      <c r="S921" s="268"/>
    </row>
    <row r="922" spans="1:19" x14ac:dyDescent="0.3">
      <c r="A922" s="264" t="str">
        <f t="shared" si="14"/>
        <v>Fountain HillsAZ</v>
      </c>
      <c r="B922" s="269">
        <v>85268</v>
      </c>
      <c r="C922" s="270" t="s">
        <v>2254</v>
      </c>
      <c r="D922" s="270" t="s">
        <v>987</v>
      </c>
      <c r="E922" s="277" t="s">
        <v>994</v>
      </c>
      <c r="F922" s="279" t="s">
        <v>882</v>
      </c>
      <c r="Q922" s="268" t="s">
        <v>2255</v>
      </c>
      <c r="R922" s="268">
        <v>10</v>
      </c>
      <c r="S922" s="268"/>
    </row>
    <row r="923" spans="1:19" x14ac:dyDescent="0.3">
      <c r="A923" s="264" t="str">
        <f t="shared" si="14"/>
        <v>MesaAZ</v>
      </c>
      <c r="B923" s="269">
        <v>85203</v>
      </c>
      <c r="C923" s="270" t="s">
        <v>2173</v>
      </c>
      <c r="D923" s="270" t="s">
        <v>987</v>
      </c>
      <c r="E923" s="277" t="s">
        <v>994</v>
      </c>
      <c r="F923" s="279" t="s">
        <v>882</v>
      </c>
      <c r="Q923" s="268" t="s">
        <v>2256</v>
      </c>
      <c r="R923" s="268">
        <v>8</v>
      </c>
      <c r="S923" s="268"/>
    </row>
    <row r="924" spans="1:19" x14ac:dyDescent="0.3">
      <c r="A924" s="264" t="str">
        <f t="shared" si="14"/>
        <v>PhoenixAZ</v>
      </c>
      <c r="B924" s="269">
        <v>85050</v>
      </c>
      <c r="C924" s="270" t="s">
        <v>2159</v>
      </c>
      <c r="D924" s="270" t="s">
        <v>987</v>
      </c>
      <c r="E924" s="277" t="s">
        <v>994</v>
      </c>
      <c r="F924" s="279" t="s">
        <v>882</v>
      </c>
      <c r="Q924" s="268" t="s">
        <v>1927</v>
      </c>
      <c r="R924" s="268">
        <v>5</v>
      </c>
      <c r="S924" s="268"/>
    </row>
    <row r="925" spans="1:19" x14ac:dyDescent="0.3">
      <c r="A925" s="264" t="str">
        <f t="shared" si="14"/>
        <v>Lake Havasu CityAZ</v>
      </c>
      <c r="B925" s="269">
        <v>86406</v>
      </c>
      <c r="C925" s="270" t="s">
        <v>2257</v>
      </c>
      <c r="D925" s="270" t="s">
        <v>987</v>
      </c>
      <c r="E925" s="277" t="s">
        <v>990</v>
      </c>
      <c r="F925" s="279" t="s">
        <v>882</v>
      </c>
      <c r="Q925" s="268" t="s">
        <v>2258</v>
      </c>
      <c r="R925" s="268">
        <v>2</v>
      </c>
      <c r="S925" s="268"/>
    </row>
    <row r="926" spans="1:19" x14ac:dyDescent="0.3">
      <c r="A926" s="264" t="str">
        <f t="shared" si="14"/>
        <v>PhoenixAZ</v>
      </c>
      <c r="B926" s="269">
        <v>85009</v>
      </c>
      <c r="C926" s="270" t="s">
        <v>2159</v>
      </c>
      <c r="D926" s="270" t="s">
        <v>987</v>
      </c>
      <c r="E926" s="277" t="s">
        <v>994</v>
      </c>
      <c r="F926" s="279" t="s">
        <v>882</v>
      </c>
      <c r="Q926" s="268" t="s">
        <v>2205</v>
      </c>
      <c r="R926" s="268">
        <v>11</v>
      </c>
      <c r="S926" s="268"/>
    </row>
    <row r="927" spans="1:19" x14ac:dyDescent="0.3">
      <c r="A927" s="264" t="str">
        <f t="shared" si="14"/>
        <v>TucsonAZ</v>
      </c>
      <c r="B927" s="269">
        <v>85750</v>
      </c>
      <c r="C927" s="270" t="s">
        <v>1001</v>
      </c>
      <c r="D927" s="270" t="s">
        <v>987</v>
      </c>
      <c r="E927" s="277" t="s">
        <v>1001</v>
      </c>
      <c r="F927" s="279" t="s">
        <v>882</v>
      </c>
      <c r="Q927" s="268" t="s">
        <v>2259</v>
      </c>
      <c r="R927" s="268">
        <v>2</v>
      </c>
      <c r="S927" s="268"/>
    </row>
    <row r="928" spans="1:19" x14ac:dyDescent="0.3">
      <c r="A928" s="264" t="str">
        <f t="shared" si="14"/>
        <v>PhoenixAZ</v>
      </c>
      <c r="B928" s="269">
        <v>85331</v>
      </c>
      <c r="C928" s="270" t="s">
        <v>2159</v>
      </c>
      <c r="D928" s="270" t="s">
        <v>987</v>
      </c>
      <c r="E928" s="277" t="s">
        <v>994</v>
      </c>
      <c r="F928" s="279" t="s">
        <v>882</v>
      </c>
      <c r="Q928" s="268" t="s">
        <v>1965</v>
      </c>
      <c r="R928" s="268">
        <v>6</v>
      </c>
      <c r="S928" s="268"/>
    </row>
    <row r="929" spans="1:19" x14ac:dyDescent="0.3">
      <c r="A929" s="264" t="str">
        <f t="shared" si="14"/>
        <v>TucsonAZ</v>
      </c>
      <c r="B929" s="269">
        <v>85743</v>
      </c>
      <c r="C929" s="270" t="s">
        <v>1001</v>
      </c>
      <c r="D929" s="270" t="s">
        <v>987</v>
      </c>
      <c r="E929" s="277" t="s">
        <v>1001</v>
      </c>
      <c r="F929" s="279" t="s">
        <v>882</v>
      </c>
      <c r="Q929" s="268" t="s">
        <v>2260</v>
      </c>
      <c r="R929" s="268">
        <v>4</v>
      </c>
      <c r="S929" s="268"/>
    </row>
    <row r="930" spans="1:19" x14ac:dyDescent="0.3">
      <c r="A930" s="264" t="str">
        <f t="shared" si="14"/>
        <v>KingmanAZ</v>
      </c>
      <c r="B930" s="269">
        <v>86409</v>
      </c>
      <c r="C930" s="270" t="s">
        <v>2261</v>
      </c>
      <c r="D930" s="270" t="s">
        <v>987</v>
      </c>
      <c r="E930" s="277" t="s">
        <v>990</v>
      </c>
      <c r="F930" s="279" t="s">
        <v>882</v>
      </c>
      <c r="Q930" s="268" t="s">
        <v>2262</v>
      </c>
      <c r="R930" s="268">
        <v>6</v>
      </c>
      <c r="S930" s="268"/>
    </row>
    <row r="931" spans="1:19" x14ac:dyDescent="0.3">
      <c r="A931" s="264" t="str">
        <f t="shared" si="14"/>
        <v>PaysonAZ</v>
      </c>
      <c r="B931" s="269">
        <v>85541</v>
      </c>
      <c r="C931" s="270" t="s">
        <v>993</v>
      </c>
      <c r="D931" s="270" t="s">
        <v>987</v>
      </c>
      <c r="E931" s="277" t="s">
        <v>993</v>
      </c>
      <c r="F931" s="279" t="s">
        <v>882</v>
      </c>
      <c r="Q931" s="268" t="s">
        <v>2263</v>
      </c>
      <c r="R931" s="268">
        <v>9</v>
      </c>
      <c r="S931" s="268"/>
    </row>
    <row r="932" spans="1:19" x14ac:dyDescent="0.3">
      <c r="A932" s="264" t="str">
        <f t="shared" si="14"/>
        <v>PrescottAZ</v>
      </c>
      <c r="B932" s="269">
        <v>86301</v>
      </c>
      <c r="C932" s="270" t="s">
        <v>996</v>
      </c>
      <c r="D932" s="270" t="s">
        <v>987</v>
      </c>
      <c r="E932" s="277" t="s">
        <v>996</v>
      </c>
      <c r="F932" s="279" t="s">
        <v>882</v>
      </c>
      <c r="Q932" s="268" t="s">
        <v>2264</v>
      </c>
      <c r="R932" s="268">
        <v>9</v>
      </c>
      <c r="S932" s="268"/>
    </row>
    <row r="933" spans="1:19" x14ac:dyDescent="0.3">
      <c r="A933" s="264" t="str">
        <f t="shared" si="14"/>
        <v>San LuisAZ</v>
      </c>
      <c r="B933" s="269">
        <v>85349</v>
      </c>
      <c r="C933" s="270" t="s">
        <v>2265</v>
      </c>
      <c r="D933" s="270" t="s">
        <v>987</v>
      </c>
      <c r="E933" s="277" t="s">
        <v>1003</v>
      </c>
      <c r="F933" s="279" t="s">
        <v>882</v>
      </c>
      <c r="Q933" s="268" t="s">
        <v>2266</v>
      </c>
      <c r="R933" s="268">
        <v>111</v>
      </c>
      <c r="S933" s="268"/>
    </row>
    <row r="934" spans="1:19" x14ac:dyDescent="0.3">
      <c r="A934" s="264" t="str">
        <f t="shared" si="14"/>
        <v>TucsonAZ</v>
      </c>
      <c r="B934" s="269">
        <v>85742</v>
      </c>
      <c r="C934" s="270" t="s">
        <v>1001</v>
      </c>
      <c r="D934" s="270" t="s">
        <v>987</v>
      </c>
      <c r="E934" s="277" t="s">
        <v>1001</v>
      </c>
      <c r="F934" s="279" t="s">
        <v>882</v>
      </c>
      <c r="Q934" s="268" t="s">
        <v>2267</v>
      </c>
      <c r="R934" s="268">
        <v>17</v>
      </c>
      <c r="S934" s="268"/>
    </row>
    <row r="935" spans="1:19" x14ac:dyDescent="0.3">
      <c r="A935" s="264" t="str">
        <f t="shared" si="14"/>
        <v>PhoenixAZ</v>
      </c>
      <c r="B935" s="269">
        <v>85017</v>
      </c>
      <c r="C935" s="270" t="s">
        <v>2159</v>
      </c>
      <c r="D935" s="270" t="s">
        <v>987</v>
      </c>
      <c r="E935" s="277" t="s">
        <v>994</v>
      </c>
      <c r="F935" s="279" t="s">
        <v>882</v>
      </c>
      <c r="Q935" s="268" t="s">
        <v>2268</v>
      </c>
      <c r="R935" s="268">
        <v>4</v>
      </c>
      <c r="S935" s="268"/>
    </row>
    <row r="936" spans="1:19" x14ac:dyDescent="0.3">
      <c r="A936" s="264" t="str">
        <f t="shared" si="14"/>
        <v>CottonwoodAZ</v>
      </c>
      <c r="B936" s="269">
        <v>86326</v>
      </c>
      <c r="C936" s="270" t="s">
        <v>1434</v>
      </c>
      <c r="D936" s="270" t="s">
        <v>987</v>
      </c>
      <c r="E936" s="277" t="s">
        <v>996</v>
      </c>
      <c r="F936" s="279" t="s">
        <v>882</v>
      </c>
      <c r="Q936" s="268" t="s">
        <v>2269</v>
      </c>
      <c r="R936" s="268">
        <v>3</v>
      </c>
      <c r="S936" s="268"/>
    </row>
    <row r="937" spans="1:19" x14ac:dyDescent="0.3">
      <c r="A937" s="264" t="str">
        <f t="shared" si="14"/>
        <v>PhoenixAZ</v>
      </c>
      <c r="B937" s="269">
        <v>85053</v>
      </c>
      <c r="C937" s="270" t="s">
        <v>2159</v>
      </c>
      <c r="D937" s="270" t="s">
        <v>987</v>
      </c>
      <c r="E937" s="277" t="s">
        <v>994</v>
      </c>
      <c r="F937" s="279" t="s">
        <v>882</v>
      </c>
      <c r="Q937" s="268" t="s">
        <v>1985</v>
      </c>
      <c r="R937" s="268">
        <v>8</v>
      </c>
      <c r="S937" s="268"/>
    </row>
    <row r="938" spans="1:19" x14ac:dyDescent="0.3">
      <c r="A938" s="264" t="str">
        <f t="shared" si="14"/>
        <v>Litchfield ParkAZ</v>
      </c>
      <c r="B938" s="269">
        <v>85340</v>
      </c>
      <c r="C938" s="270" t="s">
        <v>2270</v>
      </c>
      <c r="D938" s="270" t="s">
        <v>987</v>
      </c>
      <c r="E938" s="277" t="s">
        <v>994</v>
      </c>
      <c r="F938" s="279" t="s">
        <v>882</v>
      </c>
      <c r="Q938" s="268" t="s">
        <v>2271</v>
      </c>
      <c r="R938" s="268">
        <v>4</v>
      </c>
      <c r="S938" s="268"/>
    </row>
    <row r="939" spans="1:19" x14ac:dyDescent="0.3">
      <c r="A939" s="264" t="str">
        <f t="shared" si="14"/>
        <v>PhoenixAZ</v>
      </c>
      <c r="B939" s="269">
        <v>85353</v>
      </c>
      <c r="C939" s="270" t="s">
        <v>2159</v>
      </c>
      <c r="D939" s="270" t="s">
        <v>987</v>
      </c>
      <c r="E939" s="277" t="s">
        <v>994</v>
      </c>
      <c r="F939" s="279" t="s">
        <v>882</v>
      </c>
      <c r="Q939" s="268" t="s">
        <v>986</v>
      </c>
      <c r="R939" s="268">
        <v>10</v>
      </c>
      <c r="S939" s="268"/>
    </row>
    <row r="940" spans="1:19" x14ac:dyDescent="0.3">
      <c r="A940" s="264" t="str">
        <f t="shared" si="14"/>
        <v>KingmanAZ</v>
      </c>
      <c r="B940" s="269">
        <v>86401</v>
      </c>
      <c r="C940" s="270" t="s">
        <v>2261</v>
      </c>
      <c r="D940" s="270" t="s">
        <v>987</v>
      </c>
      <c r="E940" s="277" t="s">
        <v>990</v>
      </c>
      <c r="F940" s="279" t="s">
        <v>882</v>
      </c>
      <c r="Q940" s="268" t="s">
        <v>2272</v>
      </c>
      <c r="R940" s="268">
        <v>12</v>
      </c>
      <c r="S940" s="268"/>
    </row>
    <row r="941" spans="1:19" x14ac:dyDescent="0.3">
      <c r="A941" s="264" t="str">
        <f t="shared" si="14"/>
        <v>BuckeyeAZ</v>
      </c>
      <c r="B941" s="269">
        <v>85396</v>
      </c>
      <c r="C941" s="270" t="s">
        <v>2180</v>
      </c>
      <c r="D941" s="270" t="s">
        <v>987</v>
      </c>
      <c r="E941" s="277" t="s">
        <v>994</v>
      </c>
      <c r="F941" s="279" t="s">
        <v>882</v>
      </c>
      <c r="Q941" s="268" t="s">
        <v>2273</v>
      </c>
      <c r="R941" s="268">
        <v>5</v>
      </c>
      <c r="S941" s="268"/>
    </row>
    <row r="942" spans="1:19" x14ac:dyDescent="0.3">
      <c r="A942" s="264" t="str">
        <f t="shared" si="14"/>
        <v>Apache JunctionAZ</v>
      </c>
      <c r="B942" s="269">
        <v>85119</v>
      </c>
      <c r="C942" s="270" t="s">
        <v>2224</v>
      </c>
      <c r="D942" s="270" t="s">
        <v>987</v>
      </c>
      <c r="E942" s="277" t="s">
        <v>994</v>
      </c>
      <c r="F942" s="279" t="s">
        <v>882</v>
      </c>
      <c r="Q942" s="268" t="s">
        <v>2274</v>
      </c>
      <c r="R942" s="268">
        <v>4</v>
      </c>
      <c r="S942" s="268"/>
    </row>
    <row r="943" spans="1:19" x14ac:dyDescent="0.3">
      <c r="A943" s="264" t="str">
        <f t="shared" si="14"/>
        <v>PhoenixAZ</v>
      </c>
      <c r="B943" s="269">
        <v>85024</v>
      </c>
      <c r="C943" s="270" t="s">
        <v>2159</v>
      </c>
      <c r="D943" s="270" t="s">
        <v>987</v>
      </c>
      <c r="E943" s="277" t="s">
        <v>994</v>
      </c>
      <c r="F943" s="279" t="s">
        <v>882</v>
      </c>
      <c r="Q943" s="268" t="s">
        <v>2275</v>
      </c>
      <c r="R943" s="268">
        <v>10</v>
      </c>
      <c r="S943" s="268"/>
    </row>
    <row r="944" spans="1:19" x14ac:dyDescent="0.3">
      <c r="A944" s="264" t="str">
        <f t="shared" si="14"/>
        <v>FlorenceAZ</v>
      </c>
      <c r="B944" s="269">
        <v>85132</v>
      </c>
      <c r="C944" s="270" t="s">
        <v>969</v>
      </c>
      <c r="D944" s="270" t="s">
        <v>987</v>
      </c>
      <c r="E944" s="277" t="s">
        <v>994</v>
      </c>
      <c r="F944" s="279" t="s">
        <v>882</v>
      </c>
      <c r="Q944" s="268" t="s">
        <v>2276</v>
      </c>
      <c r="R944" s="268">
        <v>28</v>
      </c>
      <c r="S944" s="268"/>
    </row>
    <row r="945" spans="1:19" x14ac:dyDescent="0.3">
      <c r="A945" s="264" t="str">
        <f t="shared" si="14"/>
        <v>Oro ValleyAZ</v>
      </c>
      <c r="B945" s="269">
        <v>85737</v>
      </c>
      <c r="C945" s="270" t="s">
        <v>2277</v>
      </c>
      <c r="D945" s="270" t="s">
        <v>987</v>
      </c>
      <c r="E945" s="277" t="s">
        <v>1001</v>
      </c>
      <c r="F945" s="279" t="s">
        <v>882</v>
      </c>
      <c r="Q945" s="268" t="s">
        <v>2278</v>
      </c>
      <c r="R945" s="268">
        <v>19</v>
      </c>
      <c r="S945" s="268"/>
    </row>
    <row r="946" spans="1:19" x14ac:dyDescent="0.3">
      <c r="A946" s="264" t="str">
        <f t="shared" si="14"/>
        <v>El MirageAZ</v>
      </c>
      <c r="B946" s="269">
        <v>85335</v>
      </c>
      <c r="C946" s="270" t="s">
        <v>2279</v>
      </c>
      <c r="D946" s="270" t="s">
        <v>987</v>
      </c>
      <c r="E946" s="277" t="s">
        <v>994</v>
      </c>
      <c r="F946" s="279" t="s">
        <v>882</v>
      </c>
      <c r="Q946" s="268" t="s">
        <v>2280</v>
      </c>
      <c r="R946" s="268">
        <v>3</v>
      </c>
      <c r="S946" s="268"/>
    </row>
    <row r="947" spans="1:19" x14ac:dyDescent="0.3">
      <c r="A947" s="264" t="str">
        <f t="shared" si="14"/>
        <v>PhoenixAZ</v>
      </c>
      <c r="B947" s="269">
        <v>85013</v>
      </c>
      <c r="C947" s="270" t="s">
        <v>2159</v>
      </c>
      <c r="D947" s="270" t="s">
        <v>987</v>
      </c>
      <c r="E947" s="277" t="s">
        <v>994</v>
      </c>
      <c r="F947" s="279" t="s">
        <v>882</v>
      </c>
      <c r="Q947" s="271" t="s">
        <v>2281</v>
      </c>
      <c r="R947" s="271">
        <v>176</v>
      </c>
      <c r="S947" s="271"/>
    </row>
    <row r="948" spans="1:19" x14ac:dyDescent="0.3">
      <c r="A948" s="264" t="str">
        <f t="shared" si="14"/>
        <v>GilbertAZ</v>
      </c>
      <c r="B948" s="269">
        <v>85297</v>
      </c>
      <c r="C948" s="270" t="s">
        <v>2202</v>
      </c>
      <c r="D948" s="270" t="s">
        <v>987</v>
      </c>
      <c r="E948" s="277" t="s">
        <v>994</v>
      </c>
      <c r="F948" s="279" t="s">
        <v>882</v>
      </c>
      <c r="Q948" s="268" t="s">
        <v>2282</v>
      </c>
      <c r="R948" s="268">
        <v>9</v>
      </c>
      <c r="S948" s="268"/>
    </row>
    <row r="949" spans="1:19" x14ac:dyDescent="0.3">
      <c r="A949" s="264" t="str">
        <f t="shared" si="14"/>
        <v>SahuaritaAZ</v>
      </c>
      <c r="B949" s="269">
        <v>85629</v>
      </c>
      <c r="C949" s="270" t="s">
        <v>2283</v>
      </c>
      <c r="D949" s="270" t="s">
        <v>987</v>
      </c>
      <c r="E949" s="277" t="s">
        <v>1001</v>
      </c>
      <c r="F949" s="279" t="s">
        <v>882</v>
      </c>
      <c r="Q949" s="268" t="s">
        <v>2284</v>
      </c>
      <c r="R949" s="268">
        <v>3</v>
      </c>
      <c r="S949" s="268"/>
    </row>
    <row r="950" spans="1:19" x14ac:dyDescent="0.3">
      <c r="A950" s="264" t="str">
        <f t="shared" si="14"/>
        <v>PhoenixAZ</v>
      </c>
      <c r="B950" s="269">
        <v>85085</v>
      </c>
      <c r="C950" s="270" t="s">
        <v>2159</v>
      </c>
      <c r="D950" s="270" t="s">
        <v>987</v>
      </c>
      <c r="E950" s="277" t="s">
        <v>994</v>
      </c>
      <c r="F950" s="279" t="s">
        <v>882</v>
      </c>
      <c r="Q950" s="268" t="s">
        <v>1277</v>
      </c>
      <c r="R950" s="268">
        <v>19</v>
      </c>
      <c r="S950" s="268"/>
    </row>
    <row r="951" spans="1:19" x14ac:dyDescent="0.3">
      <c r="A951" s="264" t="str">
        <f t="shared" si="14"/>
        <v>VailAZ</v>
      </c>
      <c r="B951" s="269">
        <v>85641</v>
      </c>
      <c r="C951" s="270" t="s">
        <v>2285</v>
      </c>
      <c r="D951" s="270" t="s">
        <v>987</v>
      </c>
      <c r="E951" s="277" t="s">
        <v>1001</v>
      </c>
      <c r="F951" s="279" t="s">
        <v>882</v>
      </c>
      <c r="Q951" s="268" t="s">
        <v>2286</v>
      </c>
      <c r="R951" s="268">
        <v>37</v>
      </c>
      <c r="S951" s="268"/>
    </row>
    <row r="952" spans="1:19" x14ac:dyDescent="0.3">
      <c r="A952" s="264" t="str">
        <f t="shared" si="14"/>
        <v>PrescottAZ</v>
      </c>
      <c r="B952" s="269">
        <v>86303</v>
      </c>
      <c r="C952" s="270" t="s">
        <v>996</v>
      </c>
      <c r="D952" s="270" t="s">
        <v>987</v>
      </c>
      <c r="E952" s="277" t="s">
        <v>996</v>
      </c>
      <c r="F952" s="279" t="s">
        <v>882</v>
      </c>
      <c r="Q952" s="268" t="s">
        <v>2287</v>
      </c>
      <c r="R952" s="268">
        <v>5</v>
      </c>
      <c r="S952" s="268"/>
    </row>
    <row r="953" spans="1:19" x14ac:dyDescent="0.3">
      <c r="A953" s="264" t="str">
        <f t="shared" si="14"/>
        <v>TucsonAZ</v>
      </c>
      <c r="B953" s="269">
        <v>85756</v>
      </c>
      <c r="C953" s="270" t="s">
        <v>1001</v>
      </c>
      <c r="D953" s="270" t="s">
        <v>987</v>
      </c>
      <c r="E953" s="277" t="s">
        <v>1001</v>
      </c>
      <c r="F953" s="279" t="s">
        <v>882</v>
      </c>
      <c r="Q953" s="268" t="s">
        <v>2288</v>
      </c>
      <c r="R953" s="268">
        <v>27</v>
      </c>
      <c r="S953" s="268"/>
    </row>
    <row r="954" spans="1:19" x14ac:dyDescent="0.3">
      <c r="A954" s="264" t="str">
        <f t="shared" si="14"/>
        <v>PhoenixAZ</v>
      </c>
      <c r="B954" s="269">
        <v>85040</v>
      </c>
      <c r="C954" s="270" t="s">
        <v>2159</v>
      </c>
      <c r="D954" s="270" t="s">
        <v>987</v>
      </c>
      <c r="E954" s="277" t="s">
        <v>994</v>
      </c>
      <c r="F954" s="279" t="s">
        <v>882</v>
      </c>
      <c r="Q954" s="268" t="s">
        <v>2289</v>
      </c>
      <c r="R954" s="268">
        <v>42</v>
      </c>
      <c r="S954" s="268"/>
    </row>
    <row r="955" spans="1:19" x14ac:dyDescent="0.3">
      <c r="A955" s="264" t="str">
        <f t="shared" si="14"/>
        <v>ScottsdaleAZ</v>
      </c>
      <c r="B955" s="269">
        <v>85259</v>
      </c>
      <c r="C955" s="270" t="s">
        <v>2169</v>
      </c>
      <c r="D955" s="270" t="s">
        <v>987</v>
      </c>
      <c r="E955" s="277" t="s">
        <v>994</v>
      </c>
      <c r="F955" s="279" t="s">
        <v>882</v>
      </c>
      <c r="Q955" s="268" t="s">
        <v>2290</v>
      </c>
      <c r="R955" s="268">
        <v>20</v>
      </c>
      <c r="S955" s="268"/>
    </row>
    <row r="956" spans="1:19" x14ac:dyDescent="0.3">
      <c r="A956" s="264" t="str">
        <f t="shared" si="14"/>
        <v>PeoriaAZ</v>
      </c>
      <c r="B956" s="269">
        <v>85381</v>
      </c>
      <c r="C956" s="270" t="s">
        <v>1327</v>
      </c>
      <c r="D956" s="270" t="s">
        <v>987</v>
      </c>
      <c r="E956" s="277" t="s">
        <v>994</v>
      </c>
      <c r="F956" s="279" t="s">
        <v>882</v>
      </c>
      <c r="Q956" s="268" t="s">
        <v>2291</v>
      </c>
      <c r="R956" s="268">
        <v>7</v>
      </c>
      <c r="S956" s="268"/>
    </row>
    <row r="957" spans="1:19" x14ac:dyDescent="0.3">
      <c r="A957" s="264" t="str">
        <f t="shared" si="14"/>
        <v>Lake Havasu CityAZ</v>
      </c>
      <c r="B957" s="269">
        <v>86404</v>
      </c>
      <c r="C957" s="270" t="s">
        <v>2257</v>
      </c>
      <c r="D957" s="270" t="s">
        <v>987</v>
      </c>
      <c r="E957" s="277" t="s">
        <v>990</v>
      </c>
      <c r="F957" s="279" t="s">
        <v>882</v>
      </c>
      <c r="Q957" s="268" t="s">
        <v>2292</v>
      </c>
      <c r="R957" s="268">
        <v>7</v>
      </c>
      <c r="S957" s="268"/>
    </row>
    <row r="958" spans="1:19" x14ac:dyDescent="0.3">
      <c r="A958" s="264" t="str">
        <f t="shared" si="14"/>
        <v>GlendaleAZ</v>
      </c>
      <c r="B958" s="269">
        <v>85304</v>
      </c>
      <c r="C958" s="270" t="s">
        <v>112</v>
      </c>
      <c r="D958" s="270" t="s">
        <v>987</v>
      </c>
      <c r="E958" s="277" t="s">
        <v>994</v>
      </c>
      <c r="F958" s="279" t="s">
        <v>882</v>
      </c>
      <c r="Q958" s="271" t="s">
        <v>2293</v>
      </c>
      <c r="R958" s="271">
        <v>576</v>
      </c>
      <c r="S958" s="271"/>
    </row>
    <row r="959" spans="1:19" x14ac:dyDescent="0.3">
      <c r="A959" s="264" t="str">
        <f t="shared" si="14"/>
        <v>PrescottAZ</v>
      </c>
      <c r="B959" s="269">
        <v>86305</v>
      </c>
      <c r="C959" s="270" t="s">
        <v>996</v>
      </c>
      <c r="D959" s="270" t="s">
        <v>987</v>
      </c>
      <c r="E959" s="277" t="s">
        <v>996</v>
      </c>
      <c r="F959" s="279" t="s">
        <v>882</v>
      </c>
      <c r="Q959" s="268" t="s">
        <v>2294</v>
      </c>
      <c r="R959" s="268">
        <v>13</v>
      </c>
      <c r="S959" s="268"/>
    </row>
    <row r="960" spans="1:19" x14ac:dyDescent="0.3">
      <c r="A960" s="264" t="str">
        <f t="shared" si="14"/>
        <v>Lake Havasu CityAZ</v>
      </c>
      <c r="B960" s="269">
        <v>86403</v>
      </c>
      <c r="C960" s="270" t="s">
        <v>2257</v>
      </c>
      <c r="D960" s="270" t="s">
        <v>987</v>
      </c>
      <c r="E960" s="277" t="s">
        <v>990</v>
      </c>
      <c r="F960" s="279" t="s">
        <v>882</v>
      </c>
      <c r="Q960" s="268" t="s">
        <v>2295</v>
      </c>
      <c r="R960" s="268">
        <v>27</v>
      </c>
      <c r="S960" s="268"/>
    </row>
    <row r="961" spans="1:19" x14ac:dyDescent="0.3">
      <c r="A961" s="264" t="str">
        <f t="shared" si="14"/>
        <v>GlendaleAZ</v>
      </c>
      <c r="B961" s="269">
        <v>85303</v>
      </c>
      <c r="C961" s="270" t="s">
        <v>112</v>
      </c>
      <c r="D961" s="270" t="s">
        <v>987</v>
      </c>
      <c r="E961" s="277" t="s">
        <v>994</v>
      </c>
      <c r="F961" s="279" t="s">
        <v>882</v>
      </c>
      <c r="Q961" s="268" t="s">
        <v>2296</v>
      </c>
      <c r="R961" s="268">
        <v>15</v>
      </c>
      <c r="S961" s="268"/>
    </row>
    <row r="962" spans="1:19" x14ac:dyDescent="0.3">
      <c r="A962" s="264" t="str">
        <f t="shared" si="14"/>
        <v>SurpriseAZ</v>
      </c>
      <c r="B962" s="269">
        <v>85388</v>
      </c>
      <c r="C962" s="270" t="s">
        <v>2186</v>
      </c>
      <c r="D962" s="270" t="s">
        <v>987</v>
      </c>
      <c r="E962" s="277" t="s">
        <v>994</v>
      </c>
      <c r="F962" s="279" t="s">
        <v>882</v>
      </c>
      <c r="Q962" s="268" t="s">
        <v>2297</v>
      </c>
      <c r="R962" s="268">
        <v>43</v>
      </c>
      <c r="S962" s="268"/>
    </row>
    <row r="963" spans="1:19" x14ac:dyDescent="0.3">
      <c r="A963" s="264" t="str">
        <f t="shared" si="14"/>
        <v>GlendaleAZ</v>
      </c>
      <c r="B963" s="269">
        <v>85306</v>
      </c>
      <c r="C963" s="270" t="s">
        <v>112</v>
      </c>
      <c r="D963" s="270" t="s">
        <v>987</v>
      </c>
      <c r="E963" s="277" t="s">
        <v>994</v>
      </c>
      <c r="F963" s="279" t="s">
        <v>882</v>
      </c>
      <c r="Q963" s="268" t="s">
        <v>1304</v>
      </c>
      <c r="R963" s="268">
        <v>16</v>
      </c>
      <c r="S963" s="268"/>
    </row>
    <row r="964" spans="1:19" x14ac:dyDescent="0.3">
      <c r="A964" s="264" t="str">
        <f t="shared" ref="A964:A1027" si="15">CONCATENATE(C964,D964)</f>
        <v>PhoenixAZ</v>
      </c>
      <c r="B964" s="269">
        <v>85006</v>
      </c>
      <c r="C964" s="270" t="s">
        <v>2159</v>
      </c>
      <c r="D964" s="270" t="s">
        <v>987</v>
      </c>
      <c r="E964" s="277" t="s">
        <v>994</v>
      </c>
      <c r="F964" s="279" t="s">
        <v>882</v>
      </c>
      <c r="Q964" s="268" t="s">
        <v>2298</v>
      </c>
      <c r="R964" s="268">
        <v>21</v>
      </c>
      <c r="S964" s="268"/>
    </row>
    <row r="965" spans="1:19" x14ac:dyDescent="0.3">
      <c r="A965" s="264" t="str">
        <f t="shared" si="15"/>
        <v>TucsonAZ</v>
      </c>
      <c r="B965" s="269">
        <v>85747</v>
      </c>
      <c r="C965" s="270" t="s">
        <v>1001</v>
      </c>
      <c r="D965" s="270" t="s">
        <v>987</v>
      </c>
      <c r="E965" s="277" t="s">
        <v>1001</v>
      </c>
      <c r="F965" s="279" t="s">
        <v>882</v>
      </c>
      <c r="Q965" s="268" t="s">
        <v>2197</v>
      </c>
      <c r="R965" s="268">
        <v>15</v>
      </c>
      <c r="S965" s="268"/>
    </row>
    <row r="966" spans="1:19" x14ac:dyDescent="0.3">
      <c r="A966" s="264" t="str">
        <f t="shared" si="15"/>
        <v>Sun CityAZ</v>
      </c>
      <c r="B966" s="269">
        <v>85373</v>
      </c>
      <c r="C966" s="270" t="s">
        <v>2181</v>
      </c>
      <c r="D966" s="270" t="s">
        <v>987</v>
      </c>
      <c r="E966" s="277" t="s">
        <v>994</v>
      </c>
      <c r="F966" s="279" t="s">
        <v>882</v>
      </c>
      <c r="Q966" s="268" t="s">
        <v>2299</v>
      </c>
      <c r="R966" s="268">
        <v>30</v>
      </c>
      <c r="S966" s="268"/>
    </row>
    <row r="967" spans="1:19" x14ac:dyDescent="0.3">
      <c r="A967" s="264" t="str">
        <f t="shared" si="15"/>
        <v>ScottsdaleAZ</v>
      </c>
      <c r="B967" s="269">
        <v>85250</v>
      </c>
      <c r="C967" s="270" t="s">
        <v>2169</v>
      </c>
      <c r="D967" s="270" t="s">
        <v>987</v>
      </c>
      <c r="E967" s="277" t="s">
        <v>994</v>
      </c>
      <c r="F967" s="279" t="s">
        <v>882</v>
      </c>
      <c r="Q967" s="268" t="s">
        <v>2300</v>
      </c>
      <c r="R967" s="268">
        <v>8</v>
      </c>
      <c r="S967" s="268"/>
    </row>
    <row r="968" spans="1:19" x14ac:dyDescent="0.3">
      <c r="A968" s="264" t="str">
        <f t="shared" si="15"/>
        <v>CatalinaAZ</v>
      </c>
      <c r="B968" s="269">
        <v>85739</v>
      </c>
      <c r="C968" s="270" t="s">
        <v>2301</v>
      </c>
      <c r="D968" s="270" t="s">
        <v>987</v>
      </c>
      <c r="E968" s="277" t="s">
        <v>1001</v>
      </c>
      <c r="F968" s="279" t="s">
        <v>882</v>
      </c>
      <c r="Q968" s="268" t="s">
        <v>1393</v>
      </c>
      <c r="R968" s="268">
        <v>91</v>
      </c>
      <c r="S968" s="268"/>
    </row>
    <row r="969" spans="1:19" x14ac:dyDescent="0.3">
      <c r="A969" s="264" t="str">
        <f t="shared" si="15"/>
        <v>PhoenixAZ</v>
      </c>
      <c r="B969" s="269">
        <v>85043</v>
      </c>
      <c r="C969" s="270" t="s">
        <v>2159</v>
      </c>
      <c r="D969" s="270" t="s">
        <v>987</v>
      </c>
      <c r="E969" s="277" t="s">
        <v>994</v>
      </c>
      <c r="F969" s="279" t="s">
        <v>882</v>
      </c>
      <c r="Q969" s="268" t="s">
        <v>2302</v>
      </c>
      <c r="R969" s="268">
        <v>30</v>
      </c>
      <c r="S969" s="268"/>
    </row>
    <row r="970" spans="1:19" x14ac:dyDescent="0.3">
      <c r="A970" s="264" t="str">
        <f t="shared" si="15"/>
        <v>TucsonAZ</v>
      </c>
      <c r="B970" s="269">
        <v>85715</v>
      </c>
      <c r="C970" s="270" t="s">
        <v>1001</v>
      </c>
      <c r="D970" s="270" t="s">
        <v>987</v>
      </c>
      <c r="E970" s="277" t="s">
        <v>1001</v>
      </c>
      <c r="F970" s="279" t="s">
        <v>882</v>
      </c>
      <c r="Q970" s="268" t="s">
        <v>2303</v>
      </c>
      <c r="R970" s="268">
        <v>22</v>
      </c>
      <c r="S970" s="268"/>
    </row>
    <row r="971" spans="1:19" x14ac:dyDescent="0.3">
      <c r="A971" s="264" t="str">
        <f t="shared" si="15"/>
        <v>MesaAZ</v>
      </c>
      <c r="B971" s="269">
        <v>85215</v>
      </c>
      <c r="C971" s="270" t="s">
        <v>2173</v>
      </c>
      <c r="D971" s="270" t="s">
        <v>987</v>
      </c>
      <c r="E971" s="277" t="s">
        <v>994</v>
      </c>
      <c r="F971" s="279" t="s">
        <v>882</v>
      </c>
      <c r="Q971" s="268" t="s">
        <v>1773</v>
      </c>
      <c r="R971" s="268">
        <v>85</v>
      </c>
      <c r="S971" s="268"/>
    </row>
    <row r="972" spans="1:19" x14ac:dyDescent="0.3">
      <c r="A972" s="264" t="str">
        <f t="shared" si="15"/>
        <v>PhoenixAZ</v>
      </c>
      <c r="B972" s="269">
        <v>85028</v>
      </c>
      <c r="C972" s="270" t="s">
        <v>2159</v>
      </c>
      <c r="D972" s="270" t="s">
        <v>987</v>
      </c>
      <c r="E972" s="277" t="s">
        <v>994</v>
      </c>
      <c r="F972" s="279" t="s">
        <v>882</v>
      </c>
      <c r="Q972" s="268" t="s">
        <v>1092</v>
      </c>
      <c r="R972" s="268">
        <v>148</v>
      </c>
      <c r="S972" s="268"/>
    </row>
    <row r="973" spans="1:19" x14ac:dyDescent="0.3">
      <c r="A973" s="264" t="str">
        <f t="shared" si="15"/>
        <v>Oro ValleyAZ</v>
      </c>
      <c r="B973" s="269">
        <v>85755</v>
      </c>
      <c r="C973" s="270" t="s">
        <v>2277</v>
      </c>
      <c r="D973" s="270" t="s">
        <v>987</v>
      </c>
      <c r="E973" s="277" t="s">
        <v>1001</v>
      </c>
      <c r="F973" s="279" t="s">
        <v>882</v>
      </c>
      <c r="Q973" s="268" t="s">
        <v>2304</v>
      </c>
      <c r="R973" s="268">
        <v>12</v>
      </c>
      <c r="S973" s="268"/>
    </row>
    <row r="974" spans="1:19" x14ac:dyDescent="0.3">
      <c r="A974" s="264" t="str">
        <f t="shared" si="15"/>
        <v>Show LowAZ</v>
      </c>
      <c r="B974" s="269">
        <v>85901</v>
      </c>
      <c r="C974" s="270" t="s">
        <v>999</v>
      </c>
      <c r="D974" s="270" t="s">
        <v>987</v>
      </c>
      <c r="E974" s="277" t="s">
        <v>999</v>
      </c>
      <c r="F974" s="279" t="s">
        <v>882</v>
      </c>
      <c r="Q974" s="271" t="s">
        <v>2305</v>
      </c>
      <c r="R974" s="271">
        <v>165</v>
      </c>
      <c r="S974" s="271"/>
    </row>
    <row r="975" spans="1:19" x14ac:dyDescent="0.3">
      <c r="A975" s="264" t="str">
        <f t="shared" si="15"/>
        <v>PhoenixAZ</v>
      </c>
      <c r="B975" s="269">
        <v>85031</v>
      </c>
      <c r="C975" s="270" t="s">
        <v>2159</v>
      </c>
      <c r="D975" s="270" t="s">
        <v>987</v>
      </c>
      <c r="E975" s="277" t="s">
        <v>994</v>
      </c>
      <c r="F975" s="279" t="s">
        <v>882</v>
      </c>
      <c r="Q975" s="268" t="s">
        <v>2306</v>
      </c>
      <c r="R975" s="268">
        <v>21</v>
      </c>
      <c r="S975" s="268"/>
    </row>
    <row r="976" spans="1:19" x14ac:dyDescent="0.3">
      <c r="A976" s="264" t="str">
        <f t="shared" si="15"/>
        <v>Chino ValleyAZ</v>
      </c>
      <c r="B976" s="269">
        <v>86323</v>
      </c>
      <c r="C976" s="270" t="s">
        <v>2307</v>
      </c>
      <c r="D976" s="270" t="s">
        <v>987</v>
      </c>
      <c r="E976" s="277" t="s">
        <v>996</v>
      </c>
      <c r="F976" s="279" t="s">
        <v>882</v>
      </c>
      <c r="Q976" s="268" t="s">
        <v>2308</v>
      </c>
      <c r="R976" s="268">
        <v>16</v>
      </c>
      <c r="S976" s="268"/>
    </row>
    <row r="977" spans="1:19" x14ac:dyDescent="0.3">
      <c r="A977" s="264" t="str">
        <f t="shared" si="15"/>
        <v>TucsonAZ</v>
      </c>
      <c r="B977" s="269">
        <v>85748</v>
      </c>
      <c r="C977" s="270" t="s">
        <v>1001</v>
      </c>
      <c r="D977" s="270" t="s">
        <v>987</v>
      </c>
      <c r="E977" s="277" t="s">
        <v>1001</v>
      </c>
      <c r="F977" s="279" t="s">
        <v>882</v>
      </c>
      <c r="Q977" s="268" t="s">
        <v>1815</v>
      </c>
      <c r="R977" s="268">
        <v>12</v>
      </c>
      <c r="S977" s="268"/>
    </row>
    <row r="978" spans="1:19" x14ac:dyDescent="0.3">
      <c r="A978" s="264" t="str">
        <f t="shared" si="15"/>
        <v>TucsonAZ</v>
      </c>
      <c r="B978" s="269">
        <v>85749</v>
      </c>
      <c r="C978" s="270" t="s">
        <v>1001</v>
      </c>
      <c r="D978" s="270" t="s">
        <v>987</v>
      </c>
      <c r="E978" s="277" t="s">
        <v>1001</v>
      </c>
      <c r="F978" s="279" t="s">
        <v>882</v>
      </c>
      <c r="Q978" s="268" t="s">
        <v>2309</v>
      </c>
      <c r="R978" s="268">
        <v>39</v>
      </c>
      <c r="S978" s="268"/>
    </row>
    <row r="979" spans="1:19" x14ac:dyDescent="0.3">
      <c r="A979" s="264" t="str">
        <f t="shared" si="15"/>
        <v>PhoenixAZ</v>
      </c>
      <c r="B979" s="269">
        <v>85019</v>
      </c>
      <c r="C979" s="270" t="s">
        <v>2159</v>
      </c>
      <c r="D979" s="270" t="s">
        <v>987</v>
      </c>
      <c r="E979" s="277" t="s">
        <v>994</v>
      </c>
      <c r="F979" s="279" t="s">
        <v>882</v>
      </c>
      <c r="Q979" s="268" t="s">
        <v>1818</v>
      </c>
      <c r="R979" s="268">
        <v>51</v>
      </c>
      <c r="S979" s="268"/>
    </row>
    <row r="980" spans="1:19" x14ac:dyDescent="0.3">
      <c r="A980" s="264" t="str">
        <f t="shared" si="15"/>
        <v>TempeAZ</v>
      </c>
      <c r="B980" s="269">
        <v>85284</v>
      </c>
      <c r="C980" s="270" t="s">
        <v>2161</v>
      </c>
      <c r="D980" s="270" t="s">
        <v>987</v>
      </c>
      <c r="E980" s="277" t="s">
        <v>994</v>
      </c>
      <c r="F980" s="279" t="s">
        <v>882</v>
      </c>
      <c r="Q980" s="268" t="s">
        <v>2310</v>
      </c>
      <c r="R980" s="268">
        <v>26</v>
      </c>
      <c r="S980" s="268"/>
    </row>
    <row r="981" spans="1:19" x14ac:dyDescent="0.3">
      <c r="A981" s="264" t="str">
        <f t="shared" si="15"/>
        <v>FlagstaffAZ</v>
      </c>
      <c r="B981" s="269">
        <v>86005</v>
      </c>
      <c r="C981" s="270" t="s">
        <v>989</v>
      </c>
      <c r="D981" s="270" t="s">
        <v>987</v>
      </c>
      <c r="E981" s="277" t="s">
        <v>989</v>
      </c>
      <c r="F981" s="279" t="s">
        <v>882</v>
      </c>
      <c r="Q981" s="271" t="s">
        <v>2311</v>
      </c>
      <c r="R981" s="271">
        <v>492</v>
      </c>
      <c r="S981" s="271"/>
    </row>
    <row r="982" spans="1:19" x14ac:dyDescent="0.3">
      <c r="A982" s="264" t="str">
        <f t="shared" si="15"/>
        <v>Paradise ValleyAZ</v>
      </c>
      <c r="B982" s="269">
        <v>85253</v>
      </c>
      <c r="C982" s="270" t="s">
        <v>2312</v>
      </c>
      <c r="D982" s="270" t="s">
        <v>987</v>
      </c>
      <c r="E982" s="277" t="s">
        <v>994</v>
      </c>
      <c r="F982" s="279" t="s">
        <v>882</v>
      </c>
      <c r="Q982" s="268" t="s">
        <v>2175</v>
      </c>
      <c r="R982" s="268">
        <v>20</v>
      </c>
      <c r="S982" s="268"/>
    </row>
    <row r="983" spans="1:19" x14ac:dyDescent="0.3">
      <c r="A983" s="264" t="str">
        <f t="shared" si="15"/>
        <v>ScottsdaleAZ</v>
      </c>
      <c r="B983" s="269">
        <v>85262</v>
      </c>
      <c r="C983" s="270" t="s">
        <v>2169</v>
      </c>
      <c r="D983" s="270" t="s">
        <v>987</v>
      </c>
      <c r="E983" s="277" t="s">
        <v>994</v>
      </c>
      <c r="F983" s="279" t="s">
        <v>882</v>
      </c>
      <c r="Q983" s="268" t="s">
        <v>2313</v>
      </c>
      <c r="R983" s="268">
        <v>15</v>
      </c>
      <c r="S983" s="268"/>
    </row>
    <row r="984" spans="1:19" x14ac:dyDescent="0.3">
      <c r="A984" s="264" t="str">
        <f t="shared" si="15"/>
        <v>Gold CanyonAZ</v>
      </c>
      <c r="B984" s="269">
        <v>85118</v>
      </c>
      <c r="C984" s="270" t="s">
        <v>2314</v>
      </c>
      <c r="D984" s="270" t="s">
        <v>987</v>
      </c>
      <c r="E984" s="277" t="s">
        <v>994</v>
      </c>
      <c r="F984" s="279" t="s">
        <v>882</v>
      </c>
      <c r="Q984" s="268" t="s">
        <v>2315</v>
      </c>
      <c r="R984" s="268">
        <v>16</v>
      </c>
      <c r="S984" s="268"/>
    </row>
    <row r="985" spans="1:19" x14ac:dyDescent="0.3">
      <c r="A985" s="264" t="str">
        <f t="shared" si="15"/>
        <v>NogalesAZ</v>
      </c>
      <c r="B985" s="269">
        <v>85621</v>
      </c>
      <c r="C985" s="270" t="s">
        <v>992</v>
      </c>
      <c r="D985" s="270" t="s">
        <v>987</v>
      </c>
      <c r="E985" s="277" t="s">
        <v>992</v>
      </c>
      <c r="F985" s="279" t="s">
        <v>882</v>
      </c>
      <c r="Q985" s="268" t="s">
        <v>1298</v>
      </c>
      <c r="R985" s="268">
        <v>20</v>
      </c>
      <c r="S985" s="268"/>
    </row>
    <row r="986" spans="1:19" x14ac:dyDescent="0.3">
      <c r="A986" s="264" t="str">
        <f t="shared" si="15"/>
        <v>MaricopaAZ</v>
      </c>
      <c r="B986" s="269">
        <v>85139</v>
      </c>
      <c r="C986" s="270" t="s">
        <v>2230</v>
      </c>
      <c r="D986" s="270" t="s">
        <v>987</v>
      </c>
      <c r="E986" s="277" t="s">
        <v>994</v>
      </c>
      <c r="F986" s="279" t="s">
        <v>882</v>
      </c>
      <c r="Q986" s="268" t="s">
        <v>2316</v>
      </c>
      <c r="R986" s="268">
        <v>10</v>
      </c>
      <c r="S986" s="268"/>
    </row>
    <row r="987" spans="1:19" x14ac:dyDescent="0.3">
      <c r="A987" s="264" t="str">
        <f t="shared" si="15"/>
        <v>PhoenixAZ</v>
      </c>
      <c r="B987" s="269">
        <v>85310</v>
      </c>
      <c r="C987" s="270" t="s">
        <v>2159</v>
      </c>
      <c r="D987" s="270" t="s">
        <v>987</v>
      </c>
      <c r="E987" s="277" t="s">
        <v>994</v>
      </c>
      <c r="F987" s="279" t="s">
        <v>882</v>
      </c>
      <c r="Q987" s="268" t="s">
        <v>2317</v>
      </c>
      <c r="R987" s="268">
        <v>14</v>
      </c>
      <c r="S987" s="268"/>
    </row>
    <row r="988" spans="1:19" x14ac:dyDescent="0.3">
      <c r="A988" s="264" t="str">
        <f t="shared" si="15"/>
        <v>MaranaAZ</v>
      </c>
      <c r="B988" s="269">
        <v>85653</v>
      </c>
      <c r="C988" s="270" t="s">
        <v>2318</v>
      </c>
      <c r="D988" s="270" t="s">
        <v>987</v>
      </c>
      <c r="E988" s="277" t="s">
        <v>1001</v>
      </c>
      <c r="F988" s="279" t="s">
        <v>882</v>
      </c>
      <c r="Q988" s="268" t="s">
        <v>1275</v>
      </c>
      <c r="R988" s="268">
        <v>3</v>
      </c>
      <c r="S988" s="268"/>
    </row>
    <row r="989" spans="1:19" x14ac:dyDescent="0.3">
      <c r="A989" s="264" t="str">
        <f t="shared" si="15"/>
        <v>MaranaAZ</v>
      </c>
      <c r="B989" s="269">
        <v>85658</v>
      </c>
      <c r="C989" s="270" t="s">
        <v>2318</v>
      </c>
      <c r="D989" s="270" t="s">
        <v>987</v>
      </c>
      <c r="E989" s="277" t="s">
        <v>1001</v>
      </c>
      <c r="F989" s="279" t="s">
        <v>882</v>
      </c>
      <c r="Q989" s="268" t="s">
        <v>2248</v>
      </c>
      <c r="R989" s="268">
        <v>11</v>
      </c>
      <c r="S989" s="268"/>
    </row>
    <row r="990" spans="1:19" x14ac:dyDescent="0.3">
      <c r="A990" s="264" t="str">
        <f t="shared" si="15"/>
        <v>Mohave ValleyAZ</v>
      </c>
      <c r="B990" s="269">
        <v>86426</v>
      </c>
      <c r="C990" s="270" t="s">
        <v>2319</v>
      </c>
      <c r="D990" s="270" t="s">
        <v>987</v>
      </c>
      <c r="E990" s="277" t="s">
        <v>990</v>
      </c>
      <c r="F990" s="279" t="s">
        <v>882</v>
      </c>
      <c r="Q990" s="268" t="s">
        <v>2320</v>
      </c>
      <c r="R990" s="268">
        <v>15</v>
      </c>
      <c r="S990" s="268"/>
    </row>
    <row r="991" spans="1:19" x14ac:dyDescent="0.3">
      <c r="A991" s="264" t="str">
        <f t="shared" si="15"/>
        <v>Rio RicoAZ</v>
      </c>
      <c r="B991" s="269">
        <v>85648</v>
      </c>
      <c r="C991" s="270" t="s">
        <v>2321</v>
      </c>
      <c r="D991" s="270" t="s">
        <v>987</v>
      </c>
      <c r="E991" s="277" t="s">
        <v>992</v>
      </c>
      <c r="F991" s="279" t="s">
        <v>882</v>
      </c>
      <c r="Q991" s="268" t="s">
        <v>2322</v>
      </c>
      <c r="R991" s="268">
        <v>13</v>
      </c>
      <c r="S991" s="268"/>
    </row>
    <row r="992" spans="1:19" x14ac:dyDescent="0.3">
      <c r="A992" s="264" t="str">
        <f t="shared" si="15"/>
        <v>PhoenixAZ</v>
      </c>
      <c r="B992" s="269">
        <v>85083</v>
      </c>
      <c r="C992" s="270" t="s">
        <v>2159</v>
      </c>
      <c r="D992" s="270" t="s">
        <v>987</v>
      </c>
      <c r="E992" s="277" t="s">
        <v>994</v>
      </c>
      <c r="F992" s="279" t="s">
        <v>882</v>
      </c>
      <c r="Q992" s="268" t="s">
        <v>2323</v>
      </c>
      <c r="R992" s="268">
        <v>8</v>
      </c>
      <c r="S992" s="268"/>
    </row>
    <row r="993" spans="1:19" x14ac:dyDescent="0.3">
      <c r="A993" s="264" t="str">
        <f t="shared" si="15"/>
        <v>TucsonAZ</v>
      </c>
      <c r="B993" s="269">
        <v>85757</v>
      </c>
      <c r="C993" s="270" t="s">
        <v>1001</v>
      </c>
      <c r="D993" s="270" t="s">
        <v>987</v>
      </c>
      <c r="E993" s="277" t="s">
        <v>1001</v>
      </c>
      <c r="F993" s="279" t="s">
        <v>882</v>
      </c>
      <c r="Q993" s="268" t="s">
        <v>2324</v>
      </c>
      <c r="R993" s="268">
        <v>12</v>
      </c>
      <c r="S993" s="268"/>
    </row>
    <row r="994" spans="1:19" x14ac:dyDescent="0.3">
      <c r="A994" s="264" t="str">
        <f t="shared" si="15"/>
        <v>Sierra VistaAZ</v>
      </c>
      <c r="B994" s="269">
        <v>85650</v>
      </c>
      <c r="C994" s="270" t="s">
        <v>2214</v>
      </c>
      <c r="D994" s="270" t="s">
        <v>987</v>
      </c>
      <c r="E994" s="277" t="s">
        <v>1000</v>
      </c>
      <c r="F994" s="279" t="s">
        <v>882</v>
      </c>
      <c r="Q994" s="268" t="s">
        <v>2325</v>
      </c>
      <c r="R994" s="268">
        <v>5</v>
      </c>
      <c r="S994" s="268"/>
    </row>
    <row r="995" spans="1:19" x14ac:dyDescent="0.3">
      <c r="A995" s="264" t="str">
        <f t="shared" si="15"/>
        <v>SedonaAZ</v>
      </c>
      <c r="B995" s="269">
        <v>86336</v>
      </c>
      <c r="C995" s="270" t="s">
        <v>2326</v>
      </c>
      <c r="D995" s="270" t="s">
        <v>987</v>
      </c>
      <c r="E995" s="277" t="s">
        <v>996</v>
      </c>
      <c r="F995" s="279" t="s">
        <v>882</v>
      </c>
      <c r="Q995" s="268" t="s">
        <v>2327</v>
      </c>
      <c r="R995" s="268">
        <v>7</v>
      </c>
      <c r="S995" s="268"/>
    </row>
    <row r="996" spans="1:19" x14ac:dyDescent="0.3">
      <c r="A996" s="264" t="str">
        <f t="shared" si="15"/>
        <v>SaffordAZ</v>
      </c>
      <c r="B996" s="269">
        <v>85546</v>
      </c>
      <c r="C996" s="270" t="s">
        <v>998</v>
      </c>
      <c r="D996" s="270" t="s">
        <v>987</v>
      </c>
      <c r="E996" s="277" t="s">
        <v>998</v>
      </c>
      <c r="F996" s="279" t="s">
        <v>882</v>
      </c>
      <c r="Q996" s="268" t="s">
        <v>2084</v>
      </c>
      <c r="R996" s="268">
        <v>24</v>
      </c>
      <c r="S996" s="268"/>
    </row>
    <row r="997" spans="1:19" x14ac:dyDescent="0.3">
      <c r="A997" s="264" t="str">
        <f t="shared" si="15"/>
        <v>SurpriseAZ</v>
      </c>
      <c r="B997" s="269">
        <v>85387</v>
      </c>
      <c r="C997" s="270" t="s">
        <v>2186</v>
      </c>
      <c r="D997" s="270" t="s">
        <v>987</v>
      </c>
      <c r="E997" s="277" t="s">
        <v>994</v>
      </c>
      <c r="F997" s="279" t="s">
        <v>882</v>
      </c>
      <c r="Q997" s="268" t="s">
        <v>2328</v>
      </c>
      <c r="R997" s="268">
        <v>20</v>
      </c>
      <c r="S997" s="268"/>
    </row>
    <row r="998" spans="1:19" x14ac:dyDescent="0.3">
      <c r="A998" s="264" t="str">
        <f t="shared" si="15"/>
        <v>DouglasAZ</v>
      </c>
      <c r="B998" s="269">
        <v>85607</v>
      </c>
      <c r="C998" s="270" t="s">
        <v>1172</v>
      </c>
      <c r="D998" s="270" t="s">
        <v>987</v>
      </c>
      <c r="E998" s="277" t="s">
        <v>1000</v>
      </c>
      <c r="F998" s="279" t="s">
        <v>882</v>
      </c>
      <c r="Q998" s="268" t="s">
        <v>2329</v>
      </c>
      <c r="R998" s="268">
        <v>159</v>
      </c>
      <c r="S998" s="268"/>
    </row>
    <row r="999" spans="1:19" x14ac:dyDescent="0.3">
      <c r="A999" s="264" t="str">
        <f t="shared" si="15"/>
        <v>ScottsdaleAZ</v>
      </c>
      <c r="B999" s="269">
        <v>85266</v>
      </c>
      <c r="C999" s="270" t="s">
        <v>2169</v>
      </c>
      <c r="D999" s="270" t="s">
        <v>987</v>
      </c>
      <c r="E999" s="277" t="s">
        <v>994</v>
      </c>
      <c r="F999" s="279" t="s">
        <v>882</v>
      </c>
      <c r="Q999" s="268" t="s">
        <v>2330</v>
      </c>
      <c r="R999" s="268">
        <v>9</v>
      </c>
      <c r="S999" s="268"/>
    </row>
    <row r="1000" spans="1:19" x14ac:dyDescent="0.3">
      <c r="A1000" s="264" t="str">
        <f t="shared" si="15"/>
        <v>Dewey-HumboldtAZ</v>
      </c>
      <c r="B1000" s="269">
        <v>86327</v>
      </c>
      <c r="C1000" s="270" t="s">
        <v>2331</v>
      </c>
      <c r="D1000" s="270" t="s">
        <v>987</v>
      </c>
      <c r="E1000" s="277" t="s">
        <v>996</v>
      </c>
      <c r="F1000" s="279" t="s">
        <v>882</v>
      </c>
      <c r="Q1000" s="268" t="s">
        <v>2332</v>
      </c>
      <c r="R1000" s="268">
        <v>61</v>
      </c>
      <c r="S1000" s="268"/>
    </row>
    <row r="1001" spans="1:19" x14ac:dyDescent="0.3">
      <c r="A1001" s="264" t="str">
        <f t="shared" si="15"/>
        <v>SomertonAZ</v>
      </c>
      <c r="B1001" s="269">
        <v>85350</v>
      </c>
      <c r="C1001" s="270" t="s">
        <v>2333</v>
      </c>
      <c r="D1001" s="270" t="s">
        <v>987</v>
      </c>
      <c r="E1001" s="277" t="s">
        <v>1003</v>
      </c>
      <c r="F1001" s="279" t="s">
        <v>882</v>
      </c>
      <c r="Q1001" s="268" t="s">
        <v>2334</v>
      </c>
      <c r="R1001" s="268">
        <v>10</v>
      </c>
      <c r="S1001" s="268"/>
    </row>
    <row r="1002" spans="1:19" x14ac:dyDescent="0.3">
      <c r="A1002" s="264" t="str">
        <f t="shared" si="15"/>
        <v>CoolidgeAZ</v>
      </c>
      <c r="B1002" s="269">
        <v>85128</v>
      </c>
      <c r="C1002" s="270" t="s">
        <v>2335</v>
      </c>
      <c r="D1002" s="270" t="s">
        <v>987</v>
      </c>
      <c r="E1002" s="277" t="s">
        <v>994</v>
      </c>
      <c r="F1002" s="279" t="s">
        <v>882</v>
      </c>
      <c r="Q1002" s="268" t="s">
        <v>2336</v>
      </c>
      <c r="R1002" s="268">
        <v>19</v>
      </c>
      <c r="S1002" s="268"/>
    </row>
    <row r="1003" spans="1:19" x14ac:dyDescent="0.3">
      <c r="A1003" s="264" t="str">
        <f t="shared" si="15"/>
        <v>BensonAZ</v>
      </c>
      <c r="B1003" s="269">
        <v>85602</v>
      </c>
      <c r="C1003" s="270" t="s">
        <v>2337</v>
      </c>
      <c r="D1003" s="270" t="s">
        <v>987</v>
      </c>
      <c r="E1003" s="277" t="s">
        <v>1000</v>
      </c>
      <c r="F1003" s="279" t="s">
        <v>882</v>
      </c>
      <c r="Q1003" s="268" t="s">
        <v>2338</v>
      </c>
      <c r="R1003" s="268">
        <v>21</v>
      </c>
      <c r="S1003" s="268"/>
    </row>
    <row r="1004" spans="1:19" x14ac:dyDescent="0.3">
      <c r="A1004" s="264" t="str">
        <f t="shared" si="15"/>
        <v>Camp VerdeAZ</v>
      </c>
      <c r="B1004" s="269">
        <v>86322</v>
      </c>
      <c r="C1004" s="270" t="s">
        <v>2339</v>
      </c>
      <c r="D1004" s="270" t="s">
        <v>987</v>
      </c>
      <c r="E1004" s="277" t="s">
        <v>996</v>
      </c>
      <c r="F1004" s="279" t="s">
        <v>882</v>
      </c>
      <c r="Q1004" s="271" t="s">
        <v>2340</v>
      </c>
      <c r="R1004" s="271">
        <v>495</v>
      </c>
      <c r="S1004" s="271"/>
    </row>
    <row r="1005" spans="1:19" x14ac:dyDescent="0.3">
      <c r="A1005" s="264" t="str">
        <f t="shared" si="15"/>
        <v>PhoenixAZ</v>
      </c>
      <c r="B1005" s="269">
        <v>85007</v>
      </c>
      <c r="C1005" s="270" t="s">
        <v>2159</v>
      </c>
      <c r="D1005" s="270" t="s">
        <v>987</v>
      </c>
      <c r="E1005" s="277" t="s">
        <v>994</v>
      </c>
      <c r="F1005" s="279" t="s">
        <v>882</v>
      </c>
      <c r="Q1005" s="268" t="s">
        <v>2341</v>
      </c>
      <c r="R1005" s="268">
        <v>21</v>
      </c>
      <c r="S1005" s="268"/>
    </row>
    <row r="1006" spans="1:19" x14ac:dyDescent="0.3">
      <c r="A1006" s="264" t="str">
        <f t="shared" si="15"/>
        <v>Green ValleyAZ</v>
      </c>
      <c r="B1006" s="269">
        <v>85622</v>
      </c>
      <c r="C1006" s="270" t="s">
        <v>2228</v>
      </c>
      <c r="D1006" s="270" t="s">
        <v>987</v>
      </c>
      <c r="E1006" s="277" t="s">
        <v>1001</v>
      </c>
      <c r="F1006" s="279" t="s">
        <v>882</v>
      </c>
      <c r="Q1006" s="268" t="s">
        <v>2342</v>
      </c>
      <c r="R1006" s="268">
        <v>13</v>
      </c>
      <c r="S1006" s="268"/>
    </row>
    <row r="1007" spans="1:19" x14ac:dyDescent="0.3">
      <c r="A1007" s="264" t="str">
        <f t="shared" si="15"/>
        <v>TucsonAZ</v>
      </c>
      <c r="B1007" s="269">
        <v>85714</v>
      </c>
      <c r="C1007" s="270" t="s">
        <v>1001</v>
      </c>
      <c r="D1007" s="270" t="s">
        <v>987</v>
      </c>
      <c r="E1007" s="277" t="s">
        <v>1001</v>
      </c>
      <c r="F1007" s="279" t="s">
        <v>882</v>
      </c>
      <c r="Q1007" s="268" t="s">
        <v>2343</v>
      </c>
      <c r="R1007" s="268">
        <v>18</v>
      </c>
      <c r="S1007" s="268"/>
    </row>
    <row r="1008" spans="1:19" x14ac:dyDescent="0.3">
      <c r="A1008" s="264" t="str">
        <f t="shared" si="15"/>
        <v>GlendaleAZ</v>
      </c>
      <c r="B1008" s="269">
        <v>85305</v>
      </c>
      <c r="C1008" s="270" t="s">
        <v>112</v>
      </c>
      <c r="D1008" s="270" t="s">
        <v>987</v>
      </c>
      <c r="E1008" s="277" t="s">
        <v>994</v>
      </c>
      <c r="F1008" s="279" t="s">
        <v>882</v>
      </c>
      <c r="Q1008" s="268" t="s">
        <v>927</v>
      </c>
      <c r="R1008" s="268">
        <v>12</v>
      </c>
      <c r="S1008" s="268"/>
    </row>
    <row r="1009" spans="1:19" x14ac:dyDescent="0.3">
      <c r="A1009" s="264" t="str">
        <f t="shared" si="15"/>
        <v>Golden ValleyAZ</v>
      </c>
      <c r="B1009" s="269">
        <v>86413</v>
      </c>
      <c r="C1009" s="270" t="s">
        <v>2344</v>
      </c>
      <c r="D1009" s="270" t="s">
        <v>987</v>
      </c>
      <c r="E1009" s="277" t="s">
        <v>990</v>
      </c>
      <c r="F1009" s="279" t="s">
        <v>882</v>
      </c>
      <c r="Q1009" s="268" t="s">
        <v>1635</v>
      </c>
      <c r="R1009" s="268">
        <v>9</v>
      </c>
      <c r="S1009" s="268"/>
    </row>
    <row r="1010" spans="1:19" x14ac:dyDescent="0.3">
      <c r="A1010" s="264" t="str">
        <f t="shared" si="15"/>
        <v>PhoenixAZ</v>
      </c>
      <c r="B1010" s="269">
        <v>85054</v>
      </c>
      <c r="C1010" s="270" t="s">
        <v>2159</v>
      </c>
      <c r="D1010" s="270" t="s">
        <v>987</v>
      </c>
      <c r="E1010" s="277" t="s">
        <v>994</v>
      </c>
      <c r="F1010" s="279" t="s">
        <v>882</v>
      </c>
      <c r="Q1010" s="268" t="s">
        <v>2345</v>
      </c>
      <c r="R1010" s="268">
        <v>17</v>
      </c>
      <c r="S1010" s="268"/>
    </row>
    <row r="1011" spans="1:19" x14ac:dyDescent="0.3">
      <c r="A1011" s="264" t="str">
        <f t="shared" si="15"/>
        <v>PhoenixAZ</v>
      </c>
      <c r="B1011" s="269">
        <v>85004</v>
      </c>
      <c r="C1011" s="270" t="s">
        <v>2159</v>
      </c>
      <c r="D1011" s="270" t="s">
        <v>987</v>
      </c>
      <c r="E1011" s="277" t="s">
        <v>994</v>
      </c>
      <c r="F1011" s="279" t="s">
        <v>882</v>
      </c>
      <c r="Q1011" s="268" t="s">
        <v>2346</v>
      </c>
      <c r="R1011" s="268">
        <v>14</v>
      </c>
      <c r="S1011" s="268"/>
    </row>
    <row r="1012" spans="1:19" x14ac:dyDescent="0.3">
      <c r="A1012" s="264" t="str">
        <f t="shared" si="15"/>
        <v>PhoenixAZ</v>
      </c>
      <c r="B1012" s="269">
        <v>85003</v>
      </c>
      <c r="C1012" s="270" t="s">
        <v>2159</v>
      </c>
      <c r="D1012" s="270" t="s">
        <v>987</v>
      </c>
      <c r="E1012" s="277" t="s">
        <v>994</v>
      </c>
      <c r="F1012" s="279" t="s">
        <v>882</v>
      </c>
      <c r="Q1012" s="268" t="s">
        <v>2347</v>
      </c>
      <c r="R1012" s="268">
        <v>31</v>
      </c>
      <c r="S1012" s="268"/>
    </row>
    <row r="1013" spans="1:19" x14ac:dyDescent="0.3">
      <c r="A1013" s="264" t="str">
        <f t="shared" si="15"/>
        <v>EloyAZ</v>
      </c>
      <c r="B1013" s="269">
        <v>85131</v>
      </c>
      <c r="C1013" s="270" t="s">
        <v>2348</v>
      </c>
      <c r="D1013" s="270" t="s">
        <v>987</v>
      </c>
      <c r="E1013" s="277" t="s">
        <v>994</v>
      </c>
      <c r="F1013" s="279" t="s">
        <v>882</v>
      </c>
      <c r="Q1013" s="268" t="s">
        <v>1595</v>
      </c>
      <c r="R1013" s="268">
        <v>3</v>
      </c>
      <c r="S1013" s="268"/>
    </row>
    <row r="1014" spans="1:19" x14ac:dyDescent="0.3">
      <c r="A1014" s="264" t="str">
        <f t="shared" si="15"/>
        <v>WickenburgAZ</v>
      </c>
      <c r="B1014" s="269">
        <v>85390</v>
      </c>
      <c r="C1014" s="270" t="s">
        <v>2349</v>
      </c>
      <c r="D1014" s="270" t="s">
        <v>987</v>
      </c>
      <c r="E1014" s="277" t="s">
        <v>994</v>
      </c>
      <c r="F1014" s="279" t="s">
        <v>882</v>
      </c>
      <c r="Q1014" s="268" t="s">
        <v>2350</v>
      </c>
      <c r="R1014" s="268">
        <v>12</v>
      </c>
      <c r="S1014" s="268"/>
    </row>
    <row r="1015" spans="1:19" x14ac:dyDescent="0.3">
      <c r="A1015" s="264" t="str">
        <f t="shared" si="15"/>
        <v>WinslowAZ</v>
      </c>
      <c r="B1015" s="269">
        <v>86047</v>
      </c>
      <c r="C1015" s="270" t="s">
        <v>1864</v>
      </c>
      <c r="D1015" s="270" t="s">
        <v>987</v>
      </c>
      <c r="E1015" s="277" t="s">
        <v>999</v>
      </c>
      <c r="F1015" s="279" t="s">
        <v>882</v>
      </c>
      <c r="Q1015" s="268" t="s">
        <v>1645</v>
      </c>
      <c r="R1015" s="268">
        <v>8</v>
      </c>
      <c r="S1015" s="268"/>
    </row>
    <row r="1016" spans="1:19" x14ac:dyDescent="0.3">
      <c r="A1016" s="264" t="str">
        <f t="shared" si="15"/>
        <v>HerefordAZ</v>
      </c>
      <c r="B1016" s="269">
        <v>85615</v>
      </c>
      <c r="C1016" s="270" t="s">
        <v>2239</v>
      </c>
      <c r="D1016" s="270" t="s">
        <v>987</v>
      </c>
      <c r="E1016" s="277" t="s">
        <v>1000</v>
      </c>
      <c r="F1016" s="279" t="s">
        <v>882</v>
      </c>
      <c r="Q1016" s="268" t="s">
        <v>956</v>
      </c>
      <c r="R1016" s="268">
        <v>63</v>
      </c>
      <c r="S1016" s="268"/>
    </row>
    <row r="1017" spans="1:19" x14ac:dyDescent="0.3">
      <c r="A1017" s="264" t="str">
        <f t="shared" si="15"/>
        <v>LakesideAZ</v>
      </c>
      <c r="B1017" s="269">
        <v>85929</v>
      </c>
      <c r="C1017" s="270" t="s">
        <v>2351</v>
      </c>
      <c r="D1017" s="270" t="s">
        <v>987</v>
      </c>
      <c r="E1017" s="277" t="s">
        <v>999</v>
      </c>
      <c r="F1017" s="279" t="s">
        <v>882</v>
      </c>
      <c r="Q1017" s="268" t="s">
        <v>2352</v>
      </c>
      <c r="R1017" s="268">
        <v>13</v>
      </c>
      <c r="S1017" s="268"/>
    </row>
    <row r="1018" spans="1:19" x14ac:dyDescent="0.3">
      <c r="A1018" s="264" t="str">
        <f t="shared" si="15"/>
        <v>PhoenixAZ</v>
      </c>
      <c r="B1018" s="269">
        <v>85012</v>
      </c>
      <c r="C1018" s="270" t="s">
        <v>2159</v>
      </c>
      <c r="D1018" s="270" t="s">
        <v>987</v>
      </c>
      <c r="E1018" s="277" t="s">
        <v>994</v>
      </c>
      <c r="F1018" s="279" t="s">
        <v>882</v>
      </c>
      <c r="Q1018" s="268" t="s">
        <v>1603</v>
      </c>
      <c r="R1018" s="268">
        <v>12</v>
      </c>
      <c r="S1018" s="268"/>
    </row>
    <row r="1019" spans="1:19" x14ac:dyDescent="0.3">
      <c r="A1019" s="264" t="str">
        <f t="shared" si="15"/>
        <v>GlobeAZ</v>
      </c>
      <c r="B1019" s="269">
        <v>85501</v>
      </c>
      <c r="C1019" s="270" t="s">
        <v>2353</v>
      </c>
      <c r="D1019" s="270" t="s">
        <v>987</v>
      </c>
      <c r="E1019" s="277" t="s">
        <v>993</v>
      </c>
      <c r="F1019" s="279" t="s">
        <v>882</v>
      </c>
      <c r="Q1019" s="268" t="s">
        <v>2354</v>
      </c>
      <c r="R1019" s="268">
        <v>9</v>
      </c>
      <c r="S1019" s="268"/>
    </row>
    <row r="1020" spans="1:19" x14ac:dyDescent="0.3">
      <c r="A1020" s="264" t="str">
        <f t="shared" si="15"/>
        <v>WaddellAZ</v>
      </c>
      <c r="B1020" s="269">
        <v>85355</v>
      </c>
      <c r="C1020" s="270" t="s">
        <v>2355</v>
      </c>
      <c r="D1020" s="270" t="s">
        <v>987</v>
      </c>
      <c r="E1020" s="277" t="s">
        <v>994</v>
      </c>
      <c r="F1020" s="279" t="s">
        <v>882</v>
      </c>
      <c r="Q1020" s="268" t="s">
        <v>2356</v>
      </c>
      <c r="R1020" s="268">
        <v>4</v>
      </c>
      <c r="S1020" s="268"/>
    </row>
    <row r="1021" spans="1:19" x14ac:dyDescent="0.3">
      <c r="A1021" s="264" t="str">
        <f t="shared" si="15"/>
        <v>Bullhead CityAZ</v>
      </c>
      <c r="B1021" s="269">
        <v>86429</v>
      </c>
      <c r="C1021" s="270" t="s">
        <v>2232</v>
      </c>
      <c r="D1021" s="270" t="s">
        <v>987</v>
      </c>
      <c r="E1021" s="277" t="s">
        <v>990</v>
      </c>
      <c r="F1021" s="279" t="s">
        <v>882</v>
      </c>
      <c r="Q1021" s="268" t="s">
        <v>2357</v>
      </c>
      <c r="R1021" s="268">
        <v>82</v>
      </c>
      <c r="S1021" s="268"/>
    </row>
    <row r="1022" spans="1:19" x14ac:dyDescent="0.3">
      <c r="A1022" s="264" t="str">
        <f t="shared" si="15"/>
        <v>Casa GrandeAZ</v>
      </c>
      <c r="B1022" s="269">
        <v>85123</v>
      </c>
      <c r="C1022" s="270" t="s">
        <v>2190</v>
      </c>
      <c r="D1022" s="270" t="s">
        <v>987</v>
      </c>
      <c r="E1022" s="277" t="s">
        <v>994</v>
      </c>
      <c r="F1022" s="279" t="s">
        <v>882</v>
      </c>
      <c r="Q1022" s="268" t="s">
        <v>1651</v>
      </c>
      <c r="R1022" s="268">
        <v>21</v>
      </c>
      <c r="S1022" s="268"/>
    </row>
    <row r="1023" spans="1:19" x14ac:dyDescent="0.3">
      <c r="A1023" s="264" t="str">
        <f t="shared" si="15"/>
        <v>TucsonAZ</v>
      </c>
      <c r="B1023" s="269">
        <v>85735</v>
      </c>
      <c r="C1023" s="270" t="s">
        <v>1001</v>
      </c>
      <c r="D1023" s="270" t="s">
        <v>987</v>
      </c>
      <c r="E1023" s="277" t="s">
        <v>1001</v>
      </c>
      <c r="F1023" s="279" t="s">
        <v>882</v>
      </c>
      <c r="Q1023" s="268" t="s">
        <v>2358</v>
      </c>
      <c r="R1023" s="268">
        <v>13</v>
      </c>
      <c r="S1023" s="268"/>
    </row>
    <row r="1024" spans="1:19" x14ac:dyDescent="0.3">
      <c r="A1024" s="264" t="str">
        <f t="shared" si="15"/>
        <v>Prescott ValleyAZ</v>
      </c>
      <c r="B1024" s="269">
        <v>86315</v>
      </c>
      <c r="C1024" s="270" t="s">
        <v>2216</v>
      </c>
      <c r="D1024" s="270" t="s">
        <v>987</v>
      </c>
      <c r="E1024" s="277" t="s">
        <v>996</v>
      </c>
      <c r="F1024" s="279" t="s">
        <v>882</v>
      </c>
      <c r="Q1024" s="268" t="s">
        <v>2359</v>
      </c>
      <c r="R1024" s="268">
        <v>19</v>
      </c>
      <c r="S1024" s="268"/>
    </row>
    <row r="1025" spans="1:19" x14ac:dyDescent="0.3">
      <c r="A1025" s="264" t="str">
        <f t="shared" si="15"/>
        <v>SedonaAZ</v>
      </c>
      <c r="B1025" s="269">
        <v>86351</v>
      </c>
      <c r="C1025" s="270" t="s">
        <v>2326</v>
      </c>
      <c r="D1025" s="270" t="s">
        <v>987</v>
      </c>
      <c r="E1025" s="277" t="s">
        <v>996</v>
      </c>
      <c r="F1025" s="279" t="s">
        <v>882</v>
      </c>
      <c r="Q1025" s="268" t="s">
        <v>2360</v>
      </c>
      <c r="R1025" s="268">
        <v>13</v>
      </c>
      <c r="S1025" s="268"/>
    </row>
    <row r="1026" spans="1:19" x14ac:dyDescent="0.3">
      <c r="A1026" s="264" t="str">
        <f t="shared" si="15"/>
        <v>New RiverAZ</v>
      </c>
      <c r="B1026" s="269">
        <v>85087</v>
      </c>
      <c r="C1026" s="270" t="s">
        <v>2361</v>
      </c>
      <c r="D1026" s="270" t="s">
        <v>987</v>
      </c>
      <c r="E1026" s="277" t="s">
        <v>994</v>
      </c>
      <c r="F1026" s="279" t="s">
        <v>882</v>
      </c>
      <c r="Q1026" s="268" t="s">
        <v>2362</v>
      </c>
      <c r="R1026" s="268">
        <v>13</v>
      </c>
      <c r="S1026" s="268"/>
    </row>
    <row r="1027" spans="1:19" x14ac:dyDescent="0.3">
      <c r="A1027" s="264" t="str">
        <f t="shared" si="15"/>
        <v>PageAZ</v>
      </c>
      <c r="B1027" s="269">
        <v>86040</v>
      </c>
      <c r="C1027" s="270" t="s">
        <v>2363</v>
      </c>
      <c r="D1027" s="270" t="s">
        <v>987</v>
      </c>
      <c r="E1027" s="277" t="s">
        <v>989</v>
      </c>
      <c r="F1027" s="279" t="s">
        <v>882</v>
      </c>
      <c r="Q1027" s="268" t="s">
        <v>2364</v>
      </c>
      <c r="R1027" s="268">
        <v>14</v>
      </c>
      <c r="S1027" s="268"/>
    </row>
    <row r="1028" spans="1:19" x14ac:dyDescent="0.3">
      <c r="A1028" s="264" t="str">
        <f t="shared" ref="A1028:A1091" si="16">CONCATENATE(C1028,D1028)</f>
        <v>SurpriseAZ</v>
      </c>
      <c r="B1028" s="269">
        <v>85378</v>
      </c>
      <c r="C1028" s="270" t="s">
        <v>2186</v>
      </c>
      <c r="D1028" s="270" t="s">
        <v>987</v>
      </c>
      <c r="E1028" s="277" t="s">
        <v>994</v>
      </c>
      <c r="F1028" s="279" t="s">
        <v>882</v>
      </c>
      <c r="Q1028" s="268" t="s">
        <v>2365</v>
      </c>
      <c r="R1028" s="268">
        <v>11</v>
      </c>
      <c r="S1028" s="268"/>
    </row>
    <row r="1029" spans="1:19" x14ac:dyDescent="0.3">
      <c r="A1029" s="264" t="str">
        <f t="shared" si="16"/>
        <v>BisbeeAZ</v>
      </c>
      <c r="B1029" s="269">
        <v>85603</v>
      </c>
      <c r="C1029" s="270" t="s">
        <v>2366</v>
      </c>
      <c r="D1029" s="270" t="s">
        <v>987</v>
      </c>
      <c r="E1029" s="277" t="s">
        <v>1000</v>
      </c>
      <c r="F1029" s="279" t="s">
        <v>882</v>
      </c>
      <c r="Q1029" s="268" t="s">
        <v>2367</v>
      </c>
      <c r="R1029" s="268">
        <v>13</v>
      </c>
      <c r="S1029" s="268"/>
    </row>
    <row r="1030" spans="1:19" x14ac:dyDescent="0.3">
      <c r="A1030" s="264" t="str">
        <f t="shared" si="16"/>
        <v>GlendaleAZ</v>
      </c>
      <c r="B1030" s="269">
        <v>85307</v>
      </c>
      <c r="C1030" s="270" t="s">
        <v>112</v>
      </c>
      <c r="D1030" s="270" t="s">
        <v>987</v>
      </c>
      <c r="E1030" s="277" t="s">
        <v>994</v>
      </c>
      <c r="F1030" s="279" t="s">
        <v>882</v>
      </c>
      <c r="Q1030" s="268" t="s">
        <v>2368</v>
      </c>
      <c r="R1030" s="268">
        <v>14</v>
      </c>
      <c r="S1030" s="268"/>
    </row>
    <row r="1031" spans="1:19" x14ac:dyDescent="0.3">
      <c r="A1031" s="264" t="str">
        <f t="shared" si="16"/>
        <v>SnowflakeAZ</v>
      </c>
      <c r="B1031" s="269">
        <v>85937</v>
      </c>
      <c r="C1031" s="270" t="s">
        <v>2369</v>
      </c>
      <c r="D1031" s="270" t="s">
        <v>987</v>
      </c>
      <c r="E1031" s="277" t="s">
        <v>999</v>
      </c>
      <c r="F1031" s="279" t="s">
        <v>882</v>
      </c>
      <c r="Q1031" s="268" t="s">
        <v>2370</v>
      </c>
      <c r="R1031" s="268">
        <v>11</v>
      </c>
      <c r="S1031" s="268"/>
    </row>
    <row r="1032" spans="1:19" x14ac:dyDescent="0.3">
      <c r="A1032" s="264" t="str">
        <f t="shared" si="16"/>
        <v>Mohave ValleyAZ</v>
      </c>
      <c r="B1032" s="269">
        <v>86440</v>
      </c>
      <c r="C1032" s="270" t="s">
        <v>2319</v>
      </c>
      <c r="D1032" s="270" t="s">
        <v>987</v>
      </c>
      <c r="E1032" s="277" t="s">
        <v>990</v>
      </c>
      <c r="F1032" s="279" t="s">
        <v>882</v>
      </c>
      <c r="Q1032" s="268" t="s">
        <v>2371</v>
      </c>
      <c r="R1032" s="268">
        <v>12</v>
      </c>
      <c r="S1032" s="268"/>
    </row>
    <row r="1033" spans="1:19" x14ac:dyDescent="0.3">
      <c r="A1033" s="264" t="str">
        <f t="shared" si="16"/>
        <v>WilliamsAZ</v>
      </c>
      <c r="B1033" s="269">
        <v>86046</v>
      </c>
      <c r="C1033" s="270" t="s">
        <v>2372</v>
      </c>
      <c r="D1033" s="270" t="s">
        <v>987</v>
      </c>
      <c r="E1033" s="277" t="s">
        <v>989</v>
      </c>
      <c r="F1033" s="279" t="s">
        <v>882</v>
      </c>
      <c r="Q1033" s="271" t="s">
        <v>2373</v>
      </c>
      <c r="R1033" s="271">
        <v>407</v>
      </c>
      <c r="S1033" s="271"/>
    </row>
    <row r="1034" spans="1:19" x14ac:dyDescent="0.3">
      <c r="A1034" s="264" t="str">
        <f t="shared" si="16"/>
        <v>Casa GrandeAZ</v>
      </c>
      <c r="B1034" s="269">
        <v>85194</v>
      </c>
      <c r="C1034" s="270" t="s">
        <v>2190</v>
      </c>
      <c r="D1034" s="270" t="s">
        <v>987</v>
      </c>
      <c r="E1034" s="277" t="s">
        <v>994</v>
      </c>
      <c r="F1034" s="279" t="s">
        <v>882</v>
      </c>
      <c r="Q1034" s="268" t="s">
        <v>2374</v>
      </c>
      <c r="R1034" s="268">
        <v>63</v>
      </c>
      <c r="S1034" s="268"/>
    </row>
    <row r="1035" spans="1:19" x14ac:dyDescent="0.3">
      <c r="A1035" s="264" t="str">
        <f t="shared" si="16"/>
        <v>PinetopAZ</v>
      </c>
      <c r="B1035" s="269">
        <v>85935</v>
      </c>
      <c r="C1035" s="270" t="s">
        <v>2375</v>
      </c>
      <c r="D1035" s="270" t="s">
        <v>987</v>
      </c>
      <c r="E1035" s="277" t="s">
        <v>999</v>
      </c>
      <c r="F1035" s="279" t="s">
        <v>882</v>
      </c>
      <c r="Q1035" s="268" t="s">
        <v>2296</v>
      </c>
      <c r="R1035" s="268">
        <v>17</v>
      </c>
      <c r="S1035" s="268"/>
    </row>
    <row r="1036" spans="1:19" x14ac:dyDescent="0.3">
      <c r="A1036" s="264" t="str">
        <f t="shared" si="16"/>
        <v>WillcoxAZ</v>
      </c>
      <c r="B1036" s="269">
        <v>85643</v>
      </c>
      <c r="C1036" s="270" t="s">
        <v>2376</v>
      </c>
      <c r="D1036" s="270" t="s">
        <v>987</v>
      </c>
      <c r="E1036" s="277" t="s">
        <v>1000</v>
      </c>
      <c r="F1036" s="279" t="s">
        <v>882</v>
      </c>
      <c r="Q1036" s="268" t="s">
        <v>2377</v>
      </c>
      <c r="R1036" s="268">
        <v>81</v>
      </c>
      <c r="S1036" s="268"/>
    </row>
    <row r="1037" spans="1:19" x14ac:dyDescent="0.3">
      <c r="A1037" s="264" t="str">
        <f t="shared" si="16"/>
        <v>CornvilleAZ</v>
      </c>
      <c r="B1037" s="269">
        <v>86325</v>
      </c>
      <c r="C1037" s="270" t="s">
        <v>2378</v>
      </c>
      <c r="D1037" s="270" t="s">
        <v>987</v>
      </c>
      <c r="E1037" s="277" t="s">
        <v>996</v>
      </c>
      <c r="F1037" s="279" t="s">
        <v>882</v>
      </c>
      <c r="Q1037" s="268" t="s">
        <v>2379</v>
      </c>
      <c r="R1037" s="268">
        <v>24</v>
      </c>
      <c r="S1037" s="268"/>
    </row>
    <row r="1038" spans="1:19" x14ac:dyDescent="0.3">
      <c r="A1038" s="264" t="str">
        <f t="shared" si="16"/>
        <v>YoungtownAZ</v>
      </c>
      <c r="B1038" s="269">
        <v>85363</v>
      </c>
      <c r="C1038" s="270" t="s">
        <v>2380</v>
      </c>
      <c r="D1038" s="270" t="s">
        <v>987</v>
      </c>
      <c r="E1038" s="277" t="s">
        <v>994</v>
      </c>
      <c r="F1038" s="279" t="s">
        <v>882</v>
      </c>
      <c r="Q1038" s="268" t="s">
        <v>1549</v>
      </c>
      <c r="R1038" s="268">
        <v>7</v>
      </c>
      <c r="S1038" s="268"/>
    </row>
    <row r="1039" spans="1:19" x14ac:dyDescent="0.3">
      <c r="A1039" s="264" t="str">
        <f t="shared" si="16"/>
        <v>MayerAZ</v>
      </c>
      <c r="B1039" s="269">
        <v>86333</v>
      </c>
      <c r="C1039" s="270" t="s">
        <v>2381</v>
      </c>
      <c r="D1039" s="270" t="s">
        <v>987</v>
      </c>
      <c r="E1039" s="277" t="s">
        <v>996</v>
      </c>
      <c r="F1039" s="279" t="s">
        <v>882</v>
      </c>
      <c r="Q1039" s="268" t="s">
        <v>1799</v>
      </c>
      <c r="R1039" s="268">
        <v>18</v>
      </c>
      <c r="S1039" s="268"/>
    </row>
    <row r="1040" spans="1:19" x14ac:dyDescent="0.3">
      <c r="A1040" s="264" t="str">
        <f t="shared" si="16"/>
        <v>PhoenixAZ</v>
      </c>
      <c r="B1040" s="269">
        <v>85045</v>
      </c>
      <c r="C1040" s="270" t="s">
        <v>2159</v>
      </c>
      <c r="D1040" s="270" t="s">
        <v>987</v>
      </c>
      <c r="E1040" s="277" t="s">
        <v>994</v>
      </c>
      <c r="F1040" s="279" t="s">
        <v>882</v>
      </c>
      <c r="Q1040" s="268" t="s">
        <v>1636</v>
      </c>
      <c r="R1040" s="268">
        <v>19</v>
      </c>
      <c r="S1040" s="268"/>
    </row>
    <row r="1041" spans="1:19" x14ac:dyDescent="0.3">
      <c r="A1041" s="264" t="str">
        <f t="shared" si="16"/>
        <v>SurpriseAZ</v>
      </c>
      <c r="B1041" s="269">
        <v>85361</v>
      </c>
      <c r="C1041" s="270" t="s">
        <v>2186</v>
      </c>
      <c r="D1041" s="270" t="s">
        <v>987</v>
      </c>
      <c r="E1041" s="277" t="s">
        <v>994</v>
      </c>
      <c r="F1041" s="279" t="s">
        <v>882</v>
      </c>
      <c r="Q1041" s="268" t="s">
        <v>1553</v>
      </c>
      <c r="R1041" s="268">
        <v>10</v>
      </c>
      <c r="S1041" s="268"/>
    </row>
    <row r="1042" spans="1:19" x14ac:dyDescent="0.3">
      <c r="A1042" s="264" t="str">
        <f t="shared" si="16"/>
        <v>TucsonAZ</v>
      </c>
      <c r="B1042" s="269">
        <v>85701</v>
      </c>
      <c r="C1042" s="270" t="s">
        <v>1001</v>
      </c>
      <c r="D1042" s="270" t="s">
        <v>987</v>
      </c>
      <c r="E1042" s="277" t="s">
        <v>1001</v>
      </c>
      <c r="F1042" s="279" t="s">
        <v>882</v>
      </c>
      <c r="Q1042" s="268" t="s">
        <v>1466</v>
      </c>
      <c r="R1042" s="268">
        <v>44</v>
      </c>
      <c r="S1042" s="268"/>
    </row>
    <row r="1043" spans="1:19" x14ac:dyDescent="0.3">
      <c r="A1043" s="264" t="str">
        <f t="shared" si="16"/>
        <v>Huachuca CityAZ</v>
      </c>
      <c r="B1043" s="269">
        <v>85616</v>
      </c>
      <c r="C1043" s="270" t="s">
        <v>2382</v>
      </c>
      <c r="D1043" s="270" t="s">
        <v>987</v>
      </c>
      <c r="E1043" s="277" t="s">
        <v>1000</v>
      </c>
      <c r="F1043" s="279" t="s">
        <v>882</v>
      </c>
      <c r="Q1043" s="268" t="s">
        <v>1277</v>
      </c>
      <c r="R1043" s="268">
        <v>23</v>
      </c>
      <c r="S1043" s="268"/>
    </row>
    <row r="1044" spans="1:19" x14ac:dyDescent="0.3">
      <c r="A1044" s="264" t="str">
        <f t="shared" si="16"/>
        <v>ThatcherAZ</v>
      </c>
      <c r="B1044" s="269">
        <v>85552</v>
      </c>
      <c r="C1044" s="270" t="s">
        <v>2383</v>
      </c>
      <c r="D1044" s="270" t="s">
        <v>987</v>
      </c>
      <c r="E1044" s="277" t="s">
        <v>998</v>
      </c>
      <c r="F1044" s="279" t="s">
        <v>882</v>
      </c>
      <c r="Q1044" s="268" t="s">
        <v>2384</v>
      </c>
      <c r="R1044" s="268">
        <v>22</v>
      </c>
      <c r="S1044" s="268"/>
    </row>
    <row r="1045" spans="1:19" x14ac:dyDescent="0.3">
      <c r="A1045" s="264" t="str">
        <f t="shared" si="16"/>
        <v>TonopahAZ</v>
      </c>
      <c r="B1045" s="269">
        <v>85354</v>
      </c>
      <c r="C1045" s="270" t="s">
        <v>2385</v>
      </c>
      <c r="D1045" s="270" t="s">
        <v>987</v>
      </c>
      <c r="E1045" s="277" t="s">
        <v>994</v>
      </c>
      <c r="F1045" s="279" t="s">
        <v>882</v>
      </c>
      <c r="Q1045" s="268" t="s">
        <v>2386</v>
      </c>
      <c r="R1045" s="268">
        <v>14</v>
      </c>
      <c r="S1045" s="268"/>
    </row>
    <row r="1046" spans="1:19" x14ac:dyDescent="0.3">
      <c r="A1046" s="264" t="str">
        <f t="shared" si="16"/>
        <v>OracleAZ</v>
      </c>
      <c r="B1046" s="269">
        <v>85623</v>
      </c>
      <c r="C1046" s="270" t="s">
        <v>2387</v>
      </c>
      <c r="D1046" s="270" t="s">
        <v>987</v>
      </c>
      <c r="E1046" s="277" t="s">
        <v>994</v>
      </c>
      <c r="F1046" s="279" t="s">
        <v>882</v>
      </c>
      <c r="Q1046" s="268" t="s">
        <v>1986</v>
      </c>
      <c r="R1046" s="268">
        <v>17</v>
      </c>
      <c r="S1046" s="268"/>
    </row>
    <row r="1047" spans="1:19" x14ac:dyDescent="0.3">
      <c r="A1047" s="264" t="str">
        <f t="shared" si="16"/>
        <v>PhoenixAZ</v>
      </c>
      <c r="B1047" s="269">
        <v>85034</v>
      </c>
      <c r="C1047" s="270" t="s">
        <v>2159</v>
      </c>
      <c r="D1047" s="270" t="s">
        <v>987</v>
      </c>
      <c r="E1047" s="277" t="s">
        <v>994</v>
      </c>
      <c r="F1047" s="279" t="s">
        <v>882</v>
      </c>
      <c r="Q1047" s="268" t="s">
        <v>1092</v>
      </c>
      <c r="R1047" s="268">
        <v>9</v>
      </c>
      <c r="S1047" s="268"/>
    </row>
    <row r="1048" spans="1:19" x14ac:dyDescent="0.3">
      <c r="A1048" s="264" t="str">
        <f t="shared" si="16"/>
        <v>OvergaardAZ</v>
      </c>
      <c r="B1048" s="269">
        <v>85933</v>
      </c>
      <c r="C1048" s="270" t="s">
        <v>2388</v>
      </c>
      <c r="D1048" s="270" t="s">
        <v>987</v>
      </c>
      <c r="E1048" s="277" t="s">
        <v>999</v>
      </c>
      <c r="F1048" s="279" t="s">
        <v>882</v>
      </c>
      <c r="Q1048" s="268" t="s">
        <v>2009</v>
      </c>
      <c r="R1048" s="268">
        <v>11</v>
      </c>
      <c r="S1048" s="268"/>
    </row>
    <row r="1049" spans="1:19" x14ac:dyDescent="0.3">
      <c r="A1049" s="264" t="str">
        <f t="shared" si="16"/>
        <v>ClarkdaleAZ</v>
      </c>
      <c r="B1049" s="269">
        <v>86324</v>
      </c>
      <c r="C1049" s="270" t="s">
        <v>2389</v>
      </c>
      <c r="D1049" s="270" t="s">
        <v>987</v>
      </c>
      <c r="E1049" s="277" t="s">
        <v>996</v>
      </c>
      <c r="F1049" s="279" t="s">
        <v>882</v>
      </c>
      <c r="Q1049" s="268" t="s">
        <v>2011</v>
      </c>
      <c r="R1049" s="268">
        <v>12</v>
      </c>
      <c r="S1049" s="268"/>
    </row>
    <row r="1050" spans="1:19" x14ac:dyDescent="0.3">
      <c r="A1050" s="264" t="str">
        <f t="shared" si="16"/>
        <v>AjoAZ</v>
      </c>
      <c r="B1050" s="269">
        <v>85321</v>
      </c>
      <c r="C1050" s="270" t="s">
        <v>2390</v>
      </c>
      <c r="D1050" s="270" t="s">
        <v>987</v>
      </c>
      <c r="E1050" s="277" t="s">
        <v>1001</v>
      </c>
      <c r="F1050" s="279" t="s">
        <v>882</v>
      </c>
      <c r="Q1050" s="268" t="s">
        <v>2304</v>
      </c>
      <c r="R1050" s="268">
        <v>16</v>
      </c>
      <c r="S1050" s="268"/>
    </row>
    <row r="1051" spans="1:19" x14ac:dyDescent="0.3">
      <c r="A1051" s="264" t="str">
        <f t="shared" si="16"/>
        <v>RimrockAZ</v>
      </c>
      <c r="B1051" s="269">
        <v>86335</v>
      </c>
      <c r="C1051" s="270" t="s">
        <v>2391</v>
      </c>
      <c r="D1051" s="270" t="s">
        <v>987</v>
      </c>
      <c r="E1051" s="277" t="s">
        <v>996</v>
      </c>
      <c r="F1051" s="279" t="s">
        <v>882</v>
      </c>
      <c r="Q1051" s="271" t="s">
        <v>2392</v>
      </c>
      <c r="R1051" s="271">
        <v>77</v>
      </c>
      <c r="S1051" s="271"/>
    </row>
    <row r="1052" spans="1:19" x14ac:dyDescent="0.3">
      <c r="A1052" s="264" t="str">
        <f t="shared" si="16"/>
        <v>Rio VerdeAZ</v>
      </c>
      <c r="B1052" s="269">
        <v>85263</v>
      </c>
      <c r="C1052" s="270" t="s">
        <v>2393</v>
      </c>
      <c r="D1052" s="270" t="s">
        <v>987</v>
      </c>
      <c r="E1052" s="277" t="s">
        <v>994</v>
      </c>
      <c r="F1052" s="279" t="s">
        <v>882</v>
      </c>
      <c r="Q1052" s="268" t="s">
        <v>2394</v>
      </c>
      <c r="R1052" s="268">
        <v>6</v>
      </c>
      <c r="S1052" s="268"/>
    </row>
    <row r="1053" spans="1:19" x14ac:dyDescent="0.3">
      <c r="A1053" s="264" t="str">
        <f t="shared" si="16"/>
        <v>HolbrookAZ</v>
      </c>
      <c r="B1053" s="269">
        <v>86025</v>
      </c>
      <c r="C1053" s="270" t="s">
        <v>2395</v>
      </c>
      <c r="D1053" s="270" t="s">
        <v>987</v>
      </c>
      <c r="E1053" s="277" t="s">
        <v>999</v>
      </c>
      <c r="F1053" s="279" t="s">
        <v>882</v>
      </c>
      <c r="Q1053" s="268" t="s">
        <v>2396</v>
      </c>
      <c r="R1053" s="268">
        <v>10</v>
      </c>
      <c r="S1053" s="268"/>
    </row>
    <row r="1054" spans="1:19" x14ac:dyDescent="0.3">
      <c r="A1054" s="264" t="str">
        <f t="shared" si="16"/>
        <v>PineAZ</v>
      </c>
      <c r="B1054" s="269">
        <v>85544</v>
      </c>
      <c r="C1054" s="270" t="s">
        <v>2397</v>
      </c>
      <c r="D1054" s="270" t="s">
        <v>987</v>
      </c>
      <c r="E1054" s="277" t="s">
        <v>993</v>
      </c>
      <c r="F1054" s="279" t="s">
        <v>882</v>
      </c>
      <c r="Q1054" s="268" t="s">
        <v>2398</v>
      </c>
      <c r="R1054" s="268">
        <v>6</v>
      </c>
      <c r="S1054" s="268"/>
    </row>
    <row r="1055" spans="1:19" x14ac:dyDescent="0.3">
      <c r="A1055" s="264" t="str">
        <f t="shared" si="16"/>
        <v>CarefreeAZ</v>
      </c>
      <c r="B1055" s="269">
        <v>85377</v>
      </c>
      <c r="C1055" s="270" t="s">
        <v>2399</v>
      </c>
      <c r="D1055" s="270" t="s">
        <v>987</v>
      </c>
      <c r="E1055" s="277" t="s">
        <v>994</v>
      </c>
      <c r="F1055" s="279" t="s">
        <v>882</v>
      </c>
      <c r="Q1055" s="268" t="s">
        <v>2400</v>
      </c>
      <c r="R1055" s="268">
        <v>6</v>
      </c>
      <c r="S1055" s="268"/>
    </row>
    <row r="1056" spans="1:19" x14ac:dyDescent="0.3">
      <c r="A1056" s="264" t="str">
        <f t="shared" si="16"/>
        <v>PauldenAZ</v>
      </c>
      <c r="B1056" s="269">
        <v>86334</v>
      </c>
      <c r="C1056" s="270" t="s">
        <v>2401</v>
      </c>
      <c r="D1056" s="270" t="s">
        <v>987</v>
      </c>
      <c r="E1056" s="277" t="s">
        <v>996</v>
      </c>
      <c r="F1056" s="279" t="s">
        <v>882</v>
      </c>
      <c r="Q1056" s="268" t="s">
        <v>1273</v>
      </c>
      <c r="R1056" s="268">
        <v>7</v>
      </c>
      <c r="S1056" s="268"/>
    </row>
    <row r="1057" spans="1:19" x14ac:dyDescent="0.3">
      <c r="A1057" s="264" t="str">
        <f t="shared" si="16"/>
        <v>WelltonAZ</v>
      </c>
      <c r="B1057" s="269">
        <v>85356</v>
      </c>
      <c r="C1057" s="270" t="s">
        <v>2402</v>
      </c>
      <c r="D1057" s="270" t="s">
        <v>987</v>
      </c>
      <c r="E1057" s="277" t="s">
        <v>1003</v>
      </c>
      <c r="F1057" s="279" t="s">
        <v>882</v>
      </c>
      <c r="Q1057" s="268" t="s">
        <v>2403</v>
      </c>
      <c r="R1057" s="268">
        <v>10</v>
      </c>
      <c r="S1057" s="268"/>
    </row>
    <row r="1058" spans="1:19" x14ac:dyDescent="0.3">
      <c r="A1058" s="264" t="str">
        <f t="shared" si="16"/>
        <v>Black Canyon CityAZ</v>
      </c>
      <c r="B1058" s="269">
        <v>85324</v>
      </c>
      <c r="C1058" s="270" t="s">
        <v>2404</v>
      </c>
      <c r="D1058" s="270" t="s">
        <v>987</v>
      </c>
      <c r="E1058" s="277" t="s">
        <v>996</v>
      </c>
      <c r="F1058" s="279" t="s">
        <v>882</v>
      </c>
      <c r="Q1058" s="268" t="s">
        <v>2405</v>
      </c>
      <c r="R1058" s="268">
        <v>12</v>
      </c>
      <c r="S1058" s="268"/>
    </row>
    <row r="1059" spans="1:19" x14ac:dyDescent="0.3">
      <c r="A1059" s="264" t="str">
        <f t="shared" si="16"/>
        <v>LittlefieldAZ</v>
      </c>
      <c r="B1059" s="269">
        <v>86432</v>
      </c>
      <c r="C1059" s="270" t="s">
        <v>2406</v>
      </c>
      <c r="D1059" s="270" t="s">
        <v>987</v>
      </c>
      <c r="E1059" s="277" t="s">
        <v>990</v>
      </c>
      <c r="F1059" s="279" t="s">
        <v>882</v>
      </c>
      <c r="Q1059" s="268" t="s">
        <v>2407</v>
      </c>
      <c r="R1059" s="268">
        <v>10</v>
      </c>
      <c r="S1059" s="268"/>
    </row>
    <row r="1060" spans="1:19" x14ac:dyDescent="0.3">
      <c r="A1060" s="264" t="str">
        <f t="shared" si="16"/>
        <v>Grand CanyonAZ</v>
      </c>
      <c r="B1060" s="269">
        <v>86023</v>
      </c>
      <c r="C1060" s="270" t="s">
        <v>2408</v>
      </c>
      <c r="D1060" s="270" t="s">
        <v>987</v>
      </c>
      <c r="E1060" s="277" t="s">
        <v>989</v>
      </c>
      <c r="F1060" s="279" t="s">
        <v>882</v>
      </c>
      <c r="Q1060" s="268" t="s">
        <v>1761</v>
      </c>
      <c r="R1060" s="268">
        <v>10</v>
      </c>
      <c r="S1060" s="268"/>
    </row>
    <row r="1061" spans="1:19" x14ac:dyDescent="0.3">
      <c r="A1061" s="264" t="str">
        <f t="shared" si="16"/>
        <v>Colorado CityAZ</v>
      </c>
      <c r="B1061" s="269">
        <v>86021</v>
      </c>
      <c r="C1061" s="270" t="s">
        <v>2409</v>
      </c>
      <c r="D1061" s="270" t="s">
        <v>987</v>
      </c>
      <c r="E1061" s="277" t="s">
        <v>990</v>
      </c>
      <c r="F1061" s="279" t="s">
        <v>882</v>
      </c>
      <c r="Q1061" s="268"/>
      <c r="R1061" s="268"/>
      <c r="S1061" s="268"/>
    </row>
    <row r="1062" spans="1:19" x14ac:dyDescent="0.3">
      <c r="A1062" s="264" t="str">
        <f t="shared" si="16"/>
        <v>TaylorAZ</v>
      </c>
      <c r="B1062" s="269">
        <v>85939</v>
      </c>
      <c r="C1062" s="270" t="s">
        <v>1883</v>
      </c>
      <c r="D1062" s="270" t="s">
        <v>987</v>
      </c>
      <c r="E1062" s="277" t="s">
        <v>999</v>
      </c>
      <c r="F1062" s="279" t="s">
        <v>882</v>
      </c>
      <c r="Q1062" s="268"/>
      <c r="R1062" s="268"/>
      <c r="S1062" s="268"/>
    </row>
    <row r="1063" spans="1:19" x14ac:dyDescent="0.3">
      <c r="A1063" s="264" t="str">
        <f t="shared" si="16"/>
        <v>San ManuelAZ</v>
      </c>
      <c r="B1063" s="269">
        <v>85631</v>
      </c>
      <c r="C1063" s="270" t="s">
        <v>2410</v>
      </c>
      <c r="D1063" s="270" t="s">
        <v>987</v>
      </c>
      <c r="E1063" s="277" t="s">
        <v>994</v>
      </c>
      <c r="F1063" s="279" t="s">
        <v>882</v>
      </c>
      <c r="Q1063" s="268"/>
      <c r="R1063" s="268"/>
      <c r="S1063" s="268"/>
    </row>
    <row r="1064" spans="1:19" x14ac:dyDescent="0.3">
      <c r="A1064" s="264" t="str">
        <f t="shared" si="16"/>
        <v>MiamiAZ</v>
      </c>
      <c r="B1064" s="269">
        <v>85539</v>
      </c>
      <c r="C1064" s="270" t="s">
        <v>2039</v>
      </c>
      <c r="D1064" s="270" t="s">
        <v>987</v>
      </c>
      <c r="E1064" s="277" t="s">
        <v>993</v>
      </c>
      <c r="F1064" s="279" t="s">
        <v>882</v>
      </c>
    </row>
    <row r="1065" spans="1:19" x14ac:dyDescent="0.3">
      <c r="A1065" s="264" t="str">
        <f t="shared" si="16"/>
        <v>Three PointsAZ</v>
      </c>
      <c r="B1065" s="269">
        <v>85736</v>
      </c>
      <c r="C1065" s="270" t="s">
        <v>2411</v>
      </c>
      <c r="D1065" s="270" t="s">
        <v>987</v>
      </c>
      <c r="E1065" s="277" t="s">
        <v>1001</v>
      </c>
      <c r="F1065" s="279" t="s">
        <v>882</v>
      </c>
    </row>
    <row r="1066" spans="1:19" x14ac:dyDescent="0.3">
      <c r="A1066" s="264" t="str">
        <f t="shared" si="16"/>
        <v>PimaAZ</v>
      </c>
      <c r="B1066" s="269">
        <v>85543</v>
      </c>
      <c r="C1066" s="270" t="s">
        <v>2412</v>
      </c>
      <c r="D1066" s="270" t="s">
        <v>987</v>
      </c>
      <c r="E1066" s="277" t="s">
        <v>998</v>
      </c>
      <c r="F1066" s="279" t="s">
        <v>882</v>
      </c>
    </row>
    <row r="1067" spans="1:19" x14ac:dyDescent="0.3">
      <c r="A1067" s="264" t="str">
        <f t="shared" si="16"/>
        <v>SuperiorAZ</v>
      </c>
      <c r="B1067" s="269">
        <v>85173</v>
      </c>
      <c r="C1067" s="270" t="s">
        <v>143</v>
      </c>
      <c r="D1067" s="270" t="s">
        <v>987</v>
      </c>
      <c r="E1067" s="277" t="s">
        <v>994</v>
      </c>
      <c r="F1067" s="279" t="s">
        <v>882</v>
      </c>
    </row>
    <row r="1068" spans="1:19" x14ac:dyDescent="0.3">
      <c r="A1068" s="264" t="str">
        <f t="shared" si="16"/>
        <v>Munds ParkAZ</v>
      </c>
      <c r="B1068" s="269">
        <v>86017</v>
      </c>
      <c r="C1068" s="270" t="s">
        <v>2413</v>
      </c>
      <c r="D1068" s="270" t="s">
        <v>987</v>
      </c>
      <c r="E1068" s="277" t="s">
        <v>989</v>
      </c>
      <c r="F1068" s="279" t="s">
        <v>882</v>
      </c>
    </row>
    <row r="1069" spans="1:19" x14ac:dyDescent="0.3">
      <c r="A1069" s="264" t="str">
        <f t="shared" si="16"/>
        <v>MiamiAZ</v>
      </c>
      <c r="B1069" s="269">
        <v>85532</v>
      </c>
      <c r="C1069" s="270" t="s">
        <v>2039</v>
      </c>
      <c r="D1069" s="270" t="s">
        <v>987</v>
      </c>
      <c r="E1069" s="277" t="s">
        <v>993</v>
      </c>
      <c r="F1069" s="279" t="s">
        <v>882</v>
      </c>
    </row>
    <row r="1070" spans="1:19" x14ac:dyDescent="0.3">
      <c r="A1070" s="264" t="str">
        <f t="shared" si="16"/>
        <v>CongressAZ</v>
      </c>
      <c r="B1070" s="269">
        <v>85332</v>
      </c>
      <c r="C1070" s="270" t="s">
        <v>2414</v>
      </c>
      <c r="D1070" s="270" t="s">
        <v>987</v>
      </c>
      <c r="E1070" s="277" t="s">
        <v>996</v>
      </c>
      <c r="F1070" s="279" t="s">
        <v>882</v>
      </c>
    </row>
    <row r="1071" spans="1:19" x14ac:dyDescent="0.3">
      <c r="A1071" s="264" t="str">
        <f t="shared" si="16"/>
        <v>Casa GrandeAZ</v>
      </c>
      <c r="B1071" s="269">
        <v>85193</v>
      </c>
      <c r="C1071" s="270" t="s">
        <v>2190</v>
      </c>
      <c r="D1071" s="270" t="s">
        <v>987</v>
      </c>
      <c r="E1071" s="277" t="s">
        <v>994</v>
      </c>
      <c r="F1071" s="279" t="s">
        <v>882</v>
      </c>
    </row>
    <row r="1072" spans="1:19" x14ac:dyDescent="0.3">
      <c r="A1072" s="264" t="str">
        <f t="shared" si="16"/>
        <v>PearceAZ</v>
      </c>
      <c r="B1072" s="269">
        <v>85625</v>
      </c>
      <c r="C1072" s="270" t="s">
        <v>2415</v>
      </c>
      <c r="D1072" s="270" t="s">
        <v>987</v>
      </c>
      <c r="E1072" s="277" t="s">
        <v>1000</v>
      </c>
      <c r="F1072" s="279" t="s">
        <v>882</v>
      </c>
    </row>
    <row r="1073" spans="1:6" x14ac:dyDescent="0.3">
      <c r="A1073" s="264" t="str">
        <f t="shared" si="16"/>
        <v>Mohave ValleyAZ</v>
      </c>
      <c r="B1073" s="269">
        <v>86436</v>
      </c>
      <c r="C1073" s="270" t="s">
        <v>2319</v>
      </c>
      <c r="D1073" s="270" t="s">
        <v>987</v>
      </c>
      <c r="E1073" s="277" t="s">
        <v>990</v>
      </c>
      <c r="F1073" s="279" t="s">
        <v>882</v>
      </c>
    </row>
    <row r="1074" spans="1:6" x14ac:dyDescent="0.3">
      <c r="A1074" s="264" t="str">
        <f t="shared" si="16"/>
        <v>TombstoneAZ</v>
      </c>
      <c r="B1074" s="269">
        <v>85638</v>
      </c>
      <c r="C1074" s="270" t="s">
        <v>2416</v>
      </c>
      <c r="D1074" s="270" t="s">
        <v>987</v>
      </c>
      <c r="E1074" s="277" t="s">
        <v>1000</v>
      </c>
      <c r="F1074" s="279" t="s">
        <v>882</v>
      </c>
    </row>
    <row r="1075" spans="1:6" x14ac:dyDescent="0.3">
      <c r="A1075" s="264" t="str">
        <f t="shared" si="16"/>
        <v>Saint DavidAZ</v>
      </c>
      <c r="B1075" s="269">
        <v>85630</v>
      </c>
      <c r="C1075" s="270" t="s">
        <v>2417</v>
      </c>
      <c r="D1075" s="270" t="s">
        <v>987</v>
      </c>
      <c r="E1075" s="277" t="s">
        <v>1000</v>
      </c>
      <c r="F1075" s="279" t="s">
        <v>882</v>
      </c>
    </row>
    <row r="1076" spans="1:6" x14ac:dyDescent="0.3">
      <c r="A1076" s="264" t="str">
        <f t="shared" si="16"/>
        <v>Ash ForkAZ</v>
      </c>
      <c r="B1076" s="269">
        <v>86320</v>
      </c>
      <c r="C1076" s="270" t="s">
        <v>2418</v>
      </c>
      <c r="D1076" s="270" t="s">
        <v>987</v>
      </c>
      <c r="E1076" s="277" t="s">
        <v>996</v>
      </c>
      <c r="F1076" s="279" t="s">
        <v>882</v>
      </c>
    </row>
    <row r="1077" spans="1:6" x14ac:dyDescent="0.3">
      <c r="A1077" s="264" t="str">
        <f t="shared" si="16"/>
        <v>Tonto BasinAZ</v>
      </c>
      <c r="B1077" s="269">
        <v>85553</v>
      </c>
      <c r="C1077" s="270" t="s">
        <v>2419</v>
      </c>
      <c r="D1077" s="270" t="s">
        <v>987</v>
      </c>
      <c r="E1077" s="277" t="s">
        <v>993</v>
      </c>
      <c r="F1077" s="279" t="s">
        <v>882</v>
      </c>
    </row>
    <row r="1078" spans="1:6" x14ac:dyDescent="0.3">
      <c r="A1078" s="264" t="str">
        <f t="shared" si="16"/>
        <v>Happy JackAZ</v>
      </c>
      <c r="B1078" s="269">
        <v>86024</v>
      </c>
      <c r="C1078" s="270" t="s">
        <v>2420</v>
      </c>
      <c r="D1078" s="270" t="s">
        <v>987</v>
      </c>
      <c r="E1078" s="277" t="s">
        <v>989</v>
      </c>
      <c r="F1078" s="279" t="s">
        <v>882</v>
      </c>
    </row>
    <row r="1079" spans="1:6" x14ac:dyDescent="0.3">
      <c r="A1079" s="264" t="str">
        <f t="shared" si="16"/>
        <v>MaranaAZ</v>
      </c>
      <c r="B1079" s="269">
        <v>85145</v>
      </c>
      <c r="C1079" s="270" t="s">
        <v>2318</v>
      </c>
      <c r="D1079" s="270" t="s">
        <v>987</v>
      </c>
      <c r="E1079" s="277" t="s">
        <v>1001</v>
      </c>
      <c r="F1079" s="279" t="s">
        <v>882</v>
      </c>
    </row>
    <row r="1080" spans="1:6" x14ac:dyDescent="0.3">
      <c r="A1080" s="264" t="str">
        <f t="shared" si="16"/>
        <v>PeoriaAZ</v>
      </c>
      <c r="B1080" s="269">
        <v>85342</v>
      </c>
      <c r="C1080" s="270" t="s">
        <v>1327</v>
      </c>
      <c r="D1080" s="270" t="s">
        <v>987</v>
      </c>
      <c r="E1080" s="277" t="s">
        <v>994</v>
      </c>
      <c r="F1080" s="279" t="s">
        <v>882</v>
      </c>
    </row>
    <row r="1081" spans="1:6" x14ac:dyDescent="0.3">
      <c r="A1081" s="264" t="str">
        <f t="shared" si="16"/>
        <v>KearnyAZ</v>
      </c>
      <c r="B1081" s="269">
        <v>85137</v>
      </c>
      <c r="C1081" s="270" t="s">
        <v>2421</v>
      </c>
      <c r="D1081" s="270" t="s">
        <v>987</v>
      </c>
      <c r="E1081" s="277" t="s">
        <v>994</v>
      </c>
      <c r="F1081" s="279" t="s">
        <v>882</v>
      </c>
    </row>
    <row r="1082" spans="1:6" x14ac:dyDescent="0.3">
      <c r="A1082" s="264" t="str">
        <f t="shared" si="16"/>
        <v>Gila BendAZ</v>
      </c>
      <c r="B1082" s="269">
        <v>85337</v>
      </c>
      <c r="C1082" s="270" t="s">
        <v>2422</v>
      </c>
      <c r="D1082" s="270" t="s">
        <v>987</v>
      </c>
      <c r="E1082" s="277" t="s">
        <v>994</v>
      </c>
      <c r="F1082" s="279" t="s">
        <v>882</v>
      </c>
    </row>
    <row r="1083" spans="1:6" x14ac:dyDescent="0.3">
      <c r="A1083" s="264" t="str">
        <f t="shared" si="16"/>
        <v>KirklandAZ</v>
      </c>
      <c r="B1083" s="269">
        <v>86332</v>
      </c>
      <c r="C1083" s="270" t="s">
        <v>2423</v>
      </c>
      <c r="D1083" s="270" t="s">
        <v>987</v>
      </c>
      <c r="E1083" s="277" t="s">
        <v>996</v>
      </c>
      <c r="F1083" s="279" t="s">
        <v>882</v>
      </c>
    </row>
    <row r="1084" spans="1:6" x14ac:dyDescent="0.3">
      <c r="A1084" s="264" t="str">
        <f t="shared" si="16"/>
        <v>BagdadAZ</v>
      </c>
      <c r="B1084" s="269">
        <v>86321</v>
      </c>
      <c r="C1084" s="270" t="s">
        <v>2424</v>
      </c>
      <c r="D1084" s="270" t="s">
        <v>987</v>
      </c>
      <c r="E1084" s="277" t="s">
        <v>996</v>
      </c>
      <c r="F1084" s="279" t="s">
        <v>882</v>
      </c>
    </row>
    <row r="1085" spans="1:6" x14ac:dyDescent="0.3">
      <c r="A1085" s="264" t="str">
        <f t="shared" si="16"/>
        <v>GilbertAZ</v>
      </c>
      <c r="B1085" s="269">
        <v>85236</v>
      </c>
      <c r="C1085" s="270" t="s">
        <v>2202</v>
      </c>
      <c r="D1085" s="270" t="s">
        <v>987</v>
      </c>
      <c r="E1085" s="277" t="s">
        <v>994</v>
      </c>
      <c r="F1085" s="279" t="s">
        <v>882</v>
      </c>
    </row>
    <row r="1086" spans="1:6" x14ac:dyDescent="0.3">
      <c r="A1086" s="264" t="str">
        <f t="shared" si="16"/>
        <v>Dolan SpringsAZ</v>
      </c>
      <c r="B1086" s="269">
        <v>86441</v>
      </c>
      <c r="C1086" s="270" t="s">
        <v>2425</v>
      </c>
      <c r="D1086" s="270" t="s">
        <v>987</v>
      </c>
      <c r="E1086" s="277" t="s">
        <v>990</v>
      </c>
      <c r="F1086" s="279" t="s">
        <v>882</v>
      </c>
    </row>
    <row r="1087" spans="1:6" x14ac:dyDescent="0.3">
      <c r="A1087" s="264" t="str">
        <f t="shared" si="16"/>
        <v>MeadviewAZ</v>
      </c>
      <c r="B1087" s="269">
        <v>86444</v>
      </c>
      <c r="C1087" s="270" t="s">
        <v>2426</v>
      </c>
      <c r="D1087" s="270" t="s">
        <v>987</v>
      </c>
      <c r="E1087" s="277" t="s">
        <v>990</v>
      </c>
      <c r="F1087" s="279" t="s">
        <v>882</v>
      </c>
    </row>
    <row r="1088" spans="1:6" x14ac:dyDescent="0.3">
      <c r="A1088" s="264" t="str">
        <f t="shared" si="16"/>
        <v>SeligmanAZ</v>
      </c>
      <c r="B1088" s="269">
        <v>86337</v>
      </c>
      <c r="C1088" s="270" t="s">
        <v>2427</v>
      </c>
      <c r="D1088" s="270" t="s">
        <v>987</v>
      </c>
      <c r="E1088" s="277" t="s">
        <v>996</v>
      </c>
      <c r="F1088" s="279" t="s">
        <v>882</v>
      </c>
    </row>
    <row r="1089" spans="1:6" x14ac:dyDescent="0.3">
      <c r="A1089" s="264" t="str">
        <f t="shared" si="16"/>
        <v>FredoniaAZ</v>
      </c>
      <c r="B1089" s="269">
        <v>86022</v>
      </c>
      <c r="C1089" s="270" t="s">
        <v>2428</v>
      </c>
      <c r="D1089" s="270" t="s">
        <v>987</v>
      </c>
      <c r="E1089" s="277" t="s">
        <v>989</v>
      </c>
      <c r="F1089" s="279" t="s">
        <v>882</v>
      </c>
    </row>
    <row r="1090" spans="1:6" x14ac:dyDescent="0.3">
      <c r="A1090" s="264" t="str">
        <f t="shared" si="16"/>
        <v>TubacAZ</v>
      </c>
      <c r="B1090" s="269">
        <v>85646</v>
      </c>
      <c r="C1090" s="270" t="s">
        <v>2429</v>
      </c>
      <c r="D1090" s="270" t="s">
        <v>987</v>
      </c>
      <c r="E1090" s="277" t="s">
        <v>992</v>
      </c>
      <c r="F1090" s="279" t="s">
        <v>882</v>
      </c>
    </row>
    <row r="1091" spans="1:6" x14ac:dyDescent="0.3">
      <c r="A1091" s="264" t="str">
        <f t="shared" si="16"/>
        <v>AmadoAZ</v>
      </c>
      <c r="B1091" s="269">
        <v>85645</v>
      </c>
      <c r="C1091" s="270" t="s">
        <v>2430</v>
      </c>
      <c r="D1091" s="270" t="s">
        <v>987</v>
      </c>
      <c r="E1091" s="277" t="s">
        <v>1001</v>
      </c>
      <c r="F1091" s="279" t="s">
        <v>882</v>
      </c>
    </row>
    <row r="1092" spans="1:6" x14ac:dyDescent="0.3">
      <c r="A1092" s="264" t="str">
        <f t="shared" ref="A1092:A1155" si="17">CONCATENATE(C1092,D1092)</f>
        <v>HeberAZ</v>
      </c>
      <c r="B1092" s="269">
        <v>85928</v>
      </c>
      <c r="C1092" s="270" t="s">
        <v>2284</v>
      </c>
      <c r="D1092" s="270" t="s">
        <v>987</v>
      </c>
      <c r="E1092" s="277" t="s">
        <v>999</v>
      </c>
      <c r="F1092" s="279" t="s">
        <v>882</v>
      </c>
    </row>
    <row r="1093" spans="1:6" x14ac:dyDescent="0.3">
      <c r="A1093" s="264" t="str">
        <f t="shared" si="17"/>
        <v>PatagoniaAZ</v>
      </c>
      <c r="B1093" s="269">
        <v>85624</v>
      </c>
      <c r="C1093" s="270" t="s">
        <v>2431</v>
      </c>
      <c r="D1093" s="270" t="s">
        <v>987</v>
      </c>
      <c r="E1093" s="277" t="s">
        <v>992</v>
      </c>
      <c r="F1093" s="279" t="s">
        <v>882</v>
      </c>
    </row>
    <row r="1094" spans="1:6" x14ac:dyDescent="0.3">
      <c r="A1094" s="264" t="str">
        <f t="shared" si="17"/>
        <v>SonoitaAZ</v>
      </c>
      <c r="B1094" s="269">
        <v>85637</v>
      </c>
      <c r="C1094" s="270" t="s">
        <v>2432</v>
      </c>
      <c r="D1094" s="270" t="s">
        <v>987</v>
      </c>
      <c r="E1094" s="277" t="s">
        <v>992</v>
      </c>
      <c r="F1094" s="279" t="s">
        <v>882</v>
      </c>
    </row>
    <row r="1095" spans="1:6" x14ac:dyDescent="0.3">
      <c r="A1095" s="264" t="str">
        <f t="shared" si="17"/>
        <v>MammothAZ</v>
      </c>
      <c r="B1095" s="269">
        <v>85618</v>
      </c>
      <c r="C1095" s="270" t="s">
        <v>2433</v>
      </c>
      <c r="D1095" s="270" t="s">
        <v>987</v>
      </c>
      <c r="E1095" s="277" t="s">
        <v>994</v>
      </c>
      <c r="F1095" s="279" t="s">
        <v>882</v>
      </c>
    </row>
    <row r="1096" spans="1:6" x14ac:dyDescent="0.3">
      <c r="A1096" s="264" t="str">
        <f t="shared" si="17"/>
        <v>Dewey-HumboldtAZ</v>
      </c>
      <c r="B1096" s="269">
        <v>86329</v>
      </c>
      <c r="C1096" s="270" t="s">
        <v>2331</v>
      </c>
      <c r="D1096" s="270" t="s">
        <v>987</v>
      </c>
      <c r="E1096" s="277" t="s">
        <v>996</v>
      </c>
      <c r="F1096" s="279" t="s">
        <v>882</v>
      </c>
    </row>
    <row r="1097" spans="1:6" x14ac:dyDescent="0.3">
      <c r="A1097" s="264" t="str">
        <f t="shared" si="17"/>
        <v>StanfieldAZ</v>
      </c>
      <c r="B1097" s="269">
        <v>85172</v>
      </c>
      <c r="C1097" s="270" t="s">
        <v>2434</v>
      </c>
      <c r="D1097" s="270" t="s">
        <v>987</v>
      </c>
      <c r="E1097" s="277" t="s">
        <v>994</v>
      </c>
      <c r="F1097" s="279" t="s">
        <v>882</v>
      </c>
    </row>
    <row r="1098" spans="1:6" x14ac:dyDescent="0.3">
      <c r="A1098" s="264" t="str">
        <f t="shared" si="17"/>
        <v>DudleyvilleAZ</v>
      </c>
      <c r="B1098" s="269">
        <v>85192</v>
      </c>
      <c r="C1098" s="270" t="s">
        <v>2435</v>
      </c>
      <c r="D1098" s="270" t="s">
        <v>987</v>
      </c>
      <c r="E1098" s="277" t="s">
        <v>994</v>
      </c>
      <c r="F1098" s="279" t="s">
        <v>882</v>
      </c>
    </row>
    <row r="1099" spans="1:6" x14ac:dyDescent="0.3">
      <c r="A1099" s="264" t="str">
        <f t="shared" si="17"/>
        <v>ElfridaAZ</v>
      </c>
      <c r="B1099" s="269">
        <v>85610</v>
      </c>
      <c r="C1099" s="270" t="s">
        <v>2436</v>
      </c>
      <c r="D1099" s="270" t="s">
        <v>987</v>
      </c>
      <c r="E1099" s="277" t="s">
        <v>1000</v>
      </c>
      <c r="F1099" s="279" t="s">
        <v>882</v>
      </c>
    </row>
    <row r="1100" spans="1:6" x14ac:dyDescent="0.3">
      <c r="A1100" s="264" t="str">
        <f t="shared" si="17"/>
        <v>BisbeeAZ</v>
      </c>
      <c r="B1100" s="269">
        <v>85620</v>
      </c>
      <c r="C1100" s="270" t="s">
        <v>2366</v>
      </c>
      <c r="D1100" s="270" t="s">
        <v>987</v>
      </c>
      <c r="E1100" s="277" t="s">
        <v>1000</v>
      </c>
      <c r="F1100" s="279" t="s">
        <v>882</v>
      </c>
    </row>
    <row r="1101" spans="1:6" x14ac:dyDescent="0.3">
      <c r="A1101" s="264" t="str">
        <f t="shared" si="17"/>
        <v>Mc NealAZ</v>
      </c>
      <c r="B1101" s="269">
        <v>85617</v>
      </c>
      <c r="C1101" s="270" t="s">
        <v>2437</v>
      </c>
      <c r="D1101" s="270" t="s">
        <v>987</v>
      </c>
      <c r="E1101" s="277" t="s">
        <v>1000</v>
      </c>
      <c r="F1101" s="279" t="s">
        <v>882</v>
      </c>
    </row>
    <row r="1102" spans="1:6" x14ac:dyDescent="0.3">
      <c r="A1102" s="264" t="str">
        <f t="shared" si="17"/>
        <v>YuccaAZ</v>
      </c>
      <c r="B1102" s="269">
        <v>86438</v>
      </c>
      <c r="C1102" s="270" t="s">
        <v>2438</v>
      </c>
      <c r="D1102" s="270" t="s">
        <v>987</v>
      </c>
      <c r="E1102" s="277" t="s">
        <v>990</v>
      </c>
      <c r="F1102" s="279" t="s">
        <v>882</v>
      </c>
    </row>
    <row r="1103" spans="1:6" x14ac:dyDescent="0.3">
      <c r="A1103" s="264" t="str">
        <f t="shared" si="17"/>
        <v>CochiseAZ</v>
      </c>
      <c r="B1103" s="269">
        <v>85606</v>
      </c>
      <c r="C1103" s="270" t="s">
        <v>2439</v>
      </c>
      <c r="D1103" s="270" t="s">
        <v>987</v>
      </c>
      <c r="E1103" s="277" t="s">
        <v>1000</v>
      </c>
      <c r="F1103" s="279" t="s">
        <v>882</v>
      </c>
    </row>
    <row r="1104" spans="1:6" x14ac:dyDescent="0.3">
      <c r="A1104" s="264" t="str">
        <f t="shared" si="17"/>
        <v>Joseph CityAZ</v>
      </c>
      <c r="B1104" s="269">
        <v>86032</v>
      </c>
      <c r="C1104" s="270" t="s">
        <v>2440</v>
      </c>
      <c r="D1104" s="270" t="s">
        <v>987</v>
      </c>
      <c r="E1104" s="277" t="s">
        <v>999</v>
      </c>
      <c r="F1104" s="279" t="s">
        <v>882</v>
      </c>
    </row>
    <row r="1105" spans="1:6" x14ac:dyDescent="0.3">
      <c r="A1105" s="264" t="str">
        <f t="shared" si="17"/>
        <v>ParksAZ</v>
      </c>
      <c r="B1105" s="269">
        <v>86018</v>
      </c>
      <c r="C1105" s="270" t="s">
        <v>2441</v>
      </c>
      <c r="D1105" s="270" t="s">
        <v>987</v>
      </c>
      <c r="E1105" s="277" t="s">
        <v>989</v>
      </c>
      <c r="F1105" s="279" t="s">
        <v>882</v>
      </c>
    </row>
    <row r="1106" spans="1:6" x14ac:dyDescent="0.3">
      <c r="A1106" s="264" t="str">
        <f t="shared" si="17"/>
        <v>YarnellAZ</v>
      </c>
      <c r="B1106" s="269">
        <v>85362</v>
      </c>
      <c r="C1106" s="270" t="s">
        <v>2442</v>
      </c>
      <c r="D1106" s="270" t="s">
        <v>987</v>
      </c>
      <c r="E1106" s="277" t="s">
        <v>996</v>
      </c>
      <c r="F1106" s="279" t="s">
        <v>882</v>
      </c>
    </row>
    <row r="1107" spans="1:6" x14ac:dyDescent="0.3">
      <c r="A1107" s="264" t="str">
        <f t="shared" si="17"/>
        <v>ArivacaAZ</v>
      </c>
      <c r="B1107" s="269">
        <v>85601</v>
      </c>
      <c r="C1107" s="270" t="s">
        <v>2443</v>
      </c>
      <c r="D1107" s="270" t="s">
        <v>987</v>
      </c>
      <c r="E1107" s="277" t="s">
        <v>1001</v>
      </c>
      <c r="F1107" s="279" t="s">
        <v>882</v>
      </c>
    </row>
    <row r="1108" spans="1:6" x14ac:dyDescent="0.3">
      <c r="A1108" s="264" t="str">
        <f t="shared" si="17"/>
        <v>RooseveltAZ</v>
      </c>
      <c r="B1108" s="269">
        <v>85545</v>
      </c>
      <c r="C1108" s="270" t="s">
        <v>2444</v>
      </c>
      <c r="D1108" s="270" t="s">
        <v>987</v>
      </c>
      <c r="E1108" s="277" t="s">
        <v>993</v>
      </c>
      <c r="F1108" s="279" t="s">
        <v>882</v>
      </c>
    </row>
    <row r="1109" spans="1:6" x14ac:dyDescent="0.3">
      <c r="A1109" s="264" t="str">
        <f t="shared" si="17"/>
        <v>San SimonAZ</v>
      </c>
      <c r="B1109" s="269">
        <v>85632</v>
      </c>
      <c r="C1109" s="270" t="s">
        <v>2445</v>
      </c>
      <c r="D1109" s="270" t="s">
        <v>987</v>
      </c>
      <c r="E1109" s="277" t="s">
        <v>1000</v>
      </c>
      <c r="F1109" s="279" t="s">
        <v>882</v>
      </c>
    </row>
    <row r="1110" spans="1:6" x14ac:dyDescent="0.3">
      <c r="A1110" s="264" t="str">
        <f t="shared" si="17"/>
        <v>AguilaAZ</v>
      </c>
      <c r="B1110" s="269">
        <v>85320</v>
      </c>
      <c r="C1110" s="270" t="s">
        <v>2446</v>
      </c>
      <c r="D1110" s="270" t="s">
        <v>987</v>
      </c>
      <c r="E1110" s="277" t="s">
        <v>994</v>
      </c>
      <c r="F1110" s="279" t="s">
        <v>882</v>
      </c>
    </row>
    <row r="1111" spans="1:6" x14ac:dyDescent="0.3">
      <c r="A1111" s="264" t="str">
        <f t="shared" si="17"/>
        <v>YoungAZ</v>
      </c>
      <c r="B1111" s="269">
        <v>85554</v>
      </c>
      <c r="C1111" s="270" t="s">
        <v>2447</v>
      </c>
      <c r="D1111" s="270" t="s">
        <v>987</v>
      </c>
      <c r="E1111" s="277" t="s">
        <v>993</v>
      </c>
      <c r="F1111" s="279" t="s">
        <v>882</v>
      </c>
    </row>
    <row r="1112" spans="1:6" x14ac:dyDescent="0.3">
      <c r="A1112" s="264" t="str">
        <f t="shared" si="17"/>
        <v>Fort McDowellAZ</v>
      </c>
      <c r="B1112" s="269">
        <v>85264</v>
      </c>
      <c r="C1112" s="270" t="s">
        <v>2448</v>
      </c>
      <c r="D1112" s="270" t="s">
        <v>987</v>
      </c>
      <c r="E1112" s="277" t="s">
        <v>994</v>
      </c>
      <c r="F1112" s="279" t="s">
        <v>882</v>
      </c>
    </row>
    <row r="1113" spans="1:6" x14ac:dyDescent="0.3">
      <c r="A1113" s="264" t="str">
        <f t="shared" si="17"/>
        <v>TubacAZ</v>
      </c>
      <c r="B1113" s="269">
        <v>85640</v>
      </c>
      <c r="C1113" s="270" t="s">
        <v>2429</v>
      </c>
      <c r="D1113" s="270" t="s">
        <v>987</v>
      </c>
      <c r="E1113" s="277" t="s">
        <v>992</v>
      </c>
      <c r="F1113" s="279" t="s">
        <v>882</v>
      </c>
    </row>
    <row r="1114" spans="1:6" x14ac:dyDescent="0.3">
      <c r="A1114" s="264" t="str">
        <f t="shared" si="17"/>
        <v>ElginAZ</v>
      </c>
      <c r="B1114" s="269">
        <v>85611</v>
      </c>
      <c r="C1114" s="270" t="s">
        <v>2449</v>
      </c>
      <c r="D1114" s="270" t="s">
        <v>987</v>
      </c>
      <c r="E1114" s="277" t="s">
        <v>992</v>
      </c>
      <c r="F1114" s="279" t="s">
        <v>882</v>
      </c>
    </row>
    <row r="1115" spans="1:6" x14ac:dyDescent="0.3">
      <c r="A1115" s="264" t="str">
        <f t="shared" si="17"/>
        <v>FlagstaffAZ</v>
      </c>
      <c r="B1115" s="269">
        <v>86015</v>
      </c>
      <c r="C1115" s="270" t="s">
        <v>989</v>
      </c>
      <c r="D1115" s="270" t="s">
        <v>987</v>
      </c>
      <c r="E1115" s="277" t="s">
        <v>989</v>
      </c>
      <c r="F1115" s="279" t="s">
        <v>882</v>
      </c>
    </row>
    <row r="1116" spans="1:6" x14ac:dyDescent="0.3">
      <c r="A1116" s="264" t="str">
        <f t="shared" si="17"/>
        <v>ChlorideAZ</v>
      </c>
      <c r="B1116" s="269">
        <v>86431</v>
      </c>
      <c r="C1116" s="270" t="s">
        <v>2450</v>
      </c>
      <c r="D1116" s="270" t="s">
        <v>987</v>
      </c>
      <c r="E1116" s="277" t="s">
        <v>990</v>
      </c>
      <c r="F1116" s="279" t="s">
        <v>882</v>
      </c>
    </row>
    <row r="1117" spans="1:6" x14ac:dyDescent="0.3">
      <c r="A1117" s="264" t="str">
        <f t="shared" si="17"/>
        <v>JeromeAZ</v>
      </c>
      <c r="B1117" s="269">
        <v>86331</v>
      </c>
      <c r="C1117" s="270" t="s">
        <v>2451</v>
      </c>
      <c r="D1117" s="270" t="s">
        <v>987</v>
      </c>
      <c r="E1117" s="277" t="s">
        <v>996</v>
      </c>
      <c r="F1117" s="279" t="s">
        <v>882</v>
      </c>
    </row>
    <row r="1118" spans="1:6" x14ac:dyDescent="0.3">
      <c r="A1118" s="264" t="str">
        <f t="shared" si="17"/>
        <v>WelltonAZ</v>
      </c>
      <c r="B1118" s="269">
        <v>85352</v>
      </c>
      <c r="C1118" s="270" t="s">
        <v>2402</v>
      </c>
      <c r="D1118" s="270" t="s">
        <v>987</v>
      </c>
      <c r="E1118" s="277" t="s">
        <v>1003</v>
      </c>
      <c r="F1118" s="279" t="s">
        <v>882</v>
      </c>
    </row>
    <row r="1119" spans="1:6" x14ac:dyDescent="0.3">
      <c r="A1119" s="264" t="str">
        <f t="shared" si="17"/>
        <v>ArlingtonAZ</v>
      </c>
      <c r="B1119" s="269">
        <v>85322</v>
      </c>
      <c r="C1119" s="270" t="s">
        <v>2452</v>
      </c>
      <c r="D1119" s="270" t="s">
        <v>987</v>
      </c>
      <c r="E1119" s="277" t="s">
        <v>994</v>
      </c>
      <c r="F1119" s="279" t="s">
        <v>882</v>
      </c>
    </row>
    <row r="1120" spans="1:6" x14ac:dyDescent="0.3">
      <c r="A1120" s="264" t="str">
        <f t="shared" si="17"/>
        <v>PinedaleAZ</v>
      </c>
      <c r="B1120" s="269">
        <v>85934</v>
      </c>
      <c r="C1120" s="270" t="s">
        <v>2453</v>
      </c>
      <c r="D1120" s="270" t="s">
        <v>987</v>
      </c>
      <c r="E1120" s="277" t="s">
        <v>999</v>
      </c>
      <c r="F1120" s="279" t="s">
        <v>882</v>
      </c>
    </row>
    <row r="1121" spans="1:6" x14ac:dyDescent="0.3">
      <c r="A1121" s="264" t="str">
        <f t="shared" si="17"/>
        <v>Forest LakesAZ</v>
      </c>
      <c r="B1121" s="269">
        <v>85931</v>
      </c>
      <c r="C1121" s="270" t="s">
        <v>2454</v>
      </c>
      <c r="D1121" s="270" t="s">
        <v>987</v>
      </c>
      <c r="E1121" s="277" t="s">
        <v>989</v>
      </c>
      <c r="F1121" s="279" t="s">
        <v>882</v>
      </c>
    </row>
    <row r="1122" spans="1:6" x14ac:dyDescent="0.3">
      <c r="A1122" s="264" t="str">
        <f t="shared" si="17"/>
        <v>Skull ValleyAZ</v>
      </c>
      <c r="B1122" s="269">
        <v>86338</v>
      </c>
      <c r="C1122" s="270" t="s">
        <v>2455</v>
      </c>
      <c r="D1122" s="270" t="s">
        <v>987</v>
      </c>
      <c r="E1122" s="277" t="s">
        <v>996</v>
      </c>
      <c r="F1122" s="279" t="s">
        <v>882</v>
      </c>
    </row>
    <row r="1123" spans="1:6" x14ac:dyDescent="0.3">
      <c r="A1123" s="264" t="str">
        <f t="shared" si="17"/>
        <v>GlobeAZ</v>
      </c>
      <c r="B1123" s="269">
        <v>85135</v>
      </c>
      <c r="C1123" s="270" t="s">
        <v>2353</v>
      </c>
      <c r="D1123" s="270" t="s">
        <v>987</v>
      </c>
      <c r="E1123" s="277" t="s">
        <v>993</v>
      </c>
      <c r="F1123" s="279" t="s">
        <v>882</v>
      </c>
    </row>
    <row r="1124" spans="1:6" x14ac:dyDescent="0.3">
      <c r="A1124" s="264" t="str">
        <f t="shared" si="17"/>
        <v>Willow BeachAZ</v>
      </c>
      <c r="B1124" s="269">
        <v>86445</v>
      </c>
      <c r="C1124" s="270" t="s">
        <v>2456</v>
      </c>
      <c r="D1124" s="270" t="s">
        <v>987</v>
      </c>
      <c r="E1124" s="277" t="s">
        <v>990</v>
      </c>
      <c r="F1124" s="279" t="s">
        <v>882</v>
      </c>
    </row>
    <row r="1125" spans="1:6" x14ac:dyDescent="0.3">
      <c r="A1125" s="264" t="str">
        <f t="shared" si="17"/>
        <v>SomertonAZ</v>
      </c>
      <c r="B1125" s="269">
        <v>85336</v>
      </c>
      <c r="C1125" s="270" t="s">
        <v>2333</v>
      </c>
      <c r="D1125" s="270" t="s">
        <v>987</v>
      </c>
      <c r="E1125" s="277" t="s">
        <v>1003</v>
      </c>
      <c r="F1125" s="279" t="s">
        <v>882</v>
      </c>
    </row>
    <row r="1126" spans="1:6" x14ac:dyDescent="0.3">
      <c r="A1126" s="264" t="str">
        <f t="shared" si="17"/>
        <v>DatelandAZ</v>
      </c>
      <c r="B1126" s="269">
        <v>85333</v>
      </c>
      <c r="C1126" s="270" t="s">
        <v>2457</v>
      </c>
      <c r="D1126" s="270" t="s">
        <v>987</v>
      </c>
      <c r="E1126" s="277" t="s">
        <v>1003</v>
      </c>
      <c r="F1126" s="279" t="s">
        <v>882</v>
      </c>
    </row>
    <row r="1127" spans="1:6" x14ac:dyDescent="0.3">
      <c r="A1127" s="264" t="str">
        <f t="shared" si="17"/>
        <v>WikieupAZ</v>
      </c>
      <c r="B1127" s="269">
        <v>85360</v>
      </c>
      <c r="C1127" s="270" t="s">
        <v>2458</v>
      </c>
      <c r="D1127" s="270" t="s">
        <v>987</v>
      </c>
      <c r="E1127" s="277" t="s">
        <v>990</v>
      </c>
      <c r="F1127" s="279" t="s">
        <v>882</v>
      </c>
    </row>
    <row r="1128" spans="1:6" x14ac:dyDescent="0.3">
      <c r="A1128" s="264" t="str">
        <f t="shared" si="17"/>
        <v>ThatcherAZ</v>
      </c>
      <c r="B1128" s="269">
        <v>85531</v>
      </c>
      <c r="C1128" s="270" t="s">
        <v>2383</v>
      </c>
      <c r="D1128" s="270" t="s">
        <v>987</v>
      </c>
      <c r="E1128" s="277" t="s">
        <v>998</v>
      </c>
      <c r="F1128" s="279" t="s">
        <v>882</v>
      </c>
    </row>
    <row r="1129" spans="1:6" x14ac:dyDescent="0.3">
      <c r="A1129" s="264" t="str">
        <f t="shared" si="17"/>
        <v>Show LowAZ</v>
      </c>
      <c r="B1129" s="269">
        <v>85923</v>
      </c>
      <c r="C1129" s="270" t="s">
        <v>999</v>
      </c>
      <c r="D1129" s="270" t="s">
        <v>987</v>
      </c>
      <c r="E1129" s="277" t="s">
        <v>999</v>
      </c>
      <c r="F1129" s="279" t="s">
        <v>882</v>
      </c>
    </row>
    <row r="1130" spans="1:6" x14ac:dyDescent="0.3">
      <c r="A1130" s="264" t="str">
        <f t="shared" si="17"/>
        <v>Fort ThomasAZ</v>
      </c>
      <c r="B1130" s="269">
        <v>85536</v>
      </c>
      <c r="C1130" s="270" t="s">
        <v>2459</v>
      </c>
      <c r="D1130" s="270" t="s">
        <v>987</v>
      </c>
      <c r="E1130" s="277" t="s">
        <v>998</v>
      </c>
      <c r="F1130" s="279" t="s">
        <v>882</v>
      </c>
    </row>
    <row r="1131" spans="1:6" x14ac:dyDescent="0.3">
      <c r="A1131" s="264" t="str">
        <f t="shared" si="17"/>
        <v>DragoonAZ</v>
      </c>
      <c r="B1131" s="269">
        <v>85609</v>
      </c>
      <c r="C1131" s="270" t="s">
        <v>2460</v>
      </c>
      <c r="D1131" s="270" t="s">
        <v>987</v>
      </c>
      <c r="E1131" s="277" t="s">
        <v>1000</v>
      </c>
      <c r="F1131" s="279" t="s">
        <v>882</v>
      </c>
    </row>
    <row r="1132" spans="1:6" x14ac:dyDescent="0.3">
      <c r="A1132" s="264" t="str">
        <f t="shared" si="17"/>
        <v>BensonAZ</v>
      </c>
      <c r="B1132" s="269">
        <v>85627</v>
      </c>
      <c r="C1132" s="270" t="s">
        <v>2337</v>
      </c>
      <c r="D1132" s="270" t="s">
        <v>987</v>
      </c>
      <c r="E1132" s="277" t="s">
        <v>1000</v>
      </c>
      <c r="F1132" s="279" t="s">
        <v>882</v>
      </c>
    </row>
    <row r="1133" spans="1:6" x14ac:dyDescent="0.3">
      <c r="A1133" s="264" t="str">
        <f t="shared" si="17"/>
        <v>Mormon LakeAZ</v>
      </c>
      <c r="B1133" s="269">
        <v>86038</v>
      </c>
      <c r="C1133" s="270" t="s">
        <v>2461</v>
      </c>
      <c r="D1133" s="270" t="s">
        <v>987</v>
      </c>
      <c r="E1133" s="277" t="s">
        <v>989</v>
      </c>
      <c r="F1133" s="279" t="s">
        <v>882</v>
      </c>
    </row>
    <row r="1134" spans="1:6" x14ac:dyDescent="0.3">
      <c r="A1134" s="264" t="str">
        <f t="shared" si="17"/>
        <v>Valley FarmsAZ</v>
      </c>
      <c r="B1134" s="269">
        <v>85191</v>
      </c>
      <c r="C1134" s="270" t="s">
        <v>2462</v>
      </c>
      <c r="D1134" s="270" t="s">
        <v>987</v>
      </c>
      <c r="E1134" s="277" t="s">
        <v>994</v>
      </c>
      <c r="F1134" s="279" t="s">
        <v>882</v>
      </c>
    </row>
    <row r="1135" spans="1:6" x14ac:dyDescent="0.3">
      <c r="A1135" s="264" t="str">
        <f t="shared" si="17"/>
        <v>RollAZ</v>
      </c>
      <c r="B1135" s="269">
        <v>85347</v>
      </c>
      <c r="C1135" s="270" t="s">
        <v>2463</v>
      </c>
      <c r="D1135" s="270" t="s">
        <v>987</v>
      </c>
      <c r="E1135" s="277" t="s">
        <v>1003</v>
      </c>
      <c r="F1135" s="279" t="s">
        <v>882</v>
      </c>
    </row>
    <row r="1136" spans="1:6" x14ac:dyDescent="0.3">
      <c r="A1136" s="264" t="str">
        <f t="shared" si="17"/>
        <v>PageAZ</v>
      </c>
      <c r="B1136" s="269">
        <v>86036</v>
      </c>
      <c r="C1136" s="270" t="s">
        <v>2363</v>
      </c>
      <c r="D1136" s="270" t="s">
        <v>987</v>
      </c>
      <c r="E1136" s="277" t="s">
        <v>989</v>
      </c>
      <c r="F1136" s="279" t="s">
        <v>882</v>
      </c>
    </row>
    <row r="1137" spans="1:6" x14ac:dyDescent="0.3">
      <c r="A1137" s="264" t="str">
        <f t="shared" si="17"/>
        <v>EloyAZ</v>
      </c>
      <c r="B1137" s="269">
        <v>85141</v>
      </c>
      <c r="C1137" s="270" t="s">
        <v>2348</v>
      </c>
      <c r="D1137" s="270" t="s">
        <v>987</v>
      </c>
      <c r="E1137" s="277" t="s">
        <v>994</v>
      </c>
      <c r="F1137" s="279" t="s">
        <v>882</v>
      </c>
    </row>
    <row r="1138" spans="1:6" x14ac:dyDescent="0.3">
      <c r="A1138" s="264" t="str">
        <f t="shared" si="17"/>
        <v>Peach SpringsAZ</v>
      </c>
      <c r="B1138" s="269">
        <v>86433</v>
      </c>
      <c r="C1138" s="270" t="s">
        <v>2464</v>
      </c>
      <c r="D1138" s="270" t="s">
        <v>987</v>
      </c>
      <c r="E1138" s="277" t="s">
        <v>990</v>
      </c>
      <c r="F1138" s="279" t="s">
        <v>882</v>
      </c>
    </row>
    <row r="1139" spans="1:6" x14ac:dyDescent="0.3">
      <c r="A1139" s="264" t="str">
        <f t="shared" si="17"/>
        <v>BensonAZ</v>
      </c>
      <c r="B1139" s="269">
        <v>85619</v>
      </c>
      <c r="C1139" s="270" t="s">
        <v>2337</v>
      </c>
      <c r="D1139" s="270" t="s">
        <v>987</v>
      </c>
      <c r="E1139" s="277" t="s">
        <v>1000</v>
      </c>
      <c r="F1139" s="279" t="s">
        <v>882</v>
      </c>
    </row>
    <row r="1140" spans="1:6" x14ac:dyDescent="0.3">
      <c r="A1140" s="264" t="str">
        <f t="shared" si="17"/>
        <v>PaysonAZ</v>
      </c>
      <c r="B1140" s="269">
        <v>7961</v>
      </c>
      <c r="C1140" s="270" t="s">
        <v>993</v>
      </c>
      <c r="D1140" s="270" t="s">
        <v>987</v>
      </c>
      <c r="E1140" s="277" t="s">
        <v>993</v>
      </c>
      <c r="F1140" s="279" t="s">
        <v>882</v>
      </c>
    </row>
    <row r="1141" spans="1:6" x14ac:dyDescent="0.3">
      <c r="A1141" s="264" t="str">
        <f t="shared" si="17"/>
        <v>KingmanAZ</v>
      </c>
      <c r="B1141" s="269">
        <v>86411</v>
      </c>
      <c r="C1141" s="270" t="s">
        <v>2261</v>
      </c>
      <c r="D1141" s="270" t="s">
        <v>987</v>
      </c>
      <c r="E1141" s="277" t="s">
        <v>990</v>
      </c>
      <c r="F1141" s="279" t="s">
        <v>882</v>
      </c>
    </row>
    <row r="1142" spans="1:6" x14ac:dyDescent="0.3">
      <c r="A1142" s="264" t="str">
        <f t="shared" si="17"/>
        <v>ValentineAZ</v>
      </c>
      <c r="B1142" s="269">
        <v>86437</v>
      </c>
      <c r="C1142" s="270" t="s">
        <v>2465</v>
      </c>
      <c r="D1142" s="270" t="s">
        <v>987</v>
      </c>
      <c r="E1142" s="277" t="s">
        <v>990</v>
      </c>
      <c r="F1142" s="279" t="s">
        <v>882</v>
      </c>
    </row>
    <row r="1143" spans="1:6" x14ac:dyDescent="0.3">
      <c r="A1143" s="264" t="str">
        <f t="shared" si="17"/>
        <v>BuckeyeAZ</v>
      </c>
      <c r="B1143" s="269">
        <v>85343</v>
      </c>
      <c r="C1143" s="270" t="s">
        <v>2180</v>
      </c>
      <c r="D1143" s="270" t="s">
        <v>987</v>
      </c>
      <c r="E1143" s="277" t="s">
        <v>994</v>
      </c>
      <c r="F1143" s="279" t="s">
        <v>882</v>
      </c>
    </row>
    <row r="1144" spans="1:6" x14ac:dyDescent="0.3">
      <c r="A1144" s="264" t="str">
        <f t="shared" si="17"/>
        <v>Crown KingAZ</v>
      </c>
      <c r="B1144" s="269">
        <v>86343</v>
      </c>
      <c r="C1144" s="270" t="s">
        <v>2466</v>
      </c>
      <c r="D1144" s="270" t="s">
        <v>987</v>
      </c>
      <c r="E1144" s="277" t="s">
        <v>996</v>
      </c>
      <c r="F1144" s="279" t="s">
        <v>882</v>
      </c>
    </row>
    <row r="1145" spans="1:6" x14ac:dyDescent="0.3">
      <c r="A1145" s="264" t="str">
        <f t="shared" si="17"/>
        <v>Crown KingAZ</v>
      </c>
      <c r="B1145" s="269">
        <v>86343</v>
      </c>
      <c r="C1145" s="270" t="s">
        <v>2466</v>
      </c>
      <c r="D1145" s="270" t="s">
        <v>987</v>
      </c>
      <c r="E1145" s="277" t="s">
        <v>996</v>
      </c>
      <c r="F1145" s="279" t="s">
        <v>882</v>
      </c>
    </row>
    <row r="1146" spans="1:6" x14ac:dyDescent="0.3">
      <c r="A1146" s="264" t="str">
        <f t="shared" si="17"/>
        <v>San FranciscoCA</v>
      </c>
      <c r="B1146" s="269">
        <v>94109</v>
      </c>
      <c r="C1146" s="270" t="s">
        <v>2467</v>
      </c>
      <c r="D1146" s="270" t="s">
        <v>380</v>
      </c>
      <c r="E1146" s="277" t="s">
        <v>918</v>
      </c>
      <c r="F1146" s="279" t="s">
        <v>882</v>
      </c>
    </row>
    <row r="1147" spans="1:6" x14ac:dyDescent="0.3">
      <c r="A1147" s="264" t="str">
        <f t="shared" si="17"/>
        <v>HawthorneCA</v>
      </c>
      <c r="B1147" s="269">
        <v>90250</v>
      </c>
      <c r="C1147" s="270" t="s">
        <v>2468</v>
      </c>
      <c r="D1147" s="270" t="s">
        <v>380</v>
      </c>
      <c r="E1147" s="277" t="s">
        <v>1017</v>
      </c>
      <c r="F1147" s="279" t="s">
        <v>484</v>
      </c>
    </row>
    <row r="1148" spans="1:6" x14ac:dyDescent="0.3">
      <c r="A1148" s="264" t="str">
        <f t="shared" si="17"/>
        <v>PittsburgCA</v>
      </c>
      <c r="B1148" s="269">
        <v>94565</v>
      </c>
      <c r="C1148" s="270" t="s">
        <v>1439</v>
      </c>
      <c r="D1148" s="270" t="s">
        <v>380</v>
      </c>
      <c r="E1148" s="277" t="s">
        <v>918</v>
      </c>
      <c r="F1148" s="279" t="s">
        <v>484</v>
      </c>
    </row>
    <row r="1149" spans="1:6" x14ac:dyDescent="0.3">
      <c r="A1149" s="264" t="str">
        <f t="shared" si="17"/>
        <v>Los AngelesCA</v>
      </c>
      <c r="B1149" s="269">
        <v>90046</v>
      </c>
      <c r="C1149" s="270" t="s">
        <v>378</v>
      </c>
      <c r="D1149" s="270" t="s">
        <v>380</v>
      </c>
      <c r="E1149" s="277" t="s">
        <v>1017</v>
      </c>
      <c r="F1149" s="279" t="s">
        <v>484</v>
      </c>
    </row>
    <row r="1150" spans="1:6" x14ac:dyDescent="0.3">
      <c r="A1150" s="264" t="str">
        <f t="shared" si="17"/>
        <v>AlamedaCA</v>
      </c>
      <c r="B1150" s="269">
        <v>94501</v>
      </c>
      <c r="C1150" s="270" t="s">
        <v>2469</v>
      </c>
      <c r="D1150" s="270" t="s">
        <v>380</v>
      </c>
      <c r="E1150" s="277" t="s">
        <v>918</v>
      </c>
      <c r="F1150" s="279" t="s">
        <v>484</v>
      </c>
    </row>
    <row r="1151" spans="1:6" x14ac:dyDescent="0.3">
      <c r="A1151" s="264" t="str">
        <f t="shared" si="17"/>
        <v>San FranciscoCA</v>
      </c>
      <c r="B1151" s="269">
        <v>94110</v>
      </c>
      <c r="C1151" s="270" t="s">
        <v>2467</v>
      </c>
      <c r="D1151" s="270" t="s">
        <v>380</v>
      </c>
      <c r="E1151" s="277" t="s">
        <v>918</v>
      </c>
      <c r="F1151" s="279" t="s">
        <v>484</v>
      </c>
    </row>
    <row r="1152" spans="1:6" x14ac:dyDescent="0.3">
      <c r="A1152" s="264" t="str">
        <f t="shared" si="17"/>
        <v>Los AngelesCA</v>
      </c>
      <c r="B1152" s="269">
        <v>90034</v>
      </c>
      <c r="C1152" s="270" t="s">
        <v>378</v>
      </c>
      <c r="D1152" s="270" t="s">
        <v>380</v>
      </c>
      <c r="E1152" s="277" t="s">
        <v>1017</v>
      </c>
      <c r="F1152" s="279" t="s">
        <v>484</v>
      </c>
    </row>
    <row r="1153" spans="1:6" x14ac:dyDescent="0.3">
      <c r="A1153" s="264" t="str">
        <f t="shared" si="17"/>
        <v>FolsomCA</v>
      </c>
      <c r="B1153" s="269">
        <v>95630</v>
      </c>
      <c r="C1153" s="270" t="s">
        <v>2470</v>
      </c>
      <c r="D1153" s="270" t="s">
        <v>380</v>
      </c>
      <c r="E1153" s="277" t="s">
        <v>912</v>
      </c>
      <c r="F1153" s="279" t="s">
        <v>484</v>
      </c>
    </row>
    <row r="1154" spans="1:6" x14ac:dyDescent="0.3">
      <c r="A1154" s="264" t="str">
        <f t="shared" si="17"/>
        <v>Long BeachCA</v>
      </c>
      <c r="B1154" s="269">
        <v>90805</v>
      </c>
      <c r="C1154" s="270" t="s">
        <v>2471</v>
      </c>
      <c r="D1154" s="270" t="s">
        <v>380</v>
      </c>
      <c r="E1154" s="277" t="s">
        <v>1017</v>
      </c>
      <c r="F1154" s="279" t="s">
        <v>484</v>
      </c>
    </row>
    <row r="1155" spans="1:6" x14ac:dyDescent="0.3">
      <c r="A1155" s="264" t="str">
        <f t="shared" si="17"/>
        <v>NorwalkCA</v>
      </c>
      <c r="B1155" s="269">
        <v>90650</v>
      </c>
      <c r="C1155" s="270" t="s">
        <v>1984</v>
      </c>
      <c r="D1155" s="270" t="s">
        <v>380</v>
      </c>
      <c r="E1155" s="277" t="s">
        <v>1017</v>
      </c>
      <c r="F1155" s="279" t="s">
        <v>484</v>
      </c>
    </row>
    <row r="1156" spans="1:6" x14ac:dyDescent="0.3">
      <c r="A1156" s="264" t="str">
        <f t="shared" ref="A1156:A1219" si="18">CONCATENATE(C1156,D1156)</f>
        <v>Los AngelesCA</v>
      </c>
      <c r="B1156" s="269">
        <v>90044</v>
      </c>
      <c r="C1156" s="270" t="s">
        <v>378</v>
      </c>
      <c r="D1156" s="270" t="s">
        <v>380</v>
      </c>
      <c r="E1156" s="277" t="s">
        <v>1017</v>
      </c>
      <c r="F1156" s="279" t="s">
        <v>484</v>
      </c>
    </row>
    <row r="1157" spans="1:6" x14ac:dyDescent="0.3">
      <c r="A1157" s="264" t="str">
        <f t="shared" si="18"/>
        <v>WestminsterCA</v>
      </c>
      <c r="B1157" s="269">
        <v>92683</v>
      </c>
      <c r="C1157" s="270" t="s">
        <v>2472</v>
      </c>
      <c r="D1157" s="270" t="s">
        <v>380</v>
      </c>
      <c r="E1157" s="277" t="s">
        <v>1017</v>
      </c>
      <c r="F1157" s="279" t="s">
        <v>484</v>
      </c>
    </row>
    <row r="1158" spans="1:6" x14ac:dyDescent="0.3">
      <c r="A1158" s="264" t="str">
        <f t="shared" si="18"/>
        <v>Chino HillsCA</v>
      </c>
      <c r="B1158" s="269">
        <v>91709</v>
      </c>
      <c r="C1158" s="270" t="s">
        <v>2473</v>
      </c>
      <c r="D1158" s="270" t="s">
        <v>380</v>
      </c>
      <c r="E1158" s="277" t="s">
        <v>1030</v>
      </c>
      <c r="F1158" s="279" t="s">
        <v>484</v>
      </c>
    </row>
    <row r="1159" spans="1:6" x14ac:dyDescent="0.3">
      <c r="A1159" s="264" t="str">
        <f t="shared" si="18"/>
        <v>NapaCA</v>
      </c>
      <c r="B1159" s="269">
        <v>94558</v>
      </c>
      <c r="C1159" s="270" t="s">
        <v>1025</v>
      </c>
      <c r="D1159" s="270" t="s">
        <v>380</v>
      </c>
      <c r="E1159" s="277" t="s">
        <v>1025</v>
      </c>
      <c r="F1159" s="279" t="s">
        <v>484</v>
      </c>
    </row>
    <row r="1160" spans="1:6" x14ac:dyDescent="0.3">
      <c r="A1160" s="264" t="str">
        <f t="shared" si="18"/>
        <v>Los AngelesCA</v>
      </c>
      <c r="B1160" s="269">
        <v>90026</v>
      </c>
      <c r="C1160" s="270" t="s">
        <v>378</v>
      </c>
      <c r="D1160" s="270" t="s">
        <v>380</v>
      </c>
      <c r="E1160" s="277" t="s">
        <v>1017</v>
      </c>
      <c r="F1160" s="279" t="s">
        <v>484</v>
      </c>
    </row>
    <row r="1161" spans="1:6" x14ac:dyDescent="0.3">
      <c r="A1161" s="264" t="str">
        <f t="shared" si="18"/>
        <v>Chula VistaCA</v>
      </c>
      <c r="B1161" s="269">
        <v>91910</v>
      </c>
      <c r="C1161" s="270" t="s">
        <v>2474</v>
      </c>
      <c r="D1161" s="270" t="s">
        <v>380</v>
      </c>
      <c r="E1161" s="277" t="s">
        <v>1033</v>
      </c>
      <c r="F1161" s="279" t="s">
        <v>484</v>
      </c>
    </row>
    <row r="1162" spans="1:6" x14ac:dyDescent="0.3">
      <c r="A1162" s="264" t="str">
        <f t="shared" si="18"/>
        <v>FresnoCA</v>
      </c>
      <c r="B1162" s="269">
        <v>93722</v>
      </c>
      <c r="C1162" s="270" t="s">
        <v>1015</v>
      </c>
      <c r="D1162" s="270" t="s">
        <v>380</v>
      </c>
      <c r="E1162" s="277" t="s">
        <v>1015</v>
      </c>
      <c r="F1162" s="279" t="s">
        <v>484</v>
      </c>
    </row>
    <row r="1163" spans="1:6" x14ac:dyDescent="0.3">
      <c r="A1163" s="264" t="str">
        <f t="shared" si="18"/>
        <v>FairfieldCA</v>
      </c>
      <c r="B1163" s="269">
        <v>94533</v>
      </c>
      <c r="C1163" s="270" t="s">
        <v>1201</v>
      </c>
      <c r="D1163" s="270" t="s">
        <v>380</v>
      </c>
      <c r="E1163" s="277" t="s">
        <v>1049</v>
      </c>
      <c r="F1163" s="279" t="s">
        <v>484</v>
      </c>
    </row>
    <row r="1164" spans="1:6" x14ac:dyDescent="0.3">
      <c r="A1164" s="264" t="str">
        <f t="shared" si="18"/>
        <v>CarmichaelCA</v>
      </c>
      <c r="B1164" s="269">
        <v>95608</v>
      </c>
      <c r="C1164" s="270" t="s">
        <v>2475</v>
      </c>
      <c r="D1164" s="270" t="s">
        <v>380</v>
      </c>
      <c r="E1164" s="277" t="s">
        <v>912</v>
      </c>
      <c r="F1164" s="279" t="s">
        <v>484</v>
      </c>
    </row>
    <row r="1165" spans="1:6" x14ac:dyDescent="0.3">
      <c r="A1165" s="264" t="str">
        <f t="shared" si="18"/>
        <v>Laguna NiguelCA</v>
      </c>
      <c r="B1165" s="269">
        <v>92677</v>
      </c>
      <c r="C1165" s="270" t="s">
        <v>2476</v>
      </c>
      <c r="D1165" s="270" t="s">
        <v>380</v>
      </c>
      <c r="E1165" s="277" t="s">
        <v>1017</v>
      </c>
      <c r="F1165" s="279" t="s">
        <v>484</v>
      </c>
    </row>
    <row r="1166" spans="1:6" x14ac:dyDescent="0.3">
      <c r="A1166" s="264" t="str">
        <f t="shared" si="18"/>
        <v>Los AngelesCA</v>
      </c>
      <c r="B1166" s="269">
        <v>90066</v>
      </c>
      <c r="C1166" s="270" t="s">
        <v>378</v>
      </c>
      <c r="D1166" s="270" t="s">
        <v>380</v>
      </c>
      <c r="E1166" s="277" t="s">
        <v>1017</v>
      </c>
      <c r="F1166" s="279" t="s">
        <v>484</v>
      </c>
    </row>
    <row r="1167" spans="1:6" x14ac:dyDescent="0.3">
      <c r="A1167" s="264" t="str">
        <f t="shared" si="18"/>
        <v>FontanaCA</v>
      </c>
      <c r="B1167" s="269">
        <v>92336</v>
      </c>
      <c r="C1167" s="270" t="s">
        <v>2477</v>
      </c>
      <c r="D1167" s="270" t="s">
        <v>380</v>
      </c>
      <c r="E1167" s="277" t="s">
        <v>1030</v>
      </c>
      <c r="F1167" s="279" t="s">
        <v>484</v>
      </c>
    </row>
    <row r="1168" spans="1:6" x14ac:dyDescent="0.3">
      <c r="A1168" s="264" t="str">
        <f t="shared" si="18"/>
        <v>SacramentoCA</v>
      </c>
      <c r="B1168" s="269">
        <v>95823</v>
      </c>
      <c r="C1168" s="270" t="s">
        <v>911</v>
      </c>
      <c r="D1168" s="270" t="s">
        <v>380</v>
      </c>
      <c r="E1168" s="277" t="s">
        <v>912</v>
      </c>
      <c r="F1168" s="279" t="s">
        <v>484</v>
      </c>
    </row>
    <row r="1169" spans="1:6" x14ac:dyDescent="0.3">
      <c r="A1169" s="264" t="str">
        <f t="shared" si="18"/>
        <v>HesperiaCA</v>
      </c>
      <c r="B1169" s="269">
        <v>92345</v>
      </c>
      <c r="C1169" s="270" t="s">
        <v>2478</v>
      </c>
      <c r="D1169" s="270" t="s">
        <v>380</v>
      </c>
      <c r="E1169" s="277" t="s">
        <v>1030</v>
      </c>
      <c r="F1169" s="279" t="s">
        <v>484</v>
      </c>
    </row>
    <row r="1170" spans="1:6" x14ac:dyDescent="0.3">
      <c r="A1170" s="264" t="str">
        <f t="shared" si="18"/>
        <v>RosevilleCA</v>
      </c>
      <c r="B1170" s="269">
        <v>95747</v>
      </c>
      <c r="C1170" s="270" t="s">
        <v>2479</v>
      </c>
      <c r="D1170" s="270" t="s">
        <v>380</v>
      </c>
      <c r="E1170" s="277" t="s">
        <v>912</v>
      </c>
      <c r="F1170" s="279" t="s">
        <v>484</v>
      </c>
    </row>
    <row r="1171" spans="1:6" x14ac:dyDescent="0.3">
      <c r="A1171" s="264" t="str">
        <f t="shared" si="18"/>
        <v>AnaheimCA</v>
      </c>
      <c r="B1171" s="269">
        <v>92804</v>
      </c>
      <c r="C1171" s="270" t="s">
        <v>2480</v>
      </c>
      <c r="D1171" s="270" t="s">
        <v>380</v>
      </c>
      <c r="E1171" s="277" t="s">
        <v>1017</v>
      </c>
      <c r="F1171" s="279" t="s">
        <v>484</v>
      </c>
    </row>
    <row r="1172" spans="1:6" x14ac:dyDescent="0.3">
      <c r="A1172" s="264" t="str">
        <f t="shared" si="18"/>
        <v>San DiegoCA</v>
      </c>
      <c r="B1172" s="269">
        <v>92126</v>
      </c>
      <c r="C1172" s="270" t="s">
        <v>2481</v>
      </c>
      <c r="D1172" s="270" t="s">
        <v>380</v>
      </c>
      <c r="E1172" s="277" t="s">
        <v>1033</v>
      </c>
      <c r="F1172" s="279" t="s">
        <v>484</v>
      </c>
    </row>
    <row r="1173" spans="1:6" x14ac:dyDescent="0.3">
      <c r="A1173" s="264" t="str">
        <f t="shared" si="18"/>
        <v>RiversideCA</v>
      </c>
      <c r="B1173" s="269">
        <v>92503</v>
      </c>
      <c r="C1173" s="270" t="s">
        <v>1510</v>
      </c>
      <c r="D1173" s="270" t="s">
        <v>380</v>
      </c>
      <c r="E1173" s="277" t="s">
        <v>1030</v>
      </c>
      <c r="F1173" s="279" t="s">
        <v>484</v>
      </c>
    </row>
    <row r="1174" spans="1:6" x14ac:dyDescent="0.3">
      <c r="A1174" s="264" t="str">
        <f t="shared" si="18"/>
        <v>Chula VistaCA</v>
      </c>
      <c r="B1174" s="269">
        <v>91911</v>
      </c>
      <c r="C1174" s="270" t="s">
        <v>2474</v>
      </c>
      <c r="D1174" s="270" t="s">
        <v>380</v>
      </c>
      <c r="E1174" s="277" t="s">
        <v>1033</v>
      </c>
      <c r="F1174" s="279" t="s">
        <v>484</v>
      </c>
    </row>
    <row r="1175" spans="1:6" x14ac:dyDescent="0.3">
      <c r="A1175" s="264" t="str">
        <f t="shared" si="18"/>
        <v>San DiegoCA</v>
      </c>
      <c r="B1175" s="269">
        <v>92101</v>
      </c>
      <c r="C1175" s="270" t="s">
        <v>2481</v>
      </c>
      <c r="D1175" s="270" t="s">
        <v>380</v>
      </c>
      <c r="E1175" s="277" t="s">
        <v>1033</v>
      </c>
      <c r="F1175" s="279" t="s">
        <v>484</v>
      </c>
    </row>
    <row r="1176" spans="1:6" x14ac:dyDescent="0.3">
      <c r="A1176" s="264" t="str">
        <f t="shared" si="18"/>
        <v>Los AngelesCA</v>
      </c>
      <c r="B1176" s="269">
        <v>90019</v>
      </c>
      <c r="C1176" s="270" t="s">
        <v>378</v>
      </c>
      <c r="D1176" s="270" t="s">
        <v>380</v>
      </c>
      <c r="E1176" s="277" t="s">
        <v>1017</v>
      </c>
      <c r="F1176" s="279" t="s">
        <v>484</v>
      </c>
    </row>
    <row r="1177" spans="1:6" x14ac:dyDescent="0.3">
      <c r="A1177" s="264" t="str">
        <f t="shared" si="18"/>
        <v>FremontCA</v>
      </c>
      <c r="B1177" s="269">
        <v>94536</v>
      </c>
      <c r="C1177" s="270" t="s">
        <v>1798</v>
      </c>
      <c r="D1177" s="270" t="s">
        <v>380</v>
      </c>
      <c r="E1177" s="277" t="s">
        <v>918</v>
      </c>
      <c r="F1177" s="279" t="s">
        <v>484</v>
      </c>
    </row>
    <row r="1178" spans="1:6" x14ac:dyDescent="0.3">
      <c r="A1178" s="264" t="str">
        <f t="shared" si="18"/>
        <v>TemeculaCA</v>
      </c>
      <c r="B1178" s="269">
        <v>92592</v>
      </c>
      <c r="C1178" s="270" t="s">
        <v>2482</v>
      </c>
      <c r="D1178" s="270" t="s">
        <v>380</v>
      </c>
      <c r="E1178" s="277" t="s">
        <v>1030</v>
      </c>
      <c r="F1178" s="279" t="s">
        <v>484</v>
      </c>
    </row>
    <row r="1179" spans="1:6" x14ac:dyDescent="0.3">
      <c r="A1179" s="264" t="str">
        <f t="shared" si="18"/>
        <v>South GateCA</v>
      </c>
      <c r="B1179" s="269">
        <v>90280</v>
      </c>
      <c r="C1179" s="270" t="s">
        <v>2483</v>
      </c>
      <c r="D1179" s="270" t="s">
        <v>380</v>
      </c>
      <c r="E1179" s="277" t="s">
        <v>1017</v>
      </c>
      <c r="F1179" s="279" t="s">
        <v>484</v>
      </c>
    </row>
    <row r="1180" spans="1:6" x14ac:dyDescent="0.3">
      <c r="A1180" s="264" t="str">
        <f t="shared" si="18"/>
        <v>BellCA</v>
      </c>
      <c r="B1180" s="269">
        <v>90201</v>
      </c>
      <c r="C1180" s="270" t="s">
        <v>2484</v>
      </c>
      <c r="D1180" s="270" t="s">
        <v>380</v>
      </c>
      <c r="E1180" s="277" t="s">
        <v>1017</v>
      </c>
      <c r="F1180" s="279" t="s">
        <v>484</v>
      </c>
    </row>
    <row r="1181" spans="1:6" x14ac:dyDescent="0.3">
      <c r="A1181" s="264" t="str">
        <f t="shared" si="18"/>
        <v>Rancho CucamongaCA</v>
      </c>
      <c r="B1181" s="269">
        <v>91730</v>
      </c>
      <c r="C1181" s="270" t="s">
        <v>2485</v>
      </c>
      <c r="D1181" s="270" t="s">
        <v>380</v>
      </c>
      <c r="E1181" s="277" t="s">
        <v>1030</v>
      </c>
      <c r="F1181" s="279" t="s">
        <v>484</v>
      </c>
    </row>
    <row r="1182" spans="1:6" x14ac:dyDescent="0.3">
      <c r="A1182" s="264" t="str">
        <f t="shared" si="18"/>
        <v>Los AngelesCA</v>
      </c>
      <c r="B1182" s="269">
        <v>90004</v>
      </c>
      <c r="C1182" s="270" t="s">
        <v>378</v>
      </c>
      <c r="D1182" s="270" t="s">
        <v>380</v>
      </c>
      <c r="E1182" s="277" t="s">
        <v>1017</v>
      </c>
      <c r="F1182" s="279" t="s">
        <v>484</v>
      </c>
    </row>
    <row r="1183" spans="1:6" x14ac:dyDescent="0.3">
      <c r="A1183" s="264" t="str">
        <f t="shared" si="18"/>
        <v>San DiegoCA</v>
      </c>
      <c r="B1183" s="269">
        <v>92109</v>
      </c>
      <c r="C1183" s="270" t="s">
        <v>2481</v>
      </c>
      <c r="D1183" s="270" t="s">
        <v>380</v>
      </c>
      <c r="E1183" s="277" t="s">
        <v>1033</v>
      </c>
      <c r="F1183" s="279" t="s">
        <v>484</v>
      </c>
    </row>
    <row r="1184" spans="1:6" x14ac:dyDescent="0.3">
      <c r="A1184" s="264" t="str">
        <f t="shared" si="18"/>
        <v>Los AngelesCA</v>
      </c>
      <c r="B1184" s="269">
        <v>91342</v>
      </c>
      <c r="C1184" s="270" t="s">
        <v>378</v>
      </c>
      <c r="D1184" s="270" t="s">
        <v>380</v>
      </c>
      <c r="E1184" s="277" t="s">
        <v>1017</v>
      </c>
      <c r="F1184" s="279" t="s">
        <v>484</v>
      </c>
    </row>
    <row r="1185" spans="1:6" x14ac:dyDescent="0.3">
      <c r="A1185" s="264" t="str">
        <f t="shared" si="18"/>
        <v>BellflowerCA</v>
      </c>
      <c r="B1185" s="269">
        <v>90706</v>
      </c>
      <c r="C1185" s="270" t="s">
        <v>2486</v>
      </c>
      <c r="D1185" s="270" t="s">
        <v>380</v>
      </c>
      <c r="E1185" s="277" t="s">
        <v>1017</v>
      </c>
      <c r="F1185" s="279" t="s">
        <v>484</v>
      </c>
    </row>
    <row r="1186" spans="1:6" x14ac:dyDescent="0.3">
      <c r="A1186" s="264" t="str">
        <f t="shared" si="18"/>
        <v>FontanaCA</v>
      </c>
      <c r="B1186" s="269">
        <v>92335</v>
      </c>
      <c r="C1186" s="270" t="s">
        <v>2477</v>
      </c>
      <c r="D1186" s="270" t="s">
        <v>380</v>
      </c>
      <c r="E1186" s="277" t="s">
        <v>1030</v>
      </c>
      <c r="F1186" s="279" t="s">
        <v>484</v>
      </c>
    </row>
    <row r="1187" spans="1:6" x14ac:dyDescent="0.3">
      <c r="A1187" s="264" t="str">
        <f t="shared" si="18"/>
        <v>San JoseCA</v>
      </c>
      <c r="B1187" s="269">
        <v>95123</v>
      </c>
      <c r="C1187" s="270" t="s">
        <v>2487</v>
      </c>
      <c r="D1187" s="270" t="s">
        <v>380</v>
      </c>
      <c r="E1187" s="277" t="s">
        <v>915</v>
      </c>
      <c r="F1187" s="279" t="s">
        <v>484</v>
      </c>
    </row>
    <row r="1188" spans="1:6" x14ac:dyDescent="0.3">
      <c r="A1188" s="264" t="str">
        <f t="shared" si="18"/>
        <v>El CajonCA</v>
      </c>
      <c r="B1188" s="269">
        <v>92021</v>
      </c>
      <c r="C1188" s="270" t="s">
        <v>2488</v>
      </c>
      <c r="D1188" s="270" t="s">
        <v>380</v>
      </c>
      <c r="E1188" s="277" t="s">
        <v>1033</v>
      </c>
      <c r="F1188" s="279" t="s">
        <v>484</v>
      </c>
    </row>
    <row r="1189" spans="1:6" x14ac:dyDescent="0.3">
      <c r="A1189" s="264" t="str">
        <f t="shared" si="18"/>
        <v>Simi ValleyCA</v>
      </c>
      <c r="B1189" s="269">
        <v>93065</v>
      </c>
      <c r="C1189" s="270" t="s">
        <v>2489</v>
      </c>
      <c r="D1189" s="270" t="s">
        <v>380</v>
      </c>
      <c r="E1189" s="277" t="s">
        <v>1027</v>
      </c>
      <c r="F1189" s="279" t="s">
        <v>484</v>
      </c>
    </row>
    <row r="1190" spans="1:6" x14ac:dyDescent="0.3">
      <c r="A1190" s="264" t="str">
        <f t="shared" si="18"/>
        <v>Costa MesaCA</v>
      </c>
      <c r="B1190" s="269">
        <v>92627</v>
      </c>
      <c r="C1190" s="270" t="s">
        <v>2490</v>
      </c>
      <c r="D1190" s="270" t="s">
        <v>380</v>
      </c>
      <c r="E1190" s="277" t="s">
        <v>1017</v>
      </c>
      <c r="F1190" s="279" t="s">
        <v>484</v>
      </c>
    </row>
    <row r="1191" spans="1:6" x14ac:dyDescent="0.3">
      <c r="A1191" s="264" t="str">
        <f t="shared" si="18"/>
        <v>Los AngelesCA</v>
      </c>
      <c r="B1191" s="269">
        <v>90025</v>
      </c>
      <c r="C1191" s="270" t="s">
        <v>378</v>
      </c>
      <c r="D1191" s="270" t="s">
        <v>380</v>
      </c>
      <c r="E1191" s="277" t="s">
        <v>1017</v>
      </c>
      <c r="F1191" s="279" t="s">
        <v>484</v>
      </c>
    </row>
    <row r="1192" spans="1:6" x14ac:dyDescent="0.3">
      <c r="A1192" s="264" t="str">
        <f t="shared" si="18"/>
        <v>MilpitasCA</v>
      </c>
      <c r="B1192" s="269">
        <v>95035</v>
      </c>
      <c r="C1192" s="270" t="s">
        <v>2491</v>
      </c>
      <c r="D1192" s="270" t="s">
        <v>380</v>
      </c>
      <c r="E1192" s="277" t="s">
        <v>915</v>
      </c>
      <c r="F1192" s="279" t="s">
        <v>484</v>
      </c>
    </row>
    <row r="1193" spans="1:6" x14ac:dyDescent="0.3">
      <c r="A1193" s="264" t="str">
        <f t="shared" si="18"/>
        <v>ChinoCA</v>
      </c>
      <c r="B1193" s="269">
        <v>91710</v>
      </c>
      <c r="C1193" s="270" t="s">
        <v>2492</v>
      </c>
      <c r="D1193" s="270" t="s">
        <v>380</v>
      </c>
      <c r="E1193" s="277" t="s">
        <v>1030</v>
      </c>
      <c r="F1193" s="279" t="s">
        <v>484</v>
      </c>
    </row>
    <row r="1194" spans="1:6" x14ac:dyDescent="0.3">
      <c r="A1194" s="264" t="str">
        <f t="shared" si="18"/>
        <v>Los AngelesCA</v>
      </c>
      <c r="B1194" s="269">
        <v>90011</v>
      </c>
      <c r="C1194" s="270" t="s">
        <v>378</v>
      </c>
      <c r="D1194" s="270" t="s">
        <v>380</v>
      </c>
      <c r="E1194" s="277" t="s">
        <v>1017</v>
      </c>
      <c r="F1194" s="279" t="s">
        <v>484</v>
      </c>
    </row>
    <row r="1195" spans="1:6" x14ac:dyDescent="0.3">
      <c r="A1195" s="264" t="str">
        <f t="shared" si="18"/>
        <v>HaywardCA</v>
      </c>
      <c r="B1195" s="269">
        <v>94544</v>
      </c>
      <c r="C1195" s="270" t="s">
        <v>2493</v>
      </c>
      <c r="D1195" s="270" t="s">
        <v>380</v>
      </c>
      <c r="E1195" s="277" t="s">
        <v>918</v>
      </c>
      <c r="F1195" s="279" t="s">
        <v>484</v>
      </c>
    </row>
    <row r="1196" spans="1:6" x14ac:dyDescent="0.3">
      <c r="A1196" s="264" t="str">
        <f t="shared" si="18"/>
        <v>Los AngelesCA</v>
      </c>
      <c r="B1196" s="269">
        <v>90027</v>
      </c>
      <c r="C1196" s="270" t="s">
        <v>378</v>
      </c>
      <c r="D1196" s="270" t="s">
        <v>380</v>
      </c>
      <c r="E1196" s="277" t="s">
        <v>1017</v>
      </c>
      <c r="F1196" s="279" t="s">
        <v>484</v>
      </c>
    </row>
    <row r="1197" spans="1:6" x14ac:dyDescent="0.3">
      <c r="A1197" s="264" t="str">
        <f t="shared" si="18"/>
        <v>FresnoCA</v>
      </c>
      <c r="B1197" s="269">
        <v>93727</v>
      </c>
      <c r="C1197" s="270" t="s">
        <v>1015</v>
      </c>
      <c r="D1197" s="270" t="s">
        <v>380</v>
      </c>
      <c r="E1197" s="277" t="s">
        <v>1015</v>
      </c>
      <c r="F1197" s="279" t="s">
        <v>484</v>
      </c>
    </row>
    <row r="1198" spans="1:6" x14ac:dyDescent="0.3">
      <c r="A1198" s="264" t="str">
        <f t="shared" si="18"/>
        <v>DublinCA</v>
      </c>
      <c r="B1198" s="269">
        <v>94568</v>
      </c>
      <c r="C1198" s="270" t="s">
        <v>1173</v>
      </c>
      <c r="D1198" s="270" t="s">
        <v>380</v>
      </c>
      <c r="E1198" s="277" t="s">
        <v>918</v>
      </c>
      <c r="F1198" s="279" t="s">
        <v>484</v>
      </c>
    </row>
    <row r="1199" spans="1:6" x14ac:dyDescent="0.3">
      <c r="A1199" s="264" t="str">
        <f t="shared" si="18"/>
        <v>Santa ClaraCA</v>
      </c>
      <c r="B1199" s="269">
        <v>95051</v>
      </c>
      <c r="C1199" s="270" t="s">
        <v>2494</v>
      </c>
      <c r="D1199" s="270" t="s">
        <v>380</v>
      </c>
      <c r="E1199" s="277" t="s">
        <v>915</v>
      </c>
      <c r="F1199" s="279" t="s">
        <v>484</v>
      </c>
    </row>
    <row r="1200" spans="1:6" x14ac:dyDescent="0.3">
      <c r="A1200" s="264" t="str">
        <f t="shared" si="18"/>
        <v>Los AngelesCA</v>
      </c>
      <c r="B1200" s="269">
        <v>91335</v>
      </c>
      <c r="C1200" s="270" t="s">
        <v>378</v>
      </c>
      <c r="D1200" s="270" t="s">
        <v>380</v>
      </c>
      <c r="E1200" s="277" t="s">
        <v>1017</v>
      </c>
      <c r="F1200" s="279" t="s">
        <v>484</v>
      </c>
    </row>
    <row r="1201" spans="1:6" x14ac:dyDescent="0.3">
      <c r="A1201" s="264" t="str">
        <f t="shared" si="18"/>
        <v>VacavilleCA</v>
      </c>
      <c r="B1201" s="269">
        <v>95687</v>
      </c>
      <c r="C1201" s="270" t="s">
        <v>2495</v>
      </c>
      <c r="D1201" s="270" t="s">
        <v>380</v>
      </c>
      <c r="E1201" s="277" t="s">
        <v>1049</v>
      </c>
      <c r="F1201" s="279" t="s">
        <v>484</v>
      </c>
    </row>
    <row r="1202" spans="1:6" x14ac:dyDescent="0.3">
      <c r="A1202" s="264" t="str">
        <f t="shared" si="18"/>
        <v>Los AngelesCA</v>
      </c>
      <c r="B1202" s="269">
        <v>90731</v>
      </c>
      <c r="C1202" s="270" t="s">
        <v>378</v>
      </c>
      <c r="D1202" s="270" t="s">
        <v>380</v>
      </c>
      <c r="E1202" s="277" t="s">
        <v>1017</v>
      </c>
      <c r="F1202" s="279" t="s">
        <v>484</v>
      </c>
    </row>
    <row r="1203" spans="1:6" x14ac:dyDescent="0.3">
      <c r="A1203" s="264" t="str">
        <f t="shared" si="18"/>
        <v>PalmdaleCA</v>
      </c>
      <c r="B1203" s="269">
        <v>93550</v>
      </c>
      <c r="C1203" s="270" t="s">
        <v>2496</v>
      </c>
      <c r="D1203" s="270" t="s">
        <v>380</v>
      </c>
      <c r="E1203" s="277" t="s">
        <v>1017</v>
      </c>
      <c r="F1203" s="279" t="s">
        <v>484</v>
      </c>
    </row>
    <row r="1204" spans="1:6" x14ac:dyDescent="0.3">
      <c r="A1204" s="264" t="str">
        <f t="shared" si="18"/>
        <v>LancasterCA</v>
      </c>
      <c r="B1204" s="269">
        <v>93536</v>
      </c>
      <c r="C1204" s="270" t="s">
        <v>2117</v>
      </c>
      <c r="D1204" s="270" t="s">
        <v>380</v>
      </c>
      <c r="E1204" s="277" t="s">
        <v>1017</v>
      </c>
      <c r="F1204" s="279" t="s">
        <v>484</v>
      </c>
    </row>
    <row r="1205" spans="1:6" x14ac:dyDescent="0.3">
      <c r="A1205" s="264" t="str">
        <f t="shared" si="18"/>
        <v>Lake ForestCA</v>
      </c>
      <c r="B1205" s="269">
        <v>92630</v>
      </c>
      <c r="C1205" s="270" t="s">
        <v>2497</v>
      </c>
      <c r="D1205" s="270" t="s">
        <v>380</v>
      </c>
      <c r="E1205" s="277" t="s">
        <v>1017</v>
      </c>
      <c r="F1205" s="279" t="s">
        <v>484</v>
      </c>
    </row>
    <row r="1206" spans="1:6" x14ac:dyDescent="0.3">
      <c r="A1206" s="264" t="str">
        <f t="shared" si="18"/>
        <v>AntiochCA</v>
      </c>
      <c r="B1206" s="269">
        <v>94509</v>
      </c>
      <c r="C1206" s="270" t="s">
        <v>2498</v>
      </c>
      <c r="D1206" s="270" t="s">
        <v>380</v>
      </c>
      <c r="E1206" s="277" t="s">
        <v>918</v>
      </c>
      <c r="F1206" s="279" t="s">
        <v>484</v>
      </c>
    </row>
    <row r="1207" spans="1:6" x14ac:dyDescent="0.3">
      <c r="A1207" s="264" t="str">
        <f t="shared" si="18"/>
        <v>Elk GroveCA</v>
      </c>
      <c r="B1207" s="269">
        <v>95758</v>
      </c>
      <c r="C1207" s="270" t="s">
        <v>2499</v>
      </c>
      <c r="D1207" s="270" t="s">
        <v>380</v>
      </c>
      <c r="E1207" s="277" t="s">
        <v>912</v>
      </c>
      <c r="F1207" s="279" t="s">
        <v>484</v>
      </c>
    </row>
    <row r="1208" spans="1:6" x14ac:dyDescent="0.3">
      <c r="A1208" s="264" t="str">
        <f t="shared" si="18"/>
        <v>BakersfieldCA</v>
      </c>
      <c r="B1208" s="269">
        <v>93306</v>
      </c>
      <c r="C1208" s="270" t="s">
        <v>1004</v>
      </c>
      <c r="D1208" s="270" t="s">
        <v>380</v>
      </c>
      <c r="E1208" s="277" t="s">
        <v>1004</v>
      </c>
      <c r="F1208" s="279" t="s">
        <v>484</v>
      </c>
    </row>
    <row r="1209" spans="1:6" x14ac:dyDescent="0.3">
      <c r="A1209" s="264" t="str">
        <f t="shared" si="18"/>
        <v>BakersfieldCA</v>
      </c>
      <c r="B1209" s="269">
        <v>93307</v>
      </c>
      <c r="C1209" s="270" t="s">
        <v>1004</v>
      </c>
      <c r="D1209" s="270" t="s">
        <v>380</v>
      </c>
      <c r="E1209" s="277" t="s">
        <v>1004</v>
      </c>
      <c r="F1209" s="279" t="s">
        <v>484</v>
      </c>
    </row>
    <row r="1210" spans="1:6" x14ac:dyDescent="0.3">
      <c r="A1210" s="264" t="str">
        <f t="shared" si="18"/>
        <v>LancasterCA</v>
      </c>
      <c r="B1210" s="269">
        <v>93535</v>
      </c>
      <c r="C1210" s="270" t="s">
        <v>2117</v>
      </c>
      <c r="D1210" s="270" t="s">
        <v>380</v>
      </c>
      <c r="E1210" s="277" t="s">
        <v>1017</v>
      </c>
      <c r="F1210" s="279" t="s">
        <v>484</v>
      </c>
    </row>
    <row r="1211" spans="1:6" x14ac:dyDescent="0.3">
      <c r="A1211" s="264" t="str">
        <f t="shared" si="18"/>
        <v>San FranciscoCA</v>
      </c>
      <c r="B1211" s="269">
        <v>94122</v>
      </c>
      <c r="C1211" s="270" t="s">
        <v>2467</v>
      </c>
      <c r="D1211" s="270" t="s">
        <v>380</v>
      </c>
      <c r="E1211" s="277" t="s">
        <v>918</v>
      </c>
      <c r="F1211" s="279" t="s">
        <v>484</v>
      </c>
    </row>
    <row r="1212" spans="1:6" x14ac:dyDescent="0.3">
      <c r="A1212" s="264" t="str">
        <f t="shared" si="18"/>
        <v>TulareCA</v>
      </c>
      <c r="B1212" s="269">
        <v>93274</v>
      </c>
      <c r="C1212" s="270" t="s">
        <v>2500</v>
      </c>
      <c r="D1212" s="270" t="s">
        <v>380</v>
      </c>
      <c r="E1212" s="277" t="s">
        <v>1050</v>
      </c>
      <c r="F1212" s="279" t="s">
        <v>484</v>
      </c>
    </row>
    <row r="1213" spans="1:6" x14ac:dyDescent="0.3">
      <c r="A1213" s="264" t="str">
        <f t="shared" si="18"/>
        <v>PortervilleCA</v>
      </c>
      <c r="B1213" s="269">
        <v>93257</v>
      </c>
      <c r="C1213" s="270" t="s">
        <v>2501</v>
      </c>
      <c r="D1213" s="270" t="s">
        <v>380</v>
      </c>
      <c r="E1213" s="277" t="s">
        <v>1050</v>
      </c>
      <c r="F1213" s="279" t="s">
        <v>484</v>
      </c>
    </row>
    <row r="1214" spans="1:6" x14ac:dyDescent="0.3">
      <c r="A1214" s="264" t="str">
        <f t="shared" si="18"/>
        <v>HanfordCA</v>
      </c>
      <c r="B1214" s="269">
        <v>93230</v>
      </c>
      <c r="C1214" s="270" t="s">
        <v>2502</v>
      </c>
      <c r="D1214" s="270" t="s">
        <v>380</v>
      </c>
      <c r="E1214" s="277" t="s">
        <v>1016</v>
      </c>
      <c r="F1214" s="279" t="s">
        <v>484</v>
      </c>
    </row>
    <row r="1215" spans="1:6" x14ac:dyDescent="0.3">
      <c r="A1215" s="264" t="str">
        <f t="shared" si="18"/>
        <v>BakersfieldCA</v>
      </c>
      <c r="B1215" s="269">
        <v>93309</v>
      </c>
      <c r="C1215" s="270" t="s">
        <v>1004</v>
      </c>
      <c r="D1215" s="270" t="s">
        <v>380</v>
      </c>
      <c r="E1215" s="277" t="s">
        <v>1004</v>
      </c>
      <c r="F1215" s="279" t="s">
        <v>484</v>
      </c>
    </row>
    <row r="1216" spans="1:6" x14ac:dyDescent="0.3">
      <c r="A1216" s="264" t="str">
        <f t="shared" si="18"/>
        <v>HaywardCA</v>
      </c>
      <c r="B1216" s="269">
        <v>94541</v>
      </c>
      <c r="C1216" s="270" t="s">
        <v>2493</v>
      </c>
      <c r="D1216" s="270" t="s">
        <v>380</v>
      </c>
      <c r="E1216" s="277" t="s">
        <v>918</v>
      </c>
      <c r="F1216" s="279" t="s">
        <v>484</v>
      </c>
    </row>
    <row r="1217" spans="1:6" x14ac:dyDescent="0.3">
      <c r="A1217" s="264" t="str">
        <f t="shared" si="18"/>
        <v>FremontCA</v>
      </c>
      <c r="B1217" s="269">
        <v>94538</v>
      </c>
      <c r="C1217" s="270" t="s">
        <v>1798</v>
      </c>
      <c r="D1217" s="270" t="s">
        <v>380</v>
      </c>
      <c r="E1217" s="277" t="s">
        <v>918</v>
      </c>
      <c r="F1217" s="279" t="s">
        <v>484</v>
      </c>
    </row>
    <row r="1218" spans="1:6" x14ac:dyDescent="0.3">
      <c r="A1218" s="264" t="str">
        <f t="shared" si="18"/>
        <v>WatsonvilleCA</v>
      </c>
      <c r="B1218" s="269">
        <v>95076</v>
      </c>
      <c r="C1218" s="270" t="s">
        <v>2503</v>
      </c>
      <c r="D1218" s="270" t="s">
        <v>380</v>
      </c>
      <c r="E1218" s="277" t="s">
        <v>1037</v>
      </c>
      <c r="F1218" s="279" t="s">
        <v>484</v>
      </c>
    </row>
    <row r="1219" spans="1:6" x14ac:dyDescent="0.3">
      <c r="A1219" s="264" t="str">
        <f t="shared" si="18"/>
        <v>Long BeachCA</v>
      </c>
      <c r="B1219" s="269">
        <v>90802</v>
      </c>
      <c r="C1219" s="270" t="s">
        <v>2471</v>
      </c>
      <c r="D1219" s="270" t="s">
        <v>380</v>
      </c>
      <c r="E1219" s="277" t="s">
        <v>1017</v>
      </c>
      <c r="F1219" s="279" t="s">
        <v>484</v>
      </c>
    </row>
    <row r="1220" spans="1:6" x14ac:dyDescent="0.3">
      <c r="A1220" s="264" t="str">
        <f t="shared" ref="A1220:A1283" si="19">CONCATENATE(C1220,D1220)</f>
        <v>BrentwoodCA</v>
      </c>
      <c r="B1220" s="269">
        <v>94513</v>
      </c>
      <c r="C1220" s="270" t="s">
        <v>2504</v>
      </c>
      <c r="D1220" s="270" t="s">
        <v>380</v>
      </c>
      <c r="E1220" s="277" t="s">
        <v>918</v>
      </c>
      <c r="F1220" s="279" t="s">
        <v>484</v>
      </c>
    </row>
    <row r="1221" spans="1:6" x14ac:dyDescent="0.3">
      <c r="A1221" s="264" t="str">
        <f t="shared" si="19"/>
        <v>La HabraCA</v>
      </c>
      <c r="B1221" s="269">
        <v>90631</v>
      </c>
      <c r="C1221" s="270" t="s">
        <v>2505</v>
      </c>
      <c r="D1221" s="270" t="s">
        <v>380</v>
      </c>
      <c r="E1221" s="277" t="s">
        <v>1017</v>
      </c>
      <c r="F1221" s="279" t="s">
        <v>484</v>
      </c>
    </row>
    <row r="1222" spans="1:6" x14ac:dyDescent="0.3">
      <c r="A1222" s="264" t="str">
        <f t="shared" si="19"/>
        <v>San DiegoCA</v>
      </c>
      <c r="B1222" s="269">
        <v>92104</v>
      </c>
      <c r="C1222" s="270" t="s">
        <v>2481</v>
      </c>
      <c r="D1222" s="270" t="s">
        <v>380</v>
      </c>
      <c r="E1222" s="277" t="s">
        <v>1033</v>
      </c>
      <c r="F1222" s="279" t="s">
        <v>484</v>
      </c>
    </row>
    <row r="1223" spans="1:6" x14ac:dyDescent="0.3">
      <c r="A1223" s="264" t="str">
        <f t="shared" si="19"/>
        <v>Huntington BeachCA</v>
      </c>
      <c r="B1223" s="269">
        <v>92647</v>
      </c>
      <c r="C1223" s="270" t="s">
        <v>2506</v>
      </c>
      <c r="D1223" s="270" t="s">
        <v>380</v>
      </c>
      <c r="E1223" s="277" t="s">
        <v>1017</v>
      </c>
      <c r="F1223" s="279" t="s">
        <v>484</v>
      </c>
    </row>
    <row r="1224" spans="1:6" x14ac:dyDescent="0.3">
      <c r="A1224" s="264" t="str">
        <f t="shared" si="19"/>
        <v>San DiegoCA</v>
      </c>
      <c r="B1224" s="269">
        <v>92154</v>
      </c>
      <c r="C1224" s="270" t="s">
        <v>2481</v>
      </c>
      <c r="D1224" s="270" t="s">
        <v>380</v>
      </c>
      <c r="E1224" s="277" t="s">
        <v>1033</v>
      </c>
      <c r="F1224" s="279" t="s">
        <v>484</v>
      </c>
    </row>
    <row r="1225" spans="1:6" x14ac:dyDescent="0.3">
      <c r="A1225" s="264" t="str">
        <f t="shared" si="19"/>
        <v>IrvineCA</v>
      </c>
      <c r="B1225" s="269">
        <v>92618</v>
      </c>
      <c r="C1225" s="270" t="s">
        <v>2507</v>
      </c>
      <c r="D1225" s="270" t="s">
        <v>380</v>
      </c>
      <c r="E1225" s="277" t="s">
        <v>1017</v>
      </c>
      <c r="F1225" s="279" t="s">
        <v>484</v>
      </c>
    </row>
    <row r="1226" spans="1:6" x14ac:dyDescent="0.3">
      <c r="A1226" s="264" t="str">
        <f t="shared" si="19"/>
        <v>San DiegoCA</v>
      </c>
      <c r="B1226" s="269">
        <v>92115</v>
      </c>
      <c r="C1226" s="270" t="s">
        <v>2481</v>
      </c>
      <c r="D1226" s="270" t="s">
        <v>380</v>
      </c>
      <c r="E1226" s="277" t="s">
        <v>1033</v>
      </c>
      <c r="F1226" s="279" t="s">
        <v>484</v>
      </c>
    </row>
    <row r="1227" spans="1:6" x14ac:dyDescent="0.3">
      <c r="A1227" s="264" t="str">
        <f t="shared" si="19"/>
        <v>ModestoCA</v>
      </c>
      <c r="B1227" s="269">
        <v>95355</v>
      </c>
      <c r="C1227" s="270" t="s">
        <v>1023</v>
      </c>
      <c r="D1227" s="270" t="s">
        <v>380</v>
      </c>
      <c r="E1227" s="277" t="s">
        <v>1023</v>
      </c>
      <c r="F1227" s="279" t="s">
        <v>484</v>
      </c>
    </row>
    <row r="1228" spans="1:6" x14ac:dyDescent="0.3">
      <c r="A1228" s="264" t="str">
        <f t="shared" si="19"/>
        <v>Union CityCA</v>
      </c>
      <c r="B1228" s="269">
        <v>94587</v>
      </c>
      <c r="C1228" s="270" t="s">
        <v>1490</v>
      </c>
      <c r="D1228" s="270" t="s">
        <v>380</v>
      </c>
      <c r="E1228" s="277" t="s">
        <v>918</v>
      </c>
      <c r="F1228" s="279" t="s">
        <v>484</v>
      </c>
    </row>
    <row r="1229" spans="1:6" x14ac:dyDescent="0.3">
      <c r="A1229" s="264" t="str">
        <f t="shared" si="19"/>
        <v>Rancho CordovaCA</v>
      </c>
      <c r="B1229" s="269">
        <v>95670</v>
      </c>
      <c r="C1229" s="270" t="s">
        <v>2508</v>
      </c>
      <c r="D1229" s="270" t="s">
        <v>380</v>
      </c>
      <c r="E1229" s="277" t="s">
        <v>912</v>
      </c>
      <c r="F1229" s="279" t="s">
        <v>484</v>
      </c>
    </row>
    <row r="1230" spans="1:6" x14ac:dyDescent="0.3">
      <c r="A1230" s="264" t="str">
        <f t="shared" si="19"/>
        <v>Huntington BeachCA</v>
      </c>
      <c r="B1230" s="269">
        <v>92646</v>
      </c>
      <c r="C1230" s="270" t="s">
        <v>2506</v>
      </c>
      <c r="D1230" s="270" t="s">
        <v>380</v>
      </c>
      <c r="E1230" s="277" t="s">
        <v>1017</v>
      </c>
      <c r="F1230" s="279" t="s">
        <v>484</v>
      </c>
    </row>
    <row r="1231" spans="1:6" x14ac:dyDescent="0.3">
      <c r="A1231" s="264" t="str">
        <f t="shared" si="19"/>
        <v>IrvineCA</v>
      </c>
      <c r="B1231" s="269">
        <v>92620</v>
      </c>
      <c r="C1231" s="270" t="s">
        <v>2507</v>
      </c>
      <c r="D1231" s="270" t="s">
        <v>380</v>
      </c>
      <c r="E1231" s="277" t="s">
        <v>1017</v>
      </c>
      <c r="F1231" s="279" t="s">
        <v>484</v>
      </c>
    </row>
    <row r="1232" spans="1:6" x14ac:dyDescent="0.3">
      <c r="A1232" s="264" t="str">
        <f t="shared" si="19"/>
        <v>CupertinoCA</v>
      </c>
      <c r="B1232" s="269">
        <v>95014</v>
      </c>
      <c r="C1232" s="270" t="s">
        <v>2509</v>
      </c>
      <c r="D1232" s="270" t="s">
        <v>380</v>
      </c>
      <c r="E1232" s="277" t="s">
        <v>915</v>
      </c>
      <c r="F1232" s="279" t="s">
        <v>484</v>
      </c>
    </row>
    <row r="1233" spans="1:6" x14ac:dyDescent="0.3">
      <c r="A1233" s="264" t="str">
        <f t="shared" si="19"/>
        <v>RialtoCA</v>
      </c>
      <c r="B1233" s="269">
        <v>92376</v>
      </c>
      <c r="C1233" s="270" t="s">
        <v>2510</v>
      </c>
      <c r="D1233" s="270" t="s">
        <v>380</v>
      </c>
      <c r="E1233" s="277" t="s">
        <v>1030</v>
      </c>
      <c r="F1233" s="279" t="s">
        <v>484</v>
      </c>
    </row>
    <row r="1234" spans="1:6" x14ac:dyDescent="0.3">
      <c r="A1234" s="264" t="str">
        <f t="shared" si="19"/>
        <v>San JoseCA</v>
      </c>
      <c r="B1234" s="269">
        <v>95112</v>
      </c>
      <c r="C1234" s="270" t="s">
        <v>2487</v>
      </c>
      <c r="D1234" s="270" t="s">
        <v>380</v>
      </c>
      <c r="E1234" s="277" t="s">
        <v>915</v>
      </c>
      <c r="F1234" s="279" t="s">
        <v>484</v>
      </c>
    </row>
    <row r="1235" spans="1:6" x14ac:dyDescent="0.3">
      <c r="A1235" s="264" t="str">
        <f t="shared" si="19"/>
        <v>South San FranciscoCA</v>
      </c>
      <c r="B1235" s="269">
        <v>94080</v>
      </c>
      <c r="C1235" s="270" t="s">
        <v>2511</v>
      </c>
      <c r="D1235" s="270" t="s">
        <v>380</v>
      </c>
      <c r="E1235" s="277" t="s">
        <v>918</v>
      </c>
      <c r="F1235" s="279" t="s">
        <v>484</v>
      </c>
    </row>
    <row r="1236" spans="1:6" x14ac:dyDescent="0.3">
      <c r="A1236" s="264" t="str">
        <f t="shared" si="19"/>
        <v>Huntington BeachCA</v>
      </c>
      <c r="B1236" s="269">
        <v>92648</v>
      </c>
      <c r="C1236" s="270" t="s">
        <v>2506</v>
      </c>
      <c r="D1236" s="270" t="s">
        <v>380</v>
      </c>
      <c r="E1236" s="277" t="s">
        <v>1017</v>
      </c>
      <c r="F1236" s="279" t="s">
        <v>484</v>
      </c>
    </row>
    <row r="1237" spans="1:6" x14ac:dyDescent="0.3">
      <c r="A1237" s="264" t="str">
        <f t="shared" si="19"/>
        <v>San DiegoCA</v>
      </c>
      <c r="B1237" s="269">
        <v>92130</v>
      </c>
      <c r="C1237" s="270" t="s">
        <v>2481</v>
      </c>
      <c r="D1237" s="270" t="s">
        <v>380</v>
      </c>
      <c r="E1237" s="277" t="s">
        <v>1033</v>
      </c>
      <c r="F1237" s="279" t="s">
        <v>484</v>
      </c>
    </row>
    <row r="1238" spans="1:6" x14ac:dyDescent="0.3">
      <c r="A1238" s="264" t="str">
        <f t="shared" si="19"/>
        <v>San DiegoCA</v>
      </c>
      <c r="B1238" s="269">
        <v>92105</v>
      </c>
      <c r="C1238" s="270" t="s">
        <v>2481</v>
      </c>
      <c r="D1238" s="270" t="s">
        <v>380</v>
      </c>
      <c r="E1238" s="277" t="s">
        <v>1033</v>
      </c>
      <c r="F1238" s="279" t="s">
        <v>484</v>
      </c>
    </row>
    <row r="1239" spans="1:6" x14ac:dyDescent="0.3">
      <c r="A1239" s="264" t="str">
        <f t="shared" si="19"/>
        <v>San DiegoCA</v>
      </c>
      <c r="B1239" s="269">
        <v>92122</v>
      </c>
      <c r="C1239" s="270" t="s">
        <v>2481</v>
      </c>
      <c r="D1239" s="270" t="s">
        <v>380</v>
      </c>
      <c r="E1239" s="277" t="s">
        <v>1033</v>
      </c>
      <c r="F1239" s="279" t="s">
        <v>484</v>
      </c>
    </row>
    <row r="1240" spans="1:6" x14ac:dyDescent="0.3">
      <c r="A1240" s="264" t="str">
        <f t="shared" si="19"/>
        <v>LincolnCA</v>
      </c>
      <c r="B1240" s="269">
        <v>95648</v>
      </c>
      <c r="C1240" s="270" t="s">
        <v>1224</v>
      </c>
      <c r="D1240" s="270" t="s">
        <v>380</v>
      </c>
      <c r="E1240" s="277" t="s">
        <v>912</v>
      </c>
      <c r="F1240" s="279" t="s">
        <v>484</v>
      </c>
    </row>
    <row r="1241" spans="1:6" x14ac:dyDescent="0.3">
      <c r="A1241" s="264" t="str">
        <f t="shared" si="19"/>
        <v>MurrietaCA</v>
      </c>
      <c r="B1241" s="269">
        <v>92563</v>
      </c>
      <c r="C1241" s="270" t="s">
        <v>2512</v>
      </c>
      <c r="D1241" s="270" t="s">
        <v>380</v>
      </c>
      <c r="E1241" s="277" t="s">
        <v>1030</v>
      </c>
      <c r="F1241" s="279" t="s">
        <v>484</v>
      </c>
    </row>
    <row r="1242" spans="1:6" x14ac:dyDescent="0.3">
      <c r="A1242" s="264" t="str">
        <f t="shared" si="19"/>
        <v>Los AngelesCA</v>
      </c>
      <c r="B1242" s="269">
        <v>90036</v>
      </c>
      <c r="C1242" s="270" t="s">
        <v>378</v>
      </c>
      <c r="D1242" s="270" t="s">
        <v>380</v>
      </c>
      <c r="E1242" s="277" t="s">
        <v>1017</v>
      </c>
      <c r="F1242" s="279" t="s">
        <v>484</v>
      </c>
    </row>
    <row r="1243" spans="1:6" x14ac:dyDescent="0.3">
      <c r="A1243" s="264" t="str">
        <f t="shared" si="19"/>
        <v>San FranciscoCA</v>
      </c>
      <c r="B1243" s="269">
        <v>94112</v>
      </c>
      <c r="C1243" s="270" t="s">
        <v>2467</v>
      </c>
      <c r="D1243" s="270" t="s">
        <v>380</v>
      </c>
      <c r="E1243" s="277" t="s">
        <v>918</v>
      </c>
      <c r="F1243" s="279" t="s">
        <v>484</v>
      </c>
    </row>
    <row r="1244" spans="1:6" x14ac:dyDescent="0.3">
      <c r="A1244" s="264" t="str">
        <f t="shared" si="19"/>
        <v>SunnyvaleCA</v>
      </c>
      <c r="B1244" s="269">
        <v>94087</v>
      </c>
      <c r="C1244" s="270" t="s">
        <v>2513</v>
      </c>
      <c r="D1244" s="270" t="s">
        <v>380</v>
      </c>
      <c r="E1244" s="277" t="s">
        <v>915</v>
      </c>
      <c r="F1244" s="279" t="s">
        <v>484</v>
      </c>
    </row>
    <row r="1245" spans="1:6" x14ac:dyDescent="0.3">
      <c r="A1245" s="264" t="str">
        <f t="shared" si="19"/>
        <v>San JoseCA</v>
      </c>
      <c r="B1245" s="269">
        <v>95125</v>
      </c>
      <c r="C1245" s="270" t="s">
        <v>2487</v>
      </c>
      <c r="D1245" s="270" t="s">
        <v>380</v>
      </c>
      <c r="E1245" s="277" t="s">
        <v>915</v>
      </c>
      <c r="F1245" s="279" t="s">
        <v>484</v>
      </c>
    </row>
    <row r="1246" spans="1:6" x14ac:dyDescent="0.3">
      <c r="A1246" s="264" t="str">
        <f t="shared" si="19"/>
        <v>MontebelloCA</v>
      </c>
      <c r="B1246" s="269">
        <v>90640</v>
      </c>
      <c r="C1246" s="270" t="s">
        <v>2514</v>
      </c>
      <c r="D1246" s="270" t="s">
        <v>380</v>
      </c>
      <c r="E1246" s="277" t="s">
        <v>1017</v>
      </c>
      <c r="F1246" s="279" t="s">
        <v>484</v>
      </c>
    </row>
    <row r="1247" spans="1:6" x14ac:dyDescent="0.3">
      <c r="A1247" s="264" t="str">
        <f t="shared" si="19"/>
        <v>MurrietaCA</v>
      </c>
      <c r="B1247" s="269">
        <v>92562</v>
      </c>
      <c r="C1247" s="270" t="s">
        <v>2512</v>
      </c>
      <c r="D1247" s="270" t="s">
        <v>380</v>
      </c>
      <c r="E1247" s="277" t="s">
        <v>1030</v>
      </c>
      <c r="F1247" s="279" t="s">
        <v>484</v>
      </c>
    </row>
    <row r="1248" spans="1:6" x14ac:dyDescent="0.3">
      <c r="A1248" s="264" t="str">
        <f t="shared" si="19"/>
        <v>San DiegoCA</v>
      </c>
      <c r="B1248" s="269">
        <v>92117</v>
      </c>
      <c r="C1248" s="270" t="s">
        <v>2481</v>
      </c>
      <c r="D1248" s="270" t="s">
        <v>380</v>
      </c>
      <c r="E1248" s="277" t="s">
        <v>1033</v>
      </c>
      <c r="F1248" s="279" t="s">
        <v>484</v>
      </c>
    </row>
    <row r="1249" spans="1:6" x14ac:dyDescent="0.3">
      <c r="A1249" s="264" t="str">
        <f t="shared" si="19"/>
        <v>SunnyvaleCA</v>
      </c>
      <c r="B1249" s="269">
        <v>94086</v>
      </c>
      <c r="C1249" s="270" t="s">
        <v>2513</v>
      </c>
      <c r="D1249" s="270" t="s">
        <v>380</v>
      </c>
      <c r="E1249" s="277" t="s">
        <v>915</v>
      </c>
      <c r="F1249" s="279" t="s">
        <v>484</v>
      </c>
    </row>
    <row r="1250" spans="1:6" x14ac:dyDescent="0.3">
      <c r="A1250" s="264" t="str">
        <f t="shared" si="19"/>
        <v>San PabloCA</v>
      </c>
      <c r="B1250" s="269">
        <v>94806</v>
      </c>
      <c r="C1250" s="270" t="s">
        <v>2515</v>
      </c>
      <c r="D1250" s="270" t="s">
        <v>380</v>
      </c>
      <c r="E1250" s="277" t="s">
        <v>918</v>
      </c>
      <c r="F1250" s="279" t="s">
        <v>484</v>
      </c>
    </row>
    <row r="1251" spans="1:6" x14ac:dyDescent="0.3">
      <c r="A1251" s="264" t="str">
        <f t="shared" si="19"/>
        <v>San DiegoCA</v>
      </c>
      <c r="B1251" s="269">
        <v>92128</v>
      </c>
      <c r="C1251" s="270" t="s">
        <v>2481</v>
      </c>
      <c r="D1251" s="270" t="s">
        <v>380</v>
      </c>
      <c r="E1251" s="277" t="s">
        <v>1033</v>
      </c>
      <c r="F1251" s="279" t="s">
        <v>484</v>
      </c>
    </row>
    <row r="1252" spans="1:6" x14ac:dyDescent="0.3">
      <c r="A1252" s="264" t="str">
        <f t="shared" si="19"/>
        <v>AlhambraCA</v>
      </c>
      <c r="B1252" s="269">
        <v>91801</v>
      </c>
      <c r="C1252" s="270" t="s">
        <v>2516</v>
      </c>
      <c r="D1252" s="270" t="s">
        <v>380</v>
      </c>
      <c r="E1252" s="277" t="s">
        <v>1017</v>
      </c>
      <c r="F1252" s="279" t="s">
        <v>484</v>
      </c>
    </row>
    <row r="1253" spans="1:6" x14ac:dyDescent="0.3">
      <c r="A1253" s="264" t="str">
        <f t="shared" si="19"/>
        <v>VallejoCA</v>
      </c>
      <c r="B1253" s="269">
        <v>94591</v>
      </c>
      <c r="C1253" s="270" t="s">
        <v>2517</v>
      </c>
      <c r="D1253" s="270" t="s">
        <v>380</v>
      </c>
      <c r="E1253" s="277" t="s">
        <v>1049</v>
      </c>
      <c r="F1253" s="279" t="s">
        <v>484</v>
      </c>
    </row>
    <row r="1254" spans="1:6" x14ac:dyDescent="0.3">
      <c r="A1254" s="264" t="str">
        <f t="shared" si="19"/>
        <v>Los AngelesCA</v>
      </c>
      <c r="B1254" s="269">
        <v>91331</v>
      </c>
      <c r="C1254" s="270" t="s">
        <v>378</v>
      </c>
      <c r="D1254" s="270" t="s">
        <v>380</v>
      </c>
      <c r="E1254" s="277" t="s">
        <v>1017</v>
      </c>
      <c r="F1254" s="279" t="s">
        <v>484</v>
      </c>
    </row>
    <row r="1255" spans="1:6" x14ac:dyDescent="0.3">
      <c r="A1255" s="264" t="str">
        <f t="shared" si="19"/>
        <v>AnaheimCA</v>
      </c>
      <c r="B1255" s="269">
        <v>92805</v>
      </c>
      <c r="C1255" s="270" t="s">
        <v>2480</v>
      </c>
      <c r="D1255" s="270" t="s">
        <v>380</v>
      </c>
      <c r="E1255" s="277" t="s">
        <v>1017</v>
      </c>
      <c r="F1255" s="279" t="s">
        <v>484</v>
      </c>
    </row>
    <row r="1256" spans="1:6" x14ac:dyDescent="0.3">
      <c r="A1256" s="264" t="str">
        <f t="shared" si="19"/>
        <v>Los AngelesCA</v>
      </c>
      <c r="B1256" s="269">
        <v>90042</v>
      </c>
      <c r="C1256" s="270" t="s">
        <v>378</v>
      </c>
      <c r="D1256" s="270" t="s">
        <v>380</v>
      </c>
      <c r="E1256" s="277" t="s">
        <v>1017</v>
      </c>
      <c r="F1256" s="279" t="s">
        <v>484</v>
      </c>
    </row>
    <row r="1257" spans="1:6" x14ac:dyDescent="0.3">
      <c r="A1257" s="264" t="str">
        <f t="shared" si="19"/>
        <v>El CajonCA</v>
      </c>
      <c r="B1257" s="269">
        <v>92020</v>
      </c>
      <c r="C1257" s="270" t="s">
        <v>2488</v>
      </c>
      <c r="D1257" s="270" t="s">
        <v>380</v>
      </c>
      <c r="E1257" s="277" t="s">
        <v>1033</v>
      </c>
      <c r="F1257" s="279" t="s">
        <v>484</v>
      </c>
    </row>
    <row r="1258" spans="1:6" x14ac:dyDescent="0.3">
      <c r="A1258" s="264" t="str">
        <f t="shared" si="19"/>
        <v>MartinezCA</v>
      </c>
      <c r="B1258" s="269">
        <v>94553</v>
      </c>
      <c r="C1258" s="270" t="s">
        <v>2518</v>
      </c>
      <c r="D1258" s="270" t="s">
        <v>380</v>
      </c>
      <c r="E1258" s="277" t="s">
        <v>918</v>
      </c>
      <c r="F1258" s="279" t="s">
        <v>484</v>
      </c>
    </row>
    <row r="1259" spans="1:6" x14ac:dyDescent="0.3">
      <c r="A1259" s="264" t="str">
        <f t="shared" si="19"/>
        <v>IndioCA</v>
      </c>
      <c r="B1259" s="269">
        <v>92201</v>
      </c>
      <c r="C1259" s="270" t="s">
        <v>2519</v>
      </c>
      <c r="D1259" s="270" t="s">
        <v>380</v>
      </c>
      <c r="E1259" s="277" t="s">
        <v>1030</v>
      </c>
      <c r="F1259" s="279" t="s">
        <v>484</v>
      </c>
    </row>
    <row r="1260" spans="1:6" x14ac:dyDescent="0.3">
      <c r="A1260" s="264" t="str">
        <f t="shared" si="19"/>
        <v>Daly CityCA</v>
      </c>
      <c r="B1260" s="269">
        <v>94015</v>
      </c>
      <c r="C1260" s="270" t="s">
        <v>2520</v>
      </c>
      <c r="D1260" s="270" t="s">
        <v>380</v>
      </c>
      <c r="E1260" s="277" t="s">
        <v>918</v>
      </c>
      <c r="F1260" s="279" t="s">
        <v>484</v>
      </c>
    </row>
    <row r="1261" spans="1:6" x14ac:dyDescent="0.3">
      <c r="A1261" s="264" t="str">
        <f t="shared" si="19"/>
        <v>YucaipaCA</v>
      </c>
      <c r="B1261" s="269">
        <v>92399</v>
      </c>
      <c r="C1261" s="270" t="s">
        <v>2521</v>
      </c>
      <c r="D1261" s="270" t="s">
        <v>380</v>
      </c>
      <c r="E1261" s="277" t="s">
        <v>1030</v>
      </c>
      <c r="F1261" s="279" t="s">
        <v>484</v>
      </c>
    </row>
    <row r="1262" spans="1:6" x14ac:dyDescent="0.3">
      <c r="A1262" s="264" t="str">
        <f t="shared" si="19"/>
        <v>CoronaCA</v>
      </c>
      <c r="B1262" s="269">
        <v>92882</v>
      </c>
      <c r="C1262" s="270" t="s">
        <v>2522</v>
      </c>
      <c r="D1262" s="270" t="s">
        <v>380</v>
      </c>
      <c r="E1262" s="277" t="s">
        <v>1030</v>
      </c>
      <c r="F1262" s="279" t="s">
        <v>484</v>
      </c>
    </row>
    <row r="1263" spans="1:6" x14ac:dyDescent="0.3">
      <c r="A1263" s="264" t="str">
        <f t="shared" si="19"/>
        <v>CampbellCA</v>
      </c>
      <c r="B1263" s="269">
        <v>95008</v>
      </c>
      <c r="C1263" s="270" t="s">
        <v>2523</v>
      </c>
      <c r="D1263" s="270" t="s">
        <v>380</v>
      </c>
      <c r="E1263" s="277" t="s">
        <v>915</v>
      </c>
      <c r="F1263" s="279" t="s">
        <v>484</v>
      </c>
    </row>
    <row r="1264" spans="1:6" x14ac:dyDescent="0.3">
      <c r="A1264" s="264" t="str">
        <f t="shared" si="19"/>
        <v>OildaleCA</v>
      </c>
      <c r="B1264" s="269">
        <v>93308</v>
      </c>
      <c r="C1264" s="270" t="s">
        <v>2524</v>
      </c>
      <c r="D1264" s="270" t="s">
        <v>380</v>
      </c>
      <c r="E1264" s="277" t="s">
        <v>1004</v>
      </c>
      <c r="F1264" s="279" t="s">
        <v>484</v>
      </c>
    </row>
    <row r="1265" spans="1:6" x14ac:dyDescent="0.3">
      <c r="A1265" s="264" t="str">
        <f t="shared" si="19"/>
        <v>Aliso ViejoCA</v>
      </c>
      <c r="B1265" s="269">
        <v>92656</v>
      </c>
      <c r="C1265" s="270" t="s">
        <v>2525</v>
      </c>
      <c r="D1265" s="270" t="s">
        <v>380</v>
      </c>
      <c r="E1265" s="277" t="s">
        <v>1017</v>
      </c>
      <c r="F1265" s="279" t="s">
        <v>484</v>
      </c>
    </row>
    <row r="1266" spans="1:6" x14ac:dyDescent="0.3">
      <c r="A1266" s="264" t="str">
        <f t="shared" si="19"/>
        <v>OceansideCA</v>
      </c>
      <c r="B1266" s="269">
        <v>92056</v>
      </c>
      <c r="C1266" s="270" t="s">
        <v>2526</v>
      </c>
      <c r="D1266" s="270" t="s">
        <v>380</v>
      </c>
      <c r="E1266" s="277" t="s">
        <v>1033</v>
      </c>
      <c r="F1266" s="279" t="s">
        <v>484</v>
      </c>
    </row>
    <row r="1267" spans="1:6" x14ac:dyDescent="0.3">
      <c r="A1267" s="264" t="str">
        <f t="shared" si="19"/>
        <v>Santa AnaCA</v>
      </c>
      <c r="B1267" s="269">
        <v>92704</v>
      </c>
      <c r="C1267" s="270" t="s">
        <v>2527</v>
      </c>
      <c r="D1267" s="270" t="s">
        <v>380</v>
      </c>
      <c r="E1267" s="277" t="s">
        <v>1017</v>
      </c>
      <c r="F1267" s="279" t="s">
        <v>484</v>
      </c>
    </row>
    <row r="1268" spans="1:6" x14ac:dyDescent="0.3">
      <c r="A1268" s="264" t="str">
        <f t="shared" si="19"/>
        <v>SanteeCA</v>
      </c>
      <c r="B1268" s="269">
        <v>92071</v>
      </c>
      <c r="C1268" s="270" t="s">
        <v>2528</v>
      </c>
      <c r="D1268" s="270" t="s">
        <v>380</v>
      </c>
      <c r="E1268" s="277" t="s">
        <v>1033</v>
      </c>
      <c r="F1268" s="279" t="s">
        <v>484</v>
      </c>
    </row>
    <row r="1269" spans="1:6" x14ac:dyDescent="0.3">
      <c r="A1269" s="264" t="str">
        <f t="shared" si="19"/>
        <v>Costa MesaCA</v>
      </c>
      <c r="B1269" s="269">
        <v>92626</v>
      </c>
      <c r="C1269" s="270" t="s">
        <v>2490</v>
      </c>
      <c r="D1269" s="270" t="s">
        <v>380</v>
      </c>
      <c r="E1269" s="277" t="s">
        <v>1017</v>
      </c>
      <c r="F1269" s="279" t="s">
        <v>484</v>
      </c>
    </row>
    <row r="1270" spans="1:6" x14ac:dyDescent="0.3">
      <c r="A1270" s="264" t="str">
        <f t="shared" si="19"/>
        <v>ModestoCA</v>
      </c>
      <c r="B1270" s="269">
        <v>95350</v>
      </c>
      <c r="C1270" s="270" t="s">
        <v>1023</v>
      </c>
      <c r="D1270" s="270" t="s">
        <v>380</v>
      </c>
      <c r="E1270" s="277" t="s">
        <v>1023</v>
      </c>
      <c r="F1270" s="279" t="s">
        <v>484</v>
      </c>
    </row>
    <row r="1271" spans="1:6" x14ac:dyDescent="0.3">
      <c r="A1271" s="264" t="str">
        <f t="shared" si="19"/>
        <v>Elk GroveCA</v>
      </c>
      <c r="B1271" s="269">
        <v>95624</v>
      </c>
      <c r="C1271" s="270" t="s">
        <v>2499</v>
      </c>
      <c r="D1271" s="270" t="s">
        <v>380</v>
      </c>
      <c r="E1271" s="277" t="s">
        <v>912</v>
      </c>
      <c r="F1271" s="279" t="s">
        <v>484</v>
      </c>
    </row>
    <row r="1272" spans="1:6" x14ac:dyDescent="0.3">
      <c r="A1272" s="264" t="str">
        <f t="shared" si="19"/>
        <v>RiversideCA</v>
      </c>
      <c r="B1272" s="269">
        <v>92509</v>
      </c>
      <c r="C1272" s="270" t="s">
        <v>1510</v>
      </c>
      <c r="D1272" s="270" t="s">
        <v>380</v>
      </c>
      <c r="E1272" s="277" t="s">
        <v>1030</v>
      </c>
      <c r="F1272" s="279" t="s">
        <v>484</v>
      </c>
    </row>
    <row r="1273" spans="1:6" x14ac:dyDescent="0.3">
      <c r="A1273" s="264" t="str">
        <f t="shared" si="19"/>
        <v>EncinitasCA</v>
      </c>
      <c r="B1273" s="269">
        <v>92024</v>
      </c>
      <c r="C1273" s="270" t="s">
        <v>2529</v>
      </c>
      <c r="D1273" s="270" t="s">
        <v>380</v>
      </c>
      <c r="E1273" s="277" t="s">
        <v>1033</v>
      </c>
      <c r="F1273" s="279" t="s">
        <v>484</v>
      </c>
    </row>
    <row r="1274" spans="1:6" x14ac:dyDescent="0.3">
      <c r="A1274" s="264" t="str">
        <f t="shared" si="19"/>
        <v>Moreno ValleyCA</v>
      </c>
      <c r="B1274" s="269">
        <v>92553</v>
      </c>
      <c r="C1274" s="270" t="s">
        <v>2530</v>
      </c>
      <c r="D1274" s="270" t="s">
        <v>380</v>
      </c>
      <c r="E1274" s="277" t="s">
        <v>1030</v>
      </c>
      <c r="F1274" s="279" t="s">
        <v>484</v>
      </c>
    </row>
    <row r="1275" spans="1:6" x14ac:dyDescent="0.3">
      <c r="A1275" s="264" t="str">
        <f t="shared" si="19"/>
        <v>EastvaleCA</v>
      </c>
      <c r="B1275" s="269">
        <v>92880</v>
      </c>
      <c r="C1275" s="270" t="s">
        <v>2531</v>
      </c>
      <c r="D1275" s="270" t="s">
        <v>380</v>
      </c>
      <c r="E1275" s="277" t="s">
        <v>1030</v>
      </c>
      <c r="F1275" s="279" t="s">
        <v>484</v>
      </c>
    </row>
    <row r="1276" spans="1:6" x14ac:dyDescent="0.3">
      <c r="A1276" s="264" t="str">
        <f t="shared" si="19"/>
        <v>La QuintaCA</v>
      </c>
      <c r="B1276" s="269">
        <v>92253</v>
      </c>
      <c r="C1276" s="270" t="s">
        <v>2532</v>
      </c>
      <c r="D1276" s="270" t="s">
        <v>380</v>
      </c>
      <c r="E1276" s="277" t="s">
        <v>1030</v>
      </c>
      <c r="F1276" s="279" t="s">
        <v>484</v>
      </c>
    </row>
    <row r="1277" spans="1:6" x14ac:dyDescent="0.3">
      <c r="A1277" s="264" t="str">
        <f t="shared" si="19"/>
        <v>Los AngelesCA</v>
      </c>
      <c r="B1277" s="269">
        <v>90006</v>
      </c>
      <c r="C1277" s="270" t="s">
        <v>378</v>
      </c>
      <c r="D1277" s="270" t="s">
        <v>380</v>
      </c>
      <c r="E1277" s="277" t="s">
        <v>1017</v>
      </c>
      <c r="F1277" s="279" t="s">
        <v>484</v>
      </c>
    </row>
    <row r="1278" spans="1:6" x14ac:dyDescent="0.3">
      <c r="A1278" s="264" t="str">
        <f t="shared" si="19"/>
        <v>BeaumontCA</v>
      </c>
      <c r="B1278" s="269">
        <v>92223</v>
      </c>
      <c r="C1278" s="270" t="s">
        <v>2533</v>
      </c>
      <c r="D1278" s="270" t="s">
        <v>380</v>
      </c>
      <c r="E1278" s="277" t="s">
        <v>1030</v>
      </c>
      <c r="F1278" s="279" t="s">
        <v>484</v>
      </c>
    </row>
    <row r="1279" spans="1:6" x14ac:dyDescent="0.3">
      <c r="A1279" s="264" t="str">
        <f t="shared" si="19"/>
        <v>GilroyCA</v>
      </c>
      <c r="B1279" s="269">
        <v>95020</v>
      </c>
      <c r="C1279" s="270" t="s">
        <v>2534</v>
      </c>
      <c r="D1279" s="270" t="s">
        <v>380</v>
      </c>
      <c r="E1279" s="277" t="s">
        <v>915</v>
      </c>
      <c r="F1279" s="279" t="s">
        <v>484</v>
      </c>
    </row>
    <row r="1280" spans="1:6" x14ac:dyDescent="0.3">
      <c r="A1280" s="264" t="str">
        <f t="shared" si="19"/>
        <v>Huntington ParkCA</v>
      </c>
      <c r="B1280" s="269">
        <v>90255</v>
      </c>
      <c r="C1280" s="270" t="s">
        <v>2535</v>
      </c>
      <c r="D1280" s="270" t="s">
        <v>380</v>
      </c>
      <c r="E1280" s="277" t="s">
        <v>1017</v>
      </c>
      <c r="F1280" s="279" t="s">
        <v>484</v>
      </c>
    </row>
    <row r="1281" spans="1:6" x14ac:dyDescent="0.3">
      <c r="A1281" s="264" t="str">
        <f t="shared" si="19"/>
        <v>Los AngelesCA</v>
      </c>
      <c r="B1281" s="269">
        <v>90028</v>
      </c>
      <c r="C1281" s="270" t="s">
        <v>378</v>
      </c>
      <c r="D1281" s="270" t="s">
        <v>380</v>
      </c>
      <c r="E1281" s="277" t="s">
        <v>1017</v>
      </c>
      <c r="F1281" s="279" t="s">
        <v>484</v>
      </c>
    </row>
    <row r="1282" spans="1:6" x14ac:dyDescent="0.3">
      <c r="A1282" s="264" t="str">
        <f t="shared" si="19"/>
        <v>San FranciscoCA</v>
      </c>
      <c r="B1282" s="269">
        <v>94115</v>
      </c>
      <c r="C1282" s="270" t="s">
        <v>2467</v>
      </c>
      <c r="D1282" s="270" t="s">
        <v>380</v>
      </c>
      <c r="E1282" s="277" t="s">
        <v>918</v>
      </c>
      <c r="F1282" s="279" t="s">
        <v>484</v>
      </c>
    </row>
    <row r="1283" spans="1:6" x14ac:dyDescent="0.3">
      <c r="A1283" s="264" t="str">
        <f t="shared" si="19"/>
        <v>Cathedral CityCA</v>
      </c>
      <c r="B1283" s="269">
        <v>92234</v>
      </c>
      <c r="C1283" s="270" t="s">
        <v>2536</v>
      </c>
      <c r="D1283" s="270" t="s">
        <v>380</v>
      </c>
      <c r="E1283" s="277" t="s">
        <v>1030</v>
      </c>
      <c r="F1283" s="279" t="s">
        <v>484</v>
      </c>
    </row>
    <row r="1284" spans="1:6" x14ac:dyDescent="0.3">
      <c r="A1284" s="264" t="str">
        <f t="shared" ref="A1284:A1347" si="20">CONCATENATE(C1284,D1284)</f>
        <v>VenturaCA</v>
      </c>
      <c r="B1284" s="269">
        <v>93003</v>
      </c>
      <c r="C1284" s="270" t="s">
        <v>2537</v>
      </c>
      <c r="D1284" s="270" t="s">
        <v>380</v>
      </c>
      <c r="E1284" s="277" t="s">
        <v>1027</v>
      </c>
      <c r="F1284" s="279" t="s">
        <v>484</v>
      </c>
    </row>
    <row r="1285" spans="1:6" x14ac:dyDescent="0.3">
      <c r="A1285" s="264" t="str">
        <f t="shared" si="20"/>
        <v>UplandCA</v>
      </c>
      <c r="B1285" s="269">
        <v>91786</v>
      </c>
      <c r="C1285" s="270" t="s">
        <v>2538</v>
      </c>
      <c r="D1285" s="270" t="s">
        <v>380</v>
      </c>
      <c r="E1285" s="277" t="s">
        <v>1030</v>
      </c>
      <c r="F1285" s="279" t="s">
        <v>484</v>
      </c>
    </row>
    <row r="1286" spans="1:6" x14ac:dyDescent="0.3">
      <c r="A1286" s="264" t="str">
        <f t="shared" si="20"/>
        <v>BakersfieldCA</v>
      </c>
      <c r="B1286" s="269">
        <v>93312</v>
      </c>
      <c r="C1286" s="270" t="s">
        <v>1004</v>
      </c>
      <c r="D1286" s="270" t="s">
        <v>380</v>
      </c>
      <c r="E1286" s="277" t="s">
        <v>1004</v>
      </c>
      <c r="F1286" s="279" t="s">
        <v>484</v>
      </c>
    </row>
    <row r="1287" spans="1:6" x14ac:dyDescent="0.3">
      <c r="A1287" s="264" t="str">
        <f t="shared" si="20"/>
        <v>Los AngelesCA</v>
      </c>
      <c r="B1287" s="269">
        <v>90024</v>
      </c>
      <c r="C1287" s="270" t="s">
        <v>378</v>
      </c>
      <c r="D1287" s="270" t="s">
        <v>380</v>
      </c>
      <c r="E1287" s="277" t="s">
        <v>1017</v>
      </c>
      <c r="F1287" s="279" t="s">
        <v>484</v>
      </c>
    </row>
    <row r="1288" spans="1:6" x14ac:dyDescent="0.3">
      <c r="A1288" s="264" t="str">
        <f t="shared" si="20"/>
        <v>OceansideCA</v>
      </c>
      <c r="B1288" s="269">
        <v>92057</v>
      </c>
      <c r="C1288" s="270" t="s">
        <v>2526</v>
      </c>
      <c r="D1288" s="270" t="s">
        <v>380</v>
      </c>
      <c r="E1288" s="277" t="s">
        <v>1033</v>
      </c>
      <c r="F1288" s="279" t="s">
        <v>484</v>
      </c>
    </row>
    <row r="1289" spans="1:6" x14ac:dyDescent="0.3">
      <c r="A1289" s="264" t="str">
        <f t="shared" si="20"/>
        <v>Fountain ValleyCA</v>
      </c>
      <c r="B1289" s="269">
        <v>92708</v>
      </c>
      <c r="C1289" s="270" t="s">
        <v>2539</v>
      </c>
      <c r="D1289" s="270" t="s">
        <v>380</v>
      </c>
      <c r="E1289" s="277" t="s">
        <v>1017</v>
      </c>
      <c r="F1289" s="279" t="s">
        <v>484</v>
      </c>
    </row>
    <row r="1290" spans="1:6" x14ac:dyDescent="0.3">
      <c r="A1290" s="264" t="str">
        <f t="shared" si="20"/>
        <v>Simi ValleyCA</v>
      </c>
      <c r="B1290" s="269">
        <v>93063</v>
      </c>
      <c r="C1290" s="270" t="s">
        <v>2489</v>
      </c>
      <c r="D1290" s="270" t="s">
        <v>380</v>
      </c>
      <c r="E1290" s="277" t="s">
        <v>1027</v>
      </c>
      <c r="F1290" s="279" t="s">
        <v>484</v>
      </c>
    </row>
    <row r="1291" spans="1:6" x14ac:dyDescent="0.3">
      <c r="A1291" s="264" t="str">
        <f t="shared" si="20"/>
        <v>San DiegoCA</v>
      </c>
      <c r="B1291" s="269">
        <v>92103</v>
      </c>
      <c r="C1291" s="270" t="s">
        <v>2481</v>
      </c>
      <c r="D1291" s="270" t="s">
        <v>380</v>
      </c>
      <c r="E1291" s="277" t="s">
        <v>1033</v>
      </c>
      <c r="F1291" s="279" t="s">
        <v>484</v>
      </c>
    </row>
    <row r="1292" spans="1:6" x14ac:dyDescent="0.3">
      <c r="A1292" s="264" t="str">
        <f t="shared" si="20"/>
        <v>VisaliaCA</v>
      </c>
      <c r="B1292" s="269">
        <v>93277</v>
      </c>
      <c r="C1292" s="270" t="s">
        <v>2540</v>
      </c>
      <c r="D1292" s="270" t="s">
        <v>380</v>
      </c>
      <c r="E1292" s="277" t="s">
        <v>1050</v>
      </c>
      <c r="F1292" s="279" t="s">
        <v>484</v>
      </c>
    </row>
    <row r="1293" spans="1:6" x14ac:dyDescent="0.3">
      <c r="A1293" s="264" t="str">
        <f t="shared" si="20"/>
        <v>FresnoCA</v>
      </c>
      <c r="B1293" s="269">
        <v>93720</v>
      </c>
      <c r="C1293" s="270" t="s">
        <v>1015</v>
      </c>
      <c r="D1293" s="270" t="s">
        <v>380</v>
      </c>
      <c r="E1293" s="277" t="s">
        <v>1015</v>
      </c>
      <c r="F1293" s="279" t="s">
        <v>484</v>
      </c>
    </row>
    <row r="1294" spans="1:6" x14ac:dyDescent="0.3">
      <c r="A1294" s="264" t="str">
        <f t="shared" si="20"/>
        <v>Los AngelesCA</v>
      </c>
      <c r="B1294" s="269">
        <v>91402</v>
      </c>
      <c r="C1294" s="270" t="s">
        <v>378</v>
      </c>
      <c r="D1294" s="270" t="s">
        <v>380</v>
      </c>
      <c r="E1294" s="277" t="s">
        <v>1017</v>
      </c>
      <c r="F1294" s="279" t="s">
        <v>484</v>
      </c>
    </row>
    <row r="1295" spans="1:6" x14ac:dyDescent="0.3">
      <c r="A1295" s="264" t="str">
        <f t="shared" si="20"/>
        <v>San FranciscoCA</v>
      </c>
      <c r="B1295" s="269">
        <v>94117</v>
      </c>
      <c r="C1295" s="270" t="s">
        <v>2467</v>
      </c>
      <c r="D1295" s="270" t="s">
        <v>380</v>
      </c>
      <c r="E1295" s="277" t="s">
        <v>918</v>
      </c>
      <c r="F1295" s="279" t="s">
        <v>484</v>
      </c>
    </row>
    <row r="1296" spans="1:6" x14ac:dyDescent="0.3">
      <c r="A1296" s="264" t="str">
        <f t="shared" si="20"/>
        <v>Spring ValleyCA</v>
      </c>
      <c r="B1296" s="269">
        <v>91977</v>
      </c>
      <c r="C1296" s="270" t="s">
        <v>2541</v>
      </c>
      <c r="D1296" s="270" t="s">
        <v>380</v>
      </c>
      <c r="E1296" s="277" t="s">
        <v>1033</v>
      </c>
      <c r="F1296" s="279" t="s">
        <v>484</v>
      </c>
    </row>
    <row r="1297" spans="1:6" x14ac:dyDescent="0.3">
      <c r="A1297" s="264" t="str">
        <f t="shared" si="20"/>
        <v>RiversideCA</v>
      </c>
      <c r="B1297" s="269">
        <v>92507</v>
      </c>
      <c r="C1297" s="270" t="s">
        <v>1510</v>
      </c>
      <c r="D1297" s="270" t="s">
        <v>380</v>
      </c>
      <c r="E1297" s="277" t="s">
        <v>1030</v>
      </c>
      <c r="F1297" s="279" t="s">
        <v>484</v>
      </c>
    </row>
    <row r="1298" spans="1:6" x14ac:dyDescent="0.3">
      <c r="A1298" s="264" t="str">
        <f t="shared" si="20"/>
        <v>San DiegoCA</v>
      </c>
      <c r="B1298" s="269">
        <v>92037</v>
      </c>
      <c r="C1298" s="270" t="s">
        <v>2481</v>
      </c>
      <c r="D1298" s="270" t="s">
        <v>380</v>
      </c>
      <c r="E1298" s="277" t="s">
        <v>1033</v>
      </c>
      <c r="F1298" s="279" t="s">
        <v>484</v>
      </c>
    </row>
    <row r="1299" spans="1:6" x14ac:dyDescent="0.3">
      <c r="A1299" s="264" t="str">
        <f t="shared" si="20"/>
        <v>Los AngelesCA</v>
      </c>
      <c r="B1299" s="269">
        <v>91367</v>
      </c>
      <c r="C1299" s="270" t="s">
        <v>378</v>
      </c>
      <c r="D1299" s="270" t="s">
        <v>380</v>
      </c>
      <c r="E1299" s="277" t="s">
        <v>1017</v>
      </c>
      <c r="F1299" s="279" t="s">
        <v>484</v>
      </c>
    </row>
    <row r="1300" spans="1:6" x14ac:dyDescent="0.3">
      <c r="A1300" s="264" t="str">
        <f t="shared" si="20"/>
        <v>San FranciscoCA</v>
      </c>
      <c r="B1300" s="269">
        <v>94102</v>
      </c>
      <c r="C1300" s="270" t="s">
        <v>2467</v>
      </c>
      <c r="D1300" s="270" t="s">
        <v>380</v>
      </c>
      <c r="E1300" s="277" t="s">
        <v>918</v>
      </c>
      <c r="F1300" s="279" t="s">
        <v>484</v>
      </c>
    </row>
    <row r="1301" spans="1:6" x14ac:dyDescent="0.3">
      <c r="A1301" s="264" t="str">
        <f t="shared" si="20"/>
        <v>HighlandCA</v>
      </c>
      <c r="B1301" s="269">
        <v>92346</v>
      </c>
      <c r="C1301" s="270" t="s">
        <v>2542</v>
      </c>
      <c r="D1301" s="270" t="s">
        <v>380</v>
      </c>
      <c r="E1301" s="277" t="s">
        <v>1030</v>
      </c>
      <c r="F1301" s="279" t="s">
        <v>484</v>
      </c>
    </row>
    <row r="1302" spans="1:6" x14ac:dyDescent="0.3">
      <c r="A1302" s="264" t="str">
        <f t="shared" si="20"/>
        <v>StocktonCA</v>
      </c>
      <c r="B1302" s="269">
        <v>95207</v>
      </c>
      <c r="C1302" s="270" t="s">
        <v>1566</v>
      </c>
      <c r="D1302" s="270" t="s">
        <v>380</v>
      </c>
      <c r="E1302" s="277" t="s">
        <v>1042</v>
      </c>
      <c r="F1302" s="279" t="s">
        <v>484</v>
      </c>
    </row>
    <row r="1303" spans="1:6" x14ac:dyDescent="0.3">
      <c r="A1303" s="264" t="str">
        <f t="shared" si="20"/>
        <v>SacramentoCA</v>
      </c>
      <c r="B1303" s="269">
        <v>95831</v>
      </c>
      <c r="C1303" s="270" t="s">
        <v>911</v>
      </c>
      <c r="D1303" s="270" t="s">
        <v>380</v>
      </c>
      <c r="E1303" s="277" t="s">
        <v>912</v>
      </c>
      <c r="F1303" s="279" t="s">
        <v>484</v>
      </c>
    </row>
    <row r="1304" spans="1:6" x14ac:dyDescent="0.3">
      <c r="A1304" s="264" t="str">
        <f t="shared" si="20"/>
        <v>ReddingCA</v>
      </c>
      <c r="B1304" s="269">
        <v>96003</v>
      </c>
      <c r="C1304" s="270" t="s">
        <v>1029</v>
      </c>
      <c r="D1304" s="270" t="s">
        <v>380</v>
      </c>
      <c r="E1304" s="277" t="s">
        <v>1029</v>
      </c>
      <c r="F1304" s="279" t="s">
        <v>484</v>
      </c>
    </row>
    <row r="1305" spans="1:6" x14ac:dyDescent="0.3">
      <c r="A1305" s="264" t="str">
        <f t="shared" si="20"/>
        <v>LompocCA</v>
      </c>
      <c r="B1305" s="269">
        <v>93436</v>
      </c>
      <c r="C1305" s="270" t="s">
        <v>2543</v>
      </c>
      <c r="D1305" s="270" t="s">
        <v>380</v>
      </c>
      <c r="E1305" s="277" t="s">
        <v>1038</v>
      </c>
      <c r="F1305" s="279" t="s">
        <v>484</v>
      </c>
    </row>
    <row r="1306" spans="1:6" x14ac:dyDescent="0.3">
      <c r="A1306" s="264" t="str">
        <f t="shared" si="20"/>
        <v>San FranciscoCA</v>
      </c>
      <c r="B1306" s="269">
        <v>94121</v>
      </c>
      <c r="C1306" s="270" t="s">
        <v>2467</v>
      </c>
      <c r="D1306" s="270" t="s">
        <v>380</v>
      </c>
      <c r="E1306" s="277" t="s">
        <v>918</v>
      </c>
      <c r="F1306" s="279" t="s">
        <v>484</v>
      </c>
    </row>
    <row r="1307" spans="1:6" x14ac:dyDescent="0.3">
      <c r="A1307" s="264" t="str">
        <f t="shared" si="20"/>
        <v>FlorinCA</v>
      </c>
      <c r="B1307" s="269">
        <v>95828</v>
      </c>
      <c r="C1307" s="270" t="s">
        <v>2544</v>
      </c>
      <c r="D1307" s="270" t="s">
        <v>380</v>
      </c>
      <c r="E1307" s="277" t="s">
        <v>912</v>
      </c>
      <c r="F1307" s="279" t="s">
        <v>484</v>
      </c>
    </row>
    <row r="1308" spans="1:6" x14ac:dyDescent="0.3">
      <c r="A1308" s="264" t="str">
        <f t="shared" si="20"/>
        <v>DavisCA</v>
      </c>
      <c r="B1308" s="269">
        <v>95616</v>
      </c>
      <c r="C1308" s="270" t="s">
        <v>2545</v>
      </c>
      <c r="D1308" s="270" t="s">
        <v>380</v>
      </c>
      <c r="E1308" s="277" t="s">
        <v>912</v>
      </c>
      <c r="F1308" s="279" t="s">
        <v>484</v>
      </c>
    </row>
    <row r="1309" spans="1:6" x14ac:dyDescent="0.3">
      <c r="A1309" s="264" t="str">
        <f t="shared" si="20"/>
        <v>Los AngelesCA</v>
      </c>
      <c r="B1309" s="269">
        <v>91406</v>
      </c>
      <c r="C1309" s="270" t="s">
        <v>378</v>
      </c>
      <c r="D1309" s="270" t="s">
        <v>380</v>
      </c>
      <c r="E1309" s="277" t="s">
        <v>1017</v>
      </c>
      <c r="F1309" s="279" t="s">
        <v>484</v>
      </c>
    </row>
    <row r="1310" spans="1:6" x14ac:dyDescent="0.3">
      <c r="A1310" s="264" t="str">
        <f t="shared" si="20"/>
        <v>VisaliaCA</v>
      </c>
      <c r="B1310" s="269">
        <v>93291</v>
      </c>
      <c r="C1310" s="270" t="s">
        <v>2540</v>
      </c>
      <c r="D1310" s="270" t="s">
        <v>380</v>
      </c>
      <c r="E1310" s="277" t="s">
        <v>1050</v>
      </c>
      <c r="F1310" s="279" t="s">
        <v>484</v>
      </c>
    </row>
    <row r="1311" spans="1:6" x14ac:dyDescent="0.3">
      <c r="A1311" s="264" t="str">
        <f t="shared" si="20"/>
        <v>Los AngelesCA</v>
      </c>
      <c r="B1311" s="269">
        <v>90049</v>
      </c>
      <c r="C1311" s="270" t="s">
        <v>378</v>
      </c>
      <c r="D1311" s="270" t="s">
        <v>380</v>
      </c>
      <c r="E1311" s="277" t="s">
        <v>1017</v>
      </c>
      <c r="F1311" s="279" t="s">
        <v>484</v>
      </c>
    </row>
    <row r="1312" spans="1:6" x14ac:dyDescent="0.3">
      <c r="A1312" s="264" t="str">
        <f t="shared" si="20"/>
        <v>PomonaCA</v>
      </c>
      <c r="B1312" s="269">
        <v>91766</v>
      </c>
      <c r="C1312" s="270" t="s">
        <v>2546</v>
      </c>
      <c r="D1312" s="270" t="s">
        <v>380</v>
      </c>
      <c r="E1312" s="277" t="s">
        <v>1017</v>
      </c>
      <c r="F1312" s="279" t="s">
        <v>484</v>
      </c>
    </row>
    <row r="1313" spans="1:6" x14ac:dyDescent="0.3">
      <c r="A1313" s="264" t="str">
        <f t="shared" si="20"/>
        <v>Baldwin ParkCA</v>
      </c>
      <c r="B1313" s="269">
        <v>91706</v>
      </c>
      <c r="C1313" s="270" t="s">
        <v>2547</v>
      </c>
      <c r="D1313" s="270" t="s">
        <v>380</v>
      </c>
      <c r="E1313" s="277" t="s">
        <v>1017</v>
      </c>
      <c r="F1313" s="279" t="s">
        <v>484</v>
      </c>
    </row>
    <row r="1314" spans="1:6" x14ac:dyDescent="0.3">
      <c r="A1314" s="264" t="str">
        <f t="shared" si="20"/>
        <v>Palm DesertCA</v>
      </c>
      <c r="B1314" s="269">
        <v>92260</v>
      </c>
      <c r="C1314" s="270" t="s">
        <v>2548</v>
      </c>
      <c r="D1314" s="270" t="s">
        <v>380</v>
      </c>
      <c r="E1314" s="277" t="s">
        <v>1030</v>
      </c>
      <c r="F1314" s="279" t="s">
        <v>484</v>
      </c>
    </row>
    <row r="1315" spans="1:6" x14ac:dyDescent="0.3">
      <c r="A1315" s="264" t="str">
        <f t="shared" si="20"/>
        <v>Los AngelesCA</v>
      </c>
      <c r="B1315" s="269">
        <v>90020</v>
      </c>
      <c r="C1315" s="270" t="s">
        <v>378</v>
      </c>
      <c r="D1315" s="270" t="s">
        <v>380</v>
      </c>
      <c r="E1315" s="277" t="s">
        <v>1017</v>
      </c>
      <c r="F1315" s="279" t="s">
        <v>484</v>
      </c>
    </row>
    <row r="1316" spans="1:6" x14ac:dyDescent="0.3">
      <c r="A1316" s="264" t="str">
        <f t="shared" si="20"/>
        <v>La PuenteCA</v>
      </c>
      <c r="B1316" s="269">
        <v>91744</v>
      </c>
      <c r="C1316" s="270" t="s">
        <v>2549</v>
      </c>
      <c r="D1316" s="270" t="s">
        <v>380</v>
      </c>
      <c r="E1316" s="277" t="s">
        <v>1017</v>
      </c>
      <c r="F1316" s="279" t="s">
        <v>484</v>
      </c>
    </row>
    <row r="1317" spans="1:6" x14ac:dyDescent="0.3">
      <c r="A1317" s="264" t="str">
        <f t="shared" si="20"/>
        <v>AnaheimCA</v>
      </c>
      <c r="B1317" s="269">
        <v>92801</v>
      </c>
      <c r="C1317" s="270" t="s">
        <v>2480</v>
      </c>
      <c r="D1317" s="270" t="s">
        <v>380</v>
      </c>
      <c r="E1317" s="277" t="s">
        <v>1017</v>
      </c>
      <c r="F1317" s="279" t="s">
        <v>484</v>
      </c>
    </row>
    <row r="1318" spans="1:6" x14ac:dyDescent="0.3">
      <c r="A1318" s="264" t="str">
        <f t="shared" si="20"/>
        <v>Redondo BeachCA</v>
      </c>
      <c r="B1318" s="269">
        <v>90277</v>
      </c>
      <c r="C1318" s="270" t="s">
        <v>2550</v>
      </c>
      <c r="D1318" s="270" t="s">
        <v>380</v>
      </c>
      <c r="E1318" s="277" t="s">
        <v>1017</v>
      </c>
      <c r="F1318" s="279" t="s">
        <v>484</v>
      </c>
    </row>
    <row r="1319" spans="1:6" x14ac:dyDescent="0.3">
      <c r="A1319" s="264" t="str">
        <f t="shared" si="20"/>
        <v>TustinCA</v>
      </c>
      <c r="B1319" s="269">
        <v>92780</v>
      </c>
      <c r="C1319" s="270" t="s">
        <v>2551</v>
      </c>
      <c r="D1319" s="270" t="s">
        <v>380</v>
      </c>
      <c r="E1319" s="277" t="s">
        <v>1017</v>
      </c>
      <c r="F1319" s="279" t="s">
        <v>484</v>
      </c>
    </row>
    <row r="1320" spans="1:6" x14ac:dyDescent="0.3">
      <c r="A1320" s="264" t="str">
        <f t="shared" si="20"/>
        <v>OaklandCA</v>
      </c>
      <c r="B1320" s="269">
        <v>94611</v>
      </c>
      <c r="C1320" s="270" t="s">
        <v>2552</v>
      </c>
      <c r="D1320" s="270" t="s">
        <v>380</v>
      </c>
      <c r="E1320" s="277" t="s">
        <v>918</v>
      </c>
      <c r="F1320" s="279" t="s">
        <v>484</v>
      </c>
    </row>
    <row r="1321" spans="1:6" x14ac:dyDescent="0.3">
      <c r="A1321" s="264" t="str">
        <f t="shared" si="20"/>
        <v>San BernardinoCA</v>
      </c>
      <c r="B1321" s="269">
        <v>92407</v>
      </c>
      <c r="C1321" s="270" t="s">
        <v>2553</v>
      </c>
      <c r="D1321" s="270" t="s">
        <v>380</v>
      </c>
      <c r="E1321" s="277" t="s">
        <v>1030</v>
      </c>
      <c r="F1321" s="279" t="s">
        <v>484</v>
      </c>
    </row>
    <row r="1322" spans="1:6" x14ac:dyDescent="0.3">
      <c r="A1322" s="264" t="str">
        <f t="shared" si="20"/>
        <v>San BernardinoCA</v>
      </c>
      <c r="B1322" s="269">
        <v>92404</v>
      </c>
      <c r="C1322" s="270" t="s">
        <v>2553</v>
      </c>
      <c r="D1322" s="270" t="s">
        <v>380</v>
      </c>
      <c r="E1322" s="277" t="s">
        <v>1030</v>
      </c>
      <c r="F1322" s="279" t="s">
        <v>484</v>
      </c>
    </row>
    <row r="1323" spans="1:6" x14ac:dyDescent="0.3">
      <c r="A1323" s="264" t="str">
        <f t="shared" si="20"/>
        <v>OntarioCA</v>
      </c>
      <c r="B1323" s="269">
        <v>91762</v>
      </c>
      <c r="C1323" s="270" t="s">
        <v>1281</v>
      </c>
      <c r="D1323" s="270" t="s">
        <v>380</v>
      </c>
      <c r="E1323" s="277" t="s">
        <v>1030</v>
      </c>
      <c r="F1323" s="279" t="s">
        <v>484</v>
      </c>
    </row>
    <row r="1324" spans="1:6" x14ac:dyDescent="0.3">
      <c r="A1324" s="264" t="str">
        <f t="shared" si="20"/>
        <v>Fair OaksCA</v>
      </c>
      <c r="B1324" s="269">
        <v>95628</v>
      </c>
      <c r="C1324" s="270" t="s">
        <v>2554</v>
      </c>
      <c r="D1324" s="270" t="s">
        <v>380</v>
      </c>
      <c r="E1324" s="277" t="s">
        <v>912</v>
      </c>
      <c r="F1324" s="279" t="s">
        <v>484</v>
      </c>
    </row>
    <row r="1325" spans="1:6" x14ac:dyDescent="0.3">
      <c r="A1325" s="264" t="str">
        <f t="shared" si="20"/>
        <v>Santa CruzCA</v>
      </c>
      <c r="B1325" s="269">
        <v>95060</v>
      </c>
      <c r="C1325" s="270" t="s">
        <v>2555</v>
      </c>
      <c r="D1325" s="270" t="s">
        <v>380</v>
      </c>
      <c r="E1325" s="277" t="s">
        <v>1037</v>
      </c>
      <c r="F1325" s="279" t="s">
        <v>484</v>
      </c>
    </row>
    <row r="1326" spans="1:6" x14ac:dyDescent="0.3">
      <c r="A1326" s="264" t="str">
        <f t="shared" si="20"/>
        <v>LivermoreCA</v>
      </c>
      <c r="B1326" s="269">
        <v>94550</v>
      </c>
      <c r="C1326" s="270" t="s">
        <v>2556</v>
      </c>
      <c r="D1326" s="270" t="s">
        <v>380</v>
      </c>
      <c r="E1326" s="277" t="s">
        <v>918</v>
      </c>
      <c r="F1326" s="279" t="s">
        <v>484</v>
      </c>
    </row>
    <row r="1327" spans="1:6" x14ac:dyDescent="0.3">
      <c r="A1327" s="264" t="str">
        <f t="shared" si="20"/>
        <v>Los AngelesCA</v>
      </c>
      <c r="B1327" s="269">
        <v>91405</v>
      </c>
      <c r="C1327" s="270" t="s">
        <v>378</v>
      </c>
      <c r="D1327" s="270" t="s">
        <v>380</v>
      </c>
      <c r="E1327" s="277" t="s">
        <v>1017</v>
      </c>
      <c r="F1327" s="279" t="s">
        <v>484</v>
      </c>
    </row>
    <row r="1328" spans="1:6" x14ac:dyDescent="0.3">
      <c r="A1328" s="264" t="str">
        <f t="shared" si="20"/>
        <v>San MarcosCA</v>
      </c>
      <c r="B1328" s="269">
        <v>92078</v>
      </c>
      <c r="C1328" s="270" t="s">
        <v>2557</v>
      </c>
      <c r="D1328" s="270" t="s">
        <v>380</v>
      </c>
      <c r="E1328" s="277" t="s">
        <v>1033</v>
      </c>
      <c r="F1328" s="279" t="s">
        <v>484</v>
      </c>
    </row>
    <row r="1329" spans="1:6" x14ac:dyDescent="0.3">
      <c r="A1329" s="264" t="str">
        <f t="shared" si="20"/>
        <v>Citrus HeightsCA</v>
      </c>
      <c r="B1329" s="269">
        <v>95610</v>
      </c>
      <c r="C1329" s="270" t="s">
        <v>2558</v>
      </c>
      <c r="D1329" s="270" t="s">
        <v>380</v>
      </c>
      <c r="E1329" s="277" t="s">
        <v>912</v>
      </c>
      <c r="F1329" s="279" t="s">
        <v>484</v>
      </c>
    </row>
    <row r="1330" spans="1:6" x14ac:dyDescent="0.3">
      <c r="A1330" s="264" t="str">
        <f t="shared" si="20"/>
        <v>ColtonCA</v>
      </c>
      <c r="B1330" s="269">
        <v>92324</v>
      </c>
      <c r="C1330" s="270" t="s">
        <v>2559</v>
      </c>
      <c r="D1330" s="270" t="s">
        <v>380</v>
      </c>
      <c r="E1330" s="277" t="s">
        <v>1030</v>
      </c>
      <c r="F1330" s="279" t="s">
        <v>484</v>
      </c>
    </row>
    <row r="1331" spans="1:6" x14ac:dyDescent="0.3">
      <c r="A1331" s="264" t="str">
        <f t="shared" si="20"/>
        <v>Long BeachCA</v>
      </c>
      <c r="B1331" s="269">
        <v>90813</v>
      </c>
      <c r="C1331" s="270" t="s">
        <v>2471</v>
      </c>
      <c r="D1331" s="270" t="s">
        <v>380</v>
      </c>
      <c r="E1331" s="277" t="s">
        <v>1017</v>
      </c>
      <c r="F1331" s="279" t="s">
        <v>484</v>
      </c>
    </row>
    <row r="1332" spans="1:6" x14ac:dyDescent="0.3">
      <c r="A1332" s="264" t="str">
        <f t="shared" si="20"/>
        <v>OntarioCA</v>
      </c>
      <c r="B1332" s="269">
        <v>91761</v>
      </c>
      <c r="C1332" s="270" t="s">
        <v>1281</v>
      </c>
      <c r="D1332" s="270" t="s">
        <v>380</v>
      </c>
      <c r="E1332" s="277" t="s">
        <v>1030</v>
      </c>
      <c r="F1332" s="279" t="s">
        <v>484</v>
      </c>
    </row>
    <row r="1333" spans="1:6" x14ac:dyDescent="0.3">
      <c r="A1333" s="264" t="str">
        <f t="shared" si="20"/>
        <v>Long BeachCA</v>
      </c>
      <c r="B1333" s="269">
        <v>90803</v>
      </c>
      <c r="C1333" s="270" t="s">
        <v>2471</v>
      </c>
      <c r="D1333" s="270" t="s">
        <v>380</v>
      </c>
      <c r="E1333" s="277" t="s">
        <v>1017</v>
      </c>
      <c r="F1333" s="279" t="s">
        <v>484</v>
      </c>
    </row>
    <row r="1334" spans="1:6" x14ac:dyDescent="0.3">
      <c r="A1334" s="264" t="str">
        <f t="shared" si="20"/>
        <v>TorranceCA</v>
      </c>
      <c r="B1334" s="269">
        <v>90503</v>
      </c>
      <c r="C1334" s="270" t="s">
        <v>2560</v>
      </c>
      <c r="D1334" s="270" t="s">
        <v>380</v>
      </c>
      <c r="E1334" s="277" t="s">
        <v>1017</v>
      </c>
      <c r="F1334" s="279" t="s">
        <v>484</v>
      </c>
    </row>
    <row r="1335" spans="1:6" x14ac:dyDescent="0.3">
      <c r="A1335" s="264" t="str">
        <f t="shared" si="20"/>
        <v>San LeandroCA</v>
      </c>
      <c r="B1335" s="269">
        <v>94577</v>
      </c>
      <c r="C1335" s="270" t="s">
        <v>2561</v>
      </c>
      <c r="D1335" s="270" t="s">
        <v>380</v>
      </c>
      <c r="E1335" s="277" t="s">
        <v>918</v>
      </c>
      <c r="F1335" s="279" t="s">
        <v>484</v>
      </c>
    </row>
    <row r="1336" spans="1:6" x14ac:dyDescent="0.3">
      <c r="A1336" s="264" t="str">
        <f t="shared" si="20"/>
        <v>EscondidoCA</v>
      </c>
      <c r="B1336" s="269">
        <v>92026</v>
      </c>
      <c r="C1336" s="270" t="s">
        <v>2562</v>
      </c>
      <c r="D1336" s="270" t="s">
        <v>380</v>
      </c>
      <c r="E1336" s="277" t="s">
        <v>1033</v>
      </c>
      <c r="F1336" s="279" t="s">
        <v>484</v>
      </c>
    </row>
    <row r="1337" spans="1:6" x14ac:dyDescent="0.3">
      <c r="A1337" s="264" t="str">
        <f t="shared" si="20"/>
        <v>Los AngelesCA</v>
      </c>
      <c r="B1337" s="269">
        <v>91601</v>
      </c>
      <c r="C1337" s="270" t="s">
        <v>378</v>
      </c>
      <c r="D1337" s="270" t="s">
        <v>380</v>
      </c>
      <c r="E1337" s="277" t="s">
        <v>1017</v>
      </c>
      <c r="F1337" s="279" t="s">
        <v>484</v>
      </c>
    </row>
    <row r="1338" spans="1:6" x14ac:dyDescent="0.3">
      <c r="A1338" s="264" t="str">
        <f t="shared" si="20"/>
        <v>StocktonCA</v>
      </c>
      <c r="B1338" s="269">
        <v>95206</v>
      </c>
      <c r="C1338" s="270" t="s">
        <v>1566</v>
      </c>
      <c r="D1338" s="270" t="s">
        <v>380</v>
      </c>
      <c r="E1338" s="277" t="s">
        <v>1042</v>
      </c>
      <c r="F1338" s="279" t="s">
        <v>484</v>
      </c>
    </row>
    <row r="1339" spans="1:6" x14ac:dyDescent="0.3">
      <c r="A1339" s="264" t="str">
        <f t="shared" si="20"/>
        <v>San FranciscoCA</v>
      </c>
      <c r="B1339" s="269">
        <v>94118</v>
      </c>
      <c r="C1339" s="270" t="s">
        <v>2467</v>
      </c>
      <c r="D1339" s="270" t="s">
        <v>380</v>
      </c>
      <c r="E1339" s="277" t="s">
        <v>918</v>
      </c>
      <c r="F1339" s="279" t="s">
        <v>484</v>
      </c>
    </row>
    <row r="1340" spans="1:6" x14ac:dyDescent="0.3">
      <c r="A1340" s="264" t="str">
        <f t="shared" si="20"/>
        <v>Castro ValleyCA</v>
      </c>
      <c r="B1340" s="269">
        <v>94546</v>
      </c>
      <c r="C1340" s="270" t="s">
        <v>2563</v>
      </c>
      <c r="D1340" s="270" t="s">
        <v>380</v>
      </c>
      <c r="E1340" s="277" t="s">
        <v>918</v>
      </c>
      <c r="F1340" s="279" t="s">
        <v>484</v>
      </c>
    </row>
    <row r="1341" spans="1:6" x14ac:dyDescent="0.3">
      <c r="A1341" s="264" t="str">
        <f t="shared" si="20"/>
        <v>AzusaCA</v>
      </c>
      <c r="B1341" s="269">
        <v>91702</v>
      </c>
      <c r="C1341" s="270" t="s">
        <v>2564</v>
      </c>
      <c r="D1341" s="270" t="s">
        <v>380</v>
      </c>
      <c r="E1341" s="277" t="s">
        <v>1017</v>
      </c>
      <c r="F1341" s="279" t="s">
        <v>484</v>
      </c>
    </row>
    <row r="1342" spans="1:6" x14ac:dyDescent="0.3">
      <c r="A1342" s="264" t="str">
        <f t="shared" si="20"/>
        <v>RosevilleCA</v>
      </c>
      <c r="B1342" s="269">
        <v>95678</v>
      </c>
      <c r="C1342" s="270" t="s">
        <v>2479</v>
      </c>
      <c r="D1342" s="270" t="s">
        <v>380</v>
      </c>
      <c r="E1342" s="277" t="s">
        <v>912</v>
      </c>
      <c r="F1342" s="279" t="s">
        <v>484</v>
      </c>
    </row>
    <row r="1343" spans="1:6" x14ac:dyDescent="0.3">
      <c r="A1343" s="264" t="str">
        <f t="shared" si="20"/>
        <v>Mission ViejoCA</v>
      </c>
      <c r="B1343" s="269">
        <v>92692</v>
      </c>
      <c r="C1343" s="270" t="s">
        <v>2565</v>
      </c>
      <c r="D1343" s="270" t="s">
        <v>380</v>
      </c>
      <c r="E1343" s="277" t="s">
        <v>1017</v>
      </c>
      <c r="F1343" s="279" t="s">
        <v>484</v>
      </c>
    </row>
    <row r="1344" spans="1:6" x14ac:dyDescent="0.3">
      <c r="A1344" s="264" t="str">
        <f t="shared" si="20"/>
        <v>San MateoCA</v>
      </c>
      <c r="B1344" s="269">
        <v>94403</v>
      </c>
      <c r="C1344" s="270" t="s">
        <v>2566</v>
      </c>
      <c r="D1344" s="270" t="s">
        <v>380</v>
      </c>
      <c r="E1344" s="277" t="s">
        <v>918</v>
      </c>
      <c r="F1344" s="279" t="s">
        <v>484</v>
      </c>
    </row>
    <row r="1345" spans="1:6" x14ac:dyDescent="0.3">
      <c r="A1345" s="264" t="str">
        <f t="shared" si="20"/>
        <v>Citrus HeightsCA</v>
      </c>
      <c r="B1345" s="269">
        <v>95621</v>
      </c>
      <c r="C1345" s="270" t="s">
        <v>2558</v>
      </c>
      <c r="D1345" s="270" t="s">
        <v>380</v>
      </c>
      <c r="E1345" s="277" t="s">
        <v>912</v>
      </c>
      <c r="F1345" s="279" t="s">
        <v>484</v>
      </c>
    </row>
    <row r="1346" spans="1:6" x14ac:dyDescent="0.3">
      <c r="A1346" s="264" t="str">
        <f t="shared" si="20"/>
        <v>San DiegoCA</v>
      </c>
      <c r="B1346" s="269">
        <v>92114</v>
      </c>
      <c r="C1346" s="270" t="s">
        <v>2481</v>
      </c>
      <c r="D1346" s="270" t="s">
        <v>380</v>
      </c>
      <c r="E1346" s="277" t="s">
        <v>1033</v>
      </c>
      <c r="F1346" s="279" t="s">
        <v>484</v>
      </c>
    </row>
    <row r="1347" spans="1:6" x14ac:dyDescent="0.3">
      <c r="A1347" s="264" t="str">
        <f t="shared" si="20"/>
        <v>Los AngelesCA</v>
      </c>
      <c r="B1347" s="269">
        <v>90005</v>
      </c>
      <c r="C1347" s="270" t="s">
        <v>378</v>
      </c>
      <c r="D1347" s="270" t="s">
        <v>380</v>
      </c>
      <c r="E1347" s="277" t="s">
        <v>1017</v>
      </c>
      <c r="F1347" s="279" t="s">
        <v>484</v>
      </c>
    </row>
    <row r="1348" spans="1:6" x14ac:dyDescent="0.3">
      <c r="A1348" s="264" t="str">
        <f t="shared" ref="A1348:A1411" si="21">CONCATENATE(C1348,D1348)</f>
        <v>Los AngelesCA</v>
      </c>
      <c r="B1348" s="269">
        <v>90047</v>
      </c>
      <c r="C1348" s="270" t="s">
        <v>378</v>
      </c>
      <c r="D1348" s="270" t="s">
        <v>380</v>
      </c>
      <c r="E1348" s="277" t="s">
        <v>1017</v>
      </c>
      <c r="F1348" s="279" t="s">
        <v>484</v>
      </c>
    </row>
    <row r="1349" spans="1:6" x14ac:dyDescent="0.3">
      <c r="A1349" s="264" t="str">
        <f t="shared" si="21"/>
        <v>RosemeadCA</v>
      </c>
      <c r="B1349" s="269">
        <v>91770</v>
      </c>
      <c r="C1349" s="270" t="s">
        <v>2567</v>
      </c>
      <c r="D1349" s="270" t="s">
        <v>380</v>
      </c>
      <c r="E1349" s="277" t="s">
        <v>1017</v>
      </c>
      <c r="F1349" s="279" t="s">
        <v>484</v>
      </c>
    </row>
    <row r="1350" spans="1:6" x14ac:dyDescent="0.3">
      <c r="A1350" s="264" t="str">
        <f t="shared" si="21"/>
        <v>Los AngelesCA</v>
      </c>
      <c r="B1350" s="269">
        <v>91343</v>
      </c>
      <c r="C1350" s="270" t="s">
        <v>378</v>
      </c>
      <c r="D1350" s="270" t="s">
        <v>380</v>
      </c>
      <c r="E1350" s="277" t="s">
        <v>1017</v>
      </c>
      <c r="F1350" s="279" t="s">
        <v>484</v>
      </c>
    </row>
    <row r="1351" spans="1:6" x14ac:dyDescent="0.3">
      <c r="A1351" s="264" t="str">
        <f t="shared" si="21"/>
        <v>GardenaCA</v>
      </c>
      <c r="B1351" s="269">
        <v>90247</v>
      </c>
      <c r="C1351" s="270" t="s">
        <v>2568</v>
      </c>
      <c r="D1351" s="270" t="s">
        <v>380</v>
      </c>
      <c r="E1351" s="277" t="s">
        <v>1017</v>
      </c>
      <c r="F1351" s="279" t="s">
        <v>484</v>
      </c>
    </row>
    <row r="1352" spans="1:6" x14ac:dyDescent="0.3">
      <c r="A1352" s="264" t="str">
        <f t="shared" si="21"/>
        <v>Los AngelesCA</v>
      </c>
      <c r="B1352" s="269">
        <v>90003</v>
      </c>
      <c r="C1352" s="270" t="s">
        <v>378</v>
      </c>
      <c r="D1352" s="270" t="s">
        <v>380</v>
      </c>
      <c r="E1352" s="277" t="s">
        <v>1017</v>
      </c>
      <c r="F1352" s="279" t="s">
        <v>484</v>
      </c>
    </row>
    <row r="1353" spans="1:6" x14ac:dyDescent="0.3">
      <c r="A1353" s="264" t="str">
        <f t="shared" si="21"/>
        <v>SalinasCA</v>
      </c>
      <c r="B1353" s="269">
        <v>93906</v>
      </c>
      <c r="C1353" s="270" t="s">
        <v>1031</v>
      </c>
      <c r="D1353" s="270" t="s">
        <v>380</v>
      </c>
      <c r="E1353" s="277" t="s">
        <v>1031</v>
      </c>
      <c r="F1353" s="279" t="s">
        <v>484</v>
      </c>
    </row>
    <row r="1354" spans="1:6" x14ac:dyDescent="0.3">
      <c r="A1354" s="264" t="str">
        <f t="shared" si="21"/>
        <v>CypressCA</v>
      </c>
      <c r="B1354" s="269">
        <v>90630</v>
      </c>
      <c r="C1354" s="270" t="s">
        <v>2569</v>
      </c>
      <c r="D1354" s="270" t="s">
        <v>380</v>
      </c>
      <c r="E1354" s="277" t="s">
        <v>1017</v>
      </c>
      <c r="F1354" s="279" t="s">
        <v>484</v>
      </c>
    </row>
    <row r="1355" spans="1:6" x14ac:dyDescent="0.3">
      <c r="A1355" s="264" t="str">
        <f t="shared" si="21"/>
        <v>Paso RoblesCA</v>
      </c>
      <c r="B1355" s="269">
        <v>93446</v>
      </c>
      <c r="C1355" s="270" t="s">
        <v>2570</v>
      </c>
      <c r="D1355" s="270" t="s">
        <v>380</v>
      </c>
      <c r="E1355" s="277" t="s">
        <v>1035</v>
      </c>
      <c r="F1355" s="279" t="s">
        <v>484</v>
      </c>
    </row>
    <row r="1356" spans="1:6" x14ac:dyDescent="0.3">
      <c r="A1356" s="264" t="str">
        <f t="shared" si="21"/>
        <v>Los AngelesCA</v>
      </c>
      <c r="B1356" s="269">
        <v>90016</v>
      </c>
      <c r="C1356" s="270" t="s">
        <v>378</v>
      </c>
      <c r="D1356" s="270" t="s">
        <v>380</v>
      </c>
      <c r="E1356" s="277" t="s">
        <v>1017</v>
      </c>
      <c r="F1356" s="279" t="s">
        <v>484</v>
      </c>
    </row>
    <row r="1357" spans="1:6" x14ac:dyDescent="0.3">
      <c r="A1357" s="264" t="str">
        <f t="shared" si="21"/>
        <v>La MesaCA</v>
      </c>
      <c r="B1357" s="269">
        <v>91942</v>
      </c>
      <c r="C1357" s="270" t="s">
        <v>2571</v>
      </c>
      <c r="D1357" s="270" t="s">
        <v>380</v>
      </c>
      <c r="E1357" s="277" t="s">
        <v>1033</v>
      </c>
      <c r="F1357" s="279" t="s">
        <v>484</v>
      </c>
    </row>
    <row r="1358" spans="1:6" x14ac:dyDescent="0.3">
      <c r="A1358" s="264" t="str">
        <f t="shared" si="21"/>
        <v>Los AngelesCA</v>
      </c>
      <c r="B1358" s="269">
        <v>90018</v>
      </c>
      <c r="C1358" s="270" t="s">
        <v>378</v>
      </c>
      <c r="D1358" s="270" t="s">
        <v>380</v>
      </c>
      <c r="E1358" s="277" t="s">
        <v>1017</v>
      </c>
      <c r="F1358" s="279" t="s">
        <v>484</v>
      </c>
    </row>
    <row r="1359" spans="1:6" x14ac:dyDescent="0.3">
      <c r="A1359" s="264" t="str">
        <f t="shared" si="21"/>
        <v>Los AngelesCA</v>
      </c>
      <c r="B1359" s="269">
        <v>90043</v>
      </c>
      <c r="C1359" s="270" t="s">
        <v>378</v>
      </c>
      <c r="D1359" s="270" t="s">
        <v>380</v>
      </c>
      <c r="E1359" s="277" t="s">
        <v>1017</v>
      </c>
      <c r="F1359" s="279" t="s">
        <v>484</v>
      </c>
    </row>
    <row r="1360" spans="1:6" x14ac:dyDescent="0.3">
      <c r="A1360" s="264" t="str">
        <f t="shared" si="21"/>
        <v>FallbrookCA</v>
      </c>
      <c r="B1360" s="269">
        <v>92028</v>
      </c>
      <c r="C1360" s="270" t="s">
        <v>2572</v>
      </c>
      <c r="D1360" s="270" t="s">
        <v>380</v>
      </c>
      <c r="E1360" s="277" t="s">
        <v>1033</v>
      </c>
      <c r="F1360" s="279" t="s">
        <v>484</v>
      </c>
    </row>
    <row r="1361" spans="1:6" x14ac:dyDescent="0.3">
      <c r="A1361" s="264" t="str">
        <f t="shared" si="21"/>
        <v>San DiegoCA</v>
      </c>
      <c r="B1361" s="269">
        <v>92129</v>
      </c>
      <c r="C1361" s="270" t="s">
        <v>2481</v>
      </c>
      <c r="D1361" s="270" t="s">
        <v>380</v>
      </c>
      <c r="E1361" s="277" t="s">
        <v>1033</v>
      </c>
      <c r="F1361" s="279" t="s">
        <v>484</v>
      </c>
    </row>
    <row r="1362" spans="1:6" x14ac:dyDescent="0.3">
      <c r="A1362" s="264" t="str">
        <f t="shared" si="21"/>
        <v>SacramentoCA</v>
      </c>
      <c r="B1362" s="269">
        <v>95822</v>
      </c>
      <c r="C1362" s="270" t="s">
        <v>911</v>
      </c>
      <c r="D1362" s="270" t="s">
        <v>380</v>
      </c>
      <c r="E1362" s="277" t="s">
        <v>912</v>
      </c>
      <c r="F1362" s="279" t="s">
        <v>484</v>
      </c>
    </row>
    <row r="1363" spans="1:6" x14ac:dyDescent="0.3">
      <c r="A1363" s="264" t="str">
        <f t="shared" si="21"/>
        <v>Los AngelesCA</v>
      </c>
      <c r="B1363" s="269">
        <v>90037</v>
      </c>
      <c r="C1363" s="270" t="s">
        <v>378</v>
      </c>
      <c r="D1363" s="270" t="s">
        <v>380</v>
      </c>
      <c r="E1363" s="277" t="s">
        <v>1017</v>
      </c>
      <c r="F1363" s="279" t="s">
        <v>484</v>
      </c>
    </row>
    <row r="1364" spans="1:6" x14ac:dyDescent="0.3">
      <c r="A1364" s="264" t="str">
        <f t="shared" si="21"/>
        <v>San FranciscoCA</v>
      </c>
      <c r="B1364" s="269">
        <v>94103</v>
      </c>
      <c r="C1364" s="270" t="s">
        <v>2467</v>
      </c>
      <c r="D1364" s="270" t="s">
        <v>380</v>
      </c>
      <c r="E1364" s="277" t="s">
        <v>918</v>
      </c>
      <c r="F1364" s="279" t="s">
        <v>484</v>
      </c>
    </row>
    <row r="1365" spans="1:6" x14ac:dyDescent="0.3">
      <c r="A1365" s="264" t="str">
        <f t="shared" si="21"/>
        <v>Los AngelesCA</v>
      </c>
      <c r="B1365" s="269">
        <v>91304</v>
      </c>
      <c r="C1365" s="270" t="s">
        <v>378</v>
      </c>
      <c r="D1365" s="270" t="s">
        <v>380</v>
      </c>
      <c r="E1365" s="277" t="s">
        <v>1017</v>
      </c>
      <c r="F1365" s="279" t="s">
        <v>484</v>
      </c>
    </row>
    <row r="1366" spans="1:6" x14ac:dyDescent="0.3">
      <c r="A1366" s="264" t="str">
        <f t="shared" si="21"/>
        <v>VallejoCA</v>
      </c>
      <c r="B1366" s="269">
        <v>94590</v>
      </c>
      <c r="C1366" s="270" t="s">
        <v>2517</v>
      </c>
      <c r="D1366" s="270" t="s">
        <v>380</v>
      </c>
      <c r="E1366" s="277" t="s">
        <v>1049</v>
      </c>
      <c r="F1366" s="279" t="s">
        <v>484</v>
      </c>
    </row>
    <row r="1367" spans="1:6" x14ac:dyDescent="0.3">
      <c r="A1367" s="264" t="str">
        <f t="shared" si="21"/>
        <v>San FranciscoCA</v>
      </c>
      <c r="B1367" s="269">
        <v>94114</v>
      </c>
      <c r="C1367" s="270" t="s">
        <v>2467</v>
      </c>
      <c r="D1367" s="270" t="s">
        <v>380</v>
      </c>
      <c r="E1367" s="277" t="s">
        <v>918</v>
      </c>
      <c r="F1367" s="279" t="s">
        <v>484</v>
      </c>
    </row>
    <row r="1368" spans="1:6" x14ac:dyDescent="0.3">
      <c r="A1368" s="264" t="str">
        <f t="shared" si="21"/>
        <v>PalmdaleCA</v>
      </c>
      <c r="B1368" s="269">
        <v>93551</v>
      </c>
      <c r="C1368" s="270" t="s">
        <v>2496</v>
      </c>
      <c r="D1368" s="270" t="s">
        <v>380</v>
      </c>
      <c r="E1368" s="277" t="s">
        <v>1017</v>
      </c>
      <c r="F1368" s="279" t="s">
        <v>484</v>
      </c>
    </row>
    <row r="1369" spans="1:6" x14ac:dyDescent="0.3">
      <c r="A1369" s="264" t="str">
        <f t="shared" si="21"/>
        <v>Palm DesertCA</v>
      </c>
      <c r="B1369" s="269">
        <v>92211</v>
      </c>
      <c r="C1369" s="270" t="s">
        <v>2548</v>
      </c>
      <c r="D1369" s="270" t="s">
        <v>380</v>
      </c>
      <c r="E1369" s="277" t="s">
        <v>1030</v>
      </c>
      <c r="F1369" s="279" t="s">
        <v>484</v>
      </c>
    </row>
    <row r="1370" spans="1:6" x14ac:dyDescent="0.3">
      <c r="A1370" s="264" t="str">
        <f t="shared" si="21"/>
        <v>PlacentiaCA</v>
      </c>
      <c r="B1370" s="269">
        <v>92870</v>
      </c>
      <c r="C1370" s="270" t="s">
        <v>2573</v>
      </c>
      <c r="D1370" s="270" t="s">
        <v>380</v>
      </c>
      <c r="E1370" s="277" t="s">
        <v>1017</v>
      </c>
      <c r="F1370" s="279" t="s">
        <v>484</v>
      </c>
    </row>
    <row r="1371" spans="1:6" x14ac:dyDescent="0.3">
      <c r="A1371" s="264" t="str">
        <f t="shared" si="21"/>
        <v>East Los AngelesCA</v>
      </c>
      <c r="B1371" s="269">
        <v>90022</v>
      </c>
      <c r="C1371" s="270" t="s">
        <v>2574</v>
      </c>
      <c r="D1371" s="270" t="s">
        <v>380</v>
      </c>
      <c r="E1371" s="277" t="s">
        <v>1017</v>
      </c>
      <c r="F1371" s="279" t="s">
        <v>484</v>
      </c>
    </row>
    <row r="1372" spans="1:6" x14ac:dyDescent="0.3">
      <c r="A1372" s="264" t="str">
        <f t="shared" si="21"/>
        <v>San JoseCA</v>
      </c>
      <c r="B1372" s="269">
        <v>95124</v>
      </c>
      <c r="C1372" s="270" t="s">
        <v>2487</v>
      </c>
      <c r="D1372" s="270" t="s">
        <v>380</v>
      </c>
      <c r="E1372" s="277" t="s">
        <v>915</v>
      </c>
      <c r="F1372" s="279" t="s">
        <v>484</v>
      </c>
    </row>
    <row r="1373" spans="1:6" x14ac:dyDescent="0.3">
      <c r="A1373" s="264" t="str">
        <f t="shared" si="21"/>
        <v>Los AngelesCA</v>
      </c>
      <c r="B1373" s="269">
        <v>90045</v>
      </c>
      <c r="C1373" s="270" t="s">
        <v>378</v>
      </c>
      <c r="D1373" s="270" t="s">
        <v>380</v>
      </c>
      <c r="E1373" s="277" t="s">
        <v>1017</v>
      </c>
      <c r="F1373" s="279" t="s">
        <v>484</v>
      </c>
    </row>
    <row r="1374" spans="1:6" x14ac:dyDescent="0.3">
      <c r="A1374" s="264" t="str">
        <f t="shared" si="21"/>
        <v>FremontCA</v>
      </c>
      <c r="B1374" s="269">
        <v>94539</v>
      </c>
      <c r="C1374" s="270" t="s">
        <v>1798</v>
      </c>
      <c r="D1374" s="270" t="s">
        <v>380</v>
      </c>
      <c r="E1374" s="277" t="s">
        <v>918</v>
      </c>
      <c r="F1374" s="279" t="s">
        <v>484</v>
      </c>
    </row>
    <row r="1375" spans="1:6" x14ac:dyDescent="0.3">
      <c r="A1375" s="264" t="str">
        <f t="shared" si="21"/>
        <v>San FranciscoCA</v>
      </c>
      <c r="B1375" s="269">
        <v>94107</v>
      </c>
      <c r="C1375" s="270" t="s">
        <v>2467</v>
      </c>
      <c r="D1375" s="270" t="s">
        <v>380</v>
      </c>
      <c r="E1375" s="277" t="s">
        <v>918</v>
      </c>
      <c r="F1375" s="279" t="s">
        <v>484</v>
      </c>
    </row>
    <row r="1376" spans="1:6" x14ac:dyDescent="0.3">
      <c r="A1376" s="264" t="str">
        <f t="shared" si="21"/>
        <v>MantecaCA</v>
      </c>
      <c r="B1376" s="269">
        <v>95336</v>
      </c>
      <c r="C1376" s="270" t="s">
        <v>2575</v>
      </c>
      <c r="D1376" s="270" t="s">
        <v>380</v>
      </c>
      <c r="E1376" s="277" t="s">
        <v>1042</v>
      </c>
      <c r="F1376" s="279" t="s">
        <v>484</v>
      </c>
    </row>
    <row r="1377" spans="1:6" x14ac:dyDescent="0.3">
      <c r="A1377" s="264" t="str">
        <f t="shared" si="21"/>
        <v>Lake ElsinoreCA</v>
      </c>
      <c r="B1377" s="269">
        <v>92530</v>
      </c>
      <c r="C1377" s="270" t="s">
        <v>2576</v>
      </c>
      <c r="D1377" s="270" t="s">
        <v>380</v>
      </c>
      <c r="E1377" s="277" t="s">
        <v>1030</v>
      </c>
      <c r="F1377" s="279" t="s">
        <v>484</v>
      </c>
    </row>
    <row r="1378" spans="1:6" x14ac:dyDescent="0.3">
      <c r="A1378" s="264" t="str">
        <f t="shared" si="21"/>
        <v>San DiegoCA</v>
      </c>
      <c r="B1378" s="269">
        <v>92111</v>
      </c>
      <c r="C1378" s="270" t="s">
        <v>2481</v>
      </c>
      <c r="D1378" s="270" t="s">
        <v>380</v>
      </c>
      <c r="E1378" s="277" t="s">
        <v>1033</v>
      </c>
      <c r="F1378" s="279" t="s">
        <v>484</v>
      </c>
    </row>
    <row r="1379" spans="1:6" x14ac:dyDescent="0.3">
      <c r="A1379" s="264" t="str">
        <f t="shared" si="21"/>
        <v>BurlingameCA</v>
      </c>
      <c r="B1379" s="269">
        <v>94010</v>
      </c>
      <c r="C1379" s="270" t="s">
        <v>2577</v>
      </c>
      <c r="D1379" s="270" t="s">
        <v>380</v>
      </c>
      <c r="E1379" s="277" t="s">
        <v>918</v>
      </c>
      <c r="F1379" s="279" t="s">
        <v>484</v>
      </c>
    </row>
    <row r="1380" spans="1:6" x14ac:dyDescent="0.3">
      <c r="A1380" s="264" t="str">
        <f t="shared" si="21"/>
        <v>National CityCA</v>
      </c>
      <c r="B1380" s="269">
        <v>91950</v>
      </c>
      <c r="C1380" s="270" t="s">
        <v>2578</v>
      </c>
      <c r="D1380" s="270" t="s">
        <v>380</v>
      </c>
      <c r="E1380" s="277" t="s">
        <v>1033</v>
      </c>
      <c r="F1380" s="279" t="s">
        <v>484</v>
      </c>
    </row>
    <row r="1381" spans="1:6" x14ac:dyDescent="0.3">
      <c r="A1381" s="264" t="str">
        <f t="shared" si="21"/>
        <v>OxnardCA</v>
      </c>
      <c r="B1381" s="269">
        <v>93033</v>
      </c>
      <c r="C1381" s="270" t="s">
        <v>2579</v>
      </c>
      <c r="D1381" s="270" t="s">
        <v>380</v>
      </c>
      <c r="E1381" s="277" t="s">
        <v>1027</v>
      </c>
      <c r="F1381" s="279" t="s">
        <v>484</v>
      </c>
    </row>
    <row r="1382" spans="1:6" x14ac:dyDescent="0.3">
      <c r="A1382" s="264" t="str">
        <f t="shared" si="21"/>
        <v>EscondidoCA</v>
      </c>
      <c r="B1382" s="269">
        <v>92027</v>
      </c>
      <c r="C1382" s="270" t="s">
        <v>2562</v>
      </c>
      <c r="D1382" s="270" t="s">
        <v>380</v>
      </c>
      <c r="E1382" s="277" t="s">
        <v>1033</v>
      </c>
      <c r="F1382" s="279" t="s">
        <v>484</v>
      </c>
    </row>
    <row r="1383" spans="1:6" x14ac:dyDescent="0.3">
      <c r="A1383" s="264" t="str">
        <f t="shared" si="21"/>
        <v>VictorvilleCA</v>
      </c>
      <c r="B1383" s="269">
        <v>92392</v>
      </c>
      <c r="C1383" s="270" t="s">
        <v>2580</v>
      </c>
      <c r="D1383" s="270" t="s">
        <v>380</v>
      </c>
      <c r="E1383" s="277" t="s">
        <v>1030</v>
      </c>
      <c r="F1383" s="279" t="s">
        <v>484</v>
      </c>
    </row>
    <row r="1384" spans="1:6" x14ac:dyDescent="0.3">
      <c r="A1384" s="264" t="str">
        <f t="shared" si="21"/>
        <v>PleasantonCA</v>
      </c>
      <c r="B1384" s="269">
        <v>94566</v>
      </c>
      <c r="C1384" s="270" t="s">
        <v>2581</v>
      </c>
      <c r="D1384" s="270" t="s">
        <v>380</v>
      </c>
      <c r="E1384" s="277" t="s">
        <v>918</v>
      </c>
      <c r="F1384" s="279" t="s">
        <v>484</v>
      </c>
    </row>
    <row r="1385" spans="1:6" x14ac:dyDescent="0.3">
      <c r="A1385" s="264" t="str">
        <f t="shared" si="21"/>
        <v>Los AngelesCA</v>
      </c>
      <c r="B1385" s="269">
        <v>91344</v>
      </c>
      <c r="C1385" s="270" t="s">
        <v>378</v>
      </c>
      <c r="D1385" s="270" t="s">
        <v>380</v>
      </c>
      <c r="E1385" s="277" t="s">
        <v>1017</v>
      </c>
      <c r="F1385" s="279" t="s">
        <v>484</v>
      </c>
    </row>
    <row r="1386" spans="1:6" x14ac:dyDescent="0.3">
      <c r="A1386" s="264" t="str">
        <f t="shared" si="21"/>
        <v>El Dorado HillsCA</v>
      </c>
      <c r="B1386" s="269">
        <v>95762</v>
      </c>
      <c r="C1386" s="270" t="s">
        <v>2582</v>
      </c>
      <c r="D1386" s="270" t="s">
        <v>380</v>
      </c>
      <c r="E1386" s="277" t="s">
        <v>912</v>
      </c>
      <c r="F1386" s="279" t="s">
        <v>484</v>
      </c>
    </row>
    <row r="1387" spans="1:6" x14ac:dyDescent="0.3">
      <c r="A1387" s="264" t="str">
        <f t="shared" si="21"/>
        <v>Redondo BeachCA</v>
      </c>
      <c r="B1387" s="269">
        <v>90278</v>
      </c>
      <c r="C1387" s="270" t="s">
        <v>2550</v>
      </c>
      <c r="D1387" s="270" t="s">
        <v>380</v>
      </c>
      <c r="E1387" s="277" t="s">
        <v>1017</v>
      </c>
      <c r="F1387" s="279" t="s">
        <v>484</v>
      </c>
    </row>
    <row r="1388" spans="1:6" x14ac:dyDescent="0.3">
      <c r="A1388" s="264" t="str">
        <f t="shared" si="21"/>
        <v>Mission ViejoCA</v>
      </c>
      <c r="B1388" s="269">
        <v>92691</v>
      </c>
      <c r="C1388" s="270" t="s">
        <v>2565</v>
      </c>
      <c r="D1388" s="270" t="s">
        <v>380</v>
      </c>
      <c r="E1388" s="277" t="s">
        <v>1017</v>
      </c>
      <c r="F1388" s="279" t="s">
        <v>484</v>
      </c>
    </row>
    <row r="1389" spans="1:6" x14ac:dyDescent="0.3">
      <c r="A1389" s="264" t="str">
        <f t="shared" si="21"/>
        <v>BakersfieldCA</v>
      </c>
      <c r="B1389" s="269">
        <v>93311</v>
      </c>
      <c r="C1389" s="270" t="s">
        <v>1004</v>
      </c>
      <c r="D1389" s="270" t="s">
        <v>380</v>
      </c>
      <c r="E1389" s="277" t="s">
        <v>1004</v>
      </c>
      <c r="F1389" s="279" t="s">
        <v>484</v>
      </c>
    </row>
    <row r="1390" spans="1:6" x14ac:dyDescent="0.3">
      <c r="A1390" s="264" t="str">
        <f t="shared" si="21"/>
        <v>Rohnert ParkCA</v>
      </c>
      <c r="B1390" s="269">
        <v>94928</v>
      </c>
      <c r="C1390" s="270" t="s">
        <v>2583</v>
      </c>
      <c r="D1390" s="270" t="s">
        <v>380</v>
      </c>
      <c r="E1390" s="277" t="s">
        <v>1039</v>
      </c>
      <c r="F1390" s="279" t="s">
        <v>484</v>
      </c>
    </row>
    <row r="1391" spans="1:6" x14ac:dyDescent="0.3">
      <c r="A1391" s="264" t="str">
        <f t="shared" si="21"/>
        <v>Yorba LindaCA</v>
      </c>
      <c r="B1391" s="269">
        <v>92886</v>
      </c>
      <c r="C1391" s="270" t="s">
        <v>2584</v>
      </c>
      <c r="D1391" s="270" t="s">
        <v>380</v>
      </c>
      <c r="E1391" s="277" t="s">
        <v>1017</v>
      </c>
      <c r="F1391" s="279" t="s">
        <v>484</v>
      </c>
    </row>
    <row r="1392" spans="1:6" x14ac:dyDescent="0.3">
      <c r="A1392" s="264" t="str">
        <f t="shared" si="21"/>
        <v>San DiegoCA</v>
      </c>
      <c r="B1392" s="269">
        <v>92116</v>
      </c>
      <c r="C1392" s="270" t="s">
        <v>2481</v>
      </c>
      <c r="D1392" s="270" t="s">
        <v>380</v>
      </c>
      <c r="E1392" s="277" t="s">
        <v>1033</v>
      </c>
      <c r="F1392" s="279" t="s">
        <v>484</v>
      </c>
    </row>
    <row r="1393" spans="1:6" x14ac:dyDescent="0.3">
      <c r="A1393" s="264" t="str">
        <f t="shared" si="21"/>
        <v>OaklandCA</v>
      </c>
      <c r="B1393" s="269">
        <v>94605</v>
      </c>
      <c r="C1393" s="270" t="s">
        <v>2552</v>
      </c>
      <c r="D1393" s="270" t="s">
        <v>380</v>
      </c>
      <c r="E1393" s="277" t="s">
        <v>918</v>
      </c>
      <c r="F1393" s="279" t="s">
        <v>484</v>
      </c>
    </row>
    <row r="1394" spans="1:6" x14ac:dyDescent="0.3">
      <c r="A1394" s="264" t="str">
        <f t="shared" si="21"/>
        <v>HemetCA</v>
      </c>
      <c r="B1394" s="269">
        <v>92545</v>
      </c>
      <c r="C1394" s="270" t="s">
        <v>2585</v>
      </c>
      <c r="D1394" s="270" t="s">
        <v>380</v>
      </c>
      <c r="E1394" s="277" t="s">
        <v>1030</v>
      </c>
      <c r="F1394" s="279" t="s">
        <v>484</v>
      </c>
    </row>
    <row r="1395" spans="1:6" x14ac:dyDescent="0.3">
      <c r="A1395" s="264" t="str">
        <f t="shared" si="21"/>
        <v>RiversideCA</v>
      </c>
      <c r="B1395" s="269">
        <v>92504</v>
      </c>
      <c r="C1395" s="270" t="s">
        <v>1510</v>
      </c>
      <c r="D1395" s="270" t="s">
        <v>380</v>
      </c>
      <c r="E1395" s="277" t="s">
        <v>1030</v>
      </c>
      <c r="F1395" s="279" t="s">
        <v>484</v>
      </c>
    </row>
    <row r="1396" spans="1:6" x14ac:dyDescent="0.3">
      <c r="A1396" s="264" t="str">
        <f t="shared" si="21"/>
        <v>CamarilloCA</v>
      </c>
      <c r="B1396" s="269">
        <v>93010</v>
      </c>
      <c r="C1396" s="270" t="s">
        <v>2586</v>
      </c>
      <c r="D1396" s="270" t="s">
        <v>380</v>
      </c>
      <c r="E1396" s="277" t="s">
        <v>1027</v>
      </c>
      <c r="F1396" s="279" t="s">
        <v>484</v>
      </c>
    </row>
    <row r="1397" spans="1:6" x14ac:dyDescent="0.3">
      <c r="A1397" s="264" t="str">
        <f t="shared" si="21"/>
        <v>Morgan HillCA</v>
      </c>
      <c r="B1397" s="269">
        <v>95037</v>
      </c>
      <c r="C1397" s="270" t="s">
        <v>2587</v>
      </c>
      <c r="D1397" s="270" t="s">
        <v>380</v>
      </c>
      <c r="E1397" s="277" t="s">
        <v>915</v>
      </c>
      <c r="F1397" s="279" t="s">
        <v>484</v>
      </c>
    </row>
    <row r="1398" spans="1:6" x14ac:dyDescent="0.3">
      <c r="A1398" s="264" t="str">
        <f t="shared" si="21"/>
        <v>CerritosCA</v>
      </c>
      <c r="B1398" s="269">
        <v>90703</v>
      </c>
      <c r="C1398" s="270" t="s">
        <v>2588</v>
      </c>
      <c r="D1398" s="270" t="s">
        <v>380</v>
      </c>
      <c r="E1398" s="277" t="s">
        <v>1017</v>
      </c>
      <c r="F1398" s="279" t="s">
        <v>484</v>
      </c>
    </row>
    <row r="1399" spans="1:6" x14ac:dyDescent="0.3">
      <c r="A1399" s="264" t="str">
        <f t="shared" si="21"/>
        <v>Los AngelesCA</v>
      </c>
      <c r="B1399" s="269">
        <v>90057</v>
      </c>
      <c r="C1399" s="270" t="s">
        <v>378</v>
      </c>
      <c r="D1399" s="270" t="s">
        <v>380</v>
      </c>
      <c r="E1399" s="277" t="s">
        <v>1017</v>
      </c>
      <c r="F1399" s="279" t="s">
        <v>484</v>
      </c>
    </row>
    <row r="1400" spans="1:6" x14ac:dyDescent="0.3">
      <c r="A1400" s="264" t="str">
        <f t="shared" si="21"/>
        <v>San BrunoCA</v>
      </c>
      <c r="B1400" s="269">
        <v>94066</v>
      </c>
      <c r="C1400" s="270" t="s">
        <v>2589</v>
      </c>
      <c r="D1400" s="270" t="s">
        <v>380</v>
      </c>
      <c r="E1400" s="277" t="s">
        <v>918</v>
      </c>
      <c r="F1400" s="279" t="s">
        <v>484</v>
      </c>
    </row>
    <row r="1401" spans="1:6" x14ac:dyDescent="0.3">
      <c r="A1401" s="264" t="str">
        <f t="shared" si="21"/>
        <v>CarlsbadCA</v>
      </c>
      <c r="B1401" s="269">
        <v>92009</v>
      </c>
      <c r="C1401" s="270" t="s">
        <v>2590</v>
      </c>
      <c r="D1401" s="270" t="s">
        <v>380</v>
      </c>
      <c r="E1401" s="277" t="s">
        <v>1033</v>
      </c>
      <c r="F1401" s="279" t="s">
        <v>484</v>
      </c>
    </row>
    <row r="1402" spans="1:6" x14ac:dyDescent="0.3">
      <c r="A1402" s="264" t="str">
        <f t="shared" si="21"/>
        <v>TracyCA</v>
      </c>
      <c r="B1402" s="269">
        <v>95376</v>
      </c>
      <c r="C1402" s="270" t="s">
        <v>2591</v>
      </c>
      <c r="D1402" s="270" t="s">
        <v>380</v>
      </c>
      <c r="E1402" s="277" t="s">
        <v>1042</v>
      </c>
      <c r="F1402" s="279" t="s">
        <v>484</v>
      </c>
    </row>
    <row r="1403" spans="1:6" x14ac:dyDescent="0.3">
      <c r="A1403" s="264" t="str">
        <f t="shared" si="21"/>
        <v>San ClementeCA</v>
      </c>
      <c r="B1403" s="269">
        <v>92672</v>
      </c>
      <c r="C1403" s="270" t="s">
        <v>2592</v>
      </c>
      <c r="D1403" s="270" t="s">
        <v>380</v>
      </c>
      <c r="E1403" s="277" t="s">
        <v>1017</v>
      </c>
      <c r="F1403" s="279" t="s">
        <v>484</v>
      </c>
    </row>
    <row r="1404" spans="1:6" x14ac:dyDescent="0.3">
      <c r="A1404" s="264" t="str">
        <f t="shared" si="21"/>
        <v>Hacienda HeightsCA</v>
      </c>
      <c r="B1404" s="269">
        <v>91745</v>
      </c>
      <c r="C1404" s="270" t="s">
        <v>2593</v>
      </c>
      <c r="D1404" s="270" t="s">
        <v>380</v>
      </c>
      <c r="E1404" s="277" t="s">
        <v>1017</v>
      </c>
      <c r="F1404" s="279" t="s">
        <v>484</v>
      </c>
    </row>
    <row r="1405" spans="1:6" x14ac:dyDescent="0.3">
      <c r="A1405" s="264" t="str">
        <f t="shared" si="21"/>
        <v>OaklandCA</v>
      </c>
      <c r="B1405" s="269">
        <v>94601</v>
      </c>
      <c r="C1405" s="270" t="s">
        <v>2552</v>
      </c>
      <c r="D1405" s="270" t="s">
        <v>380</v>
      </c>
      <c r="E1405" s="277" t="s">
        <v>918</v>
      </c>
      <c r="F1405" s="279" t="s">
        <v>484</v>
      </c>
    </row>
    <row r="1406" spans="1:6" x14ac:dyDescent="0.3">
      <c r="A1406" s="264" t="str">
        <f t="shared" si="21"/>
        <v>OceansideCA</v>
      </c>
      <c r="B1406" s="269">
        <v>92054</v>
      </c>
      <c r="C1406" s="270" t="s">
        <v>2526</v>
      </c>
      <c r="D1406" s="270" t="s">
        <v>380</v>
      </c>
      <c r="E1406" s="277" t="s">
        <v>1033</v>
      </c>
      <c r="F1406" s="279" t="s">
        <v>484</v>
      </c>
    </row>
    <row r="1407" spans="1:6" x14ac:dyDescent="0.3">
      <c r="A1407" s="264" t="str">
        <f t="shared" si="21"/>
        <v>OaklandCA</v>
      </c>
      <c r="B1407" s="269">
        <v>94610</v>
      </c>
      <c r="C1407" s="270" t="s">
        <v>2552</v>
      </c>
      <c r="D1407" s="270" t="s">
        <v>380</v>
      </c>
      <c r="E1407" s="277" t="s">
        <v>918</v>
      </c>
      <c r="F1407" s="279" t="s">
        <v>484</v>
      </c>
    </row>
    <row r="1408" spans="1:6" x14ac:dyDescent="0.3">
      <c r="A1408" s="264" t="str">
        <f t="shared" si="21"/>
        <v>GoletaCA</v>
      </c>
      <c r="B1408" s="269">
        <v>93117</v>
      </c>
      <c r="C1408" s="270" t="s">
        <v>2594</v>
      </c>
      <c r="D1408" s="270" t="s">
        <v>380</v>
      </c>
      <c r="E1408" s="277" t="s">
        <v>1038</v>
      </c>
      <c r="F1408" s="279" t="s">
        <v>484</v>
      </c>
    </row>
    <row r="1409" spans="1:6" x14ac:dyDescent="0.3">
      <c r="A1409" s="264" t="str">
        <f t="shared" si="21"/>
        <v>Menlo ParkCA</v>
      </c>
      <c r="B1409" s="269">
        <v>94025</v>
      </c>
      <c r="C1409" s="270" t="s">
        <v>2595</v>
      </c>
      <c r="D1409" s="270" t="s">
        <v>380</v>
      </c>
      <c r="E1409" s="277" t="s">
        <v>918</v>
      </c>
      <c r="F1409" s="279" t="s">
        <v>484</v>
      </c>
    </row>
    <row r="1410" spans="1:6" x14ac:dyDescent="0.3">
      <c r="A1410" s="264" t="str">
        <f t="shared" si="21"/>
        <v>Rancho Santa MargaritaCA</v>
      </c>
      <c r="B1410" s="269">
        <v>92688</v>
      </c>
      <c r="C1410" s="270" t="s">
        <v>2596</v>
      </c>
      <c r="D1410" s="270" t="s">
        <v>380</v>
      </c>
      <c r="E1410" s="277" t="s">
        <v>1017</v>
      </c>
      <c r="F1410" s="279" t="s">
        <v>484</v>
      </c>
    </row>
    <row r="1411" spans="1:6" x14ac:dyDescent="0.3">
      <c r="A1411" s="264" t="str">
        <f t="shared" si="21"/>
        <v>Pico RiveraCA</v>
      </c>
      <c r="B1411" s="269">
        <v>90660</v>
      </c>
      <c r="C1411" s="270" t="s">
        <v>2597</v>
      </c>
      <c r="D1411" s="270" t="s">
        <v>380</v>
      </c>
      <c r="E1411" s="277" t="s">
        <v>1017</v>
      </c>
      <c r="F1411" s="279" t="s">
        <v>484</v>
      </c>
    </row>
    <row r="1412" spans="1:6" x14ac:dyDescent="0.3">
      <c r="A1412" s="264" t="str">
        <f t="shared" ref="A1412:A1475" si="22">CONCATENATE(C1412,D1412)</f>
        <v>HollisterCA</v>
      </c>
      <c r="B1412" s="269">
        <v>95023</v>
      </c>
      <c r="C1412" s="270" t="s">
        <v>2598</v>
      </c>
      <c r="D1412" s="270" t="s">
        <v>380</v>
      </c>
      <c r="E1412" s="277" t="s">
        <v>915</v>
      </c>
      <c r="F1412" s="279" t="s">
        <v>484</v>
      </c>
    </row>
    <row r="1413" spans="1:6" x14ac:dyDescent="0.3">
      <c r="A1413" s="264" t="str">
        <f t="shared" si="22"/>
        <v>FullertonCA</v>
      </c>
      <c r="B1413" s="269">
        <v>92833</v>
      </c>
      <c r="C1413" s="270" t="s">
        <v>2599</v>
      </c>
      <c r="D1413" s="270" t="s">
        <v>380</v>
      </c>
      <c r="E1413" s="277" t="s">
        <v>1017</v>
      </c>
      <c r="F1413" s="279" t="s">
        <v>484</v>
      </c>
    </row>
    <row r="1414" spans="1:6" x14ac:dyDescent="0.3">
      <c r="A1414" s="264" t="str">
        <f t="shared" si="22"/>
        <v>PowayCA</v>
      </c>
      <c r="B1414" s="269">
        <v>92064</v>
      </c>
      <c r="C1414" s="270" t="s">
        <v>2600</v>
      </c>
      <c r="D1414" s="270" t="s">
        <v>380</v>
      </c>
      <c r="E1414" s="277" t="s">
        <v>1033</v>
      </c>
      <c r="F1414" s="279" t="s">
        <v>484</v>
      </c>
    </row>
    <row r="1415" spans="1:6" x14ac:dyDescent="0.3">
      <c r="A1415" s="264" t="str">
        <f t="shared" si="22"/>
        <v>San DiegoCA</v>
      </c>
      <c r="B1415" s="269">
        <v>92127</v>
      </c>
      <c r="C1415" s="270" t="s">
        <v>2481</v>
      </c>
      <c r="D1415" s="270" t="s">
        <v>380</v>
      </c>
      <c r="E1415" s="277" t="s">
        <v>1033</v>
      </c>
      <c r="F1415" s="279" t="s">
        <v>484</v>
      </c>
    </row>
    <row r="1416" spans="1:6" x14ac:dyDescent="0.3">
      <c r="A1416" s="264" t="str">
        <f t="shared" si="22"/>
        <v>Arden-ArcadeCA</v>
      </c>
      <c r="B1416" s="269">
        <v>95825</v>
      </c>
      <c r="C1416" s="270" t="s">
        <v>2601</v>
      </c>
      <c r="D1416" s="270" t="s">
        <v>380</v>
      </c>
      <c r="E1416" s="277" t="s">
        <v>912</v>
      </c>
      <c r="F1416" s="279" t="s">
        <v>484</v>
      </c>
    </row>
    <row r="1417" spans="1:6" x14ac:dyDescent="0.3">
      <c r="A1417" s="264" t="str">
        <f t="shared" si="22"/>
        <v>Diamond BarCA</v>
      </c>
      <c r="B1417" s="269">
        <v>91765</v>
      </c>
      <c r="C1417" s="270" t="s">
        <v>2602</v>
      </c>
      <c r="D1417" s="270" t="s">
        <v>380</v>
      </c>
      <c r="E1417" s="277" t="s">
        <v>1017</v>
      </c>
      <c r="F1417" s="279" t="s">
        <v>484</v>
      </c>
    </row>
    <row r="1418" spans="1:6" x14ac:dyDescent="0.3">
      <c r="A1418" s="264" t="str">
        <f t="shared" si="22"/>
        <v>HemetCA</v>
      </c>
      <c r="B1418" s="269">
        <v>92544</v>
      </c>
      <c r="C1418" s="270" t="s">
        <v>2585</v>
      </c>
      <c r="D1418" s="270" t="s">
        <v>380</v>
      </c>
      <c r="E1418" s="277" t="s">
        <v>1030</v>
      </c>
      <c r="F1418" s="279" t="s">
        <v>484</v>
      </c>
    </row>
    <row r="1419" spans="1:6" x14ac:dyDescent="0.3">
      <c r="A1419" s="264" t="str">
        <f t="shared" si="22"/>
        <v>FresnoCA</v>
      </c>
      <c r="B1419" s="269">
        <v>93711</v>
      </c>
      <c r="C1419" s="270" t="s">
        <v>1015</v>
      </c>
      <c r="D1419" s="270" t="s">
        <v>380</v>
      </c>
      <c r="E1419" s="277" t="s">
        <v>1015</v>
      </c>
      <c r="F1419" s="279" t="s">
        <v>484</v>
      </c>
    </row>
    <row r="1420" spans="1:6" x14ac:dyDescent="0.3">
      <c r="A1420" s="264" t="str">
        <f t="shared" si="22"/>
        <v>ConcordCA</v>
      </c>
      <c r="B1420" s="269">
        <v>94521</v>
      </c>
      <c r="C1420" s="270" t="s">
        <v>1820</v>
      </c>
      <c r="D1420" s="270" t="s">
        <v>380</v>
      </c>
      <c r="E1420" s="277" t="s">
        <v>918</v>
      </c>
      <c r="F1420" s="279" t="s">
        <v>484</v>
      </c>
    </row>
    <row r="1421" spans="1:6" x14ac:dyDescent="0.3">
      <c r="A1421" s="264" t="str">
        <f t="shared" si="22"/>
        <v>Newport BeachCA</v>
      </c>
      <c r="B1421" s="269">
        <v>92660</v>
      </c>
      <c r="C1421" s="270" t="s">
        <v>2603</v>
      </c>
      <c r="D1421" s="270" t="s">
        <v>380</v>
      </c>
      <c r="E1421" s="277" t="s">
        <v>1017</v>
      </c>
      <c r="F1421" s="279" t="s">
        <v>484</v>
      </c>
    </row>
    <row r="1422" spans="1:6" x14ac:dyDescent="0.3">
      <c r="A1422" s="264" t="str">
        <f t="shared" si="22"/>
        <v>LakesideCA</v>
      </c>
      <c r="B1422" s="269">
        <v>92040</v>
      </c>
      <c r="C1422" s="270" t="s">
        <v>2351</v>
      </c>
      <c r="D1422" s="270" t="s">
        <v>380</v>
      </c>
      <c r="E1422" s="277" t="s">
        <v>1033</v>
      </c>
      <c r="F1422" s="279" t="s">
        <v>484</v>
      </c>
    </row>
    <row r="1423" spans="1:6" x14ac:dyDescent="0.3">
      <c r="A1423" s="264" t="str">
        <f t="shared" si="22"/>
        <v>Rancho Palos VerdesCA</v>
      </c>
      <c r="B1423" s="269">
        <v>90275</v>
      </c>
      <c r="C1423" s="270" t="s">
        <v>2604</v>
      </c>
      <c r="D1423" s="270" t="s">
        <v>380</v>
      </c>
      <c r="E1423" s="277" t="s">
        <v>1017</v>
      </c>
      <c r="F1423" s="279" t="s">
        <v>484</v>
      </c>
    </row>
    <row r="1424" spans="1:6" x14ac:dyDescent="0.3">
      <c r="A1424" s="264" t="str">
        <f t="shared" si="22"/>
        <v>LodiCA</v>
      </c>
      <c r="B1424" s="269">
        <v>95240</v>
      </c>
      <c r="C1424" s="270" t="s">
        <v>2605</v>
      </c>
      <c r="D1424" s="270" t="s">
        <v>380</v>
      </c>
      <c r="E1424" s="277" t="s">
        <v>1042</v>
      </c>
      <c r="F1424" s="279" t="s">
        <v>484</v>
      </c>
    </row>
    <row r="1425" spans="1:6" x14ac:dyDescent="0.3">
      <c r="A1425" s="264" t="str">
        <f t="shared" si="22"/>
        <v>Los AngelesCA</v>
      </c>
      <c r="B1425" s="269">
        <v>91605</v>
      </c>
      <c r="C1425" s="270" t="s">
        <v>378</v>
      </c>
      <c r="D1425" s="270" t="s">
        <v>380</v>
      </c>
      <c r="E1425" s="277" t="s">
        <v>1017</v>
      </c>
      <c r="F1425" s="279" t="s">
        <v>484</v>
      </c>
    </row>
    <row r="1426" spans="1:6" x14ac:dyDescent="0.3">
      <c r="A1426" s="264" t="str">
        <f t="shared" si="22"/>
        <v>San JoseCA</v>
      </c>
      <c r="B1426" s="269">
        <v>95136</v>
      </c>
      <c r="C1426" s="270" t="s">
        <v>2487</v>
      </c>
      <c r="D1426" s="270" t="s">
        <v>380</v>
      </c>
      <c r="E1426" s="277" t="s">
        <v>915</v>
      </c>
      <c r="F1426" s="279" t="s">
        <v>484</v>
      </c>
    </row>
    <row r="1427" spans="1:6" x14ac:dyDescent="0.3">
      <c r="A1427" s="264" t="str">
        <f t="shared" si="22"/>
        <v>BakersfieldCA</v>
      </c>
      <c r="B1427" s="269">
        <v>93304</v>
      </c>
      <c r="C1427" s="270" t="s">
        <v>1004</v>
      </c>
      <c r="D1427" s="270" t="s">
        <v>380</v>
      </c>
      <c r="E1427" s="277" t="s">
        <v>1004</v>
      </c>
      <c r="F1427" s="279" t="s">
        <v>484</v>
      </c>
    </row>
    <row r="1428" spans="1:6" x14ac:dyDescent="0.3">
      <c r="A1428" s="264" t="str">
        <f t="shared" si="22"/>
        <v>CarsonCA</v>
      </c>
      <c r="B1428" s="269">
        <v>90745</v>
      </c>
      <c r="C1428" s="270" t="s">
        <v>2606</v>
      </c>
      <c r="D1428" s="270" t="s">
        <v>380</v>
      </c>
      <c r="E1428" s="277" t="s">
        <v>1017</v>
      </c>
      <c r="F1428" s="279" t="s">
        <v>484</v>
      </c>
    </row>
    <row r="1429" spans="1:6" x14ac:dyDescent="0.3">
      <c r="A1429" s="264" t="str">
        <f t="shared" si="22"/>
        <v>RosemontCA</v>
      </c>
      <c r="B1429" s="269">
        <v>95826</v>
      </c>
      <c r="C1429" s="270" t="s">
        <v>2607</v>
      </c>
      <c r="D1429" s="270" t="s">
        <v>380</v>
      </c>
      <c r="E1429" s="277" t="s">
        <v>912</v>
      </c>
      <c r="F1429" s="279" t="s">
        <v>484</v>
      </c>
    </row>
    <row r="1430" spans="1:6" x14ac:dyDescent="0.3">
      <c r="A1430" s="264" t="str">
        <f t="shared" si="22"/>
        <v>OntarioCA</v>
      </c>
      <c r="B1430" s="269">
        <v>91764</v>
      </c>
      <c r="C1430" s="270" t="s">
        <v>1281</v>
      </c>
      <c r="D1430" s="270" t="s">
        <v>380</v>
      </c>
      <c r="E1430" s="277" t="s">
        <v>1030</v>
      </c>
      <c r="F1430" s="279" t="s">
        <v>484</v>
      </c>
    </row>
    <row r="1431" spans="1:6" x14ac:dyDescent="0.3">
      <c r="A1431" s="264" t="str">
        <f t="shared" si="22"/>
        <v>Santa RosaCA</v>
      </c>
      <c r="B1431" s="269">
        <v>95403</v>
      </c>
      <c r="C1431" s="270" t="s">
        <v>1039</v>
      </c>
      <c r="D1431" s="270" t="s">
        <v>380</v>
      </c>
      <c r="E1431" s="277" t="s">
        <v>1039</v>
      </c>
      <c r="F1431" s="279" t="s">
        <v>484</v>
      </c>
    </row>
    <row r="1432" spans="1:6" x14ac:dyDescent="0.3">
      <c r="A1432" s="264" t="str">
        <f t="shared" si="22"/>
        <v>ClovisCA</v>
      </c>
      <c r="B1432" s="269">
        <v>93611</v>
      </c>
      <c r="C1432" s="270" t="s">
        <v>1850</v>
      </c>
      <c r="D1432" s="270" t="s">
        <v>380</v>
      </c>
      <c r="E1432" s="277" t="s">
        <v>1015</v>
      </c>
      <c r="F1432" s="279" t="s">
        <v>484</v>
      </c>
    </row>
    <row r="1433" spans="1:6" x14ac:dyDescent="0.3">
      <c r="A1433" s="264" t="str">
        <f t="shared" si="22"/>
        <v>Arden-ArcadeCA</v>
      </c>
      <c r="B1433" s="269">
        <v>95821</v>
      </c>
      <c r="C1433" s="270" t="s">
        <v>2601</v>
      </c>
      <c r="D1433" s="270" t="s">
        <v>380</v>
      </c>
      <c r="E1433" s="277" t="s">
        <v>912</v>
      </c>
      <c r="F1433" s="279" t="s">
        <v>484</v>
      </c>
    </row>
    <row r="1434" spans="1:6" x14ac:dyDescent="0.3">
      <c r="A1434" s="264" t="str">
        <f t="shared" si="22"/>
        <v>MenifeeCA</v>
      </c>
      <c r="B1434" s="269">
        <v>92584</v>
      </c>
      <c r="C1434" s="270" t="s">
        <v>2608</v>
      </c>
      <c r="D1434" s="270" t="s">
        <v>380</v>
      </c>
      <c r="E1434" s="277" t="s">
        <v>1030</v>
      </c>
      <c r="F1434" s="279" t="s">
        <v>484</v>
      </c>
    </row>
    <row r="1435" spans="1:6" x14ac:dyDescent="0.3">
      <c r="A1435" s="264" t="str">
        <f t="shared" si="22"/>
        <v>Long BeachCA</v>
      </c>
      <c r="B1435" s="269">
        <v>90804</v>
      </c>
      <c r="C1435" s="270" t="s">
        <v>2471</v>
      </c>
      <c r="D1435" s="270" t="s">
        <v>380</v>
      </c>
      <c r="E1435" s="277" t="s">
        <v>1017</v>
      </c>
      <c r="F1435" s="279" t="s">
        <v>484</v>
      </c>
    </row>
    <row r="1436" spans="1:6" x14ac:dyDescent="0.3">
      <c r="A1436" s="264" t="str">
        <f t="shared" si="22"/>
        <v>PlacervilleCA</v>
      </c>
      <c r="B1436" s="269">
        <v>95667</v>
      </c>
      <c r="C1436" s="270" t="s">
        <v>2609</v>
      </c>
      <c r="D1436" s="270" t="s">
        <v>380</v>
      </c>
      <c r="E1436" s="277" t="s">
        <v>912</v>
      </c>
      <c r="F1436" s="279" t="s">
        <v>484</v>
      </c>
    </row>
    <row r="1437" spans="1:6" x14ac:dyDescent="0.3">
      <c r="A1437" s="264" t="str">
        <f t="shared" si="22"/>
        <v>San JoseCA</v>
      </c>
      <c r="B1437" s="269">
        <v>95127</v>
      </c>
      <c r="C1437" s="270" t="s">
        <v>2487</v>
      </c>
      <c r="D1437" s="270" t="s">
        <v>380</v>
      </c>
      <c r="E1437" s="277" t="s">
        <v>915</v>
      </c>
      <c r="F1437" s="279" t="s">
        <v>484</v>
      </c>
    </row>
    <row r="1438" spans="1:6" x14ac:dyDescent="0.3">
      <c r="A1438" s="264" t="str">
        <f t="shared" si="22"/>
        <v>MonroviaCA</v>
      </c>
      <c r="B1438" s="269">
        <v>91016</v>
      </c>
      <c r="C1438" s="270" t="s">
        <v>2610</v>
      </c>
      <c r="D1438" s="270" t="s">
        <v>380</v>
      </c>
      <c r="E1438" s="277" t="s">
        <v>1017</v>
      </c>
      <c r="F1438" s="279" t="s">
        <v>484</v>
      </c>
    </row>
    <row r="1439" spans="1:6" x14ac:dyDescent="0.3">
      <c r="A1439" s="264" t="str">
        <f t="shared" si="22"/>
        <v>SonomaCA</v>
      </c>
      <c r="B1439" s="269">
        <v>95476</v>
      </c>
      <c r="C1439" s="270" t="s">
        <v>2611</v>
      </c>
      <c r="D1439" s="270" t="s">
        <v>380</v>
      </c>
      <c r="E1439" s="277" t="s">
        <v>1039</v>
      </c>
      <c r="F1439" s="279" t="s">
        <v>484</v>
      </c>
    </row>
    <row r="1440" spans="1:6" x14ac:dyDescent="0.3">
      <c r="A1440" s="264" t="str">
        <f t="shared" si="22"/>
        <v>San JoseCA</v>
      </c>
      <c r="B1440" s="269">
        <v>95111</v>
      </c>
      <c r="C1440" s="270" t="s">
        <v>2487</v>
      </c>
      <c r="D1440" s="270" t="s">
        <v>380</v>
      </c>
      <c r="E1440" s="277" t="s">
        <v>915</v>
      </c>
      <c r="F1440" s="279" t="s">
        <v>484</v>
      </c>
    </row>
    <row r="1441" spans="1:6" x14ac:dyDescent="0.3">
      <c r="A1441" s="264" t="str">
        <f t="shared" si="22"/>
        <v>Santa CruzCA</v>
      </c>
      <c r="B1441" s="269">
        <v>95062</v>
      </c>
      <c r="C1441" s="270" t="s">
        <v>2555</v>
      </c>
      <c r="D1441" s="270" t="s">
        <v>380</v>
      </c>
      <c r="E1441" s="277" t="s">
        <v>1037</v>
      </c>
      <c r="F1441" s="279" t="s">
        <v>484</v>
      </c>
    </row>
    <row r="1442" spans="1:6" x14ac:dyDescent="0.3">
      <c r="A1442" s="264" t="str">
        <f t="shared" si="22"/>
        <v>San JoseCA</v>
      </c>
      <c r="B1442" s="269">
        <v>95126</v>
      </c>
      <c r="C1442" s="270" t="s">
        <v>2487</v>
      </c>
      <c r="D1442" s="270" t="s">
        <v>380</v>
      </c>
      <c r="E1442" s="277" t="s">
        <v>915</v>
      </c>
      <c r="F1442" s="279" t="s">
        <v>484</v>
      </c>
    </row>
    <row r="1443" spans="1:6" x14ac:dyDescent="0.3">
      <c r="A1443" s="264" t="str">
        <f t="shared" si="22"/>
        <v>San RafaelCA</v>
      </c>
      <c r="B1443" s="269">
        <v>94901</v>
      </c>
      <c r="C1443" s="270" t="s">
        <v>2612</v>
      </c>
      <c r="D1443" s="270" t="s">
        <v>380</v>
      </c>
      <c r="E1443" s="277" t="s">
        <v>918</v>
      </c>
      <c r="F1443" s="279" t="s">
        <v>484</v>
      </c>
    </row>
    <row r="1444" spans="1:6" x14ac:dyDescent="0.3">
      <c r="A1444" s="264" t="str">
        <f t="shared" si="22"/>
        <v>OaklandCA</v>
      </c>
      <c r="B1444" s="269">
        <v>94606</v>
      </c>
      <c r="C1444" s="270" t="s">
        <v>2552</v>
      </c>
      <c r="D1444" s="270" t="s">
        <v>380</v>
      </c>
      <c r="E1444" s="277" t="s">
        <v>918</v>
      </c>
      <c r="F1444" s="279" t="s">
        <v>484</v>
      </c>
    </row>
    <row r="1445" spans="1:6" x14ac:dyDescent="0.3">
      <c r="A1445" s="264" t="str">
        <f t="shared" si="22"/>
        <v>Chula VistaCA</v>
      </c>
      <c r="B1445" s="269">
        <v>91913</v>
      </c>
      <c r="C1445" s="270" t="s">
        <v>2474</v>
      </c>
      <c r="D1445" s="270" t="s">
        <v>380</v>
      </c>
      <c r="E1445" s="277" t="s">
        <v>1033</v>
      </c>
      <c r="F1445" s="279" t="s">
        <v>484</v>
      </c>
    </row>
    <row r="1446" spans="1:6" x14ac:dyDescent="0.3">
      <c r="A1446" s="264" t="str">
        <f t="shared" si="22"/>
        <v>Long BeachCA</v>
      </c>
      <c r="B1446" s="269">
        <v>90815</v>
      </c>
      <c r="C1446" s="270" t="s">
        <v>2471</v>
      </c>
      <c r="D1446" s="270" t="s">
        <v>380</v>
      </c>
      <c r="E1446" s="277" t="s">
        <v>1017</v>
      </c>
      <c r="F1446" s="279" t="s">
        <v>484</v>
      </c>
    </row>
    <row r="1447" spans="1:6" x14ac:dyDescent="0.3">
      <c r="A1447" s="264" t="str">
        <f t="shared" si="22"/>
        <v>RiversideCA</v>
      </c>
      <c r="B1447" s="269">
        <v>92506</v>
      </c>
      <c r="C1447" s="270" t="s">
        <v>1510</v>
      </c>
      <c r="D1447" s="270" t="s">
        <v>380</v>
      </c>
      <c r="E1447" s="277" t="s">
        <v>1030</v>
      </c>
      <c r="F1447" s="279" t="s">
        <v>484</v>
      </c>
    </row>
    <row r="1448" spans="1:6" x14ac:dyDescent="0.3">
      <c r="A1448" s="264" t="str">
        <f t="shared" si="22"/>
        <v>Santa MariaCA</v>
      </c>
      <c r="B1448" s="269">
        <v>93455</v>
      </c>
      <c r="C1448" s="270" t="s">
        <v>2613</v>
      </c>
      <c r="D1448" s="270" t="s">
        <v>380</v>
      </c>
      <c r="E1448" s="277" t="s">
        <v>1038</v>
      </c>
      <c r="F1448" s="279" t="s">
        <v>484</v>
      </c>
    </row>
    <row r="1449" spans="1:6" x14ac:dyDescent="0.3">
      <c r="A1449" s="264" t="str">
        <f t="shared" si="22"/>
        <v>ChicoCA</v>
      </c>
      <c r="B1449" s="269">
        <v>95926</v>
      </c>
      <c r="C1449" s="270" t="s">
        <v>1006</v>
      </c>
      <c r="D1449" s="270" t="s">
        <v>380</v>
      </c>
      <c r="E1449" s="277" t="s">
        <v>1006</v>
      </c>
      <c r="F1449" s="279" t="s">
        <v>484</v>
      </c>
    </row>
    <row r="1450" spans="1:6" x14ac:dyDescent="0.3">
      <c r="A1450" s="264" t="str">
        <f t="shared" si="22"/>
        <v>Mountain ViewCA</v>
      </c>
      <c r="B1450" s="269">
        <v>94040</v>
      </c>
      <c r="C1450" s="270" t="s">
        <v>2614</v>
      </c>
      <c r="D1450" s="270" t="s">
        <v>380</v>
      </c>
      <c r="E1450" s="277" t="s">
        <v>915</v>
      </c>
      <c r="F1450" s="279" t="s">
        <v>484</v>
      </c>
    </row>
    <row r="1451" spans="1:6" x14ac:dyDescent="0.3">
      <c r="A1451" s="264" t="str">
        <f t="shared" si="22"/>
        <v>OaklandCA</v>
      </c>
      <c r="B1451" s="269">
        <v>94608</v>
      </c>
      <c r="C1451" s="270" t="s">
        <v>2552</v>
      </c>
      <c r="D1451" s="270" t="s">
        <v>380</v>
      </c>
      <c r="E1451" s="277" t="s">
        <v>918</v>
      </c>
      <c r="F1451" s="279" t="s">
        <v>484</v>
      </c>
    </row>
    <row r="1452" spans="1:6" x14ac:dyDescent="0.3">
      <c r="A1452" s="264" t="str">
        <f t="shared" si="22"/>
        <v>EscondidoCA</v>
      </c>
      <c r="B1452" s="269">
        <v>92025</v>
      </c>
      <c r="C1452" s="270" t="s">
        <v>2562</v>
      </c>
      <c r="D1452" s="270" t="s">
        <v>380</v>
      </c>
      <c r="E1452" s="277" t="s">
        <v>1033</v>
      </c>
      <c r="F1452" s="279" t="s">
        <v>484</v>
      </c>
    </row>
    <row r="1453" spans="1:6" x14ac:dyDescent="0.3">
      <c r="A1453" s="264" t="str">
        <f t="shared" si="22"/>
        <v>LancasterCA</v>
      </c>
      <c r="B1453" s="269">
        <v>93534</v>
      </c>
      <c r="C1453" s="270" t="s">
        <v>2117</v>
      </c>
      <c r="D1453" s="270" t="s">
        <v>380</v>
      </c>
      <c r="E1453" s="277" t="s">
        <v>1017</v>
      </c>
      <c r="F1453" s="279" t="s">
        <v>484</v>
      </c>
    </row>
    <row r="1454" spans="1:6" x14ac:dyDescent="0.3">
      <c r="A1454" s="264" t="str">
        <f t="shared" si="22"/>
        <v>VictorvilleCA</v>
      </c>
      <c r="B1454" s="269">
        <v>92395</v>
      </c>
      <c r="C1454" s="270" t="s">
        <v>2580</v>
      </c>
      <c r="D1454" s="270" t="s">
        <v>380</v>
      </c>
      <c r="E1454" s="277" t="s">
        <v>1030</v>
      </c>
      <c r="F1454" s="279" t="s">
        <v>484</v>
      </c>
    </row>
    <row r="1455" spans="1:6" x14ac:dyDescent="0.3">
      <c r="A1455" s="264" t="str">
        <f t="shared" si="22"/>
        <v>San MarcosCA</v>
      </c>
      <c r="B1455" s="269">
        <v>92069</v>
      </c>
      <c r="C1455" s="270" t="s">
        <v>2557</v>
      </c>
      <c r="D1455" s="270" t="s">
        <v>380</v>
      </c>
      <c r="E1455" s="277" t="s">
        <v>1033</v>
      </c>
      <c r="F1455" s="279" t="s">
        <v>484</v>
      </c>
    </row>
    <row r="1456" spans="1:6" x14ac:dyDescent="0.3">
      <c r="A1456" s="264" t="str">
        <f t="shared" si="22"/>
        <v>Thousand OaksCA</v>
      </c>
      <c r="B1456" s="269">
        <v>91320</v>
      </c>
      <c r="C1456" s="270" t="s">
        <v>2615</v>
      </c>
      <c r="D1456" s="270" t="s">
        <v>380</v>
      </c>
      <c r="E1456" s="277" t="s">
        <v>1027</v>
      </c>
      <c r="F1456" s="279" t="s">
        <v>484</v>
      </c>
    </row>
    <row r="1457" spans="1:6" x14ac:dyDescent="0.3">
      <c r="A1457" s="264" t="str">
        <f t="shared" si="22"/>
        <v>Los AngelesCA</v>
      </c>
      <c r="B1457" s="269">
        <v>90029</v>
      </c>
      <c r="C1457" s="270" t="s">
        <v>378</v>
      </c>
      <c r="D1457" s="270" t="s">
        <v>380</v>
      </c>
      <c r="E1457" s="277" t="s">
        <v>1017</v>
      </c>
      <c r="F1457" s="279" t="s">
        <v>484</v>
      </c>
    </row>
    <row r="1458" spans="1:6" x14ac:dyDescent="0.3">
      <c r="A1458" s="264" t="str">
        <f t="shared" si="22"/>
        <v>Foster CityCA</v>
      </c>
      <c r="B1458" s="269">
        <v>94404</v>
      </c>
      <c r="C1458" s="270" t="s">
        <v>2616</v>
      </c>
      <c r="D1458" s="270" t="s">
        <v>380</v>
      </c>
      <c r="E1458" s="277" t="s">
        <v>918</v>
      </c>
      <c r="F1458" s="279" t="s">
        <v>484</v>
      </c>
    </row>
    <row r="1459" spans="1:6" x14ac:dyDescent="0.3">
      <c r="A1459" s="264" t="str">
        <f t="shared" si="22"/>
        <v>ChicoCA</v>
      </c>
      <c r="B1459" s="269">
        <v>95928</v>
      </c>
      <c r="C1459" s="270" t="s">
        <v>1006</v>
      </c>
      <c r="D1459" s="270" t="s">
        <v>380</v>
      </c>
      <c r="E1459" s="277" t="s">
        <v>1006</v>
      </c>
      <c r="F1459" s="279" t="s">
        <v>484</v>
      </c>
    </row>
    <row r="1460" spans="1:6" x14ac:dyDescent="0.3">
      <c r="A1460" s="264" t="str">
        <f t="shared" si="22"/>
        <v>Los AngelesCA</v>
      </c>
      <c r="B1460" s="269">
        <v>90065</v>
      </c>
      <c r="C1460" s="270" t="s">
        <v>378</v>
      </c>
      <c r="D1460" s="270" t="s">
        <v>380</v>
      </c>
      <c r="E1460" s="277" t="s">
        <v>1017</v>
      </c>
      <c r="F1460" s="279" t="s">
        <v>484</v>
      </c>
    </row>
    <row r="1461" spans="1:6" x14ac:dyDescent="0.3">
      <c r="A1461" s="264" t="str">
        <f t="shared" si="22"/>
        <v>BakersfieldCA</v>
      </c>
      <c r="B1461" s="269">
        <v>93313</v>
      </c>
      <c r="C1461" s="270" t="s">
        <v>1004</v>
      </c>
      <c r="D1461" s="270" t="s">
        <v>380</v>
      </c>
      <c r="E1461" s="277" t="s">
        <v>1004</v>
      </c>
      <c r="F1461" s="279" t="s">
        <v>484</v>
      </c>
    </row>
    <row r="1462" spans="1:6" x14ac:dyDescent="0.3">
      <c r="A1462" s="264" t="str">
        <f t="shared" si="22"/>
        <v>Los AngelesCA</v>
      </c>
      <c r="B1462" s="269">
        <v>91606</v>
      </c>
      <c r="C1462" s="270" t="s">
        <v>378</v>
      </c>
      <c r="D1462" s="270" t="s">
        <v>380</v>
      </c>
      <c r="E1462" s="277" t="s">
        <v>1017</v>
      </c>
      <c r="F1462" s="279" t="s">
        <v>484</v>
      </c>
    </row>
    <row r="1463" spans="1:6" x14ac:dyDescent="0.3">
      <c r="A1463" s="264" t="str">
        <f t="shared" si="22"/>
        <v>Moreno ValleyCA</v>
      </c>
      <c r="B1463" s="269">
        <v>92557</v>
      </c>
      <c r="C1463" s="270" t="s">
        <v>2530</v>
      </c>
      <c r="D1463" s="270" t="s">
        <v>380</v>
      </c>
      <c r="E1463" s="277" t="s">
        <v>1030</v>
      </c>
      <c r="F1463" s="279" t="s">
        <v>484</v>
      </c>
    </row>
    <row r="1464" spans="1:6" x14ac:dyDescent="0.3">
      <c r="A1464" s="264" t="str">
        <f t="shared" si="22"/>
        <v>Los AngelesCA</v>
      </c>
      <c r="B1464" s="269">
        <v>90291</v>
      </c>
      <c r="C1464" s="270" t="s">
        <v>378</v>
      </c>
      <c r="D1464" s="270" t="s">
        <v>380</v>
      </c>
      <c r="E1464" s="277" t="s">
        <v>1017</v>
      </c>
      <c r="F1464" s="279" t="s">
        <v>484</v>
      </c>
    </row>
    <row r="1465" spans="1:6" x14ac:dyDescent="0.3">
      <c r="A1465" s="264" t="str">
        <f t="shared" si="22"/>
        <v>Los AngelesCA</v>
      </c>
      <c r="B1465" s="269">
        <v>91423</v>
      </c>
      <c r="C1465" s="270" t="s">
        <v>378</v>
      </c>
      <c r="D1465" s="270" t="s">
        <v>380</v>
      </c>
      <c r="E1465" s="277" t="s">
        <v>1017</v>
      </c>
      <c r="F1465" s="279" t="s">
        <v>484</v>
      </c>
    </row>
    <row r="1466" spans="1:6" x14ac:dyDescent="0.3">
      <c r="A1466" s="264" t="str">
        <f t="shared" si="22"/>
        <v>TorranceCA</v>
      </c>
      <c r="B1466" s="269">
        <v>90501</v>
      </c>
      <c r="C1466" s="270" t="s">
        <v>2560</v>
      </c>
      <c r="D1466" s="270" t="s">
        <v>380</v>
      </c>
      <c r="E1466" s="277" t="s">
        <v>1017</v>
      </c>
      <c r="F1466" s="279" t="s">
        <v>484</v>
      </c>
    </row>
    <row r="1467" spans="1:6" x14ac:dyDescent="0.3">
      <c r="A1467" s="264" t="str">
        <f t="shared" si="22"/>
        <v>Santa RosaCA</v>
      </c>
      <c r="B1467" s="269">
        <v>95404</v>
      </c>
      <c r="C1467" s="270" t="s">
        <v>1039</v>
      </c>
      <c r="D1467" s="270" t="s">
        <v>380</v>
      </c>
      <c r="E1467" s="277" t="s">
        <v>1039</v>
      </c>
      <c r="F1467" s="279" t="s">
        <v>484</v>
      </c>
    </row>
    <row r="1468" spans="1:6" x14ac:dyDescent="0.3">
      <c r="A1468" s="264" t="str">
        <f t="shared" si="22"/>
        <v>El CentroCA</v>
      </c>
      <c r="B1468" s="269">
        <v>92243</v>
      </c>
      <c r="C1468" s="270" t="s">
        <v>1012</v>
      </c>
      <c r="D1468" s="270" t="s">
        <v>380</v>
      </c>
      <c r="E1468" s="277" t="s">
        <v>1012</v>
      </c>
      <c r="F1468" s="279" t="s">
        <v>484</v>
      </c>
    </row>
    <row r="1469" spans="1:6" x14ac:dyDescent="0.3">
      <c r="A1469" s="264" t="str">
        <f t="shared" si="22"/>
        <v>San FranciscoCA</v>
      </c>
      <c r="B1469" s="269">
        <v>94116</v>
      </c>
      <c r="C1469" s="270" t="s">
        <v>2467</v>
      </c>
      <c r="D1469" s="270" t="s">
        <v>380</v>
      </c>
      <c r="E1469" s="277" t="s">
        <v>918</v>
      </c>
      <c r="F1469" s="279" t="s">
        <v>484</v>
      </c>
    </row>
    <row r="1470" spans="1:6" x14ac:dyDescent="0.3">
      <c r="A1470" s="264" t="str">
        <f t="shared" si="22"/>
        <v>RichmondCA</v>
      </c>
      <c r="B1470" s="269">
        <v>94804</v>
      </c>
      <c r="C1470" s="270" t="s">
        <v>1393</v>
      </c>
      <c r="D1470" s="270" t="s">
        <v>380</v>
      </c>
      <c r="E1470" s="277" t="s">
        <v>918</v>
      </c>
      <c r="F1470" s="279" t="s">
        <v>484</v>
      </c>
    </row>
    <row r="1471" spans="1:6" x14ac:dyDescent="0.3">
      <c r="A1471" s="264" t="str">
        <f t="shared" si="22"/>
        <v>ClovisCA</v>
      </c>
      <c r="B1471" s="269">
        <v>93619</v>
      </c>
      <c r="C1471" s="270" t="s">
        <v>1850</v>
      </c>
      <c r="D1471" s="270" t="s">
        <v>380</v>
      </c>
      <c r="E1471" s="277" t="s">
        <v>1015</v>
      </c>
      <c r="F1471" s="279" t="s">
        <v>484</v>
      </c>
    </row>
    <row r="1472" spans="1:6" x14ac:dyDescent="0.3">
      <c r="A1472" s="264" t="str">
        <f t="shared" si="22"/>
        <v>NewarkCA</v>
      </c>
      <c r="B1472" s="269">
        <v>94560</v>
      </c>
      <c r="C1472" s="270" t="s">
        <v>1912</v>
      </c>
      <c r="D1472" s="270" t="s">
        <v>380</v>
      </c>
      <c r="E1472" s="277" t="s">
        <v>918</v>
      </c>
      <c r="F1472" s="279" t="s">
        <v>484</v>
      </c>
    </row>
    <row r="1473" spans="1:6" x14ac:dyDescent="0.3">
      <c r="A1473" s="264" t="str">
        <f t="shared" si="22"/>
        <v>Santa ClaraCA</v>
      </c>
      <c r="B1473" s="269">
        <v>95050</v>
      </c>
      <c r="C1473" s="270" t="s">
        <v>2494</v>
      </c>
      <c r="D1473" s="270" t="s">
        <v>380</v>
      </c>
      <c r="E1473" s="277" t="s">
        <v>915</v>
      </c>
      <c r="F1473" s="279" t="s">
        <v>484</v>
      </c>
    </row>
    <row r="1474" spans="1:6" x14ac:dyDescent="0.3">
      <c r="A1474" s="264" t="str">
        <f t="shared" si="22"/>
        <v>VistaCA</v>
      </c>
      <c r="B1474" s="269">
        <v>92084</v>
      </c>
      <c r="C1474" s="270" t="s">
        <v>2617</v>
      </c>
      <c r="D1474" s="270" t="s">
        <v>380</v>
      </c>
      <c r="E1474" s="277" t="s">
        <v>1033</v>
      </c>
      <c r="F1474" s="279" t="s">
        <v>484</v>
      </c>
    </row>
    <row r="1475" spans="1:6" x14ac:dyDescent="0.3">
      <c r="A1475" s="264" t="str">
        <f t="shared" si="22"/>
        <v>ParamountCA</v>
      </c>
      <c r="B1475" s="269">
        <v>90723</v>
      </c>
      <c r="C1475" s="270" t="s">
        <v>2618</v>
      </c>
      <c r="D1475" s="270" t="s">
        <v>380</v>
      </c>
      <c r="E1475" s="277" t="s">
        <v>1017</v>
      </c>
      <c r="F1475" s="279" t="s">
        <v>484</v>
      </c>
    </row>
    <row r="1476" spans="1:6" x14ac:dyDescent="0.3">
      <c r="A1476" s="264" t="str">
        <f t="shared" ref="A1476:A1539" si="23">CONCATENATE(C1476,D1476)</f>
        <v>Los AngelesCA</v>
      </c>
      <c r="B1476" s="269">
        <v>90292</v>
      </c>
      <c r="C1476" s="270" t="s">
        <v>378</v>
      </c>
      <c r="D1476" s="270" t="s">
        <v>380</v>
      </c>
      <c r="E1476" s="277" t="s">
        <v>1017</v>
      </c>
      <c r="F1476" s="279" t="s">
        <v>484</v>
      </c>
    </row>
    <row r="1477" spans="1:6" x14ac:dyDescent="0.3">
      <c r="A1477" s="264" t="str">
        <f t="shared" si="23"/>
        <v>El MonteCA</v>
      </c>
      <c r="B1477" s="269">
        <v>91732</v>
      </c>
      <c r="C1477" s="270" t="s">
        <v>2619</v>
      </c>
      <c r="D1477" s="270" t="s">
        <v>380</v>
      </c>
      <c r="E1477" s="277" t="s">
        <v>1017</v>
      </c>
      <c r="F1477" s="279" t="s">
        <v>484</v>
      </c>
    </row>
    <row r="1478" spans="1:6" x14ac:dyDescent="0.3">
      <c r="A1478" s="264" t="str">
        <f t="shared" si="23"/>
        <v>West HollywoodCA</v>
      </c>
      <c r="B1478" s="269">
        <v>90069</v>
      </c>
      <c r="C1478" s="270" t="s">
        <v>2620</v>
      </c>
      <c r="D1478" s="270" t="s">
        <v>380</v>
      </c>
      <c r="E1478" s="277" t="s">
        <v>1017</v>
      </c>
      <c r="F1478" s="279" t="s">
        <v>484</v>
      </c>
    </row>
    <row r="1479" spans="1:6" x14ac:dyDescent="0.3">
      <c r="A1479" s="264" t="str">
        <f t="shared" si="23"/>
        <v>LynwoodCA</v>
      </c>
      <c r="B1479" s="269">
        <v>90262</v>
      </c>
      <c r="C1479" s="270" t="s">
        <v>2621</v>
      </c>
      <c r="D1479" s="270" t="s">
        <v>380</v>
      </c>
      <c r="E1479" s="277" t="s">
        <v>1017</v>
      </c>
      <c r="F1479" s="279" t="s">
        <v>484</v>
      </c>
    </row>
    <row r="1480" spans="1:6" x14ac:dyDescent="0.3">
      <c r="A1480" s="264" t="str">
        <f t="shared" si="23"/>
        <v>LivermoreCA</v>
      </c>
      <c r="B1480" s="269">
        <v>94551</v>
      </c>
      <c r="C1480" s="270" t="s">
        <v>2556</v>
      </c>
      <c r="D1480" s="270" t="s">
        <v>380</v>
      </c>
      <c r="E1480" s="277" t="s">
        <v>918</v>
      </c>
      <c r="F1480" s="279" t="s">
        <v>484</v>
      </c>
    </row>
    <row r="1481" spans="1:6" x14ac:dyDescent="0.3">
      <c r="A1481" s="264" t="str">
        <f t="shared" si="23"/>
        <v>Apple ValleyCA</v>
      </c>
      <c r="B1481" s="269">
        <v>92308</v>
      </c>
      <c r="C1481" s="270" t="s">
        <v>2622</v>
      </c>
      <c r="D1481" s="270" t="s">
        <v>380</v>
      </c>
      <c r="E1481" s="277" t="s">
        <v>1030</v>
      </c>
      <c r="F1481" s="279" t="s">
        <v>484</v>
      </c>
    </row>
    <row r="1482" spans="1:6" x14ac:dyDescent="0.3">
      <c r="A1482" s="264" t="str">
        <f t="shared" si="23"/>
        <v>San RamonCA</v>
      </c>
      <c r="B1482" s="269">
        <v>94582</v>
      </c>
      <c r="C1482" s="270" t="s">
        <v>2623</v>
      </c>
      <c r="D1482" s="270" t="s">
        <v>380</v>
      </c>
      <c r="E1482" s="277" t="s">
        <v>918</v>
      </c>
      <c r="F1482" s="279" t="s">
        <v>484</v>
      </c>
    </row>
    <row r="1483" spans="1:6" x14ac:dyDescent="0.3">
      <c r="A1483" s="264" t="str">
        <f t="shared" si="23"/>
        <v>Elk GroveCA</v>
      </c>
      <c r="B1483" s="269">
        <v>95757</v>
      </c>
      <c r="C1483" s="270" t="s">
        <v>2499</v>
      </c>
      <c r="D1483" s="270" t="s">
        <v>380</v>
      </c>
      <c r="E1483" s="277" t="s">
        <v>912</v>
      </c>
      <c r="F1483" s="279" t="s">
        <v>484</v>
      </c>
    </row>
    <row r="1484" spans="1:6" x14ac:dyDescent="0.3">
      <c r="A1484" s="264" t="str">
        <f t="shared" si="23"/>
        <v>ChicoCA</v>
      </c>
      <c r="B1484" s="269">
        <v>95973</v>
      </c>
      <c r="C1484" s="270" t="s">
        <v>1006</v>
      </c>
      <c r="D1484" s="270" t="s">
        <v>380</v>
      </c>
      <c r="E1484" s="277" t="s">
        <v>1006</v>
      </c>
      <c r="F1484" s="279" t="s">
        <v>484</v>
      </c>
    </row>
    <row r="1485" spans="1:6" x14ac:dyDescent="0.3">
      <c r="A1485" s="264" t="str">
        <f t="shared" si="23"/>
        <v>DowneyCA</v>
      </c>
      <c r="B1485" s="269">
        <v>90241</v>
      </c>
      <c r="C1485" s="270" t="s">
        <v>2624</v>
      </c>
      <c r="D1485" s="270" t="s">
        <v>380</v>
      </c>
      <c r="E1485" s="277" t="s">
        <v>1017</v>
      </c>
      <c r="F1485" s="279" t="s">
        <v>484</v>
      </c>
    </row>
    <row r="1486" spans="1:6" x14ac:dyDescent="0.3">
      <c r="A1486" s="264" t="str">
        <f t="shared" si="23"/>
        <v>El CajonCA</v>
      </c>
      <c r="B1486" s="269">
        <v>92019</v>
      </c>
      <c r="C1486" s="270" t="s">
        <v>2488</v>
      </c>
      <c r="D1486" s="270" t="s">
        <v>380</v>
      </c>
      <c r="E1486" s="277" t="s">
        <v>1033</v>
      </c>
      <c r="F1486" s="279" t="s">
        <v>484</v>
      </c>
    </row>
    <row r="1487" spans="1:6" x14ac:dyDescent="0.3">
      <c r="A1487" s="264" t="str">
        <f t="shared" si="23"/>
        <v>Apple ValleyCA</v>
      </c>
      <c r="B1487" s="269">
        <v>92307</v>
      </c>
      <c r="C1487" s="270" t="s">
        <v>2622</v>
      </c>
      <c r="D1487" s="270" t="s">
        <v>380</v>
      </c>
      <c r="E1487" s="277" t="s">
        <v>1030</v>
      </c>
      <c r="F1487" s="279" t="s">
        <v>484</v>
      </c>
    </row>
    <row r="1488" spans="1:6" x14ac:dyDescent="0.3">
      <c r="A1488" s="264" t="str">
        <f t="shared" si="23"/>
        <v>Santa MonicaCA</v>
      </c>
      <c r="B1488" s="269">
        <v>90405</v>
      </c>
      <c r="C1488" s="270" t="s">
        <v>2625</v>
      </c>
      <c r="D1488" s="270" t="s">
        <v>380</v>
      </c>
      <c r="E1488" s="277" t="s">
        <v>1017</v>
      </c>
      <c r="F1488" s="279" t="s">
        <v>484</v>
      </c>
    </row>
    <row r="1489" spans="1:6" x14ac:dyDescent="0.3">
      <c r="A1489" s="264" t="str">
        <f t="shared" si="23"/>
        <v>Seal BeachCA</v>
      </c>
      <c r="B1489" s="269">
        <v>90740</v>
      </c>
      <c r="C1489" s="270" t="s">
        <v>2626</v>
      </c>
      <c r="D1489" s="270" t="s">
        <v>380</v>
      </c>
      <c r="E1489" s="277" t="s">
        <v>1017</v>
      </c>
      <c r="F1489" s="279" t="s">
        <v>484</v>
      </c>
    </row>
    <row r="1490" spans="1:6" x14ac:dyDescent="0.3">
      <c r="A1490" s="264" t="str">
        <f t="shared" si="23"/>
        <v>San LeandroCA</v>
      </c>
      <c r="B1490" s="269">
        <v>94578</v>
      </c>
      <c r="C1490" s="270" t="s">
        <v>2561</v>
      </c>
      <c r="D1490" s="270" t="s">
        <v>380</v>
      </c>
      <c r="E1490" s="277" t="s">
        <v>918</v>
      </c>
      <c r="F1490" s="279" t="s">
        <v>484</v>
      </c>
    </row>
    <row r="1491" spans="1:6" x14ac:dyDescent="0.3">
      <c r="A1491" s="264" t="str">
        <f t="shared" si="23"/>
        <v>OxnardCA</v>
      </c>
      <c r="B1491" s="269">
        <v>93030</v>
      </c>
      <c r="C1491" s="270" t="s">
        <v>2579</v>
      </c>
      <c r="D1491" s="270" t="s">
        <v>380</v>
      </c>
      <c r="E1491" s="277" t="s">
        <v>1027</v>
      </c>
      <c r="F1491" s="279" t="s">
        <v>484</v>
      </c>
    </row>
    <row r="1492" spans="1:6" x14ac:dyDescent="0.3">
      <c r="A1492" s="264" t="str">
        <f t="shared" si="23"/>
        <v>PacificaCA</v>
      </c>
      <c r="B1492" s="269">
        <v>94044</v>
      </c>
      <c r="C1492" s="270" t="s">
        <v>2627</v>
      </c>
      <c r="D1492" s="270" t="s">
        <v>380</v>
      </c>
      <c r="E1492" s="277" t="s">
        <v>918</v>
      </c>
      <c r="F1492" s="279" t="s">
        <v>484</v>
      </c>
    </row>
    <row r="1493" spans="1:6" x14ac:dyDescent="0.3">
      <c r="A1493" s="264" t="str">
        <f t="shared" si="23"/>
        <v>La MiradaCA</v>
      </c>
      <c r="B1493" s="269">
        <v>90638</v>
      </c>
      <c r="C1493" s="270" t="s">
        <v>2628</v>
      </c>
      <c r="D1493" s="270" t="s">
        <v>380</v>
      </c>
      <c r="E1493" s="277" t="s">
        <v>1017</v>
      </c>
      <c r="F1493" s="279" t="s">
        <v>484</v>
      </c>
    </row>
    <row r="1494" spans="1:6" x14ac:dyDescent="0.3">
      <c r="A1494" s="264" t="str">
        <f t="shared" si="23"/>
        <v>Los AngelesCA</v>
      </c>
      <c r="B1494" s="269">
        <v>90008</v>
      </c>
      <c r="C1494" s="270" t="s">
        <v>378</v>
      </c>
      <c r="D1494" s="270" t="s">
        <v>380</v>
      </c>
      <c r="E1494" s="277" t="s">
        <v>1017</v>
      </c>
      <c r="F1494" s="279" t="s">
        <v>484</v>
      </c>
    </row>
    <row r="1495" spans="1:6" x14ac:dyDescent="0.3">
      <c r="A1495" s="264" t="str">
        <f t="shared" si="23"/>
        <v>Los AngelesCA</v>
      </c>
      <c r="B1495" s="269">
        <v>91401</v>
      </c>
      <c r="C1495" s="270" t="s">
        <v>378</v>
      </c>
      <c r="D1495" s="270" t="s">
        <v>380</v>
      </c>
      <c r="E1495" s="277" t="s">
        <v>1017</v>
      </c>
      <c r="F1495" s="279" t="s">
        <v>484</v>
      </c>
    </row>
    <row r="1496" spans="1:6" x14ac:dyDescent="0.3">
      <c r="A1496" s="264" t="str">
        <f t="shared" si="23"/>
        <v>FresnoCA</v>
      </c>
      <c r="B1496" s="269">
        <v>93726</v>
      </c>
      <c r="C1496" s="270" t="s">
        <v>1015</v>
      </c>
      <c r="D1496" s="270" t="s">
        <v>380</v>
      </c>
      <c r="E1496" s="277" t="s">
        <v>1015</v>
      </c>
      <c r="F1496" s="279" t="s">
        <v>484</v>
      </c>
    </row>
    <row r="1497" spans="1:6" x14ac:dyDescent="0.3">
      <c r="A1497" s="264" t="str">
        <f t="shared" si="23"/>
        <v>Palm SpringsCA</v>
      </c>
      <c r="B1497" s="269">
        <v>92262</v>
      </c>
      <c r="C1497" s="270" t="s">
        <v>2629</v>
      </c>
      <c r="D1497" s="270" t="s">
        <v>380</v>
      </c>
      <c r="E1497" s="277" t="s">
        <v>1030</v>
      </c>
      <c r="F1497" s="279" t="s">
        <v>484</v>
      </c>
    </row>
    <row r="1498" spans="1:6" x14ac:dyDescent="0.3">
      <c r="A1498" s="264" t="str">
        <f t="shared" si="23"/>
        <v>BreaCA</v>
      </c>
      <c r="B1498" s="269">
        <v>92821</v>
      </c>
      <c r="C1498" s="270" t="s">
        <v>2630</v>
      </c>
      <c r="D1498" s="270" t="s">
        <v>380</v>
      </c>
      <c r="E1498" s="277" t="s">
        <v>1017</v>
      </c>
      <c r="F1498" s="279" t="s">
        <v>484</v>
      </c>
    </row>
    <row r="1499" spans="1:6" x14ac:dyDescent="0.3">
      <c r="A1499" s="264" t="str">
        <f t="shared" si="23"/>
        <v>Garden GroveCA</v>
      </c>
      <c r="B1499" s="269">
        <v>92840</v>
      </c>
      <c r="C1499" s="270" t="s">
        <v>2631</v>
      </c>
      <c r="D1499" s="270" t="s">
        <v>380</v>
      </c>
      <c r="E1499" s="277" t="s">
        <v>1017</v>
      </c>
      <c r="F1499" s="279" t="s">
        <v>484</v>
      </c>
    </row>
    <row r="1500" spans="1:6" x14ac:dyDescent="0.3">
      <c r="A1500" s="264" t="str">
        <f t="shared" si="23"/>
        <v>MontereyCA</v>
      </c>
      <c r="B1500" s="269">
        <v>93940</v>
      </c>
      <c r="C1500" s="270" t="s">
        <v>2632</v>
      </c>
      <c r="D1500" s="270" t="s">
        <v>380</v>
      </c>
      <c r="E1500" s="277" t="s">
        <v>1031</v>
      </c>
      <c r="F1500" s="279" t="s">
        <v>484</v>
      </c>
    </row>
    <row r="1501" spans="1:6" x14ac:dyDescent="0.3">
      <c r="A1501" s="264" t="str">
        <f t="shared" si="23"/>
        <v>San FranciscoCA</v>
      </c>
      <c r="B1501" s="269">
        <v>94123</v>
      </c>
      <c r="C1501" s="270" t="s">
        <v>2467</v>
      </c>
      <c r="D1501" s="270" t="s">
        <v>380</v>
      </c>
      <c r="E1501" s="277" t="s">
        <v>918</v>
      </c>
      <c r="F1501" s="279" t="s">
        <v>484</v>
      </c>
    </row>
    <row r="1502" spans="1:6" x14ac:dyDescent="0.3">
      <c r="A1502" s="264" t="str">
        <f t="shared" si="23"/>
        <v>Pleasant HillCA</v>
      </c>
      <c r="B1502" s="269">
        <v>94523</v>
      </c>
      <c r="C1502" s="270" t="s">
        <v>2633</v>
      </c>
      <c r="D1502" s="270" t="s">
        <v>380</v>
      </c>
      <c r="E1502" s="277" t="s">
        <v>918</v>
      </c>
      <c r="F1502" s="279" t="s">
        <v>484</v>
      </c>
    </row>
    <row r="1503" spans="1:6" x14ac:dyDescent="0.3">
      <c r="A1503" s="264" t="str">
        <f t="shared" si="23"/>
        <v>Manhattan BeachCA</v>
      </c>
      <c r="B1503" s="269">
        <v>90266</v>
      </c>
      <c r="C1503" s="270" t="s">
        <v>2634</v>
      </c>
      <c r="D1503" s="270" t="s">
        <v>380</v>
      </c>
      <c r="E1503" s="277" t="s">
        <v>1017</v>
      </c>
      <c r="F1503" s="279" t="s">
        <v>484</v>
      </c>
    </row>
    <row r="1504" spans="1:6" x14ac:dyDescent="0.3">
      <c r="A1504" s="264" t="str">
        <f t="shared" si="23"/>
        <v>RiversideCA</v>
      </c>
      <c r="B1504" s="269">
        <v>92505</v>
      </c>
      <c r="C1504" s="270" t="s">
        <v>1510</v>
      </c>
      <c r="D1504" s="270" t="s">
        <v>380</v>
      </c>
      <c r="E1504" s="277" t="s">
        <v>1030</v>
      </c>
      <c r="F1504" s="279" t="s">
        <v>484</v>
      </c>
    </row>
    <row r="1505" spans="1:6" x14ac:dyDescent="0.3">
      <c r="A1505" s="264" t="str">
        <f t="shared" si="23"/>
        <v>West SacramentoCA</v>
      </c>
      <c r="B1505" s="269">
        <v>95691</v>
      </c>
      <c r="C1505" s="270" t="s">
        <v>2635</v>
      </c>
      <c r="D1505" s="270" t="s">
        <v>380</v>
      </c>
      <c r="E1505" s="277" t="s">
        <v>912</v>
      </c>
      <c r="F1505" s="279" t="s">
        <v>484</v>
      </c>
    </row>
    <row r="1506" spans="1:6" x14ac:dyDescent="0.3">
      <c r="A1506" s="264" t="str">
        <f t="shared" si="23"/>
        <v>Thousand OaksCA</v>
      </c>
      <c r="B1506" s="269">
        <v>91360</v>
      </c>
      <c r="C1506" s="270" t="s">
        <v>2615</v>
      </c>
      <c r="D1506" s="270" t="s">
        <v>380</v>
      </c>
      <c r="E1506" s="277" t="s">
        <v>1027</v>
      </c>
      <c r="F1506" s="279" t="s">
        <v>484</v>
      </c>
    </row>
    <row r="1507" spans="1:6" x14ac:dyDescent="0.3">
      <c r="A1507" s="264" t="str">
        <f t="shared" si="23"/>
        <v>GlendaleCA</v>
      </c>
      <c r="B1507" s="269">
        <v>91205</v>
      </c>
      <c r="C1507" s="270" t="s">
        <v>112</v>
      </c>
      <c r="D1507" s="270" t="s">
        <v>380</v>
      </c>
      <c r="E1507" s="277" t="s">
        <v>1017</v>
      </c>
      <c r="F1507" s="279" t="s">
        <v>484</v>
      </c>
    </row>
    <row r="1508" spans="1:6" x14ac:dyDescent="0.3">
      <c r="A1508" s="264" t="str">
        <f t="shared" si="23"/>
        <v>PomonaCA</v>
      </c>
      <c r="B1508" s="269">
        <v>91767</v>
      </c>
      <c r="C1508" s="270" t="s">
        <v>2546</v>
      </c>
      <c r="D1508" s="270" t="s">
        <v>380</v>
      </c>
      <c r="E1508" s="277" t="s">
        <v>1017</v>
      </c>
      <c r="F1508" s="279" t="s">
        <v>484</v>
      </c>
    </row>
    <row r="1509" spans="1:6" x14ac:dyDescent="0.3">
      <c r="A1509" s="264" t="str">
        <f t="shared" si="23"/>
        <v>North TustinCA</v>
      </c>
      <c r="B1509" s="269">
        <v>92705</v>
      </c>
      <c r="C1509" s="270" t="s">
        <v>2636</v>
      </c>
      <c r="D1509" s="270" t="s">
        <v>380</v>
      </c>
      <c r="E1509" s="277" t="s">
        <v>1017</v>
      </c>
      <c r="F1509" s="279" t="s">
        <v>484</v>
      </c>
    </row>
    <row r="1510" spans="1:6" x14ac:dyDescent="0.3">
      <c r="A1510" s="264" t="str">
        <f t="shared" si="23"/>
        <v>Los AngelesCA</v>
      </c>
      <c r="B1510" s="269">
        <v>91604</v>
      </c>
      <c r="C1510" s="270" t="s">
        <v>378</v>
      </c>
      <c r="D1510" s="270" t="s">
        <v>380</v>
      </c>
      <c r="E1510" s="277" t="s">
        <v>1017</v>
      </c>
      <c r="F1510" s="279" t="s">
        <v>484</v>
      </c>
    </row>
    <row r="1511" spans="1:6" x14ac:dyDescent="0.3">
      <c r="A1511" s="264" t="str">
        <f t="shared" si="23"/>
        <v>Huntington BeachCA</v>
      </c>
      <c r="B1511" s="269">
        <v>92649</v>
      </c>
      <c r="C1511" s="270" t="s">
        <v>2506</v>
      </c>
      <c r="D1511" s="270" t="s">
        <v>380</v>
      </c>
      <c r="E1511" s="277" t="s">
        <v>1017</v>
      </c>
      <c r="F1511" s="279" t="s">
        <v>484</v>
      </c>
    </row>
    <row r="1512" spans="1:6" x14ac:dyDescent="0.3">
      <c r="A1512" s="264" t="str">
        <f t="shared" si="23"/>
        <v>RedlandsCA</v>
      </c>
      <c r="B1512" s="269">
        <v>92373</v>
      </c>
      <c r="C1512" s="270" t="s">
        <v>2637</v>
      </c>
      <c r="D1512" s="270" t="s">
        <v>380</v>
      </c>
      <c r="E1512" s="277" t="s">
        <v>1030</v>
      </c>
      <c r="F1512" s="279" t="s">
        <v>484</v>
      </c>
    </row>
    <row r="1513" spans="1:6" x14ac:dyDescent="0.3">
      <c r="A1513" s="264" t="str">
        <f t="shared" si="23"/>
        <v>Palo AltoCA</v>
      </c>
      <c r="B1513" s="269">
        <v>94303</v>
      </c>
      <c r="C1513" s="270" t="s">
        <v>2638</v>
      </c>
      <c r="D1513" s="270" t="s">
        <v>380</v>
      </c>
      <c r="E1513" s="277" t="s">
        <v>915</v>
      </c>
      <c r="F1513" s="279" t="s">
        <v>484</v>
      </c>
    </row>
    <row r="1514" spans="1:6" x14ac:dyDescent="0.3">
      <c r="A1514" s="264" t="str">
        <f t="shared" si="23"/>
        <v>Yuba CityCA</v>
      </c>
      <c r="B1514" s="269">
        <v>95991</v>
      </c>
      <c r="C1514" s="270" t="s">
        <v>1051</v>
      </c>
      <c r="D1514" s="270" t="s">
        <v>380</v>
      </c>
      <c r="E1514" s="277" t="s">
        <v>1051</v>
      </c>
      <c r="F1514" s="279" t="s">
        <v>484</v>
      </c>
    </row>
    <row r="1515" spans="1:6" x14ac:dyDescent="0.3">
      <c r="A1515" s="264" t="str">
        <f t="shared" si="23"/>
        <v>TorranceCA</v>
      </c>
      <c r="B1515" s="269">
        <v>90505</v>
      </c>
      <c r="C1515" s="270" t="s">
        <v>2560</v>
      </c>
      <c r="D1515" s="270" t="s">
        <v>380</v>
      </c>
      <c r="E1515" s="277" t="s">
        <v>1017</v>
      </c>
      <c r="F1515" s="279" t="s">
        <v>484</v>
      </c>
    </row>
    <row r="1516" spans="1:6" x14ac:dyDescent="0.3">
      <c r="A1516" s="264" t="str">
        <f t="shared" si="23"/>
        <v>SacramentoCA</v>
      </c>
      <c r="B1516" s="269">
        <v>95843</v>
      </c>
      <c r="C1516" s="270" t="s">
        <v>911</v>
      </c>
      <c r="D1516" s="270" t="s">
        <v>380</v>
      </c>
      <c r="E1516" s="277" t="s">
        <v>912</v>
      </c>
      <c r="F1516" s="279" t="s">
        <v>484</v>
      </c>
    </row>
    <row r="1517" spans="1:6" x14ac:dyDescent="0.3">
      <c r="A1517" s="264" t="str">
        <f t="shared" si="23"/>
        <v>Long BeachCA</v>
      </c>
      <c r="B1517" s="269">
        <v>90808</v>
      </c>
      <c r="C1517" s="270" t="s">
        <v>2471</v>
      </c>
      <c r="D1517" s="270" t="s">
        <v>380</v>
      </c>
      <c r="E1517" s="277" t="s">
        <v>1017</v>
      </c>
      <c r="F1517" s="279" t="s">
        <v>484</v>
      </c>
    </row>
    <row r="1518" spans="1:6" x14ac:dyDescent="0.3">
      <c r="A1518" s="264" t="str">
        <f t="shared" si="23"/>
        <v>Santa MonicaCA</v>
      </c>
      <c r="B1518" s="269">
        <v>90403</v>
      </c>
      <c r="C1518" s="270" t="s">
        <v>2625</v>
      </c>
      <c r="D1518" s="270" t="s">
        <v>380</v>
      </c>
      <c r="E1518" s="277" t="s">
        <v>1017</v>
      </c>
      <c r="F1518" s="279" t="s">
        <v>484</v>
      </c>
    </row>
    <row r="1519" spans="1:6" x14ac:dyDescent="0.3">
      <c r="A1519" s="264" t="str">
        <f t="shared" si="23"/>
        <v>OceansideCA</v>
      </c>
      <c r="B1519" s="269">
        <v>92058</v>
      </c>
      <c r="C1519" s="270" t="s">
        <v>2526</v>
      </c>
      <c r="D1519" s="270" t="s">
        <v>380</v>
      </c>
      <c r="E1519" s="277" t="s">
        <v>1033</v>
      </c>
      <c r="F1519" s="279" t="s">
        <v>484</v>
      </c>
    </row>
    <row r="1520" spans="1:6" x14ac:dyDescent="0.3">
      <c r="A1520" s="264" t="str">
        <f t="shared" si="23"/>
        <v>SacramentoCA</v>
      </c>
      <c r="B1520" s="269">
        <v>95833</v>
      </c>
      <c r="C1520" s="270" t="s">
        <v>911</v>
      </c>
      <c r="D1520" s="270" t="s">
        <v>380</v>
      </c>
      <c r="E1520" s="277" t="s">
        <v>912</v>
      </c>
      <c r="F1520" s="279" t="s">
        <v>484</v>
      </c>
    </row>
    <row r="1521" spans="1:6" x14ac:dyDescent="0.3">
      <c r="A1521" s="264" t="str">
        <f t="shared" si="23"/>
        <v>Santa ClaritaCA</v>
      </c>
      <c r="B1521" s="269">
        <v>91387</v>
      </c>
      <c r="C1521" s="270" t="s">
        <v>2639</v>
      </c>
      <c r="D1521" s="270" t="s">
        <v>380</v>
      </c>
      <c r="E1521" s="277" t="s">
        <v>1017</v>
      </c>
      <c r="F1521" s="279" t="s">
        <v>484</v>
      </c>
    </row>
    <row r="1522" spans="1:6" x14ac:dyDescent="0.3">
      <c r="A1522" s="264" t="str">
        <f t="shared" si="23"/>
        <v>San JoseCA</v>
      </c>
      <c r="B1522" s="269">
        <v>95129</v>
      </c>
      <c r="C1522" s="270" t="s">
        <v>2487</v>
      </c>
      <c r="D1522" s="270" t="s">
        <v>380</v>
      </c>
      <c r="E1522" s="277" t="s">
        <v>915</v>
      </c>
      <c r="F1522" s="279" t="s">
        <v>484</v>
      </c>
    </row>
    <row r="1523" spans="1:6" x14ac:dyDescent="0.3">
      <c r="A1523" s="264" t="str">
        <f t="shared" si="23"/>
        <v>San DiegoCA</v>
      </c>
      <c r="B1523" s="269">
        <v>92102</v>
      </c>
      <c r="C1523" s="270" t="s">
        <v>2481</v>
      </c>
      <c r="D1523" s="270" t="s">
        <v>380</v>
      </c>
      <c r="E1523" s="277" t="s">
        <v>1033</v>
      </c>
      <c r="F1523" s="279" t="s">
        <v>484</v>
      </c>
    </row>
    <row r="1524" spans="1:6" x14ac:dyDescent="0.3">
      <c r="A1524" s="264" t="str">
        <f t="shared" si="23"/>
        <v>CeresCA</v>
      </c>
      <c r="B1524" s="269">
        <v>95307</v>
      </c>
      <c r="C1524" s="270" t="s">
        <v>2640</v>
      </c>
      <c r="D1524" s="270" t="s">
        <v>380</v>
      </c>
      <c r="E1524" s="277" t="s">
        <v>1023</v>
      </c>
      <c r="F1524" s="279" t="s">
        <v>484</v>
      </c>
    </row>
    <row r="1525" spans="1:6" x14ac:dyDescent="0.3">
      <c r="A1525" s="264" t="str">
        <f t="shared" si="23"/>
        <v>IrvineCA</v>
      </c>
      <c r="B1525" s="269">
        <v>92612</v>
      </c>
      <c r="C1525" s="270" t="s">
        <v>2507</v>
      </c>
      <c r="D1525" s="270" t="s">
        <v>380</v>
      </c>
      <c r="E1525" s="277" t="s">
        <v>1017</v>
      </c>
      <c r="F1525" s="279" t="s">
        <v>484</v>
      </c>
    </row>
    <row r="1526" spans="1:6" x14ac:dyDescent="0.3">
      <c r="A1526" s="264" t="str">
        <f t="shared" si="23"/>
        <v>ClovisCA</v>
      </c>
      <c r="B1526" s="269">
        <v>93612</v>
      </c>
      <c r="C1526" s="270" t="s">
        <v>1850</v>
      </c>
      <c r="D1526" s="270" t="s">
        <v>380</v>
      </c>
      <c r="E1526" s="277" t="s">
        <v>1015</v>
      </c>
      <c r="F1526" s="279" t="s">
        <v>484</v>
      </c>
    </row>
    <row r="1527" spans="1:6" x14ac:dyDescent="0.3">
      <c r="A1527" s="264" t="str">
        <f t="shared" si="23"/>
        <v>San RamonCA</v>
      </c>
      <c r="B1527" s="269">
        <v>94583</v>
      </c>
      <c r="C1527" s="270" t="s">
        <v>2623</v>
      </c>
      <c r="D1527" s="270" t="s">
        <v>380</v>
      </c>
      <c r="E1527" s="277" t="s">
        <v>918</v>
      </c>
      <c r="F1527" s="279" t="s">
        <v>484</v>
      </c>
    </row>
    <row r="1528" spans="1:6" x14ac:dyDescent="0.3">
      <c r="A1528" s="264" t="str">
        <f t="shared" si="23"/>
        <v>Los AngelesCA</v>
      </c>
      <c r="B1528" s="269">
        <v>90744</v>
      </c>
      <c r="C1528" s="270" t="s">
        <v>378</v>
      </c>
      <c r="D1528" s="270" t="s">
        <v>380</v>
      </c>
      <c r="E1528" s="277" t="s">
        <v>1017</v>
      </c>
      <c r="F1528" s="279" t="s">
        <v>484</v>
      </c>
    </row>
    <row r="1529" spans="1:6" x14ac:dyDescent="0.3">
      <c r="A1529" s="264" t="str">
        <f t="shared" si="23"/>
        <v>FairfieldCA</v>
      </c>
      <c r="B1529" s="269">
        <v>94534</v>
      </c>
      <c r="C1529" s="270" t="s">
        <v>1201</v>
      </c>
      <c r="D1529" s="270" t="s">
        <v>380</v>
      </c>
      <c r="E1529" s="277" t="s">
        <v>1049</v>
      </c>
      <c r="F1529" s="279" t="s">
        <v>484</v>
      </c>
    </row>
    <row r="1530" spans="1:6" x14ac:dyDescent="0.3">
      <c r="A1530" s="264" t="str">
        <f t="shared" si="23"/>
        <v>Los BanosCA</v>
      </c>
      <c r="B1530" s="269">
        <v>93635</v>
      </c>
      <c r="C1530" s="270" t="s">
        <v>2641</v>
      </c>
      <c r="D1530" s="270" t="s">
        <v>380</v>
      </c>
      <c r="E1530" s="277" t="s">
        <v>1021</v>
      </c>
      <c r="F1530" s="279" t="s">
        <v>484</v>
      </c>
    </row>
    <row r="1531" spans="1:6" x14ac:dyDescent="0.3">
      <c r="A1531" s="264" t="str">
        <f t="shared" si="23"/>
        <v>PetalumaCA</v>
      </c>
      <c r="B1531" s="269">
        <v>94954</v>
      </c>
      <c r="C1531" s="270" t="s">
        <v>2642</v>
      </c>
      <c r="D1531" s="270" t="s">
        <v>380</v>
      </c>
      <c r="E1531" s="277" t="s">
        <v>1039</v>
      </c>
      <c r="F1531" s="279" t="s">
        <v>484</v>
      </c>
    </row>
    <row r="1532" spans="1:6" x14ac:dyDescent="0.3">
      <c r="A1532" s="264" t="str">
        <f t="shared" si="23"/>
        <v>HemetCA</v>
      </c>
      <c r="B1532" s="269">
        <v>92543</v>
      </c>
      <c r="C1532" s="270" t="s">
        <v>2585</v>
      </c>
      <c r="D1532" s="270" t="s">
        <v>380</v>
      </c>
      <c r="E1532" s="277" t="s">
        <v>1030</v>
      </c>
      <c r="F1532" s="279" t="s">
        <v>484</v>
      </c>
    </row>
    <row r="1533" spans="1:6" x14ac:dyDescent="0.3">
      <c r="A1533" s="264" t="str">
        <f t="shared" si="23"/>
        <v>SacramentoCA</v>
      </c>
      <c r="B1533" s="269">
        <v>95835</v>
      </c>
      <c r="C1533" s="270" t="s">
        <v>911</v>
      </c>
      <c r="D1533" s="270" t="s">
        <v>380</v>
      </c>
      <c r="E1533" s="277" t="s">
        <v>912</v>
      </c>
      <c r="F1533" s="279" t="s">
        <v>484</v>
      </c>
    </row>
    <row r="1534" spans="1:6" x14ac:dyDescent="0.3">
      <c r="A1534" s="264" t="str">
        <f t="shared" si="23"/>
        <v>Rowland HeightsCA</v>
      </c>
      <c r="B1534" s="269">
        <v>91748</v>
      </c>
      <c r="C1534" s="270" t="s">
        <v>2643</v>
      </c>
      <c r="D1534" s="270" t="s">
        <v>380</v>
      </c>
      <c r="E1534" s="277" t="s">
        <v>1017</v>
      </c>
      <c r="F1534" s="279" t="s">
        <v>484</v>
      </c>
    </row>
    <row r="1535" spans="1:6" x14ac:dyDescent="0.3">
      <c r="A1535" s="264" t="str">
        <f t="shared" si="23"/>
        <v>Los AngelesCA</v>
      </c>
      <c r="B1535" s="269">
        <v>91306</v>
      </c>
      <c r="C1535" s="270" t="s">
        <v>378</v>
      </c>
      <c r="D1535" s="270" t="s">
        <v>380</v>
      </c>
      <c r="E1535" s="277" t="s">
        <v>1017</v>
      </c>
      <c r="F1535" s="279" t="s">
        <v>484</v>
      </c>
    </row>
    <row r="1536" spans="1:6" x14ac:dyDescent="0.3">
      <c r="A1536" s="264" t="str">
        <f t="shared" si="23"/>
        <v>TemeculaCA</v>
      </c>
      <c r="B1536" s="269">
        <v>92591</v>
      </c>
      <c r="C1536" s="270" t="s">
        <v>2482</v>
      </c>
      <c r="D1536" s="270" t="s">
        <v>380</v>
      </c>
      <c r="E1536" s="277" t="s">
        <v>1030</v>
      </c>
      <c r="F1536" s="279" t="s">
        <v>484</v>
      </c>
    </row>
    <row r="1537" spans="1:6" x14ac:dyDescent="0.3">
      <c r="A1537" s="264" t="str">
        <f t="shared" si="23"/>
        <v>RocklinCA</v>
      </c>
      <c r="B1537" s="269">
        <v>95765</v>
      </c>
      <c r="C1537" s="270" t="s">
        <v>2644</v>
      </c>
      <c r="D1537" s="270" t="s">
        <v>380</v>
      </c>
      <c r="E1537" s="277" t="s">
        <v>912</v>
      </c>
      <c r="F1537" s="279" t="s">
        <v>484</v>
      </c>
    </row>
    <row r="1538" spans="1:6" x14ac:dyDescent="0.3">
      <c r="A1538" s="264" t="str">
        <f t="shared" si="23"/>
        <v>RedlandsCA</v>
      </c>
      <c r="B1538" s="269">
        <v>92374</v>
      </c>
      <c r="C1538" s="270" t="s">
        <v>2637</v>
      </c>
      <c r="D1538" s="270" t="s">
        <v>380</v>
      </c>
      <c r="E1538" s="277" t="s">
        <v>1030</v>
      </c>
      <c r="F1538" s="279" t="s">
        <v>484</v>
      </c>
    </row>
    <row r="1539" spans="1:6" x14ac:dyDescent="0.3">
      <c r="A1539" s="264" t="str">
        <f t="shared" si="23"/>
        <v>Los AngelesCA</v>
      </c>
      <c r="B1539" s="269">
        <v>90035</v>
      </c>
      <c r="C1539" s="270" t="s">
        <v>378</v>
      </c>
      <c r="D1539" s="270" t="s">
        <v>380</v>
      </c>
      <c r="E1539" s="277" t="s">
        <v>1017</v>
      </c>
      <c r="F1539" s="279" t="s">
        <v>484</v>
      </c>
    </row>
    <row r="1540" spans="1:6" x14ac:dyDescent="0.3">
      <c r="A1540" s="264" t="str">
        <f t="shared" ref="A1540:A1603" si="24">CONCATENATE(C1540,D1540)</f>
        <v>Los AngelesCA</v>
      </c>
      <c r="B1540" s="269">
        <v>91607</v>
      </c>
      <c r="C1540" s="270" t="s">
        <v>378</v>
      </c>
      <c r="D1540" s="270" t="s">
        <v>380</v>
      </c>
      <c r="E1540" s="277" t="s">
        <v>1017</v>
      </c>
      <c r="F1540" s="279" t="s">
        <v>484</v>
      </c>
    </row>
    <row r="1541" spans="1:6" x14ac:dyDescent="0.3">
      <c r="A1541" s="264" t="str">
        <f t="shared" si="24"/>
        <v>PerrisCA</v>
      </c>
      <c r="B1541" s="269">
        <v>92570</v>
      </c>
      <c r="C1541" s="270" t="s">
        <v>2645</v>
      </c>
      <c r="D1541" s="270" t="s">
        <v>380</v>
      </c>
      <c r="E1541" s="277" t="s">
        <v>1030</v>
      </c>
      <c r="F1541" s="279" t="s">
        <v>484</v>
      </c>
    </row>
    <row r="1542" spans="1:6" x14ac:dyDescent="0.3">
      <c r="A1542" s="264" t="str">
        <f t="shared" si="24"/>
        <v>Desert Hot SpringsCA</v>
      </c>
      <c r="B1542" s="269">
        <v>92240</v>
      </c>
      <c r="C1542" s="270" t="s">
        <v>2646</v>
      </c>
      <c r="D1542" s="270" t="s">
        <v>380</v>
      </c>
      <c r="E1542" s="277" t="s">
        <v>1030</v>
      </c>
      <c r="F1542" s="279" t="s">
        <v>484</v>
      </c>
    </row>
    <row r="1543" spans="1:6" x14ac:dyDescent="0.3">
      <c r="A1543" s="264" t="str">
        <f t="shared" si="24"/>
        <v>Los AngelesCA</v>
      </c>
      <c r="B1543" s="269">
        <v>91311</v>
      </c>
      <c r="C1543" s="270" t="s">
        <v>378</v>
      </c>
      <c r="D1543" s="270" t="s">
        <v>380</v>
      </c>
      <c r="E1543" s="277" t="s">
        <v>1017</v>
      </c>
      <c r="F1543" s="279" t="s">
        <v>484</v>
      </c>
    </row>
    <row r="1544" spans="1:6" x14ac:dyDescent="0.3">
      <c r="A1544" s="264" t="str">
        <f t="shared" si="24"/>
        <v>Los AngelesCA</v>
      </c>
      <c r="B1544" s="269">
        <v>90007</v>
      </c>
      <c r="C1544" s="270" t="s">
        <v>378</v>
      </c>
      <c r="D1544" s="270" t="s">
        <v>380</v>
      </c>
      <c r="E1544" s="277" t="s">
        <v>1017</v>
      </c>
      <c r="F1544" s="279" t="s">
        <v>484</v>
      </c>
    </row>
    <row r="1545" spans="1:6" x14ac:dyDescent="0.3">
      <c r="A1545" s="264" t="str">
        <f t="shared" si="24"/>
        <v>AntiochCA</v>
      </c>
      <c r="B1545" s="269">
        <v>94531</v>
      </c>
      <c r="C1545" s="270" t="s">
        <v>2498</v>
      </c>
      <c r="D1545" s="270" t="s">
        <v>380</v>
      </c>
      <c r="E1545" s="277" t="s">
        <v>918</v>
      </c>
      <c r="F1545" s="279" t="s">
        <v>484</v>
      </c>
    </row>
    <row r="1546" spans="1:6" x14ac:dyDescent="0.3">
      <c r="A1546" s="264" t="str">
        <f t="shared" si="24"/>
        <v>OakleyCA</v>
      </c>
      <c r="B1546" s="269">
        <v>94561</v>
      </c>
      <c r="C1546" s="270" t="s">
        <v>2647</v>
      </c>
      <c r="D1546" s="270" t="s">
        <v>380</v>
      </c>
      <c r="E1546" s="277" t="s">
        <v>918</v>
      </c>
      <c r="F1546" s="279" t="s">
        <v>484</v>
      </c>
    </row>
    <row r="1547" spans="1:6" x14ac:dyDescent="0.3">
      <c r="A1547" s="264" t="str">
        <f t="shared" si="24"/>
        <v>San JoseCA</v>
      </c>
      <c r="B1547" s="269">
        <v>95128</v>
      </c>
      <c r="C1547" s="270" t="s">
        <v>2487</v>
      </c>
      <c r="D1547" s="270" t="s">
        <v>380</v>
      </c>
      <c r="E1547" s="277" t="s">
        <v>915</v>
      </c>
      <c r="F1547" s="279" t="s">
        <v>484</v>
      </c>
    </row>
    <row r="1548" spans="1:6" x14ac:dyDescent="0.3">
      <c r="A1548" s="264" t="str">
        <f t="shared" si="24"/>
        <v>CoronaCA</v>
      </c>
      <c r="B1548" s="269">
        <v>92879</v>
      </c>
      <c r="C1548" s="270" t="s">
        <v>2522</v>
      </c>
      <c r="D1548" s="270" t="s">
        <v>380</v>
      </c>
      <c r="E1548" s="277" t="s">
        <v>1030</v>
      </c>
      <c r="F1548" s="279" t="s">
        <v>484</v>
      </c>
    </row>
    <row r="1549" spans="1:6" x14ac:dyDescent="0.3">
      <c r="A1549" s="264" t="str">
        <f t="shared" si="24"/>
        <v>Los AngelesCA</v>
      </c>
      <c r="B1549" s="269">
        <v>90012</v>
      </c>
      <c r="C1549" s="270" t="s">
        <v>378</v>
      </c>
      <c r="D1549" s="270" t="s">
        <v>380</v>
      </c>
      <c r="E1549" s="277" t="s">
        <v>1017</v>
      </c>
      <c r="F1549" s="279" t="s">
        <v>484</v>
      </c>
    </row>
    <row r="1550" spans="1:6" x14ac:dyDescent="0.3">
      <c r="A1550" s="264" t="str">
        <f t="shared" si="24"/>
        <v>Santa AnaCA</v>
      </c>
      <c r="B1550" s="269">
        <v>92703</v>
      </c>
      <c r="C1550" s="270" t="s">
        <v>2527</v>
      </c>
      <c r="D1550" s="270" t="s">
        <v>380</v>
      </c>
      <c r="E1550" s="277" t="s">
        <v>1017</v>
      </c>
      <c r="F1550" s="279" t="s">
        <v>484</v>
      </c>
    </row>
    <row r="1551" spans="1:6" x14ac:dyDescent="0.3">
      <c r="A1551" s="264" t="str">
        <f t="shared" si="24"/>
        <v>WoodlandCA</v>
      </c>
      <c r="B1551" s="269">
        <v>95695</v>
      </c>
      <c r="C1551" s="270" t="s">
        <v>2648</v>
      </c>
      <c r="D1551" s="270" t="s">
        <v>380</v>
      </c>
      <c r="E1551" s="277" t="s">
        <v>912</v>
      </c>
      <c r="F1551" s="279" t="s">
        <v>484</v>
      </c>
    </row>
    <row r="1552" spans="1:6" x14ac:dyDescent="0.3">
      <c r="A1552" s="264" t="str">
        <f t="shared" si="24"/>
        <v>San JoseCA</v>
      </c>
      <c r="B1552" s="269">
        <v>95134</v>
      </c>
      <c r="C1552" s="270" t="s">
        <v>2487</v>
      </c>
      <c r="D1552" s="270" t="s">
        <v>380</v>
      </c>
      <c r="E1552" s="277" t="s">
        <v>915</v>
      </c>
      <c r="F1552" s="279" t="s">
        <v>484</v>
      </c>
    </row>
    <row r="1553" spans="1:6" x14ac:dyDescent="0.3">
      <c r="A1553" s="264" t="str">
        <f t="shared" si="24"/>
        <v>Redwood CityCA</v>
      </c>
      <c r="B1553" s="269">
        <v>94061</v>
      </c>
      <c r="C1553" s="270" t="s">
        <v>2649</v>
      </c>
      <c r="D1553" s="270" t="s">
        <v>380</v>
      </c>
      <c r="E1553" s="277" t="s">
        <v>918</v>
      </c>
      <c r="F1553" s="279" t="s">
        <v>484</v>
      </c>
    </row>
    <row r="1554" spans="1:6" x14ac:dyDescent="0.3">
      <c r="A1554" s="264" t="str">
        <f t="shared" si="24"/>
        <v>CamarilloCA</v>
      </c>
      <c r="B1554" s="269">
        <v>93012</v>
      </c>
      <c r="C1554" s="270" t="s">
        <v>2586</v>
      </c>
      <c r="D1554" s="270" t="s">
        <v>380</v>
      </c>
      <c r="E1554" s="277" t="s">
        <v>1027</v>
      </c>
      <c r="F1554" s="279" t="s">
        <v>484</v>
      </c>
    </row>
    <row r="1555" spans="1:6" x14ac:dyDescent="0.3">
      <c r="A1555" s="264" t="str">
        <f t="shared" si="24"/>
        <v>Thousand OaksCA</v>
      </c>
      <c r="B1555" s="269">
        <v>91362</v>
      </c>
      <c r="C1555" s="270" t="s">
        <v>2615</v>
      </c>
      <c r="D1555" s="270" t="s">
        <v>380</v>
      </c>
      <c r="E1555" s="277" t="s">
        <v>1027</v>
      </c>
      <c r="F1555" s="279" t="s">
        <v>484</v>
      </c>
    </row>
    <row r="1556" spans="1:6" x14ac:dyDescent="0.3">
      <c r="A1556" s="264" t="str">
        <f t="shared" si="24"/>
        <v>Santa RosaCA</v>
      </c>
      <c r="B1556" s="269">
        <v>95401</v>
      </c>
      <c r="C1556" s="270" t="s">
        <v>1039</v>
      </c>
      <c r="D1556" s="270" t="s">
        <v>380</v>
      </c>
      <c r="E1556" s="277" t="s">
        <v>1039</v>
      </c>
      <c r="F1556" s="279" t="s">
        <v>484</v>
      </c>
    </row>
    <row r="1557" spans="1:6" x14ac:dyDescent="0.3">
      <c r="A1557" s="264" t="str">
        <f t="shared" si="24"/>
        <v>VisaliaCA</v>
      </c>
      <c r="B1557" s="269">
        <v>93292</v>
      </c>
      <c r="C1557" s="270" t="s">
        <v>2540</v>
      </c>
      <c r="D1557" s="270" t="s">
        <v>380</v>
      </c>
      <c r="E1557" s="277" t="s">
        <v>1050</v>
      </c>
      <c r="F1557" s="279" t="s">
        <v>484</v>
      </c>
    </row>
    <row r="1558" spans="1:6" x14ac:dyDescent="0.3">
      <c r="A1558" s="264" t="str">
        <f t="shared" si="24"/>
        <v>VacavilleCA</v>
      </c>
      <c r="B1558" s="269">
        <v>95688</v>
      </c>
      <c r="C1558" s="270" t="s">
        <v>2495</v>
      </c>
      <c r="D1558" s="270" t="s">
        <v>380</v>
      </c>
      <c r="E1558" s="277" t="s">
        <v>1049</v>
      </c>
      <c r="F1558" s="279" t="s">
        <v>484</v>
      </c>
    </row>
    <row r="1559" spans="1:6" x14ac:dyDescent="0.3">
      <c r="A1559" s="264" t="str">
        <f t="shared" si="24"/>
        <v>TurlockCA</v>
      </c>
      <c r="B1559" s="269">
        <v>95380</v>
      </c>
      <c r="C1559" s="270" t="s">
        <v>2650</v>
      </c>
      <c r="D1559" s="270" t="s">
        <v>380</v>
      </c>
      <c r="E1559" s="277" t="s">
        <v>1023</v>
      </c>
      <c r="F1559" s="279" t="s">
        <v>484</v>
      </c>
    </row>
    <row r="1560" spans="1:6" x14ac:dyDescent="0.3">
      <c r="A1560" s="264" t="str">
        <f t="shared" si="24"/>
        <v>San BernardinoCA</v>
      </c>
      <c r="B1560" s="269">
        <v>92410</v>
      </c>
      <c r="C1560" s="270" t="s">
        <v>2553</v>
      </c>
      <c r="D1560" s="270" t="s">
        <v>380</v>
      </c>
      <c r="E1560" s="277" t="s">
        <v>1030</v>
      </c>
      <c r="F1560" s="279" t="s">
        <v>484</v>
      </c>
    </row>
    <row r="1561" spans="1:6" x14ac:dyDescent="0.3">
      <c r="A1561" s="264" t="str">
        <f t="shared" si="24"/>
        <v>Rancho CucamongaCA</v>
      </c>
      <c r="B1561" s="269">
        <v>91701</v>
      </c>
      <c r="C1561" s="270" t="s">
        <v>2485</v>
      </c>
      <c r="D1561" s="270" t="s">
        <v>380</v>
      </c>
      <c r="E1561" s="277" t="s">
        <v>1030</v>
      </c>
      <c r="F1561" s="279" t="s">
        <v>484</v>
      </c>
    </row>
    <row r="1562" spans="1:6" x14ac:dyDescent="0.3">
      <c r="A1562" s="264" t="str">
        <f t="shared" si="24"/>
        <v>San MateoCA</v>
      </c>
      <c r="B1562" s="269">
        <v>94401</v>
      </c>
      <c r="C1562" s="270" t="s">
        <v>2566</v>
      </c>
      <c r="D1562" s="270" t="s">
        <v>380</v>
      </c>
      <c r="E1562" s="277" t="s">
        <v>918</v>
      </c>
      <c r="F1562" s="279" t="s">
        <v>484</v>
      </c>
    </row>
    <row r="1563" spans="1:6" x14ac:dyDescent="0.3">
      <c r="A1563" s="264" t="str">
        <f t="shared" si="24"/>
        <v>Los AngelesCA</v>
      </c>
      <c r="B1563" s="269">
        <v>90048</v>
      </c>
      <c r="C1563" s="270" t="s">
        <v>378</v>
      </c>
      <c r="D1563" s="270" t="s">
        <v>380</v>
      </c>
      <c r="E1563" s="277" t="s">
        <v>1017</v>
      </c>
      <c r="F1563" s="279" t="s">
        <v>484</v>
      </c>
    </row>
    <row r="1564" spans="1:6" x14ac:dyDescent="0.3">
      <c r="A1564" s="264" t="str">
        <f t="shared" si="24"/>
        <v>Santa AnaCA</v>
      </c>
      <c r="B1564" s="269">
        <v>92707</v>
      </c>
      <c r="C1564" s="270" t="s">
        <v>2527</v>
      </c>
      <c r="D1564" s="270" t="s">
        <v>380</v>
      </c>
      <c r="E1564" s="277" t="s">
        <v>1017</v>
      </c>
      <c r="F1564" s="279" t="s">
        <v>484</v>
      </c>
    </row>
    <row r="1565" spans="1:6" x14ac:dyDescent="0.3">
      <c r="A1565" s="264" t="str">
        <f t="shared" si="24"/>
        <v>Mountain ViewCA</v>
      </c>
      <c r="B1565" s="269">
        <v>94043</v>
      </c>
      <c r="C1565" s="270" t="s">
        <v>2614</v>
      </c>
      <c r="D1565" s="270" t="s">
        <v>380</v>
      </c>
      <c r="E1565" s="277" t="s">
        <v>915</v>
      </c>
      <c r="F1565" s="279" t="s">
        <v>484</v>
      </c>
    </row>
    <row r="1566" spans="1:6" x14ac:dyDescent="0.3">
      <c r="A1566" s="264" t="str">
        <f t="shared" si="24"/>
        <v>San DiegoCA</v>
      </c>
      <c r="B1566" s="269">
        <v>92107</v>
      </c>
      <c r="C1566" s="270" t="s">
        <v>2481</v>
      </c>
      <c r="D1566" s="270" t="s">
        <v>380</v>
      </c>
      <c r="E1566" s="277" t="s">
        <v>1033</v>
      </c>
      <c r="F1566" s="279" t="s">
        <v>484</v>
      </c>
    </row>
    <row r="1567" spans="1:6" x14ac:dyDescent="0.3">
      <c r="A1567" s="264" t="str">
        <f t="shared" si="24"/>
        <v>San Luis ObispoCA</v>
      </c>
      <c r="B1567" s="269">
        <v>93401</v>
      </c>
      <c r="C1567" s="270" t="s">
        <v>2651</v>
      </c>
      <c r="D1567" s="270" t="s">
        <v>380</v>
      </c>
      <c r="E1567" s="277" t="s">
        <v>1035</v>
      </c>
      <c r="F1567" s="279" t="s">
        <v>484</v>
      </c>
    </row>
    <row r="1568" spans="1:6" x14ac:dyDescent="0.3">
      <c r="A1568" s="264" t="str">
        <f t="shared" si="24"/>
        <v>San FranciscoCA</v>
      </c>
      <c r="B1568" s="269">
        <v>94131</v>
      </c>
      <c r="C1568" s="270" t="s">
        <v>2467</v>
      </c>
      <c r="D1568" s="270" t="s">
        <v>380</v>
      </c>
      <c r="E1568" s="277" t="s">
        <v>918</v>
      </c>
      <c r="F1568" s="279" t="s">
        <v>484</v>
      </c>
    </row>
    <row r="1569" spans="1:6" x14ac:dyDescent="0.3">
      <c r="A1569" s="264" t="str">
        <f t="shared" si="24"/>
        <v>RidgecrestCA</v>
      </c>
      <c r="B1569" s="269">
        <v>93555</v>
      </c>
      <c r="C1569" s="270" t="s">
        <v>2652</v>
      </c>
      <c r="D1569" s="270" t="s">
        <v>380</v>
      </c>
      <c r="E1569" s="277" t="s">
        <v>1004</v>
      </c>
      <c r="F1569" s="279" t="s">
        <v>484</v>
      </c>
    </row>
    <row r="1570" spans="1:6" x14ac:dyDescent="0.3">
      <c r="A1570" s="264" t="str">
        <f t="shared" si="24"/>
        <v>PerrisCA</v>
      </c>
      <c r="B1570" s="269">
        <v>92571</v>
      </c>
      <c r="C1570" s="270" t="s">
        <v>2645</v>
      </c>
      <c r="D1570" s="270" t="s">
        <v>380</v>
      </c>
      <c r="E1570" s="277" t="s">
        <v>1030</v>
      </c>
      <c r="F1570" s="279" t="s">
        <v>484</v>
      </c>
    </row>
    <row r="1571" spans="1:6" x14ac:dyDescent="0.3">
      <c r="A1571" s="264" t="str">
        <f t="shared" si="24"/>
        <v>Daly CityCA</v>
      </c>
      <c r="B1571" s="269">
        <v>94014</v>
      </c>
      <c r="C1571" s="270" t="s">
        <v>2520</v>
      </c>
      <c r="D1571" s="270" t="s">
        <v>380</v>
      </c>
      <c r="E1571" s="277" t="s">
        <v>918</v>
      </c>
      <c r="F1571" s="279" t="s">
        <v>484</v>
      </c>
    </row>
    <row r="1572" spans="1:6" x14ac:dyDescent="0.3">
      <c r="A1572" s="264" t="str">
        <f t="shared" si="24"/>
        <v>Buena ParkCA</v>
      </c>
      <c r="B1572" s="269">
        <v>90620</v>
      </c>
      <c r="C1572" s="270" t="s">
        <v>2653</v>
      </c>
      <c r="D1572" s="270" t="s">
        <v>380</v>
      </c>
      <c r="E1572" s="277" t="s">
        <v>1017</v>
      </c>
      <c r="F1572" s="279" t="s">
        <v>484</v>
      </c>
    </row>
    <row r="1573" spans="1:6" x14ac:dyDescent="0.3">
      <c r="A1573" s="264" t="str">
        <f t="shared" si="24"/>
        <v>ReddingCA</v>
      </c>
      <c r="B1573" s="269">
        <v>96001</v>
      </c>
      <c r="C1573" s="270" t="s">
        <v>1029</v>
      </c>
      <c r="D1573" s="270" t="s">
        <v>380</v>
      </c>
      <c r="E1573" s="277" t="s">
        <v>1029</v>
      </c>
      <c r="F1573" s="279" t="s">
        <v>484</v>
      </c>
    </row>
    <row r="1574" spans="1:6" x14ac:dyDescent="0.3">
      <c r="A1574" s="264" t="str">
        <f t="shared" si="24"/>
        <v>Santa MariaCA</v>
      </c>
      <c r="B1574" s="269">
        <v>93458</v>
      </c>
      <c r="C1574" s="270" t="s">
        <v>2613</v>
      </c>
      <c r="D1574" s="270" t="s">
        <v>380</v>
      </c>
      <c r="E1574" s="277" t="s">
        <v>1038</v>
      </c>
      <c r="F1574" s="279" t="s">
        <v>484</v>
      </c>
    </row>
    <row r="1575" spans="1:6" x14ac:dyDescent="0.3">
      <c r="A1575" s="264" t="str">
        <f t="shared" si="24"/>
        <v>BurbankCA</v>
      </c>
      <c r="B1575" s="269">
        <v>91505</v>
      </c>
      <c r="C1575" s="270" t="s">
        <v>2654</v>
      </c>
      <c r="D1575" s="270" t="s">
        <v>380</v>
      </c>
      <c r="E1575" s="277" t="s">
        <v>1017</v>
      </c>
      <c r="F1575" s="279" t="s">
        <v>484</v>
      </c>
    </row>
    <row r="1576" spans="1:6" x14ac:dyDescent="0.3">
      <c r="A1576" s="264" t="str">
        <f t="shared" si="24"/>
        <v>OrangeCA</v>
      </c>
      <c r="B1576" s="269">
        <v>92867</v>
      </c>
      <c r="C1576" s="270" t="s">
        <v>2655</v>
      </c>
      <c r="D1576" s="270" t="s">
        <v>380</v>
      </c>
      <c r="E1576" s="277" t="s">
        <v>1017</v>
      </c>
      <c r="F1576" s="279" t="s">
        <v>484</v>
      </c>
    </row>
    <row r="1577" spans="1:6" x14ac:dyDescent="0.3">
      <c r="A1577" s="264" t="str">
        <f t="shared" si="24"/>
        <v>Los AngelesCA</v>
      </c>
      <c r="B1577" s="269">
        <v>90068</v>
      </c>
      <c r="C1577" s="270" t="s">
        <v>378</v>
      </c>
      <c r="D1577" s="270" t="s">
        <v>380</v>
      </c>
      <c r="E1577" s="277" t="s">
        <v>1017</v>
      </c>
      <c r="F1577" s="279" t="s">
        <v>484</v>
      </c>
    </row>
    <row r="1578" spans="1:6" x14ac:dyDescent="0.3">
      <c r="A1578" s="264" t="str">
        <f t="shared" si="24"/>
        <v>PasadenaCA</v>
      </c>
      <c r="B1578" s="269">
        <v>91107</v>
      </c>
      <c r="C1578" s="270" t="s">
        <v>2656</v>
      </c>
      <c r="D1578" s="270" t="s">
        <v>380</v>
      </c>
      <c r="E1578" s="277" t="s">
        <v>1017</v>
      </c>
      <c r="F1578" s="279" t="s">
        <v>484</v>
      </c>
    </row>
    <row r="1579" spans="1:6" x14ac:dyDescent="0.3">
      <c r="A1579" s="264" t="str">
        <f t="shared" si="24"/>
        <v>La VerneCA</v>
      </c>
      <c r="B1579" s="269">
        <v>91750</v>
      </c>
      <c r="C1579" s="270" t="s">
        <v>2657</v>
      </c>
      <c r="D1579" s="270" t="s">
        <v>380</v>
      </c>
      <c r="E1579" s="277" t="s">
        <v>1017</v>
      </c>
      <c r="F1579" s="279" t="s">
        <v>484</v>
      </c>
    </row>
    <row r="1580" spans="1:6" x14ac:dyDescent="0.3">
      <c r="A1580" s="264" t="str">
        <f t="shared" si="24"/>
        <v>Los AngelesCA</v>
      </c>
      <c r="B1580" s="269">
        <v>90032</v>
      </c>
      <c r="C1580" s="270" t="s">
        <v>378</v>
      </c>
      <c r="D1580" s="270" t="s">
        <v>380</v>
      </c>
      <c r="E1580" s="277" t="s">
        <v>1017</v>
      </c>
      <c r="F1580" s="279" t="s">
        <v>484</v>
      </c>
    </row>
    <row r="1581" spans="1:6" x14ac:dyDescent="0.3">
      <c r="A1581" s="264" t="str">
        <f t="shared" si="24"/>
        <v>OxnardCA</v>
      </c>
      <c r="B1581" s="269">
        <v>93036</v>
      </c>
      <c r="C1581" s="270" t="s">
        <v>2579</v>
      </c>
      <c r="D1581" s="270" t="s">
        <v>380</v>
      </c>
      <c r="E1581" s="277" t="s">
        <v>1027</v>
      </c>
      <c r="F1581" s="279" t="s">
        <v>484</v>
      </c>
    </row>
    <row r="1582" spans="1:6" x14ac:dyDescent="0.3">
      <c r="A1582" s="264" t="str">
        <f t="shared" si="24"/>
        <v>Palm SpringsCA</v>
      </c>
      <c r="B1582" s="269">
        <v>92264</v>
      </c>
      <c r="C1582" s="270" t="s">
        <v>2629</v>
      </c>
      <c r="D1582" s="270" t="s">
        <v>380</v>
      </c>
      <c r="E1582" s="277" t="s">
        <v>1030</v>
      </c>
      <c r="F1582" s="279" t="s">
        <v>484</v>
      </c>
    </row>
    <row r="1583" spans="1:6" x14ac:dyDescent="0.3">
      <c r="A1583" s="264" t="str">
        <f t="shared" si="24"/>
        <v>GlendaleCA</v>
      </c>
      <c r="B1583" s="269">
        <v>91206</v>
      </c>
      <c r="C1583" s="270" t="s">
        <v>112</v>
      </c>
      <c r="D1583" s="270" t="s">
        <v>380</v>
      </c>
      <c r="E1583" s="277" t="s">
        <v>1017</v>
      </c>
      <c r="F1583" s="279" t="s">
        <v>484</v>
      </c>
    </row>
    <row r="1584" spans="1:6" x14ac:dyDescent="0.3">
      <c r="A1584" s="264" t="str">
        <f t="shared" si="24"/>
        <v>ConcordCA</v>
      </c>
      <c r="B1584" s="269">
        <v>94520</v>
      </c>
      <c r="C1584" s="270" t="s">
        <v>1820</v>
      </c>
      <c r="D1584" s="270" t="s">
        <v>380</v>
      </c>
      <c r="E1584" s="277" t="s">
        <v>918</v>
      </c>
      <c r="F1584" s="279" t="s">
        <v>484</v>
      </c>
    </row>
    <row r="1585" spans="1:6" x14ac:dyDescent="0.3">
      <c r="A1585" s="264" t="str">
        <f t="shared" si="24"/>
        <v>Long BeachCA</v>
      </c>
      <c r="B1585" s="269">
        <v>90807</v>
      </c>
      <c r="C1585" s="270" t="s">
        <v>2471</v>
      </c>
      <c r="D1585" s="270" t="s">
        <v>380</v>
      </c>
      <c r="E1585" s="277" t="s">
        <v>1017</v>
      </c>
      <c r="F1585" s="279" t="s">
        <v>484</v>
      </c>
    </row>
    <row r="1586" spans="1:6" x14ac:dyDescent="0.3">
      <c r="A1586" s="264" t="str">
        <f t="shared" si="24"/>
        <v>AnaheimCA</v>
      </c>
      <c r="B1586" s="269">
        <v>92806</v>
      </c>
      <c r="C1586" s="270" t="s">
        <v>2480</v>
      </c>
      <c r="D1586" s="270" t="s">
        <v>380</v>
      </c>
      <c r="E1586" s="277" t="s">
        <v>1017</v>
      </c>
      <c r="F1586" s="279" t="s">
        <v>484</v>
      </c>
    </row>
    <row r="1587" spans="1:6" x14ac:dyDescent="0.3">
      <c r="A1587" s="264" t="str">
        <f t="shared" si="24"/>
        <v>IndioCA</v>
      </c>
      <c r="B1587" s="269">
        <v>92203</v>
      </c>
      <c r="C1587" s="270" t="s">
        <v>2519</v>
      </c>
      <c r="D1587" s="270" t="s">
        <v>380</v>
      </c>
      <c r="E1587" s="277" t="s">
        <v>1030</v>
      </c>
      <c r="F1587" s="279" t="s">
        <v>484</v>
      </c>
    </row>
    <row r="1588" spans="1:6" x14ac:dyDescent="0.3">
      <c r="A1588" s="264" t="str">
        <f t="shared" si="24"/>
        <v>FullertonCA</v>
      </c>
      <c r="B1588" s="269">
        <v>92831</v>
      </c>
      <c r="C1588" s="270" t="s">
        <v>2599</v>
      </c>
      <c r="D1588" s="270" t="s">
        <v>380</v>
      </c>
      <c r="E1588" s="277" t="s">
        <v>1017</v>
      </c>
      <c r="F1588" s="279" t="s">
        <v>484</v>
      </c>
    </row>
    <row r="1589" spans="1:6" x14ac:dyDescent="0.3">
      <c r="A1589" s="264" t="str">
        <f t="shared" si="24"/>
        <v>Los AngelesCA</v>
      </c>
      <c r="B1589" s="269">
        <v>90033</v>
      </c>
      <c r="C1589" s="270" t="s">
        <v>378</v>
      </c>
      <c r="D1589" s="270" t="s">
        <v>380</v>
      </c>
      <c r="E1589" s="277" t="s">
        <v>1017</v>
      </c>
      <c r="F1589" s="279" t="s">
        <v>484</v>
      </c>
    </row>
    <row r="1590" spans="1:6" x14ac:dyDescent="0.3">
      <c r="A1590" s="264" t="str">
        <f t="shared" si="24"/>
        <v>San JoseCA</v>
      </c>
      <c r="B1590" s="269">
        <v>95116</v>
      </c>
      <c r="C1590" s="270" t="s">
        <v>2487</v>
      </c>
      <c r="D1590" s="270" t="s">
        <v>380</v>
      </c>
      <c r="E1590" s="277" t="s">
        <v>915</v>
      </c>
      <c r="F1590" s="279" t="s">
        <v>484</v>
      </c>
    </row>
    <row r="1591" spans="1:6" x14ac:dyDescent="0.3">
      <c r="A1591" s="264" t="str">
        <f t="shared" si="24"/>
        <v>East Los AngelesCA</v>
      </c>
      <c r="B1591" s="269">
        <v>90063</v>
      </c>
      <c r="C1591" s="270" t="s">
        <v>2574</v>
      </c>
      <c r="D1591" s="270" t="s">
        <v>380</v>
      </c>
      <c r="E1591" s="277" t="s">
        <v>1017</v>
      </c>
      <c r="F1591" s="279" t="s">
        <v>484</v>
      </c>
    </row>
    <row r="1592" spans="1:6" x14ac:dyDescent="0.3">
      <c r="A1592" s="264" t="str">
        <f t="shared" si="24"/>
        <v>SalinasCA</v>
      </c>
      <c r="B1592" s="269">
        <v>93905</v>
      </c>
      <c r="C1592" s="270" t="s">
        <v>1031</v>
      </c>
      <c r="D1592" s="270" t="s">
        <v>380</v>
      </c>
      <c r="E1592" s="277" t="s">
        <v>1031</v>
      </c>
      <c r="F1592" s="279" t="s">
        <v>484</v>
      </c>
    </row>
    <row r="1593" spans="1:6" x14ac:dyDescent="0.3">
      <c r="A1593" s="264" t="str">
        <f t="shared" si="24"/>
        <v>San DiegoCA</v>
      </c>
      <c r="B1593" s="269">
        <v>92113</v>
      </c>
      <c r="C1593" s="270" t="s">
        <v>2481</v>
      </c>
      <c r="D1593" s="270" t="s">
        <v>380</v>
      </c>
      <c r="E1593" s="277" t="s">
        <v>1033</v>
      </c>
      <c r="F1593" s="279" t="s">
        <v>484</v>
      </c>
    </row>
    <row r="1594" spans="1:6" x14ac:dyDescent="0.3">
      <c r="A1594" s="264" t="str">
        <f t="shared" si="24"/>
        <v>RamonaCA</v>
      </c>
      <c r="B1594" s="269">
        <v>92065</v>
      </c>
      <c r="C1594" s="270" t="s">
        <v>2658</v>
      </c>
      <c r="D1594" s="270" t="s">
        <v>380</v>
      </c>
      <c r="E1594" s="277" t="s">
        <v>1033</v>
      </c>
      <c r="F1594" s="279" t="s">
        <v>484</v>
      </c>
    </row>
    <row r="1595" spans="1:6" x14ac:dyDescent="0.3">
      <c r="A1595" s="264" t="str">
        <f t="shared" si="24"/>
        <v>Florence-GrahamCA</v>
      </c>
      <c r="B1595" s="269">
        <v>90001</v>
      </c>
      <c r="C1595" s="270" t="s">
        <v>2659</v>
      </c>
      <c r="D1595" s="270" t="s">
        <v>380</v>
      </c>
      <c r="E1595" s="277" t="s">
        <v>1017</v>
      </c>
      <c r="F1595" s="279" t="s">
        <v>484</v>
      </c>
    </row>
    <row r="1596" spans="1:6" x14ac:dyDescent="0.3">
      <c r="A1596" s="264" t="str">
        <f t="shared" si="24"/>
        <v>StocktonCA</v>
      </c>
      <c r="B1596" s="269">
        <v>95209</v>
      </c>
      <c r="C1596" s="270" t="s">
        <v>1566</v>
      </c>
      <c r="D1596" s="270" t="s">
        <v>380</v>
      </c>
      <c r="E1596" s="277" t="s">
        <v>1042</v>
      </c>
      <c r="F1596" s="279" t="s">
        <v>484</v>
      </c>
    </row>
    <row r="1597" spans="1:6" x14ac:dyDescent="0.3">
      <c r="A1597" s="264" t="str">
        <f t="shared" si="24"/>
        <v>Long BeachCA</v>
      </c>
      <c r="B1597" s="269">
        <v>90806</v>
      </c>
      <c r="C1597" s="270" t="s">
        <v>2471</v>
      </c>
      <c r="D1597" s="270" t="s">
        <v>380</v>
      </c>
      <c r="E1597" s="277" t="s">
        <v>1017</v>
      </c>
      <c r="F1597" s="279" t="s">
        <v>484</v>
      </c>
    </row>
    <row r="1598" spans="1:6" x14ac:dyDescent="0.3">
      <c r="A1598" s="264" t="str">
        <f t="shared" si="24"/>
        <v>MantecaCA</v>
      </c>
      <c r="B1598" s="269">
        <v>95337</v>
      </c>
      <c r="C1598" s="270" t="s">
        <v>2575</v>
      </c>
      <c r="D1598" s="270" t="s">
        <v>380</v>
      </c>
      <c r="E1598" s="277" t="s">
        <v>1042</v>
      </c>
      <c r="F1598" s="279" t="s">
        <v>484</v>
      </c>
    </row>
    <row r="1599" spans="1:6" x14ac:dyDescent="0.3">
      <c r="A1599" s="264" t="str">
        <f t="shared" si="24"/>
        <v>VenturaCA</v>
      </c>
      <c r="B1599" s="269">
        <v>93001</v>
      </c>
      <c r="C1599" s="270" t="s">
        <v>2537</v>
      </c>
      <c r="D1599" s="270" t="s">
        <v>380</v>
      </c>
      <c r="E1599" s="277" t="s">
        <v>1027</v>
      </c>
      <c r="F1599" s="279" t="s">
        <v>484</v>
      </c>
    </row>
    <row r="1600" spans="1:6" x14ac:dyDescent="0.3">
      <c r="A1600" s="264" t="str">
        <f t="shared" si="24"/>
        <v>PetalumaCA</v>
      </c>
      <c r="B1600" s="269">
        <v>94952</v>
      </c>
      <c r="C1600" s="270" t="s">
        <v>2642</v>
      </c>
      <c r="D1600" s="270" t="s">
        <v>380</v>
      </c>
      <c r="E1600" s="277" t="s">
        <v>1039</v>
      </c>
      <c r="F1600" s="279" t="s">
        <v>484</v>
      </c>
    </row>
    <row r="1601" spans="1:6" x14ac:dyDescent="0.3">
      <c r="A1601" s="264" t="str">
        <f t="shared" si="24"/>
        <v>OrangevaleCA</v>
      </c>
      <c r="B1601" s="269">
        <v>95662</v>
      </c>
      <c r="C1601" s="270" t="s">
        <v>2660</v>
      </c>
      <c r="D1601" s="270" t="s">
        <v>380</v>
      </c>
      <c r="E1601" s="277" t="s">
        <v>912</v>
      </c>
      <c r="F1601" s="279" t="s">
        <v>484</v>
      </c>
    </row>
    <row r="1602" spans="1:6" x14ac:dyDescent="0.3">
      <c r="A1602" s="264" t="str">
        <f t="shared" si="24"/>
        <v>MarysvilleCA</v>
      </c>
      <c r="B1602" s="269">
        <v>95901</v>
      </c>
      <c r="C1602" s="270" t="s">
        <v>2661</v>
      </c>
      <c r="D1602" s="270" t="s">
        <v>380</v>
      </c>
      <c r="E1602" s="277" t="s">
        <v>1051</v>
      </c>
      <c r="F1602" s="279" t="s">
        <v>484</v>
      </c>
    </row>
    <row r="1603" spans="1:6" x14ac:dyDescent="0.3">
      <c r="A1603" s="264" t="str">
        <f t="shared" si="24"/>
        <v>RosevilleCA</v>
      </c>
      <c r="B1603" s="269">
        <v>95661</v>
      </c>
      <c r="C1603" s="270" t="s">
        <v>2479</v>
      </c>
      <c r="D1603" s="270" t="s">
        <v>380</v>
      </c>
      <c r="E1603" s="277" t="s">
        <v>912</v>
      </c>
      <c r="F1603" s="279" t="s">
        <v>484</v>
      </c>
    </row>
    <row r="1604" spans="1:6" x14ac:dyDescent="0.3">
      <c r="A1604" s="264" t="str">
        <f t="shared" ref="A1604:A1667" si="25">CONCATENATE(C1604,D1604)</f>
        <v>San FranciscoCA</v>
      </c>
      <c r="B1604" s="269">
        <v>94133</v>
      </c>
      <c r="C1604" s="270" t="s">
        <v>2467</v>
      </c>
      <c r="D1604" s="270" t="s">
        <v>380</v>
      </c>
      <c r="E1604" s="277" t="s">
        <v>918</v>
      </c>
      <c r="F1604" s="279" t="s">
        <v>484</v>
      </c>
    </row>
    <row r="1605" spans="1:6" x14ac:dyDescent="0.3">
      <c r="A1605" s="264" t="str">
        <f t="shared" si="25"/>
        <v>TurlockCA</v>
      </c>
      <c r="B1605" s="269">
        <v>95382</v>
      </c>
      <c r="C1605" s="270" t="s">
        <v>2650</v>
      </c>
      <c r="D1605" s="270" t="s">
        <v>380</v>
      </c>
      <c r="E1605" s="277" t="s">
        <v>1023</v>
      </c>
      <c r="F1605" s="279" t="s">
        <v>484</v>
      </c>
    </row>
    <row r="1606" spans="1:6" x14ac:dyDescent="0.3">
      <c r="A1606" s="264" t="str">
        <f t="shared" si="25"/>
        <v>West CovinaCA</v>
      </c>
      <c r="B1606" s="269">
        <v>91790</v>
      </c>
      <c r="C1606" s="270" t="s">
        <v>2662</v>
      </c>
      <c r="D1606" s="270" t="s">
        <v>380</v>
      </c>
      <c r="E1606" s="277" t="s">
        <v>1017</v>
      </c>
      <c r="F1606" s="279" t="s">
        <v>484</v>
      </c>
    </row>
    <row r="1607" spans="1:6" x14ac:dyDescent="0.3">
      <c r="A1607" s="264" t="str">
        <f t="shared" si="25"/>
        <v>Dana PointCA</v>
      </c>
      <c r="B1607" s="269">
        <v>92629</v>
      </c>
      <c r="C1607" s="270" t="s">
        <v>2663</v>
      </c>
      <c r="D1607" s="270" t="s">
        <v>380</v>
      </c>
      <c r="E1607" s="277" t="s">
        <v>1017</v>
      </c>
      <c r="F1607" s="279" t="s">
        <v>484</v>
      </c>
    </row>
    <row r="1608" spans="1:6" x14ac:dyDescent="0.3">
      <c r="A1608" s="264" t="str">
        <f t="shared" si="25"/>
        <v>AtwaterCA</v>
      </c>
      <c r="B1608" s="269">
        <v>95301</v>
      </c>
      <c r="C1608" s="270" t="s">
        <v>2664</v>
      </c>
      <c r="D1608" s="270" t="s">
        <v>380</v>
      </c>
      <c r="E1608" s="277" t="s">
        <v>1021</v>
      </c>
      <c r="F1608" s="279" t="s">
        <v>484</v>
      </c>
    </row>
    <row r="1609" spans="1:6" x14ac:dyDescent="0.3">
      <c r="A1609" s="264" t="str">
        <f t="shared" si="25"/>
        <v>WalnutCA</v>
      </c>
      <c r="B1609" s="269">
        <v>91789</v>
      </c>
      <c r="C1609" s="270" t="s">
        <v>2665</v>
      </c>
      <c r="D1609" s="270" t="s">
        <v>380</v>
      </c>
      <c r="E1609" s="277" t="s">
        <v>1017</v>
      </c>
      <c r="F1609" s="279" t="s">
        <v>484</v>
      </c>
    </row>
    <row r="1610" spans="1:6" x14ac:dyDescent="0.3">
      <c r="A1610" s="264" t="str">
        <f t="shared" si="25"/>
        <v>PasadenaCA</v>
      </c>
      <c r="B1610" s="269">
        <v>91104</v>
      </c>
      <c r="C1610" s="270" t="s">
        <v>2656</v>
      </c>
      <c r="D1610" s="270" t="s">
        <v>380</v>
      </c>
      <c r="E1610" s="277" t="s">
        <v>1017</v>
      </c>
      <c r="F1610" s="279" t="s">
        <v>484</v>
      </c>
    </row>
    <row r="1611" spans="1:6" x14ac:dyDescent="0.3">
      <c r="A1611" s="264" t="str">
        <f t="shared" si="25"/>
        <v>UkiahCA</v>
      </c>
      <c r="B1611" s="269">
        <v>95482</v>
      </c>
      <c r="C1611" s="270" t="s">
        <v>1047</v>
      </c>
      <c r="D1611" s="270" t="s">
        <v>380</v>
      </c>
      <c r="E1611" s="277" t="s">
        <v>1047</v>
      </c>
      <c r="F1611" s="279" t="s">
        <v>484</v>
      </c>
    </row>
    <row r="1612" spans="1:6" x14ac:dyDescent="0.3">
      <c r="A1612" s="264" t="str">
        <f t="shared" si="25"/>
        <v>ComptonCA</v>
      </c>
      <c r="B1612" s="269">
        <v>90220</v>
      </c>
      <c r="C1612" s="270" t="s">
        <v>2666</v>
      </c>
      <c r="D1612" s="270" t="s">
        <v>380</v>
      </c>
      <c r="E1612" s="277" t="s">
        <v>1017</v>
      </c>
      <c r="F1612" s="279" t="s">
        <v>484</v>
      </c>
    </row>
    <row r="1613" spans="1:6" x14ac:dyDescent="0.3">
      <c r="A1613" s="264" t="str">
        <f t="shared" si="25"/>
        <v>OakdaleCA</v>
      </c>
      <c r="B1613" s="269">
        <v>95361</v>
      </c>
      <c r="C1613" s="270" t="s">
        <v>2667</v>
      </c>
      <c r="D1613" s="270" t="s">
        <v>380</v>
      </c>
      <c r="E1613" s="277" t="s">
        <v>1023</v>
      </c>
      <c r="F1613" s="279" t="s">
        <v>484</v>
      </c>
    </row>
    <row r="1614" spans="1:6" x14ac:dyDescent="0.3">
      <c r="A1614" s="264" t="str">
        <f t="shared" si="25"/>
        <v>LemooreCA</v>
      </c>
      <c r="B1614" s="269">
        <v>93245</v>
      </c>
      <c r="C1614" s="270" t="s">
        <v>2668</v>
      </c>
      <c r="D1614" s="270" t="s">
        <v>380</v>
      </c>
      <c r="E1614" s="277" t="s">
        <v>1016</v>
      </c>
      <c r="F1614" s="279" t="s">
        <v>484</v>
      </c>
    </row>
    <row r="1615" spans="1:6" x14ac:dyDescent="0.3">
      <c r="A1615" s="264" t="str">
        <f t="shared" si="25"/>
        <v>Mill ValleyCA</v>
      </c>
      <c r="B1615" s="269">
        <v>94941</v>
      </c>
      <c r="C1615" s="270" t="s">
        <v>2669</v>
      </c>
      <c r="D1615" s="270" t="s">
        <v>380</v>
      </c>
      <c r="E1615" s="277" t="s">
        <v>918</v>
      </c>
      <c r="F1615" s="279" t="s">
        <v>484</v>
      </c>
    </row>
    <row r="1616" spans="1:6" x14ac:dyDescent="0.3">
      <c r="A1616" s="264" t="str">
        <f t="shared" si="25"/>
        <v>DanvilleCA</v>
      </c>
      <c r="B1616" s="269">
        <v>94526</v>
      </c>
      <c r="C1616" s="270" t="s">
        <v>1304</v>
      </c>
      <c r="D1616" s="270" t="s">
        <v>380</v>
      </c>
      <c r="E1616" s="277" t="s">
        <v>918</v>
      </c>
      <c r="F1616" s="279" t="s">
        <v>484</v>
      </c>
    </row>
    <row r="1617" spans="1:6" x14ac:dyDescent="0.3">
      <c r="A1617" s="264" t="str">
        <f t="shared" si="25"/>
        <v>SacramentoCA</v>
      </c>
      <c r="B1617" s="269">
        <v>95820</v>
      </c>
      <c r="C1617" s="270" t="s">
        <v>911</v>
      </c>
      <c r="D1617" s="270" t="s">
        <v>380</v>
      </c>
      <c r="E1617" s="277" t="s">
        <v>912</v>
      </c>
      <c r="F1617" s="279" t="s">
        <v>484</v>
      </c>
    </row>
    <row r="1618" spans="1:6" x14ac:dyDescent="0.3">
      <c r="A1618" s="264" t="str">
        <f t="shared" si="25"/>
        <v>Rancho MirageCA</v>
      </c>
      <c r="B1618" s="269">
        <v>92270</v>
      </c>
      <c r="C1618" s="270" t="s">
        <v>2670</v>
      </c>
      <c r="D1618" s="270" t="s">
        <v>380</v>
      </c>
      <c r="E1618" s="277" t="s">
        <v>1030</v>
      </c>
      <c r="F1618" s="279" t="s">
        <v>484</v>
      </c>
    </row>
    <row r="1619" spans="1:6" x14ac:dyDescent="0.3">
      <c r="A1619" s="264" t="str">
        <f t="shared" si="25"/>
        <v>ModestoCA</v>
      </c>
      <c r="B1619" s="269">
        <v>95351</v>
      </c>
      <c r="C1619" s="270" t="s">
        <v>1023</v>
      </c>
      <c r="D1619" s="270" t="s">
        <v>380</v>
      </c>
      <c r="E1619" s="277" t="s">
        <v>1023</v>
      </c>
      <c r="F1619" s="279" t="s">
        <v>484</v>
      </c>
    </row>
    <row r="1620" spans="1:6" x14ac:dyDescent="0.3">
      <c r="A1620" s="264" t="str">
        <f t="shared" si="25"/>
        <v>Santa RosaCA</v>
      </c>
      <c r="B1620" s="269">
        <v>95407</v>
      </c>
      <c r="C1620" s="270" t="s">
        <v>1039</v>
      </c>
      <c r="D1620" s="270" t="s">
        <v>380</v>
      </c>
      <c r="E1620" s="277" t="s">
        <v>1039</v>
      </c>
      <c r="F1620" s="279" t="s">
        <v>484</v>
      </c>
    </row>
    <row r="1621" spans="1:6" x14ac:dyDescent="0.3">
      <c r="A1621" s="264" t="str">
        <f t="shared" si="25"/>
        <v>Red BluffCA</v>
      </c>
      <c r="B1621" s="269">
        <v>96080</v>
      </c>
      <c r="C1621" s="270" t="s">
        <v>1028</v>
      </c>
      <c r="D1621" s="270" t="s">
        <v>380</v>
      </c>
      <c r="E1621" s="277" t="s">
        <v>1028</v>
      </c>
      <c r="F1621" s="279" t="s">
        <v>484</v>
      </c>
    </row>
    <row r="1622" spans="1:6" x14ac:dyDescent="0.3">
      <c r="A1622" s="264" t="str">
        <f t="shared" si="25"/>
        <v>Santa ClaritaCA</v>
      </c>
      <c r="B1622" s="269">
        <v>91350</v>
      </c>
      <c r="C1622" s="270" t="s">
        <v>2639</v>
      </c>
      <c r="D1622" s="270" t="s">
        <v>380</v>
      </c>
      <c r="E1622" s="277" t="s">
        <v>1017</v>
      </c>
      <c r="F1622" s="279" t="s">
        <v>484</v>
      </c>
    </row>
    <row r="1623" spans="1:6" x14ac:dyDescent="0.3">
      <c r="A1623" s="264" t="str">
        <f t="shared" si="25"/>
        <v>PleasantonCA</v>
      </c>
      <c r="B1623" s="269">
        <v>94588</v>
      </c>
      <c r="C1623" s="270" t="s">
        <v>2581</v>
      </c>
      <c r="D1623" s="270" t="s">
        <v>380</v>
      </c>
      <c r="E1623" s="277" t="s">
        <v>918</v>
      </c>
      <c r="F1623" s="279" t="s">
        <v>484</v>
      </c>
    </row>
    <row r="1624" spans="1:6" x14ac:dyDescent="0.3">
      <c r="A1624" s="264" t="str">
        <f t="shared" si="25"/>
        <v>ReddingCA</v>
      </c>
      <c r="B1624" s="269">
        <v>96002</v>
      </c>
      <c r="C1624" s="270" t="s">
        <v>1029</v>
      </c>
      <c r="D1624" s="270" t="s">
        <v>380</v>
      </c>
      <c r="E1624" s="277" t="s">
        <v>1029</v>
      </c>
      <c r="F1624" s="279" t="s">
        <v>484</v>
      </c>
    </row>
    <row r="1625" spans="1:6" x14ac:dyDescent="0.3">
      <c r="A1625" s="264" t="str">
        <f t="shared" si="25"/>
        <v>Los AngelesCA</v>
      </c>
      <c r="B1625" s="269">
        <v>90017</v>
      </c>
      <c r="C1625" s="270" t="s">
        <v>378</v>
      </c>
      <c r="D1625" s="270" t="s">
        <v>380</v>
      </c>
      <c r="E1625" s="277" t="s">
        <v>1017</v>
      </c>
      <c r="F1625" s="279" t="s">
        <v>484</v>
      </c>
    </row>
    <row r="1626" spans="1:6" x14ac:dyDescent="0.3">
      <c r="A1626" s="264" t="str">
        <f t="shared" si="25"/>
        <v>Los AngelesCA</v>
      </c>
      <c r="B1626" s="269">
        <v>90038</v>
      </c>
      <c r="C1626" s="270" t="s">
        <v>378</v>
      </c>
      <c r="D1626" s="270" t="s">
        <v>380</v>
      </c>
      <c r="E1626" s="277" t="s">
        <v>1017</v>
      </c>
      <c r="F1626" s="279" t="s">
        <v>484</v>
      </c>
    </row>
    <row r="1627" spans="1:6" x14ac:dyDescent="0.3">
      <c r="A1627" s="264" t="str">
        <f t="shared" si="25"/>
        <v>DowneyCA</v>
      </c>
      <c r="B1627" s="269">
        <v>90242</v>
      </c>
      <c r="C1627" s="270" t="s">
        <v>2624</v>
      </c>
      <c r="D1627" s="270" t="s">
        <v>380</v>
      </c>
      <c r="E1627" s="277" t="s">
        <v>1017</v>
      </c>
      <c r="F1627" s="279" t="s">
        <v>484</v>
      </c>
    </row>
    <row r="1628" spans="1:6" x14ac:dyDescent="0.3">
      <c r="A1628" s="264" t="str">
        <f t="shared" si="25"/>
        <v>SonoraCA</v>
      </c>
      <c r="B1628" s="269">
        <v>95370</v>
      </c>
      <c r="C1628" s="270" t="s">
        <v>1041</v>
      </c>
      <c r="D1628" s="270" t="s">
        <v>380</v>
      </c>
      <c r="E1628" s="277" t="s">
        <v>1041</v>
      </c>
      <c r="F1628" s="279" t="s">
        <v>484</v>
      </c>
    </row>
    <row r="1629" spans="1:6" x14ac:dyDescent="0.3">
      <c r="A1629" s="264" t="str">
        <f t="shared" si="25"/>
        <v>Culver CityCA</v>
      </c>
      <c r="B1629" s="269">
        <v>90230</v>
      </c>
      <c r="C1629" s="270" t="s">
        <v>2671</v>
      </c>
      <c r="D1629" s="270" t="s">
        <v>380</v>
      </c>
      <c r="E1629" s="277" t="s">
        <v>1017</v>
      </c>
      <c r="F1629" s="279" t="s">
        <v>484</v>
      </c>
    </row>
    <row r="1630" spans="1:6" x14ac:dyDescent="0.3">
      <c r="A1630" s="264" t="str">
        <f t="shared" si="25"/>
        <v>Grass ValleyCA</v>
      </c>
      <c r="B1630" s="269">
        <v>95945</v>
      </c>
      <c r="C1630" s="270" t="s">
        <v>2672</v>
      </c>
      <c r="D1630" s="270" t="s">
        <v>380</v>
      </c>
      <c r="E1630" s="277" t="s">
        <v>1045</v>
      </c>
      <c r="F1630" s="279" t="s">
        <v>484</v>
      </c>
    </row>
    <row r="1631" spans="1:6" x14ac:dyDescent="0.3">
      <c r="A1631" s="264" t="str">
        <f t="shared" si="25"/>
        <v>Los AngelesCA</v>
      </c>
      <c r="B1631" s="269">
        <v>91326</v>
      </c>
      <c r="C1631" s="270" t="s">
        <v>378</v>
      </c>
      <c r="D1631" s="270" t="s">
        <v>380</v>
      </c>
      <c r="E1631" s="277" t="s">
        <v>1017</v>
      </c>
      <c r="F1631" s="279" t="s">
        <v>484</v>
      </c>
    </row>
    <row r="1632" spans="1:6" x14ac:dyDescent="0.3">
      <c r="A1632" s="264" t="str">
        <f t="shared" si="25"/>
        <v>ClaremontCA</v>
      </c>
      <c r="B1632" s="269">
        <v>91711</v>
      </c>
      <c r="C1632" s="270" t="s">
        <v>2673</v>
      </c>
      <c r="D1632" s="270" t="s">
        <v>380</v>
      </c>
      <c r="E1632" s="277" t="s">
        <v>1017</v>
      </c>
      <c r="F1632" s="279" t="s">
        <v>484</v>
      </c>
    </row>
    <row r="1633" spans="1:6" x14ac:dyDescent="0.3">
      <c r="A1633" s="264" t="str">
        <f t="shared" si="25"/>
        <v>SacramentoCA</v>
      </c>
      <c r="B1633" s="269">
        <v>95834</v>
      </c>
      <c r="C1633" s="270" t="s">
        <v>911</v>
      </c>
      <c r="D1633" s="270" t="s">
        <v>380</v>
      </c>
      <c r="E1633" s="277" t="s">
        <v>912</v>
      </c>
      <c r="F1633" s="279" t="s">
        <v>484</v>
      </c>
    </row>
    <row r="1634" spans="1:6" x14ac:dyDescent="0.3">
      <c r="A1634" s="264" t="str">
        <f t="shared" si="25"/>
        <v>AnaheimCA</v>
      </c>
      <c r="B1634" s="269">
        <v>92807</v>
      </c>
      <c r="C1634" s="270" t="s">
        <v>2480</v>
      </c>
      <c r="D1634" s="270" t="s">
        <v>380</v>
      </c>
      <c r="E1634" s="277" t="s">
        <v>1017</v>
      </c>
      <c r="F1634" s="279" t="s">
        <v>484</v>
      </c>
    </row>
    <row r="1635" spans="1:6" x14ac:dyDescent="0.3">
      <c r="A1635" s="264" t="str">
        <f t="shared" si="25"/>
        <v>San DimasCA</v>
      </c>
      <c r="B1635" s="269">
        <v>91773</v>
      </c>
      <c r="C1635" s="270" t="s">
        <v>2674</v>
      </c>
      <c r="D1635" s="270" t="s">
        <v>380</v>
      </c>
      <c r="E1635" s="277" t="s">
        <v>1017</v>
      </c>
      <c r="F1635" s="279" t="s">
        <v>484</v>
      </c>
    </row>
    <row r="1636" spans="1:6" x14ac:dyDescent="0.3">
      <c r="A1636" s="264" t="str">
        <f t="shared" si="25"/>
        <v>AltadenaCA</v>
      </c>
      <c r="B1636" s="269">
        <v>91001</v>
      </c>
      <c r="C1636" s="270" t="s">
        <v>2675</v>
      </c>
      <c r="D1636" s="270" t="s">
        <v>380</v>
      </c>
      <c r="E1636" s="277" t="s">
        <v>1017</v>
      </c>
      <c r="F1636" s="279" t="s">
        <v>484</v>
      </c>
    </row>
    <row r="1637" spans="1:6" x14ac:dyDescent="0.3">
      <c r="A1637" s="264" t="str">
        <f t="shared" si="25"/>
        <v>Santa ClaritaCA</v>
      </c>
      <c r="B1637" s="269">
        <v>91355</v>
      </c>
      <c r="C1637" s="270" t="s">
        <v>2639</v>
      </c>
      <c r="D1637" s="270" t="s">
        <v>380</v>
      </c>
      <c r="E1637" s="277" t="s">
        <v>1017</v>
      </c>
      <c r="F1637" s="279" t="s">
        <v>484</v>
      </c>
    </row>
    <row r="1638" spans="1:6" x14ac:dyDescent="0.3">
      <c r="A1638" s="264" t="str">
        <f t="shared" si="25"/>
        <v>San CarlosCA</v>
      </c>
      <c r="B1638" s="269">
        <v>94070</v>
      </c>
      <c r="C1638" s="270" t="s">
        <v>2676</v>
      </c>
      <c r="D1638" s="270" t="s">
        <v>380</v>
      </c>
      <c r="E1638" s="277" t="s">
        <v>918</v>
      </c>
      <c r="F1638" s="279" t="s">
        <v>484</v>
      </c>
    </row>
    <row r="1639" spans="1:6" x14ac:dyDescent="0.3">
      <c r="A1639" s="264" t="str">
        <f t="shared" si="25"/>
        <v>Santa RosaCA</v>
      </c>
      <c r="B1639" s="269">
        <v>95409</v>
      </c>
      <c r="C1639" s="270" t="s">
        <v>1039</v>
      </c>
      <c r="D1639" s="270" t="s">
        <v>380</v>
      </c>
      <c r="E1639" s="277" t="s">
        <v>1039</v>
      </c>
      <c r="F1639" s="279" t="s">
        <v>484</v>
      </c>
    </row>
    <row r="1640" spans="1:6" x14ac:dyDescent="0.3">
      <c r="A1640" s="264" t="str">
        <f t="shared" si="25"/>
        <v>Monterey ParkCA</v>
      </c>
      <c r="B1640" s="269">
        <v>91754</v>
      </c>
      <c r="C1640" s="270" t="s">
        <v>2677</v>
      </c>
      <c r="D1640" s="270" t="s">
        <v>380</v>
      </c>
      <c r="E1640" s="277" t="s">
        <v>1017</v>
      </c>
      <c r="F1640" s="279" t="s">
        <v>484</v>
      </c>
    </row>
    <row r="1641" spans="1:6" x14ac:dyDescent="0.3">
      <c r="A1641" s="264" t="str">
        <f t="shared" si="25"/>
        <v>InglewoodCA</v>
      </c>
      <c r="B1641" s="269">
        <v>90301</v>
      </c>
      <c r="C1641" s="270" t="s">
        <v>2678</v>
      </c>
      <c r="D1641" s="270" t="s">
        <v>380</v>
      </c>
      <c r="E1641" s="277" t="s">
        <v>1017</v>
      </c>
      <c r="F1641" s="279" t="s">
        <v>484</v>
      </c>
    </row>
    <row r="1642" spans="1:6" x14ac:dyDescent="0.3">
      <c r="A1642" s="264" t="str">
        <f t="shared" si="25"/>
        <v>San JoseCA</v>
      </c>
      <c r="B1642" s="269">
        <v>95120</v>
      </c>
      <c r="C1642" s="270" t="s">
        <v>2487</v>
      </c>
      <c r="D1642" s="270" t="s">
        <v>380</v>
      </c>
      <c r="E1642" s="277" t="s">
        <v>915</v>
      </c>
      <c r="F1642" s="279" t="s">
        <v>484</v>
      </c>
    </row>
    <row r="1643" spans="1:6" x14ac:dyDescent="0.3">
      <c r="A1643" s="264" t="str">
        <f t="shared" si="25"/>
        <v>San DiegoCA</v>
      </c>
      <c r="B1643" s="269">
        <v>92108</v>
      </c>
      <c r="C1643" s="270" t="s">
        <v>2481</v>
      </c>
      <c r="D1643" s="270" t="s">
        <v>380</v>
      </c>
      <c r="E1643" s="277" t="s">
        <v>1033</v>
      </c>
      <c r="F1643" s="279" t="s">
        <v>484</v>
      </c>
    </row>
    <row r="1644" spans="1:6" x14ac:dyDescent="0.3">
      <c r="A1644" s="264" t="str">
        <f t="shared" si="25"/>
        <v>OrovilleCA</v>
      </c>
      <c r="B1644" s="269">
        <v>95966</v>
      </c>
      <c r="C1644" s="270" t="s">
        <v>2679</v>
      </c>
      <c r="D1644" s="270" t="s">
        <v>380</v>
      </c>
      <c r="E1644" s="277" t="s">
        <v>1006</v>
      </c>
      <c r="F1644" s="279" t="s">
        <v>484</v>
      </c>
    </row>
    <row r="1645" spans="1:6" x14ac:dyDescent="0.3">
      <c r="A1645" s="264" t="str">
        <f t="shared" si="25"/>
        <v>FresnoCA</v>
      </c>
      <c r="B1645" s="269">
        <v>93705</v>
      </c>
      <c r="C1645" s="270" t="s">
        <v>1015</v>
      </c>
      <c r="D1645" s="270" t="s">
        <v>380</v>
      </c>
      <c r="E1645" s="277" t="s">
        <v>1015</v>
      </c>
      <c r="F1645" s="279" t="s">
        <v>484</v>
      </c>
    </row>
    <row r="1646" spans="1:6" x14ac:dyDescent="0.3">
      <c r="A1646" s="264" t="str">
        <f t="shared" si="25"/>
        <v>Santa BarbaraCA</v>
      </c>
      <c r="B1646" s="269">
        <v>93101</v>
      </c>
      <c r="C1646" s="270" t="s">
        <v>2680</v>
      </c>
      <c r="D1646" s="270" t="s">
        <v>380</v>
      </c>
      <c r="E1646" s="277" t="s">
        <v>1038</v>
      </c>
      <c r="F1646" s="279" t="s">
        <v>484</v>
      </c>
    </row>
    <row r="1647" spans="1:6" x14ac:dyDescent="0.3">
      <c r="A1647" s="264" t="str">
        <f t="shared" si="25"/>
        <v>Los AngelesCA</v>
      </c>
      <c r="B1647" s="269">
        <v>91316</v>
      </c>
      <c r="C1647" s="270" t="s">
        <v>378</v>
      </c>
      <c r="D1647" s="270" t="s">
        <v>380</v>
      </c>
      <c r="E1647" s="277" t="s">
        <v>1017</v>
      </c>
      <c r="F1647" s="279" t="s">
        <v>484</v>
      </c>
    </row>
    <row r="1648" spans="1:6" x14ac:dyDescent="0.3">
      <c r="A1648" s="264" t="str">
        <f t="shared" si="25"/>
        <v>La MesaCA</v>
      </c>
      <c r="B1648" s="269">
        <v>91941</v>
      </c>
      <c r="C1648" s="270" t="s">
        <v>2571</v>
      </c>
      <c r="D1648" s="270" t="s">
        <v>380</v>
      </c>
      <c r="E1648" s="277" t="s">
        <v>1033</v>
      </c>
      <c r="F1648" s="279" t="s">
        <v>484</v>
      </c>
    </row>
    <row r="1649" spans="1:6" x14ac:dyDescent="0.3">
      <c r="A1649" s="264" t="str">
        <f t="shared" si="25"/>
        <v>Laguna BeachCA</v>
      </c>
      <c r="B1649" s="269">
        <v>92651</v>
      </c>
      <c r="C1649" s="270" t="s">
        <v>2681</v>
      </c>
      <c r="D1649" s="270" t="s">
        <v>380</v>
      </c>
      <c r="E1649" s="277" t="s">
        <v>1017</v>
      </c>
      <c r="F1649" s="279" t="s">
        <v>484</v>
      </c>
    </row>
    <row r="1650" spans="1:6" x14ac:dyDescent="0.3">
      <c r="A1650" s="264" t="str">
        <f t="shared" si="25"/>
        <v>Los AngelesCA</v>
      </c>
      <c r="B1650" s="269">
        <v>90064</v>
      </c>
      <c r="C1650" s="270" t="s">
        <v>378</v>
      </c>
      <c r="D1650" s="270" t="s">
        <v>380</v>
      </c>
      <c r="E1650" s="277" t="s">
        <v>1017</v>
      </c>
      <c r="F1650" s="279" t="s">
        <v>484</v>
      </c>
    </row>
    <row r="1651" spans="1:6" x14ac:dyDescent="0.3">
      <c r="A1651" s="264" t="str">
        <f t="shared" si="25"/>
        <v>BanningCA</v>
      </c>
      <c r="B1651" s="269">
        <v>92220</v>
      </c>
      <c r="C1651" s="270" t="s">
        <v>2682</v>
      </c>
      <c r="D1651" s="270" t="s">
        <v>380</v>
      </c>
      <c r="E1651" s="277" t="s">
        <v>1030</v>
      </c>
      <c r="F1651" s="279" t="s">
        <v>484</v>
      </c>
    </row>
    <row r="1652" spans="1:6" x14ac:dyDescent="0.3">
      <c r="A1652" s="264" t="str">
        <f t="shared" si="25"/>
        <v>TehachapiCA</v>
      </c>
      <c r="B1652" s="269">
        <v>93561</v>
      </c>
      <c r="C1652" s="270" t="s">
        <v>2683</v>
      </c>
      <c r="D1652" s="270" t="s">
        <v>380</v>
      </c>
      <c r="E1652" s="277" t="s">
        <v>1004</v>
      </c>
      <c r="F1652" s="279" t="s">
        <v>484</v>
      </c>
    </row>
    <row r="1653" spans="1:6" x14ac:dyDescent="0.3">
      <c r="A1653" s="264" t="str">
        <f t="shared" si="25"/>
        <v>Laguna WoodsCA</v>
      </c>
      <c r="B1653" s="269">
        <v>92637</v>
      </c>
      <c r="C1653" s="270" t="s">
        <v>2684</v>
      </c>
      <c r="D1653" s="270" t="s">
        <v>380</v>
      </c>
      <c r="E1653" s="277" t="s">
        <v>1017</v>
      </c>
      <c r="F1653" s="279" t="s">
        <v>484</v>
      </c>
    </row>
    <row r="1654" spans="1:6" x14ac:dyDescent="0.3">
      <c r="A1654" s="264" t="str">
        <f t="shared" si="25"/>
        <v>San RafaelCA</v>
      </c>
      <c r="B1654" s="269">
        <v>94903</v>
      </c>
      <c r="C1654" s="270" t="s">
        <v>2612</v>
      </c>
      <c r="D1654" s="270" t="s">
        <v>380</v>
      </c>
      <c r="E1654" s="277" t="s">
        <v>918</v>
      </c>
      <c r="F1654" s="279" t="s">
        <v>484</v>
      </c>
    </row>
    <row r="1655" spans="1:6" x14ac:dyDescent="0.3">
      <c r="A1655" s="264" t="str">
        <f t="shared" si="25"/>
        <v>TorranceCA</v>
      </c>
      <c r="B1655" s="269">
        <v>90504</v>
      </c>
      <c r="C1655" s="270" t="s">
        <v>2560</v>
      </c>
      <c r="D1655" s="270" t="s">
        <v>380</v>
      </c>
      <c r="E1655" s="277" t="s">
        <v>1017</v>
      </c>
      <c r="F1655" s="279" t="s">
        <v>484</v>
      </c>
    </row>
    <row r="1656" spans="1:6" x14ac:dyDescent="0.3">
      <c r="A1656" s="264" t="str">
        <f t="shared" si="25"/>
        <v>MaderaCA</v>
      </c>
      <c r="B1656" s="269">
        <v>93638</v>
      </c>
      <c r="C1656" s="270" t="s">
        <v>1019</v>
      </c>
      <c r="D1656" s="270" t="s">
        <v>380</v>
      </c>
      <c r="E1656" s="277" t="s">
        <v>1019</v>
      </c>
      <c r="F1656" s="279" t="s">
        <v>484</v>
      </c>
    </row>
    <row r="1657" spans="1:6" x14ac:dyDescent="0.3">
      <c r="A1657" s="264" t="str">
        <f t="shared" si="25"/>
        <v>San DiegoCA</v>
      </c>
      <c r="B1657" s="269">
        <v>92131</v>
      </c>
      <c r="C1657" s="270" t="s">
        <v>2481</v>
      </c>
      <c r="D1657" s="270" t="s">
        <v>380</v>
      </c>
      <c r="E1657" s="277" t="s">
        <v>1033</v>
      </c>
      <c r="F1657" s="279" t="s">
        <v>484</v>
      </c>
    </row>
    <row r="1658" spans="1:6" x14ac:dyDescent="0.3">
      <c r="A1658" s="264" t="str">
        <f t="shared" si="25"/>
        <v>AtascaderoCA</v>
      </c>
      <c r="B1658" s="269">
        <v>93422</v>
      </c>
      <c r="C1658" s="270" t="s">
        <v>2685</v>
      </c>
      <c r="D1658" s="270" t="s">
        <v>380</v>
      </c>
      <c r="E1658" s="277" t="s">
        <v>1035</v>
      </c>
      <c r="F1658" s="279" t="s">
        <v>484</v>
      </c>
    </row>
    <row r="1659" spans="1:6" x14ac:dyDescent="0.3">
      <c r="A1659" s="264" t="str">
        <f t="shared" si="25"/>
        <v>Temple CityCA</v>
      </c>
      <c r="B1659" s="269">
        <v>91780</v>
      </c>
      <c r="C1659" s="270" t="s">
        <v>2686</v>
      </c>
      <c r="D1659" s="270" t="s">
        <v>380</v>
      </c>
      <c r="E1659" s="277" t="s">
        <v>1017</v>
      </c>
      <c r="F1659" s="279" t="s">
        <v>484</v>
      </c>
    </row>
    <row r="1660" spans="1:6" x14ac:dyDescent="0.3">
      <c r="A1660" s="264" t="str">
        <f t="shared" si="25"/>
        <v>Shingle SpringsCA</v>
      </c>
      <c r="B1660" s="269">
        <v>95682</v>
      </c>
      <c r="C1660" s="270" t="s">
        <v>2687</v>
      </c>
      <c r="D1660" s="270" t="s">
        <v>380</v>
      </c>
      <c r="E1660" s="277" t="s">
        <v>912</v>
      </c>
      <c r="F1660" s="279" t="s">
        <v>484</v>
      </c>
    </row>
    <row r="1661" spans="1:6" x14ac:dyDescent="0.3">
      <c r="A1661" s="264" t="str">
        <f t="shared" si="25"/>
        <v>FresnoCA</v>
      </c>
      <c r="B1661" s="269">
        <v>93702</v>
      </c>
      <c r="C1661" s="270" t="s">
        <v>1015</v>
      </c>
      <c r="D1661" s="270" t="s">
        <v>380</v>
      </c>
      <c r="E1661" s="277" t="s">
        <v>1015</v>
      </c>
      <c r="F1661" s="279" t="s">
        <v>484</v>
      </c>
    </row>
    <row r="1662" spans="1:6" x14ac:dyDescent="0.3">
      <c r="A1662" s="264" t="str">
        <f t="shared" si="25"/>
        <v>OaklandCA</v>
      </c>
      <c r="B1662" s="269">
        <v>94602</v>
      </c>
      <c r="C1662" s="270" t="s">
        <v>2552</v>
      </c>
      <c r="D1662" s="270" t="s">
        <v>380</v>
      </c>
      <c r="E1662" s="277" t="s">
        <v>918</v>
      </c>
      <c r="F1662" s="279" t="s">
        <v>484</v>
      </c>
    </row>
    <row r="1663" spans="1:6" x14ac:dyDescent="0.3">
      <c r="A1663" s="264" t="str">
        <f t="shared" si="25"/>
        <v>San DiegoCA</v>
      </c>
      <c r="B1663" s="269">
        <v>92110</v>
      </c>
      <c r="C1663" s="270" t="s">
        <v>2481</v>
      </c>
      <c r="D1663" s="270" t="s">
        <v>380</v>
      </c>
      <c r="E1663" s="277" t="s">
        <v>1033</v>
      </c>
      <c r="F1663" s="279" t="s">
        <v>484</v>
      </c>
    </row>
    <row r="1664" spans="1:6" x14ac:dyDescent="0.3">
      <c r="A1664" s="264" t="str">
        <f t="shared" si="25"/>
        <v>San JoseCA</v>
      </c>
      <c r="B1664" s="269">
        <v>95122</v>
      </c>
      <c r="C1664" s="270" t="s">
        <v>2487</v>
      </c>
      <c r="D1664" s="270" t="s">
        <v>380</v>
      </c>
      <c r="E1664" s="277" t="s">
        <v>915</v>
      </c>
      <c r="F1664" s="279" t="s">
        <v>484</v>
      </c>
    </row>
    <row r="1665" spans="1:6" x14ac:dyDescent="0.3">
      <c r="A1665" s="264" t="str">
        <f t="shared" si="25"/>
        <v>WhittierCA</v>
      </c>
      <c r="B1665" s="269">
        <v>90604</v>
      </c>
      <c r="C1665" s="270" t="s">
        <v>2688</v>
      </c>
      <c r="D1665" s="270" t="s">
        <v>380</v>
      </c>
      <c r="E1665" s="277" t="s">
        <v>1017</v>
      </c>
      <c r="F1665" s="279" t="s">
        <v>484</v>
      </c>
    </row>
    <row r="1666" spans="1:6" x14ac:dyDescent="0.3">
      <c r="A1666" s="264" t="str">
        <f t="shared" si="25"/>
        <v>Santa AnaCA</v>
      </c>
      <c r="B1666" s="269">
        <v>92701</v>
      </c>
      <c r="C1666" s="270" t="s">
        <v>2527</v>
      </c>
      <c r="D1666" s="270" t="s">
        <v>380</v>
      </c>
      <c r="E1666" s="277" t="s">
        <v>1017</v>
      </c>
      <c r="F1666" s="279" t="s">
        <v>484</v>
      </c>
    </row>
    <row r="1667" spans="1:6" x14ac:dyDescent="0.3">
      <c r="A1667" s="264" t="str">
        <f t="shared" si="25"/>
        <v>Rancho CucamongaCA</v>
      </c>
      <c r="B1667" s="269">
        <v>91739</v>
      </c>
      <c r="C1667" s="270" t="s">
        <v>2485</v>
      </c>
      <c r="D1667" s="270" t="s">
        <v>380</v>
      </c>
      <c r="E1667" s="277" t="s">
        <v>1030</v>
      </c>
      <c r="F1667" s="279" t="s">
        <v>484</v>
      </c>
    </row>
    <row r="1668" spans="1:6" x14ac:dyDescent="0.3">
      <c r="A1668" s="264" t="str">
        <f t="shared" ref="A1668:A1731" si="26">CONCATENATE(C1668,D1668)</f>
        <v>Los AngelesCA</v>
      </c>
      <c r="B1668" s="269">
        <v>90002</v>
      </c>
      <c r="C1668" s="270" t="s">
        <v>378</v>
      </c>
      <c r="D1668" s="270" t="s">
        <v>380</v>
      </c>
      <c r="E1668" s="277" t="s">
        <v>1017</v>
      </c>
      <c r="F1668" s="279" t="s">
        <v>484</v>
      </c>
    </row>
    <row r="1669" spans="1:6" x14ac:dyDescent="0.3">
      <c r="A1669" s="264" t="str">
        <f t="shared" si="26"/>
        <v>Los AngelesCA</v>
      </c>
      <c r="B1669" s="269">
        <v>90039</v>
      </c>
      <c r="C1669" s="270" t="s">
        <v>378</v>
      </c>
      <c r="D1669" s="270" t="s">
        <v>380</v>
      </c>
      <c r="E1669" s="277" t="s">
        <v>1017</v>
      </c>
      <c r="F1669" s="279" t="s">
        <v>484</v>
      </c>
    </row>
    <row r="1670" spans="1:6" x14ac:dyDescent="0.3">
      <c r="A1670" s="264" t="str">
        <f t="shared" si="26"/>
        <v>MercedCA</v>
      </c>
      <c r="B1670" s="269">
        <v>95340</v>
      </c>
      <c r="C1670" s="270" t="s">
        <v>1021</v>
      </c>
      <c r="D1670" s="270" t="s">
        <v>380</v>
      </c>
      <c r="E1670" s="277" t="s">
        <v>1021</v>
      </c>
      <c r="F1670" s="279" t="s">
        <v>484</v>
      </c>
    </row>
    <row r="1671" spans="1:6" x14ac:dyDescent="0.3">
      <c r="A1671" s="264" t="str">
        <f t="shared" si="26"/>
        <v>Yuba CityCA</v>
      </c>
      <c r="B1671" s="269">
        <v>95993</v>
      </c>
      <c r="C1671" s="270" t="s">
        <v>1051</v>
      </c>
      <c r="D1671" s="270" t="s">
        <v>380</v>
      </c>
      <c r="E1671" s="277" t="s">
        <v>1051</v>
      </c>
      <c r="F1671" s="279" t="s">
        <v>484</v>
      </c>
    </row>
    <row r="1672" spans="1:6" x14ac:dyDescent="0.3">
      <c r="A1672" s="264" t="str">
        <f t="shared" si="26"/>
        <v>San GabrielCA</v>
      </c>
      <c r="B1672" s="269">
        <v>91776</v>
      </c>
      <c r="C1672" s="270" t="s">
        <v>2689</v>
      </c>
      <c r="D1672" s="270" t="s">
        <v>380</v>
      </c>
      <c r="E1672" s="277" t="s">
        <v>1017</v>
      </c>
      <c r="F1672" s="279" t="s">
        <v>484</v>
      </c>
    </row>
    <row r="1673" spans="1:6" x14ac:dyDescent="0.3">
      <c r="A1673" s="264" t="str">
        <f t="shared" si="26"/>
        <v>Arroyo GrandeCA</v>
      </c>
      <c r="B1673" s="269">
        <v>93420</v>
      </c>
      <c r="C1673" s="270" t="s">
        <v>2690</v>
      </c>
      <c r="D1673" s="270" t="s">
        <v>380</v>
      </c>
      <c r="E1673" s="277" t="s">
        <v>1035</v>
      </c>
      <c r="F1673" s="279" t="s">
        <v>484</v>
      </c>
    </row>
    <row r="1674" spans="1:6" x14ac:dyDescent="0.3">
      <c r="A1674" s="264" t="str">
        <f t="shared" si="26"/>
        <v>SaratogaCA</v>
      </c>
      <c r="B1674" s="269">
        <v>95070</v>
      </c>
      <c r="C1674" s="270" t="s">
        <v>2079</v>
      </c>
      <c r="D1674" s="270" t="s">
        <v>380</v>
      </c>
      <c r="E1674" s="277" t="s">
        <v>915</v>
      </c>
      <c r="F1674" s="279" t="s">
        <v>484</v>
      </c>
    </row>
    <row r="1675" spans="1:6" x14ac:dyDescent="0.3">
      <c r="A1675" s="264" t="str">
        <f t="shared" si="26"/>
        <v>Los AngelesCA</v>
      </c>
      <c r="B1675" s="269">
        <v>91325</v>
      </c>
      <c r="C1675" s="270" t="s">
        <v>378</v>
      </c>
      <c r="D1675" s="270" t="s">
        <v>380</v>
      </c>
      <c r="E1675" s="277" t="s">
        <v>1017</v>
      </c>
      <c r="F1675" s="279" t="s">
        <v>484</v>
      </c>
    </row>
    <row r="1676" spans="1:6" x14ac:dyDescent="0.3">
      <c r="A1676" s="264" t="str">
        <f t="shared" si="26"/>
        <v>AnaheimCA</v>
      </c>
      <c r="B1676" s="269">
        <v>92802</v>
      </c>
      <c r="C1676" s="270" t="s">
        <v>2480</v>
      </c>
      <c r="D1676" s="270" t="s">
        <v>380</v>
      </c>
      <c r="E1676" s="277" t="s">
        <v>1017</v>
      </c>
      <c r="F1676" s="279" t="s">
        <v>484</v>
      </c>
    </row>
    <row r="1677" spans="1:6" x14ac:dyDescent="0.3">
      <c r="A1677" s="264" t="str">
        <f t="shared" si="26"/>
        <v>SeasideCA</v>
      </c>
      <c r="B1677" s="269">
        <v>93955</v>
      </c>
      <c r="C1677" s="270" t="s">
        <v>2691</v>
      </c>
      <c r="D1677" s="270" t="s">
        <v>380</v>
      </c>
      <c r="E1677" s="277" t="s">
        <v>1031</v>
      </c>
      <c r="F1677" s="279" t="s">
        <v>484</v>
      </c>
    </row>
    <row r="1678" spans="1:6" x14ac:dyDescent="0.3">
      <c r="A1678" s="264" t="str">
        <f t="shared" si="26"/>
        <v>StocktonCA</v>
      </c>
      <c r="B1678" s="269">
        <v>95204</v>
      </c>
      <c r="C1678" s="270" t="s">
        <v>1566</v>
      </c>
      <c r="D1678" s="270" t="s">
        <v>380</v>
      </c>
      <c r="E1678" s="277" t="s">
        <v>1042</v>
      </c>
      <c r="F1678" s="279" t="s">
        <v>484</v>
      </c>
    </row>
    <row r="1679" spans="1:6" x14ac:dyDescent="0.3">
      <c r="A1679" s="264" t="str">
        <f t="shared" si="26"/>
        <v>Redwood CityCA</v>
      </c>
      <c r="B1679" s="269">
        <v>94063</v>
      </c>
      <c r="C1679" s="270" t="s">
        <v>2649</v>
      </c>
      <c r="D1679" s="270" t="s">
        <v>380</v>
      </c>
      <c r="E1679" s="277" t="s">
        <v>918</v>
      </c>
      <c r="F1679" s="279" t="s">
        <v>484</v>
      </c>
    </row>
    <row r="1680" spans="1:6" x14ac:dyDescent="0.3">
      <c r="A1680" s="264" t="str">
        <f t="shared" si="26"/>
        <v>Santa MariaCA</v>
      </c>
      <c r="B1680" s="269">
        <v>93454</v>
      </c>
      <c r="C1680" s="270" t="s">
        <v>2613</v>
      </c>
      <c r="D1680" s="270" t="s">
        <v>380</v>
      </c>
      <c r="E1680" s="277" t="s">
        <v>1038</v>
      </c>
      <c r="F1680" s="279" t="s">
        <v>484</v>
      </c>
    </row>
    <row r="1681" spans="1:6" x14ac:dyDescent="0.3">
      <c r="A1681" s="264" t="str">
        <f t="shared" si="26"/>
        <v>Los AngelesCA</v>
      </c>
      <c r="B1681" s="269">
        <v>91403</v>
      </c>
      <c r="C1681" s="270" t="s">
        <v>378</v>
      </c>
      <c r="D1681" s="270" t="s">
        <v>380</v>
      </c>
      <c r="E1681" s="277" t="s">
        <v>1017</v>
      </c>
      <c r="F1681" s="279" t="s">
        <v>484</v>
      </c>
    </row>
    <row r="1682" spans="1:6" x14ac:dyDescent="0.3">
      <c r="A1682" s="264" t="str">
        <f t="shared" si="26"/>
        <v>San DiegoCA</v>
      </c>
      <c r="B1682" s="269">
        <v>92123</v>
      </c>
      <c r="C1682" s="270" t="s">
        <v>2481</v>
      </c>
      <c r="D1682" s="270" t="s">
        <v>380</v>
      </c>
      <c r="E1682" s="277" t="s">
        <v>1033</v>
      </c>
      <c r="F1682" s="279" t="s">
        <v>484</v>
      </c>
    </row>
    <row r="1683" spans="1:6" x14ac:dyDescent="0.3">
      <c r="A1683" s="264" t="str">
        <f t="shared" si="26"/>
        <v>San DiegoCA</v>
      </c>
      <c r="B1683" s="269">
        <v>92120</v>
      </c>
      <c r="C1683" s="270" t="s">
        <v>2481</v>
      </c>
      <c r="D1683" s="270" t="s">
        <v>380</v>
      </c>
      <c r="E1683" s="277" t="s">
        <v>1033</v>
      </c>
      <c r="F1683" s="279" t="s">
        <v>484</v>
      </c>
    </row>
    <row r="1684" spans="1:6" x14ac:dyDescent="0.3">
      <c r="A1684" s="264" t="str">
        <f t="shared" si="26"/>
        <v>StocktonCA</v>
      </c>
      <c r="B1684" s="269">
        <v>95210</v>
      </c>
      <c r="C1684" s="270" t="s">
        <v>1566</v>
      </c>
      <c r="D1684" s="270" t="s">
        <v>380</v>
      </c>
      <c r="E1684" s="277" t="s">
        <v>1042</v>
      </c>
      <c r="F1684" s="279" t="s">
        <v>484</v>
      </c>
    </row>
    <row r="1685" spans="1:6" x14ac:dyDescent="0.3">
      <c r="A1685" s="264" t="str">
        <f t="shared" si="26"/>
        <v>MoorparkCA</v>
      </c>
      <c r="B1685" s="269">
        <v>93021</v>
      </c>
      <c r="C1685" s="270" t="s">
        <v>2692</v>
      </c>
      <c r="D1685" s="270" t="s">
        <v>380</v>
      </c>
      <c r="E1685" s="277" t="s">
        <v>1027</v>
      </c>
      <c r="F1685" s="279" t="s">
        <v>484</v>
      </c>
    </row>
    <row r="1686" spans="1:6" x14ac:dyDescent="0.3">
      <c r="A1686" s="264" t="str">
        <f t="shared" si="26"/>
        <v>Los AngelesCA</v>
      </c>
      <c r="B1686" s="269">
        <v>91356</v>
      </c>
      <c r="C1686" s="270" t="s">
        <v>378</v>
      </c>
      <c r="D1686" s="270" t="s">
        <v>380</v>
      </c>
      <c r="E1686" s="277" t="s">
        <v>1017</v>
      </c>
      <c r="F1686" s="279" t="s">
        <v>484</v>
      </c>
    </row>
    <row r="1687" spans="1:6" x14ac:dyDescent="0.3">
      <c r="A1687" s="264" t="str">
        <f t="shared" si="26"/>
        <v>MaderaCA</v>
      </c>
      <c r="B1687" s="269">
        <v>93637</v>
      </c>
      <c r="C1687" s="270" t="s">
        <v>1019</v>
      </c>
      <c r="D1687" s="270" t="s">
        <v>380</v>
      </c>
      <c r="E1687" s="277" t="s">
        <v>1019</v>
      </c>
      <c r="F1687" s="279" t="s">
        <v>484</v>
      </c>
    </row>
    <row r="1688" spans="1:6" x14ac:dyDescent="0.3">
      <c r="A1688" s="264" t="str">
        <f t="shared" si="26"/>
        <v>Los AngelesCA</v>
      </c>
      <c r="B1688" s="269">
        <v>91352</v>
      </c>
      <c r="C1688" s="270" t="s">
        <v>378</v>
      </c>
      <c r="D1688" s="270" t="s">
        <v>380</v>
      </c>
      <c r="E1688" s="277" t="s">
        <v>1017</v>
      </c>
      <c r="F1688" s="279" t="s">
        <v>484</v>
      </c>
    </row>
    <row r="1689" spans="1:6" x14ac:dyDescent="0.3">
      <c r="A1689" s="264" t="str">
        <f t="shared" si="26"/>
        <v>San Juan CapistranoCA</v>
      </c>
      <c r="B1689" s="269">
        <v>92675</v>
      </c>
      <c r="C1689" s="270" t="s">
        <v>2693</v>
      </c>
      <c r="D1689" s="270" t="s">
        <v>380</v>
      </c>
      <c r="E1689" s="277" t="s">
        <v>1017</v>
      </c>
      <c r="F1689" s="279" t="s">
        <v>484</v>
      </c>
    </row>
    <row r="1690" spans="1:6" x14ac:dyDescent="0.3">
      <c r="A1690" s="264" t="str">
        <f t="shared" si="26"/>
        <v>Palo AltoCA</v>
      </c>
      <c r="B1690" s="269">
        <v>94306</v>
      </c>
      <c r="C1690" s="270" t="s">
        <v>2638</v>
      </c>
      <c r="D1690" s="270" t="s">
        <v>380</v>
      </c>
      <c r="E1690" s="277" t="s">
        <v>915</v>
      </c>
      <c r="F1690" s="279" t="s">
        <v>484</v>
      </c>
    </row>
    <row r="1691" spans="1:6" x14ac:dyDescent="0.3">
      <c r="A1691" s="264" t="str">
        <f t="shared" si="26"/>
        <v>San JoseCA</v>
      </c>
      <c r="B1691" s="269">
        <v>95132</v>
      </c>
      <c r="C1691" s="270" t="s">
        <v>2487</v>
      </c>
      <c r="D1691" s="270" t="s">
        <v>380</v>
      </c>
      <c r="E1691" s="277" t="s">
        <v>915</v>
      </c>
      <c r="F1691" s="279" t="s">
        <v>484</v>
      </c>
    </row>
    <row r="1692" spans="1:6" x14ac:dyDescent="0.3">
      <c r="A1692" s="264" t="str">
        <f t="shared" si="26"/>
        <v>BeniciaCA</v>
      </c>
      <c r="B1692" s="269">
        <v>94510</v>
      </c>
      <c r="C1692" s="270" t="s">
        <v>2694</v>
      </c>
      <c r="D1692" s="270" t="s">
        <v>380</v>
      </c>
      <c r="E1692" s="277" t="s">
        <v>1049</v>
      </c>
      <c r="F1692" s="279" t="s">
        <v>484</v>
      </c>
    </row>
    <row r="1693" spans="1:6" x14ac:dyDescent="0.3">
      <c r="A1693" s="264" t="str">
        <f t="shared" si="26"/>
        <v>OrangeCA</v>
      </c>
      <c r="B1693" s="269">
        <v>92869</v>
      </c>
      <c r="C1693" s="270" t="s">
        <v>2655</v>
      </c>
      <c r="D1693" s="270" t="s">
        <v>380</v>
      </c>
      <c r="E1693" s="277" t="s">
        <v>1017</v>
      </c>
      <c r="F1693" s="279" t="s">
        <v>484</v>
      </c>
    </row>
    <row r="1694" spans="1:6" x14ac:dyDescent="0.3">
      <c r="A1694" s="264" t="str">
        <f t="shared" si="26"/>
        <v>FresnoCA</v>
      </c>
      <c r="B1694" s="269">
        <v>93710</v>
      </c>
      <c r="C1694" s="270" t="s">
        <v>1015</v>
      </c>
      <c r="D1694" s="270" t="s">
        <v>380</v>
      </c>
      <c r="E1694" s="277" t="s">
        <v>1015</v>
      </c>
      <c r="F1694" s="279" t="s">
        <v>484</v>
      </c>
    </row>
    <row r="1695" spans="1:6" x14ac:dyDescent="0.3">
      <c r="A1695" s="264" t="str">
        <f t="shared" si="26"/>
        <v>BarstowCA</v>
      </c>
      <c r="B1695" s="269">
        <v>92311</v>
      </c>
      <c r="C1695" s="270" t="s">
        <v>2695</v>
      </c>
      <c r="D1695" s="270" t="s">
        <v>380</v>
      </c>
      <c r="E1695" s="277" t="s">
        <v>1030</v>
      </c>
      <c r="F1695" s="279" t="s">
        <v>484</v>
      </c>
    </row>
    <row r="1696" spans="1:6" x14ac:dyDescent="0.3">
      <c r="A1696" s="264" t="str">
        <f t="shared" si="26"/>
        <v>CarlsbadCA</v>
      </c>
      <c r="B1696" s="269">
        <v>92008</v>
      </c>
      <c r="C1696" s="270" t="s">
        <v>2590</v>
      </c>
      <c r="D1696" s="270" t="s">
        <v>380</v>
      </c>
      <c r="E1696" s="277" t="s">
        <v>1033</v>
      </c>
      <c r="F1696" s="279" t="s">
        <v>484</v>
      </c>
    </row>
    <row r="1697" spans="1:6" x14ac:dyDescent="0.3">
      <c r="A1697" s="264" t="str">
        <f t="shared" si="26"/>
        <v>SacramentoCA</v>
      </c>
      <c r="B1697" s="269">
        <v>95838</v>
      </c>
      <c r="C1697" s="270" t="s">
        <v>911</v>
      </c>
      <c r="D1697" s="270" t="s">
        <v>380</v>
      </c>
      <c r="E1697" s="277" t="s">
        <v>912</v>
      </c>
      <c r="F1697" s="279" t="s">
        <v>484</v>
      </c>
    </row>
    <row r="1698" spans="1:6" x14ac:dyDescent="0.3">
      <c r="A1698" s="264" t="str">
        <f t="shared" si="26"/>
        <v>OaklandCA</v>
      </c>
      <c r="B1698" s="269">
        <v>94607</v>
      </c>
      <c r="C1698" s="270" t="s">
        <v>2552</v>
      </c>
      <c r="D1698" s="270" t="s">
        <v>380</v>
      </c>
      <c r="E1698" s="277" t="s">
        <v>918</v>
      </c>
      <c r="F1698" s="279" t="s">
        <v>484</v>
      </c>
    </row>
    <row r="1699" spans="1:6" x14ac:dyDescent="0.3">
      <c r="A1699" s="264" t="str">
        <f t="shared" si="26"/>
        <v>SacramentoCA</v>
      </c>
      <c r="B1699" s="269">
        <v>95842</v>
      </c>
      <c r="C1699" s="270" t="s">
        <v>911</v>
      </c>
      <c r="D1699" s="270" t="s">
        <v>380</v>
      </c>
      <c r="E1699" s="277" t="s">
        <v>912</v>
      </c>
      <c r="F1699" s="279" t="s">
        <v>484</v>
      </c>
    </row>
    <row r="1700" spans="1:6" x14ac:dyDescent="0.3">
      <c r="A1700" s="264" t="str">
        <f t="shared" si="26"/>
        <v>ModestoCA</v>
      </c>
      <c r="B1700" s="269">
        <v>95356</v>
      </c>
      <c r="C1700" s="270" t="s">
        <v>1023</v>
      </c>
      <c r="D1700" s="270" t="s">
        <v>380</v>
      </c>
      <c r="E1700" s="277" t="s">
        <v>1023</v>
      </c>
      <c r="F1700" s="279" t="s">
        <v>484</v>
      </c>
    </row>
    <row r="1701" spans="1:6" x14ac:dyDescent="0.3">
      <c r="A1701" s="264" t="str">
        <f t="shared" si="26"/>
        <v>VistaCA</v>
      </c>
      <c r="B1701" s="269">
        <v>92083</v>
      </c>
      <c r="C1701" s="270" t="s">
        <v>2617</v>
      </c>
      <c r="D1701" s="270" t="s">
        <v>380</v>
      </c>
      <c r="E1701" s="277" t="s">
        <v>1033</v>
      </c>
      <c r="F1701" s="279" t="s">
        <v>484</v>
      </c>
    </row>
    <row r="1702" spans="1:6" x14ac:dyDescent="0.3">
      <c r="A1702" s="264" t="str">
        <f t="shared" si="26"/>
        <v>ComptonCA</v>
      </c>
      <c r="B1702" s="269">
        <v>90221</v>
      </c>
      <c r="C1702" s="270" t="s">
        <v>2666</v>
      </c>
      <c r="D1702" s="270" t="s">
        <v>380</v>
      </c>
      <c r="E1702" s="277" t="s">
        <v>1017</v>
      </c>
      <c r="F1702" s="279" t="s">
        <v>484</v>
      </c>
    </row>
    <row r="1703" spans="1:6" x14ac:dyDescent="0.3">
      <c r="A1703" s="264" t="str">
        <f t="shared" si="26"/>
        <v>SangerCA</v>
      </c>
      <c r="B1703" s="269">
        <v>93657</v>
      </c>
      <c r="C1703" s="270" t="s">
        <v>2696</v>
      </c>
      <c r="D1703" s="270" t="s">
        <v>380</v>
      </c>
      <c r="E1703" s="277" t="s">
        <v>1015</v>
      </c>
      <c r="F1703" s="279" t="s">
        <v>484</v>
      </c>
    </row>
    <row r="1704" spans="1:6" x14ac:dyDescent="0.3">
      <c r="A1704" s="264" t="str">
        <f t="shared" si="26"/>
        <v>Los AngelesCA</v>
      </c>
      <c r="B1704" s="269">
        <v>90031</v>
      </c>
      <c r="C1704" s="270" t="s">
        <v>378</v>
      </c>
      <c r="D1704" s="270" t="s">
        <v>380</v>
      </c>
      <c r="E1704" s="277" t="s">
        <v>1017</v>
      </c>
      <c r="F1704" s="279" t="s">
        <v>484</v>
      </c>
    </row>
    <row r="1705" spans="1:6" x14ac:dyDescent="0.3">
      <c r="A1705" s="264" t="str">
        <f t="shared" si="26"/>
        <v>ArcadiaCA</v>
      </c>
      <c r="B1705" s="269">
        <v>91007</v>
      </c>
      <c r="C1705" s="270" t="s">
        <v>1099</v>
      </c>
      <c r="D1705" s="270" t="s">
        <v>380</v>
      </c>
      <c r="E1705" s="277" t="s">
        <v>1017</v>
      </c>
      <c r="F1705" s="279" t="s">
        <v>484</v>
      </c>
    </row>
    <row r="1706" spans="1:6" x14ac:dyDescent="0.3">
      <c r="A1706" s="264" t="str">
        <f t="shared" si="26"/>
        <v>SacramentoCA</v>
      </c>
      <c r="B1706" s="269">
        <v>95816</v>
      </c>
      <c r="C1706" s="270" t="s">
        <v>911</v>
      </c>
      <c r="D1706" s="270" t="s">
        <v>380</v>
      </c>
      <c r="E1706" s="277" t="s">
        <v>912</v>
      </c>
      <c r="F1706" s="279" t="s">
        <v>484</v>
      </c>
    </row>
    <row r="1707" spans="1:6" x14ac:dyDescent="0.3">
      <c r="A1707" s="264" t="str">
        <f t="shared" si="26"/>
        <v>RocklinCA</v>
      </c>
      <c r="B1707" s="269">
        <v>95677</v>
      </c>
      <c r="C1707" s="270" t="s">
        <v>2644</v>
      </c>
      <c r="D1707" s="270" t="s">
        <v>380</v>
      </c>
      <c r="E1707" s="277" t="s">
        <v>912</v>
      </c>
      <c r="F1707" s="279" t="s">
        <v>484</v>
      </c>
    </row>
    <row r="1708" spans="1:6" x14ac:dyDescent="0.3">
      <c r="A1708" s="264" t="str">
        <f t="shared" si="26"/>
        <v>MercedCA</v>
      </c>
      <c r="B1708" s="269">
        <v>95348</v>
      </c>
      <c r="C1708" s="270" t="s">
        <v>1021</v>
      </c>
      <c r="D1708" s="270" t="s">
        <v>380</v>
      </c>
      <c r="E1708" s="277" t="s">
        <v>1021</v>
      </c>
      <c r="F1708" s="279" t="s">
        <v>484</v>
      </c>
    </row>
    <row r="1709" spans="1:6" x14ac:dyDescent="0.3">
      <c r="A1709" s="264" t="str">
        <f t="shared" si="26"/>
        <v>SacramentoCA</v>
      </c>
      <c r="B1709" s="269">
        <v>95660</v>
      </c>
      <c r="C1709" s="270" t="s">
        <v>911</v>
      </c>
      <c r="D1709" s="270" t="s">
        <v>380</v>
      </c>
      <c r="E1709" s="277" t="s">
        <v>912</v>
      </c>
      <c r="F1709" s="279" t="s">
        <v>484</v>
      </c>
    </row>
    <row r="1710" spans="1:6" x14ac:dyDescent="0.3">
      <c r="A1710" s="264" t="str">
        <f t="shared" si="26"/>
        <v>FremontCA</v>
      </c>
      <c r="B1710" s="269">
        <v>94555</v>
      </c>
      <c r="C1710" s="270" t="s">
        <v>1798</v>
      </c>
      <c r="D1710" s="270" t="s">
        <v>380</v>
      </c>
      <c r="E1710" s="277" t="s">
        <v>918</v>
      </c>
      <c r="F1710" s="279" t="s">
        <v>484</v>
      </c>
    </row>
    <row r="1711" spans="1:6" x14ac:dyDescent="0.3">
      <c r="A1711" s="264" t="str">
        <f t="shared" si="26"/>
        <v>San JoseCA</v>
      </c>
      <c r="B1711" s="269">
        <v>95148</v>
      </c>
      <c r="C1711" s="270" t="s">
        <v>2487</v>
      </c>
      <c r="D1711" s="270" t="s">
        <v>380</v>
      </c>
      <c r="E1711" s="277" t="s">
        <v>915</v>
      </c>
      <c r="F1711" s="279" t="s">
        <v>484</v>
      </c>
    </row>
    <row r="1712" spans="1:6" x14ac:dyDescent="0.3">
      <c r="A1712" s="264" t="str">
        <f t="shared" si="26"/>
        <v>San FranciscoCA</v>
      </c>
      <c r="B1712" s="269">
        <v>94134</v>
      </c>
      <c r="C1712" s="270" t="s">
        <v>2467</v>
      </c>
      <c r="D1712" s="270" t="s">
        <v>380</v>
      </c>
      <c r="E1712" s="277" t="s">
        <v>918</v>
      </c>
      <c r="F1712" s="279" t="s">
        <v>484</v>
      </c>
    </row>
    <row r="1713" spans="1:6" x14ac:dyDescent="0.3">
      <c r="A1713" s="264" t="str">
        <f t="shared" si="26"/>
        <v>Ladera RanchCA</v>
      </c>
      <c r="B1713" s="269">
        <v>92694</v>
      </c>
      <c r="C1713" s="270" t="s">
        <v>2697</v>
      </c>
      <c r="D1713" s="270" t="s">
        <v>380</v>
      </c>
      <c r="E1713" s="277" t="s">
        <v>1017</v>
      </c>
      <c r="F1713" s="279" t="s">
        <v>484</v>
      </c>
    </row>
    <row r="1714" spans="1:6" x14ac:dyDescent="0.3">
      <c r="A1714" s="264" t="str">
        <f t="shared" si="26"/>
        <v>MenifeeCA</v>
      </c>
      <c r="B1714" s="269">
        <v>92586</v>
      </c>
      <c r="C1714" s="270" t="s">
        <v>2608</v>
      </c>
      <c r="D1714" s="270" t="s">
        <v>380</v>
      </c>
      <c r="E1714" s="277" t="s">
        <v>1030</v>
      </c>
      <c r="F1714" s="279" t="s">
        <v>484</v>
      </c>
    </row>
    <row r="1715" spans="1:6" x14ac:dyDescent="0.3">
      <c r="A1715" s="264" t="str">
        <f t="shared" si="26"/>
        <v>El CerritoCA</v>
      </c>
      <c r="B1715" s="269">
        <v>94530</v>
      </c>
      <c r="C1715" s="270" t="s">
        <v>2698</v>
      </c>
      <c r="D1715" s="270" t="s">
        <v>380</v>
      </c>
      <c r="E1715" s="277" t="s">
        <v>918</v>
      </c>
      <c r="F1715" s="279" t="s">
        <v>484</v>
      </c>
    </row>
    <row r="1716" spans="1:6" x14ac:dyDescent="0.3">
      <c r="A1716" s="264" t="str">
        <f t="shared" si="26"/>
        <v>LafayetteCA</v>
      </c>
      <c r="B1716" s="269">
        <v>94549</v>
      </c>
      <c r="C1716" s="270" t="s">
        <v>1297</v>
      </c>
      <c r="D1716" s="270" t="s">
        <v>380</v>
      </c>
      <c r="E1716" s="277" t="s">
        <v>918</v>
      </c>
      <c r="F1716" s="279" t="s">
        <v>484</v>
      </c>
    </row>
    <row r="1717" spans="1:6" x14ac:dyDescent="0.3">
      <c r="A1717" s="264" t="str">
        <f t="shared" si="26"/>
        <v>Los AngelesCA</v>
      </c>
      <c r="B1717" s="269">
        <v>90023</v>
      </c>
      <c r="C1717" s="270" t="s">
        <v>378</v>
      </c>
      <c r="D1717" s="270" t="s">
        <v>380</v>
      </c>
      <c r="E1717" s="277" t="s">
        <v>1017</v>
      </c>
      <c r="F1717" s="279" t="s">
        <v>484</v>
      </c>
    </row>
    <row r="1718" spans="1:6" x14ac:dyDescent="0.3">
      <c r="A1718" s="264" t="str">
        <f t="shared" si="26"/>
        <v>AuburnCA</v>
      </c>
      <c r="B1718" s="269">
        <v>95603</v>
      </c>
      <c r="C1718" s="270" t="s">
        <v>954</v>
      </c>
      <c r="D1718" s="270" t="s">
        <v>380</v>
      </c>
      <c r="E1718" s="277" t="s">
        <v>912</v>
      </c>
      <c r="F1718" s="279" t="s">
        <v>484</v>
      </c>
    </row>
    <row r="1719" spans="1:6" x14ac:dyDescent="0.3">
      <c r="A1719" s="264" t="str">
        <f t="shared" si="26"/>
        <v>BelmontCA</v>
      </c>
      <c r="B1719" s="269">
        <v>94002</v>
      </c>
      <c r="C1719" s="270" t="s">
        <v>2699</v>
      </c>
      <c r="D1719" s="270" t="s">
        <v>380</v>
      </c>
      <c r="E1719" s="277" t="s">
        <v>918</v>
      </c>
      <c r="F1719" s="279" t="s">
        <v>484</v>
      </c>
    </row>
    <row r="1720" spans="1:6" x14ac:dyDescent="0.3">
      <c r="A1720" s="264" t="str">
        <f t="shared" si="26"/>
        <v>WildomarCA</v>
      </c>
      <c r="B1720" s="269">
        <v>92595</v>
      </c>
      <c r="C1720" s="270" t="s">
        <v>2700</v>
      </c>
      <c r="D1720" s="270" t="s">
        <v>380</v>
      </c>
      <c r="E1720" s="277" t="s">
        <v>1030</v>
      </c>
      <c r="F1720" s="279" t="s">
        <v>484</v>
      </c>
    </row>
    <row r="1721" spans="1:6" x14ac:dyDescent="0.3">
      <c r="A1721" s="264" t="str">
        <f t="shared" si="26"/>
        <v>Buena ParkCA</v>
      </c>
      <c r="B1721" s="269">
        <v>90621</v>
      </c>
      <c r="C1721" s="270" t="s">
        <v>2653</v>
      </c>
      <c r="D1721" s="270" t="s">
        <v>380</v>
      </c>
      <c r="E1721" s="277" t="s">
        <v>1017</v>
      </c>
      <c r="F1721" s="279" t="s">
        <v>484</v>
      </c>
    </row>
    <row r="1722" spans="1:6" x14ac:dyDescent="0.3">
      <c r="A1722" s="264" t="str">
        <f t="shared" si="26"/>
        <v>PasadenaCA</v>
      </c>
      <c r="B1722" s="269">
        <v>91106</v>
      </c>
      <c r="C1722" s="270" t="s">
        <v>2656</v>
      </c>
      <c r="D1722" s="270" t="s">
        <v>380</v>
      </c>
      <c r="E1722" s="277" t="s">
        <v>1017</v>
      </c>
      <c r="F1722" s="279" t="s">
        <v>484</v>
      </c>
    </row>
    <row r="1723" spans="1:6" x14ac:dyDescent="0.3">
      <c r="A1723" s="264" t="str">
        <f t="shared" si="26"/>
        <v>San JoseCA</v>
      </c>
      <c r="B1723" s="269">
        <v>95118</v>
      </c>
      <c r="C1723" s="270" t="s">
        <v>2487</v>
      </c>
      <c r="D1723" s="270" t="s">
        <v>380</v>
      </c>
      <c r="E1723" s="277" t="s">
        <v>915</v>
      </c>
      <c r="F1723" s="279" t="s">
        <v>484</v>
      </c>
    </row>
    <row r="1724" spans="1:6" x14ac:dyDescent="0.3">
      <c r="A1724" s="264" t="str">
        <f t="shared" si="26"/>
        <v>San DiegoCA</v>
      </c>
      <c r="B1724" s="269">
        <v>92124</v>
      </c>
      <c r="C1724" s="270" t="s">
        <v>2481</v>
      </c>
      <c r="D1724" s="270" t="s">
        <v>380</v>
      </c>
      <c r="E1724" s="277" t="s">
        <v>1033</v>
      </c>
      <c r="F1724" s="279" t="s">
        <v>484</v>
      </c>
    </row>
    <row r="1725" spans="1:6" x14ac:dyDescent="0.3">
      <c r="A1725" s="264" t="str">
        <f t="shared" si="26"/>
        <v>Walnut CreekCA</v>
      </c>
      <c r="B1725" s="269">
        <v>94596</v>
      </c>
      <c r="C1725" s="270" t="s">
        <v>2701</v>
      </c>
      <c r="D1725" s="270" t="s">
        <v>380</v>
      </c>
      <c r="E1725" s="277" t="s">
        <v>918</v>
      </c>
      <c r="F1725" s="279" t="s">
        <v>484</v>
      </c>
    </row>
    <row r="1726" spans="1:6" x14ac:dyDescent="0.3">
      <c r="A1726" s="264" t="str">
        <f t="shared" si="26"/>
        <v>StocktonCA</v>
      </c>
      <c r="B1726" s="269">
        <v>95205</v>
      </c>
      <c r="C1726" s="270" t="s">
        <v>1566</v>
      </c>
      <c r="D1726" s="270" t="s">
        <v>380</v>
      </c>
      <c r="E1726" s="277" t="s">
        <v>1042</v>
      </c>
      <c r="F1726" s="279" t="s">
        <v>484</v>
      </c>
    </row>
    <row r="1727" spans="1:6" x14ac:dyDescent="0.3">
      <c r="A1727" s="264" t="str">
        <f t="shared" si="26"/>
        <v>DelanoCA</v>
      </c>
      <c r="B1727" s="269">
        <v>93215</v>
      </c>
      <c r="C1727" s="270" t="s">
        <v>2702</v>
      </c>
      <c r="D1727" s="270" t="s">
        <v>380</v>
      </c>
      <c r="E1727" s="277" t="s">
        <v>1004</v>
      </c>
      <c r="F1727" s="279" t="s">
        <v>484</v>
      </c>
    </row>
    <row r="1728" spans="1:6" x14ac:dyDescent="0.3">
      <c r="A1728" s="264" t="str">
        <f t="shared" si="26"/>
        <v>Garden GroveCA</v>
      </c>
      <c r="B1728" s="269">
        <v>92843</v>
      </c>
      <c r="C1728" s="270" t="s">
        <v>2631</v>
      </c>
      <c r="D1728" s="270" t="s">
        <v>380</v>
      </c>
      <c r="E1728" s="277" t="s">
        <v>1017</v>
      </c>
      <c r="F1728" s="279" t="s">
        <v>484</v>
      </c>
    </row>
    <row r="1729" spans="1:6" x14ac:dyDescent="0.3">
      <c r="A1729" s="264" t="str">
        <f t="shared" si="26"/>
        <v>SebastopolCA</v>
      </c>
      <c r="B1729" s="269">
        <v>95472</v>
      </c>
      <c r="C1729" s="270" t="s">
        <v>2703</v>
      </c>
      <c r="D1729" s="270" t="s">
        <v>380</v>
      </c>
      <c r="E1729" s="277" t="s">
        <v>1039</v>
      </c>
      <c r="F1729" s="279" t="s">
        <v>484</v>
      </c>
    </row>
    <row r="1730" spans="1:6" x14ac:dyDescent="0.3">
      <c r="A1730" s="264" t="str">
        <f t="shared" si="26"/>
        <v>CovinaCA</v>
      </c>
      <c r="B1730" s="269">
        <v>91722</v>
      </c>
      <c r="C1730" s="270" t="s">
        <v>2704</v>
      </c>
      <c r="D1730" s="270" t="s">
        <v>380</v>
      </c>
      <c r="E1730" s="277" t="s">
        <v>1017</v>
      </c>
      <c r="F1730" s="279" t="s">
        <v>484</v>
      </c>
    </row>
    <row r="1731" spans="1:6" x14ac:dyDescent="0.3">
      <c r="A1731" s="264" t="str">
        <f t="shared" si="26"/>
        <v>NapaCA</v>
      </c>
      <c r="B1731" s="269">
        <v>94559</v>
      </c>
      <c r="C1731" s="270" t="s">
        <v>1025</v>
      </c>
      <c r="D1731" s="270" t="s">
        <v>380</v>
      </c>
      <c r="E1731" s="277" t="s">
        <v>1025</v>
      </c>
      <c r="F1731" s="279" t="s">
        <v>484</v>
      </c>
    </row>
    <row r="1732" spans="1:6" x14ac:dyDescent="0.3">
      <c r="A1732" s="264" t="str">
        <f t="shared" ref="A1732:A1795" si="27">CONCATENATE(C1732,D1732)</f>
        <v>FresnoCA</v>
      </c>
      <c r="B1732" s="269">
        <v>93704</v>
      </c>
      <c r="C1732" s="270" t="s">
        <v>1015</v>
      </c>
      <c r="D1732" s="270" t="s">
        <v>380</v>
      </c>
      <c r="E1732" s="277" t="s">
        <v>1015</v>
      </c>
      <c r="F1732" s="279" t="s">
        <v>484</v>
      </c>
    </row>
    <row r="1733" spans="1:6" x14ac:dyDescent="0.3">
      <c r="A1733" s="264" t="str">
        <f t="shared" si="27"/>
        <v>Santa ClaritaCA</v>
      </c>
      <c r="B1733" s="269">
        <v>91321</v>
      </c>
      <c r="C1733" s="270" t="s">
        <v>2639</v>
      </c>
      <c r="D1733" s="270" t="s">
        <v>380</v>
      </c>
      <c r="E1733" s="277" t="s">
        <v>1017</v>
      </c>
      <c r="F1733" s="279" t="s">
        <v>484</v>
      </c>
    </row>
    <row r="1734" spans="1:6" x14ac:dyDescent="0.3">
      <c r="A1734" s="264" t="str">
        <f t="shared" si="27"/>
        <v>IrvineCA</v>
      </c>
      <c r="B1734" s="269">
        <v>92602</v>
      </c>
      <c r="C1734" s="270" t="s">
        <v>2507</v>
      </c>
      <c r="D1734" s="270" t="s">
        <v>380</v>
      </c>
      <c r="E1734" s="277" t="s">
        <v>1017</v>
      </c>
      <c r="F1734" s="279" t="s">
        <v>484</v>
      </c>
    </row>
    <row r="1735" spans="1:6" x14ac:dyDescent="0.3">
      <c r="A1735" s="264" t="str">
        <f t="shared" si="27"/>
        <v>Palos Verdes EstatesCA</v>
      </c>
      <c r="B1735" s="269">
        <v>90274</v>
      </c>
      <c r="C1735" s="270" t="s">
        <v>2705</v>
      </c>
      <c r="D1735" s="270" t="s">
        <v>380</v>
      </c>
      <c r="E1735" s="277" t="s">
        <v>1017</v>
      </c>
      <c r="F1735" s="279" t="s">
        <v>484</v>
      </c>
    </row>
    <row r="1736" spans="1:6" x14ac:dyDescent="0.3">
      <c r="A1736" s="264" t="str">
        <f t="shared" si="27"/>
        <v>BakersfieldCA</v>
      </c>
      <c r="B1736" s="269">
        <v>93305</v>
      </c>
      <c r="C1736" s="270" t="s">
        <v>1004</v>
      </c>
      <c r="D1736" s="270" t="s">
        <v>380</v>
      </c>
      <c r="E1736" s="277" t="s">
        <v>1004</v>
      </c>
      <c r="F1736" s="279" t="s">
        <v>484</v>
      </c>
    </row>
    <row r="1737" spans="1:6" x14ac:dyDescent="0.3">
      <c r="A1737" s="264" t="str">
        <f t="shared" si="27"/>
        <v>InglewoodCA</v>
      </c>
      <c r="B1737" s="269">
        <v>90302</v>
      </c>
      <c r="C1737" s="270" t="s">
        <v>2678</v>
      </c>
      <c r="D1737" s="270" t="s">
        <v>380</v>
      </c>
      <c r="E1737" s="277" t="s">
        <v>1017</v>
      </c>
      <c r="F1737" s="279" t="s">
        <v>484</v>
      </c>
    </row>
    <row r="1738" spans="1:6" x14ac:dyDescent="0.3">
      <c r="A1738" s="264" t="str">
        <f t="shared" si="27"/>
        <v>OxnardCA</v>
      </c>
      <c r="B1738" s="269">
        <v>93035</v>
      </c>
      <c r="C1738" s="270" t="s">
        <v>2579</v>
      </c>
      <c r="D1738" s="270" t="s">
        <v>380</v>
      </c>
      <c r="E1738" s="277" t="s">
        <v>1027</v>
      </c>
      <c r="F1738" s="279" t="s">
        <v>484</v>
      </c>
    </row>
    <row r="1739" spans="1:6" x14ac:dyDescent="0.3">
      <c r="A1739" s="264" t="str">
        <f t="shared" si="27"/>
        <v>Moreno ValleyCA</v>
      </c>
      <c r="B1739" s="269">
        <v>92555</v>
      </c>
      <c r="C1739" s="270" t="s">
        <v>2530</v>
      </c>
      <c r="D1739" s="270" t="s">
        <v>380</v>
      </c>
      <c r="E1739" s="277" t="s">
        <v>1030</v>
      </c>
      <c r="F1739" s="279" t="s">
        <v>484</v>
      </c>
    </row>
    <row r="1740" spans="1:6" x14ac:dyDescent="0.3">
      <c r="A1740" s="264" t="str">
        <f t="shared" si="27"/>
        <v>San FranciscoCA</v>
      </c>
      <c r="B1740" s="269">
        <v>94124</v>
      </c>
      <c r="C1740" s="270" t="s">
        <v>2467</v>
      </c>
      <c r="D1740" s="270" t="s">
        <v>380</v>
      </c>
      <c r="E1740" s="277" t="s">
        <v>918</v>
      </c>
      <c r="F1740" s="279" t="s">
        <v>484</v>
      </c>
    </row>
    <row r="1741" spans="1:6" x14ac:dyDescent="0.3">
      <c r="A1741" s="264" t="str">
        <f t="shared" si="27"/>
        <v>Walnut CreekCA</v>
      </c>
      <c r="B1741" s="269">
        <v>94597</v>
      </c>
      <c r="C1741" s="270" t="s">
        <v>2701</v>
      </c>
      <c r="D1741" s="270" t="s">
        <v>380</v>
      </c>
      <c r="E1741" s="277" t="s">
        <v>918</v>
      </c>
      <c r="F1741" s="279" t="s">
        <v>484</v>
      </c>
    </row>
    <row r="1742" spans="1:6" x14ac:dyDescent="0.3">
      <c r="A1742" s="264" t="str">
        <f t="shared" si="27"/>
        <v>Newport BeachCA</v>
      </c>
      <c r="B1742" s="269">
        <v>92663</v>
      </c>
      <c r="C1742" s="270" t="s">
        <v>2603</v>
      </c>
      <c r="D1742" s="270" t="s">
        <v>380</v>
      </c>
      <c r="E1742" s="277" t="s">
        <v>1017</v>
      </c>
      <c r="F1742" s="279" t="s">
        <v>484</v>
      </c>
    </row>
    <row r="1743" spans="1:6" x14ac:dyDescent="0.3">
      <c r="A1743" s="264" t="str">
        <f t="shared" si="27"/>
        <v>San FranciscoCA</v>
      </c>
      <c r="B1743" s="269">
        <v>94132</v>
      </c>
      <c r="C1743" s="270" t="s">
        <v>2467</v>
      </c>
      <c r="D1743" s="270" t="s">
        <v>380</v>
      </c>
      <c r="E1743" s="277" t="s">
        <v>918</v>
      </c>
      <c r="F1743" s="279" t="s">
        <v>484</v>
      </c>
    </row>
    <row r="1744" spans="1:6" x14ac:dyDescent="0.3">
      <c r="A1744" s="264" t="str">
        <f t="shared" si="27"/>
        <v>West CovinaCA</v>
      </c>
      <c r="B1744" s="269">
        <v>91791</v>
      </c>
      <c r="C1744" s="270" t="s">
        <v>2662</v>
      </c>
      <c r="D1744" s="270" t="s">
        <v>380</v>
      </c>
      <c r="E1744" s="277" t="s">
        <v>1017</v>
      </c>
      <c r="F1744" s="279" t="s">
        <v>484</v>
      </c>
    </row>
    <row r="1745" spans="1:6" x14ac:dyDescent="0.3">
      <c r="A1745" s="264" t="str">
        <f t="shared" si="27"/>
        <v>Los GatosCA</v>
      </c>
      <c r="B1745" s="269">
        <v>95032</v>
      </c>
      <c r="C1745" s="270" t="s">
        <v>2706</v>
      </c>
      <c r="D1745" s="270" t="s">
        <v>380</v>
      </c>
      <c r="E1745" s="277" t="s">
        <v>915</v>
      </c>
      <c r="F1745" s="279" t="s">
        <v>484</v>
      </c>
    </row>
    <row r="1746" spans="1:6" x14ac:dyDescent="0.3">
      <c r="A1746" s="264" t="str">
        <f t="shared" si="27"/>
        <v>WhittierCA</v>
      </c>
      <c r="B1746" s="269">
        <v>90601</v>
      </c>
      <c r="C1746" s="270" t="s">
        <v>2688</v>
      </c>
      <c r="D1746" s="270" t="s">
        <v>380</v>
      </c>
      <c r="E1746" s="277" t="s">
        <v>1017</v>
      </c>
      <c r="F1746" s="279" t="s">
        <v>484</v>
      </c>
    </row>
    <row r="1747" spans="1:6" x14ac:dyDescent="0.3">
      <c r="A1747" s="264" t="str">
        <f t="shared" si="27"/>
        <v>Walnut CreekCA</v>
      </c>
      <c r="B1747" s="269">
        <v>94598</v>
      </c>
      <c r="C1747" s="270" t="s">
        <v>2701</v>
      </c>
      <c r="D1747" s="270" t="s">
        <v>380</v>
      </c>
      <c r="E1747" s="277" t="s">
        <v>918</v>
      </c>
      <c r="F1747" s="279" t="s">
        <v>484</v>
      </c>
    </row>
    <row r="1748" spans="1:6" x14ac:dyDescent="0.3">
      <c r="A1748" s="264" t="str">
        <f t="shared" si="27"/>
        <v>IrvineCA</v>
      </c>
      <c r="B1748" s="269">
        <v>92614</v>
      </c>
      <c r="C1748" s="270" t="s">
        <v>2507</v>
      </c>
      <c r="D1748" s="270" t="s">
        <v>380</v>
      </c>
      <c r="E1748" s="277" t="s">
        <v>1017</v>
      </c>
      <c r="F1748" s="279" t="s">
        <v>484</v>
      </c>
    </row>
    <row r="1749" spans="1:6" x14ac:dyDescent="0.3">
      <c r="A1749" s="264" t="str">
        <f t="shared" si="27"/>
        <v>MontclairCA</v>
      </c>
      <c r="B1749" s="269">
        <v>91763</v>
      </c>
      <c r="C1749" s="270" t="s">
        <v>2707</v>
      </c>
      <c r="D1749" s="270" t="s">
        <v>380</v>
      </c>
      <c r="E1749" s="277" t="s">
        <v>1030</v>
      </c>
      <c r="F1749" s="279" t="s">
        <v>484</v>
      </c>
    </row>
    <row r="1750" spans="1:6" x14ac:dyDescent="0.3">
      <c r="A1750" s="264" t="str">
        <f t="shared" si="27"/>
        <v>Los AngelesCA</v>
      </c>
      <c r="B1750" s="269">
        <v>90015</v>
      </c>
      <c r="C1750" s="270" t="s">
        <v>378</v>
      </c>
      <c r="D1750" s="270" t="s">
        <v>380</v>
      </c>
      <c r="E1750" s="277" t="s">
        <v>1017</v>
      </c>
      <c r="F1750" s="279" t="s">
        <v>484</v>
      </c>
    </row>
    <row r="1751" spans="1:6" x14ac:dyDescent="0.3">
      <c r="A1751" s="264" t="str">
        <f t="shared" si="27"/>
        <v>VenturaCA</v>
      </c>
      <c r="B1751" s="269">
        <v>93004</v>
      </c>
      <c r="C1751" s="270" t="s">
        <v>2537</v>
      </c>
      <c r="D1751" s="270" t="s">
        <v>380</v>
      </c>
      <c r="E1751" s="277" t="s">
        <v>1027</v>
      </c>
      <c r="F1751" s="279" t="s">
        <v>484</v>
      </c>
    </row>
    <row r="1752" spans="1:6" x14ac:dyDescent="0.3">
      <c r="A1752" s="264" t="str">
        <f t="shared" si="27"/>
        <v>StocktonCA</v>
      </c>
      <c r="B1752" s="269">
        <v>95219</v>
      </c>
      <c r="C1752" s="270" t="s">
        <v>1566</v>
      </c>
      <c r="D1752" s="270" t="s">
        <v>380</v>
      </c>
      <c r="E1752" s="277" t="s">
        <v>1042</v>
      </c>
      <c r="F1752" s="279" t="s">
        <v>484</v>
      </c>
    </row>
    <row r="1753" spans="1:6" x14ac:dyDescent="0.3">
      <c r="A1753" s="264" t="str">
        <f t="shared" si="27"/>
        <v>Santa BarbaraCA</v>
      </c>
      <c r="B1753" s="269">
        <v>93105</v>
      </c>
      <c r="C1753" s="270" t="s">
        <v>2680</v>
      </c>
      <c r="D1753" s="270" t="s">
        <v>380</v>
      </c>
      <c r="E1753" s="277" t="s">
        <v>1038</v>
      </c>
      <c r="F1753" s="279" t="s">
        <v>484</v>
      </c>
    </row>
    <row r="1754" spans="1:6" x14ac:dyDescent="0.3">
      <c r="A1754" s="264" t="str">
        <f t="shared" si="27"/>
        <v>LawndaleCA</v>
      </c>
      <c r="B1754" s="269">
        <v>90260</v>
      </c>
      <c r="C1754" s="270" t="s">
        <v>2708</v>
      </c>
      <c r="D1754" s="270" t="s">
        <v>380</v>
      </c>
      <c r="E1754" s="277" t="s">
        <v>1017</v>
      </c>
      <c r="F1754" s="279" t="s">
        <v>484</v>
      </c>
    </row>
    <row r="1755" spans="1:6" x14ac:dyDescent="0.3">
      <c r="A1755" s="264" t="str">
        <f t="shared" si="27"/>
        <v>Santa ClaritaCA</v>
      </c>
      <c r="B1755" s="269">
        <v>91354</v>
      </c>
      <c r="C1755" s="270" t="s">
        <v>2639</v>
      </c>
      <c r="D1755" s="270" t="s">
        <v>380</v>
      </c>
      <c r="E1755" s="277" t="s">
        <v>1017</v>
      </c>
      <c r="F1755" s="279" t="s">
        <v>484</v>
      </c>
    </row>
    <row r="1756" spans="1:6" x14ac:dyDescent="0.3">
      <c r="A1756" s="264" t="str">
        <f t="shared" si="27"/>
        <v>PasadenaCA</v>
      </c>
      <c r="B1756" s="269">
        <v>91101</v>
      </c>
      <c r="C1756" s="270" t="s">
        <v>2656</v>
      </c>
      <c r="D1756" s="270" t="s">
        <v>380</v>
      </c>
      <c r="E1756" s="277" t="s">
        <v>1017</v>
      </c>
      <c r="F1756" s="279" t="s">
        <v>484</v>
      </c>
    </row>
    <row r="1757" spans="1:6" x14ac:dyDescent="0.3">
      <c r="A1757" s="264" t="str">
        <f t="shared" si="27"/>
        <v>San JoseCA</v>
      </c>
      <c r="B1757" s="269">
        <v>95117</v>
      </c>
      <c r="C1757" s="270" t="s">
        <v>2487</v>
      </c>
      <c r="D1757" s="270" t="s">
        <v>380</v>
      </c>
      <c r="E1757" s="277" t="s">
        <v>915</v>
      </c>
      <c r="F1757" s="279" t="s">
        <v>484</v>
      </c>
    </row>
    <row r="1758" spans="1:6" x14ac:dyDescent="0.3">
      <c r="A1758" s="264" t="str">
        <f t="shared" si="27"/>
        <v>FresnoCA</v>
      </c>
      <c r="B1758" s="269">
        <v>93706</v>
      </c>
      <c r="C1758" s="270" t="s">
        <v>1015</v>
      </c>
      <c r="D1758" s="270" t="s">
        <v>380</v>
      </c>
      <c r="E1758" s="277" t="s">
        <v>1015</v>
      </c>
      <c r="F1758" s="279" t="s">
        <v>484</v>
      </c>
    </row>
    <row r="1759" spans="1:6" x14ac:dyDescent="0.3">
      <c r="A1759" s="264" t="str">
        <f t="shared" si="27"/>
        <v>SacramentoCA</v>
      </c>
      <c r="B1759" s="269">
        <v>95818</v>
      </c>
      <c r="C1759" s="270" t="s">
        <v>911</v>
      </c>
      <c r="D1759" s="270" t="s">
        <v>380</v>
      </c>
      <c r="E1759" s="277" t="s">
        <v>912</v>
      </c>
      <c r="F1759" s="279" t="s">
        <v>484</v>
      </c>
    </row>
    <row r="1760" spans="1:6" x14ac:dyDescent="0.3">
      <c r="A1760" s="264" t="str">
        <f t="shared" si="27"/>
        <v>TustinCA</v>
      </c>
      <c r="B1760" s="269">
        <v>92782</v>
      </c>
      <c r="C1760" s="270" t="s">
        <v>2551</v>
      </c>
      <c r="D1760" s="270" t="s">
        <v>380</v>
      </c>
      <c r="E1760" s="277" t="s">
        <v>1017</v>
      </c>
      <c r="F1760" s="279" t="s">
        <v>484</v>
      </c>
    </row>
    <row r="1761" spans="1:6" x14ac:dyDescent="0.3">
      <c r="A1761" s="264" t="str">
        <f t="shared" si="27"/>
        <v>MarinaCA</v>
      </c>
      <c r="B1761" s="269">
        <v>93933</v>
      </c>
      <c r="C1761" s="270" t="s">
        <v>2709</v>
      </c>
      <c r="D1761" s="270" t="s">
        <v>380</v>
      </c>
      <c r="E1761" s="277" t="s">
        <v>1031</v>
      </c>
      <c r="F1761" s="279" t="s">
        <v>484</v>
      </c>
    </row>
    <row r="1762" spans="1:6" x14ac:dyDescent="0.3">
      <c r="A1762" s="264" t="str">
        <f t="shared" si="27"/>
        <v>VistaCA</v>
      </c>
      <c r="B1762" s="269">
        <v>92081</v>
      </c>
      <c r="C1762" s="270" t="s">
        <v>2617</v>
      </c>
      <c r="D1762" s="270" t="s">
        <v>380</v>
      </c>
      <c r="E1762" s="277" t="s">
        <v>1033</v>
      </c>
      <c r="F1762" s="279" t="s">
        <v>484</v>
      </c>
    </row>
    <row r="1763" spans="1:6" x14ac:dyDescent="0.3">
      <c r="A1763" s="264" t="str">
        <f t="shared" si="27"/>
        <v>ArcadiaCA</v>
      </c>
      <c r="B1763" s="269">
        <v>91006</v>
      </c>
      <c r="C1763" s="270" t="s">
        <v>1099</v>
      </c>
      <c r="D1763" s="270" t="s">
        <v>380</v>
      </c>
      <c r="E1763" s="277" t="s">
        <v>1017</v>
      </c>
      <c r="F1763" s="279" t="s">
        <v>484</v>
      </c>
    </row>
    <row r="1764" spans="1:6" x14ac:dyDescent="0.3">
      <c r="A1764" s="264" t="str">
        <f t="shared" si="27"/>
        <v>LakewoodCA</v>
      </c>
      <c r="B1764" s="269">
        <v>90712</v>
      </c>
      <c r="C1764" s="270" t="s">
        <v>2710</v>
      </c>
      <c r="D1764" s="270" t="s">
        <v>380</v>
      </c>
      <c r="E1764" s="277" t="s">
        <v>1017</v>
      </c>
      <c r="F1764" s="279" t="s">
        <v>484</v>
      </c>
    </row>
    <row r="1765" spans="1:6" x14ac:dyDescent="0.3">
      <c r="A1765" s="264" t="str">
        <f t="shared" si="27"/>
        <v>WhittierCA</v>
      </c>
      <c r="B1765" s="269">
        <v>90605</v>
      </c>
      <c r="C1765" s="270" t="s">
        <v>2688</v>
      </c>
      <c r="D1765" s="270" t="s">
        <v>380</v>
      </c>
      <c r="E1765" s="277" t="s">
        <v>1017</v>
      </c>
      <c r="F1765" s="279" t="s">
        <v>484</v>
      </c>
    </row>
    <row r="1766" spans="1:6" x14ac:dyDescent="0.3">
      <c r="A1766" s="264" t="str">
        <f t="shared" si="27"/>
        <v>WindsorCA</v>
      </c>
      <c r="B1766" s="269">
        <v>95492</v>
      </c>
      <c r="C1766" s="270" t="s">
        <v>2711</v>
      </c>
      <c r="D1766" s="270" t="s">
        <v>380</v>
      </c>
      <c r="E1766" s="277" t="s">
        <v>1039</v>
      </c>
      <c r="F1766" s="279" t="s">
        <v>484</v>
      </c>
    </row>
    <row r="1767" spans="1:6" x14ac:dyDescent="0.3">
      <c r="A1767" s="264" t="str">
        <f t="shared" si="27"/>
        <v>Yucca ValleyCA</v>
      </c>
      <c r="B1767" s="269">
        <v>92284</v>
      </c>
      <c r="C1767" s="270" t="s">
        <v>2712</v>
      </c>
      <c r="D1767" s="270" t="s">
        <v>380</v>
      </c>
      <c r="E1767" s="277" t="s">
        <v>1030</v>
      </c>
      <c r="F1767" s="279" t="s">
        <v>484</v>
      </c>
    </row>
    <row r="1768" spans="1:6" x14ac:dyDescent="0.3">
      <c r="A1768" s="264" t="str">
        <f t="shared" si="27"/>
        <v>Laguna HillsCA</v>
      </c>
      <c r="B1768" s="269">
        <v>92653</v>
      </c>
      <c r="C1768" s="270" t="s">
        <v>2713</v>
      </c>
      <c r="D1768" s="270" t="s">
        <v>380</v>
      </c>
      <c r="E1768" s="277" t="s">
        <v>1017</v>
      </c>
      <c r="F1768" s="279" t="s">
        <v>484</v>
      </c>
    </row>
    <row r="1769" spans="1:6" x14ac:dyDescent="0.3">
      <c r="A1769" s="264" t="str">
        <f t="shared" si="27"/>
        <v>CoronaCA</v>
      </c>
      <c r="B1769" s="269">
        <v>92883</v>
      </c>
      <c r="C1769" s="270" t="s">
        <v>2522</v>
      </c>
      <c r="D1769" s="270" t="s">
        <v>380</v>
      </c>
      <c r="E1769" s="277" t="s">
        <v>1030</v>
      </c>
      <c r="F1769" s="279" t="s">
        <v>484</v>
      </c>
    </row>
    <row r="1770" spans="1:6" x14ac:dyDescent="0.3">
      <c r="A1770" s="264" t="str">
        <f t="shared" si="27"/>
        <v>Santa MonicaCA</v>
      </c>
      <c r="B1770" s="269">
        <v>90404</v>
      </c>
      <c r="C1770" s="270" t="s">
        <v>2625</v>
      </c>
      <c r="D1770" s="270" t="s">
        <v>380</v>
      </c>
      <c r="E1770" s="277" t="s">
        <v>1017</v>
      </c>
      <c r="F1770" s="279" t="s">
        <v>484</v>
      </c>
    </row>
    <row r="1771" spans="1:6" x14ac:dyDescent="0.3">
      <c r="A1771" s="264" t="str">
        <f t="shared" si="27"/>
        <v>OaklandCA</v>
      </c>
      <c r="B1771" s="269">
        <v>94609</v>
      </c>
      <c r="C1771" s="270" t="s">
        <v>2552</v>
      </c>
      <c r="D1771" s="270" t="s">
        <v>380</v>
      </c>
      <c r="E1771" s="277" t="s">
        <v>918</v>
      </c>
      <c r="F1771" s="279" t="s">
        <v>484</v>
      </c>
    </row>
    <row r="1772" spans="1:6" x14ac:dyDescent="0.3">
      <c r="A1772" s="264" t="str">
        <f t="shared" si="27"/>
        <v>EastvaleCA</v>
      </c>
      <c r="B1772" s="269">
        <v>91752</v>
      </c>
      <c r="C1772" s="270" t="s">
        <v>2531</v>
      </c>
      <c r="D1772" s="270" t="s">
        <v>380</v>
      </c>
      <c r="E1772" s="277" t="s">
        <v>1030</v>
      </c>
      <c r="F1772" s="279" t="s">
        <v>484</v>
      </c>
    </row>
    <row r="1773" spans="1:6" x14ac:dyDescent="0.3">
      <c r="A1773" s="264" t="str">
        <f t="shared" si="27"/>
        <v>GlendaleCA</v>
      </c>
      <c r="B1773" s="269">
        <v>91214</v>
      </c>
      <c r="C1773" s="270" t="s">
        <v>112</v>
      </c>
      <c r="D1773" s="270" t="s">
        <v>380</v>
      </c>
      <c r="E1773" s="277" t="s">
        <v>1017</v>
      </c>
      <c r="F1773" s="279" t="s">
        <v>484</v>
      </c>
    </row>
    <row r="1774" spans="1:6" x14ac:dyDescent="0.3">
      <c r="A1774" s="264" t="str">
        <f t="shared" si="27"/>
        <v>AptosCA</v>
      </c>
      <c r="B1774" s="269">
        <v>95003</v>
      </c>
      <c r="C1774" s="270" t="s">
        <v>2714</v>
      </c>
      <c r="D1774" s="270" t="s">
        <v>380</v>
      </c>
      <c r="E1774" s="277" t="s">
        <v>1037</v>
      </c>
      <c r="F1774" s="279" t="s">
        <v>484</v>
      </c>
    </row>
    <row r="1775" spans="1:6" x14ac:dyDescent="0.3">
      <c r="A1775" s="264" t="str">
        <f t="shared" si="27"/>
        <v>San MateoCA</v>
      </c>
      <c r="B1775" s="269">
        <v>94402</v>
      </c>
      <c r="C1775" s="270" t="s">
        <v>2566</v>
      </c>
      <c r="D1775" s="270" t="s">
        <v>380</v>
      </c>
      <c r="E1775" s="277" t="s">
        <v>918</v>
      </c>
      <c r="F1775" s="279" t="s">
        <v>484</v>
      </c>
    </row>
    <row r="1776" spans="1:6" x14ac:dyDescent="0.3">
      <c r="A1776" s="264" t="str">
        <f t="shared" si="27"/>
        <v>GaltCA</v>
      </c>
      <c r="B1776" s="269">
        <v>95632</v>
      </c>
      <c r="C1776" s="270" t="s">
        <v>2715</v>
      </c>
      <c r="D1776" s="270" t="s">
        <v>380</v>
      </c>
      <c r="E1776" s="277" t="s">
        <v>912</v>
      </c>
      <c r="F1776" s="279" t="s">
        <v>484</v>
      </c>
    </row>
    <row r="1777" spans="1:6" x14ac:dyDescent="0.3">
      <c r="A1777" s="264" t="str">
        <f t="shared" si="27"/>
        <v>South PasadenaCA</v>
      </c>
      <c r="B1777" s="269">
        <v>91030</v>
      </c>
      <c r="C1777" s="270" t="s">
        <v>2716</v>
      </c>
      <c r="D1777" s="270" t="s">
        <v>380</v>
      </c>
      <c r="E1777" s="277" t="s">
        <v>1017</v>
      </c>
      <c r="F1777" s="279" t="s">
        <v>484</v>
      </c>
    </row>
    <row r="1778" spans="1:6" x14ac:dyDescent="0.3">
      <c r="A1778" s="264" t="str">
        <f t="shared" si="27"/>
        <v>San DiegoCA</v>
      </c>
      <c r="B1778" s="269">
        <v>92139</v>
      </c>
      <c r="C1778" s="270" t="s">
        <v>2481</v>
      </c>
      <c r="D1778" s="270" t="s">
        <v>380</v>
      </c>
      <c r="E1778" s="277" t="s">
        <v>1033</v>
      </c>
      <c r="F1778" s="279" t="s">
        <v>484</v>
      </c>
    </row>
    <row r="1779" spans="1:6" x14ac:dyDescent="0.3">
      <c r="A1779" s="264" t="str">
        <f t="shared" si="27"/>
        <v>HaywardCA</v>
      </c>
      <c r="B1779" s="269">
        <v>94545</v>
      </c>
      <c r="C1779" s="270" t="s">
        <v>2493</v>
      </c>
      <c r="D1779" s="270" t="s">
        <v>380</v>
      </c>
      <c r="E1779" s="277" t="s">
        <v>918</v>
      </c>
      <c r="F1779" s="279" t="s">
        <v>484</v>
      </c>
    </row>
    <row r="1780" spans="1:6" x14ac:dyDescent="0.3">
      <c r="A1780" s="264" t="str">
        <f t="shared" si="27"/>
        <v>Twentynine PalmsCA</v>
      </c>
      <c r="B1780" s="269">
        <v>92277</v>
      </c>
      <c r="C1780" s="270" t="s">
        <v>2717</v>
      </c>
      <c r="D1780" s="270" t="s">
        <v>380</v>
      </c>
      <c r="E1780" s="277" t="s">
        <v>1030</v>
      </c>
      <c r="F1780" s="279" t="s">
        <v>484</v>
      </c>
    </row>
    <row r="1781" spans="1:6" x14ac:dyDescent="0.3">
      <c r="A1781" s="264" t="str">
        <f t="shared" si="27"/>
        <v>San ClementeCA</v>
      </c>
      <c r="B1781" s="269">
        <v>92673</v>
      </c>
      <c r="C1781" s="270" t="s">
        <v>2592</v>
      </c>
      <c r="D1781" s="270" t="s">
        <v>380</v>
      </c>
      <c r="E1781" s="277" t="s">
        <v>1017</v>
      </c>
      <c r="F1781" s="279" t="s">
        <v>484</v>
      </c>
    </row>
    <row r="1782" spans="1:6" x14ac:dyDescent="0.3">
      <c r="A1782" s="264" t="str">
        <f t="shared" si="27"/>
        <v>AlhambraCA</v>
      </c>
      <c r="B1782" s="269">
        <v>91803</v>
      </c>
      <c r="C1782" s="270" t="s">
        <v>2516</v>
      </c>
      <c r="D1782" s="270" t="s">
        <v>380</v>
      </c>
      <c r="E1782" s="277" t="s">
        <v>1017</v>
      </c>
      <c r="F1782" s="279" t="s">
        <v>484</v>
      </c>
    </row>
    <row r="1783" spans="1:6" x14ac:dyDescent="0.3">
      <c r="A1783" s="264" t="str">
        <f t="shared" si="27"/>
        <v>LodiCA</v>
      </c>
      <c r="B1783" s="269">
        <v>95242</v>
      </c>
      <c r="C1783" s="270" t="s">
        <v>2605</v>
      </c>
      <c r="D1783" s="270" t="s">
        <v>380</v>
      </c>
      <c r="E1783" s="277" t="s">
        <v>1042</v>
      </c>
      <c r="F1783" s="279" t="s">
        <v>484</v>
      </c>
    </row>
    <row r="1784" spans="1:6" x14ac:dyDescent="0.3">
      <c r="A1784" s="264" t="str">
        <f t="shared" si="27"/>
        <v>PalmdaleCA</v>
      </c>
      <c r="B1784" s="269">
        <v>93552</v>
      </c>
      <c r="C1784" s="270" t="s">
        <v>2496</v>
      </c>
      <c r="D1784" s="270" t="s">
        <v>380</v>
      </c>
      <c r="E1784" s="277" t="s">
        <v>1017</v>
      </c>
      <c r="F1784" s="279" t="s">
        <v>484</v>
      </c>
    </row>
    <row r="1785" spans="1:6" x14ac:dyDescent="0.3">
      <c r="A1785" s="264" t="str">
        <f t="shared" si="27"/>
        <v>Redwood CityCA</v>
      </c>
      <c r="B1785" s="269">
        <v>94062</v>
      </c>
      <c r="C1785" s="270" t="s">
        <v>2649</v>
      </c>
      <c r="D1785" s="270" t="s">
        <v>380</v>
      </c>
      <c r="E1785" s="277" t="s">
        <v>918</v>
      </c>
      <c r="F1785" s="279" t="s">
        <v>484</v>
      </c>
    </row>
    <row r="1786" spans="1:6" x14ac:dyDescent="0.3">
      <c r="A1786" s="264" t="str">
        <f t="shared" si="27"/>
        <v>Coto de CazaCA</v>
      </c>
      <c r="B1786" s="269">
        <v>92679</v>
      </c>
      <c r="C1786" s="270" t="s">
        <v>2718</v>
      </c>
      <c r="D1786" s="270" t="s">
        <v>380</v>
      </c>
      <c r="E1786" s="277" t="s">
        <v>1017</v>
      </c>
      <c r="F1786" s="279" t="s">
        <v>484</v>
      </c>
    </row>
    <row r="1787" spans="1:6" x14ac:dyDescent="0.3">
      <c r="A1787" s="264" t="str">
        <f t="shared" si="27"/>
        <v>Los AngelesCA</v>
      </c>
      <c r="B1787" s="269">
        <v>91364</v>
      </c>
      <c r="C1787" s="270" t="s">
        <v>378</v>
      </c>
      <c r="D1787" s="270" t="s">
        <v>380</v>
      </c>
      <c r="E1787" s="277" t="s">
        <v>1017</v>
      </c>
      <c r="F1787" s="279" t="s">
        <v>484</v>
      </c>
    </row>
    <row r="1788" spans="1:6" x14ac:dyDescent="0.3">
      <c r="A1788" s="264" t="str">
        <f t="shared" si="27"/>
        <v>DavisCA</v>
      </c>
      <c r="B1788" s="269">
        <v>95618</v>
      </c>
      <c r="C1788" s="270" t="s">
        <v>2545</v>
      </c>
      <c r="D1788" s="270" t="s">
        <v>380</v>
      </c>
      <c r="E1788" s="277" t="s">
        <v>912</v>
      </c>
      <c r="F1788" s="279" t="s">
        <v>484</v>
      </c>
    </row>
    <row r="1789" spans="1:6" x14ac:dyDescent="0.3">
      <c r="A1789" s="264" t="str">
        <f t="shared" si="27"/>
        <v>Santa ClaritaCA</v>
      </c>
      <c r="B1789" s="269">
        <v>91351</v>
      </c>
      <c r="C1789" s="270" t="s">
        <v>2639</v>
      </c>
      <c r="D1789" s="270" t="s">
        <v>380</v>
      </c>
      <c r="E1789" s="277" t="s">
        <v>1017</v>
      </c>
      <c r="F1789" s="279" t="s">
        <v>484</v>
      </c>
    </row>
    <row r="1790" spans="1:6" x14ac:dyDescent="0.3">
      <c r="A1790" s="264" t="str">
        <f t="shared" si="27"/>
        <v>Suisun CityCA</v>
      </c>
      <c r="B1790" s="269">
        <v>94585</v>
      </c>
      <c r="C1790" s="270" t="s">
        <v>2719</v>
      </c>
      <c r="D1790" s="270" t="s">
        <v>380</v>
      </c>
      <c r="E1790" s="277" t="s">
        <v>1049</v>
      </c>
      <c r="F1790" s="279" t="s">
        <v>484</v>
      </c>
    </row>
    <row r="1791" spans="1:6" x14ac:dyDescent="0.3">
      <c r="A1791" s="264" t="str">
        <f t="shared" si="27"/>
        <v>CoachellaCA</v>
      </c>
      <c r="B1791" s="269">
        <v>92236</v>
      </c>
      <c r="C1791" s="270" t="s">
        <v>2720</v>
      </c>
      <c r="D1791" s="270" t="s">
        <v>380</v>
      </c>
      <c r="E1791" s="277" t="s">
        <v>1030</v>
      </c>
      <c r="F1791" s="279" t="s">
        <v>484</v>
      </c>
    </row>
    <row r="1792" spans="1:6" x14ac:dyDescent="0.3">
      <c r="A1792" s="264" t="str">
        <f t="shared" si="27"/>
        <v>FresnoCA</v>
      </c>
      <c r="B1792" s="269">
        <v>93703</v>
      </c>
      <c r="C1792" s="270" t="s">
        <v>1015</v>
      </c>
      <c r="D1792" s="270" t="s">
        <v>380</v>
      </c>
      <c r="E1792" s="277" t="s">
        <v>1015</v>
      </c>
      <c r="F1792" s="279" t="s">
        <v>484</v>
      </c>
    </row>
    <row r="1793" spans="1:6" x14ac:dyDescent="0.3">
      <c r="A1793" s="264" t="str">
        <f t="shared" si="27"/>
        <v>ConcordCA</v>
      </c>
      <c r="B1793" s="269">
        <v>94518</v>
      </c>
      <c r="C1793" s="270" t="s">
        <v>1820</v>
      </c>
      <c r="D1793" s="270" t="s">
        <v>380</v>
      </c>
      <c r="E1793" s="277" t="s">
        <v>918</v>
      </c>
      <c r="F1793" s="279" t="s">
        <v>484</v>
      </c>
    </row>
    <row r="1794" spans="1:6" x14ac:dyDescent="0.3">
      <c r="A1794" s="264" t="str">
        <f t="shared" si="27"/>
        <v>Los AngelesCA</v>
      </c>
      <c r="B1794" s="269">
        <v>90059</v>
      </c>
      <c r="C1794" s="270" t="s">
        <v>378</v>
      </c>
      <c r="D1794" s="270" t="s">
        <v>380</v>
      </c>
      <c r="E1794" s="277" t="s">
        <v>1017</v>
      </c>
      <c r="F1794" s="279" t="s">
        <v>484</v>
      </c>
    </row>
    <row r="1795" spans="1:6" x14ac:dyDescent="0.3">
      <c r="A1795" s="264" t="str">
        <f t="shared" si="27"/>
        <v>Los AngelesCA</v>
      </c>
      <c r="B1795" s="269">
        <v>90041</v>
      </c>
      <c r="C1795" s="270" t="s">
        <v>378</v>
      </c>
      <c r="D1795" s="270" t="s">
        <v>380</v>
      </c>
      <c r="E1795" s="277" t="s">
        <v>1017</v>
      </c>
      <c r="F1795" s="279" t="s">
        <v>484</v>
      </c>
    </row>
    <row r="1796" spans="1:6" x14ac:dyDescent="0.3">
      <c r="A1796" s="264" t="str">
        <f t="shared" ref="A1796:A1859" si="28">CONCATENATE(C1796,D1796)</f>
        <v>Walnut CreekCA</v>
      </c>
      <c r="B1796" s="269">
        <v>94595</v>
      </c>
      <c r="C1796" s="270" t="s">
        <v>2701</v>
      </c>
      <c r="D1796" s="270" t="s">
        <v>380</v>
      </c>
      <c r="E1796" s="277" t="s">
        <v>918</v>
      </c>
      <c r="F1796" s="279" t="s">
        <v>484</v>
      </c>
    </row>
    <row r="1797" spans="1:6" x14ac:dyDescent="0.3">
      <c r="A1797" s="264" t="str">
        <f t="shared" si="28"/>
        <v>SalinasCA</v>
      </c>
      <c r="B1797" s="269">
        <v>93901</v>
      </c>
      <c r="C1797" s="270" t="s">
        <v>1031</v>
      </c>
      <c r="D1797" s="270" t="s">
        <v>380</v>
      </c>
      <c r="E1797" s="277" t="s">
        <v>1031</v>
      </c>
      <c r="F1797" s="279" t="s">
        <v>484</v>
      </c>
    </row>
    <row r="1798" spans="1:6" x14ac:dyDescent="0.3">
      <c r="A1798" s="264" t="str">
        <f t="shared" si="28"/>
        <v>Hermosa BeachCA</v>
      </c>
      <c r="B1798" s="269">
        <v>90254</v>
      </c>
      <c r="C1798" s="270" t="s">
        <v>2721</v>
      </c>
      <c r="D1798" s="270" t="s">
        <v>380</v>
      </c>
      <c r="E1798" s="277" t="s">
        <v>1017</v>
      </c>
      <c r="F1798" s="279" t="s">
        <v>484</v>
      </c>
    </row>
    <row r="1799" spans="1:6" x14ac:dyDescent="0.3">
      <c r="A1799" s="264" t="str">
        <f t="shared" si="28"/>
        <v>South El MonteCA</v>
      </c>
      <c r="B1799" s="269">
        <v>91733</v>
      </c>
      <c r="C1799" s="270" t="s">
        <v>2722</v>
      </c>
      <c r="D1799" s="270" t="s">
        <v>380</v>
      </c>
      <c r="E1799" s="277" t="s">
        <v>1017</v>
      </c>
      <c r="F1799" s="279" t="s">
        <v>484</v>
      </c>
    </row>
    <row r="1800" spans="1:6" x14ac:dyDescent="0.3">
      <c r="A1800" s="264" t="str">
        <f t="shared" si="28"/>
        <v>SacramentoCA</v>
      </c>
      <c r="B1800" s="269">
        <v>95824</v>
      </c>
      <c r="C1800" s="270" t="s">
        <v>911</v>
      </c>
      <c r="D1800" s="270" t="s">
        <v>380</v>
      </c>
      <c r="E1800" s="277" t="s">
        <v>912</v>
      </c>
      <c r="F1800" s="279" t="s">
        <v>484</v>
      </c>
    </row>
    <row r="1801" spans="1:6" x14ac:dyDescent="0.3">
      <c r="A1801" s="264" t="str">
        <f t="shared" si="28"/>
        <v>AndersonCA</v>
      </c>
      <c r="B1801" s="269">
        <v>96007</v>
      </c>
      <c r="C1801" s="270" t="s">
        <v>1529</v>
      </c>
      <c r="D1801" s="270" t="s">
        <v>380</v>
      </c>
      <c r="E1801" s="277" t="s">
        <v>1029</v>
      </c>
      <c r="F1801" s="279" t="s">
        <v>484</v>
      </c>
    </row>
    <row r="1802" spans="1:6" x14ac:dyDescent="0.3">
      <c r="A1802" s="264" t="str">
        <f t="shared" si="28"/>
        <v>OaklandCA</v>
      </c>
      <c r="B1802" s="269">
        <v>94603</v>
      </c>
      <c r="C1802" s="270" t="s">
        <v>2552</v>
      </c>
      <c r="D1802" s="270" t="s">
        <v>380</v>
      </c>
      <c r="E1802" s="277" t="s">
        <v>918</v>
      </c>
      <c r="F1802" s="279" t="s">
        <v>484</v>
      </c>
    </row>
    <row r="1803" spans="1:6" x14ac:dyDescent="0.3">
      <c r="A1803" s="264" t="str">
        <f t="shared" si="28"/>
        <v>Long BeachCA</v>
      </c>
      <c r="B1803" s="269">
        <v>90810</v>
      </c>
      <c r="C1803" s="270" t="s">
        <v>2471</v>
      </c>
      <c r="D1803" s="270" t="s">
        <v>380</v>
      </c>
      <c r="E1803" s="277" t="s">
        <v>1017</v>
      </c>
      <c r="F1803" s="279" t="s">
        <v>484</v>
      </c>
    </row>
    <row r="1804" spans="1:6" x14ac:dyDescent="0.3">
      <c r="A1804" s="264" t="str">
        <f t="shared" si="28"/>
        <v>Los AngelesCA</v>
      </c>
      <c r="B1804" s="269">
        <v>91042</v>
      </c>
      <c r="C1804" s="270" t="s">
        <v>378</v>
      </c>
      <c r="D1804" s="270" t="s">
        <v>380</v>
      </c>
      <c r="E1804" s="277" t="s">
        <v>1017</v>
      </c>
      <c r="F1804" s="279" t="s">
        <v>484</v>
      </c>
    </row>
    <row r="1805" spans="1:6" x14ac:dyDescent="0.3">
      <c r="A1805" s="264" t="str">
        <f t="shared" si="28"/>
        <v>CalexicoCA</v>
      </c>
      <c r="B1805" s="269">
        <v>92231</v>
      </c>
      <c r="C1805" s="270" t="s">
        <v>2723</v>
      </c>
      <c r="D1805" s="270" t="s">
        <v>380</v>
      </c>
      <c r="E1805" s="277" t="s">
        <v>1012</v>
      </c>
      <c r="F1805" s="279" t="s">
        <v>484</v>
      </c>
    </row>
    <row r="1806" spans="1:6" x14ac:dyDescent="0.3">
      <c r="A1806" s="264" t="str">
        <f t="shared" si="28"/>
        <v>SacramentoCA</v>
      </c>
      <c r="B1806" s="269">
        <v>95829</v>
      </c>
      <c r="C1806" s="270" t="s">
        <v>911</v>
      </c>
      <c r="D1806" s="270" t="s">
        <v>380</v>
      </c>
      <c r="E1806" s="277" t="s">
        <v>912</v>
      </c>
      <c r="F1806" s="279" t="s">
        <v>484</v>
      </c>
    </row>
    <row r="1807" spans="1:6" x14ac:dyDescent="0.3">
      <c r="A1807" s="264" t="str">
        <f t="shared" si="28"/>
        <v>San JacintoCA</v>
      </c>
      <c r="B1807" s="269">
        <v>92583</v>
      </c>
      <c r="C1807" s="270" t="s">
        <v>2724</v>
      </c>
      <c r="D1807" s="270" t="s">
        <v>380</v>
      </c>
      <c r="E1807" s="277" t="s">
        <v>1030</v>
      </c>
      <c r="F1807" s="279" t="s">
        <v>484</v>
      </c>
    </row>
    <row r="1808" spans="1:6" x14ac:dyDescent="0.3">
      <c r="A1808" s="264" t="str">
        <f t="shared" si="28"/>
        <v>RosedaleCA</v>
      </c>
      <c r="B1808" s="269">
        <v>93314</v>
      </c>
      <c r="C1808" s="270" t="s">
        <v>2725</v>
      </c>
      <c r="D1808" s="270" t="s">
        <v>380</v>
      </c>
      <c r="E1808" s="277" t="s">
        <v>1004</v>
      </c>
      <c r="F1808" s="279" t="s">
        <v>484</v>
      </c>
    </row>
    <row r="1809" spans="1:6" x14ac:dyDescent="0.3">
      <c r="A1809" s="264" t="str">
        <f t="shared" si="28"/>
        <v>Santa AnaCA</v>
      </c>
      <c r="B1809" s="269">
        <v>92706</v>
      </c>
      <c r="C1809" s="270" t="s">
        <v>2527</v>
      </c>
      <c r="D1809" s="270" t="s">
        <v>380</v>
      </c>
      <c r="E1809" s="277" t="s">
        <v>1017</v>
      </c>
      <c r="F1809" s="279" t="s">
        <v>484</v>
      </c>
    </row>
    <row r="1810" spans="1:6" x14ac:dyDescent="0.3">
      <c r="A1810" s="264" t="str">
        <f t="shared" si="28"/>
        <v>Los AngelesCA</v>
      </c>
      <c r="B1810" s="269">
        <v>91602</v>
      </c>
      <c r="C1810" s="270" t="s">
        <v>378</v>
      </c>
      <c r="D1810" s="270" t="s">
        <v>380</v>
      </c>
      <c r="E1810" s="277" t="s">
        <v>1017</v>
      </c>
      <c r="F1810" s="279" t="s">
        <v>484</v>
      </c>
    </row>
    <row r="1811" spans="1:6" x14ac:dyDescent="0.3">
      <c r="A1811" s="264" t="str">
        <f t="shared" si="28"/>
        <v>EurekaCA</v>
      </c>
      <c r="B1811" s="269">
        <v>95501</v>
      </c>
      <c r="C1811" s="270" t="s">
        <v>2726</v>
      </c>
      <c r="D1811" s="270" t="s">
        <v>380</v>
      </c>
      <c r="E1811" s="277" t="s">
        <v>1014</v>
      </c>
      <c r="F1811" s="279" t="s">
        <v>484</v>
      </c>
    </row>
    <row r="1812" spans="1:6" x14ac:dyDescent="0.3">
      <c r="A1812" s="264" t="str">
        <f t="shared" si="28"/>
        <v>RiversideCA</v>
      </c>
      <c r="B1812" s="269">
        <v>92508</v>
      </c>
      <c r="C1812" s="270" t="s">
        <v>1510</v>
      </c>
      <c r="D1812" s="270" t="s">
        <v>380</v>
      </c>
      <c r="E1812" s="277" t="s">
        <v>1030</v>
      </c>
      <c r="F1812" s="279" t="s">
        <v>484</v>
      </c>
    </row>
    <row r="1813" spans="1:6" x14ac:dyDescent="0.3">
      <c r="A1813" s="264" t="str">
        <f t="shared" si="28"/>
        <v>OaklandCA</v>
      </c>
      <c r="B1813" s="269">
        <v>94619</v>
      </c>
      <c r="C1813" s="270" t="s">
        <v>2552</v>
      </c>
      <c r="D1813" s="270" t="s">
        <v>380</v>
      </c>
      <c r="E1813" s="277" t="s">
        <v>918</v>
      </c>
      <c r="F1813" s="279" t="s">
        <v>484</v>
      </c>
    </row>
    <row r="1814" spans="1:6" x14ac:dyDescent="0.3">
      <c r="A1814" s="264" t="str">
        <f t="shared" si="28"/>
        <v>AdelantoCA</v>
      </c>
      <c r="B1814" s="269">
        <v>92301</v>
      </c>
      <c r="C1814" s="270" t="s">
        <v>2727</v>
      </c>
      <c r="D1814" s="270" t="s">
        <v>380</v>
      </c>
      <c r="E1814" s="277" t="s">
        <v>1030</v>
      </c>
      <c r="F1814" s="279" t="s">
        <v>484</v>
      </c>
    </row>
    <row r="1815" spans="1:6" x14ac:dyDescent="0.3">
      <c r="A1815" s="264" t="str">
        <f t="shared" si="28"/>
        <v>EurekaCA</v>
      </c>
      <c r="B1815" s="269">
        <v>95503</v>
      </c>
      <c r="C1815" s="270" t="s">
        <v>2726</v>
      </c>
      <c r="D1815" s="270" t="s">
        <v>380</v>
      </c>
      <c r="E1815" s="277" t="s">
        <v>1014</v>
      </c>
      <c r="F1815" s="279" t="s">
        <v>484</v>
      </c>
    </row>
    <row r="1816" spans="1:6" x14ac:dyDescent="0.3">
      <c r="A1816" s="264" t="str">
        <f t="shared" si="28"/>
        <v>RichmondCA</v>
      </c>
      <c r="B1816" s="269">
        <v>94801</v>
      </c>
      <c r="C1816" s="270" t="s">
        <v>1393</v>
      </c>
      <c r="D1816" s="270" t="s">
        <v>380</v>
      </c>
      <c r="E1816" s="277" t="s">
        <v>918</v>
      </c>
      <c r="F1816" s="279" t="s">
        <v>484</v>
      </c>
    </row>
    <row r="1817" spans="1:6" x14ac:dyDescent="0.3">
      <c r="A1817" s="264" t="str">
        <f t="shared" si="28"/>
        <v>IrvineCA</v>
      </c>
      <c r="B1817" s="269">
        <v>92604</v>
      </c>
      <c r="C1817" s="270" t="s">
        <v>2507</v>
      </c>
      <c r="D1817" s="270" t="s">
        <v>380</v>
      </c>
      <c r="E1817" s="277" t="s">
        <v>1017</v>
      </c>
      <c r="F1817" s="279" t="s">
        <v>484</v>
      </c>
    </row>
    <row r="1818" spans="1:6" x14ac:dyDescent="0.3">
      <c r="A1818" s="264" t="str">
        <f t="shared" si="28"/>
        <v>Arden-ArcadeCA</v>
      </c>
      <c r="B1818" s="269">
        <v>95864</v>
      </c>
      <c r="C1818" s="270" t="s">
        <v>2601</v>
      </c>
      <c r="D1818" s="270" t="s">
        <v>380</v>
      </c>
      <c r="E1818" s="277" t="s">
        <v>912</v>
      </c>
      <c r="F1818" s="279" t="s">
        <v>484</v>
      </c>
    </row>
    <row r="1819" spans="1:6" x14ac:dyDescent="0.3">
      <c r="A1819" s="264" t="str">
        <f t="shared" si="28"/>
        <v>OaklandCA</v>
      </c>
      <c r="B1819" s="269">
        <v>94612</v>
      </c>
      <c r="C1819" s="270" t="s">
        <v>2552</v>
      </c>
      <c r="D1819" s="270" t="s">
        <v>380</v>
      </c>
      <c r="E1819" s="277" t="s">
        <v>918</v>
      </c>
      <c r="F1819" s="279" t="s">
        <v>484</v>
      </c>
    </row>
    <row r="1820" spans="1:6" x14ac:dyDescent="0.3">
      <c r="A1820" s="264" t="str">
        <f t="shared" si="28"/>
        <v>VallejoCA</v>
      </c>
      <c r="B1820" s="269">
        <v>94589</v>
      </c>
      <c r="C1820" s="270" t="s">
        <v>2517</v>
      </c>
      <c r="D1820" s="270" t="s">
        <v>380</v>
      </c>
      <c r="E1820" s="277" t="s">
        <v>1049</v>
      </c>
      <c r="F1820" s="279" t="s">
        <v>484</v>
      </c>
    </row>
    <row r="1821" spans="1:6" x14ac:dyDescent="0.3">
      <c r="A1821" s="264" t="str">
        <f t="shared" si="28"/>
        <v>Santa RosaCA</v>
      </c>
      <c r="B1821" s="269">
        <v>95405</v>
      </c>
      <c r="C1821" s="270" t="s">
        <v>1039</v>
      </c>
      <c r="D1821" s="270" t="s">
        <v>380</v>
      </c>
      <c r="E1821" s="277" t="s">
        <v>1039</v>
      </c>
      <c r="F1821" s="279" t="s">
        <v>484</v>
      </c>
    </row>
    <row r="1822" spans="1:6" x14ac:dyDescent="0.3">
      <c r="A1822" s="264" t="str">
        <f t="shared" si="28"/>
        <v>ReedleyCA</v>
      </c>
      <c r="B1822" s="269">
        <v>93654</v>
      </c>
      <c r="C1822" s="270" t="s">
        <v>2728</v>
      </c>
      <c r="D1822" s="270" t="s">
        <v>380</v>
      </c>
      <c r="E1822" s="277" t="s">
        <v>1015</v>
      </c>
      <c r="F1822" s="279" t="s">
        <v>484</v>
      </c>
    </row>
    <row r="1823" spans="1:6" x14ac:dyDescent="0.3">
      <c r="A1823" s="264" t="str">
        <f t="shared" si="28"/>
        <v>Imperial BeachCA</v>
      </c>
      <c r="B1823" s="269">
        <v>91932</v>
      </c>
      <c r="C1823" s="270" t="s">
        <v>2729</v>
      </c>
      <c r="D1823" s="270" t="s">
        <v>380</v>
      </c>
      <c r="E1823" s="277" t="s">
        <v>1033</v>
      </c>
      <c r="F1823" s="279" t="s">
        <v>484</v>
      </c>
    </row>
    <row r="1824" spans="1:6" x14ac:dyDescent="0.3">
      <c r="A1824" s="264" t="str">
        <f t="shared" si="28"/>
        <v>Los AngelesCA</v>
      </c>
      <c r="B1824" s="269">
        <v>91303</v>
      </c>
      <c r="C1824" s="270" t="s">
        <v>378</v>
      </c>
      <c r="D1824" s="270" t="s">
        <v>380</v>
      </c>
      <c r="E1824" s="277" t="s">
        <v>1017</v>
      </c>
      <c r="F1824" s="279" t="s">
        <v>484</v>
      </c>
    </row>
    <row r="1825" spans="1:6" x14ac:dyDescent="0.3">
      <c r="A1825" s="264" t="str">
        <f t="shared" si="28"/>
        <v>Los AngelesCA</v>
      </c>
      <c r="B1825" s="269">
        <v>91324</v>
      </c>
      <c r="C1825" s="270" t="s">
        <v>378</v>
      </c>
      <c r="D1825" s="270" t="s">
        <v>380</v>
      </c>
      <c r="E1825" s="277" t="s">
        <v>1017</v>
      </c>
      <c r="F1825" s="279" t="s">
        <v>484</v>
      </c>
    </row>
    <row r="1826" spans="1:6" x14ac:dyDescent="0.3">
      <c r="A1826" s="264" t="str">
        <f t="shared" si="28"/>
        <v>VictorvilleCA</v>
      </c>
      <c r="B1826" s="269">
        <v>92394</v>
      </c>
      <c r="C1826" s="270" t="s">
        <v>2580</v>
      </c>
      <c r="D1826" s="270" t="s">
        <v>380</v>
      </c>
      <c r="E1826" s="277" t="s">
        <v>1030</v>
      </c>
      <c r="F1826" s="279" t="s">
        <v>484</v>
      </c>
    </row>
    <row r="1827" spans="1:6" x14ac:dyDescent="0.3">
      <c r="A1827" s="264" t="str">
        <f t="shared" si="28"/>
        <v>GlendoraCA</v>
      </c>
      <c r="B1827" s="269">
        <v>91740</v>
      </c>
      <c r="C1827" s="270" t="s">
        <v>2730</v>
      </c>
      <c r="D1827" s="270" t="s">
        <v>380</v>
      </c>
      <c r="E1827" s="277" t="s">
        <v>1017</v>
      </c>
      <c r="F1827" s="279" t="s">
        <v>484</v>
      </c>
    </row>
    <row r="1828" spans="1:6" x14ac:dyDescent="0.3">
      <c r="A1828" s="264" t="str">
        <f t="shared" si="28"/>
        <v>CarlsbadCA</v>
      </c>
      <c r="B1828" s="269">
        <v>92011</v>
      </c>
      <c r="C1828" s="270" t="s">
        <v>2590</v>
      </c>
      <c r="D1828" s="270" t="s">
        <v>380</v>
      </c>
      <c r="E1828" s="277" t="s">
        <v>1033</v>
      </c>
      <c r="F1828" s="279" t="s">
        <v>484</v>
      </c>
    </row>
    <row r="1829" spans="1:6" x14ac:dyDescent="0.3">
      <c r="A1829" s="264" t="str">
        <f t="shared" si="28"/>
        <v>Santa PaulaCA</v>
      </c>
      <c r="B1829" s="269">
        <v>93060</v>
      </c>
      <c r="C1829" s="270" t="s">
        <v>2731</v>
      </c>
      <c r="D1829" s="270" t="s">
        <v>380</v>
      </c>
      <c r="E1829" s="277" t="s">
        <v>1027</v>
      </c>
      <c r="F1829" s="279" t="s">
        <v>484</v>
      </c>
    </row>
    <row r="1830" spans="1:6" x14ac:dyDescent="0.3">
      <c r="A1830" s="264" t="str">
        <f t="shared" si="28"/>
        <v>Los AngelesCA</v>
      </c>
      <c r="B1830" s="269">
        <v>90272</v>
      </c>
      <c r="C1830" s="270" t="s">
        <v>378</v>
      </c>
      <c r="D1830" s="270" t="s">
        <v>380</v>
      </c>
      <c r="E1830" s="277" t="s">
        <v>1017</v>
      </c>
      <c r="F1830" s="279" t="s">
        <v>484</v>
      </c>
    </row>
    <row r="1831" spans="1:6" x14ac:dyDescent="0.3">
      <c r="A1831" s="264" t="str">
        <f t="shared" si="28"/>
        <v>BurbankCA</v>
      </c>
      <c r="B1831" s="269">
        <v>91504</v>
      </c>
      <c r="C1831" s="270" t="s">
        <v>2654</v>
      </c>
      <c r="D1831" s="270" t="s">
        <v>380</v>
      </c>
      <c r="E1831" s="277" t="s">
        <v>1017</v>
      </c>
      <c r="F1831" s="279" t="s">
        <v>484</v>
      </c>
    </row>
    <row r="1832" spans="1:6" x14ac:dyDescent="0.3">
      <c r="A1832" s="264" t="str">
        <f t="shared" si="28"/>
        <v>San JoseCA</v>
      </c>
      <c r="B1832" s="269">
        <v>95121</v>
      </c>
      <c r="C1832" s="270" t="s">
        <v>2487</v>
      </c>
      <c r="D1832" s="270" t="s">
        <v>380</v>
      </c>
      <c r="E1832" s="277" t="s">
        <v>915</v>
      </c>
      <c r="F1832" s="279" t="s">
        <v>484</v>
      </c>
    </row>
    <row r="1833" spans="1:6" x14ac:dyDescent="0.3">
      <c r="A1833" s="264" t="str">
        <f t="shared" si="28"/>
        <v>San JoseCA</v>
      </c>
      <c r="B1833" s="269">
        <v>95131</v>
      </c>
      <c r="C1833" s="270" t="s">
        <v>2487</v>
      </c>
      <c r="D1833" s="270" t="s">
        <v>380</v>
      </c>
      <c r="E1833" s="277" t="s">
        <v>915</v>
      </c>
      <c r="F1833" s="279" t="s">
        <v>484</v>
      </c>
    </row>
    <row r="1834" spans="1:6" x14ac:dyDescent="0.3">
      <c r="A1834" s="264" t="str">
        <f t="shared" si="28"/>
        <v>Los AngelesCA</v>
      </c>
      <c r="B1834" s="269">
        <v>90062</v>
      </c>
      <c r="C1834" s="270" t="s">
        <v>378</v>
      </c>
      <c r="D1834" s="270" t="s">
        <v>380</v>
      </c>
      <c r="E1834" s="277" t="s">
        <v>1017</v>
      </c>
      <c r="F1834" s="279" t="s">
        <v>484</v>
      </c>
    </row>
    <row r="1835" spans="1:6" x14ac:dyDescent="0.3">
      <c r="A1835" s="264" t="str">
        <f t="shared" si="28"/>
        <v>San DiegoCA</v>
      </c>
      <c r="B1835" s="269">
        <v>92119</v>
      </c>
      <c r="C1835" s="270" t="s">
        <v>2481</v>
      </c>
      <c r="D1835" s="270" t="s">
        <v>380</v>
      </c>
      <c r="E1835" s="277" t="s">
        <v>1033</v>
      </c>
      <c r="F1835" s="279" t="s">
        <v>484</v>
      </c>
    </row>
    <row r="1836" spans="1:6" x14ac:dyDescent="0.3">
      <c r="A1836" s="264" t="str">
        <f t="shared" si="28"/>
        <v>CalabasasCA</v>
      </c>
      <c r="B1836" s="269">
        <v>91302</v>
      </c>
      <c r="C1836" s="270" t="s">
        <v>2732</v>
      </c>
      <c r="D1836" s="270" t="s">
        <v>380</v>
      </c>
      <c r="E1836" s="277" t="s">
        <v>1017</v>
      </c>
      <c r="F1836" s="279" t="s">
        <v>484</v>
      </c>
    </row>
    <row r="1837" spans="1:6" x14ac:dyDescent="0.3">
      <c r="A1837" s="264" t="str">
        <f t="shared" si="28"/>
        <v>Chula VistaCA</v>
      </c>
      <c r="B1837" s="269">
        <v>91915</v>
      </c>
      <c r="C1837" s="270" t="s">
        <v>2474</v>
      </c>
      <c r="D1837" s="270" t="s">
        <v>380</v>
      </c>
      <c r="E1837" s="277" t="s">
        <v>1033</v>
      </c>
      <c r="F1837" s="279" t="s">
        <v>484</v>
      </c>
    </row>
    <row r="1838" spans="1:6" x14ac:dyDescent="0.3">
      <c r="A1838" s="264" t="str">
        <f t="shared" si="28"/>
        <v>LakewoodCA</v>
      </c>
      <c r="B1838" s="269">
        <v>90713</v>
      </c>
      <c r="C1838" s="270" t="s">
        <v>2710</v>
      </c>
      <c r="D1838" s="270" t="s">
        <v>380</v>
      </c>
      <c r="E1838" s="277" t="s">
        <v>1017</v>
      </c>
      <c r="F1838" s="279" t="s">
        <v>484</v>
      </c>
    </row>
    <row r="1839" spans="1:6" x14ac:dyDescent="0.3">
      <c r="A1839" s="264" t="str">
        <f t="shared" si="28"/>
        <v>StantonCA</v>
      </c>
      <c r="B1839" s="269">
        <v>90680</v>
      </c>
      <c r="C1839" s="270" t="s">
        <v>1667</v>
      </c>
      <c r="D1839" s="270" t="s">
        <v>380</v>
      </c>
      <c r="E1839" s="277" t="s">
        <v>1017</v>
      </c>
      <c r="F1839" s="279" t="s">
        <v>484</v>
      </c>
    </row>
    <row r="1840" spans="1:6" x14ac:dyDescent="0.3">
      <c r="A1840" s="264" t="str">
        <f t="shared" si="28"/>
        <v>OaklandCA</v>
      </c>
      <c r="B1840" s="269">
        <v>94621</v>
      </c>
      <c r="C1840" s="270" t="s">
        <v>2552</v>
      </c>
      <c r="D1840" s="270" t="s">
        <v>380</v>
      </c>
      <c r="E1840" s="277" t="s">
        <v>918</v>
      </c>
      <c r="F1840" s="279" t="s">
        <v>484</v>
      </c>
    </row>
    <row r="1841" spans="1:6" x14ac:dyDescent="0.3">
      <c r="A1841" s="264" t="str">
        <f t="shared" si="28"/>
        <v>ModestoCA</v>
      </c>
      <c r="B1841" s="269">
        <v>95358</v>
      </c>
      <c r="C1841" s="270" t="s">
        <v>1023</v>
      </c>
      <c r="D1841" s="270" t="s">
        <v>380</v>
      </c>
      <c r="E1841" s="277" t="s">
        <v>1023</v>
      </c>
      <c r="F1841" s="279" t="s">
        <v>484</v>
      </c>
    </row>
    <row r="1842" spans="1:6" x14ac:dyDescent="0.3">
      <c r="A1842" s="264" t="str">
        <f t="shared" si="28"/>
        <v>San LorenzoCA</v>
      </c>
      <c r="B1842" s="269">
        <v>94580</v>
      </c>
      <c r="C1842" s="270" t="s">
        <v>2733</v>
      </c>
      <c r="D1842" s="270" t="s">
        <v>380</v>
      </c>
      <c r="E1842" s="277" t="s">
        <v>918</v>
      </c>
      <c r="F1842" s="279" t="s">
        <v>484</v>
      </c>
    </row>
    <row r="1843" spans="1:6" x14ac:dyDescent="0.3">
      <c r="A1843" s="264" t="str">
        <f t="shared" si="28"/>
        <v>BerkeleyCA</v>
      </c>
      <c r="B1843" s="269">
        <v>94704</v>
      </c>
      <c r="C1843" s="270" t="s">
        <v>2734</v>
      </c>
      <c r="D1843" s="270" t="s">
        <v>380</v>
      </c>
      <c r="E1843" s="277" t="s">
        <v>918</v>
      </c>
      <c r="F1843" s="279" t="s">
        <v>484</v>
      </c>
    </row>
    <row r="1844" spans="1:6" x14ac:dyDescent="0.3">
      <c r="A1844" s="264" t="str">
        <f t="shared" si="28"/>
        <v>NovatoCA</v>
      </c>
      <c r="B1844" s="269">
        <v>94947</v>
      </c>
      <c r="C1844" s="270" t="s">
        <v>2735</v>
      </c>
      <c r="D1844" s="270" t="s">
        <v>380</v>
      </c>
      <c r="E1844" s="277" t="s">
        <v>918</v>
      </c>
      <c r="F1844" s="279" t="s">
        <v>484</v>
      </c>
    </row>
    <row r="1845" spans="1:6" x14ac:dyDescent="0.3">
      <c r="A1845" s="264" t="str">
        <f t="shared" si="28"/>
        <v>SelmaCA</v>
      </c>
      <c r="B1845" s="269">
        <v>93662</v>
      </c>
      <c r="C1845" s="270" t="s">
        <v>946</v>
      </c>
      <c r="D1845" s="270" t="s">
        <v>380</v>
      </c>
      <c r="E1845" s="277" t="s">
        <v>1015</v>
      </c>
      <c r="F1845" s="279" t="s">
        <v>484</v>
      </c>
    </row>
    <row r="1846" spans="1:6" x14ac:dyDescent="0.3">
      <c r="A1846" s="264" t="str">
        <f t="shared" si="28"/>
        <v>GlendoraCA</v>
      </c>
      <c r="B1846" s="269">
        <v>91741</v>
      </c>
      <c r="C1846" s="270" t="s">
        <v>2730</v>
      </c>
      <c r="D1846" s="270" t="s">
        <v>380</v>
      </c>
      <c r="E1846" s="277" t="s">
        <v>1017</v>
      </c>
      <c r="F1846" s="279" t="s">
        <v>484</v>
      </c>
    </row>
    <row r="1847" spans="1:6" x14ac:dyDescent="0.3">
      <c r="A1847" s="264" t="str">
        <f t="shared" si="28"/>
        <v>FontanaCA</v>
      </c>
      <c r="B1847" s="269">
        <v>92337</v>
      </c>
      <c r="C1847" s="270" t="s">
        <v>2477</v>
      </c>
      <c r="D1847" s="270" t="s">
        <v>380</v>
      </c>
      <c r="E1847" s="277" t="s">
        <v>1030</v>
      </c>
      <c r="F1847" s="279" t="s">
        <v>484</v>
      </c>
    </row>
    <row r="1848" spans="1:6" x14ac:dyDescent="0.3">
      <c r="A1848" s="264" t="str">
        <f t="shared" si="28"/>
        <v>El SobranteCA</v>
      </c>
      <c r="B1848" s="269">
        <v>94803</v>
      </c>
      <c r="C1848" s="270" t="s">
        <v>2736</v>
      </c>
      <c r="D1848" s="270" t="s">
        <v>380</v>
      </c>
      <c r="E1848" s="277" t="s">
        <v>918</v>
      </c>
      <c r="F1848" s="279" t="s">
        <v>484</v>
      </c>
    </row>
    <row r="1849" spans="1:6" x14ac:dyDescent="0.3">
      <c r="A1849" s="264" t="str">
        <f t="shared" si="28"/>
        <v>MercedCA</v>
      </c>
      <c r="B1849" s="269">
        <v>95341</v>
      </c>
      <c r="C1849" s="270" t="s">
        <v>1021</v>
      </c>
      <c r="D1849" s="270" t="s">
        <v>380</v>
      </c>
      <c r="E1849" s="277" t="s">
        <v>1021</v>
      </c>
      <c r="F1849" s="279" t="s">
        <v>484</v>
      </c>
    </row>
    <row r="1850" spans="1:6" x14ac:dyDescent="0.3">
      <c r="A1850" s="264" t="str">
        <f t="shared" si="28"/>
        <v>Loma LindaCA</v>
      </c>
      <c r="B1850" s="269">
        <v>92354</v>
      </c>
      <c r="C1850" s="270" t="s">
        <v>2737</v>
      </c>
      <c r="D1850" s="270" t="s">
        <v>380</v>
      </c>
      <c r="E1850" s="277" t="s">
        <v>1030</v>
      </c>
      <c r="F1850" s="279" t="s">
        <v>484</v>
      </c>
    </row>
    <row r="1851" spans="1:6" x14ac:dyDescent="0.3">
      <c r="A1851" s="264" t="str">
        <f t="shared" si="28"/>
        <v>SacramentoCA</v>
      </c>
      <c r="B1851" s="269">
        <v>95815</v>
      </c>
      <c r="C1851" s="270" t="s">
        <v>911</v>
      </c>
      <c r="D1851" s="270" t="s">
        <v>380</v>
      </c>
      <c r="E1851" s="277" t="s">
        <v>912</v>
      </c>
      <c r="F1851" s="279" t="s">
        <v>484</v>
      </c>
    </row>
    <row r="1852" spans="1:6" x14ac:dyDescent="0.3">
      <c r="A1852" s="264" t="str">
        <f t="shared" si="28"/>
        <v>Long BeachCA</v>
      </c>
      <c r="B1852" s="269">
        <v>90814</v>
      </c>
      <c r="C1852" s="270" t="s">
        <v>2471</v>
      </c>
      <c r="D1852" s="270" t="s">
        <v>380</v>
      </c>
      <c r="E1852" s="277" t="s">
        <v>1017</v>
      </c>
      <c r="F1852" s="279" t="s">
        <v>484</v>
      </c>
    </row>
    <row r="1853" spans="1:6" x14ac:dyDescent="0.3">
      <c r="A1853" s="264" t="str">
        <f t="shared" si="28"/>
        <v>Beverly HillsCA</v>
      </c>
      <c r="B1853" s="269">
        <v>90210</v>
      </c>
      <c r="C1853" s="270" t="s">
        <v>2738</v>
      </c>
      <c r="D1853" s="270" t="s">
        <v>380</v>
      </c>
      <c r="E1853" s="277" t="s">
        <v>1017</v>
      </c>
      <c r="F1853" s="279" t="s">
        <v>484</v>
      </c>
    </row>
    <row r="1854" spans="1:6" x14ac:dyDescent="0.3">
      <c r="A1854" s="264" t="str">
        <f t="shared" si="28"/>
        <v>West CovinaCA</v>
      </c>
      <c r="B1854" s="269">
        <v>91792</v>
      </c>
      <c r="C1854" s="270" t="s">
        <v>2662</v>
      </c>
      <c r="D1854" s="270" t="s">
        <v>380</v>
      </c>
      <c r="E1854" s="277" t="s">
        <v>1017</v>
      </c>
      <c r="F1854" s="279" t="s">
        <v>484</v>
      </c>
    </row>
    <row r="1855" spans="1:6" x14ac:dyDescent="0.3">
      <c r="A1855" s="264" t="str">
        <f t="shared" si="28"/>
        <v>GardenaCA</v>
      </c>
      <c r="B1855" s="269">
        <v>90249</v>
      </c>
      <c r="C1855" s="270" t="s">
        <v>2568</v>
      </c>
      <c r="D1855" s="270" t="s">
        <v>380</v>
      </c>
      <c r="E1855" s="277" t="s">
        <v>1017</v>
      </c>
      <c r="F1855" s="279" t="s">
        <v>484</v>
      </c>
    </row>
    <row r="1856" spans="1:6" x14ac:dyDescent="0.3">
      <c r="A1856" s="264" t="str">
        <f t="shared" si="28"/>
        <v>UplandCA</v>
      </c>
      <c r="B1856" s="269">
        <v>91784</v>
      </c>
      <c r="C1856" s="270" t="s">
        <v>2538</v>
      </c>
      <c r="D1856" s="270" t="s">
        <v>380</v>
      </c>
      <c r="E1856" s="277" t="s">
        <v>1030</v>
      </c>
      <c r="F1856" s="279" t="s">
        <v>484</v>
      </c>
    </row>
    <row r="1857" spans="1:6" x14ac:dyDescent="0.3">
      <c r="A1857" s="264" t="str">
        <f t="shared" si="28"/>
        <v>Garden GroveCA</v>
      </c>
      <c r="B1857" s="269">
        <v>92841</v>
      </c>
      <c r="C1857" s="270" t="s">
        <v>2631</v>
      </c>
      <c r="D1857" s="270" t="s">
        <v>380</v>
      </c>
      <c r="E1857" s="277" t="s">
        <v>1017</v>
      </c>
      <c r="F1857" s="279" t="s">
        <v>484</v>
      </c>
    </row>
    <row r="1858" spans="1:6" x14ac:dyDescent="0.3">
      <c r="A1858" s="264" t="str">
        <f t="shared" si="28"/>
        <v>Agoura HillsCA</v>
      </c>
      <c r="B1858" s="269">
        <v>91301</v>
      </c>
      <c r="C1858" s="270" t="s">
        <v>2739</v>
      </c>
      <c r="D1858" s="270" t="s">
        <v>380</v>
      </c>
      <c r="E1858" s="277" t="s">
        <v>1017</v>
      </c>
      <c r="F1858" s="279" t="s">
        <v>484</v>
      </c>
    </row>
    <row r="1859" spans="1:6" x14ac:dyDescent="0.3">
      <c r="A1859" s="264" t="str">
        <f t="shared" si="28"/>
        <v>MillbraeCA</v>
      </c>
      <c r="B1859" s="269">
        <v>94030</v>
      </c>
      <c r="C1859" s="270" t="s">
        <v>2740</v>
      </c>
      <c r="D1859" s="270" t="s">
        <v>380</v>
      </c>
      <c r="E1859" s="277" t="s">
        <v>918</v>
      </c>
      <c r="F1859" s="279" t="s">
        <v>484</v>
      </c>
    </row>
    <row r="1860" spans="1:6" x14ac:dyDescent="0.3">
      <c r="A1860" s="264" t="str">
        <f t="shared" ref="A1860:A1923" si="29">CONCATENATE(C1860,D1860)</f>
        <v>Los AngelesCA</v>
      </c>
      <c r="B1860" s="269">
        <v>91411</v>
      </c>
      <c r="C1860" s="270" t="s">
        <v>378</v>
      </c>
      <c r="D1860" s="270" t="s">
        <v>380</v>
      </c>
      <c r="E1860" s="277" t="s">
        <v>1017</v>
      </c>
      <c r="F1860" s="279" t="s">
        <v>484</v>
      </c>
    </row>
    <row r="1861" spans="1:6" x14ac:dyDescent="0.3">
      <c r="A1861" s="264" t="str">
        <f t="shared" si="29"/>
        <v>SacramentoCA</v>
      </c>
      <c r="B1861" s="269">
        <v>95841</v>
      </c>
      <c r="C1861" s="270" t="s">
        <v>911</v>
      </c>
      <c r="D1861" s="270" t="s">
        <v>380</v>
      </c>
      <c r="E1861" s="277" t="s">
        <v>912</v>
      </c>
      <c r="F1861" s="279" t="s">
        <v>484</v>
      </c>
    </row>
    <row r="1862" spans="1:6" x14ac:dyDescent="0.3">
      <c r="A1862" s="264" t="str">
        <f t="shared" si="29"/>
        <v>Los AngelesCA</v>
      </c>
      <c r="B1862" s="269">
        <v>90710</v>
      </c>
      <c r="C1862" s="270" t="s">
        <v>378</v>
      </c>
      <c r="D1862" s="270" t="s">
        <v>380</v>
      </c>
      <c r="E1862" s="277" t="s">
        <v>1017</v>
      </c>
      <c r="F1862" s="279" t="s">
        <v>484</v>
      </c>
    </row>
    <row r="1863" spans="1:6" x14ac:dyDescent="0.3">
      <c r="A1863" s="264" t="str">
        <f t="shared" si="29"/>
        <v>TracyCA</v>
      </c>
      <c r="B1863" s="269">
        <v>95377</v>
      </c>
      <c r="C1863" s="270" t="s">
        <v>2591</v>
      </c>
      <c r="D1863" s="270" t="s">
        <v>380</v>
      </c>
      <c r="E1863" s="277" t="s">
        <v>1042</v>
      </c>
      <c r="F1863" s="279" t="s">
        <v>484</v>
      </c>
    </row>
    <row r="1864" spans="1:6" x14ac:dyDescent="0.3">
      <c r="A1864" s="264" t="str">
        <f t="shared" si="29"/>
        <v>LomitaCA</v>
      </c>
      <c r="B1864" s="269">
        <v>90717</v>
      </c>
      <c r="C1864" s="270" t="s">
        <v>2741</v>
      </c>
      <c r="D1864" s="270" t="s">
        <v>380</v>
      </c>
      <c r="E1864" s="277" t="s">
        <v>1017</v>
      </c>
      <c r="F1864" s="279" t="s">
        <v>484</v>
      </c>
    </row>
    <row r="1865" spans="1:6" x14ac:dyDescent="0.3">
      <c r="A1865" s="264" t="str">
        <f t="shared" si="29"/>
        <v>ModestoCA</v>
      </c>
      <c r="B1865" s="269">
        <v>95354</v>
      </c>
      <c r="C1865" s="270" t="s">
        <v>1023</v>
      </c>
      <c r="D1865" s="270" t="s">
        <v>380</v>
      </c>
      <c r="E1865" s="277" t="s">
        <v>1023</v>
      </c>
      <c r="F1865" s="279" t="s">
        <v>484</v>
      </c>
    </row>
    <row r="1866" spans="1:6" x14ac:dyDescent="0.3">
      <c r="A1866" s="264" t="str">
        <f t="shared" si="29"/>
        <v>Nevada CityCA</v>
      </c>
      <c r="B1866" s="269">
        <v>95959</v>
      </c>
      <c r="C1866" s="270" t="s">
        <v>2742</v>
      </c>
      <c r="D1866" s="270" t="s">
        <v>380</v>
      </c>
      <c r="E1866" s="277" t="s">
        <v>1045</v>
      </c>
      <c r="F1866" s="279" t="s">
        <v>484</v>
      </c>
    </row>
    <row r="1867" spans="1:6" x14ac:dyDescent="0.3">
      <c r="A1867" s="264" t="str">
        <f t="shared" si="29"/>
        <v>OlivehurstCA</v>
      </c>
      <c r="B1867" s="269">
        <v>95961</v>
      </c>
      <c r="C1867" s="270" t="s">
        <v>2743</v>
      </c>
      <c r="D1867" s="270" t="s">
        <v>380</v>
      </c>
      <c r="E1867" s="277" t="s">
        <v>1051</v>
      </c>
      <c r="F1867" s="279" t="s">
        <v>484</v>
      </c>
    </row>
    <row r="1868" spans="1:6" x14ac:dyDescent="0.3">
      <c r="A1868" s="264" t="str">
        <f t="shared" si="29"/>
        <v>FullertonCA</v>
      </c>
      <c r="B1868" s="269">
        <v>92835</v>
      </c>
      <c r="C1868" s="270" t="s">
        <v>2599</v>
      </c>
      <c r="D1868" s="270" t="s">
        <v>380</v>
      </c>
      <c r="E1868" s="277" t="s">
        <v>1017</v>
      </c>
      <c r="F1868" s="279" t="s">
        <v>484</v>
      </c>
    </row>
    <row r="1869" spans="1:6" x14ac:dyDescent="0.3">
      <c r="A1869" s="264" t="str">
        <f t="shared" si="29"/>
        <v>SunnyvaleCA</v>
      </c>
      <c r="B1869" s="269">
        <v>94085</v>
      </c>
      <c r="C1869" s="270" t="s">
        <v>2513</v>
      </c>
      <c r="D1869" s="270" t="s">
        <v>380</v>
      </c>
      <c r="E1869" s="277" t="s">
        <v>915</v>
      </c>
      <c r="F1869" s="279" t="s">
        <v>484</v>
      </c>
    </row>
    <row r="1870" spans="1:6" x14ac:dyDescent="0.3">
      <c r="A1870" s="264" t="str">
        <f t="shared" si="29"/>
        <v>CoronaCA</v>
      </c>
      <c r="B1870" s="269">
        <v>92881</v>
      </c>
      <c r="C1870" s="270" t="s">
        <v>2522</v>
      </c>
      <c r="D1870" s="270" t="s">
        <v>380</v>
      </c>
      <c r="E1870" s="277" t="s">
        <v>1030</v>
      </c>
      <c r="F1870" s="279" t="s">
        <v>484</v>
      </c>
    </row>
    <row r="1871" spans="1:6" x14ac:dyDescent="0.3">
      <c r="A1871" s="264" t="str">
        <f t="shared" si="29"/>
        <v>San BernardinoCA</v>
      </c>
      <c r="B1871" s="269">
        <v>92405</v>
      </c>
      <c r="C1871" s="270" t="s">
        <v>2553</v>
      </c>
      <c r="D1871" s="270" t="s">
        <v>380</v>
      </c>
      <c r="E1871" s="277" t="s">
        <v>1030</v>
      </c>
      <c r="F1871" s="279" t="s">
        <v>484</v>
      </c>
    </row>
    <row r="1872" spans="1:6" x14ac:dyDescent="0.3">
      <c r="A1872" s="264" t="str">
        <f t="shared" si="29"/>
        <v>CoronadoCA</v>
      </c>
      <c r="B1872" s="269">
        <v>92118</v>
      </c>
      <c r="C1872" s="270" t="s">
        <v>2744</v>
      </c>
      <c r="D1872" s="270" t="s">
        <v>380</v>
      </c>
      <c r="E1872" s="277" t="s">
        <v>1033</v>
      </c>
      <c r="F1872" s="279" t="s">
        <v>484</v>
      </c>
    </row>
    <row r="1873" spans="1:6" x14ac:dyDescent="0.3">
      <c r="A1873" s="264" t="str">
        <f t="shared" si="29"/>
        <v>BerkeleyCA</v>
      </c>
      <c r="B1873" s="269">
        <v>94703</v>
      </c>
      <c r="C1873" s="270" t="s">
        <v>2734</v>
      </c>
      <c r="D1873" s="270" t="s">
        <v>380</v>
      </c>
      <c r="E1873" s="277" t="s">
        <v>918</v>
      </c>
      <c r="F1873" s="279" t="s">
        <v>484</v>
      </c>
    </row>
    <row r="1874" spans="1:6" x14ac:dyDescent="0.3">
      <c r="A1874" s="264" t="str">
        <f t="shared" si="29"/>
        <v>San Luis ObispoCA</v>
      </c>
      <c r="B1874" s="269">
        <v>93405</v>
      </c>
      <c r="C1874" s="270" t="s">
        <v>2651</v>
      </c>
      <c r="D1874" s="270" t="s">
        <v>380</v>
      </c>
      <c r="E1874" s="277" t="s">
        <v>1035</v>
      </c>
      <c r="F1874" s="279" t="s">
        <v>484</v>
      </c>
    </row>
    <row r="1875" spans="1:6" x14ac:dyDescent="0.3">
      <c r="A1875" s="264" t="str">
        <f t="shared" si="29"/>
        <v>BrawleyCA</v>
      </c>
      <c r="B1875" s="269">
        <v>92227</v>
      </c>
      <c r="C1875" s="270" t="s">
        <v>2745</v>
      </c>
      <c r="D1875" s="270" t="s">
        <v>380</v>
      </c>
      <c r="E1875" s="277" t="s">
        <v>1012</v>
      </c>
      <c r="F1875" s="279" t="s">
        <v>484</v>
      </c>
    </row>
    <row r="1876" spans="1:6" x14ac:dyDescent="0.3">
      <c r="A1876" s="264" t="str">
        <f t="shared" si="29"/>
        <v>Los AlamitosCA</v>
      </c>
      <c r="B1876" s="269">
        <v>90720</v>
      </c>
      <c r="C1876" s="270" t="s">
        <v>2746</v>
      </c>
      <c r="D1876" s="270" t="s">
        <v>380</v>
      </c>
      <c r="E1876" s="277" t="s">
        <v>1017</v>
      </c>
      <c r="F1876" s="279" t="s">
        <v>484</v>
      </c>
    </row>
    <row r="1877" spans="1:6" x14ac:dyDescent="0.3">
      <c r="A1877" s="264" t="str">
        <f t="shared" si="29"/>
        <v>WoodlandCA</v>
      </c>
      <c r="B1877" s="269">
        <v>95776</v>
      </c>
      <c r="C1877" s="270" t="s">
        <v>2648</v>
      </c>
      <c r="D1877" s="270" t="s">
        <v>380</v>
      </c>
      <c r="E1877" s="277" t="s">
        <v>912</v>
      </c>
      <c r="F1877" s="279" t="s">
        <v>484</v>
      </c>
    </row>
    <row r="1878" spans="1:6" x14ac:dyDescent="0.3">
      <c r="A1878" s="264" t="str">
        <f t="shared" si="29"/>
        <v>HerculesCA</v>
      </c>
      <c r="B1878" s="269">
        <v>94547</v>
      </c>
      <c r="C1878" s="270" t="s">
        <v>2747</v>
      </c>
      <c r="D1878" s="270" t="s">
        <v>380</v>
      </c>
      <c r="E1878" s="277" t="s">
        <v>918</v>
      </c>
      <c r="F1878" s="279" t="s">
        <v>484</v>
      </c>
    </row>
    <row r="1879" spans="1:6" x14ac:dyDescent="0.3">
      <c r="A1879" s="264" t="str">
        <f t="shared" si="29"/>
        <v>GlendaleCA</v>
      </c>
      <c r="B1879" s="269">
        <v>91202</v>
      </c>
      <c r="C1879" s="270" t="s">
        <v>112</v>
      </c>
      <c r="D1879" s="270" t="s">
        <v>380</v>
      </c>
      <c r="E1879" s="277" t="s">
        <v>1017</v>
      </c>
      <c r="F1879" s="279" t="s">
        <v>484</v>
      </c>
    </row>
    <row r="1880" spans="1:6" x14ac:dyDescent="0.3">
      <c r="A1880" s="264" t="str">
        <f t="shared" si="29"/>
        <v>Crescent CityCA</v>
      </c>
      <c r="B1880" s="269">
        <v>95531</v>
      </c>
      <c r="C1880" s="270" t="s">
        <v>1010</v>
      </c>
      <c r="D1880" s="270" t="s">
        <v>380</v>
      </c>
      <c r="E1880" s="277" t="s">
        <v>1010</v>
      </c>
      <c r="F1880" s="279" t="s">
        <v>484</v>
      </c>
    </row>
    <row r="1881" spans="1:6" x14ac:dyDescent="0.3">
      <c r="A1881" s="264" t="str">
        <f t="shared" si="29"/>
        <v>Lemon GroveCA</v>
      </c>
      <c r="B1881" s="269">
        <v>91945</v>
      </c>
      <c r="C1881" s="270" t="s">
        <v>2748</v>
      </c>
      <c r="D1881" s="270" t="s">
        <v>380</v>
      </c>
      <c r="E1881" s="277" t="s">
        <v>1033</v>
      </c>
      <c r="F1881" s="279" t="s">
        <v>484</v>
      </c>
    </row>
    <row r="1882" spans="1:6" x14ac:dyDescent="0.3">
      <c r="A1882" s="264" t="str">
        <f t="shared" si="29"/>
        <v>SunnyvaleCA</v>
      </c>
      <c r="B1882" s="269">
        <v>94089</v>
      </c>
      <c r="C1882" s="270" t="s">
        <v>2513</v>
      </c>
      <c r="D1882" s="270" t="s">
        <v>380</v>
      </c>
      <c r="E1882" s="277" t="s">
        <v>915</v>
      </c>
      <c r="F1882" s="279" t="s">
        <v>484</v>
      </c>
    </row>
    <row r="1883" spans="1:6" x14ac:dyDescent="0.3">
      <c r="A1883" s="264" t="str">
        <f t="shared" si="29"/>
        <v>ArcataCA</v>
      </c>
      <c r="B1883" s="269">
        <v>95521</v>
      </c>
      <c r="C1883" s="270" t="s">
        <v>2749</v>
      </c>
      <c r="D1883" s="270" t="s">
        <v>380</v>
      </c>
      <c r="E1883" s="277" t="s">
        <v>1014</v>
      </c>
      <c r="F1883" s="279" t="s">
        <v>484</v>
      </c>
    </row>
    <row r="1884" spans="1:6" x14ac:dyDescent="0.3">
      <c r="A1884" s="264" t="str">
        <f t="shared" si="29"/>
        <v>FullertonCA</v>
      </c>
      <c r="B1884" s="269">
        <v>92832</v>
      </c>
      <c r="C1884" s="270" t="s">
        <v>2599</v>
      </c>
      <c r="D1884" s="270" t="s">
        <v>380</v>
      </c>
      <c r="E1884" s="277" t="s">
        <v>1017</v>
      </c>
      <c r="F1884" s="279" t="s">
        <v>484</v>
      </c>
    </row>
    <row r="1885" spans="1:6" x14ac:dyDescent="0.3">
      <c r="A1885" s="264" t="str">
        <f t="shared" si="29"/>
        <v>Monterey ParkCA</v>
      </c>
      <c r="B1885" s="269">
        <v>91755</v>
      </c>
      <c r="C1885" s="270" t="s">
        <v>2677</v>
      </c>
      <c r="D1885" s="270" t="s">
        <v>380</v>
      </c>
      <c r="E1885" s="277" t="s">
        <v>1017</v>
      </c>
      <c r="F1885" s="279" t="s">
        <v>484</v>
      </c>
    </row>
    <row r="1886" spans="1:6" x14ac:dyDescent="0.3">
      <c r="A1886" s="264" t="str">
        <f t="shared" si="29"/>
        <v>San JoseCA</v>
      </c>
      <c r="B1886" s="269">
        <v>95133</v>
      </c>
      <c r="C1886" s="270" t="s">
        <v>2487</v>
      </c>
      <c r="D1886" s="270" t="s">
        <v>380</v>
      </c>
      <c r="E1886" s="277" t="s">
        <v>915</v>
      </c>
      <c r="F1886" s="279" t="s">
        <v>484</v>
      </c>
    </row>
    <row r="1887" spans="1:6" x14ac:dyDescent="0.3">
      <c r="A1887" s="264" t="str">
        <f t="shared" si="29"/>
        <v>Los AngelesCA</v>
      </c>
      <c r="B1887" s="269">
        <v>90732</v>
      </c>
      <c r="C1887" s="270" t="s">
        <v>378</v>
      </c>
      <c r="D1887" s="270" t="s">
        <v>380</v>
      </c>
      <c r="E1887" s="277" t="s">
        <v>1017</v>
      </c>
      <c r="F1887" s="279" t="s">
        <v>484</v>
      </c>
    </row>
    <row r="1888" spans="1:6" x14ac:dyDescent="0.3">
      <c r="A1888" s="264" t="str">
        <f t="shared" si="29"/>
        <v>OrangeCA</v>
      </c>
      <c r="B1888" s="269">
        <v>92868</v>
      </c>
      <c r="C1888" s="270" t="s">
        <v>2655</v>
      </c>
      <c r="D1888" s="270" t="s">
        <v>380</v>
      </c>
      <c r="E1888" s="277" t="s">
        <v>1017</v>
      </c>
      <c r="F1888" s="279" t="s">
        <v>484</v>
      </c>
    </row>
    <row r="1889" spans="1:6" x14ac:dyDescent="0.3">
      <c r="A1889" s="264" t="str">
        <f t="shared" si="29"/>
        <v>DinubaCA</v>
      </c>
      <c r="B1889" s="269">
        <v>93618</v>
      </c>
      <c r="C1889" s="270" t="s">
        <v>2750</v>
      </c>
      <c r="D1889" s="270" t="s">
        <v>380</v>
      </c>
      <c r="E1889" s="277" t="s">
        <v>1050</v>
      </c>
      <c r="F1889" s="279" t="s">
        <v>484</v>
      </c>
    </row>
    <row r="1890" spans="1:6" x14ac:dyDescent="0.3">
      <c r="A1890" s="264" t="str">
        <f t="shared" si="29"/>
        <v>WhittierCA</v>
      </c>
      <c r="B1890" s="269">
        <v>90606</v>
      </c>
      <c r="C1890" s="270" t="s">
        <v>2688</v>
      </c>
      <c r="D1890" s="270" t="s">
        <v>380</v>
      </c>
      <c r="E1890" s="277" t="s">
        <v>1017</v>
      </c>
      <c r="F1890" s="279" t="s">
        <v>484</v>
      </c>
    </row>
    <row r="1891" spans="1:6" x14ac:dyDescent="0.3">
      <c r="A1891" s="264" t="str">
        <f t="shared" si="29"/>
        <v>Santa ClaraCA</v>
      </c>
      <c r="B1891" s="269">
        <v>95054</v>
      </c>
      <c r="C1891" s="270" t="s">
        <v>2494</v>
      </c>
      <c r="D1891" s="270" t="s">
        <v>380</v>
      </c>
      <c r="E1891" s="277" t="s">
        <v>915</v>
      </c>
      <c r="F1891" s="279" t="s">
        <v>484</v>
      </c>
    </row>
    <row r="1892" spans="1:6" x14ac:dyDescent="0.3">
      <c r="A1892" s="264" t="str">
        <f t="shared" si="29"/>
        <v>PasadenaCA</v>
      </c>
      <c r="B1892" s="269">
        <v>91103</v>
      </c>
      <c r="C1892" s="270" t="s">
        <v>2656</v>
      </c>
      <c r="D1892" s="270" t="s">
        <v>380</v>
      </c>
      <c r="E1892" s="277" t="s">
        <v>1017</v>
      </c>
      <c r="F1892" s="279" t="s">
        <v>484</v>
      </c>
    </row>
    <row r="1893" spans="1:6" x14ac:dyDescent="0.3">
      <c r="A1893" s="264" t="str">
        <f t="shared" si="29"/>
        <v>Rancho CordovaCA</v>
      </c>
      <c r="B1893" s="269">
        <v>95827</v>
      </c>
      <c r="C1893" s="270" t="s">
        <v>2508</v>
      </c>
      <c r="D1893" s="270" t="s">
        <v>380</v>
      </c>
      <c r="E1893" s="277" t="s">
        <v>912</v>
      </c>
      <c r="F1893" s="279" t="s">
        <v>484</v>
      </c>
    </row>
    <row r="1894" spans="1:6" x14ac:dyDescent="0.3">
      <c r="A1894" s="264" t="str">
        <f t="shared" si="29"/>
        <v>NipomoCA</v>
      </c>
      <c r="B1894" s="269">
        <v>93444</v>
      </c>
      <c r="C1894" s="270" t="s">
        <v>2751</v>
      </c>
      <c r="D1894" s="270" t="s">
        <v>380</v>
      </c>
      <c r="E1894" s="277" t="s">
        <v>1035</v>
      </c>
      <c r="F1894" s="279" t="s">
        <v>484</v>
      </c>
    </row>
    <row r="1895" spans="1:6" x14ac:dyDescent="0.3">
      <c r="A1895" s="264" t="str">
        <f t="shared" si="29"/>
        <v>CovinaCA</v>
      </c>
      <c r="B1895" s="269">
        <v>91724</v>
      </c>
      <c r="C1895" s="270" t="s">
        <v>2704</v>
      </c>
      <c r="D1895" s="270" t="s">
        <v>380</v>
      </c>
      <c r="E1895" s="277" t="s">
        <v>1017</v>
      </c>
      <c r="F1895" s="279" t="s">
        <v>484</v>
      </c>
    </row>
    <row r="1896" spans="1:6" x14ac:dyDescent="0.3">
      <c r="A1896" s="264" t="str">
        <f t="shared" si="29"/>
        <v>South Lake TahoeCA</v>
      </c>
      <c r="B1896" s="269">
        <v>96150</v>
      </c>
      <c r="C1896" s="270" t="s">
        <v>2752</v>
      </c>
      <c r="D1896" s="270" t="s">
        <v>380</v>
      </c>
      <c r="E1896" s="277" t="s">
        <v>912</v>
      </c>
      <c r="F1896" s="279" t="s">
        <v>484</v>
      </c>
    </row>
    <row r="1897" spans="1:6" x14ac:dyDescent="0.3">
      <c r="A1897" s="264" t="str">
        <f t="shared" si="29"/>
        <v>PattersonCA</v>
      </c>
      <c r="B1897" s="269">
        <v>95363</v>
      </c>
      <c r="C1897" s="270" t="s">
        <v>2753</v>
      </c>
      <c r="D1897" s="270" t="s">
        <v>380</v>
      </c>
      <c r="E1897" s="277" t="s">
        <v>1023</v>
      </c>
      <c r="F1897" s="279" t="s">
        <v>484</v>
      </c>
    </row>
    <row r="1898" spans="1:6" x14ac:dyDescent="0.3">
      <c r="A1898" s="264" t="str">
        <f t="shared" si="29"/>
        <v>Pacific GroveCA</v>
      </c>
      <c r="B1898" s="269">
        <v>93950</v>
      </c>
      <c r="C1898" s="270" t="s">
        <v>2754</v>
      </c>
      <c r="D1898" s="270" t="s">
        <v>380</v>
      </c>
      <c r="E1898" s="277" t="s">
        <v>1031</v>
      </c>
      <c r="F1898" s="279" t="s">
        <v>484</v>
      </c>
    </row>
    <row r="1899" spans="1:6" x14ac:dyDescent="0.3">
      <c r="A1899" s="264" t="str">
        <f t="shared" si="29"/>
        <v>WinchesterCA</v>
      </c>
      <c r="B1899" s="269">
        <v>92596</v>
      </c>
      <c r="C1899" s="270" t="s">
        <v>2304</v>
      </c>
      <c r="D1899" s="270" t="s">
        <v>380</v>
      </c>
      <c r="E1899" s="277" t="s">
        <v>1030</v>
      </c>
      <c r="F1899" s="279" t="s">
        <v>484</v>
      </c>
    </row>
    <row r="1900" spans="1:6" x14ac:dyDescent="0.3">
      <c r="A1900" s="264" t="str">
        <f t="shared" si="29"/>
        <v>DanvilleCA</v>
      </c>
      <c r="B1900" s="269">
        <v>94506</v>
      </c>
      <c r="C1900" s="270" t="s">
        <v>1304</v>
      </c>
      <c r="D1900" s="270" t="s">
        <v>380</v>
      </c>
      <c r="E1900" s="277" t="s">
        <v>918</v>
      </c>
      <c r="F1900" s="279" t="s">
        <v>484</v>
      </c>
    </row>
    <row r="1901" spans="1:6" x14ac:dyDescent="0.3">
      <c r="A1901" s="264" t="str">
        <f t="shared" si="29"/>
        <v>BurbankCA</v>
      </c>
      <c r="B1901" s="269">
        <v>91501</v>
      </c>
      <c r="C1901" s="270" t="s">
        <v>2654</v>
      </c>
      <c r="D1901" s="270" t="s">
        <v>380</v>
      </c>
      <c r="E1901" s="277" t="s">
        <v>1017</v>
      </c>
      <c r="F1901" s="279" t="s">
        <v>484</v>
      </c>
    </row>
    <row r="1902" spans="1:6" x14ac:dyDescent="0.3">
      <c r="A1902" s="264" t="str">
        <f t="shared" si="29"/>
        <v>RosamondCA</v>
      </c>
      <c r="B1902" s="269">
        <v>93560</v>
      </c>
      <c r="C1902" s="270" t="s">
        <v>2755</v>
      </c>
      <c r="D1902" s="270" t="s">
        <v>380</v>
      </c>
      <c r="E1902" s="277" t="s">
        <v>1004</v>
      </c>
      <c r="F1902" s="279" t="s">
        <v>484</v>
      </c>
    </row>
    <row r="1903" spans="1:6" x14ac:dyDescent="0.3">
      <c r="A1903" s="264" t="str">
        <f t="shared" si="29"/>
        <v>Grass ValleyCA</v>
      </c>
      <c r="B1903" s="269">
        <v>95949</v>
      </c>
      <c r="C1903" s="270" t="s">
        <v>2672</v>
      </c>
      <c r="D1903" s="270" t="s">
        <v>380</v>
      </c>
      <c r="E1903" s="277" t="s">
        <v>1045</v>
      </c>
      <c r="F1903" s="279" t="s">
        <v>484</v>
      </c>
    </row>
    <row r="1904" spans="1:6" x14ac:dyDescent="0.3">
      <c r="A1904" s="264" t="str">
        <f t="shared" si="29"/>
        <v>AlbanyCA</v>
      </c>
      <c r="B1904" s="269">
        <v>94706</v>
      </c>
      <c r="C1904" s="270" t="s">
        <v>1152</v>
      </c>
      <c r="D1904" s="270" t="s">
        <v>380</v>
      </c>
      <c r="E1904" s="277" t="s">
        <v>918</v>
      </c>
      <c r="F1904" s="279" t="s">
        <v>484</v>
      </c>
    </row>
    <row r="1905" spans="1:6" x14ac:dyDescent="0.3">
      <c r="A1905" s="264" t="str">
        <f t="shared" si="29"/>
        <v>HealdsburgCA</v>
      </c>
      <c r="B1905" s="269">
        <v>95448</v>
      </c>
      <c r="C1905" s="270" t="s">
        <v>2756</v>
      </c>
      <c r="D1905" s="270" t="s">
        <v>380</v>
      </c>
      <c r="E1905" s="277" t="s">
        <v>1039</v>
      </c>
      <c r="F1905" s="279" t="s">
        <v>484</v>
      </c>
    </row>
    <row r="1906" spans="1:6" x14ac:dyDescent="0.3">
      <c r="A1906" s="264" t="str">
        <f t="shared" si="29"/>
        <v>IrvineCA</v>
      </c>
      <c r="B1906" s="269">
        <v>92606</v>
      </c>
      <c r="C1906" s="270" t="s">
        <v>2507</v>
      </c>
      <c r="D1906" s="270" t="s">
        <v>380</v>
      </c>
      <c r="E1906" s="277" t="s">
        <v>1017</v>
      </c>
      <c r="F1906" s="279" t="s">
        <v>484</v>
      </c>
    </row>
    <row r="1907" spans="1:6" x14ac:dyDescent="0.3">
      <c r="A1907" s="264" t="str">
        <f t="shared" si="29"/>
        <v>Westlake VillageCA</v>
      </c>
      <c r="B1907" s="269">
        <v>91361</v>
      </c>
      <c r="C1907" s="270" t="s">
        <v>2757</v>
      </c>
      <c r="D1907" s="270" t="s">
        <v>380</v>
      </c>
      <c r="E1907" s="277" t="s">
        <v>1027</v>
      </c>
      <c r="F1907" s="279" t="s">
        <v>484</v>
      </c>
    </row>
    <row r="1908" spans="1:6" x14ac:dyDescent="0.3">
      <c r="A1908" s="264" t="str">
        <f t="shared" si="29"/>
        <v>Moreno ValleyCA</v>
      </c>
      <c r="B1908" s="269">
        <v>92551</v>
      </c>
      <c r="C1908" s="270" t="s">
        <v>2530</v>
      </c>
      <c r="D1908" s="270" t="s">
        <v>380</v>
      </c>
      <c r="E1908" s="277" t="s">
        <v>1030</v>
      </c>
      <c r="F1908" s="279" t="s">
        <v>484</v>
      </c>
    </row>
    <row r="1909" spans="1:6" x14ac:dyDescent="0.3">
      <c r="A1909" s="264" t="str">
        <f t="shared" si="29"/>
        <v>GlendaleCA</v>
      </c>
      <c r="B1909" s="269">
        <v>91201</v>
      </c>
      <c r="C1909" s="270" t="s">
        <v>112</v>
      </c>
      <c r="D1909" s="270" t="s">
        <v>380</v>
      </c>
      <c r="E1909" s="277" t="s">
        <v>1017</v>
      </c>
      <c r="F1909" s="279" t="s">
        <v>484</v>
      </c>
    </row>
    <row r="1910" spans="1:6" x14ac:dyDescent="0.3">
      <c r="A1910" s="264" t="str">
        <f t="shared" si="29"/>
        <v>Los AltosCA</v>
      </c>
      <c r="B1910" s="269">
        <v>94024</v>
      </c>
      <c r="C1910" s="270" t="s">
        <v>2758</v>
      </c>
      <c r="D1910" s="270" t="s">
        <v>380</v>
      </c>
      <c r="E1910" s="277" t="s">
        <v>915</v>
      </c>
      <c r="F1910" s="279" t="s">
        <v>484</v>
      </c>
    </row>
    <row r="1911" spans="1:6" x14ac:dyDescent="0.3">
      <c r="A1911" s="264" t="str">
        <f t="shared" si="29"/>
        <v>SacramentoCA</v>
      </c>
      <c r="B1911" s="269">
        <v>95819</v>
      </c>
      <c r="C1911" s="270" t="s">
        <v>911</v>
      </c>
      <c r="D1911" s="270" t="s">
        <v>380</v>
      </c>
      <c r="E1911" s="277" t="s">
        <v>912</v>
      </c>
      <c r="F1911" s="279" t="s">
        <v>484</v>
      </c>
    </row>
    <row r="1912" spans="1:6" x14ac:dyDescent="0.3">
      <c r="A1912" s="264" t="str">
        <f t="shared" si="29"/>
        <v>Los AngelesCA</v>
      </c>
      <c r="B1912" s="269">
        <v>91307</v>
      </c>
      <c r="C1912" s="270" t="s">
        <v>378</v>
      </c>
      <c r="D1912" s="270" t="s">
        <v>380</v>
      </c>
      <c r="E1912" s="277" t="s">
        <v>1017</v>
      </c>
      <c r="F1912" s="279" t="s">
        <v>484</v>
      </c>
    </row>
    <row r="1913" spans="1:6" x14ac:dyDescent="0.3">
      <c r="A1913" s="264" t="str">
        <f t="shared" si="29"/>
        <v>San GabrielCA</v>
      </c>
      <c r="B1913" s="269">
        <v>91775</v>
      </c>
      <c r="C1913" s="270" t="s">
        <v>2689</v>
      </c>
      <c r="D1913" s="270" t="s">
        <v>380</v>
      </c>
      <c r="E1913" s="277" t="s">
        <v>1017</v>
      </c>
      <c r="F1913" s="279" t="s">
        <v>484</v>
      </c>
    </row>
    <row r="1914" spans="1:6" x14ac:dyDescent="0.3">
      <c r="A1914" s="264" t="str">
        <f t="shared" si="29"/>
        <v>San FranciscoCA</v>
      </c>
      <c r="B1914" s="269">
        <v>94105</v>
      </c>
      <c r="C1914" s="270" t="s">
        <v>2467</v>
      </c>
      <c r="D1914" s="270" t="s">
        <v>380</v>
      </c>
      <c r="E1914" s="277" t="s">
        <v>918</v>
      </c>
      <c r="F1914" s="279" t="s">
        <v>484</v>
      </c>
    </row>
    <row r="1915" spans="1:6" x14ac:dyDescent="0.3">
      <c r="A1915" s="264" t="str">
        <f t="shared" si="29"/>
        <v>Rancho CucamongaCA</v>
      </c>
      <c r="B1915" s="269">
        <v>91737</v>
      </c>
      <c r="C1915" s="270" t="s">
        <v>2485</v>
      </c>
      <c r="D1915" s="270" t="s">
        <v>380</v>
      </c>
      <c r="E1915" s="277" t="s">
        <v>1030</v>
      </c>
      <c r="F1915" s="279" t="s">
        <v>484</v>
      </c>
    </row>
    <row r="1916" spans="1:6" x14ac:dyDescent="0.3">
      <c r="A1916" s="264" t="str">
        <f t="shared" si="29"/>
        <v>Port HuenemeCA</v>
      </c>
      <c r="B1916" s="269">
        <v>93041</v>
      </c>
      <c r="C1916" s="270" t="s">
        <v>2759</v>
      </c>
      <c r="D1916" s="270" t="s">
        <v>380</v>
      </c>
      <c r="E1916" s="277" t="s">
        <v>1027</v>
      </c>
      <c r="F1916" s="279" t="s">
        <v>484</v>
      </c>
    </row>
    <row r="1917" spans="1:6" x14ac:dyDescent="0.3">
      <c r="A1917" s="264" t="str">
        <f t="shared" si="29"/>
        <v>OrovilleCA</v>
      </c>
      <c r="B1917" s="269">
        <v>95965</v>
      </c>
      <c r="C1917" s="270" t="s">
        <v>2679</v>
      </c>
      <c r="D1917" s="270" t="s">
        <v>380</v>
      </c>
      <c r="E1917" s="277" t="s">
        <v>1006</v>
      </c>
      <c r="F1917" s="279" t="s">
        <v>484</v>
      </c>
    </row>
    <row r="1918" spans="1:6" x14ac:dyDescent="0.3">
      <c r="A1918" s="264" t="str">
        <f t="shared" si="29"/>
        <v>WhittierCA</v>
      </c>
      <c r="B1918" s="269">
        <v>90602</v>
      </c>
      <c r="C1918" s="270" t="s">
        <v>2688</v>
      </c>
      <c r="D1918" s="270" t="s">
        <v>380</v>
      </c>
      <c r="E1918" s="277" t="s">
        <v>1017</v>
      </c>
      <c r="F1918" s="279" t="s">
        <v>484</v>
      </c>
    </row>
    <row r="1919" spans="1:6" x14ac:dyDescent="0.3">
      <c r="A1919" s="264" t="str">
        <f t="shared" si="29"/>
        <v>OjaiCA</v>
      </c>
      <c r="B1919" s="269">
        <v>93023</v>
      </c>
      <c r="C1919" s="270" t="s">
        <v>2760</v>
      </c>
      <c r="D1919" s="270" t="s">
        <v>380</v>
      </c>
      <c r="E1919" s="277" t="s">
        <v>1027</v>
      </c>
      <c r="F1919" s="279" t="s">
        <v>484</v>
      </c>
    </row>
    <row r="1920" spans="1:6" x14ac:dyDescent="0.3">
      <c r="A1920" s="264" t="str">
        <f t="shared" si="29"/>
        <v>CarsonCA</v>
      </c>
      <c r="B1920" s="269">
        <v>90746</v>
      </c>
      <c r="C1920" s="270" t="s">
        <v>2606</v>
      </c>
      <c r="D1920" s="270" t="s">
        <v>380</v>
      </c>
      <c r="E1920" s="277" t="s">
        <v>1017</v>
      </c>
      <c r="F1920" s="279" t="s">
        <v>484</v>
      </c>
    </row>
    <row r="1921" spans="1:6" x14ac:dyDescent="0.3">
      <c r="A1921" s="264" t="str">
        <f t="shared" si="29"/>
        <v>BerkeleyCA</v>
      </c>
      <c r="B1921" s="269">
        <v>94702</v>
      </c>
      <c r="C1921" s="270" t="s">
        <v>2734</v>
      </c>
      <c r="D1921" s="270" t="s">
        <v>380</v>
      </c>
      <c r="E1921" s="277" t="s">
        <v>918</v>
      </c>
      <c r="F1921" s="279" t="s">
        <v>484</v>
      </c>
    </row>
    <row r="1922" spans="1:6" x14ac:dyDescent="0.3">
      <c r="A1922" s="264" t="str">
        <f t="shared" si="29"/>
        <v>MalibuCA</v>
      </c>
      <c r="B1922" s="269">
        <v>90265</v>
      </c>
      <c r="C1922" s="270" t="s">
        <v>2761</v>
      </c>
      <c r="D1922" s="270" t="s">
        <v>380</v>
      </c>
      <c r="E1922" s="277" t="s">
        <v>1017</v>
      </c>
      <c r="F1922" s="279" t="s">
        <v>484</v>
      </c>
    </row>
    <row r="1923" spans="1:6" x14ac:dyDescent="0.3">
      <c r="A1923" s="264" t="str">
        <f t="shared" si="29"/>
        <v>McKinleyvilleCA</v>
      </c>
      <c r="B1923" s="269">
        <v>95519</v>
      </c>
      <c r="C1923" s="270" t="s">
        <v>2762</v>
      </c>
      <c r="D1923" s="270" t="s">
        <v>380</v>
      </c>
      <c r="E1923" s="277" t="s">
        <v>1014</v>
      </c>
      <c r="F1923" s="279" t="s">
        <v>484</v>
      </c>
    </row>
    <row r="1924" spans="1:6" x14ac:dyDescent="0.3">
      <c r="A1924" s="264" t="str">
        <f t="shared" ref="A1924:A1987" si="30">CONCATENATE(C1924,D1924)</f>
        <v>PomonaCA</v>
      </c>
      <c r="B1924" s="269">
        <v>91768</v>
      </c>
      <c r="C1924" s="270" t="s">
        <v>2546</v>
      </c>
      <c r="D1924" s="270" t="s">
        <v>380</v>
      </c>
      <c r="E1924" s="277" t="s">
        <v>1017</v>
      </c>
      <c r="F1924" s="279" t="s">
        <v>484</v>
      </c>
    </row>
    <row r="1925" spans="1:6" x14ac:dyDescent="0.3">
      <c r="A1925" s="264" t="str">
        <f t="shared" si="30"/>
        <v>San FernandoCA</v>
      </c>
      <c r="B1925" s="269">
        <v>91340</v>
      </c>
      <c r="C1925" s="270" t="s">
        <v>2763</v>
      </c>
      <c r="D1925" s="270" t="s">
        <v>380</v>
      </c>
      <c r="E1925" s="277" t="s">
        <v>1017</v>
      </c>
      <c r="F1925" s="279" t="s">
        <v>484</v>
      </c>
    </row>
    <row r="1926" spans="1:6" x14ac:dyDescent="0.3">
      <c r="A1926" s="264" t="str">
        <f t="shared" si="30"/>
        <v>Granite BayCA</v>
      </c>
      <c r="B1926" s="269">
        <v>95746</v>
      </c>
      <c r="C1926" s="270" t="s">
        <v>2764</v>
      </c>
      <c r="D1926" s="270" t="s">
        <v>380</v>
      </c>
      <c r="E1926" s="277" t="s">
        <v>912</v>
      </c>
      <c r="F1926" s="279" t="s">
        <v>484</v>
      </c>
    </row>
    <row r="1927" spans="1:6" x14ac:dyDescent="0.3">
      <c r="A1927" s="264" t="str">
        <f t="shared" si="30"/>
        <v>DowneyCA</v>
      </c>
      <c r="B1927" s="269">
        <v>90240</v>
      </c>
      <c r="C1927" s="270" t="s">
        <v>2624</v>
      </c>
      <c r="D1927" s="270" t="s">
        <v>380</v>
      </c>
      <c r="E1927" s="277" t="s">
        <v>1017</v>
      </c>
      <c r="F1927" s="279" t="s">
        <v>484</v>
      </c>
    </row>
    <row r="1928" spans="1:6" x14ac:dyDescent="0.3">
      <c r="A1928" s="264" t="str">
        <f t="shared" si="30"/>
        <v>DuarteCA</v>
      </c>
      <c r="B1928" s="269">
        <v>91010</v>
      </c>
      <c r="C1928" s="270" t="s">
        <v>2765</v>
      </c>
      <c r="D1928" s="270" t="s">
        <v>380</v>
      </c>
      <c r="E1928" s="277" t="s">
        <v>1017</v>
      </c>
      <c r="F1928" s="279" t="s">
        <v>484</v>
      </c>
    </row>
    <row r="1929" spans="1:6" x14ac:dyDescent="0.3">
      <c r="A1929" s="264" t="str">
        <f t="shared" si="30"/>
        <v>San DiegoCA</v>
      </c>
      <c r="B1929" s="269">
        <v>92106</v>
      </c>
      <c r="C1929" s="270" t="s">
        <v>2481</v>
      </c>
      <c r="D1929" s="270" t="s">
        <v>380</v>
      </c>
      <c r="E1929" s="277" t="s">
        <v>1033</v>
      </c>
      <c r="F1929" s="279" t="s">
        <v>484</v>
      </c>
    </row>
    <row r="1930" spans="1:6" x14ac:dyDescent="0.3">
      <c r="A1930" s="264" t="str">
        <f t="shared" si="30"/>
        <v>BloomingtonCA</v>
      </c>
      <c r="B1930" s="269">
        <v>92316</v>
      </c>
      <c r="C1930" s="270" t="s">
        <v>1291</v>
      </c>
      <c r="D1930" s="270" t="s">
        <v>380</v>
      </c>
      <c r="E1930" s="277" t="s">
        <v>1030</v>
      </c>
      <c r="F1930" s="279" t="s">
        <v>484</v>
      </c>
    </row>
    <row r="1931" spans="1:6" x14ac:dyDescent="0.3">
      <c r="A1931" s="264" t="str">
        <f t="shared" si="30"/>
        <v>NorcoCA</v>
      </c>
      <c r="B1931" s="269">
        <v>92860</v>
      </c>
      <c r="C1931" s="270" t="s">
        <v>2766</v>
      </c>
      <c r="D1931" s="270" t="s">
        <v>380</v>
      </c>
      <c r="E1931" s="277" t="s">
        <v>1030</v>
      </c>
      <c r="F1931" s="279" t="s">
        <v>484</v>
      </c>
    </row>
    <row r="1932" spans="1:6" x14ac:dyDescent="0.3">
      <c r="A1932" s="264" t="str">
        <f t="shared" si="30"/>
        <v>Palo AltoCA</v>
      </c>
      <c r="B1932" s="269">
        <v>94301</v>
      </c>
      <c r="C1932" s="270" t="s">
        <v>2638</v>
      </c>
      <c r="D1932" s="270" t="s">
        <v>380</v>
      </c>
      <c r="E1932" s="277" t="s">
        <v>915</v>
      </c>
      <c r="F1932" s="279" t="s">
        <v>484</v>
      </c>
    </row>
    <row r="1933" spans="1:6" x14ac:dyDescent="0.3">
      <c r="A1933" s="264" t="str">
        <f t="shared" si="30"/>
        <v>RiverbankCA</v>
      </c>
      <c r="B1933" s="269">
        <v>95367</v>
      </c>
      <c r="C1933" s="270" t="s">
        <v>2767</v>
      </c>
      <c r="D1933" s="270" t="s">
        <v>380</v>
      </c>
      <c r="E1933" s="277" t="s">
        <v>1023</v>
      </c>
      <c r="F1933" s="279" t="s">
        <v>484</v>
      </c>
    </row>
    <row r="1934" spans="1:6" x14ac:dyDescent="0.3">
      <c r="A1934" s="264" t="str">
        <f t="shared" si="30"/>
        <v>BurbankCA</v>
      </c>
      <c r="B1934" s="269">
        <v>91506</v>
      </c>
      <c r="C1934" s="270" t="s">
        <v>2654</v>
      </c>
      <c r="D1934" s="270" t="s">
        <v>380</v>
      </c>
      <c r="E1934" s="277" t="s">
        <v>1017</v>
      </c>
      <c r="F1934" s="279" t="s">
        <v>484</v>
      </c>
    </row>
    <row r="1935" spans="1:6" x14ac:dyDescent="0.3">
      <c r="A1935" s="264" t="str">
        <f t="shared" si="30"/>
        <v>El MonteCA</v>
      </c>
      <c r="B1935" s="269">
        <v>91731</v>
      </c>
      <c r="C1935" s="270" t="s">
        <v>2619</v>
      </c>
      <c r="D1935" s="270" t="s">
        <v>380</v>
      </c>
      <c r="E1935" s="277" t="s">
        <v>1017</v>
      </c>
      <c r="F1935" s="279" t="s">
        <v>484</v>
      </c>
    </row>
    <row r="1936" spans="1:6" x14ac:dyDescent="0.3">
      <c r="A1936" s="264" t="str">
        <f t="shared" si="30"/>
        <v>San FranciscoCA</v>
      </c>
      <c r="B1936" s="269">
        <v>94127</v>
      </c>
      <c r="C1936" s="270" t="s">
        <v>2467</v>
      </c>
      <c r="D1936" s="270" t="s">
        <v>380</v>
      </c>
      <c r="E1936" s="277" t="s">
        <v>918</v>
      </c>
      <c r="F1936" s="279" t="s">
        <v>484</v>
      </c>
    </row>
    <row r="1937" spans="1:6" x14ac:dyDescent="0.3">
      <c r="A1937" s="264" t="str">
        <f t="shared" si="30"/>
        <v>DixonCA</v>
      </c>
      <c r="B1937" s="269">
        <v>95620</v>
      </c>
      <c r="C1937" s="270" t="s">
        <v>1308</v>
      </c>
      <c r="D1937" s="270" t="s">
        <v>380</v>
      </c>
      <c r="E1937" s="277" t="s">
        <v>1049</v>
      </c>
      <c r="F1937" s="279" t="s">
        <v>484</v>
      </c>
    </row>
    <row r="1938" spans="1:6" x14ac:dyDescent="0.3">
      <c r="A1938" s="264" t="str">
        <f t="shared" si="30"/>
        <v>El SegundoCA</v>
      </c>
      <c r="B1938" s="269">
        <v>90245</v>
      </c>
      <c r="C1938" s="270" t="s">
        <v>2768</v>
      </c>
      <c r="D1938" s="270" t="s">
        <v>380</v>
      </c>
      <c r="E1938" s="277" t="s">
        <v>1017</v>
      </c>
      <c r="F1938" s="279" t="s">
        <v>484</v>
      </c>
    </row>
    <row r="1939" spans="1:6" x14ac:dyDescent="0.3">
      <c r="A1939" s="264" t="str">
        <f t="shared" si="30"/>
        <v>StocktonCA</v>
      </c>
      <c r="B1939" s="269">
        <v>95212</v>
      </c>
      <c r="C1939" s="270" t="s">
        <v>1566</v>
      </c>
      <c r="D1939" s="270" t="s">
        <v>380</v>
      </c>
      <c r="E1939" s="277" t="s">
        <v>1042</v>
      </c>
      <c r="F1939" s="279" t="s">
        <v>484</v>
      </c>
    </row>
    <row r="1940" spans="1:6" x14ac:dyDescent="0.3">
      <c r="A1940" s="264" t="str">
        <f t="shared" si="30"/>
        <v>Lake ElsinoreCA</v>
      </c>
      <c r="B1940" s="269">
        <v>92532</v>
      </c>
      <c r="C1940" s="270" t="s">
        <v>2576</v>
      </c>
      <c r="D1940" s="270" t="s">
        <v>380</v>
      </c>
      <c r="E1940" s="277" t="s">
        <v>1030</v>
      </c>
      <c r="F1940" s="279" t="s">
        <v>484</v>
      </c>
    </row>
    <row r="1941" spans="1:6" x14ac:dyDescent="0.3">
      <c r="A1941" s="264" t="str">
        <f t="shared" si="30"/>
        <v>Los AngelesCA</v>
      </c>
      <c r="B1941" s="269">
        <v>91040</v>
      </c>
      <c r="C1941" s="270" t="s">
        <v>378</v>
      </c>
      <c r="D1941" s="270" t="s">
        <v>380</v>
      </c>
      <c r="E1941" s="277" t="s">
        <v>1017</v>
      </c>
      <c r="F1941" s="279" t="s">
        <v>484</v>
      </c>
    </row>
    <row r="1942" spans="1:6" x14ac:dyDescent="0.3">
      <c r="A1942" s="264" t="str">
        <f t="shared" si="30"/>
        <v>IrvineCA</v>
      </c>
      <c r="B1942" s="269">
        <v>92603</v>
      </c>
      <c r="C1942" s="270" t="s">
        <v>2507</v>
      </c>
      <c r="D1942" s="270" t="s">
        <v>380</v>
      </c>
      <c r="E1942" s="277" t="s">
        <v>1017</v>
      </c>
      <c r="F1942" s="279" t="s">
        <v>484</v>
      </c>
    </row>
    <row r="1943" spans="1:6" x14ac:dyDescent="0.3">
      <c r="A1943" s="264" t="str">
        <f t="shared" si="30"/>
        <v>Los AngelesCA</v>
      </c>
      <c r="B1943" s="269">
        <v>90061</v>
      </c>
      <c r="C1943" s="270" t="s">
        <v>378</v>
      </c>
      <c r="D1943" s="270" t="s">
        <v>380</v>
      </c>
      <c r="E1943" s="277" t="s">
        <v>1017</v>
      </c>
      <c r="F1943" s="279" t="s">
        <v>484</v>
      </c>
    </row>
    <row r="1944" spans="1:6" x14ac:dyDescent="0.3">
      <c r="A1944" s="264" t="str">
        <f t="shared" si="30"/>
        <v>Los AltosCA</v>
      </c>
      <c r="B1944" s="269">
        <v>94022</v>
      </c>
      <c r="C1944" s="270" t="s">
        <v>2758</v>
      </c>
      <c r="D1944" s="270" t="s">
        <v>380</v>
      </c>
      <c r="E1944" s="277" t="s">
        <v>915</v>
      </c>
      <c r="F1944" s="279" t="s">
        <v>484</v>
      </c>
    </row>
    <row r="1945" spans="1:6" x14ac:dyDescent="0.3">
      <c r="A1945" s="264" t="str">
        <f t="shared" si="30"/>
        <v>OaklandCA</v>
      </c>
      <c r="B1945" s="269">
        <v>94618</v>
      </c>
      <c r="C1945" s="270" t="s">
        <v>2552</v>
      </c>
      <c r="D1945" s="270" t="s">
        <v>380</v>
      </c>
      <c r="E1945" s="277" t="s">
        <v>918</v>
      </c>
      <c r="F1945" s="279" t="s">
        <v>484</v>
      </c>
    </row>
    <row r="1946" spans="1:6" x14ac:dyDescent="0.3">
      <c r="A1946" s="264" t="str">
        <f t="shared" si="30"/>
        <v>Fort BraggCA</v>
      </c>
      <c r="B1946" s="269">
        <v>95437</v>
      </c>
      <c r="C1946" s="270" t="s">
        <v>2769</v>
      </c>
      <c r="D1946" s="270" t="s">
        <v>380</v>
      </c>
      <c r="E1946" s="277" t="s">
        <v>1047</v>
      </c>
      <c r="F1946" s="279" t="s">
        <v>484</v>
      </c>
    </row>
    <row r="1947" spans="1:6" x14ac:dyDescent="0.3">
      <c r="A1947" s="264" t="str">
        <f t="shared" si="30"/>
        <v>San DiegoCA</v>
      </c>
      <c r="B1947" s="269">
        <v>92173</v>
      </c>
      <c r="C1947" s="270" t="s">
        <v>2481</v>
      </c>
      <c r="D1947" s="270" t="s">
        <v>380</v>
      </c>
      <c r="E1947" s="277" t="s">
        <v>1033</v>
      </c>
      <c r="F1947" s="279" t="s">
        <v>484</v>
      </c>
    </row>
    <row r="1948" spans="1:6" x14ac:dyDescent="0.3">
      <c r="A1948" s="264" t="str">
        <f t="shared" si="30"/>
        <v>OrindaCA</v>
      </c>
      <c r="B1948" s="269">
        <v>94563</v>
      </c>
      <c r="C1948" s="270" t="s">
        <v>2770</v>
      </c>
      <c r="D1948" s="270" t="s">
        <v>380</v>
      </c>
      <c r="E1948" s="277" t="s">
        <v>918</v>
      </c>
      <c r="F1948" s="279" t="s">
        <v>484</v>
      </c>
    </row>
    <row r="1949" spans="1:6" x14ac:dyDescent="0.3">
      <c r="A1949" s="264" t="str">
        <f t="shared" si="30"/>
        <v>San FranciscoCA</v>
      </c>
      <c r="B1949" s="269">
        <v>94108</v>
      </c>
      <c r="C1949" s="270" t="s">
        <v>2467</v>
      </c>
      <c r="D1949" s="270" t="s">
        <v>380</v>
      </c>
      <c r="E1949" s="277" t="s">
        <v>918</v>
      </c>
      <c r="F1949" s="279" t="s">
        <v>484</v>
      </c>
    </row>
    <row r="1950" spans="1:6" x14ac:dyDescent="0.3">
      <c r="A1950" s="264" t="str">
        <f t="shared" si="30"/>
        <v>ComptonCA</v>
      </c>
      <c r="B1950" s="269">
        <v>90222</v>
      </c>
      <c r="C1950" s="270" t="s">
        <v>2666</v>
      </c>
      <c r="D1950" s="270" t="s">
        <v>380</v>
      </c>
      <c r="E1950" s="277" t="s">
        <v>1017</v>
      </c>
      <c r="F1950" s="279" t="s">
        <v>484</v>
      </c>
    </row>
    <row r="1951" spans="1:6" x14ac:dyDescent="0.3">
      <c r="A1951" s="264" t="str">
        <f t="shared" si="30"/>
        <v>PinoleCA</v>
      </c>
      <c r="B1951" s="269">
        <v>94564</v>
      </c>
      <c r="C1951" s="270" t="s">
        <v>2771</v>
      </c>
      <c r="D1951" s="270" t="s">
        <v>380</v>
      </c>
      <c r="E1951" s="277" t="s">
        <v>918</v>
      </c>
      <c r="F1951" s="279" t="s">
        <v>484</v>
      </c>
    </row>
    <row r="1952" spans="1:6" x14ac:dyDescent="0.3">
      <c r="A1952" s="264" t="str">
        <f t="shared" si="30"/>
        <v>EscondidoCA</v>
      </c>
      <c r="B1952" s="269">
        <v>92029</v>
      </c>
      <c r="C1952" s="270" t="s">
        <v>2562</v>
      </c>
      <c r="D1952" s="270" t="s">
        <v>380</v>
      </c>
      <c r="E1952" s="277" t="s">
        <v>1033</v>
      </c>
      <c r="F1952" s="279" t="s">
        <v>484</v>
      </c>
    </row>
    <row r="1953" spans="1:6" x14ac:dyDescent="0.3">
      <c r="A1953" s="264" t="str">
        <f t="shared" si="30"/>
        <v>AnaheimCA</v>
      </c>
      <c r="B1953" s="269">
        <v>92808</v>
      </c>
      <c r="C1953" s="270" t="s">
        <v>2480</v>
      </c>
      <c r="D1953" s="270" t="s">
        <v>380</v>
      </c>
      <c r="E1953" s="277" t="s">
        <v>1017</v>
      </c>
      <c r="F1953" s="279" t="s">
        <v>484</v>
      </c>
    </row>
    <row r="1954" spans="1:6" x14ac:dyDescent="0.3">
      <c r="A1954" s="264" t="str">
        <f t="shared" si="30"/>
        <v>ClearlakeCA</v>
      </c>
      <c r="B1954" s="269">
        <v>95422</v>
      </c>
      <c r="C1954" s="270" t="s">
        <v>1008</v>
      </c>
      <c r="D1954" s="270" t="s">
        <v>380</v>
      </c>
      <c r="E1954" s="277" t="s">
        <v>1008</v>
      </c>
      <c r="F1954" s="279" t="s">
        <v>484</v>
      </c>
    </row>
    <row r="1955" spans="1:6" x14ac:dyDescent="0.3">
      <c r="A1955" s="264" t="str">
        <f t="shared" si="30"/>
        <v>Culver CityCA</v>
      </c>
      <c r="B1955" s="269">
        <v>90232</v>
      </c>
      <c r="C1955" s="270" t="s">
        <v>2671</v>
      </c>
      <c r="D1955" s="270" t="s">
        <v>380</v>
      </c>
      <c r="E1955" s="277" t="s">
        <v>1017</v>
      </c>
      <c r="F1955" s="279" t="s">
        <v>484</v>
      </c>
    </row>
    <row r="1956" spans="1:6" x14ac:dyDescent="0.3">
      <c r="A1956" s="264" t="str">
        <f t="shared" si="30"/>
        <v>MenifeeCA</v>
      </c>
      <c r="B1956" s="269">
        <v>92585</v>
      </c>
      <c r="C1956" s="270" t="s">
        <v>2608</v>
      </c>
      <c r="D1956" s="270" t="s">
        <v>380</v>
      </c>
      <c r="E1956" s="277" t="s">
        <v>1030</v>
      </c>
      <c r="F1956" s="279" t="s">
        <v>484</v>
      </c>
    </row>
    <row r="1957" spans="1:6" x14ac:dyDescent="0.3">
      <c r="A1957" s="264" t="str">
        <f t="shared" si="30"/>
        <v>GlendaleCA</v>
      </c>
      <c r="B1957" s="269">
        <v>91203</v>
      </c>
      <c r="C1957" s="270" t="s">
        <v>112</v>
      </c>
      <c r="D1957" s="270" t="s">
        <v>380</v>
      </c>
      <c r="E1957" s="277" t="s">
        <v>1017</v>
      </c>
      <c r="F1957" s="279" t="s">
        <v>484</v>
      </c>
    </row>
    <row r="1958" spans="1:6" x14ac:dyDescent="0.3">
      <c r="A1958" s="264" t="str">
        <f t="shared" si="30"/>
        <v>InglewoodCA</v>
      </c>
      <c r="B1958" s="269">
        <v>90303</v>
      </c>
      <c r="C1958" s="270" t="s">
        <v>2678</v>
      </c>
      <c r="D1958" s="270" t="s">
        <v>380</v>
      </c>
      <c r="E1958" s="277" t="s">
        <v>1017</v>
      </c>
      <c r="F1958" s="279" t="s">
        <v>484</v>
      </c>
    </row>
    <row r="1959" spans="1:6" x14ac:dyDescent="0.3">
      <c r="A1959" s="264" t="str">
        <f t="shared" si="30"/>
        <v>San JoseCA</v>
      </c>
      <c r="B1959" s="269">
        <v>95135</v>
      </c>
      <c r="C1959" s="270" t="s">
        <v>2487</v>
      </c>
      <c r="D1959" s="270" t="s">
        <v>380</v>
      </c>
      <c r="E1959" s="277" t="s">
        <v>915</v>
      </c>
      <c r="F1959" s="279" t="s">
        <v>484</v>
      </c>
    </row>
    <row r="1960" spans="1:6" x14ac:dyDescent="0.3">
      <c r="A1960" s="264" t="str">
        <f t="shared" si="30"/>
        <v>LathropCA</v>
      </c>
      <c r="B1960" s="269">
        <v>95330</v>
      </c>
      <c r="C1960" s="270" t="s">
        <v>2772</v>
      </c>
      <c r="D1960" s="270" t="s">
        <v>380</v>
      </c>
      <c r="E1960" s="277" t="s">
        <v>1042</v>
      </c>
      <c r="F1960" s="279" t="s">
        <v>484</v>
      </c>
    </row>
    <row r="1961" spans="1:6" x14ac:dyDescent="0.3">
      <c r="A1961" s="264" t="str">
        <f t="shared" si="30"/>
        <v>Santa BarbaraCA</v>
      </c>
      <c r="B1961" s="269">
        <v>93103</v>
      </c>
      <c r="C1961" s="270" t="s">
        <v>2680</v>
      </c>
      <c r="D1961" s="270" t="s">
        <v>380</v>
      </c>
      <c r="E1961" s="277" t="s">
        <v>1038</v>
      </c>
      <c r="F1961" s="279" t="s">
        <v>484</v>
      </c>
    </row>
    <row r="1962" spans="1:6" x14ac:dyDescent="0.3">
      <c r="A1962" s="264" t="str">
        <f t="shared" si="30"/>
        <v>NovatoCA</v>
      </c>
      <c r="B1962" s="269">
        <v>94949</v>
      </c>
      <c r="C1962" s="270" t="s">
        <v>2735</v>
      </c>
      <c r="D1962" s="270" t="s">
        <v>380</v>
      </c>
      <c r="E1962" s="277" t="s">
        <v>918</v>
      </c>
      <c r="F1962" s="279" t="s">
        <v>484</v>
      </c>
    </row>
    <row r="1963" spans="1:6" x14ac:dyDescent="0.3">
      <c r="A1963" s="264" t="str">
        <f t="shared" si="30"/>
        <v>SalinasCA</v>
      </c>
      <c r="B1963" s="269">
        <v>93907</v>
      </c>
      <c r="C1963" s="270" t="s">
        <v>1031</v>
      </c>
      <c r="D1963" s="270" t="s">
        <v>380</v>
      </c>
      <c r="E1963" s="277" t="s">
        <v>1031</v>
      </c>
      <c r="F1963" s="279" t="s">
        <v>484</v>
      </c>
    </row>
    <row r="1964" spans="1:6" x14ac:dyDescent="0.3">
      <c r="A1964" s="264" t="str">
        <f t="shared" si="30"/>
        <v>San BernardinoCA</v>
      </c>
      <c r="B1964" s="269">
        <v>92411</v>
      </c>
      <c r="C1964" s="270" t="s">
        <v>2553</v>
      </c>
      <c r="D1964" s="270" t="s">
        <v>380</v>
      </c>
      <c r="E1964" s="277" t="s">
        <v>1030</v>
      </c>
      <c r="F1964" s="279" t="s">
        <v>484</v>
      </c>
    </row>
    <row r="1965" spans="1:6" x14ac:dyDescent="0.3">
      <c r="A1965" s="264" t="str">
        <f t="shared" si="30"/>
        <v>Valley CenterCA</v>
      </c>
      <c r="B1965" s="269">
        <v>92082</v>
      </c>
      <c r="C1965" s="270" t="s">
        <v>2773</v>
      </c>
      <c r="D1965" s="270" t="s">
        <v>380</v>
      </c>
      <c r="E1965" s="277" t="s">
        <v>1033</v>
      </c>
      <c r="F1965" s="279" t="s">
        <v>484</v>
      </c>
    </row>
    <row r="1966" spans="1:6" x14ac:dyDescent="0.3">
      <c r="A1966" s="264" t="str">
        <f t="shared" si="30"/>
        <v>AuburnCA</v>
      </c>
      <c r="B1966" s="269">
        <v>95602</v>
      </c>
      <c r="C1966" s="270" t="s">
        <v>954</v>
      </c>
      <c r="D1966" s="270" t="s">
        <v>380</v>
      </c>
      <c r="E1966" s="277" t="s">
        <v>912</v>
      </c>
      <c r="F1966" s="279" t="s">
        <v>484</v>
      </c>
    </row>
    <row r="1967" spans="1:6" x14ac:dyDescent="0.3">
      <c r="A1967" s="264" t="str">
        <f t="shared" si="30"/>
        <v>CovinaCA</v>
      </c>
      <c r="B1967" s="269">
        <v>91723</v>
      </c>
      <c r="C1967" s="270" t="s">
        <v>2704</v>
      </c>
      <c r="D1967" s="270" t="s">
        <v>380</v>
      </c>
      <c r="E1967" s="277" t="s">
        <v>1017</v>
      </c>
      <c r="F1967" s="279" t="s">
        <v>484</v>
      </c>
    </row>
    <row r="1968" spans="1:6" x14ac:dyDescent="0.3">
      <c r="A1968" s="264" t="str">
        <f t="shared" si="30"/>
        <v>Yorba LindaCA</v>
      </c>
      <c r="B1968" s="269">
        <v>92887</v>
      </c>
      <c r="C1968" s="270" t="s">
        <v>2584</v>
      </c>
      <c r="D1968" s="270" t="s">
        <v>380</v>
      </c>
      <c r="E1968" s="277" t="s">
        <v>1017</v>
      </c>
      <c r="F1968" s="279" t="s">
        <v>484</v>
      </c>
    </row>
    <row r="1969" spans="1:6" x14ac:dyDescent="0.3">
      <c r="A1969" s="264" t="str">
        <f t="shared" si="30"/>
        <v>RiversideCA</v>
      </c>
      <c r="B1969" s="269">
        <v>92501</v>
      </c>
      <c r="C1969" s="270" t="s">
        <v>1510</v>
      </c>
      <c r="D1969" s="270" t="s">
        <v>380</v>
      </c>
      <c r="E1969" s="277" t="s">
        <v>1030</v>
      </c>
      <c r="F1969" s="279" t="s">
        <v>484</v>
      </c>
    </row>
    <row r="1970" spans="1:6" x14ac:dyDescent="0.3">
      <c r="A1970" s="264" t="str">
        <f t="shared" si="30"/>
        <v>ImperialCA</v>
      </c>
      <c r="B1970" s="269">
        <v>92251</v>
      </c>
      <c r="C1970" s="270" t="s">
        <v>2774</v>
      </c>
      <c r="D1970" s="270" t="s">
        <v>380</v>
      </c>
      <c r="E1970" s="277" t="s">
        <v>1012</v>
      </c>
      <c r="F1970" s="279" t="s">
        <v>484</v>
      </c>
    </row>
    <row r="1971" spans="1:6" x14ac:dyDescent="0.3">
      <c r="A1971" s="264" t="str">
        <f t="shared" si="30"/>
        <v>San LeandroCA</v>
      </c>
      <c r="B1971" s="269">
        <v>94579</v>
      </c>
      <c r="C1971" s="270" t="s">
        <v>2561</v>
      </c>
      <c r="D1971" s="270" t="s">
        <v>380</v>
      </c>
      <c r="E1971" s="277" t="s">
        <v>918</v>
      </c>
      <c r="F1971" s="279" t="s">
        <v>484</v>
      </c>
    </row>
    <row r="1972" spans="1:6" x14ac:dyDescent="0.3">
      <c r="A1972" s="264" t="str">
        <f t="shared" si="30"/>
        <v>TruckeeCA</v>
      </c>
      <c r="B1972" s="269">
        <v>96161</v>
      </c>
      <c r="C1972" s="270" t="s">
        <v>2775</v>
      </c>
      <c r="D1972" s="270" t="s">
        <v>380</v>
      </c>
      <c r="E1972" s="277" t="s">
        <v>1045</v>
      </c>
      <c r="F1972" s="279" t="s">
        <v>484</v>
      </c>
    </row>
    <row r="1973" spans="1:6" x14ac:dyDescent="0.3">
      <c r="A1973" s="264" t="str">
        <f t="shared" si="30"/>
        <v>CastaicCA</v>
      </c>
      <c r="B1973" s="269">
        <v>91384</v>
      </c>
      <c r="C1973" s="270" t="s">
        <v>2776</v>
      </c>
      <c r="D1973" s="270" t="s">
        <v>380</v>
      </c>
      <c r="E1973" s="277" t="s">
        <v>1017</v>
      </c>
      <c r="F1973" s="279" t="s">
        <v>484</v>
      </c>
    </row>
    <row r="1974" spans="1:6" x14ac:dyDescent="0.3">
      <c r="A1974" s="264" t="str">
        <f t="shared" si="30"/>
        <v>La Canada FlintridgeCA</v>
      </c>
      <c r="B1974" s="269">
        <v>91011</v>
      </c>
      <c r="C1974" s="270" t="s">
        <v>2777</v>
      </c>
      <c r="D1974" s="270" t="s">
        <v>380</v>
      </c>
      <c r="E1974" s="277" t="s">
        <v>1017</v>
      </c>
      <c r="F1974" s="279" t="s">
        <v>484</v>
      </c>
    </row>
    <row r="1975" spans="1:6" x14ac:dyDescent="0.3">
      <c r="A1975" s="264" t="str">
        <f t="shared" si="30"/>
        <v>WascoCA</v>
      </c>
      <c r="B1975" s="269">
        <v>93280</v>
      </c>
      <c r="C1975" s="270" t="s">
        <v>2778</v>
      </c>
      <c r="D1975" s="270" t="s">
        <v>380</v>
      </c>
      <c r="E1975" s="277" t="s">
        <v>1004</v>
      </c>
      <c r="F1975" s="279" t="s">
        <v>484</v>
      </c>
    </row>
    <row r="1976" spans="1:6" x14ac:dyDescent="0.3">
      <c r="A1976" s="264" t="str">
        <f t="shared" si="30"/>
        <v>WhittierCA</v>
      </c>
      <c r="B1976" s="269">
        <v>90603</v>
      </c>
      <c r="C1976" s="270" t="s">
        <v>2688</v>
      </c>
      <c r="D1976" s="270" t="s">
        <v>380</v>
      </c>
      <c r="E1976" s="277" t="s">
        <v>1017</v>
      </c>
      <c r="F1976" s="279" t="s">
        <v>484</v>
      </c>
    </row>
    <row r="1977" spans="1:6" x14ac:dyDescent="0.3">
      <c r="A1977" s="264" t="str">
        <f t="shared" si="30"/>
        <v>Mountain ViewCA</v>
      </c>
      <c r="B1977" s="269">
        <v>94041</v>
      </c>
      <c r="C1977" s="270" t="s">
        <v>2614</v>
      </c>
      <c r="D1977" s="270" t="s">
        <v>380</v>
      </c>
      <c r="E1977" s="277" t="s">
        <v>915</v>
      </c>
      <c r="F1977" s="279" t="s">
        <v>484</v>
      </c>
    </row>
    <row r="1978" spans="1:6" x14ac:dyDescent="0.3">
      <c r="A1978" s="264" t="str">
        <f t="shared" si="30"/>
        <v>Garden AcresCA</v>
      </c>
      <c r="B1978" s="269">
        <v>95215</v>
      </c>
      <c r="C1978" s="270" t="s">
        <v>2779</v>
      </c>
      <c r="D1978" s="270" t="s">
        <v>380</v>
      </c>
      <c r="E1978" s="277" t="s">
        <v>1042</v>
      </c>
      <c r="F1978" s="279" t="s">
        <v>484</v>
      </c>
    </row>
    <row r="1979" spans="1:6" x14ac:dyDescent="0.3">
      <c r="A1979" s="264" t="str">
        <f t="shared" si="30"/>
        <v>ConcordCA</v>
      </c>
      <c r="B1979" s="269">
        <v>94519</v>
      </c>
      <c r="C1979" s="270" t="s">
        <v>1820</v>
      </c>
      <c r="D1979" s="270" t="s">
        <v>380</v>
      </c>
      <c r="E1979" s="277" t="s">
        <v>918</v>
      </c>
      <c r="F1979" s="279" t="s">
        <v>484</v>
      </c>
    </row>
    <row r="1980" spans="1:6" x14ac:dyDescent="0.3">
      <c r="A1980" s="264" t="str">
        <f t="shared" si="30"/>
        <v>CottonwoodCA</v>
      </c>
      <c r="B1980" s="269">
        <v>96022</v>
      </c>
      <c r="C1980" s="270" t="s">
        <v>1434</v>
      </c>
      <c r="D1980" s="270" t="s">
        <v>380</v>
      </c>
      <c r="E1980" s="277" t="s">
        <v>1028</v>
      </c>
      <c r="F1980" s="279" t="s">
        <v>484</v>
      </c>
    </row>
    <row r="1981" spans="1:6" x14ac:dyDescent="0.3">
      <c r="A1981" s="264" t="str">
        <f t="shared" si="30"/>
        <v>Newport BeachCA</v>
      </c>
      <c r="B1981" s="269">
        <v>92625</v>
      </c>
      <c r="C1981" s="270" t="s">
        <v>2603</v>
      </c>
      <c r="D1981" s="270" t="s">
        <v>380</v>
      </c>
      <c r="E1981" s="277" t="s">
        <v>1017</v>
      </c>
      <c r="F1981" s="279" t="s">
        <v>484</v>
      </c>
    </row>
    <row r="1982" spans="1:6" x14ac:dyDescent="0.3">
      <c r="A1982" s="264" t="str">
        <f t="shared" si="30"/>
        <v>Santa ClaritaCA</v>
      </c>
      <c r="B1982" s="269">
        <v>91381</v>
      </c>
      <c r="C1982" s="270" t="s">
        <v>2639</v>
      </c>
      <c r="D1982" s="270" t="s">
        <v>380</v>
      </c>
      <c r="E1982" s="277" t="s">
        <v>1017</v>
      </c>
      <c r="F1982" s="279" t="s">
        <v>484</v>
      </c>
    </row>
    <row r="1983" spans="1:6" x14ac:dyDescent="0.3">
      <c r="A1983" s="264" t="str">
        <f t="shared" si="30"/>
        <v>InglewoodCA</v>
      </c>
      <c r="B1983" s="269">
        <v>90304</v>
      </c>
      <c r="C1983" s="270" t="s">
        <v>2678</v>
      </c>
      <c r="D1983" s="270" t="s">
        <v>380</v>
      </c>
      <c r="E1983" s="277" t="s">
        <v>1017</v>
      </c>
      <c r="F1983" s="279" t="s">
        <v>484</v>
      </c>
    </row>
    <row r="1984" spans="1:6" x14ac:dyDescent="0.3">
      <c r="A1984" s="264" t="str">
        <f t="shared" si="30"/>
        <v>NovatoCA</v>
      </c>
      <c r="B1984" s="269">
        <v>94945</v>
      </c>
      <c r="C1984" s="270" t="s">
        <v>2735</v>
      </c>
      <c r="D1984" s="270" t="s">
        <v>380</v>
      </c>
      <c r="E1984" s="277" t="s">
        <v>918</v>
      </c>
      <c r="F1984" s="279" t="s">
        <v>484</v>
      </c>
    </row>
    <row r="1985" spans="1:6" x14ac:dyDescent="0.3">
      <c r="A1985" s="264" t="str">
        <f t="shared" si="30"/>
        <v>Del MarCA</v>
      </c>
      <c r="B1985" s="269">
        <v>92014</v>
      </c>
      <c r="C1985" s="270" t="s">
        <v>2780</v>
      </c>
      <c r="D1985" s="270" t="s">
        <v>380</v>
      </c>
      <c r="E1985" s="277" t="s">
        <v>1033</v>
      </c>
      <c r="F1985" s="279" t="s">
        <v>484</v>
      </c>
    </row>
    <row r="1986" spans="1:6" x14ac:dyDescent="0.3">
      <c r="A1986" s="264" t="str">
        <f t="shared" si="30"/>
        <v>Los AngelesCA</v>
      </c>
      <c r="B1986" s="269">
        <v>90293</v>
      </c>
      <c r="C1986" s="270" t="s">
        <v>378</v>
      </c>
      <c r="D1986" s="270" t="s">
        <v>380</v>
      </c>
      <c r="E1986" s="277" t="s">
        <v>1017</v>
      </c>
      <c r="F1986" s="279" t="s">
        <v>484</v>
      </c>
    </row>
    <row r="1987" spans="1:6" x14ac:dyDescent="0.3">
      <c r="A1987" s="264" t="str">
        <f t="shared" si="30"/>
        <v>San JoseCA</v>
      </c>
      <c r="B1987" s="269">
        <v>95110</v>
      </c>
      <c r="C1987" s="270" t="s">
        <v>2487</v>
      </c>
      <c r="D1987" s="270" t="s">
        <v>380</v>
      </c>
      <c r="E1987" s="277" t="s">
        <v>915</v>
      </c>
      <c r="F1987" s="279" t="s">
        <v>484</v>
      </c>
    </row>
    <row r="1988" spans="1:6" x14ac:dyDescent="0.3">
      <c r="A1988" s="264" t="str">
        <f t="shared" ref="A1988:A2051" si="31">CONCATENATE(C1988,D1988)</f>
        <v>West Puente ValleyCA</v>
      </c>
      <c r="B1988" s="269">
        <v>91746</v>
      </c>
      <c r="C1988" s="270" t="s">
        <v>2781</v>
      </c>
      <c r="D1988" s="270" t="s">
        <v>380</v>
      </c>
      <c r="E1988" s="277" t="s">
        <v>1017</v>
      </c>
      <c r="F1988" s="279" t="s">
        <v>484</v>
      </c>
    </row>
    <row r="1989" spans="1:6" x14ac:dyDescent="0.3">
      <c r="A1989" s="264" t="str">
        <f t="shared" si="31"/>
        <v>RiponCA</v>
      </c>
      <c r="B1989" s="269">
        <v>95366</v>
      </c>
      <c r="C1989" s="270" t="s">
        <v>2782</v>
      </c>
      <c r="D1989" s="270" t="s">
        <v>380</v>
      </c>
      <c r="E1989" s="277" t="s">
        <v>1042</v>
      </c>
      <c r="F1989" s="279" t="s">
        <v>484</v>
      </c>
    </row>
    <row r="1990" spans="1:6" x14ac:dyDescent="0.3">
      <c r="A1990" s="264" t="str">
        <f t="shared" si="31"/>
        <v>Los AngelesCA</v>
      </c>
      <c r="B1990" s="269">
        <v>90013</v>
      </c>
      <c r="C1990" s="270" t="s">
        <v>378</v>
      </c>
      <c r="D1990" s="270" t="s">
        <v>380</v>
      </c>
      <c r="E1990" s="277" t="s">
        <v>1017</v>
      </c>
      <c r="F1990" s="279" t="s">
        <v>484</v>
      </c>
    </row>
    <row r="1991" spans="1:6" x14ac:dyDescent="0.3">
      <c r="A1991" s="264" t="str">
        <f t="shared" si="31"/>
        <v>SacramentoCA</v>
      </c>
      <c r="B1991" s="269">
        <v>95817</v>
      </c>
      <c r="C1991" s="270" t="s">
        <v>911</v>
      </c>
      <c r="D1991" s="270" t="s">
        <v>380</v>
      </c>
      <c r="E1991" s="277" t="s">
        <v>912</v>
      </c>
      <c r="F1991" s="279" t="s">
        <v>484</v>
      </c>
    </row>
    <row r="1992" spans="1:6" x14ac:dyDescent="0.3">
      <c r="A1992" s="264" t="str">
        <f t="shared" si="31"/>
        <v>RialtoCA</v>
      </c>
      <c r="B1992" s="269">
        <v>92377</v>
      </c>
      <c r="C1992" s="270" t="s">
        <v>2510</v>
      </c>
      <c r="D1992" s="270" t="s">
        <v>380</v>
      </c>
      <c r="E1992" s="277" t="s">
        <v>1030</v>
      </c>
      <c r="F1992" s="279" t="s">
        <v>484</v>
      </c>
    </row>
    <row r="1993" spans="1:6" x14ac:dyDescent="0.3">
      <c r="A1993" s="264" t="str">
        <f t="shared" si="31"/>
        <v>SusanvilleCA</v>
      </c>
      <c r="B1993" s="269">
        <v>96130</v>
      </c>
      <c r="C1993" s="270" t="s">
        <v>1044</v>
      </c>
      <c r="D1993" s="270" t="s">
        <v>380</v>
      </c>
      <c r="E1993" s="277" t="s">
        <v>1044</v>
      </c>
      <c r="F1993" s="279" t="s">
        <v>484</v>
      </c>
    </row>
    <row r="1994" spans="1:6" x14ac:dyDescent="0.3">
      <c r="A1994" s="264" t="str">
        <f t="shared" si="31"/>
        <v>OrangeCA</v>
      </c>
      <c r="B1994" s="269">
        <v>92865</v>
      </c>
      <c r="C1994" s="270" t="s">
        <v>2655</v>
      </c>
      <c r="D1994" s="270" t="s">
        <v>380</v>
      </c>
      <c r="E1994" s="277" t="s">
        <v>1017</v>
      </c>
      <c r="F1994" s="279" t="s">
        <v>484</v>
      </c>
    </row>
    <row r="1995" spans="1:6" x14ac:dyDescent="0.3">
      <c r="A1995" s="264" t="str">
        <f t="shared" si="31"/>
        <v>CarlsbadCA</v>
      </c>
      <c r="B1995" s="269">
        <v>92010</v>
      </c>
      <c r="C1995" s="270" t="s">
        <v>2590</v>
      </c>
      <c r="D1995" s="270" t="s">
        <v>380</v>
      </c>
      <c r="E1995" s="277" t="s">
        <v>1033</v>
      </c>
      <c r="F1995" s="279" t="s">
        <v>484</v>
      </c>
    </row>
    <row r="1996" spans="1:6" x14ac:dyDescent="0.3">
      <c r="A1996" s="264" t="str">
        <f t="shared" si="31"/>
        <v>FresnoCA</v>
      </c>
      <c r="B1996" s="269">
        <v>93725</v>
      </c>
      <c r="C1996" s="270" t="s">
        <v>1015</v>
      </c>
      <c r="D1996" s="270" t="s">
        <v>380</v>
      </c>
      <c r="E1996" s="277" t="s">
        <v>1015</v>
      </c>
      <c r="F1996" s="279" t="s">
        <v>484</v>
      </c>
    </row>
    <row r="1997" spans="1:6" x14ac:dyDescent="0.3">
      <c r="A1997" s="264" t="str">
        <f t="shared" si="31"/>
        <v>Garden GroveCA</v>
      </c>
      <c r="B1997" s="269">
        <v>92844</v>
      </c>
      <c r="C1997" s="270" t="s">
        <v>2631</v>
      </c>
      <c r="D1997" s="270" t="s">
        <v>380</v>
      </c>
      <c r="E1997" s="277" t="s">
        <v>1017</v>
      </c>
      <c r="F1997" s="279" t="s">
        <v>484</v>
      </c>
    </row>
    <row r="1998" spans="1:6" x14ac:dyDescent="0.3">
      <c r="A1998" s="264" t="str">
        <f t="shared" si="31"/>
        <v>MaywoodCA</v>
      </c>
      <c r="B1998" s="269">
        <v>90270</v>
      </c>
      <c r="C1998" s="270" t="s">
        <v>2783</v>
      </c>
      <c r="D1998" s="270" t="s">
        <v>380</v>
      </c>
      <c r="E1998" s="277" t="s">
        <v>1017</v>
      </c>
      <c r="F1998" s="279" t="s">
        <v>484</v>
      </c>
    </row>
    <row r="1999" spans="1:6" x14ac:dyDescent="0.3">
      <c r="A1999" s="264" t="str">
        <f t="shared" si="31"/>
        <v>CarpinteriaCA</v>
      </c>
      <c r="B1999" s="269">
        <v>93013</v>
      </c>
      <c r="C1999" s="270" t="s">
        <v>2784</v>
      </c>
      <c r="D1999" s="270" t="s">
        <v>380</v>
      </c>
      <c r="E1999" s="277" t="s">
        <v>1038</v>
      </c>
      <c r="F1999" s="279" t="s">
        <v>484</v>
      </c>
    </row>
    <row r="2000" spans="1:6" x14ac:dyDescent="0.3">
      <c r="A2000" s="264" t="str">
        <f t="shared" si="31"/>
        <v>Santa BarbaraCA</v>
      </c>
      <c r="B2000" s="269">
        <v>93111</v>
      </c>
      <c r="C2000" s="270" t="s">
        <v>2680</v>
      </c>
      <c r="D2000" s="270" t="s">
        <v>380</v>
      </c>
      <c r="E2000" s="277" t="s">
        <v>1038</v>
      </c>
      <c r="F2000" s="279" t="s">
        <v>484</v>
      </c>
    </row>
    <row r="2001" spans="1:6" x14ac:dyDescent="0.3">
      <c r="A2001" s="264" t="str">
        <f t="shared" si="31"/>
        <v>Beverly HillsCA</v>
      </c>
      <c r="B2001" s="269">
        <v>90212</v>
      </c>
      <c r="C2001" s="270" t="s">
        <v>2738</v>
      </c>
      <c r="D2001" s="270" t="s">
        <v>380</v>
      </c>
      <c r="E2001" s="277" t="s">
        <v>1017</v>
      </c>
      <c r="F2001" s="279" t="s">
        <v>484</v>
      </c>
    </row>
    <row r="2002" spans="1:6" x14ac:dyDescent="0.3">
      <c r="A2002" s="264" t="str">
        <f t="shared" si="31"/>
        <v>Half Moon BayCA</v>
      </c>
      <c r="B2002" s="269">
        <v>94019</v>
      </c>
      <c r="C2002" s="270" t="s">
        <v>2785</v>
      </c>
      <c r="D2002" s="270" t="s">
        <v>380</v>
      </c>
      <c r="E2002" s="277" t="s">
        <v>918</v>
      </c>
      <c r="F2002" s="279" t="s">
        <v>484</v>
      </c>
    </row>
    <row r="2003" spans="1:6" x14ac:dyDescent="0.3">
      <c r="A2003" s="264" t="str">
        <f t="shared" si="31"/>
        <v>CorningCA</v>
      </c>
      <c r="B2003" s="269">
        <v>96021</v>
      </c>
      <c r="C2003" s="270" t="s">
        <v>1907</v>
      </c>
      <c r="D2003" s="270" t="s">
        <v>380</v>
      </c>
      <c r="E2003" s="277" t="s">
        <v>1028</v>
      </c>
      <c r="F2003" s="279" t="s">
        <v>484</v>
      </c>
    </row>
    <row r="2004" spans="1:6" x14ac:dyDescent="0.3">
      <c r="A2004" s="264" t="str">
        <f t="shared" si="31"/>
        <v>Santa BarbaraCA</v>
      </c>
      <c r="B2004" s="269">
        <v>93110</v>
      </c>
      <c r="C2004" s="270" t="s">
        <v>2680</v>
      </c>
      <c r="D2004" s="270" t="s">
        <v>380</v>
      </c>
      <c r="E2004" s="277" t="s">
        <v>1038</v>
      </c>
      <c r="F2004" s="279" t="s">
        <v>484</v>
      </c>
    </row>
    <row r="2005" spans="1:6" x14ac:dyDescent="0.3">
      <c r="A2005" s="264" t="str">
        <f t="shared" si="31"/>
        <v>InglewoodCA</v>
      </c>
      <c r="B2005" s="269">
        <v>90305</v>
      </c>
      <c r="C2005" s="270" t="s">
        <v>2678</v>
      </c>
      <c r="D2005" s="270" t="s">
        <v>380</v>
      </c>
      <c r="E2005" s="277" t="s">
        <v>1017</v>
      </c>
      <c r="F2005" s="279" t="s">
        <v>484</v>
      </c>
    </row>
    <row r="2006" spans="1:6" x14ac:dyDescent="0.3">
      <c r="A2006" s="264" t="str">
        <f t="shared" si="31"/>
        <v>WillitsCA</v>
      </c>
      <c r="B2006" s="269">
        <v>95490</v>
      </c>
      <c r="C2006" s="270" t="s">
        <v>2786</v>
      </c>
      <c r="D2006" s="270" t="s">
        <v>380</v>
      </c>
      <c r="E2006" s="277" t="s">
        <v>1047</v>
      </c>
      <c r="F2006" s="279" t="s">
        <v>484</v>
      </c>
    </row>
    <row r="2007" spans="1:6" x14ac:dyDescent="0.3">
      <c r="A2007" s="264" t="str">
        <f t="shared" si="31"/>
        <v>BerkeleyCA</v>
      </c>
      <c r="B2007" s="269">
        <v>94705</v>
      </c>
      <c r="C2007" s="270" t="s">
        <v>2734</v>
      </c>
      <c r="D2007" s="270" t="s">
        <v>380</v>
      </c>
      <c r="E2007" s="277" t="s">
        <v>918</v>
      </c>
      <c r="F2007" s="279" t="s">
        <v>484</v>
      </c>
    </row>
    <row r="2008" spans="1:6" x14ac:dyDescent="0.3">
      <c r="A2008" s="264" t="str">
        <f t="shared" si="31"/>
        <v>Santa ClaritaCA</v>
      </c>
      <c r="B2008" s="269">
        <v>91390</v>
      </c>
      <c r="C2008" s="270" t="s">
        <v>2639</v>
      </c>
      <c r="D2008" s="270" t="s">
        <v>380</v>
      </c>
      <c r="E2008" s="277" t="s">
        <v>1017</v>
      </c>
      <c r="F2008" s="279" t="s">
        <v>484</v>
      </c>
    </row>
    <row r="2009" spans="1:6" x14ac:dyDescent="0.3">
      <c r="A2009" s="264" t="str">
        <f t="shared" si="31"/>
        <v>GlendaleCA</v>
      </c>
      <c r="B2009" s="269">
        <v>91204</v>
      </c>
      <c r="C2009" s="270" t="s">
        <v>112</v>
      </c>
      <c r="D2009" s="270" t="s">
        <v>380</v>
      </c>
      <c r="E2009" s="277" t="s">
        <v>1017</v>
      </c>
      <c r="F2009" s="279" t="s">
        <v>484</v>
      </c>
    </row>
    <row r="2010" spans="1:6" x14ac:dyDescent="0.3">
      <c r="A2010" s="264" t="str">
        <f t="shared" si="31"/>
        <v>PasadenaCA</v>
      </c>
      <c r="B2010" s="269">
        <v>91105</v>
      </c>
      <c r="C2010" s="270" t="s">
        <v>2656</v>
      </c>
      <c r="D2010" s="270" t="s">
        <v>380</v>
      </c>
      <c r="E2010" s="277" t="s">
        <v>1017</v>
      </c>
      <c r="F2010" s="279" t="s">
        <v>484</v>
      </c>
    </row>
    <row r="2011" spans="1:6" x14ac:dyDescent="0.3">
      <c r="A2011" s="264" t="str">
        <f t="shared" si="31"/>
        <v>Solana BeachCA</v>
      </c>
      <c r="B2011" s="269">
        <v>92075</v>
      </c>
      <c r="C2011" s="270" t="s">
        <v>2787</v>
      </c>
      <c r="D2011" s="270" t="s">
        <v>380</v>
      </c>
      <c r="E2011" s="277" t="s">
        <v>1033</v>
      </c>
      <c r="F2011" s="279" t="s">
        <v>484</v>
      </c>
    </row>
    <row r="2012" spans="1:6" x14ac:dyDescent="0.3">
      <c r="A2012" s="264" t="str">
        <f t="shared" si="31"/>
        <v>American CanyonCA</v>
      </c>
      <c r="B2012" s="269">
        <v>94503</v>
      </c>
      <c r="C2012" s="270" t="s">
        <v>2788</v>
      </c>
      <c r="D2012" s="270" t="s">
        <v>380</v>
      </c>
      <c r="E2012" s="277" t="s">
        <v>1025</v>
      </c>
      <c r="F2012" s="279" t="s">
        <v>484</v>
      </c>
    </row>
    <row r="2013" spans="1:6" x14ac:dyDescent="0.3">
      <c r="A2013" s="264" t="str">
        <f t="shared" si="31"/>
        <v>LakewoodCA</v>
      </c>
      <c r="B2013" s="269">
        <v>90715</v>
      </c>
      <c r="C2013" s="270" t="s">
        <v>2710</v>
      </c>
      <c r="D2013" s="270" t="s">
        <v>380</v>
      </c>
      <c r="E2013" s="277" t="s">
        <v>1017</v>
      </c>
      <c r="F2013" s="279" t="s">
        <v>484</v>
      </c>
    </row>
    <row r="2014" spans="1:6" x14ac:dyDescent="0.3">
      <c r="A2014" s="264" t="str">
        <f t="shared" si="31"/>
        <v>GlendaleCA</v>
      </c>
      <c r="B2014" s="269">
        <v>91208</v>
      </c>
      <c r="C2014" s="270" t="s">
        <v>112</v>
      </c>
      <c r="D2014" s="270" t="s">
        <v>380</v>
      </c>
      <c r="E2014" s="277" t="s">
        <v>1017</v>
      </c>
      <c r="F2014" s="279" t="s">
        <v>484</v>
      </c>
    </row>
    <row r="2015" spans="1:6" x14ac:dyDescent="0.3">
      <c r="A2015" s="264" t="str">
        <f t="shared" si="31"/>
        <v>AlpineCA</v>
      </c>
      <c r="B2015" s="269">
        <v>91901</v>
      </c>
      <c r="C2015" s="270" t="s">
        <v>2789</v>
      </c>
      <c r="D2015" s="270" t="s">
        <v>380</v>
      </c>
      <c r="E2015" s="277" t="s">
        <v>1033</v>
      </c>
      <c r="F2015" s="279" t="s">
        <v>484</v>
      </c>
    </row>
    <row r="2016" spans="1:6" x14ac:dyDescent="0.3">
      <c r="A2016" s="264" t="str">
        <f t="shared" si="31"/>
        <v>KermanCA</v>
      </c>
      <c r="B2016" s="269">
        <v>93630</v>
      </c>
      <c r="C2016" s="270" t="s">
        <v>2790</v>
      </c>
      <c r="D2016" s="270" t="s">
        <v>380</v>
      </c>
      <c r="E2016" s="277" t="s">
        <v>1015</v>
      </c>
      <c r="F2016" s="279" t="s">
        <v>484</v>
      </c>
    </row>
    <row r="2017" spans="1:6" x14ac:dyDescent="0.3">
      <c r="A2017" s="264" t="str">
        <f t="shared" si="31"/>
        <v>SacramentoCA</v>
      </c>
      <c r="B2017" s="269">
        <v>95814</v>
      </c>
      <c r="C2017" s="270" t="s">
        <v>911</v>
      </c>
      <c r="D2017" s="270" t="s">
        <v>380</v>
      </c>
      <c r="E2017" s="277" t="s">
        <v>912</v>
      </c>
      <c r="F2017" s="279" t="s">
        <v>484</v>
      </c>
    </row>
    <row r="2018" spans="1:6" x14ac:dyDescent="0.3">
      <c r="A2018" s="264" t="str">
        <f t="shared" si="31"/>
        <v>FortunaCA</v>
      </c>
      <c r="B2018" s="269">
        <v>95540</v>
      </c>
      <c r="C2018" s="270" t="s">
        <v>2791</v>
      </c>
      <c r="D2018" s="270" t="s">
        <v>380</v>
      </c>
      <c r="E2018" s="277" t="s">
        <v>1014</v>
      </c>
      <c r="F2018" s="279" t="s">
        <v>484</v>
      </c>
    </row>
    <row r="2019" spans="1:6" x14ac:dyDescent="0.3">
      <c r="A2019" s="264" t="str">
        <f t="shared" si="31"/>
        <v>ChowchillaCA</v>
      </c>
      <c r="B2019" s="269">
        <v>93610</v>
      </c>
      <c r="C2019" s="270" t="s">
        <v>2792</v>
      </c>
      <c r="D2019" s="270" t="s">
        <v>380</v>
      </c>
      <c r="E2019" s="277" t="s">
        <v>1019</v>
      </c>
      <c r="F2019" s="279" t="s">
        <v>484</v>
      </c>
    </row>
    <row r="2020" spans="1:6" x14ac:dyDescent="0.3">
      <c r="A2020" s="264" t="str">
        <f t="shared" si="31"/>
        <v>West CarsonCA</v>
      </c>
      <c r="B2020" s="269">
        <v>90502</v>
      </c>
      <c r="C2020" s="270" t="s">
        <v>2793</v>
      </c>
      <c r="D2020" s="270" t="s">
        <v>380</v>
      </c>
      <c r="E2020" s="277" t="s">
        <v>1017</v>
      </c>
      <c r="F2020" s="279" t="s">
        <v>484</v>
      </c>
    </row>
    <row r="2021" spans="1:6" x14ac:dyDescent="0.3">
      <c r="A2021" s="264" t="str">
        <f t="shared" si="31"/>
        <v>ShafterCA</v>
      </c>
      <c r="B2021" s="269">
        <v>93263</v>
      </c>
      <c r="C2021" s="270" t="s">
        <v>2794</v>
      </c>
      <c r="D2021" s="270" t="s">
        <v>380</v>
      </c>
      <c r="E2021" s="277" t="s">
        <v>1004</v>
      </c>
      <c r="F2021" s="279" t="s">
        <v>484</v>
      </c>
    </row>
    <row r="2022" spans="1:6" x14ac:dyDescent="0.3">
      <c r="A2022" s="264" t="str">
        <f t="shared" si="31"/>
        <v>HesperiaCA</v>
      </c>
      <c r="B2022" s="269">
        <v>92344</v>
      </c>
      <c r="C2022" s="270" t="s">
        <v>2478</v>
      </c>
      <c r="D2022" s="270" t="s">
        <v>380</v>
      </c>
      <c r="E2022" s="277" t="s">
        <v>1030</v>
      </c>
      <c r="F2022" s="279" t="s">
        <v>484</v>
      </c>
    </row>
    <row r="2023" spans="1:6" x14ac:dyDescent="0.3">
      <c r="A2023" s="264" t="str">
        <f t="shared" si="31"/>
        <v>Discovery BayCA</v>
      </c>
      <c r="B2023" s="269">
        <v>94505</v>
      </c>
      <c r="C2023" s="270" t="s">
        <v>2795</v>
      </c>
      <c r="D2023" s="270" t="s">
        <v>380</v>
      </c>
      <c r="E2023" s="277" t="s">
        <v>918</v>
      </c>
      <c r="F2023" s="279" t="s">
        <v>484</v>
      </c>
    </row>
    <row r="2024" spans="1:6" x14ac:dyDescent="0.3">
      <c r="A2024" s="264" t="str">
        <f t="shared" si="31"/>
        <v>San AnselmoCA</v>
      </c>
      <c r="B2024" s="269">
        <v>94960</v>
      </c>
      <c r="C2024" s="270" t="s">
        <v>2796</v>
      </c>
      <c r="D2024" s="270" t="s">
        <v>380</v>
      </c>
      <c r="E2024" s="277" t="s">
        <v>918</v>
      </c>
      <c r="F2024" s="279" t="s">
        <v>484</v>
      </c>
    </row>
    <row r="2025" spans="1:6" x14ac:dyDescent="0.3">
      <c r="A2025" s="264" t="str">
        <f t="shared" si="31"/>
        <v>FresnoCA</v>
      </c>
      <c r="B2025" s="269">
        <v>93728</v>
      </c>
      <c r="C2025" s="270" t="s">
        <v>1015</v>
      </c>
      <c r="D2025" s="270" t="s">
        <v>380</v>
      </c>
      <c r="E2025" s="277" t="s">
        <v>1015</v>
      </c>
      <c r="F2025" s="279" t="s">
        <v>484</v>
      </c>
    </row>
    <row r="2026" spans="1:6" x14ac:dyDescent="0.3">
      <c r="A2026" s="264" t="str">
        <f t="shared" si="31"/>
        <v>Los OsosCA</v>
      </c>
      <c r="B2026" s="269">
        <v>93402</v>
      </c>
      <c r="C2026" s="270" t="s">
        <v>2797</v>
      </c>
      <c r="D2026" s="270" t="s">
        <v>380</v>
      </c>
      <c r="E2026" s="277" t="s">
        <v>1035</v>
      </c>
      <c r="F2026" s="279" t="s">
        <v>484</v>
      </c>
    </row>
    <row r="2027" spans="1:6" x14ac:dyDescent="0.3">
      <c r="A2027" s="264" t="str">
        <f t="shared" si="31"/>
        <v>KingsburgCA</v>
      </c>
      <c r="B2027" s="269">
        <v>93631</v>
      </c>
      <c r="C2027" s="270" t="s">
        <v>2798</v>
      </c>
      <c r="D2027" s="270" t="s">
        <v>380</v>
      </c>
      <c r="E2027" s="277" t="s">
        <v>1015</v>
      </c>
      <c r="F2027" s="279" t="s">
        <v>484</v>
      </c>
    </row>
    <row r="2028" spans="1:6" x14ac:dyDescent="0.3">
      <c r="A2028" s="264" t="str">
        <f t="shared" si="31"/>
        <v>Canyon LakeCA</v>
      </c>
      <c r="B2028" s="269">
        <v>92587</v>
      </c>
      <c r="C2028" s="270" t="s">
        <v>2799</v>
      </c>
      <c r="D2028" s="270" t="s">
        <v>380</v>
      </c>
      <c r="E2028" s="277" t="s">
        <v>1030</v>
      </c>
      <c r="F2028" s="279" t="s">
        <v>484</v>
      </c>
    </row>
    <row r="2029" spans="1:6" x14ac:dyDescent="0.3">
      <c r="A2029" s="264" t="str">
        <f t="shared" si="31"/>
        <v>TiburonCA</v>
      </c>
      <c r="B2029" s="269">
        <v>94920</v>
      </c>
      <c r="C2029" s="270" t="s">
        <v>2800</v>
      </c>
      <c r="D2029" s="270" t="s">
        <v>380</v>
      </c>
      <c r="E2029" s="277" t="s">
        <v>918</v>
      </c>
      <c r="F2029" s="279" t="s">
        <v>484</v>
      </c>
    </row>
    <row r="2030" spans="1:6" x14ac:dyDescent="0.3">
      <c r="A2030" s="264" t="str">
        <f t="shared" si="31"/>
        <v>BonitaCA</v>
      </c>
      <c r="B2030" s="269">
        <v>91902</v>
      </c>
      <c r="C2030" s="270" t="s">
        <v>2801</v>
      </c>
      <c r="D2030" s="270" t="s">
        <v>380</v>
      </c>
      <c r="E2030" s="277" t="s">
        <v>1033</v>
      </c>
      <c r="F2030" s="279" t="s">
        <v>484</v>
      </c>
    </row>
    <row r="2031" spans="1:6" x14ac:dyDescent="0.3">
      <c r="A2031" s="264" t="str">
        <f t="shared" si="31"/>
        <v>San JoseCA</v>
      </c>
      <c r="B2031" s="269">
        <v>95138</v>
      </c>
      <c r="C2031" s="270" t="s">
        <v>2487</v>
      </c>
      <c r="D2031" s="270" t="s">
        <v>380</v>
      </c>
      <c r="E2031" s="277" t="s">
        <v>915</v>
      </c>
      <c r="F2031" s="279" t="s">
        <v>484</v>
      </c>
    </row>
    <row r="2032" spans="1:6" x14ac:dyDescent="0.3">
      <c r="A2032" s="264" t="str">
        <f t="shared" si="31"/>
        <v>SausalitoCA</v>
      </c>
      <c r="B2032" s="269">
        <v>94965</v>
      </c>
      <c r="C2032" s="270" t="s">
        <v>2802</v>
      </c>
      <c r="D2032" s="270" t="s">
        <v>380</v>
      </c>
      <c r="E2032" s="277" t="s">
        <v>918</v>
      </c>
      <c r="F2032" s="279" t="s">
        <v>484</v>
      </c>
    </row>
    <row r="2033" spans="1:6" x14ac:dyDescent="0.3">
      <c r="A2033" s="264" t="str">
        <f t="shared" si="31"/>
        <v>GreenfieldCA</v>
      </c>
      <c r="B2033" s="269">
        <v>93927</v>
      </c>
      <c r="C2033" s="270" t="s">
        <v>2803</v>
      </c>
      <c r="D2033" s="270" t="s">
        <v>380</v>
      </c>
      <c r="E2033" s="277" t="s">
        <v>1031</v>
      </c>
      <c r="F2033" s="279" t="s">
        <v>484</v>
      </c>
    </row>
    <row r="2034" spans="1:6" x14ac:dyDescent="0.3">
      <c r="A2034" s="264" t="str">
        <f t="shared" si="31"/>
        <v>Carmel-by-the-SeaCA</v>
      </c>
      <c r="B2034" s="269">
        <v>93923</v>
      </c>
      <c r="C2034" s="270" t="s">
        <v>2804</v>
      </c>
      <c r="D2034" s="270" t="s">
        <v>380</v>
      </c>
      <c r="E2034" s="277" t="s">
        <v>1031</v>
      </c>
      <c r="F2034" s="279" t="s">
        <v>484</v>
      </c>
    </row>
    <row r="2035" spans="1:6" x14ac:dyDescent="0.3">
      <c r="A2035" s="264" t="str">
        <f t="shared" si="31"/>
        <v>TracyCA</v>
      </c>
      <c r="B2035" s="269">
        <v>95391</v>
      </c>
      <c r="C2035" s="270" t="s">
        <v>2591</v>
      </c>
      <c r="D2035" s="270" t="s">
        <v>380</v>
      </c>
      <c r="E2035" s="277" t="s">
        <v>1042</v>
      </c>
      <c r="F2035" s="279" t="s">
        <v>484</v>
      </c>
    </row>
    <row r="2036" spans="1:6" x14ac:dyDescent="0.3">
      <c r="A2036" s="264" t="str">
        <f t="shared" si="31"/>
        <v>AlamoCA</v>
      </c>
      <c r="B2036" s="269">
        <v>94507</v>
      </c>
      <c r="C2036" s="270" t="s">
        <v>2805</v>
      </c>
      <c r="D2036" s="270" t="s">
        <v>380</v>
      </c>
      <c r="E2036" s="277" t="s">
        <v>918</v>
      </c>
      <c r="F2036" s="279" t="s">
        <v>484</v>
      </c>
    </row>
    <row r="2037" spans="1:6" x14ac:dyDescent="0.3">
      <c r="A2037" s="264" t="str">
        <f t="shared" si="31"/>
        <v>MagaliaCA</v>
      </c>
      <c r="B2037" s="269">
        <v>95954</v>
      </c>
      <c r="C2037" s="270" t="s">
        <v>2806</v>
      </c>
      <c r="D2037" s="270" t="s">
        <v>380</v>
      </c>
      <c r="E2037" s="277" t="s">
        <v>1006</v>
      </c>
      <c r="F2037" s="279" t="s">
        <v>484</v>
      </c>
    </row>
    <row r="2038" spans="1:6" x14ac:dyDescent="0.3">
      <c r="A2038" s="264" t="str">
        <f t="shared" si="31"/>
        <v>BlytheCA</v>
      </c>
      <c r="B2038" s="269">
        <v>92225</v>
      </c>
      <c r="C2038" s="270" t="s">
        <v>2807</v>
      </c>
      <c r="D2038" s="270" t="s">
        <v>380</v>
      </c>
      <c r="E2038" s="277" t="s">
        <v>1030</v>
      </c>
      <c r="F2038" s="279" t="s">
        <v>484</v>
      </c>
    </row>
    <row r="2039" spans="1:6" x14ac:dyDescent="0.3">
      <c r="A2039" s="264" t="str">
        <f t="shared" si="31"/>
        <v>OrangeCA</v>
      </c>
      <c r="B2039" s="269">
        <v>92866</v>
      </c>
      <c r="C2039" s="270" t="s">
        <v>2655</v>
      </c>
      <c r="D2039" s="270" t="s">
        <v>380</v>
      </c>
      <c r="E2039" s="277" t="s">
        <v>1017</v>
      </c>
      <c r="F2039" s="279" t="s">
        <v>484</v>
      </c>
    </row>
    <row r="2040" spans="1:6" x14ac:dyDescent="0.3">
      <c r="A2040" s="264" t="str">
        <f t="shared" si="31"/>
        <v>MoragaCA</v>
      </c>
      <c r="B2040" s="269">
        <v>94556</v>
      </c>
      <c r="C2040" s="270" t="s">
        <v>2808</v>
      </c>
      <c r="D2040" s="270" t="s">
        <v>380</v>
      </c>
      <c r="E2040" s="277" t="s">
        <v>918</v>
      </c>
      <c r="F2040" s="279" t="s">
        <v>484</v>
      </c>
    </row>
    <row r="2041" spans="1:6" x14ac:dyDescent="0.3">
      <c r="A2041" s="264" t="str">
        <f t="shared" si="31"/>
        <v>Scotts ValleyCA</v>
      </c>
      <c r="B2041" s="269">
        <v>95066</v>
      </c>
      <c r="C2041" s="270" t="s">
        <v>2809</v>
      </c>
      <c r="D2041" s="270" t="s">
        <v>380</v>
      </c>
      <c r="E2041" s="277" t="s">
        <v>1037</v>
      </c>
      <c r="F2041" s="279" t="s">
        <v>484</v>
      </c>
    </row>
    <row r="2042" spans="1:6" x14ac:dyDescent="0.3">
      <c r="A2042" s="264" t="str">
        <f t="shared" si="31"/>
        <v>Los AngelesCA</v>
      </c>
      <c r="B2042" s="269">
        <v>90094</v>
      </c>
      <c r="C2042" s="270" t="s">
        <v>378</v>
      </c>
      <c r="D2042" s="270" t="s">
        <v>380</v>
      </c>
      <c r="E2042" s="277" t="s">
        <v>1017</v>
      </c>
      <c r="F2042" s="279" t="s">
        <v>484</v>
      </c>
    </row>
    <row r="2043" spans="1:6" x14ac:dyDescent="0.3">
      <c r="A2043" s="264" t="str">
        <f t="shared" si="31"/>
        <v>TaftCA</v>
      </c>
      <c r="B2043" s="269">
        <v>93268</v>
      </c>
      <c r="C2043" s="270" t="s">
        <v>2810</v>
      </c>
      <c r="D2043" s="270" t="s">
        <v>380</v>
      </c>
      <c r="E2043" s="277" t="s">
        <v>1004</v>
      </c>
      <c r="F2043" s="279" t="s">
        <v>484</v>
      </c>
    </row>
    <row r="2044" spans="1:6" x14ac:dyDescent="0.3">
      <c r="A2044" s="264" t="str">
        <f t="shared" si="31"/>
        <v>CapitolaCA</v>
      </c>
      <c r="B2044" s="269">
        <v>95010</v>
      </c>
      <c r="C2044" s="270" t="s">
        <v>2811</v>
      </c>
      <c r="D2044" s="270" t="s">
        <v>380</v>
      </c>
      <c r="E2044" s="277" t="s">
        <v>1037</v>
      </c>
      <c r="F2044" s="279" t="s">
        <v>484</v>
      </c>
    </row>
    <row r="2045" spans="1:6" x14ac:dyDescent="0.3">
      <c r="A2045" s="264" t="str">
        <f t="shared" si="31"/>
        <v>BerkeleyCA</v>
      </c>
      <c r="B2045" s="269">
        <v>94709</v>
      </c>
      <c r="C2045" s="270" t="s">
        <v>2734</v>
      </c>
      <c r="D2045" s="270" t="s">
        <v>380</v>
      </c>
      <c r="E2045" s="277" t="s">
        <v>918</v>
      </c>
      <c r="F2045" s="279" t="s">
        <v>484</v>
      </c>
    </row>
    <row r="2046" spans="1:6" x14ac:dyDescent="0.3">
      <c r="A2046" s="264" t="str">
        <f t="shared" si="31"/>
        <v>Los AngelesCA</v>
      </c>
      <c r="B2046" s="269">
        <v>91436</v>
      </c>
      <c r="C2046" s="270" t="s">
        <v>378</v>
      </c>
      <c r="D2046" s="270" t="s">
        <v>380</v>
      </c>
      <c r="E2046" s="277" t="s">
        <v>1017</v>
      </c>
      <c r="F2046" s="279" t="s">
        <v>484</v>
      </c>
    </row>
    <row r="2047" spans="1:6" x14ac:dyDescent="0.3">
      <c r="A2047" s="264" t="str">
        <f t="shared" si="31"/>
        <v>Santa MonicaCA</v>
      </c>
      <c r="B2047" s="269">
        <v>90401</v>
      </c>
      <c r="C2047" s="270" t="s">
        <v>2625</v>
      </c>
      <c r="D2047" s="270" t="s">
        <v>380</v>
      </c>
      <c r="E2047" s="277" t="s">
        <v>1017</v>
      </c>
      <c r="F2047" s="279" t="s">
        <v>484</v>
      </c>
    </row>
    <row r="2048" spans="1:6" x14ac:dyDescent="0.3">
      <c r="A2048" s="264" t="str">
        <f t="shared" si="31"/>
        <v>LindsayCA</v>
      </c>
      <c r="B2048" s="269">
        <v>93247</v>
      </c>
      <c r="C2048" s="270" t="s">
        <v>2812</v>
      </c>
      <c r="D2048" s="270" t="s">
        <v>380</v>
      </c>
      <c r="E2048" s="277" t="s">
        <v>1050</v>
      </c>
      <c r="F2048" s="279" t="s">
        <v>484</v>
      </c>
    </row>
    <row r="2049" spans="1:6" x14ac:dyDescent="0.3">
      <c r="A2049" s="264" t="str">
        <f t="shared" si="31"/>
        <v>Morro BayCA</v>
      </c>
      <c r="B2049" s="269">
        <v>93442</v>
      </c>
      <c r="C2049" s="270" t="s">
        <v>2813</v>
      </c>
      <c r="D2049" s="270" t="s">
        <v>380</v>
      </c>
      <c r="E2049" s="277" t="s">
        <v>1035</v>
      </c>
      <c r="F2049" s="279" t="s">
        <v>484</v>
      </c>
    </row>
    <row r="2050" spans="1:6" x14ac:dyDescent="0.3">
      <c r="A2050" s="264" t="str">
        <f t="shared" si="31"/>
        <v>StocktonCA</v>
      </c>
      <c r="B2050" s="269">
        <v>95203</v>
      </c>
      <c r="C2050" s="270" t="s">
        <v>1566</v>
      </c>
      <c r="D2050" s="270" t="s">
        <v>380</v>
      </c>
      <c r="E2050" s="277" t="s">
        <v>1042</v>
      </c>
      <c r="F2050" s="279" t="s">
        <v>484</v>
      </c>
    </row>
    <row r="2051" spans="1:6" x14ac:dyDescent="0.3">
      <c r="A2051" s="264" t="str">
        <f t="shared" si="31"/>
        <v>BakersfieldCA</v>
      </c>
      <c r="B2051" s="269">
        <v>93301</v>
      </c>
      <c r="C2051" s="270" t="s">
        <v>1004</v>
      </c>
      <c r="D2051" s="270" t="s">
        <v>380</v>
      </c>
      <c r="E2051" s="277" t="s">
        <v>1004</v>
      </c>
      <c r="F2051" s="279" t="s">
        <v>484</v>
      </c>
    </row>
    <row r="2052" spans="1:6" x14ac:dyDescent="0.3">
      <c r="A2052" s="264" t="str">
        <f t="shared" ref="A2052:A2115" si="32">CONCATENATE(C2052,D2052)</f>
        <v>Garden GroveCA</v>
      </c>
      <c r="B2052" s="269">
        <v>92845</v>
      </c>
      <c r="C2052" s="270" t="s">
        <v>2631</v>
      </c>
      <c r="D2052" s="270" t="s">
        <v>380</v>
      </c>
      <c r="E2052" s="277" t="s">
        <v>1017</v>
      </c>
      <c r="F2052" s="279" t="s">
        <v>484</v>
      </c>
    </row>
    <row r="2053" spans="1:6" x14ac:dyDescent="0.3">
      <c r="A2053" s="264" t="str">
        <f t="shared" si="32"/>
        <v>KelseyvilleCA</v>
      </c>
      <c r="B2053" s="269">
        <v>95451</v>
      </c>
      <c r="C2053" s="270" t="s">
        <v>2814</v>
      </c>
      <c r="D2053" s="270" t="s">
        <v>380</v>
      </c>
      <c r="E2053" s="277" t="s">
        <v>1008</v>
      </c>
      <c r="F2053" s="279" t="s">
        <v>484</v>
      </c>
    </row>
    <row r="2054" spans="1:6" x14ac:dyDescent="0.3">
      <c r="A2054" s="264" t="str">
        <f t="shared" si="32"/>
        <v>Rio VistaCA</v>
      </c>
      <c r="B2054" s="269">
        <v>94571</v>
      </c>
      <c r="C2054" s="270" t="s">
        <v>2815</v>
      </c>
      <c r="D2054" s="270" t="s">
        <v>380</v>
      </c>
      <c r="E2054" s="277" t="s">
        <v>1049</v>
      </c>
      <c r="F2054" s="279" t="s">
        <v>484</v>
      </c>
    </row>
    <row r="2055" spans="1:6" x14ac:dyDescent="0.3">
      <c r="A2055" s="264" t="str">
        <f t="shared" si="32"/>
        <v>SoledadCA</v>
      </c>
      <c r="B2055" s="269">
        <v>93960</v>
      </c>
      <c r="C2055" s="270" t="s">
        <v>2816</v>
      </c>
      <c r="D2055" s="270" t="s">
        <v>380</v>
      </c>
      <c r="E2055" s="277" t="s">
        <v>1031</v>
      </c>
      <c r="F2055" s="279" t="s">
        <v>484</v>
      </c>
    </row>
    <row r="2056" spans="1:6" x14ac:dyDescent="0.3">
      <c r="A2056" s="264" t="str">
        <f t="shared" si="32"/>
        <v>LakeportCA</v>
      </c>
      <c r="B2056" s="269">
        <v>95453</v>
      </c>
      <c r="C2056" s="270" t="s">
        <v>2817</v>
      </c>
      <c r="D2056" s="270" t="s">
        <v>380</v>
      </c>
      <c r="E2056" s="277" t="s">
        <v>1008</v>
      </c>
      <c r="F2056" s="279" t="s">
        <v>484</v>
      </c>
    </row>
    <row r="2057" spans="1:6" x14ac:dyDescent="0.3">
      <c r="A2057" s="264" t="str">
        <f t="shared" si="32"/>
        <v>Grover BeachCA</v>
      </c>
      <c r="B2057" s="269">
        <v>93433</v>
      </c>
      <c r="C2057" s="270" t="s">
        <v>2818</v>
      </c>
      <c r="D2057" s="270" t="s">
        <v>380</v>
      </c>
      <c r="E2057" s="277" t="s">
        <v>1035</v>
      </c>
      <c r="F2057" s="279" t="s">
        <v>484</v>
      </c>
    </row>
    <row r="2058" spans="1:6" x14ac:dyDescent="0.3">
      <c r="A2058" s="264" t="str">
        <f t="shared" si="32"/>
        <v>ExeterCA</v>
      </c>
      <c r="B2058" s="269">
        <v>93221</v>
      </c>
      <c r="C2058" s="270" t="s">
        <v>2819</v>
      </c>
      <c r="D2058" s="270" t="s">
        <v>380</v>
      </c>
      <c r="E2058" s="277" t="s">
        <v>1050</v>
      </c>
      <c r="F2058" s="279" t="s">
        <v>484</v>
      </c>
    </row>
    <row r="2059" spans="1:6" x14ac:dyDescent="0.3">
      <c r="A2059" s="264" t="str">
        <f t="shared" si="32"/>
        <v>Santa MonicaCA</v>
      </c>
      <c r="B2059" s="269">
        <v>90402</v>
      </c>
      <c r="C2059" s="270" t="s">
        <v>2625</v>
      </c>
      <c r="D2059" s="270" t="s">
        <v>380</v>
      </c>
      <c r="E2059" s="277" t="s">
        <v>1017</v>
      </c>
      <c r="F2059" s="279" t="s">
        <v>484</v>
      </c>
    </row>
    <row r="2060" spans="1:6" x14ac:dyDescent="0.3">
      <c r="A2060" s="264" t="str">
        <f t="shared" si="32"/>
        <v>RichmondCA</v>
      </c>
      <c r="B2060" s="269">
        <v>94805</v>
      </c>
      <c r="C2060" s="270" t="s">
        <v>1393</v>
      </c>
      <c r="D2060" s="270" t="s">
        <v>380</v>
      </c>
      <c r="E2060" s="277" t="s">
        <v>918</v>
      </c>
      <c r="F2060" s="279" t="s">
        <v>484</v>
      </c>
    </row>
    <row r="2061" spans="1:6" x14ac:dyDescent="0.3">
      <c r="A2061" s="264" t="str">
        <f t="shared" si="32"/>
        <v>Los GatosCA</v>
      </c>
      <c r="B2061" s="269">
        <v>95030</v>
      </c>
      <c r="C2061" s="270" t="s">
        <v>2706</v>
      </c>
      <c r="D2061" s="270" t="s">
        <v>380</v>
      </c>
      <c r="E2061" s="277" t="s">
        <v>915</v>
      </c>
      <c r="F2061" s="279" t="s">
        <v>484</v>
      </c>
    </row>
    <row r="2062" spans="1:6" x14ac:dyDescent="0.3">
      <c r="A2062" s="264" t="str">
        <f t="shared" si="32"/>
        <v>ArvinCA</v>
      </c>
      <c r="B2062" s="269">
        <v>93203</v>
      </c>
      <c r="C2062" s="270" t="s">
        <v>2820</v>
      </c>
      <c r="D2062" s="270" t="s">
        <v>380</v>
      </c>
      <c r="E2062" s="277" t="s">
        <v>1004</v>
      </c>
      <c r="F2062" s="279" t="s">
        <v>484</v>
      </c>
    </row>
    <row r="2063" spans="1:6" x14ac:dyDescent="0.3">
      <c r="A2063" s="264" t="str">
        <f t="shared" si="32"/>
        <v>Rio LindaCA</v>
      </c>
      <c r="B2063" s="269">
        <v>95673</v>
      </c>
      <c r="C2063" s="270" t="s">
        <v>2821</v>
      </c>
      <c r="D2063" s="270" t="s">
        <v>380</v>
      </c>
      <c r="E2063" s="277" t="s">
        <v>912</v>
      </c>
      <c r="F2063" s="279" t="s">
        <v>484</v>
      </c>
    </row>
    <row r="2064" spans="1:6" x14ac:dyDescent="0.3">
      <c r="A2064" s="264" t="str">
        <f t="shared" si="32"/>
        <v>BerkeleyCA</v>
      </c>
      <c r="B2064" s="269">
        <v>94707</v>
      </c>
      <c r="C2064" s="270" t="s">
        <v>2734</v>
      </c>
      <c r="D2064" s="270" t="s">
        <v>380</v>
      </c>
      <c r="E2064" s="277" t="s">
        <v>918</v>
      </c>
      <c r="F2064" s="279" t="s">
        <v>484</v>
      </c>
    </row>
    <row r="2065" spans="1:6" x14ac:dyDescent="0.3">
      <c r="A2065" s="264" t="str">
        <f t="shared" si="32"/>
        <v>KentfieldCA</v>
      </c>
      <c r="B2065" s="269">
        <v>94904</v>
      </c>
      <c r="C2065" s="270" t="s">
        <v>2822</v>
      </c>
      <c r="D2065" s="270" t="s">
        <v>380</v>
      </c>
      <c r="E2065" s="277" t="s">
        <v>918</v>
      </c>
      <c r="F2065" s="279" t="s">
        <v>484</v>
      </c>
    </row>
    <row r="2066" spans="1:6" x14ac:dyDescent="0.3">
      <c r="A2066" s="264" t="str">
        <f t="shared" si="32"/>
        <v>ModestoCA</v>
      </c>
      <c r="B2066" s="269">
        <v>95357</v>
      </c>
      <c r="C2066" s="270" t="s">
        <v>1023</v>
      </c>
      <c r="D2066" s="270" t="s">
        <v>380</v>
      </c>
      <c r="E2066" s="277" t="s">
        <v>1023</v>
      </c>
      <c r="F2066" s="279" t="s">
        <v>484</v>
      </c>
    </row>
    <row r="2067" spans="1:6" x14ac:dyDescent="0.3">
      <c r="A2067" s="264" t="str">
        <f t="shared" si="32"/>
        <v>Santa Fe SpringsCA</v>
      </c>
      <c r="B2067" s="269">
        <v>90670</v>
      </c>
      <c r="C2067" s="270" t="s">
        <v>2823</v>
      </c>
      <c r="D2067" s="270" t="s">
        <v>380</v>
      </c>
      <c r="E2067" s="277" t="s">
        <v>1017</v>
      </c>
      <c r="F2067" s="279" t="s">
        <v>484</v>
      </c>
    </row>
    <row r="2068" spans="1:6" x14ac:dyDescent="0.3">
      <c r="A2068" s="264" t="str">
        <f t="shared" si="32"/>
        <v>BurbankCA</v>
      </c>
      <c r="B2068" s="269">
        <v>91502</v>
      </c>
      <c r="C2068" s="270" t="s">
        <v>2654</v>
      </c>
      <c r="D2068" s="270" t="s">
        <v>380</v>
      </c>
      <c r="E2068" s="277" t="s">
        <v>1017</v>
      </c>
      <c r="F2068" s="279" t="s">
        <v>484</v>
      </c>
    </row>
    <row r="2069" spans="1:6" x14ac:dyDescent="0.3">
      <c r="A2069" s="264" t="str">
        <f t="shared" si="32"/>
        <v>LoomisCA</v>
      </c>
      <c r="B2069" s="269">
        <v>95650</v>
      </c>
      <c r="C2069" s="270" t="s">
        <v>2824</v>
      </c>
      <c r="D2069" s="270" t="s">
        <v>380</v>
      </c>
      <c r="E2069" s="277" t="s">
        <v>912</v>
      </c>
      <c r="F2069" s="279" t="s">
        <v>484</v>
      </c>
    </row>
    <row r="2070" spans="1:6" x14ac:dyDescent="0.3">
      <c r="A2070" s="264" t="str">
        <f t="shared" si="32"/>
        <v>King CityCA</v>
      </c>
      <c r="B2070" s="269">
        <v>93930</v>
      </c>
      <c r="C2070" s="270" t="s">
        <v>2825</v>
      </c>
      <c r="D2070" s="270" t="s">
        <v>380</v>
      </c>
      <c r="E2070" s="277" t="s">
        <v>1031</v>
      </c>
      <c r="F2070" s="279" t="s">
        <v>484</v>
      </c>
    </row>
    <row r="2071" spans="1:6" x14ac:dyDescent="0.3">
      <c r="A2071" s="264" t="str">
        <f t="shared" si="32"/>
        <v>West SacramentoCA</v>
      </c>
      <c r="B2071" s="269">
        <v>95605</v>
      </c>
      <c r="C2071" s="270" t="s">
        <v>2635</v>
      </c>
      <c r="D2071" s="270" t="s">
        <v>380</v>
      </c>
      <c r="E2071" s="277" t="s">
        <v>912</v>
      </c>
      <c r="F2071" s="279" t="s">
        <v>484</v>
      </c>
    </row>
    <row r="2072" spans="1:6" x14ac:dyDescent="0.3">
      <c r="A2072" s="264" t="str">
        <f t="shared" si="32"/>
        <v>ThermalCA</v>
      </c>
      <c r="B2072" s="269">
        <v>92274</v>
      </c>
      <c r="C2072" s="270" t="s">
        <v>2826</v>
      </c>
      <c r="D2072" s="270" t="s">
        <v>380</v>
      </c>
      <c r="E2072" s="277" t="s">
        <v>1012</v>
      </c>
      <c r="F2072" s="279" t="s">
        <v>484</v>
      </c>
    </row>
    <row r="2073" spans="1:6" x14ac:dyDescent="0.3">
      <c r="A2073" s="264" t="str">
        <f t="shared" si="32"/>
        <v>FillmoreCA</v>
      </c>
      <c r="B2073" s="269">
        <v>93015</v>
      </c>
      <c r="C2073" s="270" t="s">
        <v>2827</v>
      </c>
      <c r="D2073" s="270" t="s">
        <v>380</v>
      </c>
      <c r="E2073" s="277" t="s">
        <v>1027</v>
      </c>
      <c r="F2073" s="279" t="s">
        <v>484</v>
      </c>
    </row>
    <row r="2074" spans="1:6" x14ac:dyDescent="0.3">
      <c r="A2074" s="264" t="str">
        <f t="shared" si="32"/>
        <v>Big Bear CityCA</v>
      </c>
      <c r="B2074" s="269">
        <v>92314</v>
      </c>
      <c r="C2074" s="270" t="s">
        <v>2828</v>
      </c>
      <c r="D2074" s="270" t="s">
        <v>380</v>
      </c>
      <c r="E2074" s="277" t="s">
        <v>1030</v>
      </c>
      <c r="F2074" s="279" t="s">
        <v>484</v>
      </c>
    </row>
    <row r="2075" spans="1:6" x14ac:dyDescent="0.3">
      <c r="A2075" s="264" t="str">
        <f t="shared" si="32"/>
        <v>Penn ValleyCA</v>
      </c>
      <c r="B2075" s="269">
        <v>95946</v>
      </c>
      <c r="C2075" s="270" t="s">
        <v>2829</v>
      </c>
      <c r="D2075" s="270" t="s">
        <v>380</v>
      </c>
      <c r="E2075" s="277" t="s">
        <v>1045</v>
      </c>
      <c r="F2075" s="279" t="s">
        <v>484</v>
      </c>
    </row>
    <row r="2076" spans="1:6" x14ac:dyDescent="0.3">
      <c r="A2076" s="264" t="str">
        <f t="shared" si="32"/>
        <v>AlamedaCA</v>
      </c>
      <c r="B2076" s="269">
        <v>94502</v>
      </c>
      <c r="C2076" s="270" t="s">
        <v>2469</v>
      </c>
      <c r="D2076" s="270" t="s">
        <v>380</v>
      </c>
      <c r="E2076" s="277" t="s">
        <v>918</v>
      </c>
      <c r="F2076" s="279" t="s">
        <v>484</v>
      </c>
    </row>
    <row r="2077" spans="1:6" x14ac:dyDescent="0.3">
      <c r="A2077" s="264" t="str">
        <f t="shared" si="32"/>
        <v>Oak ParkCA</v>
      </c>
      <c r="B2077" s="269">
        <v>91377</v>
      </c>
      <c r="C2077" s="270" t="s">
        <v>2830</v>
      </c>
      <c r="D2077" s="270" t="s">
        <v>380</v>
      </c>
      <c r="E2077" s="277" t="s">
        <v>1027</v>
      </c>
      <c r="F2077" s="279" t="s">
        <v>484</v>
      </c>
    </row>
    <row r="2078" spans="1:6" x14ac:dyDescent="0.3">
      <c r="A2078" s="264" t="str">
        <f t="shared" si="32"/>
        <v>San JacintoCA</v>
      </c>
      <c r="B2078" s="269">
        <v>92582</v>
      </c>
      <c r="C2078" s="270" t="s">
        <v>2724</v>
      </c>
      <c r="D2078" s="270" t="s">
        <v>380</v>
      </c>
      <c r="E2078" s="277" t="s">
        <v>1030</v>
      </c>
      <c r="F2078" s="279" t="s">
        <v>484</v>
      </c>
    </row>
    <row r="2079" spans="1:6" x14ac:dyDescent="0.3">
      <c r="A2079" s="264" t="str">
        <f t="shared" si="32"/>
        <v>La PalmaCA</v>
      </c>
      <c r="B2079" s="269">
        <v>90623</v>
      </c>
      <c r="C2079" s="270" t="s">
        <v>2831</v>
      </c>
      <c r="D2079" s="270" t="s">
        <v>380</v>
      </c>
      <c r="E2079" s="277" t="s">
        <v>1017</v>
      </c>
      <c r="F2079" s="279" t="s">
        <v>484</v>
      </c>
    </row>
    <row r="2080" spans="1:6" x14ac:dyDescent="0.3">
      <c r="A2080" s="264" t="str">
        <f t="shared" si="32"/>
        <v>Los AngelesCA</v>
      </c>
      <c r="B2080" s="269">
        <v>91345</v>
      </c>
      <c r="C2080" s="270" t="s">
        <v>378</v>
      </c>
      <c r="D2080" s="270" t="s">
        <v>380</v>
      </c>
      <c r="E2080" s="277" t="s">
        <v>1017</v>
      </c>
      <c r="F2080" s="279" t="s">
        <v>484</v>
      </c>
    </row>
    <row r="2081" spans="1:6" x14ac:dyDescent="0.3">
      <c r="A2081" s="264" t="str">
        <f t="shared" si="32"/>
        <v>HaywardCA</v>
      </c>
      <c r="B2081" s="269">
        <v>94542</v>
      </c>
      <c r="C2081" s="270" t="s">
        <v>2493</v>
      </c>
      <c r="D2081" s="270" t="s">
        <v>380</v>
      </c>
      <c r="E2081" s="277" t="s">
        <v>918</v>
      </c>
      <c r="F2081" s="279" t="s">
        <v>484</v>
      </c>
    </row>
    <row r="2082" spans="1:6" x14ac:dyDescent="0.3">
      <c r="A2082" s="264" t="str">
        <f t="shared" si="32"/>
        <v>ClaytonCA</v>
      </c>
      <c r="B2082" s="269">
        <v>94517</v>
      </c>
      <c r="C2082" s="270" t="s">
        <v>1412</v>
      </c>
      <c r="D2082" s="270" t="s">
        <v>380</v>
      </c>
      <c r="E2082" s="277" t="s">
        <v>918</v>
      </c>
      <c r="F2082" s="279" t="s">
        <v>484</v>
      </c>
    </row>
    <row r="2083" spans="1:6" x14ac:dyDescent="0.3">
      <c r="A2083" s="264" t="str">
        <f t="shared" si="32"/>
        <v>Redwood CityCA</v>
      </c>
      <c r="B2083" s="269">
        <v>94065</v>
      </c>
      <c r="C2083" s="270" t="s">
        <v>2649</v>
      </c>
      <c r="D2083" s="270" t="s">
        <v>380</v>
      </c>
      <c r="E2083" s="277" t="s">
        <v>918</v>
      </c>
      <c r="F2083" s="279" t="s">
        <v>484</v>
      </c>
    </row>
    <row r="2084" spans="1:6" x14ac:dyDescent="0.3">
      <c r="A2084" s="264" t="str">
        <f t="shared" si="32"/>
        <v>Los AngelesCA</v>
      </c>
      <c r="B2084" s="269">
        <v>90014</v>
      </c>
      <c r="C2084" s="270" t="s">
        <v>378</v>
      </c>
      <c r="D2084" s="270" t="s">
        <v>380</v>
      </c>
      <c r="E2084" s="277" t="s">
        <v>1017</v>
      </c>
      <c r="F2084" s="279" t="s">
        <v>484</v>
      </c>
    </row>
    <row r="2085" spans="1:6" x14ac:dyDescent="0.3">
      <c r="A2085" s="264" t="str">
        <f t="shared" si="32"/>
        <v>CoarsegoldCA</v>
      </c>
      <c r="B2085" s="269">
        <v>93614</v>
      </c>
      <c r="C2085" s="270" t="s">
        <v>2832</v>
      </c>
      <c r="D2085" s="270" t="s">
        <v>380</v>
      </c>
      <c r="E2085" s="277" t="s">
        <v>1019</v>
      </c>
      <c r="F2085" s="279" t="s">
        <v>484</v>
      </c>
    </row>
    <row r="2086" spans="1:6" x14ac:dyDescent="0.3">
      <c r="A2086" s="264" t="str">
        <f t="shared" si="32"/>
        <v>EncinitasCA</v>
      </c>
      <c r="B2086" s="269">
        <v>92007</v>
      </c>
      <c r="C2086" s="270" t="s">
        <v>2529</v>
      </c>
      <c r="D2086" s="270" t="s">
        <v>380</v>
      </c>
      <c r="E2086" s="277" t="s">
        <v>1033</v>
      </c>
      <c r="F2086" s="279" t="s">
        <v>484</v>
      </c>
    </row>
    <row r="2087" spans="1:6" x14ac:dyDescent="0.3">
      <c r="A2087" s="264" t="str">
        <f t="shared" si="32"/>
        <v>Castro ValleyCA</v>
      </c>
      <c r="B2087" s="269">
        <v>94552</v>
      </c>
      <c r="C2087" s="270" t="s">
        <v>2563</v>
      </c>
      <c r="D2087" s="270" t="s">
        <v>380</v>
      </c>
      <c r="E2087" s="277" t="s">
        <v>918</v>
      </c>
      <c r="F2087" s="279" t="s">
        <v>484</v>
      </c>
    </row>
    <row r="2088" spans="1:6" x14ac:dyDescent="0.3">
      <c r="A2088" s="264" t="str">
        <f t="shared" si="32"/>
        <v>San FranciscoCA</v>
      </c>
      <c r="B2088" s="269">
        <v>94158</v>
      </c>
      <c r="C2088" s="270" t="s">
        <v>2467</v>
      </c>
      <c r="D2088" s="270" t="s">
        <v>380</v>
      </c>
      <c r="E2088" s="277" t="s">
        <v>918</v>
      </c>
      <c r="F2088" s="279" t="s">
        <v>484</v>
      </c>
    </row>
    <row r="2089" spans="1:6" x14ac:dyDescent="0.3">
      <c r="A2089" s="264" t="str">
        <f t="shared" si="32"/>
        <v>CoalingaCA</v>
      </c>
      <c r="B2089" s="269">
        <v>93210</v>
      </c>
      <c r="C2089" s="270" t="s">
        <v>2833</v>
      </c>
      <c r="D2089" s="270" t="s">
        <v>380</v>
      </c>
      <c r="E2089" s="277" t="s">
        <v>1015</v>
      </c>
      <c r="F2089" s="279" t="s">
        <v>484</v>
      </c>
    </row>
    <row r="2090" spans="1:6" x14ac:dyDescent="0.3">
      <c r="A2090" s="264" t="str">
        <f t="shared" si="32"/>
        <v>Sierra MadreCA</v>
      </c>
      <c r="B2090" s="269">
        <v>91024</v>
      </c>
      <c r="C2090" s="270" t="s">
        <v>2834</v>
      </c>
      <c r="D2090" s="270" t="s">
        <v>380</v>
      </c>
      <c r="E2090" s="277" t="s">
        <v>1017</v>
      </c>
      <c r="F2090" s="279" t="s">
        <v>484</v>
      </c>
    </row>
    <row r="2091" spans="1:6" x14ac:dyDescent="0.3">
      <c r="A2091" s="264" t="str">
        <f t="shared" si="32"/>
        <v>Chula VistaCA</v>
      </c>
      <c r="B2091" s="269">
        <v>91914</v>
      </c>
      <c r="C2091" s="270" t="s">
        <v>2474</v>
      </c>
      <c r="D2091" s="270" t="s">
        <v>380</v>
      </c>
      <c r="E2091" s="277" t="s">
        <v>1033</v>
      </c>
      <c r="F2091" s="279" t="s">
        <v>484</v>
      </c>
    </row>
    <row r="2092" spans="1:6" x14ac:dyDescent="0.3">
      <c r="A2092" s="264" t="str">
        <f t="shared" si="32"/>
        <v>San JoseCA</v>
      </c>
      <c r="B2092" s="269">
        <v>95130</v>
      </c>
      <c r="C2092" s="270" t="s">
        <v>2487</v>
      </c>
      <c r="D2092" s="270" t="s">
        <v>380</v>
      </c>
      <c r="E2092" s="277" t="s">
        <v>915</v>
      </c>
      <c r="F2092" s="279" t="s">
        <v>484</v>
      </c>
    </row>
    <row r="2093" spans="1:6" x14ac:dyDescent="0.3">
      <c r="A2093" s="264" t="str">
        <f t="shared" si="32"/>
        <v>Pismo BeachCA</v>
      </c>
      <c r="B2093" s="269">
        <v>93449</v>
      </c>
      <c r="C2093" s="270" t="s">
        <v>2835</v>
      </c>
      <c r="D2093" s="270" t="s">
        <v>380</v>
      </c>
      <c r="E2093" s="277" t="s">
        <v>1035</v>
      </c>
      <c r="F2093" s="279" t="s">
        <v>484</v>
      </c>
    </row>
    <row r="2094" spans="1:6" x14ac:dyDescent="0.3">
      <c r="A2094" s="264" t="str">
        <f t="shared" si="32"/>
        <v>CloverdaleCA</v>
      </c>
      <c r="B2094" s="269">
        <v>95425</v>
      </c>
      <c r="C2094" s="270" t="s">
        <v>2836</v>
      </c>
      <c r="D2094" s="270" t="s">
        <v>380</v>
      </c>
      <c r="E2094" s="277" t="s">
        <v>1039</v>
      </c>
      <c r="F2094" s="279" t="s">
        <v>484</v>
      </c>
    </row>
    <row r="2095" spans="1:6" x14ac:dyDescent="0.3">
      <c r="A2095" s="264" t="str">
        <f t="shared" si="32"/>
        <v>FresnoCA</v>
      </c>
      <c r="B2095" s="269">
        <v>93730</v>
      </c>
      <c r="C2095" s="270" t="s">
        <v>1015</v>
      </c>
      <c r="D2095" s="270" t="s">
        <v>380</v>
      </c>
      <c r="E2095" s="277" t="s">
        <v>1015</v>
      </c>
      <c r="F2095" s="279" t="s">
        <v>484</v>
      </c>
    </row>
    <row r="2096" spans="1:6" x14ac:dyDescent="0.3">
      <c r="A2096" s="264" t="str">
        <f t="shared" si="32"/>
        <v>California CityCA</v>
      </c>
      <c r="B2096" s="269">
        <v>93505</v>
      </c>
      <c r="C2096" s="270" t="s">
        <v>2837</v>
      </c>
      <c r="D2096" s="270" t="s">
        <v>380</v>
      </c>
      <c r="E2096" s="277" t="s">
        <v>1004</v>
      </c>
      <c r="F2096" s="279" t="s">
        <v>484</v>
      </c>
    </row>
    <row r="2097" spans="1:6" x14ac:dyDescent="0.3">
      <c r="A2097" s="264" t="str">
        <f t="shared" si="32"/>
        <v>MontecitoCA</v>
      </c>
      <c r="B2097" s="269">
        <v>93108</v>
      </c>
      <c r="C2097" s="270" t="s">
        <v>2838</v>
      </c>
      <c r="D2097" s="270" t="s">
        <v>380</v>
      </c>
      <c r="E2097" s="277" t="s">
        <v>1038</v>
      </c>
      <c r="F2097" s="279" t="s">
        <v>484</v>
      </c>
    </row>
    <row r="2098" spans="1:6" x14ac:dyDescent="0.3">
      <c r="A2098" s="264" t="str">
        <f t="shared" si="32"/>
        <v>IrvineCA</v>
      </c>
      <c r="B2098" s="269">
        <v>92617</v>
      </c>
      <c r="C2098" s="270" t="s">
        <v>2507</v>
      </c>
      <c r="D2098" s="270" t="s">
        <v>380</v>
      </c>
      <c r="E2098" s="277" t="s">
        <v>1017</v>
      </c>
      <c r="F2098" s="279" t="s">
        <v>484</v>
      </c>
    </row>
    <row r="2099" spans="1:6" x14ac:dyDescent="0.3">
      <c r="A2099" s="264" t="str">
        <f t="shared" si="32"/>
        <v>SalinasCA</v>
      </c>
      <c r="B2099" s="269">
        <v>93908</v>
      </c>
      <c r="C2099" s="270" t="s">
        <v>1031</v>
      </c>
      <c r="D2099" s="270" t="s">
        <v>380</v>
      </c>
      <c r="E2099" s="277" t="s">
        <v>1031</v>
      </c>
      <c r="F2099" s="279" t="s">
        <v>484</v>
      </c>
    </row>
    <row r="2100" spans="1:6" x14ac:dyDescent="0.3">
      <c r="A2100" s="264" t="str">
        <f t="shared" si="32"/>
        <v>BerkeleyCA</v>
      </c>
      <c r="B2100" s="269">
        <v>94708</v>
      </c>
      <c r="C2100" s="270" t="s">
        <v>2734</v>
      </c>
      <c r="D2100" s="270" t="s">
        <v>380</v>
      </c>
      <c r="E2100" s="277" t="s">
        <v>918</v>
      </c>
      <c r="F2100" s="279" t="s">
        <v>484</v>
      </c>
    </row>
    <row r="2101" spans="1:6" x14ac:dyDescent="0.3">
      <c r="A2101" s="264" t="str">
        <f t="shared" si="32"/>
        <v>OakhurstCA</v>
      </c>
      <c r="B2101" s="269">
        <v>93644</v>
      </c>
      <c r="C2101" s="270" t="s">
        <v>2839</v>
      </c>
      <c r="D2101" s="270" t="s">
        <v>380</v>
      </c>
      <c r="E2101" s="277" t="s">
        <v>1019</v>
      </c>
      <c r="F2101" s="279" t="s">
        <v>484</v>
      </c>
    </row>
    <row r="2102" spans="1:6" x14ac:dyDescent="0.3">
      <c r="A2102" s="264" t="str">
        <f t="shared" si="32"/>
        <v>SoquelCA</v>
      </c>
      <c r="B2102" s="269">
        <v>95073</v>
      </c>
      <c r="C2102" s="270" t="s">
        <v>2840</v>
      </c>
      <c r="D2102" s="270" t="s">
        <v>380</v>
      </c>
      <c r="E2102" s="277" t="s">
        <v>1037</v>
      </c>
      <c r="F2102" s="279" t="s">
        <v>484</v>
      </c>
    </row>
    <row r="2103" spans="1:6" x14ac:dyDescent="0.3">
      <c r="A2103" s="264" t="str">
        <f t="shared" si="32"/>
        <v>CorcoranCA</v>
      </c>
      <c r="B2103" s="269">
        <v>93212</v>
      </c>
      <c r="C2103" s="270" t="s">
        <v>2841</v>
      </c>
      <c r="D2103" s="270" t="s">
        <v>380</v>
      </c>
      <c r="E2103" s="277" t="s">
        <v>1016</v>
      </c>
      <c r="F2103" s="279" t="s">
        <v>484</v>
      </c>
    </row>
    <row r="2104" spans="1:6" x14ac:dyDescent="0.3">
      <c r="A2104" s="264" t="str">
        <f t="shared" si="32"/>
        <v>EscalonCA</v>
      </c>
      <c r="B2104" s="269">
        <v>95320</v>
      </c>
      <c r="C2104" s="270" t="s">
        <v>2842</v>
      </c>
      <c r="D2104" s="270" t="s">
        <v>380</v>
      </c>
      <c r="E2104" s="277" t="s">
        <v>1042</v>
      </c>
      <c r="F2104" s="279" t="s">
        <v>484</v>
      </c>
    </row>
    <row r="2105" spans="1:6" x14ac:dyDescent="0.3">
      <c r="A2105" s="264" t="str">
        <f t="shared" si="32"/>
        <v>ChinoCA</v>
      </c>
      <c r="B2105" s="269">
        <v>91708</v>
      </c>
      <c r="C2105" s="270" t="s">
        <v>2492</v>
      </c>
      <c r="D2105" s="270" t="s">
        <v>380</v>
      </c>
      <c r="E2105" s="277" t="s">
        <v>1030</v>
      </c>
      <c r="F2105" s="279" t="s">
        <v>484</v>
      </c>
    </row>
    <row r="2106" spans="1:6" x14ac:dyDescent="0.3">
      <c r="A2106" s="264" t="str">
        <f t="shared" si="32"/>
        <v>Boulder CreekCA</v>
      </c>
      <c r="B2106" s="269">
        <v>95006</v>
      </c>
      <c r="C2106" s="270" t="s">
        <v>2843</v>
      </c>
      <c r="D2106" s="270" t="s">
        <v>380</v>
      </c>
      <c r="E2106" s="277" t="s">
        <v>1037</v>
      </c>
      <c r="F2106" s="279" t="s">
        <v>484</v>
      </c>
    </row>
    <row r="2107" spans="1:6" x14ac:dyDescent="0.3">
      <c r="A2107" s="264" t="str">
        <f t="shared" si="32"/>
        <v>LivingstonCA</v>
      </c>
      <c r="B2107" s="269">
        <v>95334</v>
      </c>
      <c r="C2107" s="270" t="s">
        <v>2844</v>
      </c>
      <c r="D2107" s="270" t="s">
        <v>380</v>
      </c>
      <c r="E2107" s="277" t="s">
        <v>1021</v>
      </c>
      <c r="F2107" s="279" t="s">
        <v>484</v>
      </c>
    </row>
    <row r="2108" spans="1:6" x14ac:dyDescent="0.3">
      <c r="A2108" s="264" t="str">
        <f t="shared" si="32"/>
        <v>TempletonCA</v>
      </c>
      <c r="B2108" s="269">
        <v>93465</v>
      </c>
      <c r="C2108" s="270" t="s">
        <v>2845</v>
      </c>
      <c r="D2108" s="270" t="s">
        <v>380</v>
      </c>
      <c r="E2108" s="277" t="s">
        <v>1035</v>
      </c>
      <c r="F2108" s="279" t="s">
        <v>484</v>
      </c>
    </row>
    <row r="2109" spans="1:6" x14ac:dyDescent="0.3">
      <c r="A2109" s="264" t="str">
        <f t="shared" si="32"/>
        <v>SalidaCA</v>
      </c>
      <c r="B2109" s="269">
        <v>95368</v>
      </c>
      <c r="C2109" s="270" t="s">
        <v>2846</v>
      </c>
      <c r="D2109" s="270" t="s">
        <v>380</v>
      </c>
      <c r="E2109" s="277" t="s">
        <v>1023</v>
      </c>
      <c r="F2109" s="279" t="s">
        <v>484</v>
      </c>
    </row>
    <row r="2110" spans="1:6" x14ac:dyDescent="0.3">
      <c r="A2110" s="264" t="str">
        <f t="shared" si="32"/>
        <v>MaderaCA</v>
      </c>
      <c r="B2110" s="269">
        <v>93636</v>
      </c>
      <c r="C2110" s="270" t="s">
        <v>1019</v>
      </c>
      <c r="D2110" s="270" t="s">
        <v>380</v>
      </c>
      <c r="E2110" s="277" t="s">
        <v>1019</v>
      </c>
      <c r="F2110" s="279" t="s">
        <v>484</v>
      </c>
    </row>
    <row r="2111" spans="1:6" x14ac:dyDescent="0.3">
      <c r="A2111" s="264" t="str">
        <f t="shared" si="32"/>
        <v>ArtesiaCA</v>
      </c>
      <c r="B2111" s="269">
        <v>90701</v>
      </c>
      <c r="C2111" s="270" t="s">
        <v>2847</v>
      </c>
      <c r="D2111" s="270" t="s">
        <v>380</v>
      </c>
      <c r="E2111" s="277" t="s">
        <v>1017</v>
      </c>
      <c r="F2111" s="279" t="s">
        <v>484</v>
      </c>
    </row>
    <row r="2112" spans="1:6" x14ac:dyDescent="0.3">
      <c r="A2112" s="264" t="str">
        <f t="shared" si="32"/>
        <v>CrestlineCA</v>
      </c>
      <c r="B2112" s="269">
        <v>92325</v>
      </c>
      <c r="C2112" s="270" t="s">
        <v>2848</v>
      </c>
      <c r="D2112" s="270" t="s">
        <v>380</v>
      </c>
      <c r="E2112" s="277" t="s">
        <v>1030</v>
      </c>
      <c r="F2112" s="279" t="s">
        <v>484</v>
      </c>
    </row>
    <row r="2113" spans="1:6" x14ac:dyDescent="0.3">
      <c r="A2113" s="264" t="str">
        <f t="shared" si="32"/>
        <v>Santa BarbaraCA</v>
      </c>
      <c r="B2113" s="269">
        <v>93109</v>
      </c>
      <c r="C2113" s="270" t="s">
        <v>2680</v>
      </c>
      <c r="D2113" s="270" t="s">
        <v>380</v>
      </c>
      <c r="E2113" s="277" t="s">
        <v>1038</v>
      </c>
      <c r="F2113" s="279" t="s">
        <v>484</v>
      </c>
    </row>
    <row r="2114" spans="1:6" x14ac:dyDescent="0.3">
      <c r="A2114" s="264" t="str">
        <f t="shared" si="32"/>
        <v>TracyCA</v>
      </c>
      <c r="B2114" s="269">
        <v>95304</v>
      </c>
      <c r="C2114" s="270" t="s">
        <v>2591</v>
      </c>
      <c r="D2114" s="270" t="s">
        <v>380</v>
      </c>
      <c r="E2114" s="277" t="s">
        <v>1042</v>
      </c>
      <c r="F2114" s="279" t="s">
        <v>484</v>
      </c>
    </row>
    <row r="2115" spans="1:6" x14ac:dyDescent="0.3">
      <c r="A2115" s="264" t="str">
        <f t="shared" si="32"/>
        <v>Joshua TreeCA</v>
      </c>
      <c r="B2115" s="269">
        <v>92252</v>
      </c>
      <c r="C2115" s="270" t="s">
        <v>2849</v>
      </c>
      <c r="D2115" s="270" t="s">
        <v>380</v>
      </c>
      <c r="E2115" s="277" t="s">
        <v>1030</v>
      </c>
      <c r="F2115" s="279" t="s">
        <v>484</v>
      </c>
    </row>
    <row r="2116" spans="1:6" x14ac:dyDescent="0.3">
      <c r="A2116" s="264" t="str">
        <f t="shared" ref="A2116:A2179" si="33">CONCATENATE(C2116,D2116)</f>
        <v>Rancho Santa FeCA</v>
      </c>
      <c r="B2116" s="269">
        <v>92067</v>
      </c>
      <c r="C2116" s="270" t="s">
        <v>2850</v>
      </c>
      <c r="D2116" s="270" t="s">
        <v>380</v>
      </c>
      <c r="E2116" s="277" t="s">
        <v>1033</v>
      </c>
      <c r="F2116" s="279" t="s">
        <v>484</v>
      </c>
    </row>
    <row r="2117" spans="1:6" x14ac:dyDescent="0.3">
      <c r="A2117" s="264" t="str">
        <f t="shared" si="33"/>
        <v>Grand TerraceCA</v>
      </c>
      <c r="B2117" s="269">
        <v>92313</v>
      </c>
      <c r="C2117" s="270" t="s">
        <v>2851</v>
      </c>
      <c r="D2117" s="270" t="s">
        <v>380</v>
      </c>
      <c r="E2117" s="277" t="s">
        <v>1030</v>
      </c>
      <c r="F2117" s="279" t="s">
        <v>484</v>
      </c>
    </row>
    <row r="2118" spans="1:6" x14ac:dyDescent="0.3">
      <c r="A2118" s="264" t="str">
        <f t="shared" si="33"/>
        <v>Signal HillCA</v>
      </c>
      <c r="B2118" s="269">
        <v>90755</v>
      </c>
      <c r="C2118" s="270" t="s">
        <v>2852</v>
      </c>
      <c r="D2118" s="270" t="s">
        <v>380</v>
      </c>
      <c r="E2118" s="277" t="s">
        <v>1017</v>
      </c>
      <c r="F2118" s="279" t="s">
        <v>484</v>
      </c>
    </row>
    <row r="2119" spans="1:6" x14ac:dyDescent="0.3">
      <c r="A2119" s="264" t="str">
        <f t="shared" si="33"/>
        <v>Rancho CordovaCA</v>
      </c>
      <c r="B2119" s="269">
        <v>95742</v>
      </c>
      <c r="C2119" s="270" t="s">
        <v>2508</v>
      </c>
      <c r="D2119" s="270" t="s">
        <v>380</v>
      </c>
      <c r="E2119" s="277" t="s">
        <v>912</v>
      </c>
      <c r="F2119" s="279" t="s">
        <v>484</v>
      </c>
    </row>
    <row r="2120" spans="1:6" x14ac:dyDescent="0.3">
      <c r="A2120" s="264" t="str">
        <f t="shared" si="33"/>
        <v>SacramentoCA</v>
      </c>
      <c r="B2120" s="269">
        <v>95811</v>
      </c>
      <c r="C2120" s="270" t="s">
        <v>911</v>
      </c>
      <c r="D2120" s="270" t="s">
        <v>380</v>
      </c>
      <c r="E2120" s="277" t="s">
        <v>912</v>
      </c>
      <c r="F2120" s="279" t="s">
        <v>484</v>
      </c>
    </row>
    <row r="2121" spans="1:6" x14ac:dyDescent="0.3">
      <c r="A2121" s="264" t="str">
        <f t="shared" si="33"/>
        <v>Newport BeachCA</v>
      </c>
      <c r="B2121" s="269">
        <v>92657</v>
      </c>
      <c r="C2121" s="270" t="s">
        <v>2603</v>
      </c>
      <c r="D2121" s="270" t="s">
        <v>380</v>
      </c>
      <c r="E2121" s="277" t="s">
        <v>1017</v>
      </c>
      <c r="F2121" s="279" t="s">
        <v>484</v>
      </c>
    </row>
    <row r="2122" spans="1:6" x14ac:dyDescent="0.3">
      <c r="A2122" s="264" t="str">
        <f t="shared" si="33"/>
        <v>San MarinoCA</v>
      </c>
      <c r="B2122" s="269">
        <v>91108</v>
      </c>
      <c r="C2122" s="270" t="s">
        <v>2853</v>
      </c>
      <c r="D2122" s="270" t="s">
        <v>380</v>
      </c>
      <c r="E2122" s="277" t="s">
        <v>1017</v>
      </c>
      <c r="F2122" s="279" t="s">
        <v>484</v>
      </c>
    </row>
    <row r="2123" spans="1:6" x14ac:dyDescent="0.3">
      <c r="A2123" s="264" t="str">
        <f t="shared" si="33"/>
        <v>Saint HelenaCA</v>
      </c>
      <c r="B2123" s="269">
        <v>94574</v>
      </c>
      <c r="C2123" s="270" t="s">
        <v>2854</v>
      </c>
      <c r="D2123" s="270" t="s">
        <v>380</v>
      </c>
      <c r="E2123" s="277" t="s">
        <v>1025</v>
      </c>
      <c r="F2123" s="279" t="s">
        <v>484</v>
      </c>
    </row>
    <row r="2124" spans="1:6" x14ac:dyDescent="0.3">
      <c r="A2124" s="264" t="str">
        <f t="shared" si="33"/>
        <v>StanfordCA</v>
      </c>
      <c r="B2124" s="269">
        <v>94305</v>
      </c>
      <c r="C2124" s="270" t="s">
        <v>2855</v>
      </c>
      <c r="D2124" s="270" t="s">
        <v>380</v>
      </c>
      <c r="E2124" s="277" t="s">
        <v>915</v>
      </c>
      <c r="F2124" s="279" t="s">
        <v>484</v>
      </c>
    </row>
    <row r="2125" spans="1:6" x14ac:dyDescent="0.3">
      <c r="A2125" s="264" t="str">
        <f t="shared" si="33"/>
        <v>GridleyCA</v>
      </c>
      <c r="B2125" s="269">
        <v>95948</v>
      </c>
      <c r="C2125" s="270" t="s">
        <v>2856</v>
      </c>
      <c r="D2125" s="270" t="s">
        <v>380</v>
      </c>
      <c r="E2125" s="277" t="s">
        <v>1006</v>
      </c>
      <c r="F2125" s="279" t="s">
        <v>484</v>
      </c>
    </row>
    <row r="2126" spans="1:6" x14ac:dyDescent="0.3">
      <c r="A2126" s="264" t="str">
        <f t="shared" si="33"/>
        <v>ParlierCA</v>
      </c>
      <c r="B2126" s="269">
        <v>93648</v>
      </c>
      <c r="C2126" s="270" t="s">
        <v>2857</v>
      </c>
      <c r="D2126" s="270" t="s">
        <v>380</v>
      </c>
      <c r="E2126" s="277" t="s">
        <v>1015</v>
      </c>
      <c r="F2126" s="279" t="s">
        <v>484</v>
      </c>
    </row>
    <row r="2127" spans="1:6" x14ac:dyDescent="0.3">
      <c r="A2127" s="264" t="str">
        <f t="shared" si="33"/>
        <v>Desert Hot SpringsCA</v>
      </c>
      <c r="B2127" s="269">
        <v>92241</v>
      </c>
      <c r="C2127" s="270" t="s">
        <v>2646</v>
      </c>
      <c r="D2127" s="270" t="s">
        <v>380</v>
      </c>
      <c r="E2127" s="277" t="s">
        <v>1030</v>
      </c>
      <c r="F2127" s="279" t="s">
        <v>484</v>
      </c>
    </row>
    <row r="2128" spans="1:6" x14ac:dyDescent="0.3">
      <c r="A2128" s="264" t="str">
        <f t="shared" si="33"/>
        <v>Lake ForestCA</v>
      </c>
      <c r="B2128" s="269">
        <v>92610</v>
      </c>
      <c r="C2128" s="270" t="s">
        <v>2497</v>
      </c>
      <c r="D2128" s="270" t="s">
        <v>380</v>
      </c>
      <c r="E2128" s="277" t="s">
        <v>1017</v>
      </c>
      <c r="F2128" s="279" t="s">
        <v>484</v>
      </c>
    </row>
    <row r="2129" spans="1:6" x14ac:dyDescent="0.3">
      <c r="A2129" s="264" t="str">
        <f t="shared" si="33"/>
        <v>Pollock PinesCA</v>
      </c>
      <c r="B2129" s="269">
        <v>95726</v>
      </c>
      <c r="C2129" s="270" t="s">
        <v>2858</v>
      </c>
      <c r="D2129" s="270" t="s">
        <v>380</v>
      </c>
      <c r="E2129" s="277" t="s">
        <v>912</v>
      </c>
      <c r="F2129" s="279" t="s">
        <v>484</v>
      </c>
    </row>
    <row r="2130" spans="1:6" x14ac:dyDescent="0.3">
      <c r="A2130" s="264" t="str">
        <f t="shared" si="33"/>
        <v>CotatiCA</v>
      </c>
      <c r="B2130" s="269">
        <v>94931</v>
      </c>
      <c r="C2130" s="270" t="s">
        <v>2859</v>
      </c>
      <c r="D2130" s="270" t="s">
        <v>380</v>
      </c>
      <c r="E2130" s="277" t="s">
        <v>1039</v>
      </c>
      <c r="F2130" s="279" t="s">
        <v>484</v>
      </c>
    </row>
    <row r="2131" spans="1:6" x14ac:dyDescent="0.3">
      <c r="A2131" s="264" t="str">
        <f t="shared" si="33"/>
        <v>Ladera HeightsCA</v>
      </c>
      <c r="B2131" s="269">
        <v>90056</v>
      </c>
      <c r="C2131" s="270" t="s">
        <v>2860</v>
      </c>
      <c r="D2131" s="270" t="s">
        <v>380</v>
      </c>
      <c r="E2131" s="277" t="s">
        <v>1017</v>
      </c>
      <c r="F2131" s="279" t="s">
        <v>484</v>
      </c>
    </row>
    <row r="2132" spans="1:6" x14ac:dyDescent="0.3">
      <c r="A2132" s="264" t="str">
        <f t="shared" si="33"/>
        <v>NewmanCA</v>
      </c>
      <c r="B2132" s="269">
        <v>95360</v>
      </c>
      <c r="C2132" s="270" t="s">
        <v>2861</v>
      </c>
      <c r="D2132" s="270" t="s">
        <v>380</v>
      </c>
      <c r="E2132" s="277" t="s">
        <v>1023</v>
      </c>
      <c r="F2132" s="279" t="s">
        <v>484</v>
      </c>
    </row>
    <row r="2133" spans="1:6" x14ac:dyDescent="0.3">
      <c r="A2133" s="264" t="str">
        <f t="shared" si="33"/>
        <v>Shasta LakeCA</v>
      </c>
      <c r="B2133" s="269">
        <v>96019</v>
      </c>
      <c r="C2133" s="270" t="s">
        <v>2862</v>
      </c>
      <c r="D2133" s="270" t="s">
        <v>380</v>
      </c>
      <c r="E2133" s="277" t="s">
        <v>1029</v>
      </c>
      <c r="F2133" s="279" t="s">
        <v>484</v>
      </c>
    </row>
    <row r="2134" spans="1:6" x14ac:dyDescent="0.3">
      <c r="A2134" s="264" t="str">
        <f t="shared" si="33"/>
        <v>WintonCA</v>
      </c>
      <c r="B2134" s="269">
        <v>95388</v>
      </c>
      <c r="C2134" s="270" t="s">
        <v>2863</v>
      </c>
      <c r="D2134" s="270" t="s">
        <v>380</v>
      </c>
      <c r="E2134" s="277" t="s">
        <v>1021</v>
      </c>
      <c r="F2134" s="279" t="s">
        <v>484</v>
      </c>
    </row>
    <row r="2135" spans="1:6" x14ac:dyDescent="0.3">
      <c r="A2135" s="264" t="str">
        <f t="shared" si="33"/>
        <v>MendotaCA</v>
      </c>
      <c r="B2135" s="269">
        <v>93640</v>
      </c>
      <c r="C2135" s="270" t="s">
        <v>2864</v>
      </c>
      <c r="D2135" s="270" t="s">
        <v>380</v>
      </c>
      <c r="E2135" s="277" t="s">
        <v>1015</v>
      </c>
      <c r="F2135" s="279" t="s">
        <v>484</v>
      </c>
    </row>
    <row r="2136" spans="1:6" x14ac:dyDescent="0.3">
      <c r="A2136" s="264" t="str">
        <f t="shared" si="33"/>
        <v>LittlerockCA</v>
      </c>
      <c r="B2136" s="269">
        <v>93543</v>
      </c>
      <c r="C2136" s="270" t="s">
        <v>2865</v>
      </c>
      <c r="D2136" s="270" t="s">
        <v>380</v>
      </c>
      <c r="E2136" s="277" t="s">
        <v>1017</v>
      </c>
      <c r="F2136" s="279" t="s">
        <v>484</v>
      </c>
    </row>
    <row r="2137" spans="1:6" x14ac:dyDescent="0.3">
      <c r="A2137" s="264" t="str">
        <f t="shared" si="33"/>
        <v>CalimesaCA</v>
      </c>
      <c r="B2137" s="269">
        <v>92320</v>
      </c>
      <c r="C2137" s="270" t="s">
        <v>2866</v>
      </c>
      <c r="D2137" s="270" t="s">
        <v>380</v>
      </c>
      <c r="E2137" s="277" t="s">
        <v>1030</v>
      </c>
      <c r="F2137" s="279" t="s">
        <v>484</v>
      </c>
    </row>
    <row r="2138" spans="1:6" x14ac:dyDescent="0.3">
      <c r="A2138" s="264" t="str">
        <f t="shared" si="33"/>
        <v>LamontCA</v>
      </c>
      <c r="B2138" s="269">
        <v>93241</v>
      </c>
      <c r="C2138" s="270" t="s">
        <v>2867</v>
      </c>
      <c r="D2138" s="270" t="s">
        <v>380</v>
      </c>
      <c r="E2138" s="277" t="s">
        <v>1004</v>
      </c>
      <c r="F2138" s="279" t="s">
        <v>484</v>
      </c>
    </row>
    <row r="2139" spans="1:6" x14ac:dyDescent="0.3">
      <c r="A2139" s="264" t="str">
        <f t="shared" si="33"/>
        <v>GlendaleCA</v>
      </c>
      <c r="B2139" s="269">
        <v>91207</v>
      </c>
      <c r="C2139" s="270" t="s">
        <v>112</v>
      </c>
      <c r="D2139" s="270" t="s">
        <v>380</v>
      </c>
      <c r="E2139" s="277" t="s">
        <v>1017</v>
      </c>
      <c r="F2139" s="279" t="s">
        <v>484</v>
      </c>
    </row>
    <row r="2140" spans="1:6" x14ac:dyDescent="0.3">
      <c r="A2140" s="264" t="str">
        <f t="shared" si="33"/>
        <v>Indian WellsCA</v>
      </c>
      <c r="B2140" s="269">
        <v>92210</v>
      </c>
      <c r="C2140" s="270" t="s">
        <v>2868</v>
      </c>
      <c r="D2140" s="270" t="s">
        <v>380</v>
      </c>
      <c r="E2140" s="277" t="s">
        <v>1030</v>
      </c>
      <c r="F2140" s="279" t="s">
        <v>484</v>
      </c>
    </row>
    <row r="2141" spans="1:6" x14ac:dyDescent="0.3">
      <c r="A2141" s="264" t="str">
        <f t="shared" si="33"/>
        <v>CambriaCA</v>
      </c>
      <c r="B2141" s="269">
        <v>93428</v>
      </c>
      <c r="C2141" s="270" t="s">
        <v>2869</v>
      </c>
      <c r="D2141" s="270" t="s">
        <v>380</v>
      </c>
      <c r="E2141" s="277" t="s">
        <v>1035</v>
      </c>
      <c r="F2141" s="279" t="s">
        <v>484</v>
      </c>
    </row>
    <row r="2142" spans="1:6" x14ac:dyDescent="0.3">
      <c r="A2142" s="264" t="str">
        <f t="shared" si="33"/>
        <v>San BernardinoCA</v>
      </c>
      <c r="B2142" s="269">
        <v>92408</v>
      </c>
      <c r="C2142" s="270" t="s">
        <v>2553</v>
      </c>
      <c r="D2142" s="270" t="s">
        <v>380</v>
      </c>
      <c r="E2142" s="277" t="s">
        <v>1030</v>
      </c>
      <c r="F2142" s="279" t="s">
        <v>484</v>
      </c>
    </row>
    <row r="2143" spans="1:6" x14ac:dyDescent="0.3">
      <c r="A2143" s="264" t="str">
        <f t="shared" si="33"/>
        <v>Corte MaderaCA</v>
      </c>
      <c r="B2143" s="269">
        <v>94925</v>
      </c>
      <c r="C2143" s="270" t="s">
        <v>2870</v>
      </c>
      <c r="D2143" s="270" t="s">
        <v>380</v>
      </c>
      <c r="E2143" s="277" t="s">
        <v>918</v>
      </c>
      <c r="F2143" s="279" t="s">
        <v>484</v>
      </c>
    </row>
    <row r="2144" spans="1:6" x14ac:dyDescent="0.3">
      <c r="A2144" s="264" t="str">
        <f t="shared" si="33"/>
        <v>Beverly HillsCA</v>
      </c>
      <c r="B2144" s="269">
        <v>90211</v>
      </c>
      <c r="C2144" s="270" t="s">
        <v>2738</v>
      </c>
      <c r="D2144" s="270" t="s">
        <v>380</v>
      </c>
      <c r="E2144" s="277" t="s">
        <v>1017</v>
      </c>
      <c r="F2144" s="279" t="s">
        <v>484</v>
      </c>
    </row>
    <row r="2145" spans="1:6" x14ac:dyDescent="0.3">
      <c r="A2145" s="264" t="str">
        <f t="shared" si="33"/>
        <v>Los AngelesCA</v>
      </c>
      <c r="B2145" s="269">
        <v>90248</v>
      </c>
      <c r="C2145" s="270" t="s">
        <v>378</v>
      </c>
      <c r="D2145" s="270" t="s">
        <v>380</v>
      </c>
      <c r="E2145" s="277" t="s">
        <v>1017</v>
      </c>
      <c r="F2145" s="279" t="s">
        <v>484</v>
      </c>
    </row>
    <row r="2146" spans="1:6" x14ac:dyDescent="0.3">
      <c r="A2146" s="264" t="str">
        <f t="shared" si="33"/>
        <v>HughsonCA</v>
      </c>
      <c r="B2146" s="269">
        <v>95326</v>
      </c>
      <c r="C2146" s="270" t="s">
        <v>2871</v>
      </c>
      <c r="D2146" s="270" t="s">
        <v>380</v>
      </c>
      <c r="E2146" s="277" t="s">
        <v>1023</v>
      </c>
      <c r="F2146" s="279" t="s">
        <v>484</v>
      </c>
    </row>
    <row r="2147" spans="1:6" x14ac:dyDescent="0.3">
      <c r="A2147" s="264" t="str">
        <f t="shared" si="33"/>
        <v>Thousand PalmsCA</v>
      </c>
      <c r="B2147" s="269">
        <v>92276</v>
      </c>
      <c r="C2147" s="270" t="s">
        <v>2872</v>
      </c>
      <c r="D2147" s="270" t="s">
        <v>380</v>
      </c>
      <c r="E2147" s="277" t="s">
        <v>1030</v>
      </c>
      <c r="F2147" s="279" t="s">
        <v>484</v>
      </c>
    </row>
    <row r="2148" spans="1:6" x14ac:dyDescent="0.3">
      <c r="A2148" s="264" t="str">
        <f t="shared" si="33"/>
        <v>Big Bear LakeCA</v>
      </c>
      <c r="B2148" s="269">
        <v>92315</v>
      </c>
      <c r="C2148" s="270" t="s">
        <v>2873</v>
      </c>
      <c r="D2148" s="270" t="s">
        <v>380</v>
      </c>
      <c r="E2148" s="277" t="s">
        <v>1030</v>
      </c>
      <c r="F2148" s="279" t="s">
        <v>484</v>
      </c>
    </row>
    <row r="2149" spans="1:6" x14ac:dyDescent="0.3">
      <c r="A2149" s="264" t="str">
        <f t="shared" si="33"/>
        <v>Los AngelesCA</v>
      </c>
      <c r="B2149" s="269">
        <v>90077</v>
      </c>
      <c r="C2149" s="270" t="s">
        <v>378</v>
      </c>
      <c r="D2149" s="270" t="s">
        <v>380</v>
      </c>
      <c r="E2149" s="277" t="s">
        <v>1017</v>
      </c>
      <c r="F2149" s="279" t="s">
        <v>484</v>
      </c>
    </row>
    <row r="2150" spans="1:6" x14ac:dyDescent="0.3">
      <c r="A2150" s="264" t="str">
        <f t="shared" si="33"/>
        <v>DelhiCA</v>
      </c>
      <c r="B2150" s="269">
        <v>95315</v>
      </c>
      <c r="C2150" s="270" t="s">
        <v>2874</v>
      </c>
      <c r="D2150" s="270" t="s">
        <v>380</v>
      </c>
      <c r="E2150" s="277" t="s">
        <v>1021</v>
      </c>
      <c r="F2150" s="279" t="s">
        <v>484</v>
      </c>
    </row>
    <row r="2151" spans="1:6" x14ac:dyDescent="0.3">
      <c r="A2151" s="264" t="str">
        <f t="shared" si="33"/>
        <v>FeltonCA</v>
      </c>
      <c r="B2151" s="269">
        <v>95018</v>
      </c>
      <c r="C2151" s="270" t="s">
        <v>2875</v>
      </c>
      <c r="D2151" s="270" t="s">
        <v>380</v>
      </c>
      <c r="E2151" s="277" t="s">
        <v>1037</v>
      </c>
      <c r="F2151" s="279" t="s">
        <v>484</v>
      </c>
    </row>
    <row r="2152" spans="1:6" x14ac:dyDescent="0.3">
      <c r="A2152" s="264" t="str">
        <f t="shared" si="33"/>
        <v>WaterfordCA</v>
      </c>
      <c r="B2152" s="269">
        <v>95386</v>
      </c>
      <c r="C2152" s="270" t="s">
        <v>2876</v>
      </c>
      <c r="D2152" s="270" t="s">
        <v>380</v>
      </c>
      <c r="E2152" s="277" t="s">
        <v>1023</v>
      </c>
      <c r="F2152" s="279" t="s">
        <v>484</v>
      </c>
    </row>
    <row r="2153" spans="1:6" x14ac:dyDescent="0.3">
      <c r="A2153" s="264" t="str">
        <f t="shared" si="33"/>
        <v>Mc FarlandCA</v>
      </c>
      <c r="B2153" s="269">
        <v>93250</v>
      </c>
      <c r="C2153" s="270" t="s">
        <v>2877</v>
      </c>
      <c r="D2153" s="270" t="s">
        <v>380</v>
      </c>
      <c r="E2153" s="277" t="s">
        <v>1004</v>
      </c>
      <c r="F2153" s="279" t="s">
        <v>484</v>
      </c>
    </row>
    <row r="2154" spans="1:6" x14ac:dyDescent="0.3">
      <c r="A2154" s="264" t="str">
        <f t="shared" si="33"/>
        <v>Hawaiian GardensCA</v>
      </c>
      <c r="B2154" s="269">
        <v>90716</v>
      </c>
      <c r="C2154" s="270" t="s">
        <v>2878</v>
      </c>
      <c r="D2154" s="270" t="s">
        <v>380</v>
      </c>
      <c r="E2154" s="277" t="s">
        <v>1017</v>
      </c>
      <c r="F2154" s="279" t="s">
        <v>484</v>
      </c>
    </row>
    <row r="2155" spans="1:6" x14ac:dyDescent="0.3">
      <c r="A2155" s="264" t="str">
        <f t="shared" si="33"/>
        <v>FairfaxCA</v>
      </c>
      <c r="B2155" s="269">
        <v>94930</v>
      </c>
      <c r="C2155" s="270" t="s">
        <v>2879</v>
      </c>
      <c r="D2155" s="270" t="s">
        <v>380</v>
      </c>
      <c r="E2155" s="277" t="s">
        <v>918</v>
      </c>
      <c r="F2155" s="279" t="s">
        <v>484</v>
      </c>
    </row>
    <row r="2156" spans="1:6" x14ac:dyDescent="0.3">
      <c r="A2156" s="264" t="str">
        <f t="shared" si="33"/>
        <v>ColfaxCA</v>
      </c>
      <c r="B2156" s="269">
        <v>95713</v>
      </c>
      <c r="C2156" s="270" t="s">
        <v>2880</v>
      </c>
      <c r="D2156" s="270" t="s">
        <v>380</v>
      </c>
      <c r="E2156" s="277" t="s">
        <v>912</v>
      </c>
      <c r="F2156" s="279" t="s">
        <v>484</v>
      </c>
    </row>
    <row r="2157" spans="1:6" x14ac:dyDescent="0.3">
      <c r="A2157" s="264" t="str">
        <f t="shared" si="33"/>
        <v>PhelanCA</v>
      </c>
      <c r="B2157" s="269">
        <v>92371</v>
      </c>
      <c r="C2157" s="270" t="s">
        <v>2881</v>
      </c>
      <c r="D2157" s="270" t="s">
        <v>380</v>
      </c>
      <c r="E2157" s="277" t="s">
        <v>1030</v>
      </c>
      <c r="F2157" s="279" t="s">
        <v>484</v>
      </c>
    </row>
    <row r="2158" spans="1:6" x14ac:dyDescent="0.3">
      <c r="A2158" s="264" t="str">
        <f t="shared" si="33"/>
        <v>CalistogaCA</v>
      </c>
      <c r="B2158" s="269">
        <v>94515</v>
      </c>
      <c r="C2158" s="270" t="s">
        <v>2882</v>
      </c>
      <c r="D2158" s="270" t="s">
        <v>380</v>
      </c>
      <c r="E2158" s="277" t="s">
        <v>1025</v>
      </c>
      <c r="F2158" s="279" t="s">
        <v>484</v>
      </c>
    </row>
    <row r="2159" spans="1:6" x14ac:dyDescent="0.3">
      <c r="A2159" s="264" t="str">
        <f t="shared" si="33"/>
        <v>MeccaCA</v>
      </c>
      <c r="B2159" s="269">
        <v>92254</v>
      </c>
      <c r="C2159" s="270" t="s">
        <v>2883</v>
      </c>
      <c r="D2159" s="270" t="s">
        <v>380</v>
      </c>
      <c r="E2159" s="277" t="s">
        <v>1030</v>
      </c>
      <c r="F2159" s="279" t="s">
        <v>484</v>
      </c>
    </row>
    <row r="2160" spans="1:6" x14ac:dyDescent="0.3">
      <c r="A2160" s="264" t="str">
        <f t="shared" si="33"/>
        <v>Live OakCA</v>
      </c>
      <c r="B2160" s="269">
        <v>95953</v>
      </c>
      <c r="C2160" s="270" t="s">
        <v>2884</v>
      </c>
      <c r="D2160" s="270" t="s">
        <v>380</v>
      </c>
      <c r="E2160" s="277" t="s">
        <v>1051</v>
      </c>
      <c r="F2160" s="279" t="s">
        <v>484</v>
      </c>
    </row>
    <row r="2161" spans="1:6" x14ac:dyDescent="0.3">
      <c r="A2161" s="264" t="str">
        <f t="shared" si="33"/>
        <v>FresnoCA</v>
      </c>
      <c r="B2161" s="269">
        <v>93701</v>
      </c>
      <c r="C2161" s="270" t="s">
        <v>1015</v>
      </c>
      <c r="D2161" s="270" t="s">
        <v>380</v>
      </c>
      <c r="E2161" s="277" t="s">
        <v>1015</v>
      </c>
      <c r="F2161" s="279" t="s">
        <v>484</v>
      </c>
    </row>
    <row r="2162" spans="1:6" x14ac:dyDescent="0.3">
      <c r="A2162" s="264" t="str">
        <f t="shared" si="33"/>
        <v>LarkspurCA</v>
      </c>
      <c r="B2162" s="269">
        <v>94939</v>
      </c>
      <c r="C2162" s="270" t="s">
        <v>2885</v>
      </c>
      <c r="D2162" s="270" t="s">
        <v>380</v>
      </c>
      <c r="E2162" s="277" t="s">
        <v>918</v>
      </c>
      <c r="F2162" s="279" t="s">
        <v>484</v>
      </c>
    </row>
    <row r="2163" spans="1:6" x14ac:dyDescent="0.3">
      <c r="A2163" s="264" t="str">
        <f t="shared" si="33"/>
        <v>Lexington HillsCA</v>
      </c>
      <c r="B2163" s="269">
        <v>95033</v>
      </c>
      <c r="C2163" s="270" t="s">
        <v>2886</v>
      </c>
      <c r="D2163" s="270" t="s">
        <v>380</v>
      </c>
      <c r="E2163" s="277" t="s">
        <v>915</v>
      </c>
      <c r="F2163" s="279" t="s">
        <v>484</v>
      </c>
    </row>
    <row r="2164" spans="1:6" x14ac:dyDescent="0.3">
      <c r="A2164" s="264" t="str">
        <f t="shared" si="33"/>
        <v>Carmel ValleyCA</v>
      </c>
      <c r="B2164" s="269">
        <v>93924</v>
      </c>
      <c r="C2164" s="270" t="s">
        <v>2887</v>
      </c>
      <c r="D2164" s="270" t="s">
        <v>380</v>
      </c>
      <c r="E2164" s="277" t="s">
        <v>1031</v>
      </c>
      <c r="F2164" s="279" t="s">
        <v>484</v>
      </c>
    </row>
    <row r="2165" spans="1:6" x14ac:dyDescent="0.3">
      <c r="A2165" s="264" t="str">
        <f t="shared" si="33"/>
        <v>GustineCA</v>
      </c>
      <c r="B2165" s="269">
        <v>95322</v>
      </c>
      <c r="C2165" s="270" t="s">
        <v>2888</v>
      </c>
      <c r="D2165" s="270" t="s">
        <v>380</v>
      </c>
      <c r="E2165" s="277" t="s">
        <v>1021</v>
      </c>
      <c r="F2165" s="279" t="s">
        <v>484</v>
      </c>
    </row>
    <row r="2166" spans="1:6" x14ac:dyDescent="0.3">
      <c r="A2166" s="264" t="str">
        <f t="shared" si="33"/>
        <v>WintersCA</v>
      </c>
      <c r="B2166" s="269">
        <v>95694</v>
      </c>
      <c r="C2166" s="270" t="s">
        <v>2889</v>
      </c>
      <c r="D2166" s="270" t="s">
        <v>380</v>
      </c>
      <c r="E2166" s="277" t="s">
        <v>912</v>
      </c>
      <c r="F2166" s="279" t="s">
        <v>484</v>
      </c>
    </row>
    <row r="2167" spans="1:6" x14ac:dyDescent="0.3">
      <c r="A2167" s="264" t="str">
        <f t="shared" si="33"/>
        <v>JamulCA</v>
      </c>
      <c r="B2167" s="269">
        <v>91935</v>
      </c>
      <c r="C2167" s="270" t="s">
        <v>2890</v>
      </c>
      <c r="D2167" s="270" t="s">
        <v>380</v>
      </c>
      <c r="E2167" s="277" t="s">
        <v>1033</v>
      </c>
      <c r="F2167" s="279" t="s">
        <v>484</v>
      </c>
    </row>
    <row r="2168" spans="1:6" x14ac:dyDescent="0.3">
      <c r="A2168" s="264" t="str">
        <f t="shared" si="33"/>
        <v>Dos PalosCA</v>
      </c>
      <c r="B2168" s="269">
        <v>93620</v>
      </c>
      <c r="C2168" s="270" t="s">
        <v>2891</v>
      </c>
      <c r="D2168" s="270" t="s">
        <v>380</v>
      </c>
      <c r="E2168" s="277" t="s">
        <v>1021</v>
      </c>
      <c r="F2168" s="279" t="s">
        <v>484</v>
      </c>
    </row>
    <row r="2169" spans="1:6" x14ac:dyDescent="0.3">
      <c r="A2169" s="264" t="str">
        <f t="shared" si="33"/>
        <v>Dana PointCA</v>
      </c>
      <c r="B2169" s="269">
        <v>92624</v>
      </c>
      <c r="C2169" s="270" t="s">
        <v>2663</v>
      </c>
      <c r="D2169" s="270" t="s">
        <v>380</v>
      </c>
      <c r="E2169" s="277" t="s">
        <v>1017</v>
      </c>
      <c r="F2169" s="279" t="s">
        <v>484</v>
      </c>
    </row>
    <row r="2170" spans="1:6" x14ac:dyDescent="0.3">
      <c r="A2170" s="264" t="str">
        <f t="shared" si="33"/>
        <v>FresnoCA</v>
      </c>
      <c r="B2170" s="269">
        <v>93723</v>
      </c>
      <c r="C2170" s="270" t="s">
        <v>1015</v>
      </c>
      <c r="D2170" s="270" t="s">
        <v>380</v>
      </c>
      <c r="E2170" s="277" t="s">
        <v>1015</v>
      </c>
      <c r="F2170" s="279" t="s">
        <v>484</v>
      </c>
    </row>
    <row r="2171" spans="1:6" x14ac:dyDescent="0.3">
      <c r="A2171" s="264" t="str">
        <f t="shared" si="33"/>
        <v>SolvangCA</v>
      </c>
      <c r="B2171" s="269">
        <v>93463</v>
      </c>
      <c r="C2171" s="270" t="s">
        <v>2892</v>
      </c>
      <c r="D2171" s="270" t="s">
        <v>380</v>
      </c>
      <c r="E2171" s="277" t="s">
        <v>1038</v>
      </c>
      <c r="F2171" s="279" t="s">
        <v>484</v>
      </c>
    </row>
    <row r="2172" spans="1:6" x14ac:dyDescent="0.3">
      <c r="A2172" s="264" t="str">
        <f t="shared" si="33"/>
        <v>Spring ValleyCA</v>
      </c>
      <c r="B2172" s="269">
        <v>91978</v>
      </c>
      <c r="C2172" s="270" t="s">
        <v>2541</v>
      </c>
      <c r="D2172" s="270" t="s">
        <v>380</v>
      </c>
      <c r="E2172" s="277" t="s">
        <v>1033</v>
      </c>
      <c r="F2172" s="279" t="s">
        <v>484</v>
      </c>
    </row>
    <row r="2173" spans="1:6" x14ac:dyDescent="0.3">
      <c r="A2173" s="264" t="str">
        <f t="shared" si="33"/>
        <v>CommerceCA</v>
      </c>
      <c r="B2173" s="269">
        <v>90040</v>
      </c>
      <c r="C2173" s="270" t="s">
        <v>2893</v>
      </c>
      <c r="D2173" s="270" t="s">
        <v>380</v>
      </c>
      <c r="E2173" s="277" t="s">
        <v>1017</v>
      </c>
      <c r="F2173" s="279" t="s">
        <v>484</v>
      </c>
    </row>
    <row r="2174" spans="1:6" x14ac:dyDescent="0.3">
      <c r="A2174" s="264" t="str">
        <f t="shared" si="33"/>
        <v>BerkeleyCA</v>
      </c>
      <c r="B2174" s="269">
        <v>94710</v>
      </c>
      <c r="C2174" s="270" t="s">
        <v>2734</v>
      </c>
      <c r="D2174" s="270" t="s">
        <v>380</v>
      </c>
      <c r="E2174" s="277" t="s">
        <v>918</v>
      </c>
      <c r="F2174" s="279" t="s">
        <v>484</v>
      </c>
    </row>
    <row r="2175" spans="1:6" x14ac:dyDescent="0.3">
      <c r="A2175" s="264" t="str">
        <f t="shared" si="33"/>
        <v>ForestvilleCA</v>
      </c>
      <c r="B2175" s="269">
        <v>95436</v>
      </c>
      <c r="C2175" s="270" t="s">
        <v>2894</v>
      </c>
      <c r="D2175" s="270" t="s">
        <v>380</v>
      </c>
      <c r="E2175" s="277" t="s">
        <v>1039</v>
      </c>
      <c r="F2175" s="279" t="s">
        <v>484</v>
      </c>
    </row>
    <row r="2176" spans="1:6" x14ac:dyDescent="0.3">
      <c r="A2176" s="264" t="str">
        <f t="shared" si="33"/>
        <v>La Crescenta-MontroseCA</v>
      </c>
      <c r="B2176" s="269">
        <v>91020</v>
      </c>
      <c r="C2176" s="270" t="s">
        <v>2895</v>
      </c>
      <c r="D2176" s="270" t="s">
        <v>380</v>
      </c>
      <c r="E2176" s="277" t="s">
        <v>1017</v>
      </c>
      <c r="F2176" s="279" t="s">
        <v>484</v>
      </c>
    </row>
    <row r="2177" spans="1:6" x14ac:dyDescent="0.3">
      <c r="A2177" s="264" t="str">
        <f t="shared" si="33"/>
        <v>GuernevilleCA</v>
      </c>
      <c r="B2177" s="269">
        <v>95446</v>
      </c>
      <c r="C2177" s="270" t="s">
        <v>2896</v>
      </c>
      <c r="D2177" s="270" t="s">
        <v>380</v>
      </c>
      <c r="E2177" s="277" t="s">
        <v>1039</v>
      </c>
      <c r="F2177" s="279" t="s">
        <v>484</v>
      </c>
    </row>
    <row r="2178" spans="1:6" x14ac:dyDescent="0.3">
      <c r="A2178" s="264" t="str">
        <f t="shared" si="33"/>
        <v>RodeoCA</v>
      </c>
      <c r="B2178" s="269">
        <v>94572</v>
      </c>
      <c r="C2178" s="270" t="s">
        <v>2897</v>
      </c>
      <c r="D2178" s="270" t="s">
        <v>380</v>
      </c>
      <c r="E2178" s="277" t="s">
        <v>918</v>
      </c>
      <c r="F2178" s="279" t="s">
        <v>484</v>
      </c>
    </row>
    <row r="2179" spans="1:6" x14ac:dyDescent="0.3">
      <c r="A2179" s="264" t="str">
        <f t="shared" si="33"/>
        <v>MentoneCA</v>
      </c>
      <c r="B2179" s="269">
        <v>92359</v>
      </c>
      <c r="C2179" s="270" t="s">
        <v>1478</v>
      </c>
      <c r="D2179" s="270" t="s">
        <v>380</v>
      </c>
      <c r="E2179" s="277" t="s">
        <v>1030</v>
      </c>
      <c r="F2179" s="279" t="s">
        <v>484</v>
      </c>
    </row>
    <row r="2180" spans="1:6" x14ac:dyDescent="0.3">
      <c r="A2180" s="264" t="str">
        <f t="shared" ref="A2180:A2243" si="34">CONCATENATE(C2180,D2180)</f>
        <v>StocktonCA</v>
      </c>
      <c r="B2180" s="269">
        <v>95202</v>
      </c>
      <c r="C2180" s="270" t="s">
        <v>1566</v>
      </c>
      <c r="D2180" s="270" t="s">
        <v>380</v>
      </c>
      <c r="E2180" s="277" t="s">
        <v>1042</v>
      </c>
      <c r="F2180" s="279" t="s">
        <v>484</v>
      </c>
    </row>
    <row r="2181" spans="1:6" x14ac:dyDescent="0.3">
      <c r="A2181" s="264" t="str">
        <f t="shared" si="34"/>
        <v>FirebaughCA</v>
      </c>
      <c r="B2181" s="269">
        <v>93622</v>
      </c>
      <c r="C2181" s="270" t="s">
        <v>2898</v>
      </c>
      <c r="D2181" s="270" t="s">
        <v>380</v>
      </c>
      <c r="E2181" s="277" t="s">
        <v>1015</v>
      </c>
      <c r="F2181" s="279" t="s">
        <v>484</v>
      </c>
    </row>
    <row r="2182" spans="1:6" x14ac:dyDescent="0.3">
      <c r="A2182" s="264" t="str">
        <f t="shared" si="34"/>
        <v>JamestownCA</v>
      </c>
      <c r="B2182" s="269">
        <v>95327</v>
      </c>
      <c r="C2182" s="270" t="s">
        <v>1787</v>
      </c>
      <c r="D2182" s="270" t="s">
        <v>380</v>
      </c>
      <c r="E2182" s="277" t="s">
        <v>1041</v>
      </c>
      <c r="F2182" s="279" t="s">
        <v>484</v>
      </c>
    </row>
    <row r="2183" spans="1:6" x14ac:dyDescent="0.3">
      <c r="A2183" s="264" t="str">
        <f t="shared" si="34"/>
        <v>OrosiCA</v>
      </c>
      <c r="B2183" s="269">
        <v>93647</v>
      </c>
      <c r="C2183" s="270" t="s">
        <v>2899</v>
      </c>
      <c r="D2183" s="270" t="s">
        <v>380</v>
      </c>
      <c r="E2183" s="277" t="s">
        <v>1050</v>
      </c>
      <c r="F2183" s="279" t="s">
        <v>484</v>
      </c>
    </row>
    <row r="2184" spans="1:6" x14ac:dyDescent="0.3">
      <c r="A2184" s="264" t="str">
        <f t="shared" si="34"/>
        <v>WoodlakeCA</v>
      </c>
      <c r="B2184" s="269">
        <v>93286</v>
      </c>
      <c r="C2184" s="270" t="s">
        <v>2900</v>
      </c>
      <c r="D2184" s="270" t="s">
        <v>380</v>
      </c>
      <c r="E2184" s="277" t="s">
        <v>1050</v>
      </c>
      <c r="F2184" s="279" t="s">
        <v>484</v>
      </c>
    </row>
    <row r="2185" spans="1:6" x14ac:dyDescent="0.3">
      <c r="A2185" s="264" t="str">
        <f t="shared" si="34"/>
        <v>ActonCA</v>
      </c>
      <c r="B2185" s="269">
        <v>93510</v>
      </c>
      <c r="C2185" s="270" t="s">
        <v>2901</v>
      </c>
      <c r="D2185" s="270" t="s">
        <v>380</v>
      </c>
      <c r="E2185" s="277" t="s">
        <v>1017</v>
      </c>
      <c r="F2185" s="279" t="s">
        <v>484</v>
      </c>
    </row>
    <row r="2186" spans="1:6" x14ac:dyDescent="0.3">
      <c r="A2186" s="264" t="str">
        <f t="shared" si="34"/>
        <v>CastrovilleCA</v>
      </c>
      <c r="B2186" s="269">
        <v>95012</v>
      </c>
      <c r="C2186" s="270" t="s">
        <v>2902</v>
      </c>
      <c r="D2186" s="270" t="s">
        <v>380</v>
      </c>
      <c r="E2186" s="277" t="s">
        <v>1031</v>
      </c>
      <c r="F2186" s="279" t="s">
        <v>484</v>
      </c>
    </row>
    <row r="2187" spans="1:6" x14ac:dyDescent="0.3">
      <c r="A2187" s="264" t="str">
        <f t="shared" si="34"/>
        <v>Lake IsabellaCA</v>
      </c>
      <c r="B2187" s="269">
        <v>93240</v>
      </c>
      <c r="C2187" s="270" t="s">
        <v>2903</v>
      </c>
      <c r="D2187" s="270" t="s">
        <v>380</v>
      </c>
      <c r="E2187" s="277" t="s">
        <v>1004</v>
      </c>
      <c r="F2187" s="279" t="s">
        <v>484</v>
      </c>
    </row>
    <row r="2188" spans="1:6" x14ac:dyDescent="0.3">
      <c r="A2188" s="264" t="str">
        <f t="shared" si="34"/>
        <v>NuevoCA</v>
      </c>
      <c r="B2188" s="269">
        <v>92567</v>
      </c>
      <c r="C2188" s="270" t="s">
        <v>2904</v>
      </c>
      <c r="D2188" s="270" t="s">
        <v>380</v>
      </c>
      <c r="E2188" s="277" t="s">
        <v>1030</v>
      </c>
      <c r="F2188" s="279" t="s">
        <v>484</v>
      </c>
    </row>
    <row r="2189" spans="1:6" x14ac:dyDescent="0.3">
      <c r="A2189" s="264" t="str">
        <f t="shared" si="34"/>
        <v>SacramentoCA</v>
      </c>
      <c r="B2189" s="269">
        <v>95832</v>
      </c>
      <c r="C2189" s="270" t="s">
        <v>911</v>
      </c>
      <c r="D2189" s="270" t="s">
        <v>380</v>
      </c>
      <c r="E2189" s="277" t="s">
        <v>912</v>
      </c>
      <c r="F2189" s="279" t="s">
        <v>484</v>
      </c>
    </row>
    <row r="2190" spans="1:6" x14ac:dyDescent="0.3">
      <c r="A2190" s="264" t="str">
        <f t="shared" si="34"/>
        <v>Santa CruzCA</v>
      </c>
      <c r="B2190" s="269">
        <v>95065</v>
      </c>
      <c r="C2190" s="270" t="s">
        <v>2555</v>
      </c>
      <c r="D2190" s="270" t="s">
        <v>380</v>
      </c>
      <c r="E2190" s="277" t="s">
        <v>1037</v>
      </c>
      <c r="F2190" s="279" t="s">
        <v>484</v>
      </c>
    </row>
    <row r="2191" spans="1:6" x14ac:dyDescent="0.3">
      <c r="A2191" s="264" t="str">
        <f t="shared" si="34"/>
        <v>San JoseCA</v>
      </c>
      <c r="B2191" s="269">
        <v>95119</v>
      </c>
      <c r="C2191" s="270" t="s">
        <v>2487</v>
      </c>
      <c r="D2191" s="270" t="s">
        <v>380</v>
      </c>
      <c r="E2191" s="277" t="s">
        <v>915</v>
      </c>
      <c r="F2191" s="279" t="s">
        <v>484</v>
      </c>
    </row>
    <row r="2192" spans="1:6" x14ac:dyDescent="0.3">
      <c r="A2192" s="264" t="str">
        <f t="shared" si="34"/>
        <v>Carmel-by-the-SeaCA</v>
      </c>
      <c r="B2192" s="269">
        <v>93921</v>
      </c>
      <c r="C2192" s="270" t="s">
        <v>2804</v>
      </c>
      <c r="D2192" s="270" t="s">
        <v>380</v>
      </c>
      <c r="E2192" s="277" t="s">
        <v>1031</v>
      </c>
      <c r="F2192" s="279" t="s">
        <v>484</v>
      </c>
    </row>
    <row r="2193" spans="1:6" x14ac:dyDescent="0.3">
      <c r="A2193" s="264" t="str">
        <f t="shared" si="34"/>
        <v>Lucerne ValleyCA</v>
      </c>
      <c r="B2193" s="269">
        <v>92356</v>
      </c>
      <c r="C2193" s="270" t="s">
        <v>2905</v>
      </c>
      <c r="D2193" s="270" t="s">
        <v>380</v>
      </c>
      <c r="E2193" s="277" t="s">
        <v>1030</v>
      </c>
      <c r="F2193" s="279" t="s">
        <v>484</v>
      </c>
    </row>
    <row r="2194" spans="1:6" x14ac:dyDescent="0.3">
      <c r="A2194" s="264" t="str">
        <f t="shared" si="34"/>
        <v>HilmarCA</v>
      </c>
      <c r="B2194" s="269">
        <v>95324</v>
      </c>
      <c r="C2194" s="270" t="s">
        <v>2906</v>
      </c>
      <c r="D2194" s="270" t="s">
        <v>380</v>
      </c>
      <c r="E2194" s="277" t="s">
        <v>1021</v>
      </c>
      <c r="F2194" s="279" t="s">
        <v>484</v>
      </c>
    </row>
    <row r="2195" spans="1:6" x14ac:dyDescent="0.3">
      <c r="A2195" s="264" t="str">
        <f t="shared" si="34"/>
        <v>FarmersvilleCA</v>
      </c>
      <c r="B2195" s="269">
        <v>93223</v>
      </c>
      <c r="C2195" s="270" t="s">
        <v>2907</v>
      </c>
      <c r="D2195" s="270" t="s">
        <v>380</v>
      </c>
      <c r="E2195" s="277" t="s">
        <v>1050</v>
      </c>
      <c r="F2195" s="279" t="s">
        <v>484</v>
      </c>
    </row>
    <row r="2196" spans="1:6" x14ac:dyDescent="0.3">
      <c r="A2196" s="264" t="str">
        <f t="shared" si="34"/>
        <v>FreedomCA</v>
      </c>
      <c r="B2196" s="269">
        <v>95019</v>
      </c>
      <c r="C2196" s="270" t="s">
        <v>2908</v>
      </c>
      <c r="D2196" s="270" t="s">
        <v>380</v>
      </c>
      <c r="E2196" s="277" t="s">
        <v>1037</v>
      </c>
      <c r="F2196" s="279" t="s">
        <v>484</v>
      </c>
    </row>
    <row r="2197" spans="1:6" x14ac:dyDescent="0.3">
      <c r="A2197" s="264" t="str">
        <f t="shared" si="34"/>
        <v>NewcastleCA</v>
      </c>
      <c r="B2197" s="269">
        <v>95658</v>
      </c>
      <c r="C2197" s="270" t="s">
        <v>2909</v>
      </c>
      <c r="D2197" s="270" t="s">
        <v>380</v>
      </c>
      <c r="E2197" s="277" t="s">
        <v>912</v>
      </c>
      <c r="F2197" s="279" t="s">
        <v>484</v>
      </c>
    </row>
    <row r="2198" spans="1:6" x14ac:dyDescent="0.3">
      <c r="A2198" s="264" t="str">
        <f t="shared" si="34"/>
        <v>TopangaCA</v>
      </c>
      <c r="B2198" s="269">
        <v>90290</v>
      </c>
      <c r="C2198" s="270" t="s">
        <v>2910</v>
      </c>
      <c r="D2198" s="270" t="s">
        <v>380</v>
      </c>
      <c r="E2198" s="277" t="s">
        <v>1017</v>
      </c>
      <c r="F2198" s="279" t="s">
        <v>484</v>
      </c>
    </row>
    <row r="2199" spans="1:6" x14ac:dyDescent="0.3">
      <c r="A2199" s="264" t="str">
        <f t="shared" si="34"/>
        <v>Santa YnezCA</v>
      </c>
      <c r="B2199" s="269">
        <v>93460</v>
      </c>
      <c r="C2199" s="270" t="s">
        <v>2911</v>
      </c>
      <c r="D2199" s="270" t="s">
        <v>380</v>
      </c>
      <c r="E2199" s="277" t="s">
        <v>1038</v>
      </c>
      <c r="F2199" s="279" t="s">
        <v>484</v>
      </c>
    </row>
    <row r="2200" spans="1:6" x14ac:dyDescent="0.3">
      <c r="A2200" s="264" t="str">
        <f t="shared" si="34"/>
        <v>Del Monte ForestCA</v>
      </c>
      <c r="B2200" s="269">
        <v>93953</v>
      </c>
      <c r="C2200" s="270" t="s">
        <v>2912</v>
      </c>
      <c r="D2200" s="270" t="s">
        <v>380</v>
      </c>
      <c r="E2200" s="277" t="s">
        <v>1031</v>
      </c>
      <c r="F2200" s="279" t="s">
        <v>484</v>
      </c>
    </row>
    <row r="2201" spans="1:6" x14ac:dyDescent="0.3">
      <c r="A2201" s="264" t="str">
        <f t="shared" si="34"/>
        <v>SloughhouseCA</v>
      </c>
      <c r="B2201" s="269">
        <v>95683</v>
      </c>
      <c r="C2201" s="270" t="s">
        <v>2913</v>
      </c>
      <c r="D2201" s="270" t="s">
        <v>380</v>
      </c>
      <c r="E2201" s="277" t="s">
        <v>912</v>
      </c>
      <c r="F2201" s="279" t="s">
        <v>484</v>
      </c>
    </row>
    <row r="2202" spans="1:6" x14ac:dyDescent="0.3">
      <c r="A2202" s="264" t="str">
        <f t="shared" si="34"/>
        <v>ForesthillCA</v>
      </c>
      <c r="B2202" s="269">
        <v>95631</v>
      </c>
      <c r="C2202" s="270" t="s">
        <v>2914</v>
      </c>
      <c r="D2202" s="270" t="s">
        <v>380</v>
      </c>
      <c r="E2202" s="277" t="s">
        <v>912</v>
      </c>
      <c r="F2202" s="279" t="s">
        <v>484</v>
      </c>
    </row>
    <row r="2203" spans="1:6" x14ac:dyDescent="0.3">
      <c r="A2203" s="264" t="str">
        <f t="shared" si="34"/>
        <v>Orange CoveCA</v>
      </c>
      <c r="B2203" s="269">
        <v>93646</v>
      </c>
      <c r="C2203" s="270" t="s">
        <v>2915</v>
      </c>
      <c r="D2203" s="270" t="s">
        <v>380</v>
      </c>
      <c r="E2203" s="277" t="s">
        <v>1015</v>
      </c>
      <c r="F2203" s="279" t="s">
        <v>484</v>
      </c>
    </row>
    <row r="2204" spans="1:6" x14ac:dyDescent="0.3">
      <c r="A2204" s="264" t="str">
        <f t="shared" si="34"/>
        <v>NeedlesCA</v>
      </c>
      <c r="B2204" s="269">
        <v>92363</v>
      </c>
      <c r="C2204" s="270" t="s">
        <v>2916</v>
      </c>
      <c r="D2204" s="270" t="s">
        <v>380</v>
      </c>
      <c r="E2204" s="277" t="s">
        <v>1030</v>
      </c>
      <c r="F2204" s="279" t="s">
        <v>484</v>
      </c>
    </row>
    <row r="2205" spans="1:6" x14ac:dyDescent="0.3">
      <c r="A2205" s="264" t="str">
        <f t="shared" si="34"/>
        <v>WiltonCA</v>
      </c>
      <c r="B2205" s="269">
        <v>95693</v>
      </c>
      <c r="C2205" s="270" t="s">
        <v>2125</v>
      </c>
      <c r="D2205" s="270" t="s">
        <v>380</v>
      </c>
      <c r="E2205" s="277" t="s">
        <v>912</v>
      </c>
      <c r="F2205" s="279" t="s">
        <v>484</v>
      </c>
    </row>
    <row r="2206" spans="1:6" x14ac:dyDescent="0.3">
      <c r="A2206" s="264" t="str">
        <f t="shared" si="34"/>
        <v>WestminsterCA</v>
      </c>
      <c r="B2206" s="269">
        <v>92655</v>
      </c>
      <c r="C2206" s="270" t="s">
        <v>2472</v>
      </c>
      <c r="D2206" s="270" t="s">
        <v>380</v>
      </c>
      <c r="E2206" s="277" t="s">
        <v>1017</v>
      </c>
      <c r="F2206" s="279" t="s">
        <v>484</v>
      </c>
    </row>
    <row r="2207" spans="1:6" x14ac:dyDescent="0.3">
      <c r="A2207" s="264" t="str">
        <f t="shared" si="34"/>
        <v>FowlerCA</v>
      </c>
      <c r="B2207" s="269">
        <v>93625</v>
      </c>
      <c r="C2207" s="270" t="s">
        <v>2917</v>
      </c>
      <c r="D2207" s="270" t="s">
        <v>380</v>
      </c>
      <c r="E2207" s="277" t="s">
        <v>1015</v>
      </c>
      <c r="F2207" s="279" t="s">
        <v>484</v>
      </c>
    </row>
    <row r="2208" spans="1:6" x14ac:dyDescent="0.3">
      <c r="A2208" s="264" t="str">
        <f t="shared" si="34"/>
        <v>HoltvilleCA</v>
      </c>
      <c r="B2208" s="269">
        <v>92250</v>
      </c>
      <c r="C2208" s="270" t="s">
        <v>2918</v>
      </c>
      <c r="D2208" s="270" t="s">
        <v>380</v>
      </c>
      <c r="E2208" s="277" t="s">
        <v>1012</v>
      </c>
      <c r="F2208" s="279" t="s">
        <v>484</v>
      </c>
    </row>
    <row r="2209" spans="1:6" x14ac:dyDescent="0.3">
      <c r="A2209" s="264" t="str">
        <f t="shared" si="34"/>
        <v>GonzalesCA</v>
      </c>
      <c r="B2209" s="269">
        <v>93926</v>
      </c>
      <c r="C2209" s="270" t="s">
        <v>2919</v>
      </c>
      <c r="D2209" s="270" t="s">
        <v>380</v>
      </c>
      <c r="E2209" s="277" t="s">
        <v>1031</v>
      </c>
      <c r="F2209" s="279" t="s">
        <v>484</v>
      </c>
    </row>
    <row r="2210" spans="1:6" x14ac:dyDescent="0.3">
      <c r="A2210" s="264" t="str">
        <f t="shared" si="34"/>
        <v>Ben LomondCA</v>
      </c>
      <c r="B2210" s="269">
        <v>95005</v>
      </c>
      <c r="C2210" s="270" t="s">
        <v>2920</v>
      </c>
      <c r="D2210" s="270" t="s">
        <v>380</v>
      </c>
      <c r="E2210" s="277" t="s">
        <v>1037</v>
      </c>
      <c r="F2210" s="279" t="s">
        <v>484</v>
      </c>
    </row>
    <row r="2211" spans="1:6" x14ac:dyDescent="0.3">
      <c r="A2211" s="264" t="str">
        <f t="shared" si="34"/>
        <v>HelendaleCA</v>
      </c>
      <c r="B2211" s="269">
        <v>92342</v>
      </c>
      <c r="C2211" s="270" t="s">
        <v>2921</v>
      </c>
      <c r="D2211" s="270" t="s">
        <v>380</v>
      </c>
      <c r="E2211" s="277" t="s">
        <v>1030</v>
      </c>
      <c r="F2211" s="279" t="s">
        <v>484</v>
      </c>
    </row>
    <row r="2212" spans="1:6" x14ac:dyDescent="0.3">
      <c r="A2212" s="264" t="str">
        <f t="shared" si="34"/>
        <v>BuelltonCA</v>
      </c>
      <c r="B2212" s="269">
        <v>93427</v>
      </c>
      <c r="C2212" s="270" t="s">
        <v>2922</v>
      </c>
      <c r="D2212" s="270" t="s">
        <v>380</v>
      </c>
      <c r="E2212" s="277" t="s">
        <v>1038</v>
      </c>
      <c r="F2212" s="279" t="s">
        <v>484</v>
      </c>
    </row>
    <row r="2213" spans="1:6" x14ac:dyDescent="0.3">
      <c r="A2213" s="264" t="str">
        <f t="shared" si="34"/>
        <v>Diamond SpringsCA</v>
      </c>
      <c r="B2213" s="269">
        <v>95619</v>
      </c>
      <c r="C2213" s="270" t="s">
        <v>2923</v>
      </c>
      <c r="D2213" s="270" t="s">
        <v>380</v>
      </c>
      <c r="E2213" s="277" t="s">
        <v>912</v>
      </c>
      <c r="F2213" s="279" t="s">
        <v>484</v>
      </c>
    </row>
    <row r="2214" spans="1:6" x14ac:dyDescent="0.3">
      <c r="A2214" s="264" t="str">
        <f t="shared" si="34"/>
        <v>AcampoCA</v>
      </c>
      <c r="B2214" s="269">
        <v>95220</v>
      </c>
      <c r="C2214" s="270" t="s">
        <v>2924</v>
      </c>
      <c r="D2214" s="270" t="s">
        <v>380</v>
      </c>
      <c r="E2214" s="277" t="s">
        <v>1042</v>
      </c>
      <c r="F2214" s="279" t="s">
        <v>484</v>
      </c>
    </row>
    <row r="2215" spans="1:6" x14ac:dyDescent="0.3">
      <c r="A2215" s="264" t="str">
        <f t="shared" si="34"/>
        <v>OceanoCA</v>
      </c>
      <c r="B2215" s="269">
        <v>93445</v>
      </c>
      <c r="C2215" s="270" t="s">
        <v>2925</v>
      </c>
      <c r="D2215" s="270" t="s">
        <v>380</v>
      </c>
      <c r="E2215" s="277" t="s">
        <v>1035</v>
      </c>
      <c r="F2215" s="279" t="s">
        <v>484</v>
      </c>
    </row>
    <row r="2216" spans="1:6" x14ac:dyDescent="0.3">
      <c r="A2216" s="264" t="str">
        <f t="shared" si="34"/>
        <v>Oak ViewCA</v>
      </c>
      <c r="B2216" s="269">
        <v>93022</v>
      </c>
      <c r="C2216" s="270" t="s">
        <v>2926</v>
      </c>
      <c r="D2216" s="270" t="s">
        <v>380</v>
      </c>
      <c r="E2216" s="277" t="s">
        <v>1027</v>
      </c>
      <c r="F2216" s="279" t="s">
        <v>484</v>
      </c>
    </row>
    <row r="2217" spans="1:6" x14ac:dyDescent="0.3">
      <c r="A2217" s="264" t="str">
        <f t="shared" si="34"/>
        <v>Tahoe CityCA</v>
      </c>
      <c r="B2217" s="269">
        <v>96145</v>
      </c>
      <c r="C2217" s="270" t="s">
        <v>2927</v>
      </c>
      <c r="D2217" s="270" t="s">
        <v>380</v>
      </c>
      <c r="E2217" s="277" t="s">
        <v>912</v>
      </c>
      <c r="F2217" s="279" t="s">
        <v>484</v>
      </c>
    </row>
    <row r="2218" spans="1:6" x14ac:dyDescent="0.3">
      <c r="A2218" s="264" t="str">
        <f t="shared" si="34"/>
        <v>AvenalCA</v>
      </c>
      <c r="B2218" s="269">
        <v>93204</v>
      </c>
      <c r="C2218" s="270" t="s">
        <v>2928</v>
      </c>
      <c r="D2218" s="270" t="s">
        <v>380</v>
      </c>
      <c r="E2218" s="277" t="s">
        <v>1016</v>
      </c>
      <c r="F2218" s="279" t="s">
        <v>484</v>
      </c>
    </row>
    <row r="2219" spans="1:6" x14ac:dyDescent="0.3">
      <c r="A2219" s="264" t="str">
        <f t="shared" si="34"/>
        <v>Twain HarteCA</v>
      </c>
      <c r="B2219" s="269">
        <v>95383</v>
      </c>
      <c r="C2219" s="270" t="s">
        <v>2929</v>
      </c>
      <c r="D2219" s="270" t="s">
        <v>380</v>
      </c>
      <c r="E2219" s="277" t="s">
        <v>1041</v>
      </c>
      <c r="F2219" s="279" t="s">
        <v>484</v>
      </c>
    </row>
    <row r="2220" spans="1:6" x14ac:dyDescent="0.3">
      <c r="A2220" s="264" t="str">
        <f t="shared" si="34"/>
        <v>Portola ValleyCA</v>
      </c>
      <c r="B2220" s="269">
        <v>94028</v>
      </c>
      <c r="C2220" s="270" t="s">
        <v>2930</v>
      </c>
      <c r="D2220" s="270" t="s">
        <v>380</v>
      </c>
      <c r="E2220" s="277" t="s">
        <v>918</v>
      </c>
      <c r="F2220" s="279" t="s">
        <v>484</v>
      </c>
    </row>
    <row r="2221" spans="1:6" x14ac:dyDescent="0.3">
      <c r="A2221" s="264" t="str">
        <f t="shared" si="34"/>
        <v>Newport BeachCA</v>
      </c>
      <c r="B2221" s="269">
        <v>92661</v>
      </c>
      <c r="C2221" s="270" t="s">
        <v>2603</v>
      </c>
      <c r="D2221" s="270" t="s">
        <v>380</v>
      </c>
      <c r="E2221" s="277" t="s">
        <v>1017</v>
      </c>
      <c r="F2221" s="279" t="s">
        <v>484</v>
      </c>
    </row>
    <row r="2222" spans="1:6" x14ac:dyDescent="0.3">
      <c r="A2222" s="264" t="str">
        <f t="shared" si="34"/>
        <v>DenairCA</v>
      </c>
      <c r="B2222" s="269">
        <v>95316</v>
      </c>
      <c r="C2222" s="270" t="s">
        <v>2931</v>
      </c>
      <c r="D2222" s="270" t="s">
        <v>380</v>
      </c>
      <c r="E2222" s="277" t="s">
        <v>1023</v>
      </c>
      <c r="F2222" s="279" t="s">
        <v>484</v>
      </c>
    </row>
    <row r="2223" spans="1:6" x14ac:dyDescent="0.3">
      <c r="A2223" s="264" t="str">
        <f t="shared" si="34"/>
        <v>Redwood ValleyCA</v>
      </c>
      <c r="B2223" s="269">
        <v>95470</v>
      </c>
      <c r="C2223" s="270" t="s">
        <v>2932</v>
      </c>
      <c r="D2223" s="270" t="s">
        <v>380</v>
      </c>
      <c r="E2223" s="277" t="s">
        <v>1047</v>
      </c>
      <c r="F2223" s="279" t="s">
        <v>484</v>
      </c>
    </row>
    <row r="2224" spans="1:6" x14ac:dyDescent="0.3">
      <c r="A2224" s="264" t="str">
        <f t="shared" si="34"/>
        <v>EarlimartCA</v>
      </c>
      <c r="B2224" s="269">
        <v>93219</v>
      </c>
      <c r="C2224" s="270" t="s">
        <v>2933</v>
      </c>
      <c r="D2224" s="270" t="s">
        <v>380</v>
      </c>
      <c r="E2224" s="277" t="s">
        <v>1050</v>
      </c>
      <c r="F2224" s="279" t="s">
        <v>484</v>
      </c>
    </row>
    <row r="2225" spans="1:6" x14ac:dyDescent="0.3">
      <c r="A2225" s="264" t="str">
        <f t="shared" si="34"/>
        <v>ShingletownCA</v>
      </c>
      <c r="B2225" s="269">
        <v>96088</v>
      </c>
      <c r="C2225" s="270" t="s">
        <v>2934</v>
      </c>
      <c r="D2225" s="270" t="s">
        <v>380</v>
      </c>
      <c r="E2225" s="277" t="s">
        <v>1029</v>
      </c>
      <c r="F2225" s="279" t="s">
        <v>484</v>
      </c>
    </row>
    <row r="2226" spans="1:6" x14ac:dyDescent="0.3">
      <c r="A2226" s="264" t="str">
        <f t="shared" si="34"/>
        <v>AthertonCA</v>
      </c>
      <c r="B2226" s="269">
        <v>94027</v>
      </c>
      <c r="C2226" s="270" t="s">
        <v>2935</v>
      </c>
      <c r="D2226" s="270" t="s">
        <v>380</v>
      </c>
      <c r="E2226" s="277" t="s">
        <v>918</v>
      </c>
      <c r="F2226" s="279" t="s">
        <v>484</v>
      </c>
    </row>
    <row r="2227" spans="1:6" x14ac:dyDescent="0.3">
      <c r="A2227" s="264" t="str">
        <f t="shared" si="34"/>
        <v>San FranciscoCA</v>
      </c>
      <c r="B2227" s="269">
        <v>94111</v>
      </c>
      <c r="C2227" s="270" t="s">
        <v>2467</v>
      </c>
      <c r="D2227" s="270" t="s">
        <v>380</v>
      </c>
      <c r="E2227" s="277" t="s">
        <v>918</v>
      </c>
      <c r="F2227" s="279" t="s">
        <v>484</v>
      </c>
    </row>
    <row r="2228" spans="1:6" x14ac:dyDescent="0.3">
      <c r="A2228" s="264" t="str">
        <f t="shared" si="34"/>
        <v>San MartinCA</v>
      </c>
      <c r="B2228" s="269">
        <v>95046</v>
      </c>
      <c r="C2228" s="270" t="s">
        <v>2936</v>
      </c>
      <c r="D2228" s="270" t="s">
        <v>380</v>
      </c>
      <c r="E2228" s="277" t="s">
        <v>915</v>
      </c>
      <c r="F2228" s="279" t="s">
        <v>484</v>
      </c>
    </row>
    <row r="2229" spans="1:6" x14ac:dyDescent="0.3">
      <c r="A2229" s="264" t="str">
        <f t="shared" si="34"/>
        <v>Frazier ParkCA</v>
      </c>
      <c r="B2229" s="269">
        <v>93225</v>
      </c>
      <c r="C2229" s="270" t="s">
        <v>2937</v>
      </c>
      <c r="D2229" s="270" t="s">
        <v>380</v>
      </c>
      <c r="E2229" s="277" t="s">
        <v>1004</v>
      </c>
      <c r="F2229" s="279" t="s">
        <v>484</v>
      </c>
    </row>
    <row r="2230" spans="1:6" x14ac:dyDescent="0.3">
      <c r="A2230" s="264" t="str">
        <f t="shared" si="34"/>
        <v>WrightwoodCA</v>
      </c>
      <c r="B2230" s="269">
        <v>92397</v>
      </c>
      <c r="C2230" s="270" t="s">
        <v>2938</v>
      </c>
      <c r="D2230" s="270" t="s">
        <v>380</v>
      </c>
      <c r="E2230" s="277" t="s">
        <v>1030</v>
      </c>
      <c r="F2230" s="279" t="s">
        <v>484</v>
      </c>
    </row>
    <row r="2231" spans="1:6" x14ac:dyDescent="0.3">
      <c r="A2231" s="264" t="str">
        <f t="shared" si="34"/>
        <v>HomelandCA</v>
      </c>
      <c r="B2231" s="269">
        <v>92548</v>
      </c>
      <c r="C2231" s="270" t="s">
        <v>2939</v>
      </c>
      <c r="D2231" s="270" t="s">
        <v>380</v>
      </c>
      <c r="E2231" s="277" t="s">
        <v>1030</v>
      </c>
      <c r="F2231" s="279" t="s">
        <v>484</v>
      </c>
    </row>
    <row r="2232" spans="1:6" x14ac:dyDescent="0.3">
      <c r="A2232" s="264" t="str">
        <f t="shared" si="34"/>
        <v>WoodbridgeCA</v>
      </c>
      <c r="B2232" s="269">
        <v>95258</v>
      </c>
      <c r="C2232" s="270" t="s">
        <v>2940</v>
      </c>
      <c r="D2232" s="270" t="s">
        <v>380</v>
      </c>
      <c r="E2232" s="277" t="s">
        <v>1042</v>
      </c>
      <c r="F2232" s="279" t="s">
        <v>484</v>
      </c>
    </row>
    <row r="2233" spans="1:6" x14ac:dyDescent="0.3">
      <c r="A2233" s="264" t="str">
        <f t="shared" si="34"/>
        <v>Running SpringsCA</v>
      </c>
      <c r="B2233" s="269">
        <v>92382</v>
      </c>
      <c r="C2233" s="270" t="s">
        <v>2941</v>
      </c>
      <c r="D2233" s="270" t="s">
        <v>380</v>
      </c>
      <c r="E2233" s="277" t="s">
        <v>1030</v>
      </c>
      <c r="F2233" s="279" t="s">
        <v>484</v>
      </c>
    </row>
    <row r="2234" spans="1:6" x14ac:dyDescent="0.3">
      <c r="A2234" s="264" t="str">
        <f t="shared" si="34"/>
        <v>BonsallCA</v>
      </c>
      <c r="B2234" s="269">
        <v>92003</v>
      </c>
      <c r="C2234" s="270" t="s">
        <v>2942</v>
      </c>
      <c r="D2234" s="270" t="s">
        <v>380</v>
      </c>
      <c r="E2234" s="277" t="s">
        <v>1033</v>
      </c>
      <c r="F2234" s="279" t="s">
        <v>484</v>
      </c>
    </row>
    <row r="2235" spans="1:6" x14ac:dyDescent="0.3">
      <c r="A2235" s="264" t="str">
        <f t="shared" si="34"/>
        <v>Los AngelesCA</v>
      </c>
      <c r="B2235" s="269">
        <v>90010</v>
      </c>
      <c r="C2235" s="270" t="s">
        <v>378</v>
      </c>
      <c r="D2235" s="270" t="s">
        <v>380</v>
      </c>
      <c r="E2235" s="277" t="s">
        <v>1017</v>
      </c>
      <c r="F2235" s="279" t="s">
        <v>484</v>
      </c>
    </row>
    <row r="2236" spans="1:6" x14ac:dyDescent="0.3">
      <c r="A2236" s="264" t="str">
        <f t="shared" si="34"/>
        <v>IdyllwildCA</v>
      </c>
      <c r="B2236" s="269">
        <v>92549</v>
      </c>
      <c r="C2236" s="270" t="s">
        <v>2943</v>
      </c>
      <c r="D2236" s="270" t="s">
        <v>380</v>
      </c>
      <c r="E2236" s="277" t="s">
        <v>1030</v>
      </c>
      <c r="F2236" s="279" t="s">
        <v>484</v>
      </c>
    </row>
    <row r="2237" spans="1:6" x14ac:dyDescent="0.3">
      <c r="A2237" s="264" t="str">
        <f t="shared" si="34"/>
        <v>Hidden Valley LakeCA</v>
      </c>
      <c r="B2237" s="269">
        <v>95467</v>
      </c>
      <c r="C2237" s="270" t="s">
        <v>2944</v>
      </c>
      <c r="D2237" s="270" t="s">
        <v>380</v>
      </c>
      <c r="E2237" s="277" t="s">
        <v>1008</v>
      </c>
      <c r="F2237" s="279" t="s">
        <v>484</v>
      </c>
    </row>
    <row r="2238" spans="1:6" x14ac:dyDescent="0.3">
      <c r="A2238" s="264" t="str">
        <f t="shared" si="34"/>
        <v>MojaveCA</v>
      </c>
      <c r="B2238" s="269">
        <v>93501</v>
      </c>
      <c r="C2238" s="270" t="s">
        <v>2945</v>
      </c>
      <c r="D2238" s="270" t="s">
        <v>380</v>
      </c>
      <c r="E2238" s="277" t="s">
        <v>1004</v>
      </c>
      <c r="F2238" s="279" t="s">
        <v>484</v>
      </c>
    </row>
    <row r="2239" spans="1:6" x14ac:dyDescent="0.3">
      <c r="A2239" s="264" t="str">
        <f t="shared" si="34"/>
        <v>GuadalupeCA</v>
      </c>
      <c r="B2239" s="269">
        <v>93434</v>
      </c>
      <c r="C2239" s="270" t="s">
        <v>2946</v>
      </c>
      <c r="D2239" s="270" t="s">
        <v>380</v>
      </c>
      <c r="E2239" s="277" t="s">
        <v>1038</v>
      </c>
      <c r="F2239" s="279" t="s">
        <v>484</v>
      </c>
    </row>
    <row r="2240" spans="1:6" x14ac:dyDescent="0.3">
      <c r="A2240" s="264" t="str">
        <f t="shared" si="34"/>
        <v>CaminoCA</v>
      </c>
      <c r="B2240" s="269">
        <v>95709</v>
      </c>
      <c r="C2240" s="270" t="s">
        <v>2947</v>
      </c>
      <c r="D2240" s="270" t="s">
        <v>380</v>
      </c>
      <c r="E2240" s="277" t="s">
        <v>912</v>
      </c>
      <c r="F2240" s="279" t="s">
        <v>484</v>
      </c>
    </row>
    <row r="2241" spans="1:6" x14ac:dyDescent="0.3">
      <c r="A2241" s="264" t="str">
        <f t="shared" si="34"/>
        <v>El DoradoCA</v>
      </c>
      <c r="B2241" s="269">
        <v>95623</v>
      </c>
      <c r="C2241" s="270" t="s">
        <v>962</v>
      </c>
      <c r="D2241" s="270" t="s">
        <v>380</v>
      </c>
      <c r="E2241" s="277" t="s">
        <v>912</v>
      </c>
      <c r="F2241" s="279" t="s">
        <v>484</v>
      </c>
    </row>
    <row r="2242" spans="1:6" x14ac:dyDescent="0.3">
      <c r="A2242" s="264" t="str">
        <f t="shared" si="34"/>
        <v>GrovelandCA</v>
      </c>
      <c r="B2242" s="269">
        <v>95321</v>
      </c>
      <c r="C2242" s="270" t="s">
        <v>2948</v>
      </c>
      <c r="D2242" s="270" t="s">
        <v>380</v>
      </c>
      <c r="E2242" s="277" t="s">
        <v>1041</v>
      </c>
      <c r="F2242" s="279" t="s">
        <v>484</v>
      </c>
    </row>
    <row r="2243" spans="1:6" x14ac:dyDescent="0.3">
      <c r="A2243" s="264" t="str">
        <f t="shared" si="34"/>
        <v>SpringvilleCA</v>
      </c>
      <c r="B2243" s="269">
        <v>93265</v>
      </c>
      <c r="C2243" s="270" t="s">
        <v>1197</v>
      </c>
      <c r="D2243" s="270" t="s">
        <v>380</v>
      </c>
      <c r="E2243" s="277" t="s">
        <v>1050</v>
      </c>
      <c r="F2243" s="279" t="s">
        <v>484</v>
      </c>
    </row>
    <row r="2244" spans="1:6" x14ac:dyDescent="0.3">
      <c r="A2244" s="264" t="str">
        <f t="shared" ref="A2244:A2307" si="35">CONCATENATE(C2244,D2244)</f>
        <v>Palo AltoCA</v>
      </c>
      <c r="B2244" s="269">
        <v>94304</v>
      </c>
      <c r="C2244" s="270" t="s">
        <v>2638</v>
      </c>
      <c r="D2244" s="270" t="s">
        <v>380</v>
      </c>
      <c r="E2244" s="277" t="s">
        <v>915</v>
      </c>
      <c r="F2244" s="279" t="s">
        <v>484</v>
      </c>
    </row>
    <row r="2245" spans="1:6" x14ac:dyDescent="0.3">
      <c r="A2245" s="264" t="str">
        <f t="shared" si="35"/>
        <v>Meadow VistaCA</v>
      </c>
      <c r="B2245" s="269">
        <v>95722</v>
      </c>
      <c r="C2245" s="270" t="s">
        <v>2949</v>
      </c>
      <c r="D2245" s="270" t="s">
        <v>380</v>
      </c>
      <c r="E2245" s="277" t="s">
        <v>912</v>
      </c>
      <c r="F2245" s="279" t="s">
        <v>484</v>
      </c>
    </row>
    <row r="2246" spans="1:6" x14ac:dyDescent="0.3">
      <c r="A2246" s="264" t="str">
        <f t="shared" si="35"/>
        <v>HuronCA</v>
      </c>
      <c r="B2246" s="269">
        <v>93234</v>
      </c>
      <c r="C2246" s="270" t="s">
        <v>2176</v>
      </c>
      <c r="D2246" s="270" t="s">
        <v>380</v>
      </c>
      <c r="E2246" s="277" t="s">
        <v>1015</v>
      </c>
      <c r="F2246" s="279" t="s">
        <v>484</v>
      </c>
    </row>
    <row r="2247" spans="1:6" x14ac:dyDescent="0.3">
      <c r="A2247" s="264" t="str">
        <f t="shared" si="35"/>
        <v>LindenCA</v>
      </c>
      <c r="B2247" s="269">
        <v>95236</v>
      </c>
      <c r="C2247" s="270" t="s">
        <v>2950</v>
      </c>
      <c r="D2247" s="270" t="s">
        <v>380</v>
      </c>
      <c r="E2247" s="277" t="s">
        <v>1042</v>
      </c>
      <c r="F2247" s="279" t="s">
        <v>484</v>
      </c>
    </row>
    <row r="2248" spans="1:6" x14ac:dyDescent="0.3">
      <c r="A2248" s="264" t="str">
        <f t="shared" si="35"/>
        <v>Clearlake OaksCA</v>
      </c>
      <c r="B2248" s="269">
        <v>95423</v>
      </c>
      <c r="C2248" s="270" t="s">
        <v>2951</v>
      </c>
      <c r="D2248" s="270" t="s">
        <v>380</v>
      </c>
      <c r="E2248" s="277" t="s">
        <v>1008</v>
      </c>
      <c r="F2248" s="279" t="s">
        <v>484</v>
      </c>
    </row>
    <row r="2249" spans="1:6" x14ac:dyDescent="0.3">
      <c r="A2249" s="264" t="str">
        <f t="shared" si="35"/>
        <v>ElvertaCA</v>
      </c>
      <c r="B2249" s="269">
        <v>95626</v>
      </c>
      <c r="C2249" s="270" t="s">
        <v>2952</v>
      </c>
      <c r="D2249" s="270" t="s">
        <v>380</v>
      </c>
      <c r="E2249" s="277" t="s">
        <v>912</v>
      </c>
      <c r="F2249" s="279" t="s">
        <v>484</v>
      </c>
    </row>
    <row r="2250" spans="1:6" x14ac:dyDescent="0.3">
      <c r="A2250" s="264" t="str">
        <f t="shared" si="35"/>
        <v>San JoseCA</v>
      </c>
      <c r="B2250" s="269">
        <v>95139</v>
      </c>
      <c r="C2250" s="270" t="s">
        <v>2487</v>
      </c>
      <c r="D2250" s="270" t="s">
        <v>380</v>
      </c>
      <c r="E2250" s="277" t="s">
        <v>915</v>
      </c>
      <c r="F2250" s="279" t="s">
        <v>484</v>
      </c>
    </row>
    <row r="2251" spans="1:6" x14ac:dyDescent="0.3">
      <c r="A2251" s="264" t="str">
        <f t="shared" si="35"/>
        <v>BrisbaneCA</v>
      </c>
      <c r="B2251" s="269">
        <v>94005</v>
      </c>
      <c r="C2251" s="270" t="s">
        <v>2953</v>
      </c>
      <c r="D2251" s="270" t="s">
        <v>380</v>
      </c>
      <c r="E2251" s="277" t="s">
        <v>918</v>
      </c>
      <c r="F2251" s="279" t="s">
        <v>484</v>
      </c>
    </row>
    <row r="2252" spans="1:6" x14ac:dyDescent="0.3">
      <c r="A2252" s="264" t="str">
        <f t="shared" si="35"/>
        <v>FresnoCA</v>
      </c>
      <c r="B2252" s="269">
        <v>93721</v>
      </c>
      <c r="C2252" s="270" t="s">
        <v>1015</v>
      </c>
      <c r="D2252" s="270" t="s">
        <v>380</v>
      </c>
      <c r="E2252" s="277" t="s">
        <v>1015</v>
      </c>
      <c r="F2252" s="279" t="s">
        <v>484</v>
      </c>
    </row>
    <row r="2253" spans="1:6" x14ac:dyDescent="0.3">
      <c r="A2253" s="264" t="str">
        <f t="shared" si="35"/>
        <v>Borrego SpringsCA</v>
      </c>
      <c r="B2253" s="269">
        <v>92004</v>
      </c>
      <c r="C2253" s="270" t="s">
        <v>2954</v>
      </c>
      <c r="D2253" s="270" t="s">
        <v>380</v>
      </c>
      <c r="E2253" s="277" t="s">
        <v>1033</v>
      </c>
      <c r="F2253" s="279" t="s">
        <v>484</v>
      </c>
    </row>
    <row r="2254" spans="1:6" x14ac:dyDescent="0.3">
      <c r="A2254" s="264" t="str">
        <f t="shared" si="35"/>
        <v>Newport BeachCA</v>
      </c>
      <c r="B2254" s="269">
        <v>92662</v>
      </c>
      <c r="C2254" s="270" t="s">
        <v>2603</v>
      </c>
      <c r="D2254" s="270" t="s">
        <v>380</v>
      </c>
      <c r="E2254" s="277" t="s">
        <v>1017</v>
      </c>
      <c r="F2254" s="279" t="s">
        <v>484</v>
      </c>
    </row>
    <row r="2255" spans="1:6" x14ac:dyDescent="0.3">
      <c r="A2255" s="264" t="str">
        <f t="shared" si="35"/>
        <v>CayucosCA</v>
      </c>
      <c r="B2255" s="269">
        <v>93430</v>
      </c>
      <c r="C2255" s="270" t="s">
        <v>2955</v>
      </c>
      <c r="D2255" s="270" t="s">
        <v>380</v>
      </c>
      <c r="E2255" s="277" t="s">
        <v>1035</v>
      </c>
      <c r="F2255" s="279" t="s">
        <v>484</v>
      </c>
    </row>
    <row r="2256" spans="1:6" x14ac:dyDescent="0.3">
      <c r="A2256" s="264" t="str">
        <f t="shared" si="35"/>
        <v>BreaCA</v>
      </c>
      <c r="B2256" s="269">
        <v>92823</v>
      </c>
      <c r="C2256" s="270" t="s">
        <v>2630</v>
      </c>
      <c r="D2256" s="270" t="s">
        <v>380</v>
      </c>
      <c r="E2256" s="277" t="s">
        <v>1017</v>
      </c>
      <c r="F2256" s="279" t="s">
        <v>484</v>
      </c>
    </row>
    <row r="2257" spans="1:6" x14ac:dyDescent="0.3">
      <c r="A2257" s="264" t="str">
        <f t="shared" si="35"/>
        <v>AnzaCA</v>
      </c>
      <c r="B2257" s="269">
        <v>92539</v>
      </c>
      <c r="C2257" s="270" t="s">
        <v>2956</v>
      </c>
      <c r="D2257" s="270" t="s">
        <v>380</v>
      </c>
      <c r="E2257" s="277" t="s">
        <v>1030</v>
      </c>
      <c r="F2257" s="279" t="s">
        <v>484</v>
      </c>
    </row>
    <row r="2258" spans="1:6" x14ac:dyDescent="0.3">
      <c r="A2258" s="264" t="str">
        <f t="shared" si="35"/>
        <v>DurhamCA</v>
      </c>
      <c r="B2258" s="269">
        <v>95938</v>
      </c>
      <c r="C2258" s="270" t="s">
        <v>2957</v>
      </c>
      <c r="D2258" s="270" t="s">
        <v>380</v>
      </c>
      <c r="E2258" s="277" t="s">
        <v>1006</v>
      </c>
      <c r="F2258" s="279" t="s">
        <v>484</v>
      </c>
    </row>
    <row r="2259" spans="1:6" x14ac:dyDescent="0.3">
      <c r="A2259" s="264" t="str">
        <f t="shared" si="35"/>
        <v>Palo CedroCA</v>
      </c>
      <c r="B2259" s="269">
        <v>96073</v>
      </c>
      <c r="C2259" s="270" t="s">
        <v>2958</v>
      </c>
      <c r="D2259" s="270" t="s">
        <v>380</v>
      </c>
      <c r="E2259" s="277" t="s">
        <v>1029</v>
      </c>
      <c r="F2259" s="279" t="s">
        <v>484</v>
      </c>
    </row>
    <row r="2260" spans="1:6" x14ac:dyDescent="0.3">
      <c r="A2260" s="264" t="str">
        <f t="shared" si="35"/>
        <v>PalmdaleCA</v>
      </c>
      <c r="B2260" s="269">
        <v>93591</v>
      </c>
      <c r="C2260" s="270" t="s">
        <v>2496</v>
      </c>
      <c r="D2260" s="270" t="s">
        <v>380</v>
      </c>
      <c r="E2260" s="277" t="s">
        <v>1017</v>
      </c>
      <c r="F2260" s="279" t="s">
        <v>484</v>
      </c>
    </row>
    <row r="2261" spans="1:6" x14ac:dyDescent="0.3">
      <c r="A2261" s="264" t="str">
        <f t="shared" si="35"/>
        <v>HeberCA</v>
      </c>
      <c r="B2261" s="269">
        <v>92249</v>
      </c>
      <c r="C2261" s="270" t="s">
        <v>2284</v>
      </c>
      <c r="D2261" s="270" t="s">
        <v>380</v>
      </c>
      <c r="E2261" s="277" t="s">
        <v>1012</v>
      </c>
      <c r="F2261" s="279" t="s">
        <v>484</v>
      </c>
    </row>
    <row r="2262" spans="1:6" x14ac:dyDescent="0.3">
      <c r="A2262" s="264" t="str">
        <f t="shared" si="35"/>
        <v>WheatlandCA</v>
      </c>
      <c r="B2262" s="269">
        <v>95692</v>
      </c>
      <c r="C2262" s="270" t="s">
        <v>2959</v>
      </c>
      <c r="D2262" s="270" t="s">
        <v>380</v>
      </c>
      <c r="E2262" s="277" t="s">
        <v>1051</v>
      </c>
      <c r="F2262" s="279" t="s">
        <v>484</v>
      </c>
    </row>
    <row r="2263" spans="1:6" x14ac:dyDescent="0.3">
      <c r="A2263" s="264" t="str">
        <f t="shared" si="35"/>
        <v>BurneyCA</v>
      </c>
      <c r="B2263" s="269">
        <v>96013</v>
      </c>
      <c r="C2263" s="270" t="s">
        <v>2960</v>
      </c>
      <c r="D2263" s="270" t="s">
        <v>380</v>
      </c>
      <c r="E2263" s="277" t="s">
        <v>1029</v>
      </c>
      <c r="F2263" s="279" t="s">
        <v>484</v>
      </c>
    </row>
    <row r="2264" spans="1:6" x14ac:dyDescent="0.3">
      <c r="A2264" s="264" t="str">
        <f t="shared" si="35"/>
        <v>RiverdaleCA</v>
      </c>
      <c r="B2264" s="269">
        <v>93656</v>
      </c>
      <c r="C2264" s="270" t="s">
        <v>2961</v>
      </c>
      <c r="D2264" s="270" t="s">
        <v>380</v>
      </c>
      <c r="E2264" s="277" t="s">
        <v>1015</v>
      </c>
      <c r="F2264" s="279" t="s">
        <v>484</v>
      </c>
    </row>
    <row r="2265" spans="1:6" x14ac:dyDescent="0.3">
      <c r="A2265" s="264" t="str">
        <f t="shared" si="35"/>
        <v>PenngroveCA</v>
      </c>
      <c r="B2265" s="269">
        <v>94951</v>
      </c>
      <c r="C2265" s="270" t="s">
        <v>2962</v>
      </c>
      <c r="D2265" s="270" t="s">
        <v>380</v>
      </c>
      <c r="E2265" s="277" t="s">
        <v>1039</v>
      </c>
      <c r="F2265" s="279" t="s">
        <v>484</v>
      </c>
    </row>
    <row r="2266" spans="1:6" x14ac:dyDescent="0.3">
      <c r="A2266" s="264" t="str">
        <f t="shared" si="35"/>
        <v>Pinon HillsCA</v>
      </c>
      <c r="B2266" s="269">
        <v>92372</v>
      </c>
      <c r="C2266" s="270" t="s">
        <v>2963</v>
      </c>
      <c r="D2266" s="270" t="s">
        <v>380</v>
      </c>
      <c r="E2266" s="277" t="s">
        <v>1030</v>
      </c>
      <c r="F2266" s="279" t="s">
        <v>484</v>
      </c>
    </row>
    <row r="2267" spans="1:6" x14ac:dyDescent="0.3">
      <c r="A2267" s="264" t="str">
        <f t="shared" si="35"/>
        <v>StrathmoreCA</v>
      </c>
      <c r="B2267" s="269">
        <v>93267</v>
      </c>
      <c r="C2267" s="270" t="s">
        <v>2964</v>
      </c>
      <c r="D2267" s="270" t="s">
        <v>380</v>
      </c>
      <c r="E2267" s="277" t="s">
        <v>1050</v>
      </c>
      <c r="F2267" s="279" t="s">
        <v>484</v>
      </c>
    </row>
    <row r="2268" spans="1:6" x14ac:dyDescent="0.3">
      <c r="A2268" s="264" t="str">
        <f t="shared" si="35"/>
        <v>Villa ParkCA</v>
      </c>
      <c r="B2268" s="269">
        <v>92861</v>
      </c>
      <c r="C2268" s="270" t="s">
        <v>2965</v>
      </c>
      <c r="D2268" s="270" t="s">
        <v>380</v>
      </c>
      <c r="E2268" s="277" t="s">
        <v>1017</v>
      </c>
      <c r="F2268" s="279" t="s">
        <v>484</v>
      </c>
    </row>
    <row r="2269" spans="1:6" x14ac:dyDescent="0.3">
      <c r="A2269" s="264" t="str">
        <f t="shared" si="35"/>
        <v>Lake ArrowheadCA</v>
      </c>
      <c r="B2269" s="269">
        <v>92317</v>
      </c>
      <c r="C2269" s="270" t="s">
        <v>2966</v>
      </c>
      <c r="D2269" s="270" t="s">
        <v>380</v>
      </c>
      <c r="E2269" s="277" t="s">
        <v>1030</v>
      </c>
      <c r="F2269" s="279" t="s">
        <v>484</v>
      </c>
    </row>
    <row r="2270" spans="1:6" x14ac:dyDescent="0.3">
      <c r="A2270" s="264" t="str">
        <f t="shared" si="35"/>
        <v>Los AngelesCA</v>
      </c>
      <c r="B2270" s="269">
        <v>90067</v>
      </c>
      <c r="C2270" s="270" t="s">
        <v>378</v>
      </c>
      <c r="D2270" s="270" t="s">
        <v>380</v>
      </c>
      <c r="E2270" s="277" t="s">
        <v>1017</v>
      </c>
      <c r="F2270" s="279" t="s">
        <v>484</v>
      </c>
    </row>
    <row r="2271" spans="1:6" x14ac:dyDescent="0.3">
      <c r="A2271" s="264" t="str">
        <f t="shared" si="35"/>
        <v>Lower LakeCA</v>
      </c>
      <c r="B2271" s="269">
        <v>95457</v>
      </c>
      <c r="C2271" s="270" t="s">
        <v>2967</v>
      </c>
      <c r="D2271" s="270" t="s">
        <v>380</v>
      </c>
      <c r="E2271" s="277" t="s">
        <v>1008</v>
      </c>
      <c r="F2271" s="279" t="s">
        <v>484</v>
      </c>
    </row>
    <row r="2272" spans="1:6" x14ac:dyDescent="0.3">
      <c r="A2272" s="264" t="str">
        <f t="shared" si="35"/>
        <v>TuolumneCA</v>
      </c>
      <c r="B2272" s="269">
        <v>95379</v>
      </c>
      <c r="C2272" s="270" t="s">
        <v>2968</v>
      </c>
      <c r="D2272" s="270" t="s">
        <v>380</v>
      </c>
      <c r="E2272" s="277" t="s">
        <v>1041</v>
      </c>
      <c r="F2272" s="279" t="s">
        <v>484</v>
      </c>
    </row>
    <row r="2273" spans="1:6" x14ac:dyDescent="0.3">
      <c r="A2273" s="264" t="str">
        <f t="shared" si="35"/>
        <v>Terra BellaCA</v>
      </c>
      <c r="B2273" s="269">
        <v>93270</v>
      </c>
      <c r="C2273" s="270" t="s">
        <v>2969</v>
      </c>
      <c r="D2273" s="270" t="s">
        <v>380</v>
      </c>
      <c r="E2273" s="277" t="s">
        <v>1050</v>
      </c>
      <c r="F2273" s="279" t="s">
        <v>484</v>
      </c>
    </row>
    <row r="2274" spans="1:6" x14ac:dyDescent="0.3">
      <c r="A2274" s="264" t="str">
        <f t="shared" si="35"/>
        <v>Morongo ValleyCA</v>
      </c>
      <c r="B2274" s="269">
        <v>92256</v>
      </c>
      <c r="C2274" s="270" t="s">
        <v>2970</v>
      </c>
      <c r="D2274" s="270" t="s">
        <v>380</v>
      </c>
      <c r="E2274" s="277" t="s">
        <v>1030</v>
      </c>
      <c r="F2274" s="279" t="s">
        <v>484</v>
      </c>
    </row>
    <row r="2275" spans="1:6" x14ac:dyDescent="0.3">
      <c r="A2275" s="264" t="str">
        <f t="shared" si="35"/>
        <v>FresnoCA</v>
      </c>
      <c r="B2275" s="269">
        <v>93650</v>
      </c>
      <c r="C2275" s="270" t="s">
        <v>1015</v>
      </c>
      <c r="D2275" s="270" t="s">
        <v>380</v>
      </c>
      <c r="E2275" s="277" t="s">
        <v>1015</v>
      </c>
      <c r="F2275" s="279" t="s">
        <v>484</v>
      </c>
    </row>
    <row r="2276" spans="1:6" x14ac:dyDescent="0.3">
      <c r="A2276" s="264" t="str">
        <f t="shared" si="35"/>
        <v>RescueCA</v>
      </c>
      <c r="B2276" s="269">
        <v>95672</v>
      </c>
      <c r="C2276" s="270" t="s">
        <v>2971</v>
      </c>
      <c r="D2276" s="270" t="s">
        <v>380</v>
      </c>
      <c r="E2276" s="277" t="s">
        <v>912</v>
      </c>
      <c r="F2276" s="279" t="s">
        <v>484</v>
      </c>
    </row>
    <row r="2277" spans="1:6" x14ac:dyDescent="0.3">
      <c r="A2277" s="264" t="str">
        <f t="shared" si="35"/>
        <v>JulianCA</v>
      </c>
      <c r="B2277" s="269">
        <v>92036</v>
      </c>
      <c r="C2277" s="270" t="s">
        <v>2972</v>
      </c>
      <c r="D2277" s="270" t="s">
        <v>380</v>
      </c>
      <c r="E2277" s="277" t="s">
        <v>1033</v>
      </c>
      <c r="F2277" s="279" t="s">
        <v>484</v>
      </c>
    </row>
    <row r="2278" spans="1:6" x14ac:dyDescent="0.3">
      <c r="A2278" s="264" t="str">
        <f t="shared" si="35"/>
        <v>FresnoCA</v>
      </c>
      <c r="B2278" s="269">
        <v>93737</v>
      </c>
      <c r="C2278" s="270" t="s">
        <v>1015</v>
      </c>
      <c r="D2278" s="270" t="s">
        <v>380</v>
      </c>
      <c r="E2278" s="277" t="s">
        <v>1015</v>
      </c>
      <c r="F2278" s="279" t="s">
        <v>484</v>
      </c>
    </row>
    <row r="2279" spans="1:6" x14ac:dyDescent="0.3">
      <c r="A2279" s="264" t="str">
        <f t="shared" si="35"/>
        <v>CaruthersCA</v>
      </c>
      <c r="B2279" s="269">
        <v>93609</v>
      </c>
      <c r="C2279" s="270" t="s">
        <v>2973</v>
      </c>
      <c r="D2279" s="270" t="s">
        <v>380</v>
      </c>
      <c r="E2279" s="277" t="s">
        <v>1015</v>
      </c>
      <c r="F2279" s="279" t="s">
        <v>484</v>
      </c>
    </row>
    <row r="2280" spans="1:6" x14ac:dyDescent="0.3">
      <c r="A2280" s="264" t="str">
        <f t="shared" si="35"/>
        <v>Half Moon BayCA</v>
      </c>
      <c r="B2280" s="269">
        <v>94018</v>
      </c>
      <c r="C2280" s="270" t="s">
        <v>2785</v>
      </c>
      <c r="D2280" s="270" t="s">
        <v>380</v>
      </c>
      <c r="E2280" s="277" t="s">
        <v>918</v>
      </c>
      <c r="F2280" s="279" t="s">
        <v>484</v>
      </c>
    </row>
    <row r="2281" spans="1:6" x14ac:dyDescent="0.3">
      <c r="A2281" s="264" t="str">
        <f t="shared" si="35"/>
        <v>YountvilleCA</v>
      </c>
      <c r="B2281" s="269">
        <v>94599</v>
      </c>
      <c r="C2281" s="270" t="s">
        <v>2974</v>
      </c>
      <c r="D2281" s="270" t="s">
        <v>380</v>
      </c>
      <c r="E2281" s="277" t="s">
        <v>1025</v>
      </c>
      <c r="F2281" s="279" t="s">
        <v>484</v>
      </c>
    </row>
    <row r="2282" spans="1:6" x14ac:dyDescent="0.3">
      <c r="A2282" s="264" t="str">
        <f t="shared" si="35"/>
        <v>Kings BeachCA</v>
      </c>
      <c r="B2282" s="269">
        <v>96143</v>
      </c>
      <c r="C2282" s="270" t="s">
        <v>2975</v>
      </c>
      <c r="D2282" s="270" t="s">
        <v>380</v>
      </c>
      <c r="E2282" s="277" t="s">
        <v>912</v>
      </c>
      <c r="F2282" s="279" t="s">
        <v>484</v>
      </c>
    </row>
    <row r="2283" spans="1:6" x14ac:dyDescent="0.3">
      <c r="A2283" s="264" t="str">
        <f t="shared" si="35"/>
        <v>San DiegoCA</v>
      </c>
      <c r="B2283" s="269">
        <v>92121</v>
      </c>
      <c r="C2283" s="270" t="s">
        <v>2481</v>
      </c>
      <c r="D2283" s="270" t="s">
        <v>380</v>
      </c>
      <c r="E2283" s="277" t="s">
        <v>1033</v>
      </c>
      <c r="F2283" s="279" t="s">
        <v>484</v>
      </c>
    </row>
    <row r="2284" spans="1:6" x14ac:dyDescent="0.3">
      <c r="A2284" s="264" t="str">
        <f t="shared" si="35"/>
        <v>GualalaCA</v>
      </c>
      <c r="B2284" s="269">
        <v>95445</v>
      </c>
      <c r="C2284" s="270" t="s">
        <v>2976</v>
      </c>
      <c r="D2284" s="270" t="s">
        <v>380</v>
      </c>
      <c r="E2284" s="277" t="s">
        <v>1047</v>
      </c>
      <c r="F2284" s="279" t="s">
        <v>484</v>
      </c>
    </row>
    <row r="2285" spans="1:6" x14ac:dyDescent="0.3">
      <c r="A2285" s="264" t="str">
        <f t="shared" si="35"/>
        <v>TemeculaCA</v>
      </c>
      <c r="B2285" s="269">
        <v>92590</v>
      </c>
      <c r="C2285" s="270" t="s">
        <v>2482</v>
      </c>
      <c r="D2285" s="270" t="s">
        <v>380</v>
      </c>
      <c r="E2285" s="277" t="s">
        <v>1030</v>
      </c>
      <c r="F2285" s="279" t="s">
        <v>484</v>
      </c>
    </row>
    <row r="2286" spans="1:6" x14ac:dyDescent="0.3">
      <c r="A2286" s="264" t="str">
        <f t="shared" si="35"/>
        <v>CoolCA</v>
      </c>
      <c r="B2286" s="269">
        <v>95614</v>
      </c>
      <c r="C2286" s="270" t="s">
        <v>2977</v>
      </c>
      <c r="D2286" s="270" t="s">
        <v>380</v>
      </c>
      <c r="E2286" s="277" t="s">
        <v>912</v>
      </c>
      <c r="F2286" s="279" t="s">
        <v>484</v>
      </c>
    </row>
    <row r="2287" spans="1:6" x14ac:dyDescent="0.3">
      <c r="A2287" s="264" t="str">
        <f t="shared" si="35"/>
        <v>Los MolinosCA</v>
      </c>
      <c r="B2287" s="269">
        <v>96055</v>
      </c>
      <c r="C2287" s="270" t="s">
        <v>2978</v>
      </c>
      <c r="D2287" s="270" t="s">
        <v>380</v>
      </c>
      <c r="E2287" s="277" t="s">
        <v>1028</v>
      </c>
      <c r="F2287" s="279" t="s">
        <v>484</v>
      </c>
    </row>
    <row r="2288" spans="1:6" x14ac:dyDescent="0.3">
      <c r="A2288" s="264" t="str">
        <f t="shared" si="35"/>
        <v>TulareCA</v>
      </c>
      <c r="B2288" s="269">
        <v>93258</v>
      </c>
      <c r="C2288" s="270" t="s">
        <v>2500</v>
      </c>
      <c r="D2288" s="270" t="s">
        <v>380</v>
      </c>
      <c r="E2288" s="277" t="s">
        <v>1050</v>
      </c>
      <c r="F2288" s="279" t="s">
        <v>484</v>
      </c>
    </row>
    <row r="2289" spans="1:6" x14ac:dyDescent="0.3">
      <c r="A2289" s="264" t="str">
        <f t="shared" si="35"/>
        <v>MendocinoCA</v>
      </c>
      <c r="B2289" s="269">
        <v>95460</v>
      </c>
      <c r="C2289" s="270" t="s">
        <v>2979</v>
      </c>
      <c r="D2289" s="270" t="s">
        <v>380</v>
      </c>
      <c r="E2289" s="277" t="s">
        <v>1047</v>
      </c>
      <c r="F2289" s="279" t="s">
        <v>484</v>
      </c>
    </row>
    <row r="2290" spans="1:6" x14ac:dyDescent="0.3">
      <c r="A2290" s="264" t="str">
        <f t="shared" si="35"/>
        <v>San Juan BautistaCA</v>
      </c>
      <c r="B2290" s="269">
        <v>95045</v>
      </c>
      <c r="C2290" s="270" t="s">
        <v>2980</v>
      </c>
      <c r="D2290" s="270" t="s">
        <v>380</v>
      </c>
      <c r="E2290" s="277" t="s">
        <v>915</v>
      </c>
      <c r="F2290" s="279" t="s">
        <v>484</v>
      </c>
    </row>
    <row r="2291" spans="1:6" x14ac:dyDescent="0.3">
      <c r="A2291" s="264" t="str">
        <f t="shared" si="35"/>
        <v>Lake ArrowheadCA</v>
      </c>
      <c r="B2291" s="269">
        <v>92352</v>
      </c>
      <c r="C2291" s="270" t="s">
        <v>2966</v>
      </c>
      <c r="D2291" s="270" t="s">
        <v>380</v>
      </c>
      <c r="E2291" s="277" t="s">
        <v>1030</v>
      </c>
      <c r="F2291" s="279" t="s">
        <v>484</v>
      </c>
    </row>
    <row r="2292" spans="1:6" x14ac:dyDescent="0.3">
      <c r="A2292" s="264" t="str">
        <f t="shared" si="35"/>
        <v>Glen EllenCA</v>
      </c>
      <c r="B2292" s="269">
        <v>95442</v>
      </c>
      <c r="C2292" s="270" t="s">
        <v>2981</v>
      </c>
      <c r="D2292" s="270" t="s">
        <v>380</v>
      </c>
      <c r="E2292" s="277" t="s">
        <v>1039</v>
      </c>
      <c r="F2292" s="279" t="s">
        <v>484</v>
      </c>
    </row>
    <row r="2293" spans="1:6" x14ac:dyDescent="0.3">
      <c r="A2293" s="264" t="str">
        <f t="shared" si="35"/>
        <v>CrockettCA</v>
      </c>
      <c r="B2293" s="269">
        <v>94525</v>
      </c>
      <c r="C2293" s="270" t="s">
        <v>2982</v>
      </c>
      <c r="D2293" s="270" t="s">
        <v>380</v>
      </c>
      <c r="E2293" s="277" t="s">
        <v>918</v>
      </c>
      <c r="F2293" s="279" t="s">
        <v>484</v>
      </c>
    </row>
    <row r="2294" spans="1:6" x14ac:dyDescent="0.3">
      <c r="A2294" s="264" t="str">
        <f t="shared" si="35"/>
        <v>LockefordCA</v>
      </c>
      <c r="B2294" s="269">
        <v>95237</v>
      </c>
      <c r="C2294" s="270" t="s">
        <v>2983</v>
      </c>
      <c r="D2294" s="270" t="s">
        <v>380</v>
      </c>
      <c r="E2294" s="277" t="s">
        <v>1042</v>
      </c>
      <c r="F2294" s="279" t="s">
        <v>484</v>
      </c>
    </row>
    <row r="2295" spans="1:6" x14ac:dyDescent="0.3">
      <c r="A2295" s="264" t="str">
        <f t="shared" si="35"/>
        <v>MiddletownCA</v>
      </c>
      <c r="B2295" s="269">
        <v>95461</v>
      </c>
      <c r="C2295" s="270" t="s">
        <v>2984</v>
      </c>
      <c r="D2295" s="270" t="s">
        <v>380</v>
      </c>
      <c r="E2295" s="277" t="s">
        <v>1008</v>
      </c>
      <c r="F2295" s="279" t="s">
        <v>484</v>
      </c>
    </row>
    <row r="2296" spans="1:6" x14ac:dyDescent="0.3">
      <c r="A2296" s="264" t="str">
        <f t="shared" si="35"/>
        <v>San MiguelCA</v>
      </c>
      <c r="B2296" s="269">
        <v>93451</v>
      </c>
      <c r="C2296" s="270" t="s">
        <v>2985</v>
      </c>
      <c r="D2296" s="270" t="s">
        <v>380</v>
      </c>
      <c r="E2296" s="277" t="s">
        <v>1035</v>
      </c>
      <c r="F2296" s="279" t="s">
        <v>484</v>
      </c>
    </row>
    <row r="2297" spans="1:6" x14ac:dyDescent="0.3">
      <c r="A2297" s="264" t="str">
        <f t="shared" si="35"/>
        <v>North ForkCA</v>
      </c>
      <c r="B2297" s="269">
        <v>93643</v>
      </c>
      <c r="C2297" s="270" t="s">
        <v>2986</v>
      </c>
      <c r="D2297" s="270" t="s">
        <v>380</v>
      </c>
      <c r="E2297" s="277" t="s">
        <v>1019</v>
      </c>
      <c r="F2297" s="279" t="s">
        <v>484</v>
      </c>
    </row>
    <row r="2298" spans="1:6" x14ac:dyDescent="0.3">
      <c r="A2298" s="264" t="str">
        <f t="shared" si="35"/>
        <v>PixleyCA</v>
      </c>
      <c r="B2298" s="269">
        <v>93256</v>
      </c>
      <c r="C2298" s="270" t="s">
        <v>2987</v>
      </c>
      <c r="D2298" s="270" t="s">
        <v>380</v>
      </c>
      <c r="E2298" s="277" t="s">
        <v>1050</v>
      </c>
      <c r="F2298" s="279" t="s">
        <v>484</v>
      </c>
    </row>
    <row r="2299" spans="1:6" x14ac:dyDescent="0.3">
      <c r="A2299" s="264" t="str">
        <f t="shared" si="35"/>
        <v>CutlerCA</v>
      </c>
      <c r="B2299" s="269">
        <v>93615</v>
      </c>
      <c r="C2299" s="270" t="s">
        <v>2988</v>
      </c>
      <c r="D2299" s="270" t="s">
        <v>380</v>
      </c>
      <c r="E2299" s="277" t="s">
        <v>1050</v>
      </c>
      <c r="F2299" s="279" t="s">
        <v>484</v>
      </c>
    </row>
    <row r="2300" spans="1:6" x14ac:dyDescent="0.3">
      <c r="A2300" s="264" t="str">
        <f t="shared" si="35"/>
        <v>SomersetCA</v>
      </c>
      <c r="B2300" s="269">
        <v>95684</v>
      </c>
      <c r="C2300" s="270" t="s">
        <v>1488</v>
      </c>
      <c r="D2300" s="270" t="s">
        <v>380</v>
      </c>
      <c r="E2300" s="277" t="s">
        <v>912</v>
      </c>
      <c r="F2300" s="279" t="s">
        <v>484</v>
      </c>
    </row>
    <row r="2301" spans="1:6" x14ac:dyDescent="0.3">
      <c r="A2301" s="264" t="str">
        <f t="shared" si="35"/>
        <v>AguangaCA</v>
      </c>
      <c r="B2301" s="269">
        <v>92536</v>
      </c>
      <c r="C2301" s="270" t="s">
        <v>2989</v>
      </c>
      <c r="D2301" s="270" t="s">
        <v>380</v>
      </c>
      <c r="E2301" s="277" t="s">
        <v>1030</v>
      </c>
      <c r="F2301" s="279" t="s">
        <v>484</v>
      </c>
    </row>
    <row r="2302" spans="1:6" x14ac:dyDescent="0.3">
      <c r="A2302" s="264" t="str">
        <f t="shared" si="35"/>
        <v>GeorgetownCA</v>
      </c>
      <c r="B2302" s="269">
        <v>95634</v>
      </c>
      <c r="C2302" s="270" t="s">
        <v>2162</v>
      </c>
      <c r="D2302" s="270" t="s">
        <v>380</v>
      </c>
      <c r="E2302" s="277" t="s">
        <v>912</v>
      </c>
      <c r="F2302" s="279" t="s">
        <v>484</v>
      </c>
    </row>
    <row r="2303" spans="1:6" x14ac:dyDescent="0.3">
      <c r="A2303" s="264" t="str">
        <f t="shared" si="35"/>
        <v>PlanadaCA</v>
      </c>
      <c r="B2303" s="269">
        <v>95365</v>
      </c>
      <c r="C2303" s="270" t="s">
        <v>2990</v>
      </c>
      <c r="D2303" s="270" t="s">
        <v>380</v>
      </c>
      <c r="E2303" s="277" t="s">
        <v>1021</v>
      </c>
      <c r="F2303" s="279" t="s">
        <v>484</v>
      </c>
    </row>
    <row r="2304" spans="1:6" x14ac:dyDescent="0.3">
      <c r="A2304" s="264" t="str">
        <f t="shared" si="35"/>
        <v>LucerneCA</v>
      </c>
      <c r="B2304" s="269">
        <v>95458</v>
      </c>
      <c r="C2304" s="270" t="s">
        <v>2991</v>
      </c>
      <c r="D2304" s="270" t="s">
        <v>380</v>
      </c>
      <c r="E2304" s="277" t="s">
        <v>1008</v>
      </c>
      <c r="F2304" s="279" t="s">
        <v>484</v>
      </c>
    </row>
    <row r="2305" spans="1:6" x14ac:dyDescent="0.3">
      <c r="A2305" s="264" t="str">
        <f t="shared" si="35"/>
        <v>FairfieldCA</v>
      </c>
      <c r="B2305" s="269">
        <v>94535</v>
      </c>
      <c r="C2305" s="270" t="s">
        <v>1201</v>
      </c>
      <c r="D2305" s="270" t="s">
        <v>380</v>
      </c>
      <c r="E2305" s="277" t="s">
        <v>1049</v>
      </c>
      <c r="F2305" s="279" t="s">
        <v>484</v>
      </c>
    </row>
    <row r="2306" spans="1:6" x14ac:dyDescent="0.3">
      <c r="A2306" s="264" t="str">
        <f t="shared" si="35"/>
        <v>AuberryCA</v>
      </c>
      <c r="B2306" s="269">
        <v>93602</v>
      </c>
      <c r="C2306" s="270" t="s">
        <v>2992</v>
      </c>
      <c r="D2306" s="270" t="s">
        <v>380</v>
      </c>
      <c r="E2306" s="277" t="s">
        <v>1015</v>
      </c>
      <c r="F2306" s="279" t="s">
        <v>484</v>
      </c>
    </row>
    <row r="2307" spans="1:6" x14ac:dyDescent="0.3">
      <c r="A2307" s="264" t="str">
        <f t="shared" si="35"/>
        <v>MatherCA</v>
      </c>
      <c r="B2307" s="269">
        <v>95655</v>
      </c>
      <c r="C2307" s="270" t="s">
        <v>2993</v>
      </c>
      <c r="D2307" s="270" t="s">
        <v>380</v>
      </c>
      <c r="E2307" s="277" t="s">
        <v>912</v>
      </c>
      <c r="F2307" s="279" t="s">
        <v>484</v>
      </c>
    </row>
    <row r="2308" spans="1:6" x14ac:dyDescent="0.3">
      <c r="A2308" s="264" t="str">
        <f t="shared" ref="A2308:A2371" si="36">CONCATENATE(C2308,D2308)</f>
        <v>AromasCA</v>
      </c>
      <c r="B2308" s="269">
        <v>95004</v>
      </c>
      <c r="C2308" s="270" t="s">
        <v>2994</v>
      </c>
      <c r="D2308" s="270" t="s">
        <v>380</v>
      </c>
      <c r="E2308" s="277" t="s">
        <v>1031</v>
      </c>
      <c r="F2308" s="279" t="s">
        <v>484</v>
      </c>
    </row>
    <row r="2309" spans="1:6" x14ac:dyDescent="0.3">
      <c r="A2309" s="264" t="str">
        <f t="shared" si="36"/>
        <v>Squaw ValleyCA</v>
      </c>
      <c r="B2309" s="269">
        <v>93675</v>
      </c>
      <c r="C2309" s="270" t="s">
        <v>2995</v>
      </c>
      <c r="D2309" s="270" t="s">
        <v>380</v>
      </c>
      <c r="E2309" s="277" t="s">
        <v>1015</v>
      </c>
      <c r="F2309" s="279" t="s">
        <v>484</v>
      </c>
    </row>
    <row r="2310" spans="1:6" x14ac:dyDescent="0.3">
      <c r="A2310" s="264" t="str">
        <f t="shared" si="36"/>
        <v>ParadiseCA</v>
      </c>
      <c r="B2310" s="269">
        <v>95969</v>
      </c>
      <c r="C2310" s="270" t="s">
        <v>2996</v>
      </c>
      <c r="D2310" s="270" t="s">
        <v>380</v>
      </c>
      <c r="E2310" s="277" t="s">
        <v>1006</v>
      </c>
      <c r="F2310" s="279" t="s">
        <v>484</v>
      </c>
    </row>
    <row r="2311" spans="1:6" x14ac:dyDescent="0.3">
      <c r="A2311" s="264" t="str">
        <f t="shared" si="36"/>
        <v>AvalonCA</v>
      </c>
      <c r="B2311" s="269">
        <v>90704</v>
      </c>
      <c r="C2311" s="270" t="s">
        <v>2997</v>
      </c>
      <c r="D2311" s="270" t="s">
        <v>380</v>
      </c>
      <c r="E2311" s="277" t="s">
        <v>1017</v>
      </c>
      <c r="F2311" s="279" t="s">
        <v>484</v>
      </c>
    </row>
    <row r="2312" spans="1:6" x14ac:dyDescent="0.3">
      <c r="A2312" s="264" t="str">
        <f t="shared" si="36"/>
        <v>Wofford HeightsCA</v>
      </c>
      <c r="B2312" s="269">
        <v>93285</v>
      </c>
      <c r="C2312" s="270" t="s">
        <v>2998</v>
      </c>
      <c r="D2312" s="270" t="s">
        <v>380</v>
      </c>
      <c r="E2312" s="277" t="s">
        <v>1004</v>
      </c>
      <c r="F2312" s="279" t="s">
        <v>484</v>
      </c>
    </row>
    <row r="2313" spans="1:6" x14ac:dyDescent="0.3">
      <c r="A2313" s="264" t="str">
        <f t="shared" si="36"/>
        <v>Rio DellCA</v>
      </c>
      <c r="B2313" s="269">
        <v>95562</v>
      </c>
      <c r="C2313" s="270" t="s">
        <v>2999</v>
      </c>
      <c r="D2313" s="270" t="s">
        <v>380</v>
      </c>
      <c r="E2313" s="277" t="s">
        <v>1014</v>
      </c>
      <c r="F2313" s="279" t="s">
        <v>484</v>
      </c>
    </row>
    <row r="2314" spans="1:6" x14ac:dyDescent="0.3">
      <c r="A2314" s="264" t="str">
        <f t="shared" si="36"/>
        <v>TrinidadCA</v>
      </c>
      <c r="B2314" s="269">
        <v>95570</v>
      </c>
      <c r="C2314" s="270" t="s">
        <v>3000</v>
      </c>
      <c r="D2314" s="270" t="s">
        <v>380</v>
      </c>
      <c r="E2314" s="277" t="s">
        <v>1014</v>
      </c>
      <c r="F2314" s="279" t="s">
        <v>484</v>
      </c>
    </row>
    <row r="2315" spans="1:6" x14ac:dyDescent="0.3">
      <c r="A2315" s="264" t="str">
        <f t="shared" si="36"/>
        <v>San JoseCA</v>
      </c>
      <c r="B2315" s="269">
        <v>95113</v>
      </c>
      <c r="C2315" s="270" t="s">
        <v>2487</v>
      </c>
      <c r="D2315" s="270" t="s">
        <v>380</v>
      </c>
      <c r="E2315" s="277" t="s">
        <v>915</v>
      </c>
      <c r="F2315" s="279" t="s">
        <v>484</v>
      </c>
    </row>
    <row r="2316" spans="1:6" x14ac:dyDescent="0.3">
      <c r="A2316" s="264" t="str">
        <f t="shared" si="36"/>
        <v>CampoCA</v>
      </c>
      <c r="B2316" s="269">
        <v>91906</v>
      </c>
      <c r="C2316" s="270" t="s">
        <v>3001</v>
      </c>
      <c r="D2316" s="270" t="s">
        <v>380</v>
      </c>
      <c r="E2316" s="277" t="s">
        <v>1033</v>
      </c>
      <c r="F2316" s="279" t="s">
        <v>484</v>
      </c>
    </row>
    <row r="2317" spans="1:6" x14ac:dyDescent="0.3">
      <c r="A2317" s="264" t="str">
        <f t="shared" si="36"/>
        <v>EdwardsCA</v>
      </c>
      <c r="B2317" s="269">
        <v>93523</v>
      </c>
      <c r="C2317" s="270" t="s">
        <v>1065</v>
      </c>
      <c r="D2317" s="270" t="s">
        <v>380</v>
      </c>
      <c r="E2317" s="277" t="s">
        <v>1004</v>
      </c>
      <c r="F2317" s="279" t="s">
        <v>484</v>
      </c>
    </row>
    <row r="2318" spans="1:6" x14ac:dyDescent="0.3">
      <c r="A2318" s="264" t="str">
        <f t="shared" si="36"/>
        <v>EspartoCA</v>
      </c>
      <c r="B2318" s="269">
        <v>95627</v>
      </c>
      <c r="C2318" s="270" t="s">
        <v>3002</v>
      </c>
      <c r="D2318" s="270" t="s">
        <v>380</v>
      </c>
      <c r="E2318" s="277" t="s">
        <v>912</v>
      </c>
      <c r="F2318" s="279" t="s">
        <v>484</v>
      </c>
    </row>
    <row r="2319" spans="1:6" x14ac:dyDescent="0.3">
      <c r="A2319" s="264" t="str">
        <f t="shared" si="36"/>
        <v>SimmlerCA</v>
      </c>
      <c r="B2319" s="269">
        <v>93453</v>
      </c>
      <c r="C2319" s="270" t="s">
        <v>3003</v>
      </c>
      <c r="D2319" s="270" t="s">
        <v>380</v>
      </c>
      <c r="E2319" s="277" t="s">
        <v>1035</v>
      </c>
      <c r="F2319" s="279" t="s">
        <v>484</v>
      </c>
    </row>
    <row r="2320" spans="1:6" x14ac:dyDescent="0.3">
      <c r="A2320" s="264" t="str">
        <f t="shared" si="36"/>
        <v>TecateCA</v>
      </c>
      <c r="B2320" s="269">
        <v>91980</v>
      </c>
      <c r="C2320" s="270" t="s">
        <v>3004</v>
      </c>
      <c r="D2320" s="270" t="s">
        <v>380</v>
      </c>
      <c r="E2320" s="277" t="s">
        <v>1033</v>
      </c>
      <c r="F2320" s="279" t="s">
        <v>484</v>
      </c>
    </row>
    <row r="2321" spans="1:6" x14ac:dyDescent="0.3">
      <c r="A2321" s="264" t="str">
        <f t="shared" si="36"/>
        <v>ColumbiaCA</v>
      </c>
      <c r="B2321" s="269">
        <v>95310</v>
      </c>
      <c r="C2321" s="270" t="s">
        <v>1487</v>
      </c>
      <c r="D2321" s="270" t="s">
        <v>380</v>
      </c>
      <c r="E2321" s="277" t="s">
        <v>1041</v>
      </c>
      <c r="F2321" s="279" t="s">
        <v>484</v>
      </c>
    </row>
    <row r="2322" spans="1:6" x14ac:dyDescent="0.3">
      <c r="A2322" s="264" t="str">
        <f t="shared" si="36"/>
        <v>French CampCA</v>
      </c>
      <c r="B2322" s="269">
        <v>95231</v>
      </c>
      <c r="C2322" s="270" t="s">
        <v>3005</v>
      </c>
      <c r="D2322" s="270" t="s">
        <v>380</v>
      </c>
      <c r="E2322" s="277" t="s">
        <v>1042</v>
      </c>
      <c r="F2322" s="279" t="s">
        <v>484</v>
      </c>
    </row>
    <row r="2323" spans="1:6" x14ac:dyDescent="0.3">
      <c r="A2323" s="264" t="str">
        <f t="shared" si="36"/>
        <v>Three RiversCA</v>
      </c>
      <c r="B2323" s="269">
        <v>93271</v>
      </c>
      <c r="C2323" s="270" t="s">
        <v>3006</v>
      </c>
      <c r="D2323" s="270" t="s">
        <v>380</v>
      </c>
      <c r="E2323" s="277" t="s">
        <v>1050</v>
      </c>
      <c r="F2323" s="279" t="s">
        <v>484</v>
      </c>
    </row>
    <row r="2324" spans="1:6" x14ac:dyDescent="0.3">
      <c r="A2324" s="264" t="str">
        <f t="shared" si="36"/>
        <v>IvanhoeCA</v>
      </c>
      <c r="B2324" s="269">
        <v>93235</v>
      </c>
      <c r="C2324" s="270" t="s">
        <v>3007</v>
      </c>
      <c r="D2324" s="270" t="s">
        <v>380</v>
      </c>
      <c r="E2324" s="277" t="s">
        <v>1050</v>
      </c>
      <c r="F2324" s="279" t="s">
        <v>484</v>
      </c>
    </row>
    <row r="2325" spans="1:6" x14ac:dyDescent="0.3">
      <c r="A2325" s="264" t="str">
        <f t="shared" si="36"/>
        <v>JanesvilleCA</v>
      </c>
      <c r="B2325" s="269">
        <v>96114</v>
      </c>
      <c r="C2325" s="270" t="s">
        <v>3008</v>
      </c>
      <c r="D2325" s="270" t="s">
        <v>380</v>
      </c>
      <c r="E2325" s="277" t="s">
        <v>1044</v>
      </c>
      <c r="F2325" s="279" t="s">
        <v>484</v>
      </c>
    </row>
    <row r="2326" spans="1:6" x14ac:dyDescent="0.3">
      <c r="A2326" s="264" t="str">
        <f t="shared" si="36"/>
        <v>FerndaleCA</v>
      </c>
      <c r="B2326" s="269">
        <v>95536</v>
      </c>
      <c r="C2326" s="270" t="s">
        <v>3009</v>
      </c>
      <c r="D2326" s="270" t="s">
        <v>380</v>
      </c>
      <c r="E2326" s="277" t="s">
        <v>1014</v>
      </c>
      <c r="F2326" s="279" t="s">
        <v>484</v>
      </c>
    </row>
    <row r="2327" spans="1:6" x14ac:dyDescent="0.3">
      <c r="A2327" s="264" t="str">
        <f t="shared" si="36"/>
        <v>ArmonaCA</v>
      </c>
      <c r="B2327" s="269">
        <v>93202</v>
      </c>
      <c r="C2327" s="270" t="s">
        <v>3010</v>
      </c>
      <c r="D2327" s="270" t="s">
        <v>380</v>
      </c>
      <c r="E2327" s="277" t="s">
        <v>1016</v>
      </c>
      <c r="F2327" s="279" t="s">
        <v>484</v>
      </c>
    </row>
    <row r="2328" spans="1:6" x14ac:dyDescent="0.3">
      <c r="A2328" s="264" t="str">
        <f t="shared" si="36"/>
        <v>GarbervilleCA</v>
      </c>
      <c r="B2328" s="269">
        <v>95542</v>
      </c>
      <c r="C2328" s="270" t="s">
        <v>3011</v>
      </c>
      <c r="D2328" s="270" t="s">
        <v>380</v>
      </c>
      <c r="E2328" s="277" t="s">
        <v>1014</v>
      </c>
      <c r="F2328" s="279" t="s">
        <v>484</v>
      </c>
    </row>
    <row r="2329" spans="1:6" x14ac:dyDescent="0.3">
      <c r="A2329" s="264" t="str">
        <f t="shared" si="36"/>
        <v>AngwinCA</v>
      </c>
      <c r="B2329" s="269">
        <v>94508</v>
      </c>
      <c r="C2329" s="270" t="s">
        <v>3012</v>
      </c>
      <c r="D2329" s="270" t="s">
        <v>380</v>
      </c>
      <c r="E2329" s="277" t="s">
        <v>1025</v>
      </c>
      <c r="F2329" s="279" t="s">
        <v>484</v>
      </c>
    </row>
    <row r="2330" spans="1:6" x14ac:dyDescent="0.3">
      <c r="A2330" s="264" t="str">
        <f t="shared" si="36"/>
        <v>LandersCA</v>
      </c>
      <c r="B2330" s="269">
        <v>92285</v>
      </c>
      <c r="C2330" s="270" t="s">
        <v>3013</v>
      </c>
      <c r="D2330" s="270" t="s">
        <v>380</v>
      </c>
      <c r="E2330" s="277" t="s">
        <v>1030</v>
      </c>
      <c r="F2330" s="279" t="s">
        <v>484</v>
      </c>
    </row>
    <row r="2331" spans="1:6" x14ac:dyDescent="0.3">
      <c r="A2331" s="264" t="str">
        <f t="shared" si="36"/>
        <v>Garden ValleyCA</v>
      </c>
      <c r="B2331" s="269">
        <v>95633</v>
      </c>
      <c r="C2331" s="270" t="s">
        <v>3014</v>
      </c>
      <c r="D2331" s="270" t="s">
        <v>380</v>
      </c>
      <c r="E2331" s="277" t="s">
        <v>912</v>
      </c>
      <c r="F2331" s="279" t="s">
        <v>484</v>
      </c>
    </row>
    <row r="2332" spans="1:6" x14ac:dyDescent="0.3">
      <c r="A2332" s="264" t="str">
        <f t="shared" si="36"/>
        <v>SomisCA</v>
      </c>
      <c r="B2332" s="269">
        <v>93066</v>
      </c>
      <c r="C2332" s="270" t="s">
        <v>3015</v>
      </c>
      <c r="D2332" s="270" t="s">
        <v>380</v>
      </c>
      <c r="E2332" s="277" t="s">
        <v>1027</v>
      </c>
      <c r="F2332" s="279" t="s">
        <v>484</v>
      </c>
    </row>
    <row r="2333" spans="1:6" x14ac:dyDescent="0.3">
      <c r="A2333" s="264" t="str">
        <f t="shared" si="36"/>
        <v>RedwayCA</v>
      </c>
      <c r="B2333" s="269">
        <v>95560</v>
      </c>
      <c r="C2333" s="270" t="s">
        <v>3016</v>
      </c>
      <c r="D2333" s="270" t="s">
        <v>380</v>
      </c>
      <c r="E2333" s="277" t="s">
        <v>1014</v>
      </c>
      <c r="F2333" s="279" t="s">
        <v>484</v>
      </c>
    </row>
    <row r="2334" spans="1:6" x14ac:dyDescent="0.3">
      <c r="A2334" s="264" t="str">
        <f t="shared" si="36"/>
        <v>Upper LakeCA</v>
      </c>
      <c r="B2334" s="269">
        <v>95485</v>
      </c>
      <c r="C2334" s="270" t="s">
        <v>3017</v>
      </c>
      <c r="D2334" s="270" t="s">
        <v>380</v>
      </c>
      <c r="E2334" s="277" t="s">
        <v>1008</v>
      </c>
      <c r="F2334" s="279" t="s">
        <v>484</v>
      </c>
    </row>
    <row r="2335" spans="1:6" x14ac:dyDescent="0.3">
      <c r="A2335" s="264" t="str">
        <f t="shared" si="36"/>
        <v>KeyesCA</v>
      </c>
      <c r="B2335" s="269">
        <v>95328</v>
      </c>
      <c r="C2335" s="270" t="s">
        <v>3018</v>
      </c>
      <c r="D2335" s="270" t="s">
        <v>380</v>
      </c>
      <c r="E2335" s="277" t="s">
        <v>1023</v>
      </c>
      <c r="F2335" s="279" t="s">
        <v>484</v>
      </c>
    </row>
    <row r="2336" spans="1:6" x14ac:dyDescent="0.3">
      <c r="A2336" s="264" t="str">
        <f t="shared" si="36"/>
        <v>Berry CreekCA</v>
      </c>
      <c r="B2336" s="269">
        <v>95916</v>
      </c>
      <c r="C2336" s="270" t="s">
        <v>3019</v>
      </c>
      <c r="D2336" s="270" t="s">
        <v>380</v>
      </c>
      <c r="E2336" s="277" t="s">
        <v>1006</v>
      </c>
      <c r="F2336" s="279" t="s">
        <v>484</v>
      </c>
    </row>
    <row r="2337" spans="1:6" x14ac:dyDescent="0.3">
      <c r="A2337" s="264" t="str">
        <f t="shared" si="36"/>
        <v>Los AngelesCA</v>
      </c>
      <c r="B2337" s="269">
        <v>90021</v>
      </c>
      <c r="C2337" s="270" t="s">
        <v>378</v>
      </c>
      <c r="D2337" s="270" t="s">
        <v>380</v>
      </c>
      <c r="E2337" s="277" t="s">
        <v>1017</v>
      </c>
      <c r="F2337" s="279" t="s">
        <v>484</v>
      </c>
    </row>
    <row r="2338" spans="1:6" x14ac:dyDescent="0.3">
      <c r="A2338" s="264" t="str">
        <f t="shared" si="36"/>
        <v>PenrynCA</v>
      </c>
      <c r="B2338" s="269">
        <v>95663</v>
      </c>
      <c r="C2338" s="270" t="s">
        <v>3020</v>
      </c>
      <c r="D2338" s="270" t="s">
        <v>380</v>
      </c>
      <c r="E2338" s="277" t="s">
        <v>912</v>
      </c>
      <c r="F2338" s="279" t="s">
        <v>484</v>
      </c>
    </row>
    <row r="2339" spans="1:6" x14ac:dyDescent="0.3">
      <c r="A2339" s="264" t="str">
        <f t="shared" si="36"/>
        <v>SoulsbyvilleCA</v>
      </c>
      <c r="B2339" s="269">
        <v>95372</v>
      </c>
      <c r="C2339" s="270" t="s">
        <v>3021</v>
      </c>
      <c r="D2339" s="270" t="s">
        <v>380</v>
      </c>
      <c r="E2339" s="277" t="s">
        <v>1041</v>
      </c>
      <c r="F2339" s="279" t="s">
        <v>484</v>
      </c>
    </row>
    <row r="2340" spans="1:6" x14ac:dyDescent="0.3">
      <c r="A2340" s="264" t="str">
        <f t="shared" si="36"/>
        <v>Big Bear CityCA</v>
      </c>
      <c r="B2340" s="269">
        <v>92386</v>
      </c>
      <c r="C2340" s="270" t="s">
        <v>2828</v>
      </c>
      <c r="D2340" s="270" t="s">
        <v>380</v>
      </c>
      <c r="E2340" s="277" t="s">
        <v>1030</v>
      </c>
      <c r="F2340" s="279" t="s">
        <v>484</v>
      </c>
    </row>
    <row r="2341" spans="1:6" x14ac:dyDescent="0.3">
      <c r="A2341" s="264" t="str">
        <f t="shared" si="36"/>
        <v>BiggsCA</v>
      </c>
      <c r="B2341" s="269">
        <v>95917</v>
      </c>
      <c r="C2341" s="270" t="s">
        <v>3022</v>
      </c>
      <c r="D2341" s="270" t="s">
        <v>380</v>
      </c>
      <c r="E2341" s="277" t="s">
        <v>1006</v>
      </c>
      <c r="F2341" s="279" t="s">
        <v>484</v>
      </c>
    </row>
    <row r="2342" spans="1:6" x14ac:dyDescent="0.3">
      <c r="A2342" s="264" t="str">
        <f t="shared" si="36"/>
        <v>NiceCA</v>
      </c>
      <c r="B2342" s="269">
        <v>95464</v>
      </c>
      <c r="C2342" s="270" t="s">
        <v>3023</v>
      </c>
      <c r="D2342" s="270" t="s">
        <v>380</v>
      </c>
      <c r="E2342" s="277" t="s">
        <v>1008</v>
      </c>
      <c r="F2342" s="279" t="s">
        <v>484</v>
      </c>
    </row>
    <row r="2343" spans="1:6" x14ac:dyDescent="0.3">
      <c r="A2343" s="264" t="str">
        <f t="shared" si="36"/>
        <v>GerberCA</v>
      </c>
      <c r="B2343" s="269">
        <v>96035</v>
      </c>
      <c r="C2343" s="270" t="s">
        <v>3024</v>
      </c>
      <c r="D2343" s="270" t="s">
        <v>380</v>
      </c>
      <c r="E2343" s="277" t="s">
        <v>1028</v>
      </c>
      <c r="F2343" s="279" t="s">
        <v>484</v>
      </c>
    </row>
    <row r="2344" spans="1:6" x14ac:dyDescent="0.3">
      <c r="A2344" s="264" t="str">
        <f t="shared" si="36"/>
        <v>OccidentalCA</v>
      </c>
      <c r="B2344" s="269">
        <v>95465</v>
      </c>
      <c r="C2344" s="270" t="s">
        <v>3025</v>
      </c>
      <c r="D2344" s="270" t="s">
        <v>380</v>
      </c>
      <c r="E2344" s="277" t="s">
        <v>1039</v>
      </c>
      <c r="F2344" s="279" t="s">
        <v>484</v>
      </c>
    </row>
    <row r="2345" spans="1:6" x14ac:dyDescent="0.3">
      <c r="A2345" s="264" t="str">
        <f t="shared" si="36"/>
        <v>CalipatriaCA</v>
      </c>
      <c r="B2345" s="269">
        <v>92233</v>
      </c>
      <c r="C2345" s="270" t="s">
        <v>3026</v>
      </c>
      <c r="D2345" s="270" t="s">
        <v>380</v>
      </c>
      <c r="E2345" s="277" t="s">
        <v>1012</v>
      </c>
      <c r="F2345" s="279" t="s">
        <v>484</v>
      </c>
    </row>
    <row r="2346" spans="1:6" x14ac:dyDescent="0.3">
      <c r="A2346" s="264" t="str">
        <f t="shared" si="36"/>
        <v>LaytonvilleCA</v>
      </c>
      <c r="B2346" s="269">
        <v>95454</v>
      </c>
      <c r="C2346" s="270" t="s">
        <v>3027</v>
      </c>
      <c r="D2346" s="270" t="s">
        <v>380</v>
      </c>
      <c r="E2346" s="277" t="s">
        <v>1047</v>
      </c>
      <c r="F2346" s="279" t="s">
        <v>484</v>
      </c>
    </row>
    <row r="2347" spans="1:6" x14ac:dyDescent="0.3">
      <c r="A2347" s="264" t="str">
        <f t="shared" si="36"/>
        <v>Moss BeachCA</v>
      </c>
      <c r="B2347" s="269">
        <v>94038</v>
      </c>
      <c r="C2347" s="270" t="s">
        <v>3028</v>
      </c>
      <c r="D2347" s="270" t="s">
        <v>380</v>
      </c>
      <c r="E2347" s="277" t="s">
        <v>918</v>
      </c>
      <c r="F2347" s="279" t="s">
        <v>484</v>
      </c>
    </row>
    <row r="2348" spans="1:6" x14ac:dyDescent="0.3">
      <c r="A2348" s="264" t="str">
        <f t="shared" si="36"/>
        <v>MontaraCA</v>
      </c>
      <c r="B2348" s="269">
        <v>94037</v>
      </c>
      <c r="C2348" s="270" t="s">
        <v>3029</v>
      </c>
      <c r="D2348" s="270" t="s">
        <v>380</v>
      </c>
      <c r="E2348" s="277" t="s">
        <v>918</v>
      </c>
      <c r="F2348" s="279" t="s">
        <v>484</v>
      </c>
    </row>
    <row r="2349" spans="1:6" x14ac:dyDescent="0.3">
      <c r="A2349" s="264" t="str">
        <f t="shared" si="36"/>
        <v>San JoaquinCA</v>
      </c>
      <c r="B2349" s="269">
        <v>93660</v>
      </c>
      <c r="C2349" s="270" t="s">
        <v>3030</v>
      </c>
      <c r="D2349" s="270" t="s">
        <v>380</v>
      </c>
      <c r="E2349" s="277" t="s">
        <v>1015</v>
      </c>
      <c r="F2349" s="279" t="s">
        <v>484</v>
      </c>
    </row>
    <row r="2350" spans="1:6" x14ac:dyDescent="0.3">
      <c r="A2350" s="264" t="str">
        <f t="shared" si="36"/>
        <v>Pauma ValleyCA</v>
      </c>
      <c r="B2350" s="269">
        <v>92061</v>
      </c>
      <c r="C2350" s="270" t="s">
        <v>3031</v>
      </c>
      <c r="D2350" s="270" t="s">
        <v>380</v>
      </c>
      <c r="E2350" s="277" t="s">
        <v>1033</v>
      </c>
      <c r="F2350" s="279" t="s">
        <v>484</v>
      </c>
    </row>
    <row r="2351" spans="1:6" x14ac:dyDescent="0.3">
      <c r="A2351" s="264" t="str">
        <f t="shared" si="36"/>
        <v>Bethel IslandCA</v>
      </c>
      <c r="B2351" s="269">
        <v>94511</v>
      </c>
      <c r="C2351" s="270" t="s">
        <v>3032</v>
      </c>
      <c r="D2351" s="270" t="s">
        <v>380</v>
      </c>
      <c r="E2351" s="277" t="s">
        <v>918</v>
      </c>
      <c r="F2351" s="279" t="s">
        <v>484</v>
      </c>
    </row>
    <row r="2352" spans="1:6" x14ac:dyDescent="0.3">
      <c r="A2352" s="264" t="str">
        <f t="shared" si="36"/>
        <v>InyokernCA</v>
      </c>
      <c r="B2352" s="269">
        <v>93527</v>
      </c>
      <c r="C2352" s="270" t="s">
        <v>3033</v>
      </c>
      <c r="D2352" s="270" t="s">
        <v>380</v>
      </c>
      <c r="E2352" s="277" t="s">
        <v>1004</v>
      </c>
      <c r="F2352" s="279" t="s">
        <v>484</v>
      </c>
    </row>
    <row r="2353" spans="1:6" x14ac:dyDescent="0.3">
      <c r="A2353" s="264" t="str">
        <f t="shared" si="36"/>
        <v>LatonCA</v>
      </c>
      <c r="B2353" s="269">
        <v>93242</v>
      </c>
      <c r="C2353" s="270" t="s">
        <v>3034</v>
      </c>
      <c r="D2353" s="270" t="s">
        <v>380</v>
      </c>
      <c r="E2353" s="277" t="s">
        <v>1015</v>
      </c>
      <c r="F2353" s="279" t="s">
        <v>484</v>
      </c>
    </row>
    <row r="2354" spans="1:6" x14ac:dyDescent="0.3">
      <c r="A2354" s="264" t="str">
        <f t="shared" si="36"/>
        <v>CoveloCA</v>
      </c>
      <c r="B2354" s="269">
        <v>95428</v>
      </c>
      <c r="C2354" s="270" t="s">
        <v>3035</v>
      </c>
      <c r="D2354" s="270" t="s">
        <v>380</v>
      </c>
      <c r="E2354" s="277" t="s">
        <v>1047</v>
      </c>
      <c r="F2354" s="279" t="s">
        <v>484</v>
      </c>
    </row>
    <row r="2355" spans="1:6" x14ac:dyDescent="0.3">
      <c r="A2355" s="264" t="str">
        <f t="shared" si="36"/>
        <v>Lake HughesCA</v>
      </c>
      <c r="B2355" s="269">
        <v>93532</v>
      </c>
      <c r="C2355" s="270" t="s">
        <v>3036</v>
      </c>
      <c r="D2355" s="270" t="s">
        <v>380</v>
      </c>
      <c r="E2355" s="277" t="s">
        <v>1017</v>
      </c>
      <c r="F2355" s="279" t="s">
        <v>484</v>
      </c>
    </row>
    <row r="2356" spans="1:6" x14ac:dyDescent="0.3">
      <c r="A2356" s="264" t="str">
        <f t="shared" si="36"/>
        <v>BodfishCA</v>
      </c>
      <c r="B2356" s="269">
        <v>93205</v>
      </c>
      <c r="C2356" s="270" t="s">
        <v>3037</v>
      </c>
      <c r="D2356" s="270" t="s">
        <v>380</v>
      </c>
      <c r="E2356" s="277" t="s">
        <v>1004</v>
      </c>
      <c r="F2356" s="279" t="s">
        <v>484</v>
      </c>
    </row>
    <row r="2357" spans="1:6" x14ac:dyDescent="0.3">
      <c r="A2357" s="264" t="str">
        <f t="shared" si="36"/>
        <v>BaysideCA</v>
      </c>
      <c r="B2357" s="269">
        <v>95524</v>
      </c>
      <c r="C2357" s="270" t="s">
        <v>3038</v>
      </c>
      <c r="D2357" s="270" t="s">
        <v>380</v>
      </c>
      <c r="E2357" s="277" t="s">
        <v>1014</v>
      </c>
      <c r="F2357" s="279" t="s">
        <v>484</v>
      </c>
    </row>
    <row r="2358" spans="1:6" x14ac:dyDescent="0.3">
      <c r="A2358" s="264" t="str">
        <f t="shared" si="36"/>
        <v>Pine Mountain ClubCA</v>
      </c>
      <c r="B2358" s="269">
        <v>93222</v>
      </c>
      <c r="C2358" s="270" t="s">
        <v>3039</v>
      </c>
      <c r="D2358" s="270" t="s">
        <v>380</v>
      </c>
      <c r="E2358" s="277" t="s">
        <v>1004</v>
      </c>
      <c r="F2358" s="279" t="s">
        <v>484</v>
      </c>
    </row>
    <row r="2359" spans="1:6" x14ac:dyDescent="0.3">
      <c r="A2359" s="264" t="str">
        <f t="shared" si="36"/>
        <v>Walnut GroveCA</v>
      </c>
      <c r="B2359" s="269">
        <v>95690</v>
      </c>
      <c r="C2359" s="270" t="s">
        <v>1672</v>
      </c>
      <c r="D2359" s="270" t="s">
        <v>380</v>
      </c>
      <c r="E2359" s="277" t="s">
        <v>912</v>
      </c>
      <c r="F2359" s="279" t="s">
        <v>484</v>
      </c>
    </row>
    <row r="2360" spans="1:6" x14ac:dyDescent="0.3">
      <c r="A2360" s="264" t="str">
        <f t="shared" si="36"/>
        <v>TiptonCA</v>
      </c>
      <c r="B2360" s="269">
        <v>93272</v>
      </c>
      <c r="C2360" s="270" t="s">
        <v>3040</v>
      </c>
      <c r="D2360" s="270" t="s">
        <v>380</v>
      </c>
      <c r="E2360" s="277" t="s">
        <v>1050</v>
      </c>
      <c r="F2360" s="279" t="s">
        <v>484</v>
      </c>
    </row>
    <row r="2361" spans="1:6" x14ac:dyDescent="0.3">
      <c r="A2361" s="264" t="str">
        <f t="shared" si="36"/>
        <v>ModestoCA</v>
      </c>
      <c r="B2361" s="269">
        <v>95319</v>
      </c>
      <c r="C2361" s="270" t="s">
        <v>1023</v>
      </c>
      <c r="D2361" s="270" t="s">
        <v>380</v>
      </c>
      <c r="E2361" s="277" t="s">
        <v>1023</v>
      </c>
      <c r="F2361" s="279" t="s">
        <v>484</v>
      </c>
    </row>
    <row r="2362" spans="1:6" x14ac:dyDescent="0.3">
      <c r="A2362" s="264" t="str">
        <f t="shared" si="36"/>
        <v>Smith RiverCA</v>
      </c>
      <c r="B2362" s="269">
        <v>95567</v>
      </c>
      <c r="C2362" s="270" t="s">
        <v>3041</v>
      </c>
      <c r="D2362" s="270" t="s">
        <v>380</v>
      </c>
      <c r="E2362" s="277" t="s">
        <v>1010</v>
      </c>
      <c r="F2362" s="279" t="s">
        <v>484</v>
      </c>
    </row>
    <row r="2363" spans="1:6" x14ac:dyDescent="0.3">
      <c r="A2363" s="264" t="str">
        <f t="shared" si="36"/>
        <v>WeldonCA</v>
      </c>
      <c r="B2363" s="269">
        <v>93283</v>
      </c>
      <c r="C2363" s="270" t="s">
        <v>3042</v>
      </c>
      <c r="D2363" s="270" t="s">
        <v>380</v>
      </c>
      <c r="E2363" s="277" t="s">
        <v>1004</v>
      </c>
      <c r="F2363" s="279" t="s">
        <v>484</v>
      </c>
    </row>
    <row r="2364" spans="1:6" x14ac:dyDescent="0.3">
      <c r="A2364" s="264" t="str">
        <f t="shared" si="36"/>
        <v>Browns ValleyCA</v>
      </c>
      <c r="B2364" s="269">
        <v>95918</v>
      </c>
      <c r="C2364" s="270" t="s">
        <v>3043</v>
      </c>
      <c r="D2364" s="270" t="s">
        <v>380</v>
      </c>
      <c r="E2364" s="277" t="s">
        <v>1051</v>
      </c>
      <c r="F2364" s="279" t="s">
        <v>484</v>
      </c>
    </row>
    <row r="2365" spans="1:6" x14ac:dyDescent="0.3">
      <c r="A2365" s="264" t="str">
        <f t="shared" si="36"/>
        <v>GeyservilleCA</v>
      </c>
      <c r="B2365" s="269">
        <v>95441</v>
      </c>
      <c r="C2365" s="270" t="s">
        <v>3044</v>
      </c>
      <c r="D2365" s="270" t="s">
        <v>380</v>
      </c>
      <c r="E2365" s="277" t="s">
        <v>1039</v>
      </c>
      <c r="F2365" s="279" t="s">
        <v>484</v>
      </c>
    </row>
    <row r="2366" spans="1:6" x14ac:dyDescent="0.3">
      <c r="A2366" s="264" t="str">
        <f t="shared" si="36"/>
        <v>IsletonCA</v>
      </c>
      <c r="B2366" s="269">
        <v>95641</v>
      </c>
      <c r="C2366" s="270" t="s">
        <v>3045</v>
      </c>
      <c r="D2366" s="270" t="s">
        <v>380</v>
      </c>
      <c r="E2366" s="277" t="s">
        <v>912</v>
      </c>
      <c r="F2366" s="279" t="s">
        <v>484</v>
      </c>
    </row>
    <row r="2367" spans="1:6" x14ac:dyDescent="0.3">
      <c r="A2367" s="264" t="str">
        <f t="shared" si="36"/>
        <v>RossCA</v>
      </c>
      <c r="B2367" s="269">
        <v>94957</v>
      </c>
      <c r="C2367" s="270" t="s">
        <v>3046</v>
      </c>
      <c r="D2367" s="270" t="s">
        <v>380</v>
      </c>
      <c r="E2367" s="277" t="s">
        <v>918</v>
      </c>
      <c r="F2367" s="279" t="s">
        <v>484</v>
      </c>
    </row>
    <row r="2368" spans="1:6" x14ac:dyDescent="0.3">
      <c r="A2368" s="264" t="str">
        <f t="shared" si="36"/>
        <v>KernvilleCA</v>
      </c>
      <c r="B2368" s="269">
        <v>93238</v>
      </c>
      <c r="C2368" s="270" t="s">
        <v>3047</v>
      </c>
      <c r="D2368" s="270" t="s">
        <v>380</v>
      </c>
      <c r="E2368" s="277" t="s">
        <v>1004</v>
      </c>
      <c r="F2368" s="279" t="s">
        <v>484</v>
      </c>
    </row>
    <row r="2369" spans="1:6" x14ac:dyDescent="0.3">
      <c r="A2369" s="264" t="str">
        <f t="shared" si="36"/>
        <v>Los AngelesCA</v>
      </c>
      <c r="B2369" s="269">
        <v>90058</v>
      </c>
      <c r="C2369" s="270" t="s">
        <v>378</v>
      </c>
      <c r="D2369" s="270" t="s">
        <v>380</v>
      </c>
      <c r="E2369" s="277" t="s">
        <v>1017</v>
      </c>
      <c r="F2369" s="279" t="s">
        <v>484</v>
      </c>
    </row>
    <row r="2370" spans="1:6" x14ac:dyDescent="0.3">
      <c r="A2370" s="264" t="str">
        <f t="shared" si="36"/>
        <v>Potter ValleyCA</v>
      </c>
      <c r="B2370" s="269">
        <v>95469</v>
      </c>
      <c r="C2370" s="270" t="s">
        <v>3048</v>
      </c>
      <c r="D2370" s="270" t="s">
        <v>380</v>
      </c>
      <c r="E2370" s="277" t="s">
        <v>1047</v>
      </c>
      <c r="F2370" s="279" t="s">
        <v>484</v>
      </c>
    </row>
    <row r="2371" spans="1:6" x14ac:dyDescent="0.3">
      <c r="A2371" s="264" t="str">
        <f t="shared" si="36"/>
        <v>CabazonCA</v>
      </c>
      <c r="B2371" s="269">
        <v>92230</v>
      </c>
      <c r="C2371" s="270" t="s">
        <v>3049</v>
      </c>
      <c r="D2371" s="270" t="s">
        <v>380</v>
      </c>
      <c r="E2371" s="277" t="s">
        <v>1030</v>
      </c>
      <c r="F2371" s="279" t="s">
        <v>484</v>
      </c>
    </row>
    <row r="2372" spans="1:6" x14ac:dyDescent="0.3">
      <c r="A2372" s="264" t="str">
        <f t="shared" ref="A2372:A2435" si="37">CONCATENATE(C2372,D2372)</f>
        <v>Bodega BayCA</v>
      </c>
      <c r="B2372" s="269">
        <v>94923</v>
      </c>
      <c r="C2372" s="270" t="s">
        <v>3050</v>
      </c>
      <c r="D2372" s="270" t="s">
        <v>380</v>
      </c>
      <c r="E2372" s="277" t="s">
        <v>1039</v>
      </c>
      <c r="F2372" s="279" t="s">
        <v>484</v>
      </c>
    </row>
    <row r="2373" spans="1:6" x14ac:dyDescent="0.3">
      <c r="A2373" s="264" t="str">
        <f t="shared" si="37"/>
        <v>Willow CreekCA</v>
      </c>
      <c r="B2373" s="269">
        <v>95573</v>
      </c>
      <c r="C2373" s="270" t="s">
        <v>3051</v>
      </c>
      <c r="D2373" s="270" t="s">
        <v>380</v>
      </c>
      <c r="E2373" s="277" t="s">
        <v>1014</v>
      </c>
      <c r="F2373" s="279" t="s">
        <v>484</v>
      </c>
    </row>
    <row r="2374" spans="1:6" x14ac:dyDescent="0.3">
      <c r="A2374" s="264" t="str">
        <f t="shared" si="37"/>
        <v>BradleyCA</v>
      </c>
      <c r="B2374" s="269">
        <v>93426</v>
      </c>
      <c r="C2374" s="270" t="s">
        <v>3052</v>
      </c>
      <c r="D2374" s="270" t="s">
        <v>380</v>
      </c>
      <c r="E2374" s="277" t="s">
        <v>1035</v>
      </c>
      <c r="F2374" s="279" t="s">
        <v>484</v>
      </c>
    </row>
    <row r="2375" spans="1:6" x14ac:dyDescent="0.3">
      <c r="A2375" s="264" t="str">
        <f t="shared" si="37"/>
        <v>FriantCA</v>
      </c>
      <c r="B2375" s="269">
        <v>93626</v>
      </c>
      <c r="C2375" s="270" t="s">
        <v>3053</v>
      </c>
      <c r="D2375" s="270" t="s">
        <v>380</v>
      </c>
      <c r="E2375" s="277" t="s">
        <v>1015</v>
      </c>
      <c r="F2375" s="279" t="s">
        <v>484</v>
      </c>
    </row>
    <row r="2376" spans="1:6" x14ac:dyDescent="0.3">
      <c r="A2376" s="264" t="str">
        <f t="shared" si="37"/>
        <v>PalermoCA</v>
      </c>
      <c r="B2376" s="269">
        <v>95968</v>
      </c>
      <c r="C2376" s="270" t="s">
        <v>3054</v>
      </c>
      <c r="D2376" s="270" t="s">
        <v>380</v>
      </c>
      <c r="E2376" s="277" t="s">
        <v>1006</v>
      </c>
      <c r="F2376" s="279" t="s">
        <v>484</v>
      </c>
    </row>
    <row r="2377" spans="1:6" x14ac:dyDescent="0.3">
      <c r="A2377" s="264" t="str">
        <f t="shared" si="37"/>
        <v>TollhouseCA</v>
      </c>
      <c r="B2377" s="269">
        <v>93667</v>
      </c>
      <c r="C2377" s="270" t="s">
        <v>3055</v>
      </c>
      <c r="D2377" s="270" t="s">
        <v>380</v>
      </c>
      <c r="E2377" s="277" t="s">
        <v>1015</v>
      </c>
      <c r="F2377" s="279" t="s">
        <v>484</v>
      </c>
    </row>
    <row r="2378" spans="1:6" x14ac:dyDescent="0.3">
      <c r="A2378" s="264" t="str">
        <f t="shared" si="37"/>
        <v>Newberry SpringsCA</v>
      </c>
      <c r="B2378" s="269">
        <v>92365</v>
      </c>
      <c r="C2378" s="270" t="s">
        <v>3056</v>
      </c>
      <c r="D2378" s="270" t="s">
        <v>380</v>
      </c>
      <c r="E2378" s="277" t="s">
        <v>1030</v>
      </c>
      <c r="F2378" s="279" t="s">
        <v>484</v>
      </c>
    </row>
    <row r="2379" spans="1:6" x14ac:dyDescent="0.3">
      <c r="A2379" s="264" t="str">
        <f t="shared" si="37"/>
        <v>AhwahneeCA</v>
      </c>
      <c r="B2379" s="269">
        <v>93601</v>
      </c>
      <c r="C2379" s="270" t="s">
        <v>3057</v>
      </c>
      <c r="D2379" s="270" t="s">
        <v>380</v>
      </c>
      <c r="E2379" s="277" t="s">
        <v>1019</v>
      </c>
      <c r="F2379" s="279" t="s">
        <v>484</v>
      </c>
    </row>
    <row r="2380" spans="1:6" x14ac:dyDescent="0.3">
      <c r="A2380" s="264" t="str">
        <f t="shared" si="37"/>
        <v>Blue LakeCA</v>
      </c>
      <c r="B2380" s="269">
        <v>95525</v>
      </c>
      <c r="C2380" s="270" t="s">
        <v>3058</v>
      </c>
      <c r="D2380" s="270" t="s">
        <v>380</v>
      </c>
      <c r="E2380" s="277" t="s">
        <v>1014</v>
      </c>
      <c r="F2380" s="279" t="s">
        <v>484</v>
      </c>
    </row>
    <row r="2381" spans="1:6" x14ac:dyDescent="0.3">
      <c r="A2381" s="264" t="str">
        <f t="shared" si="37"/>
        <v>North San JuanCA</v>
      </c>
      <c r="B2381" s="269">
        <v>95960</v>
      </c>
      <c r="C2381" s="270" t="s">
        <v>3059</v>
      </c>
      <c r="D2381" s="270" t="s">
        <v>380</v>
      </c>
      <c r="E2381" s="277" t="s">
        <v>1045</v>
      </c>
      <c r="F2381" s="279" t="s">
        <v>484</v>
      </c>
    </row>
    <row r="2382" spans="1:6" x14ac:dyDescent="0.3">
      <c r="A2382" s="264" t="str">
        <f t="shared" si="37"/>
        <v>SonomaCA</v>
      </c>
      <c r="B2382" s="269">
        <v>95416</v>
      </c>
      <c r="C2382" s="270" t="s">
        <v>2611</v>
      </c>
      <c r="D2382" s="270" t="s">
        <v>380</v>
      </c>
      <c r="E2382" s="277" t="s">
        <v>1039</v>
      </c>
      <c r="F2382" s="279" t="s">
        <v>484</v>
      </c>
    </row>
    <row r="2383" spans="1:6" x14ac:dyDescent="0.3">
      <c r="A2383" s="264" t="str">
        <f t="shared" si="37"/>
        <v>Le GrandCA</v>
      </c>
      <c r="B2383" s="269">
        <v>95333</v>
      </c>
      <c r="C2383" s="270" t="s">
        <v>3060</v>
      </c>
      <c r="D2383" s="270" t="s">
        <v>380</v>
      </c>
      <c r="E2383" s="277" t="s">
        <v>1021</v>
      </c>
      <c r="F2383" s="279" t="s">
        <v>484</v>
      </c>
    </row>
    <row r="2384" spans="1:6" x14ac:dyDescent="0.3">
      <c r="A2384" s="264" t="str">
        <f t="shared" si="37"/>
        <v>KenwoodCA</v>
      </c>
      <c r="B2384" s="269">
        <v>95452</v>
      </c>
      <c r="C2384" s="270" t="s">
        <v>3061</v>
      </c>
      <c r="D2384" s="270" t="s">
        <v>380</v>
      </c>
      <c r="E2384" s="277" t="s">
        <v>1039</v>
      </c>
      <c r="F2384" s="279" t="s">
        <v>484</v>
      </c>
    </row>
    <row r="2385" spans="1:6" x14ac:dyDescent="0.3">
      <c r="A2385" s="264" t="str">
        <f t="shared" si="37"/>
        <v>BoronCA</v>
      </c>
      <c r="B2385" s="269">
        <v>93516</v>
      </c>
      <c r="C2385" s="270" t="s">
        <v>3062</v>
      </c>
      <c r="D2385" s="270" t="s">
        <v>380</v>
      </c>
      <c r="E2385" s="277" t="s">
        <v>1004</v>
      </c>
      <c r="F2385" s="279" t="s">
        <v>484</v>
      </c>
    </row>
    <row r="2386" spans="1:6" x14ac:dyDescent="0.3">
      <c r="A2386" s="264" t="str">
        <f t="shared" si="37"/>
        <v>DescansoCA</v>
      </c>
      <c r="B2386" s="269">
        <v>91962</v>
      </c>
      <c r="C2386" s="270" t="s">
        <v>3063</v>
      </c>
      <c r="D2386" s="270" t="s">
        <v>380</v>
      </c>
      <c r="E2386" s="277" t="s">
        <v>1033</v>
      </c>
      <c r="F2386" s="279" t="s">
        <v>484</v>
      </c>
    </row>
    <row r="2387" spans="1:6" x14ac:dyDescent="0.3">
      <c r="A2387" s="264" t="str">
        <f t="shared" si="37"/>
        <v>Tahoe CityCA</v>
      </c>
      <c r="B2387" s="269">
        <v>96146</v>
      </c>
      <c r="C2387" s="270" t="s">
        <v>2927</v>
      </c>
      <c r="D2387" s="270" t="s">
        <v>380</v>
      </c>
      <c r="E2387" s="277" t="s">
        <v>912</v>
      </c>
      <c r="F2387" s="279" t="s">
        <v>484</v>
      </c>
    </row>
    <row r="2388" spans="1:6" x14ac:dyDescent="0.3">
      <c r="A2388" s="264" t="str">
        <f t="shared" si="37"/>
        <v>HeraldCA</v>
      </c>
      <c r="B2388" s="269">
        <v>95638</v>
      </c>
      <c r="C2388" s="270" t="s">
        <v>3064</v>
      </c>
      <c r="D2388" s="270" t="s">
        <v>380</v>
      </c>
      <c r="E2388" s="277" t="s">
        <v>912</v>
      </c>
      <c r="F2388" s="279" t="s">
        <v>484</v>
      </c>
    </row>
    <row r="2389" spans="1:6" x14ac:dyDescent="0.3">
      <c r="A2389" s="264" t="str">
        <f t="shared" si="37"/>
        <v>Rough and ReadyCA</v>
      </c>
      <c r="B2389" s="269">
        <v>95975</v>
      </c>
      <c r="C2389" s="270" t="s">
        <v>3065</v>
      </c>
      <c r="D2389" s="270" t="s">
        <v>380</v>
      </c>
      <c r="E2389" s="277" t="s">
        <v>1045</v>
      </c>
      <c r="F2389" s="279" t="s">
        <v>484</v>
      </c>
    </row>
    <row r="2390" spans="1:6" x14ac:dyDescent="0.3">
      <c r="A2390" s="264" t="str">
        <f t="shared" si="37"/>
        <v>EarpCA</v>
      </c>
      <c r="B2390" s="269">
        <v>92242</v>
      </c>
      <c r="C2390" s="270" t="s">
        <v>3066</v>
      </c>
      <c r="D2390" s="270" t="s">
        <v>380</v>
      </c>
      <c r="E2390" s="277" t="s">
        <v>1030</v>
      </c>
      <c r="F2390" s="279" t="s">
        <v>484</v>
      </c>
    </row>
    <row r="2391" spans="1:6" x14ac:dyDescent="0.3">
      <c r="A2391" s="264" t="str">
        <f t="shared" si="37"/>
        <v>DescansoCA</v>
      </c>
      <c r="B2391" s="269">
        <v>91916</v>
      </c>
      <c r="C2391" s="270" t="s">
        <v>3063</v>
      </c>
      <c r="D2391" s="270" t="s">
        <v>380</v>
      </c>
      <c r="E2391" s="277" t="s">
        <v>1033</v>
      </c>
      <c r="F2391" s="279" t="s">
        <v>484</v>
      </c>
    </row>
    <row r="2392" spans="1:6" x14ac:dyDescent="0.3">
      <c r="A2392" s="264" t="str">
        <f t="shared" si="37"/>
        <v>Lake ArrowheadCA</v>
      </c>
      <c r="B2392" s="269">
        <v>92391</v>
      </c>
      <c r="C2392" s="270" t="s">
        <v>2966</v>
      </c>
      <c r="D2392" s="270" t="s">
        <v>380</v>
      </c>
      <c r="E2392" s="277" t="s">
        <v>1030</v>
      </c>
      <c r="F2392" s="279" t="s">
        <v>484</v>
      </c>
    </row>
    <row r="2393" spans="1:6" x14ac:dyDescent="0.3">
      <c r="A2393" s="264" t="str">
        <f t="shared" si="37"/>
        <v>MiddletownCA</v>
      </c>
      <c r="B2393" s="269">
        <v>95426</v>
      </c>
      <c r="C2393" s="270" t="s">
        <v>2984</v>
      </c>
      <c r="D2393" s="270" t="s">
        <v>380</v>
      </c>
      <c r="E2393" s="277" t="s">
        <v>1008</v>
      </c>
      <c r="F2393" s="279" t="s">
        <v>484</v>
      </c>
    </row>
    <row r="2394" spans="1:6" x14ac:dyDescent="0.3">
      <c r="A2394" s="264" t="str">
        <f t="shared" si="37"/>
        <v>PearblossomCA</v>
      </c>
      <c r="B2394" s="269">
        <v>93553</v>
      </c>
      <c r="C2394" s="270" t="s">
        <v>3067</v>
      </c>
      <c r="D2394" s="270" t="s">
        <v>380</v>
      </c>
      <c r="E2394" s="277" t="s">
        <v>1017</v>
      </c>
      <c r="F2394" s="279" t="s">
        <v>484</v>
      </c>
    </row>
    <row r="2395" spans="1:6" x14ac:dyDescent="0.3">
      <c r="A2395" s="264" t="str">
        <f t="shared" si="37"/>
        <v>ApplegateCA</v>
      </c>
      <c r="B2395" s="269">
        <v>95703</v>
      </c>
      <c r="C2395" s="270" t="s">
        <v>3068</v>
      </c>
      <c r="D2395" s="270" t="s">
        <v>380</v>
      </c>
      <c r="E2395" s="277" t="s">
        <v>912</v>
      </c>
      <c r="F2395" s="279" t="s">
        <v>484</v>
      </c>
    </row>
    <row r="2396" spans="1:6" x14ac:dyDescent="0.3">
      <c r="A2396" s="264" t="str">
        <f t="shared" si="37"/>
        <v>Avila BeachCA</v>
      </c>
      <c r="B2396" s="269">
        <v>93424</v>
      </c>
      <c r="C2396" s="270" t="s">
        <v>3069</v>
      </c>
      <c r="D2396" s="270" t="s">
        <v>380</v>
      </c>
      <c r="E2396" s="277" t="s">
        <v>1035</v>
      </c>
      <c r="F2396" s="279" t="s">
        <v>484</v>
      </c>
    </row>
    <row r="2397" spans="1:6" x14ac:dyDescent="0.3">
      <c r="A2397" s="264" t="str">
        <f t="shared" si="37"/>
        <v>Mountain CenterCA</v>
      </c>
      <c r="B2397" s="269">
        <v>92561</v>
      </c>
      <c r="C2397" s="270" t="s">
        <v>3070</v>
      </c>
      <c r="D2397" s="270" t="s">
        <v>380</v>
      </c>
      <c r="E2397" s="277" t="s">
        <v>1030</v>
      </c>
      <c r="F2397" s="279" t="s">
        <v>484</v>
      </c>
    </row>
    <row r="2398" spans="1:6" x14ac:dyDescent="0.3">
      <c r="A2398" s="264" t="str">
        <f t="shared" si="37"/>
        <v>Bella VistaCA</v>
      </c>
      <c r="B2398" s="269">
        <v>96008</v>
      </c>
      <c r="C2398" s="270" t="s">
        <v>1737</v>
      </c>
      <c r="D2398" s="270" t="s">
        <v>380</v>
      </c>
      <c r="E2398" s="277" t="s">
        <v>1029</v>
      </c>
      <c r="F2398" s="279" t="s">
        <v>484</v>
      </c>
    </row>
    <row r="2399" spans="1:6" x14ac:dyDescent="0.3">
      <c r="A2399" s="264" t="str">
        <f t="shared" si="37"/>
        <v>Point Reyes StationCA</v>
      </c>
      <c r="B2399" s="269">
        <v>94956</v>
      </c>
      <c r="C2399" s="270" t="s">
        <v>3071</v>
      </c>
      <c r="D2399" s="270" t="s">
        <v>380</v>
      </c>
      <c r="E2399" s="277" t="s">
        <v>918</v>
      </c>
      <c r="F2399" s="279" t="s">
        <v>484</v>
      </c>
    </row>
    <row r="2400" spans="1:6" x14ac:dyDescent="0.3">
      <c r="A2400" s="264" t="str">
        <f t="shared" si="37"/>
        <v>SummerlandCA</v>
      </c>
      <c r="B2400" s="269">
        <v>93067</v>
      </c>
      <c r="C2400" s="270" t="s">
        <v>3072</v>
      </c>
      <c r="D2400" s="270" t="s">
        <v>380</v>
      </c>
      <c r="E2400" s="277" t="s">
        <v>1038</v>
      </c>
      <c r="F2400" s="279" t="s">
        <v>484</v>
      </c>
    </row>
    <row r="2401" spans="1:6" x14ac:dyDescent="0.3">
      <c r="A2401" s="264" t="str">
        <f t="shared" si="37"/>
        <v>McArthurCA</v>
      </c>
      <c r="B2401" s="269">
        <v>96056</v>
      </c>
      <c r="C2401" s="270" t="s">
        <v>3073</v>
      </c>
      <c r="D2401" s="270" t="s">
        <v>380</v>
      </c>
      <c r="E2401" s="277" t="s">
        <v>1044</v>
      </c>
      <c r="F2401" s="279" t="s">
        <v>484</v>
      </c>
    </row>
    <row r="2402" spans="1:6" x14ac:dyDescent="0.3">
      <c r="A2402" s="264" t="str">
        <f t="shared" si="37"/>
        <v>PratherCA</v>
      </c>
      <c r="B2402" s="269">
        <v>93651</v>
      </c>
      <c r="C2402" s="270" t="s">
        <v>3074</v>
      </c>
      <c r="D2402" s="270" t="s">
        <v>380</v>
      </c>
      <c r="E2402" s="277" t="s">
        <v>1015</v>
      </c>
      <c r="F2402" s="279" t="s">
        <v>484</v>
      </c>
    </row>
    <row r="2403" spans="1:6" x14ac:dyDescent="0.3">
      <c r="A2403" s="264" t="str">
        <f t="shared" si="37"/>
        <v>Del ReyCA</v>
      </c>
      <c r="B2403" s="269">
        <v>93616</v>
      </c>
      <c r="C2403" s="270" t="s">
        <v>3075</v>
      </c>
      <c r="D2403" s="270" t="s">
        <v>380</v>
      </c>
      <c r="E2403" s="277" t="s">
        <v>1015</v>
      </c>
      <c r="F2403" s="279" t="s">
        <v>484</v>
      </c>
    </row>
    <row r="2404" spans="1:6" x14ac:dyDescent="0.3">
      <c r="A2404" s="264" t="str">
        <f t="shared" si="37"/>
        <v>Rancho Santa FeCA</v>
      </c>
      <c r="B2404" s="269">
        <v>92091</v>
      </c>
      <c r="C2404" s="270" t="s">
        <v>2850</v>
      </c>
      <c r="D2404" s="270" t="s">
        <v>380</v>
      </c>
      <c r="E2404" s="277" t="s">
        <v>1033</v>
      </c>
      <c r="F2404" s="279" t="s">
        <v>484</v>
      </c>
    </row>
    <row r="2405" spans="1:6" x14ac:dyDescent="0.3">
      <c r="A2405" s="264" t="str">
        <f t="shared" si="37"/>
        <v>GratonCA</v>
      </c>
      <c r="B2405" s="269">
        <v>95444</v>
      </c>
      <c r="C2405" s="270" t="s">
        <v>3076</v>
      </c>
      <c r="D2405" s="270" t="s">
        <v>380</v>
      </c>
      <c r="E2405" s="277" t="s">
        <v>1039</v>
      </c>
      <c r="F2405" s="279" t="s">
        <v>484</v>
      </c>
    </row>
    <row r="2406" spans="1:6" x14ac:dyDescent="0.3">
      <c r="A2406" s="264" t="str">
        <f t="shared" si="37"/>
        <v>Forest RanchCA</v>
      </c>
      <c r="B2406" s="269">
        <v>95942</v>
      </c>
      <c r="C2406" s="270" t="s">
        <v>3077</v>
      </c>
      <c r="D2406" s="270" t="s">
        <v>380</v>
      </c>
      <c r="E2406" s="277" t="s">
        <v>1006</v>
      </c>
      <c r="F2406" s="279" t="s">
        <v>484</v>
      </c>
    </row>
    <row r="2407" spans="1:6" x14ac:dyDescent="0.3">
      <c r="A2407" s="264" t="str">
        <f t="shared" si="37"/>
        <v>San JoseCA</v>
      </c>
      <c r="B2407" s="269">
        <v>95002</v>
      </c>
      <c r="C2407" s="270" t="s">
        <v>2487</v>
      </c>
      <c r="D2407" s="270" t="s">
        <v>380</v>
      </c>
      <c r="E2407" s="277" t="s">
        <v>915</v>
      </c>
      <c r="F2407" s="279" t="s">
        <v>484</v>
      </c>
    </row>
    <row r="2408" spans="1:6" x14ac:dyDescent="0.3">
      <c r="A2408" s="264" t="str">
        <f t="shared" si="37"/>
        <v>WhitethornCA</v>
      </c>
      <c r="B2408" s="269">
        <v>95589</v>
      </c>
      <c r="C2408" s="270" t="s">
        <v>3078</v>
      </c>
      <c r="D2408" s="270" t="s">
        <v>380</v>
      </c>
      <c r="E2408" s="277" t="s">
        <v>1014</v>
      </c>
      <c r="F2408" s="279" t="s">
        <v>484</v>
      </c>
    </row>
    <row r="2409" spans="1:6" x14ac:dyDescent="0.3">
      <c r="A2409" s="264" t="str">
        <f t="shared" si="37"/>
        <v>LakeheadCA</v>
      </c>
      <c r="B2409" s="269">
        <v>96051</v>
      </c>
      <c r="C2409" s="270" t="s">
        <v>3079</v>
      </c>
      <c r="D2409" s="270" t="s">
        <v>380</v>
      </c>
      <c r="E2409" s="277" t="s">
        <v>1029</v>
      </c>
      <c r="F2409" s="279" t="s">
        <v>484</v>
      </c>
    </row>
    <row r="2410" spans="1:6" x14ac:dyDescent="0.3">
      <c r="A2410" s="264" t="str">
        <f t="shared" si="37"/>
        <v>Monte RioCA</v>
      </c>
      <c r="B2410" s="269">
        <v>95462</v>
      </c>
      <c r="C2410" s="270" t="s">
        <v>3080</v>
      </c>
      <c r="D2410" s="270" t="s">
        <v>380</v>
      </c>
      <c r="E2410" s="277" t="s">
        <v>1039</v>
      </c>
      <c r="F2410" s="279" t="s">
        <v>484</v>
      </c>
    </row>
    <row r="2411" spans="1:6" x14ac:dyDescent="0.3">
      <c r="A2411" s="264" t="str">
        <f t="shared" si="37"/>
        <v>La HondaCA</v>
      </c>
      <c r="B2411" s="269">
        <v>94020</v>
      </c>
      <c r="C2411" s="270" t="s">
        <v>3081</v>
      </c>
      <c r="D2411" s="270" t="s">
        <v>380</v>
      </c>
      <c r="E2411" s="277" t="s">
        <v>918</v>
      </c>
      <c r="F2411" s="279" t="s">
        <v>484</v>
      </c>
    </row>
    <row r="2412" spans="1:6" x14ac:dyDescent="0.3">
      <c r="A2412" s="264" t="str">
        <f t="shared" si="37"/>
        <v>SilveradoCA</v>
      </c>
      <c r="B2412" s="269">
        <v>92676</v>
      </c>
      <c r="C2412" s="270" t="s">
        <v>3082</v>
      </c>
      <c r="D2412" s="270" t="s">
        <v>380</v>
      </c>
      <c r="E2412" s="277" t="s">
        <v>1017</v>
      </c>
      <c r="F2412" s="279" t="s">
        <v>484</v>
      </c>
    </row>
    <row r="2413" spans="1:6" x14ac:dyDescent="0.3">
      <c r="A2413" s="264" t="str">
        <f t="shared" si="37"/>
        <v>Moss LandingCA</v>
      </c>
      <c r="B2413" s="269">
        <v>95039</v>
      </c>
      <c r="C2413" s="270" t="s">
        <v>3083</v>
      </c>
      <c r="D2413" s="270" t="s">
        <v>380</v>
      </c>
      <c r="E2413" s="277" t="s">
        <v>1031</v>
      </c>
      <c r="F2413" s="279" t="s">
        <v>484</v>
      </c>
    </row>
    <row r="2414" spans="1:6" x14ac:dyDescent="0.3">
      <c r="A2414" s="264" t="str">
        <f t="shared" si="37"/>
        <v>CazaderoCA</v>
      </c>
      <c r="B2414" s="269">
        <v>95421</v>
      </c>
      <c r="C2414" s="270" t="s">
        <v>3084</v>
      </c>
      <c r="D2414" s="270" t="s">
        <v>380</v>
      </c>
      <c r="E2414" s="277" t="s">
        <v>1039</v>
      </c>
      <c r="F2414" s="279" t="s">
        <v>484</v>
      </c>
    </row>
    <row r="2415" spans="1:6" x14ac:dyDescent="0.3">
      <c r="A2415" s="264" t="str">
        <f t="shared" si="37"/>
        <v>Carnelian BayCA</v>
      </c>
      <c r="B2415" s="269">
        <v>96140</v>
      </c>
      <c r="C2415" s="270" t="s">
        <v>3085</v>
      </c>
      <c r="D2415" s="270" t="s">
        <v>380</v>
      </c>
      <c r="E2415" s="277" t="s">
        <v>912</v>
      </c>
      <c r="F2415" s="279" t="s">
        <v>484</v>
      </c>
    </row>
    <row r="2416" spans="1:6" x14ac:dyDescent="0.3">
      <c r="A2416" s="264" t="str">
        <f t="shared" si="37"/>
        <v>Warner SpringsCA</v>
      </c>
      <c r="B2416" s="269">
        <v>92086</v>
      </c>
      <c r="C2416" s="270" t="s">
        <v>3086</v>
      </c>
      <c r="D2416" s="270" t="s">
        <v>380</v>
      </c>
      <c r="E2416" s="277" t="s">
        <v>1033</v>
      </c>
      <c r="F2416" s="279" t="s">
        <v>484</v>
      </c>
    </row>
    <row r="2417" spans="1:6" x14ac:dyDescent="0.3">
      <c r="A2417" s="264" t="str">
        <f t="shared" si="37"/>
        <v>SmartsvilleCA</v>
      </c>
      <c r="B2417" s="269">
        <v>95977</v>
      </c>
      <c r="C2417" s="270" t="s">
        <v>3087</v>
      </c>
      <c r="D2417" s="270" t="s">
        <v>380</v>
      </c>
      <c r="E2417" s="277" t="s">
        <v>1045</v>
      </c>
      <c r="F2417" s="279" t="s">
        <v>484</v>
      </c>
    </row>
    <row r="2418" spans="1:6" x14ac:dyDescent="0.3">
      <c r="A2418" s="264" t="str">
        <f t="shared" si="37"/>
        <v>BoulevardCA</v>
      </c>
      <c r="B2418" s="269">
        <v>91905</v>
      </c>
      <c r="C2418" s="270" t="s">
        <v>3088</v>
      </c>
      <c r="D2418" s="270" t="s">
        <v>380</v>
      </c>
      <c r="E2418" s="277" t="s">
        <v>1033</v>
      </c>
      <c r="F2418" s="279" t="s">
        <v>484</v>
      </c>
    </row>
    <row r="2419" spans="1:6" x14ac:dyDescent="0.3">
      <c r="A2419" s="264" t="str">
        <f t="shared" si="37"/>
        <v>Lost HillsCA</v>
      </c>
      <c r="B2419" s="269">
        <v>93249</v>
      </c>
      <c r="C2419" s="270" t="s">
        <v>3089</v>
      </c>
      <c r="D2419" s="270" t="s">
        <v>380</v>
      </c>
      <c r="E2419" s="277" t="s">
        <v>1004</v>
      </c>
      <c r="F2419" s="279" t="s">
        <v>484</v>
      </c>
    </row>
    <row r="2420" spans="1:6" x14ac:dyDescent="0.3">
      <c r="A2420" s="264" t="str">
        <f t="shared" si="37"/>
        <v>Big SurCA</v>
      </c>
      <c r="B2420" s="269">
        <v>93920</v>
      </c>
      <c r="C2420" s="270" t="s">
        <v>3090</v>
      </c>
      <c r="D2420" s="270" t="s">
        <v>380</v>
      </c>
      <c r="E2420" s="277" t="s">
        <v>1031</v>
      </c>
      <c r="F2420" s="279" t="s">
        <v>484</v>
      </c>
    </row>
    <row r="2421" spans="1:6" x14ac:dyDescent="0.3">
      <c r="A2421" s="264" t="str">
        <f t="shared" si="37"/>
        <v>Huntington BeachCA</v>
      </c>
      <c r="B2421" s="269">
        <v>90742</v>
      </c>
      <c r="C2421" s="270" t="s">
        <v>2506</v>
      </c>
      <c r="D2421" s="270" t="s">
        <v>380</v>
      </c>
      <c r="E2421" s="277" t="s">
        <v>1017</v>
      </c>
      <c r="F2421" s="279" t="s">
        <v>484</v>
      </c>
    </row>
    <row r="2422" spans="1:6" x14ac:dyDescent="0.3">
      <c r="A2422" s="264" t="str">
        <f t="shared" si="37"/>
        <v>Oregon HouseCA</v>
      </c>
      <c r="B2422" s="269">
        <v>95962</v>
      </c>
      <c r="C2422" s="270" t="s">
        <v>3091</v>
      </c>
      <c r="D2422" s="270" t="s">
        <v>380</v>
      </c>
      <c r="E2422" s="277" t="s">
        <v>1051</v>
      </c>
      <c r="F2422" s="279" t="s">
        <v>484</v>
      </c>
    </row>
    <row r="2423" spans="1:6" x14ac:dyDescent="0.3">
      <c r="A2423" s="264" t="str">
        <f t="shared" si="37"/>
        <v>Fall River MillsCA</v>
      </c>
      <c r="B2423" s="269">
        <v>96028</v>
      </c>
      <c r="C2423" s="270" t="s">
        <v>3092</v>
      </c>
      <c r="D2423" s="270" t="s">
        <v>380</v>
      </c>
      <c r="E2423" s="277" t="s">
        <v>1029</v>
      </c>
      <c r="F2423" s="279" t="s">
        <v>484</v>
      </c>
    </row>
    <row r="2424" spans="1:6" x14ac:dyDescent="0.3">
      <c r="A2424" s="264" t="str">
        <f t="shared" si="37"/>
        <v>LoletaCA</v>
      </c>
      <c r="B2424" s="269">
        <v>95551</v>
      </c>
      <c r="C2424" s="270" t="s">
        <v>3093</v>
      </c>
      <c r="D2424" s="270" t="s">
        <v>380</v>
      </c>
      <c r="E2424" s="277" t="s">
        <v>1014</v>
      </c>
      <c r="F2424" s="279" t="s">
        <v>484</v>
      </c>
    </row>
    <row r="2425" spans="1:6" x14ac:dyDescent="0.3">
      <c r="A2425" s="264" t="str">
        <f t="shared" si="37"/>
        <v>Los AlamosCA</v>
      </c>
      <c r="B2425" s="269">
        <v>93440</v>
      </c>
      <c r="C2425" s="270" t="s">
        <v>1865</v>
      </c>
      <c r="D2425" s="270" t="s">
        <v>380</v>
      </c>
      <c r="E2425" s="277" t="s">
        <v>1038</v>
      </c>
      <c r="F2425" s="279" t="s">
        <v>484</v>
      </c>
    </row>
    <row r="2426" spans="1:6" x14ac:dyDescent="0.3">
      <c r="A2426" s="264" t="str">
        <f t="shared" si="37"/>
        <v>Point ArenaCA</v>
      </c>
      <c r="B2426" s="269">
        <v>95468</v>
      </c>
      <c r="C2426" s="270" t="s">
        <v>3094</v>
      </c>
      <c r="D2426" s="270" t="s">
        <v>380</v>
      </c>
      <c r="E2426" s="277" t="s">
        <v>1047</v>
      </c>
      <c r="F2426" s="279" t="s">
        <v>484</v>
      </c>
    </row>
    <row r="2427" spans="1:6" x14ac:dyDescent="0.3">
      <c r="A2427" s="264" t="str">
        <f t="shared" si="37"/>
        <v>HoplandCA</v>
      </c>
      <c r="B2427" s="269">
        <v>95449</v>
      </c>
      <c r="C2427" s="270" t="s">
        <v>3095</v>
      </c>
      <c r="D2427" s="270" t="s">
        <v>380</v>
      </c>
      <c r="E2427" s="277" t="s">
        <v>1047</v>
      </c>
      <c r="F2427" s="279" t="s">
        <v>484</v>
      </c>
    </row>
    <row r="2428" spans="1:6" x14ac:dyDescent="0.3">
      <c r="A2428" s="264" t="str">
        <f t="shared" si="37"/>
        <v>WoodacreCA</v>
      </c>
      <c r="B2428" s="269">
        <v>94973</v>
      </c>
      <c r="C2428" s="270" t="s">
        <v>3096</v>
      </c>
      <c r="D2428" s="270" t="s">
        <v>380</v>
      </c>
      <c r="E2428" s="277" t="s">
        <v>918</v>
      </c>
      <c r="F2428" s="279" t="s">
        <v>484</v>
      </c>
    </row>
    <row r="2429" spans="1:6" x14ac:dyDescent="0.3">
      <c r="A2429" s="264" t="str">
        <f t="shared" si="37"/>
        <v>ButtonwillowCA</v>
      </c>
      <c r="B2429" s="269">
        <v>93206</v>
      </c>
      <c r="C2429" s="270" t="s">
        <v>3097</v>
      </c>
      <c r="D2429" s="270" t="s">
        <v>380</v>
      </c>
      <c r="E2429" s="277" t="s">
        <v>1004</v>
      </c>
      <c r="F2429" s="279" t="s">
        <v>484</v>
      </c>
    </row>
    <row r="2430" spans="1:6" x14ac:dyDescent="0.3">
      <c r="A2430" s="264" t="str">
        <f t="shared" si="37"/>
        <v>Mi Wuk VillageCA</v>
      </c>
      <c r="B2430" s="269">
        <v>95346</v>
      </c>
      <c r="C2430" s="270" t="s">
        <v>3098</v>
      </c>
      <c r="D2430" s="270" t="s">
        <v>380</v>
      </c>
      <c r="E2430" s="277" t="s">
        <v>1041</v>
      </c>
      <c r="F2430" s="279" t="s">
        <v>484</v>
      </c>
    </row>
    <row r="2431" spans="1:6" x14ac:dyDescent="0.3">
      <c r="A2431" s="264" t="str">
        <f t="shared" si="37"/>
        <v>San BernardinoCA</v>
      </c>
      <c r="B2431" s="269">
        <v>92401</v>
      </c>
      <c r="C2431" s="270" t="s">
        <v>2553</v>
      </c>
      <c r="D2431" s="270" t="s">
        <v>380</v>
      </c>
      <c r="E2431" s="277" t="s">
        <v>1030</v>
      </c>
      <c r="F2431" s="279" t="s">
        <v>484</v>
      </c>
    </row>
    <row r="2432" spans="1:6" x14ac:dyDescent="0.3">
      <c r="A2432" s="264" t="str">
        <f t="shared" si="37"/>
        <v>RichgroveCA</v>
      </c>
      <c r="B2432" s="269">
        <v>93261</v>
      </c>
      <c r="C2432" s="270" t="s">
        <v>3099</v>
      </c>
      <c r="D2432" s="270" t="s">
        <v>380</v>
      </c>
      <c r="E2432" s="277" t="s">
        <v>1050</v>
      </c>
      <c r="F2432" s="279" t="s">
        <v>484</v>
      </c>
    </row>
    <row r="2433" spans="1:6" x14ac:dyDescent="0.3">
      <c r="A2433" s="264" t="str">
        <f t="shared" si="37"/>
        <v>CrestonCA</v>
      </c>
      <c r="B2433" s="269">
        <v>93432</v>
      </c>
      <c r="C2433" s="270" t="s">
        <v>3100</v>
      </c>
      <c r="D2433" s="270" t="s">
        <v>380</v>
      </c>
      <c r="E2433" s="277" t="s">
        <v>1035</v>
      </c>
      <c r="F2433" s="279" t="s">
        <v>484</v>
      </c>
    </row>
    <row r="2434" spans="1:6" x14ac:dyDescent="0.3">
      <c r="A2434" s="264" t="str">
        <f t="shared" si="37"/>
        <v>Lake ArrowheadCA</v>
      </c>
      <c r="B2434" s="269">
        <v>92321</v>
      </c>
      <c r="C2434" s="270" t="s">
        <v>2966</v>
      </c>
      <c r="D2434" s="270" t="s">
        <v>380</v>
      </c>
      <c r="E2434" s="277" t="s">
        <v>1030</v>
      </c>
      <c r="F2434" s="279" t="s">
        <v>484</v>
      </c>
    </row>
    <row r="2435" spans="1:6" x14ac:dyDescent="0.3">
      <c r="A2435" s="264" t="str">
        <f t="shared" si="37"/>
        <v>CalienteCA</v>
      </c>
      <c r="B2435" s="269">
        <v>93518</v>
      </c>
      <c r="C2435" s="270" t="s">
        <v>3101</v>
      </c>
      <c r="D2435" s="270" t="s">
        <v>380</v>
      </c>
      <c r="E2435" s="277" t="s">
        <v>1004</v>
      </c>
      <c r="F2435" s="279" t="s">
        <v>484</v>
      </c>
    </row>
    <row r="2436" spans="1:6" x14ac:dyDescent="0.3">
      <c r="A2436" s="264" t="str">
        <f t="shared" ref="A2436:A2499" si="38">CONCATENATE(C2436,D2436)</f>
        <v>Santa YsabelCA</v>
      </c>
      <c r="B2436" s="269">
        <v>92070</v>
      </c>
      <c r="C2436" s="270" t="s">
        <v>3102</v>
      </c>
      <c r="D2436" s="270" t="s">
        <v>380</v>
      </c>
      <c r="E2436" s="277" t="s">
        <v>1033</v>
      </c>
      <c r="F2436" s="279" t="s">
        <v>484</v>
      </c>
    </row>
    <row r="2437" spans="1:6" x14ac:dyDescent="0.3">
      <c r="A2437" s="264" t="str">
        <f t="shared" si="38"/>
        <v>InvernessCA</v>
      </c>
      <c r="B2437" s="269">
        <v>94937</v>
      </c>
      <c r="C2437" s="270" t="s">
        <v>3103</v>
      </c>
      <c r="D2437" s="270" t="s">
        <v>380</v>
      </c>
      <c r="E2437" s="277" t="s">
        <v>918</v>
      </c>
      <c r="F2437" s="279" t="s">
        <v>484</v>
      </c>
    </row>
    <row r="2438" spans="1:6" x14ac:dyDescent="0.3">
      <c r="A2438" s="264" t="str">
        <f t="shared" si="38"/>
        <v>YermoCA</v>
      </c>
      <c r="B2438" s="269">
        <v>92398</v>
      </c>
      <c r="C2438" s="270" t="s">
        <v>3104</v>
      </c>
      <c r="D2438" s="270" t="s">
        <v>380</v>
      </c>
      <c r="E2438" s="277" t="s">
        <v>1030</v>
      </c>
      <c r="F2438" s="279" t="s">
        <v>484</v>
      </c>
    </row>
    <row r="2439" spans="1:6" x14ac:dyDescent="0.3">
      <c r="A2439" s="264" t="str">
        <f t="shared" si="38"/>
        <v>Pilot HillCA</v>
      </c>
      <c r="B2439" s="269">
        <v>95664</v>
      </c>
      <c r="C2439" s="270" t="s">
        <v>3105</v>
      </c>
      <c r="D2439" s="270" t="s">
        <v>380</v>
      </c>
      <c r="E2439" s="277" t="s">
        <v>912</v>
      </c>
      <c r="F2439" s="279" t="s">
        <v>484</v>
      </c>
    </row>
    <row r="2440" spans="1:6" x14ac:dyDescent="0.3">
      <c r="A2440" s="264" t="str">
        <f t="shared" si="38"/>
        <v>BoonvilleCA</v>
      </c>
      <c r="B2440" s="269">
        <v>95415</v>
      </c>
      <c r="C2440" s="270" t="s">
        <v>3106</v>
      </c>
      <c r="D2440" s="270" t="s">
        <v>380</v>
      </c>
      <c r="E2440" s="277" t="s">
        <v>1047</v>
      </c>
      <c r="F2440" s="279" t="s">
        <v>484</v>
      </c>
    </row>
    <row r="2441" spans="1:6" x14ac:dyDescent="0.3">
      <c r="A2441" s="264" t="str">
        <f t="shared" si="38"/>
        <v>FillmoreCA</v>
      </c>
      <c r="B2441" s="269">
        <v>93040</v>
      </c>
      <c r="C2441" s="270" t="s">
        <v>2827</v>
      </c>
      <c r="D2441" s="270" t="s">
        <v>380</v>
      </c>
      <c r="E2441" s="277" t="s">
        <v>1027</v>
      </c>
      <c r="F2441" s="279" t="s">
        <v>484</v>
      </c>
    </row>
    <row r="2442" spans="1:6" x14ac:dyDescent="0.3">
      <c r="A2442" s="264" t="str">
        <f t="shared" si="38"/>
        <v>WoodlandCA</v>
      </c>
      <c r="B2442" s="269">
        <v>95645</v>
      </c>
      <c r="C2442" s="270" t="s">
        <v>2648</v>
      </c>
      <c r="D2442" s="270" t="s">
        <v>380</v>
      </c>
      <c r="E2442" s="277" t="s">
        <v>912</v>
      </c>
      <c r="F2442" s="279" t="s">
        <v>484</v>
      </c>
    </row>
    <row r="2443" spans="1:6" x14ac:dyDescent="0.3">
      <c r="A2443" s="264" t="str">
        <f t="shared" si="38"/>
        <v>BrownsvilleCA</v>
      </c>
      <c r="B2443" s="269">
        <v>95919</v>
      </c>
      <c r="C2443" s="270" t="s">
        <v>2191</v>
      </c>
      <c r="D2443" s="270" t="s">
        <v>380</v>
      </c>
      <c r="E2443" s="277" t="s">
        <v>1051</v>
      </c>
      <c r="F2443" s="279" t="s">
        <v>484</v>
      </c>
    </row>
    <row r="2444" spans="1:6" x14ac:dyDescent="0.3">
      <c r="A2444" s="264" t="str">
        <f t="shared" si="38"/>
        <v>LebecCA</v>
      </c>
      <c r="B2444" s="269">
        <v>93243</v>
      </c>
      <c r="C2444" s="270" t="s">
        <v>3107</v>
      </c>
      <c r="D2444" s="270" t="s">
        <v>380</v>
      </c>
      <c r="E2444" s="277" t="s">
        <v>1004</v>
      </c>
      <c r="F2444" s="279" t="s">
        <v>484</v>
      </c>
    </row>
    <row r="2445" spans="1:6" x14ac:dyDescent="0.3">
      <c r="A2445" s="264" t="str">
        <f t="shared" si="38"/>
        <v>MaricopaCA</v>
      </c>
      <c r="B2445" s="269">
        <v>93252</v>
      </c>
      <c r="C2445" s="270" t="s">
        <v>2230</v>
      </c>
      <c r="D2445" s="270" t="s">
        <v>380</v>
      </c>
      <c r="E2445" s="277" t="s">
        <v>1027</v>
      </c>
      <c r="F2445" s="279" t="s">
        <v>484</v>
      </c>
    </row>
    <row r="2446" spans="1:6" x14ac:dyDescent="0.3">
      <c r="A2446" s="264" t="str">
        <f t="shared" si="38"/>
        <v>ColfaxCA</v>
      </c>
      <c r="B2446" s="269">
        <v>95736</v>
      </c>
      <c r="C2446" s="270" t="s">
        <v>2880</v>
      </c>
      <c r="D2446" s="270" t="s">
        <v>380</v>
      </c>
      <c r="E2446" s="277" t="s">
        <v>912</v>
      </c>
      <c r="F2446" s="279" t="s">
        <v>484</v>
      </c>
    </row>
    <row r="2447" spans="1:6" x14ac:dyDescent="0.3">
      <c r="A2447" s="264" t="str">
        <f t="shared" si="38"/>
        <v>StevinsonCA</v>
      </c>
      <c r="B2447" s="269">
        <v>95374</v>
      </c>
      <c r="C2447" s="270" t="s">
        <v>3108</v>
      </c>
      <c r="D2447" s="270" t="s">
        <v>380</v>
      </c>
      <c r="E2447" s="277" t="s">
        <v>1021</v>
      </c>
      <c r="F2447" s="279" t="s">
        <v>484</v>
      </c>
    </row>
    <row r="2448" spans="1:6" x14ac:dyDescent="0.3">
      <c r="A2448" s="264" t="str">
        <f t="shared" si="38"/>
        <v>Bass LakeCA</v>
      </c>
      <c r="B2448" s="269">
        <v>93604</v>
      </c>
      <c r="C2448" s="270" t="s">
        <v>3109</v>
      </c>
      <c r="D2448" s="270" t="s">
        <v>380</v>
      </c>
      <c r="E2448" s="277" t="s">
        <v>1019</v>
      </c>
      <c r="F2448" s="279" t="s">
        <v>484</v>
      </c>
    </row>
    <row r="2449" spans="1:6" x14ac:dyDescent="0.3">
      <c r="A2449" s="264" t="str">
        <f t="shared" si="38"/>
        <v>HydesvilleCA</v>
      </c>
      <c r="B2449" s="269">
        <v>95547</v>
      </c>
      <c r="C2449" s="270" t="s">
        <v>3110</v>
      </c>
      <c r="D2449" s="270" t="s">
        <v>380</v>
      </c>
      <c r="E2449" s="277" t="s">
        <v>1014</v>
      </c>
      <c r="F2449" s="279" t="s">
        <v>484</v>
      </c>
    </row>
    <row r="2450" spans="1:6" x14ac:dyDescent="0.3">
      <c r="A2450" s="264" t="str">
        <f t="shared" si="38"/>
        <v>Los OlivosCA</v>
      </c>
      <c r="B2450" s="269">
        <v>93441</v>
      </c>
      <c r="C2450" s="270" t="s">
        <v>3111</v>
      </c>
      <c r="D2450" s="270" t="s">
        <v>380</v>
      </c>
      <c r="E2450" s="277" t="s">
        <v>1038</v>
      </c>
      <c r="F2450" s="279" t="s">
        <v>484</v>
      </c>
    </row>
    <row r="2451" spans="1:6" x14ac:dyDescent="0.3">
      <c r="A2451" s="264" t="str">
        <f t="shared" si="38"/>
        <v>PescaderoCA</v>
      </c>
      <c r="B2451" s="269">
        <v>94060</v>
      </c>
      <c r="C2451" s="270" t="s">
        <v>3112</v>
      </c>
      <c r="D2451" s="270" t="s">
        <v>380</v>
      </c>
      <c r="E2451" s="277" t="s">
        <v>918</v>
      </c>
      <c r="F2451" s="279" t="s">
        <v>484</v>
      </c>
    </row>
    <row r="2452" spans="1:6" x14ac:dyDescent="0.3">
      <c r="A2452" s="264" t="str">
        <f t="shared" si="38"/>
        <v>ClarksburgCA</v>
      </c>
      <c r="B2452" s="269">
        <v>95612</v>
      </c>
      <c r="C2452" s="270" t="s">
        <v>2379</v>
      </c>
      <c r="D2452" s="270" t="s">
        <v>380</v>
      </c>
      <c r="E2452" s="277" t="s">
        <v>912</v>
      </c>
      <c r="F2452" s="279" t="s">
        <v>484</v>
      </c>
    </row>
    <row r="2453" spans="1:6" x14ac:dyDescent="0.3">
      <c r="A2453" s="264" t="str">
        <f t="shared" si="38"/>
        <v>ChualarCA</v>
      </c>
      <c r="B2453" s="269">
        <v>93925</v>
      </c>
      <c r="C2453" s="270" t="s">
        <v>3113</v>
      </c>
      <c r="D2453" s="270" t="s">
        <v>380</v>
      </c>
      <c r="E2453" s="277" t="s">
        <v>1031</v>
      </c>
      <c r="F2453" s="279" t="s">
        <v>484</v>
      </c>
    </row>
    <row r="2454" spans="1:6" x14ac:dyDescent="0.3">
      <c r="A2454" s="264" t="str">
        <f t="shared" si="38"/>
        <v>El CentroCA</v>
      </c>
      <c r="B2454" s="269">
        <v>92273</v>
      </c>
      <c r="C2454" s="270" t="s">
        <v>1012</v>
      </c>
      <c r="D2454" s="270" t="s">
        <v>380</v>
      </c>
      <c r="E2454" s="277" t="s">
        <v>1012</v>
      </c>
      <c r="F2454" s="279" t="s">
        <v>484</v>
      </c>
    </row>
    <row r="2455" spans="1:6" x14ac:dyDescent="0.3">
      <c r="A2455" s="264" t="str">
        <f t="shared" si="38"/>
        <v>Crows LandingCA</v>
      </c>
      <c r="B2455" s="269">
        <v>95313</v>
      </c>
      <c r="C2455" s="270" t="s">
        <v>3114</v>
      </c>
      <c r="D2455" s="270" t="s">
        <v>380</v>
      </c>
      <c r="E2455" s="277" t="s">
        <v>1023</v>
      </c>
      <c r="F2455" s="279" t="s">
        <v>484</v>
      </c>
    </row>
    <row r="2456" spans="1:6" x14ac:dyDescent="0.3">
      <c r="A2456" s="264" t="str">
        <f t="shared" si="38"/>
        <v>TahomaCA</v>
      </c>
      <c r="B2456" s="269">
        <v>96142</v>
      </c>
      <c r="C2456" s="270" t="s">
        <v>3115</v>
      </c>
      <c r="D2456" s="270" t="s">
        <v>380</v>
      </c>
      <c r="E2456" s="277" t="s">
        <v>912</v>
      </c>
      <c r="F2456" s="279" t="s">
        <v>484</v>
      </c>
    </row>
    <row r="2457" spans="1:6" x14ac:dyDescent="0.3">
      <c r="A2457" s="264" t="str">
        <f t="shared" si="38"/>
        <v>LlanoCA</v>
      </c>
      <c r="B2457" s="269">
        <v>93544</v>
      </c>
      <c r="C2457" s="270" t="s">
        <v>3116</v>
      </c>
      <c r="D2457" s="270" t="s">
        <v>380</v>
      </c>
      <c r="E2457" s="277" t="s">
        <v>1017</v>
      </c>
      <c r="F2457" s="279" t="s">
        <v>484</v>
      </c>
    </row>
    <row r="2458" spans="1:6" x14ac:dyDescent="0.3">
      <c r="A2458" s="264" t="str">
        <f t="shared" si="38"/>
        <v>PhiloCA</v>
      </c>
      <c r="B2458" s="269">
        <v>95466</v>
      </c>
      <c r="C2458" s="270" t="s">
        <v>3117</v>
      </c>
      <c r="D2458" s="270" t="s">
        <v>380</v>
      </c>
      <c r="E2458" s="277" t="s">
        <v>1047</v>
      </c>
      <c r="F2458" s="279" t="s">
        <v>484</v>
      </c>
    </row>
    <row r="2459" spans="1:6" x14ac:dyDescent="0.3">
      <c r="A2459" s="264" t="str">
        <f t="shared" si="38"/>
        <v>SheridanCA</v>
      </c>
      <c r="B2459" s="269">
        <v>95681</v>
      </c>
      <c r="C2459" s="270" t="s">
        <v>1761</v>
      </c>
      <c r="D2459" s="270" t="s">
        <v>380</v>
      </c>
      <c r="E2459" s="277" t="s">
        <v>912</v>
      </c>
      <c r="F2459" s="279" t="s">
        <v>484</v>
      </c>
    </row>
    <row r="2460" spans="1:6" x14ac:dyDescent="0.3">
      <c r="A2460" s="264" t="str">
        <f t="shared" si="38"/>
        <v>GreenwoodCA</v>
      </c>
      <c r="B2460" s="269">
        <v>95635</v>
      </c>
      <c r="C2460" s="270" t="s">
        <v>1707</v>
      </c>
      <c r="D2460" s="270" t="s">
        <v>380</v>
      </c>
      <c r="E2460" s="277" t="s">
        <v>912</v>
      </c>
      <c r="F2460" s="279" t="s">
        <v>484</v>
      </c>
    </row>
    <row r="2461" spans="1:6" x14ac:dyDescent="0.3">
      <c r="A2461" s="264" t="str">
        <f t="shared" si="38"/>
        <v>SunolCA</v>
      </c>
      <c r="B2461" s="269">
        <v>94586</v>
      </c>
      <c r="C2461" s="270" t="s">
        <v>3118</v>
      </c>
      <c r="D2461" s="270" t="s">
        <v>380</v>
      </c>
      <c r="E2461" s="277" t="s">
        <v>918</v>
      </c>
      <c r="F2461" s="279" t="s">
        <v>484</v>
      </c>
    </row>
    <row r="2462" spans="1:6" x14ac:dyDescent="0.3">
      <c r="A2462" s="264" t="str">
        <f t="shared" si="38"/>
        <v>Forest FallsCA</v>
      </c>
      <c r="B2462" s="269">
        <v>92339</v>
      </c>
      <c r="C2462" s="270" t="s">
        <v>3119</v>
      </c>
      <c r="D2462" s="270" t="s">
        <v>380</v>
      </c>
      <c r="E2462" s="277" t="s">
        <v>1030</v>
      </c>
      <c r="F2462" s="279" t="s">
        <v>484</v>
      </c>
    </row>
    <row r="2463" spans="1:6" x14ac:dyDescent="0.3">
      <c r="A2463" s="264" t="str">
        <f t="shared" si="38"/>
        <v>PotreroCA</v>
      </c>
      <c r="B2463" s="269">
        <v>91963</v>
      </c>
      <c r="C2463" s="270" t="s">
        <v>3120</v>
      </c>
      <c r="D2463" s="270" t="s">
        <v>380</v>
      </c>
      <c r="E2463" s="277" t="s">
        <v>1033</v>
      </c>
      <c r="F2463" s="279" t="s">
        <v>484</v>
      </c>
    </row>
    <row r="2464" spans="1:6" x14ac:dyDescent="0.3">
      <c r="A2464" s="264" t="str">
        <f t="shared" si="38"/>
        <v>MendocinoCA</v>
      </c>
      <c r="B2464" s="269">
        <v>95456</v>
      </c>
      <c r="C2464" s="270" t="s">
        <v>2979</v>
      </c>
      <c r="D2464" s="270" t="s">
        <v>380</v>
      </c>
      <c r="E2464" s="277" t="s">
        <v>1047</v>
      </c>
      <c r="F2464" s="279" t="s">
        <v>484</v>
      </c>
    </row>
    <row r="2465" spans="1:6" x14ac:dyDescent="0.3">
      <c r="A2465" s="264" t="str">
        <f t="shared" si="38"/>
        <v>HomewoodCA</v>
      </c>
      <c r="B2465" s="269">
        <v>96141</v>
      </c>
      <c r="C2465" s="270" t="s">
        <v>979</v>
      </c>
      <c r="D2465" s="270" t="s">
        <v>380</v>
      </c>
      <c r="E2465" s="277" t="s">
        <v>912</v>
      </c>
      <c r="F2465" s="279" t="s">
        <v>484</v>
      </c>
    </row>
    <row r="2466" spans="1:6" x14ac:dyDescent="0.3">
      <c r="A2466" s="264" t="str">
        <f t="shared" si="38"/>
        <v>UkiahCA</v>
      </c>
      <c r="B2466" s="269">
        <v>95481</v>
      </c>
      <c r="C2466" s="270" t="s">
        <v>1047</v>
      </c>
      <c r="D2466" s="270" t="s">
        <v>380</v>
      </c>
      <c r="E2466" s="277" t="s">
        <v>1047</v>
      </c>
      <c r="F2466" s="279" t="s">
        <v>484</v>
      </c>
    </row>
    <row r="2467" spans="1:6" x14ac:dyDescent="0.3">
      <c r="A2467" s="264" t="str">
        <f t="shared" si="38"/>
        <v>San FranciscoCA</v>
      </c>
      <c r="B2467" s="269">
        <v>94104</v>
      </c>
      <c r="C2467" s="270" t="s">
        <v>2467</v>
      </c>
      <c r="D2467" s="270" t="s">
        <v>380</v>
      </c>
      <c r="E2467" s="277" t="s">
        <v>918</v>
      </c>
      <c r="F2467" s="279" t="s">
        <v>484</v>
      </c>
    </row>
    <row r="2468" spans="1:6" x14ac:dyDescent="0.3">
      <c r="A2468" s="264" t="str">
        <f t="shared" si="38"/>
        <v>FresnoCA</v>
      </c>
      <c r="B2468" s="269">
        <v>93606</v>
      </c>
      <c r="C2468" s="270" t="s">
        <v>1015</v>
      </c>
      <c r="D2468" s="270" t="s">
        <v>380</v>
      </c>
      <c r="E2468" s="277" t="s">
        <v>1015</v>
      </c>
      <c r="F2468" s="279" t="s">
        <v>484</v>
      </c>
    </row>
    <row r="2469" spans="1:6" x14ac:dyDescent="0.3">
      <c r="A2469" s="264" t="str">
        <f t="shared" si="38"/>
        <v>KlamathCA</v>
      </c>
      <c r="B2469" s="269">
        <v>95548</v>
      </c>
      <c r="C2469" s="270" t="s">
        <v>3121</v>
      </c>
      <c r="D2469" s="270" t="s">
        <v>380</v>
      </c>
      <c r="E2469" s="277" t="s">
        <v>1010</v>
      </c>
      <c r="F2469" s="279" t="s">
        <v>484</v>
      </c>
    </row>
    <row r="2470" spans="1:6" x14ac:dyDescent="0.3">
      <c r="A2470" s="264" t="str">
        <f t="shared" si="38"/>
        <v>AlbionCA</v>
      </c>
      <c r="B2470" s="269">
        <v>95410</v>
      </c>
      <c r="C2470" s="270" t="s">
        <v>3122</v>
      </c>
      <c r="D2470" s="270" t="s">
        <v>380</v>
      </c>
      <c r="E2470" s="277" t="s">
        <v>1047</v>
      </c>
      <c r="F2470" s="279" t="s">
        <v>484</v>
      </c>
    </row>
    <row r="2471" spans="1:6" x14ac:dyDescent="0.3">
      <c r="A2471" s="264" t="str">
        <f t="shared" si="38"/>
        <v>RaymondCA</v>
      </c>
      <c r="B2471" s="269">
        <v>93653</v>
      </c>
      <c r="C2471" s="270" t="s">
        <v>3123</v>
      </c>
      <c r="D2471" s="270" t="s">
        <v>380</v>
      </c>
      <c r="E2471" s="277" t="s">
        <v>1019</v>
      </c>
      <c r="F2471" s="279" t="s">
        <v>484</v>
      </c>
    </row>
    <row r="2472" spans="1:6" x14ac:dyDescent="0.3">
      <c r="A2472" s="264" t="str">
        <f t="shared" si="38"/>
        <v>DiabloCA</v>
      </c>
      <c r="B2472" s="269">
        <v>94528</v>
      </c>
      <c r="C2472" s="270" t="s">
        <v>3124</v>
      </c>
      <c r="D2472" s="270" t="s">
        <v>380</v>
      </c>
      <c r="E2472" s="277" t="s">
        <v>918</v>
      </c>
      <c r="F2472" s="279" t="s">
        <v>484</v>
      </c>
    </row>
    <row r="2473" spans="1:6" x14ac:dyDescent="0.3">
      <c r="A2473" s="264" t="str">
        <f t="shared" si="38"/>
        <v>MillvilleCA</v>
      </c>
      <c r="B2473" s="269">
        <v>96062</v>
      </c>
      <c r="C2473" s="270" t="s">
        <v>3125</v>
      </c>
      <c r="D2473" s="270" t="s">
        <v>380</v>
      </c>
      <c r="E2473" s="277" t="s">
        <v>1029</v>
      </c>
      <c r="F2473" s="279" t="s">
        <v>484</v>
      </c>
    </row>
    <row r="2474" spans="1:6" x14ac:dyDescent="0.3">
      <c r="A2474" s="264" t="str">
        <f t="shared" si="38"/>
        <v>LagunitasCA</v>
      </c>
      <c r="B2474" s="269">
        <v>94933</v>
      </c>
      <c r="C2474" s="270" t="s">
        <v>3126</v>
      </c>
      <c r="D2474" s="270" t="s">
        <v>380</v>
      </c>
      <c r="E2474" s="277" t="s">
        <v>918</v>
      </c>
      <c r="F2474" s="279" t="s">
        <v>484</v>
      </c>
    </row>
    <row r="2475" spans="1:6" x14ac:dyDescent="0.3">
      <c r="A2475" s="264" t="str">
        <f t="shared" si="38"/>
        <v>BangorCA</v>
      </c>
      <c r="B2475" s="269">
        <v>95914</v>
      </c>
      <c r="C2475" s="270" t="s">
        <v>1561</v>
      </c>
      <c r="D2475" s="270" t="s">
        <v>380</v>
      </c>
      <c r="E2475" s="277" t="s">
        <v>1006</v>
      </c>
      <c r="F2475" s="279" t="s">
        <v>484</v>
      </c>
    </row>
    <row r="2476" spans="1:6" x14ac:dyDescent="0.3">
      <c r="A2476" s="264" t="str">
        <f t="shared" si="38"/>
        <v>Santa CruzCA</v>
      </c>
      <c r="B2476" s="269">
        <v>95064</v>
      </c>
      <c r="C2476" s="270" t="s">
        <v>2555</v>
      </c>
      <c r="D2476" s="270" t="s">
        <v>380</v>
      </c>
      <c r="E2476" s="277" t="s">
        <v>1037</v>
      </c>
      <c r="F2476" s="279" t="s">
        <v>484</v>
      </c>
    </row>
    <row r="2477" spans="1:6" x14ac:dyDescent="0.3">
      <c r="A2477" s="264" t="str">
        <f t="shared" si="38"/>
        <v>Oak RunCA</v>
      </c>
      <c r="B2477" s="269">
        <v>96069</v>
      </c>
      <c r="C2477" s="270" t="s">
        <v>3127</v>
      </c>
      <c r="D2477" s="270" t="s">
        <v>380</v>
      </c>
      <c r="E2477" s="277" t="s">
        <v>1029</v>
      </c>
      <c r="F2477" s="279" t="s">
        <v>484</v>
      </c>
    </row>
    <row r="2478" spans="1:6" x14ac:dyDescent="0.3">
      <c r="A2478" s="264" t="str">
        <f t="shared" si="38"/>
        <v>SomersetCA</v>
      </c>
      <c r="B2478" s="269">
        <v>95636</v>
      </c>
      <c r="C2478" s="270" t="s">
        <v>1488</v>
      </c>
      <c r="D2478" s="270" t="s">
        <v>380</v>
      </c>
      <c r="E2478" s="277" t="s">
        <v>912</v>
      </c>
      <c r="F2478" s="279" t="s">
        <v>484</v>
      </c>
    </row>
    <row r="2479" spans="1:6" x14ac:dyDescent="0.3">
      <c r="A2479" s="264" t="str">
        <f t="shared" si="38"/>
        <v>FawnskinCA</v>
      </c>
      <c r="B2479" s="269">
        <v>92333</v>
      </c>
      <c r="C2479" s="270" t="s">
        <v>3128</v>
      </c>
      <c r="D2479" s="270" t="s">
        <v>380</v>
      </c>
      <c r="E2479" s="277" t="s">
        <v>1030</v>
      </c>
      <c r="F2479" s="279" t="s">
        <v>484</v>
      </c>
    </row>
    <row r="2480" spans="1:6" x14ac:dyDescent="0.3">
      <c r="A2480" s="264" t="str">
        <f t="shared" si="38"/>
        <v>HickmanCA</v>
      </c>
      <c r="B2480" s="269">
        <v>95323</v>
      </c>
      <c r="C2480" s="270" t="s">
        <v>3129</v>
      </c>
      <c r="D2480" s="270" t="s">
        <v>380</v>
      </c>
      <c r="E2480" s="277" t="s">
        <v>1023</v>
      </c>
      <c r="F2480" s="279" t="s">
        <v>484</v>
      </c>
    </row>
    <row r="2481" spans="1:6" x14ac:dyDescent="0.3">
      <c r="A2481" s="264" t="str">
        <f t="shared" si="38"/>
        <v>SonomaCA</v>
      </c>
      <c r="B2481" s="269">
        <v>95433</v>
      </c>
      <c r="C2481" s="270" t="s">
        <v>2611</v>
      </c>
      <c r="D2481" s="270" t="s">
        <v>380</v>
      </c>
      <c r="E2481" s="277" t="s">
        <v>1039</v>
      </c>
      <c r="F2481" s="279" t="s">
        <v>484</v>
      </c>
    </row>
    <row r="2482" spans="1:6" x14ac:dyDescent="0.3">
      <c r="A2482" s="264" t="str">
        <f t="shared" si="38"/>
        <v>Myers FlatCA</v>
      </c>
      <c r="B2482" s="269">
        <v>95553</v>
      </c>
      <c r="C2482" s="270" t="s">
        <v>3130</v>
      </c>
      <c r="D2482" s="270" t="s">
        <v>380</v>
      </c>
      <c r="E2482" s="277" t="s">
        <v>1014</v>
      </c>
      <c r="F2482" s="279" t="s">
        <v>484</v>
      </c>
    </row>
    <row r="2483" spans="1:6" x14ac:dyDescent="0.3">
      <c r="A2483" s="264" t="str">
        <f t="shared" si="38"/>
        <v>ShandonCA</v>
      </c>
      <c r="B2483" s="269">
        <v>93461</v>
      </c>
      <c r="C2483" s="270" t="s">
        <v>3131</v>
      </c>
      <c r="D2483" s="270" t="s">
        <v>380</v>
      </c>
      <c r="E2483" s="277" t="s">
        <v>1035</v>
      </c>
      <c r="F2483" s="279" t="s">
        <v>484</v>
      </c>
    </row>
    <row r="2484" spans="1:6" x14ac:dyDescent="0.3">
      <c r="A2484" s="264" t="str">
        <f t="shared" si="38"/>
        <v>CarlottaCA</v>
      </c>
      <c r="B2484" s="269">
        <v>95528</v>
      </c>
      <c r="C2484" s="270" t="s">
        <v>3132</v>
      </c>
      <c r="D2484" s="270" t="s">
        <v>380</v>
      </c>
      <c r="E2484" s="277" t="s">
        <v>1014</v>
      </c>
      <c r="F2484" s="279" t="s">
        <v>484</v>
      </c>
    </row>
    <row r="2485" spans="1:6" x14ac:dyDescent="0.3">
      <c r="A2485" s="264" t="str">
        <f t="shared" si="38"/>
        <v>ReddingCA</v>
      </c>
      <c r="B2485" s="269">
        <v>96087</v>
      </c>
      <c r="C2485" s="270" t="s">
        <v>1029</v>
      </c>
      <c r="D2485" s="270" t="s">
        <v>380</v>
      </c>
      <c r="E2485" s="277" t="s">
        <v>1029</v>
      </c>
      <c r="F2485" s="279" t="s">
        <v>484</v>
      </c>
    </row>
    <row r="2486" spans="1:6" x14ac:dyDescent="0.3">
      <c r="A2486" s="264" t="str">
        <f t="shared" si="38"/>
        <v>LockefordCA</v>
      </c>
      <c r="B2486" s="269">
        <v>95227</v>
      </c>
      <c r="C2486" s="270" t="s">
        <v>2983</v>
      </c>
      <c r="D2486" s="270" t="s">
        <v>380</v>
      </c>
      <c r="E2486" s="277" t="s">
        <v>1042</v>
      </c>
      <c r="F2486" s="279" t="s">
        <v>484</v>
      </c>
    </row>
    <row r="2487" spans="1:6" x14ac:dyDescent="0.3">
      <c r="A2487" s="264" t="str">
        <f t="shared" si="38"/>
        <v>AltaCA</v>
      </c>
      <c r="B2487" s="269">
        <v>95701</v>
      </c>
      <c r="C2487" s="270" t="s">
        <v>3133</v>
      </c>
      <c r="D2487" s="270" t="s">
        <v>380</v>
      </c>
      <c r="E2487" s="277" t="s">
        <v>912</v>
      </c>
      <c r="F2487" s="279" t="s">
        <v>484</v>
      </c>
    </row>
    <row r="2488" spans="1:6" x14ac:dyDescent="0.3">
      <c r="A2488" s="264" t="str">
        <f t="shared" si="38"/>
        <v>DavenportCA</v>
      </c>
      <c r="B2488" s="269">
        <v>95017</v>
      </c>
      <c r="C2488" s="270" t="s">
        <v>3134</v>
      </c>
      <c r="D2488" s="270" t="s">
        <v>380</v>
      </c>
      <c r="E2488" s="277" t="s">
        <v>1037</v>
      </c>
      <c r="F2488" s="279" t="s">
        <v>484</v>
      </c>
    </row>
    <row r="2489" spans="1:6" x14ac:dyDescent="0.3">
      <c r="A2489" s="264" t="str">
        <f t="shared" si="38"/>
        <v>DoyleCA</v>
      </c>
      <c r="B2489" s="269">
        <v>96109</v>
      </c>
      <c r="C2489" s="270" t="s">
        <v>3135</v>
      </c>
      <c r="D2489" s="270" t="s">
        <v>380</v>
      </c>
      <c r="E2489" s="277" t="s">
        <v>1044</v>
      </c>
      <c r="F2489" s="279" t="s">
        <v>484</v>
      </c>
    </row>
    <row r="2490" spans="1:6" x14ac:dyDescent="0.3">
      <c r="A2490" s="264" t="str">
        <f t="shared" si="38"/>
        <v>White WaterCA</v>
      </c>
      <c r="B2490" s="269">
        <v>92282</v>
      </c>
      <c r="C2490" s="270" t="s">
        <v>3136</v>
      </c>
      <c r="D2490" s="270" t="s">
        <v>380</v>
      </c>
      <c r="E2490" s="277" t="s">
        <v>1030</v>
      </c>
      <c r="F2490" s="279" t="s">
        <v>484</v>
      </c>
    </row>
    <row r="2491" spans="1:6" x14ac:dyDescent="0.3">
      <c r="A2491" s="264" t="str">
        <f t="shared" si="38"/>
        <v>Shaver LakeCA</v>
      </c>
      <c r="B2491" s="269">
        <v>93664</v>
      </c>
      <c r="C2491" s="270" t="s">
        <v>3137</v>
      </c>
      <c r="D2491" s="270" t="s">
        <v>380</v>
      </c>
      <c r="E2491" s="277" t="s">
        <v>1015</v>
      </c>
      <c r="F2491" s="279" t="s">
        <v>484</v>
      </c>
    </row>
    <row r="2492" spans="1:6" x14ac:dyDescent="0.3">
      <c r="A2492" s="264" t="str">
        <f t="shared" si="38"/>
        <v>ThermalCA</v>
      </c>
      <c r="B2492" s="269">
        <v>92275</v>
      </c>
      <c r="C2492" s="270" t="s">
        <v>2826</v>
      </c>
      <c r="D2492" s="270" t="s">
        <v>380</v>
      </c>
      <c r="E2492" s="277" t="s">
        <v>1012</v>
      </c>
      <c r="F2492" s="279" t="s">
        <v>484</v>
      </c>
    </row>
    <row r="2493" spans="1:6" x14ac:dyDescent="0.3">
      <c r="A2493" s="264" t="str">
        <f t="shared" si="38"/>
        <v>StratfordCA</v>
      </c>
      <c r="B2493" s="269">
        <v>93266</v>
      </c>
      <c r="C2493" s="270" t="s">
        <v>3138</v>
      </c>
      <c r="D2493" s="270" t="s">
        <v>380</v>
      </c>
      <c r="E2493" s="277" t="s">
        <v>1016</v>
      </c>
      <c r="F2493" s="279" t="s">
        <v>484</v>
      </c>
    </row>
    <row r="2494" spans="1:6" x14ac:dyDescent="0.3">
      <c r="A2494" s="264" t="str">
        <f t="shared" si="38"/>
        <v>ByronCA</v>
      </c>
      <c r="B2494" s="269">
        <v>94514</v>
      </c>
      <c r="C2494" s="270" t="s">
        <v>3139</v>
      </c>
      <c r="D2494" s="270" t="s">
        <v>380</v>
      </c>
      <c r="E2494" s="277" t="s">
        <v>918</v>
      </c>
      <c r="F2494" s="279" t="s">
        <v>484</v>
      </c>
    </row>
    <row r="2495" spans="1:6" x14ac:dyDescent="0.3">
      <c r="A2495" s="264" t="str">
        <f t="shared" si="38"/>
        <v>IgoCA</v>
      </c>
      <c r="B2495" s="269">
        <v>96047</v>
      </c>
      <c r="C2495" s="270" t="s">
        <v>3140</v>
      </c>
      <c r="D2495" s="270" t="s">
        <v>380</v>
      </c>
      <c r="E2495" s="277" t="s">
        <v>1029</v>
      </c>
      <c r="F2495" s="279" t="s">
        <v>484</v>
      </c>
    </row>
    <row r="2496" spans="1:6" x14ac:dyDescent="0.3">
      <c r="A2496" s="264" t="str">
        <f t="shared" si="38"/>
        <v>FultonCA</v>
      </c>
      <c r="B2496" s="269">
        <v>95439</v>
      </c>
      <c r="C2496" s="270" t="s">
        <v>1987</v>
      </c>
      <c r="D2496" s="270" t="s">
        <v>380</v>
      </c>
      <c r="E2496" s="277" t="s">
        <v>1039</v>
      </c>
      <c r="F2496" s="279" t="s">
        <v>484</v>
      </c>
    </row>
    <row r="2497" spans="1:6" x14ac:dyDescent="0.3">
      <c r="A2497" s="264" t="str">
        <f t="shared" si="38"/>
        <v>Stinson BeachCA</v>
      </c>
      <c r="B2497" s="269">
        <v>94970</v>
      </c>
      <c r="C2497" s="270" t="s">
        <v>3141</v>
      </c>
      <c r="D2497" s="270" t="s">
        <v>380</v>
      </c>
      <c r="E2497" s="277" t="s">
        <v>918</v>
      </c>
      <c r="F2497" s="279" t="s">
        <v>484</v>
      </c>
    </row>
    <row r="2498" spans="1:6" x14ac:dyDescent="0.3">
      <c r="A2498" s="264" t="str">
        <f t="shared" si="38"/>
        <v>DoyleCA</v>
      </c>
      <c r="B2498" s="269">
        <v>96113</v>
      </c>
      <c r="C2498" s="270" t="s">
        <v>3135</v>
      </c>
      <c r="D2498" s="270" t="s">
        <v>380</v>
      </c>
      <c r="E2498" s="277" t="s">
        <v>1044</v>
      </c>
      <c r="F2498" s="279" t="s">
        <v>484</v>
      </c>
    </row>
    <row r="2499" spans="1:6" x14ac:dyDescent="0.3">
      <c r="A2499" s="264" t="str">
        <f t="shared" si="38"/>
        <v>BradburyCA</v>
      </c>
      <c r="B2499" s="269">
        <v>91008</v>
      </c>
      <c r="C2499" s="270" t="s">
        <v>3142</v>
      </c>
      <c r="D2499" s="270" t="s">
        <v>380</v>
      </c>
      <c r="E2499" s="277" t="s">
        <v>1017</v>
      </c>
      <c r="F2499" s="279" t="s">
        <v>484</v>
      </c>
    </row>
    <row r="2500" spans="1:6" x14ac:dyDescent="0.3">
      <c r="A2500" s="264" t="str">
        <f t="shared" ref="A2500:A2563" si="39">CONCATENATE(C2500,D2500)</f>
        <v>PattersonCA</v>
      </c>
      <c r="B2500" s="269">
        <v>95387</v>
      </c>
      <c r="C2500" s="270" t="s">
        <v>2753</v>
      </c>
      <c r="D2500" s="270" t="s">
        <v>380</v>
      </c>
      <c r="E2500" s="277" t="s">
        <v>1023</v>
      </c>
      <c r="F2500" s="279" t="s">
        <v>484</v>
      </c>
    </row>
    <row r="2501" spans="1:6" x14ac:dyDescent="0.3">
      <c r="A2501" s="264" t="str">
        <f t="shared" si="39"/>
        <v>Lytle CreekCA</v>
      </c>
      <c r="B2501" s="269">
        <v>92358</v>
      </c>
      <c r="C2501" s="270" t="s">
        <v>3143</v>
      </c>
      <c r="D2501" s="270" t="s">
        <v>380</v>
      </c>
      <c r="E2501" s="277" t="s">
        <v>1030</v>
      </c>
      <c r="F2501" s="279" t="s">
        <v>484</v>
      </c>
    </row>
    <row r="2502" spans="1:6" x14ac:dyDescent="0.3">
      <c r="A2502" s="264" t="str">
        <f t="shared" si="39"/>
        <v>Kettleman CityCA</v>
      </c>
      <c r="B2502" s="269">
        <v>93239</v>
      </c>
      <c r="C2502" s="270" t="s">
        <v>3144</v>
      </c>
      <c r="D2502" s="270" t="s">
        <v>380</v>
      </c>
      <c r="E2502" s="277" t="s">
        <v>1016</v>
      </c>
      <c r="F2502" s="279" t="s">
        <v>484</v>
      </c>
    </row>
    <row r="2503" spans="1:6" x14ac:dyDescent="0.3">
      <c r="A2503" s="264" t="str">
        <f t="shared" si="39"/>
        <v>SnellingCA</v>
      </c>
      <c r="B2503" s="269">
        <v>95369</v>
      </c>
      <c r="C2503" s="270" t="s">
        <v>3145</v>
      </c>
      <c r="D2503" s="270" t="s">
        <v>380</v>
      </c>
      <c r="E2503" s="277" t="s">
        <v>1021</v>
      </c>
      <c r="F2503" s="279" t="s">
        <v>484</v>
      </c>
    </row>
    <row r="2504" spans="1:6" x14ac:dyDescent="0.3">
      <c r="A2504" s="264" t="str">
        <f t="shared" si="39"/>
        <v>Yucca ValleyCA</v>
      </c>
      <c r="B2504" s="269">
        <v>92268</v>
      </c>
      <c r="C2504" s="270" t="s">
        <v>2712</v>
      </c>
      <c r="D2504" s="270" t="s">
        <v>380</v>
      </c>
      <c r="E2504" s="277" t="s">
        <v>1030</v>
      </c>
      <c r="F2504" s="279" t="s">
        <v>484</v>
      </c>
    </row>
    <row r="2505" spans="1:6" x14ac:dyDescent="0.3">
      <c r="A2505" s="264" t="str">
        <f t="shared" si="39"/>
        <v>HelendaleCA</v>
      </c>
      <c r="B2505" s="269">
        <v>92368</v>
      </c>
      <c r="C2505" s="270" t="s">
        <v>2921</v>
      </c>
      <c r="D2505" s="270" t="s">
        <v>380</v>
      </c>
      <c r="E2505" s="277" t="s">
        <v>1030</v>
      </c>
      <c r="F2505" s="279" t="s">
        <v>484</v>
      </c>
    </row>
    <row r="2506" spans="1:6" x14ac:dyDescent="0.3">
      <c r="A2506" s="264" t="str">
        <f t="shared" si="39"/>
        <v>GasquetCA</v>
      </c>
      <c r="B2506" s="269">
        <v>95543</v>
      </c>
      <c r="C2506" s="270" t="s">
        <v>3146</v>
      </c>
      <c r="D2506" s="270" t="s">
        <v>380</v>
      </c>
      <c r="E2506" s="277" t="s">
        <v>1010</v>
      </c>
      <c r="F2506" s="279" t="s">
        <v>484</v>
      </c>
    </row>
    <row r="2507" spans="1:6" x14ac:dyDescent="0.3">
      <c r="A2507" s="264" t="str">
        <f t="shared" si="39"/>
        <v>ThorntonCA</v>
      </c>
      <c r="B2507" s="269">
        <v>95686</v>
      </c>
      <c r="C2507" s="270" t="s">
        <v>2054</v>
      </c>
      <c r="D2507" s="270" t="s">
        <v>380</v>
      </c>
      <c r="E2507" s="277" t="s">
        <v>1042</v>
      </c>
      <c r="F2507" s="279" t="s">
        <v>484</v>
      </c>
    </row>
    <row r="2508" spans="1:6" x14ac:dyDescent="0.3">
      <c r="A2508" s="264" t="str">
        <f t="shared" si="39"/>
        <v>LotusCA</v>
      </c>
      <c r="B2508" s="269">
        <v>95651</v>
      </c>
      <c r="C2508" s="270" t="s">
        <v>3147</v>
      </c>
      <c r="D2508" s="270" t="s">
        <v>380</v>
      </c>
      <c r="E2508" s="277" t="s">
        <v>912</v>
      </c>
      <c r="F2508" s="279" t="s">
        <v>484</v>
      </c>
    </row>
    <row r="2509" spans="1:6" x14ac:dyDescent="0.3">
      <c r="A2509" s="264" t="str">
        <f t="shared" si="39"/>
        <v>OakleyCA</v>
      </c>
      <c r="B2509" s="269">
        <v>94548</v>
      </c>
      <c r="C2509" s="270" t="s">
        <v>2647</v>
      </c>
      <c r="D2509" s="270" t="s">
        <v>380</v>
      </c>
      <c r="E2509" s="277" t="s">
        <v>918</v>
      </c>
      <c r="F2509" s="279" t="s">
        <v>484</v>
      </c>
    </row>
    <row r="2510" spans="1:6" x14ac:dyDescent="0.3">
      <c r="A2510" s="264" t="str">
        <f t="shared" si="39"/>
        <v>PalaCA</v>
      </c>
      <c r="B2510" s="269">
        <v>92059</v>
      </c>
      <c r="C2510" s="270" t="s">
        <v>3148</v>
      </c>
      <c r="D2510" s="270" t="s">
        <v>380</v>
      </c>
      <c r="E2510" s="277" t="s">
        <v>1033</v>
      </c>
      <c r="F2510" s="279" t="s">
        <v>484</v>
      </c>
    </row>
    <row r="2511" spans="1:6" x14ac:dyDescent="0.3">
      <c r="A2511" s="264" t="str">
        <f t="shared" si="39"/>
        <v>Boulder CreekCA</v>
      </c>
      <c r="B2511" s="269">
        <v>95007</v>
      </c>
      <c r="C2511" s="270" t="s">
        <v>2843</v>
      </c>
      <c r="D2511" s="270" t="s">
        <v>380</v>
      </c>
      <c r="E2511" s="277" t="s">
        <v>1037</v>
      </c>
      <c r="F2511" s="279" t="s">
        <v>484</v>
      </c>
    </row>
    <row r="2512" spans="1:6" x14ac:dyDescent="0.3">
      <c r="A2512" s="264" t="str">
        <f t="shared" si="39"/>
        <v>DobbinsCA</v>
      </c>
      <c r="B2512" s="269">
        <v>95935</v>
      </c>
      <c r="C2512" s="270" t="s">
        <v>3149</v>
      </c>
      <c r="D2512" s="270" t="s">
        <v>380</v>
      </c>
      <c r="E2512" s="277" t="s">
        <v>1051</v>
      </c>
      <c r="F2512" s="279" t="s">
        <v>484</v>
      </c>
    </row>
    <row r="2513" spans="1:6" x14ac:dyDescent="0.3">
      <c r="A2513" s="264" t="str">
        <f t="shared" si="39"/>
        <v>CourtlandCA</v>
      </c>
      <c r="B2513" s="269">
        <v>95615</v>
      </c>
      <c r="C2513" s="270" t="s">
        <v>1496</v>
      </c>
      <c r="D2513" s="270" t="s">
        <v>380</v>
      </c>
      <c r="E2513" s="277" t="s">
        <v>912</v>
      </c>
      <c r="F2513" s="279" t="s">
        <v>484</v>
      </c>
    </row>
    <row r="2514" spans="1:6" x14ac:dyDescent="0.3">
      <c r="A2514" s="264" t="str">
        <f t="shared" si="39"/>
        <v>Tahoe VistaCA</v>
      </c>
      <c r="B2514" s="269">
        <v>96148</v>
      </c>
      <c r="C2514" s="270" t="s">
        <v>3150</v>
      </c>
      <c r="D2514" s="270" t="s">
        <v>380</v>
      </c>
      <c r="E2514" s="277" t="s">
        <v>912</v>
      </c>
      <c r="F2514" s="279" t="s">
        <v>484</v>
      </c>
    </row>
    <row r="2515" spans="1:6" x14ac:dyDescent="0.3">
      <c r="A2515" s="264" t="str">
        <f t="shared" si="39"/>
        <v>Soda SpringsCA</v>
      </c>
      <c r="B2515" s="269">
        <v>95728</v>
      </c>
      <c r="C2515" s="270" t="s">
        <v>3151</v>
      </c>
      <c r="D2515" s="270" t="s">
        <v>380</v>
      </c>
      <c r="E2515" s="277" t="s">
        <v>912</v>
      </c>
      <c r="F2515" s="279" t="s">
        <v>484</v>
      </c>
    </row>
    <row r="2516" spans="1:6" x14ac:dyDescent="0.3">
      <c r="A2516" s="264" t="str">
        <f t="shared" si="39"/>
        <v>SalinasCA</v>
      </c>
      <c r="B2516" s="269">
        <v>93962</v>
      </c>
      <c r="C2516" s="270" t="s">
        <v>1031</v>
      </c>
      <c r="D2516" s="270" t="s">
        <v>380</v>
      </c>
      <c r="E2516" s="277" t="s">
        <v>1031</v>
      </c>
      <c r="F2516" s="279" t="s">
        <v>484</v>
      </c>
    </row>
    <row r="2517" spans="1:6" x14ac:dyDescent="0.3">
      <c r="A2517" s="264" t="str">
        <f t="shared" si="39"/>
        <v>JanesvilleCA</v>
      </c>
      <c r="B2517" s="269">
        <v>96127</v>
      </c>
      <c r="C2517" s="270" t="s">
        <v>3008</v>
      </c>
      <c r="D2517" s="270" t="s">
        <v>380</v>
      </c>
      <c r="E2517" s="277" t="s">
        <v>1044</v>
      </c>
      <c r="F2517" s="279" t="s">
        <v>484</v>
      </c>
    </row>
    <row r="2518" spans="1:6" x14ac:dyDescent="0.3">
      <c r="A2518" s="264" t="str">
        <f t="shared" si="39"/>
        <v>ScotiaCA</v>
      </c>
      <c r="B2518" s="269">
        <v>95565</v>
      </c>
      <c r="C2518" s="270" t="s">
        <v>3152</v>
      </c>
      <c r="D2518" s="270" t="s">
        <v>380</v>
      </c>
      <c r="E2518" s="277" t="s">
        <v>1014</v>
      </c>
      <c r="F2518" s="279" t="s">
        <v>484</v>
      </c>
    </row>
    <row r="2519" spans="1:6" x14ac:dyDescent="0.3">
      <c r="A2519" s="264" t="str">
        <f t="shared" si="39"/>
        <v>TranquillityCA</v>
      </c>
      <c r="B2519" s="269">
        <v>93668</v>
      </c>
      <c r="C2519" s="270" t="s">
        <v>3153</v>
      </c>
      <c r="D2519" s="270" t="s">
        <v>380</v>
      </c>
      <c r="E2519" s="277" t="s">
        <v>1015</v>
      </c>
      <c r="F2519" s="279" t="s">
        <v>484</v>
      </c>
    </row>
    <row r="2520" spans="1:6" x14ac:dyDescent="0.3">
      <c r="A2520" s="264" t="str">
        <f t="shared" si="39"/>
        <v>LagunitasCA</v>
      </c>
      <c r="B2520" s="269">
        <v>94938</v>
      </c>
      <c r="C2520" s="270" t="s">
        <v>3126</v>
      </c>
      <c r="D2520" s="270" t="s">
        <v>380</v>
      </c>
      <c r="E2520" s="277" t="s">
        <v>918</v>
      </c>
      <c r="F2520" s="279" t="s">
        <v>484</v>
      </c>
    </row>
    <row r="2521" spans="1:6" x14ac:dyDescent="0.3">
      <c r="A2521" s="264" t="str">
        <f t="shared" si="39"/>
        <v>LodiCA</v>
      </c>
      <c r="B2521" s="269">
        <v>95253</v>
      </c>
      <c r="C2521" s="270" t="s">
        <v>2605</v>
      </c>
      <c r="D2521" s="270" t="s">
        <v>380</v>
      </c>
      <c r="E2521" s="277" t="s">
        <v>1042</v>
      </c>
      <c r="F2521" s="279" t="s">
        <v>484</v>
      </c>
    </row>
    <row r="2522" spans="1:6" x14ac:dyDescent="0.3">
      <c r="A2522" s="264" t="str">
        <f t="shared" si="39"/>
        <v>The Sea RanchCA</v>
      </c>
      <c r="B2522" s="269">
        <v>95497</v>
      </c>
      <c r="C2522" s="270" t="s">
        <v>3154</v>
      </c>
      <c r="D2522" s="270" t="s">
        <v>380</v>
      </c>
      <c r="E2522" s="277" t="s">
        <v>1039</v>
      </c>
      <c r="F2522" s="279" t="s">
        <v>484</v>
      </c>
    </row>
    <row r="2523" spans="1:6" x14ac:dyDescent="0.3">
      <c r="A2523" s="264" t="str">
        <f t="shared" si="39"/>
        <v>VisaliaCA</v>
      </c>
      <c r="B2523" s="269">
        <v>93227</v>
      </c>
      <c r="C2523" s="270" t="s">
        <v>2540</v>
      </c>
      <c r="D2523" s="270" t="s">
        <v>380</v>
      </c>
      <c r="E2523" s="277" t="s">
        <v>1050</v>
      </c>
      <c r="F2523" s="279" t="s">
        <v>484</v>
      </c>
    </row>
    <row r="2524" spans="1:6" x14ac:dyDescent="0.3">
      <c r="A2524" s="264" t="str">
        <f t="shared" si="39"/>
        <v>WhitmoreCA</v>
      </c>
      <c r="B2524" s="269">
        <v>96096</v>
      </c>
      <c r="C2524" s="270" t="s">
        <v>3155</v>
      </c>
      <c r="D2524" s="270" t="s">
        <v>380</v>
      </c>
      <c r="E2524" s="277" t="s">
        <v>1029</v>
      </c>
      <c r="F2524" s="279" t="s">
        <v>484</v>
      </c>
    </row>
    <row r="2525" spans="1:6" x14ac:dyDescent="0.3">
      <c r="A2525" s="264" t="str">
        <f t="shared" si="39"/>
        <v>DulzuraCA</v>
      </c>
      <c r="B2525" s="269">
        <v>91917</v>
      </c>
      <c r="C2525" s="270" t="s">
        <v>3156</v>
      </c>
      <c r="D2525" s="270" t="s">
        <v>380</v>
      </c>
      <c r="E2525" s="277" t="s">
        <v>1033</v>
      </c>
      <c r="F2525" s="279" t="s">
        <v>484</v>
      </c>
    </row>
    <row r="2526" spans="1:6" x14ac:dyDescent="0.3">
      <c r="A2526" s="264" t="str">
        <f t="shared" si="39"/>
        <v>VallejoCA</v>
      </c>
      <c r="B2526" s="269">
        <v>94592</v>
      </c>
      <c r="C2526" s="270" t="s">
        <v>2517</v>
      </c>
      <c r="D2526" s="270" t="s">
        <v>380</v>
      </c>
      <c r="E2526" s="277" t="s">
        <v>1049</v>
      </c>
      <c r="F2526" s="279" t="s">
        <v>484</v>
      </c>
    </row>
    <row r="2527" spans="1:6" x14ac:dyDescent="0.3">
      <c r="A2527" s="264" t="str">
        <f t="shared" si="39"/>
        <v>BallicoCA</v>
      </c>
      <c r="B2527" s="269">
        <v>95303</v>
      </c>
      <c r="C2527" s="270" t="s">
        <v>3157</v>
      </c>
      <c r="D2527" s="270" t="s">
        <v>380</v>
      </c>
      <c r="E2527" s="277" t="s">
        <v>1021</v>
      </c>
      <c r="F2527" s="279" t="s">
        <v>484</v>
      </c>
    </row>
    <row r="2528" spans="1:6" x14ac:dyDescent="0.3">
      <c r="A2528" s="264" t="str">
        <f t="shared" si="39"/>
        <v>DinubaCA</v>
      </c>
      <c r="B2528" s="269">
        <v>93666</v>
      </c>
      <c r="C2528" s="270" t="s">
        <v>2750</v>
      </c>
      <c r="D2528" s="270" t="s">
        <v>380</v>
      </c>
      <c r="E2528" s="277" t="s">
        <v>1050</v>
      </c>
      <c r="F2528" s="279" t="s">
        <v>484</v>
      </c>
    </row>
    <row r="2529" spans="1:6" x14ac:dyDescent="0.3">
      <c r="A2529" s="264" t="str">
        <f t="shared" si="39"/>
        <v>KingsburgCA</v>
      </c>
      <c r="B2529" s="269">
        <v>93673</v>
      </c>
      <c r="C2529" s="270" t="s">
        <v>2798</v>
      </c>
      <c r="D2529" s="270" t="s">
        <v>380</v>
      </c>
      <c r="E2529" s="277" t="s">
        <v>1015</v>
      </c>
      <c r="F2529" s="279" t="s">
        <v>484</v>
      </c>
    </row>
    <row r="2530" spans="1:6" x14ac:dyDescent="0.3">
      <c r="A2530" s="264" t="str">
        <f t="shared" si="39"/>
        <v>PaicinesCA</v>
      </c>
      <c r="B2530" s="269">
        <v>95043</v>
      </c>
      <c r="C2530" s="270" t="s">
        <v>3158</v>
      </c>
      <c r="D2530" s="270" t="s">
        <v>380</v>
      </c>
      <c r="E2530" s="277" t="s">
        <v>915</v>
      </c>
      <c r="F2530" s="279" t="s">
        <v>484</v>
      </c>
    </row>
    <row r="2531" spans="1:6" x14ac:dyDescent="0.3">
      <c r="A2531" s="264" t="str">
        <f t="shared" si="39"/>
        <v>KneelandCA</v>
      </c>
      <c r="B2531" s="269">
        <v>95549</v>
      </c>
      <c r="C2531" s="270" t="s">
        <v>3159</v>
      </c>
      <c r="D2531" s="270" t="s">
        <v>380</v>
      </c>
      <c r="E2531" s="277" t="s">
        <v>1014</v>
      </c>
      <c r="F2531" s="279" t="s">
        <v>484</v>
      </c>
    </row>
    <row r="2532" spans="1:6" x14ac:dyDescent="0.3">
      <c r="A2532" s="264" t="str">
        <f t="shared" si="39"/>
        <v>GlendaleCA</v>
      </c>
      <c r="B2532" s="269">
        <v>91210</v>
      </c>
      <c r="C2532" s="270" t="s">
        <v>112</v>
      </c>
      <c r="D2532" s="270" t="s">
        <v>380</v>
      </c>
      <c r="E2532" s="277" t="s">
        <v>1017</v>
      </c>
      <c r="F2532" s="279" t="s">
        <v>484</v>
      </c>
    </row>
    <row r="2533" spans="1:6" x14ac:dyDescent="0.3">
      <c r="A2533" s="264" t="str">
        <f t="shared" si="39"/>
        <v>Lake ArrowheadCA</v>
      </c>
      <c r="B2533" s="269">
        <v>92385</v>
      </c>
      <c r="C2533" s="270" t="s">
        <v>2966</v>
      </c>
      <c r="D2533" s="270" t="s">
        <v>380</v>
      </c>
      <c r="E2533" s="277" t="s">
        <v>1030</v>
      </c>
      <c r="F2533" s="279" t="s">
        <v>484</v>
      </c>
    </row>
    <row r="2534" spans="1:6" x14ac:dyDescent="0.3">
      <c r="A2534" s="264" t="str">
        <f t="shared" si="39"/>
        <v>FarmingtonCA</v>
      </c>
      <c r="B2534" s="269">
        <v>95230</v>
      </c>
      <c r="C2534" s="270" t="s">
        <v>1673</v>
      </c>
      <c r="D2534" s="270" t="s">
        <v>380</v>
      </c>
      <c r="E2534" s="277" t="s">
        <v>1042</v>
      </c>
      <c r="F2534" s="279" t="s">
        <v>484</v>
      </c>
    </row>
    <row r="2535" spans="1:6" x14ac:dyDescent="0.3">
      <c r="A2535" s="264" t="str">
        <f t="shared" si="39"/>
        <v>JacumbaCA</v>
      </c>
      <c r="B2535" s="269">
        <v>91934</v>
      </c>
      <c r="C2535" s="270" t="s">
        <v>3160</v>
      </c>
      <c r="D2535" s="270" t="s">
        <v>380</v>
      </c>
      <c r="E2535" s="277" t="s">
        <v>1033</v>
      </c>
      <c r="F2535" s="279" t="s">
        <v>484</v>
      </c>
    </row>
    <row r="2536" spans="1:6" x14ac:dyDescent="0.3">
      <c r="A2536" s="264" t="str">
        <f t="shared" si="39"/>
        <v>AlpaughCA</v>
      </c>
      <c r="B2536" s="269">
        <v>93201</v>
      </c>
      <c r="C2536" s="270" t="s">
        <v>3161</v>
      </c>
      <c r="D2536" s="270" t="s">
        <v>380</v>
      </c>
      <c r="E2536" s="277" t="s">
        <v>1050</v>
      </c>
      <c r="F2536" s="279" t="s">
        <v>484</v>
      </c>
    </row>
    <row r="2537" spans="1:6" x14ac:dyDescent="0.3">
      <c r="A2537" s="264" t="str">
        <f t="shared" si="39"/>
        <v>HinkleyCA</v>
      </c>
      <c r="B2537" s="269">
        <v>92347</v>
      </c>
      <c r="C2537" s="270" t="s">
        <v>3162</v>
      </c>
      <c r="D2537" s="270" t="s">
        <v>380</v>
      </c>
      <c r="E2537" s="277" t="s">
        <v>1030</v>
      </c>
      <c r="F2537" s="279" t="s">
        <v>484</v>
      </c>
    </row>
    <row r="2538" spans="1:6" x14ac:dyDescent="0.3">
      <c r="A2538" s="264" t="str">
        <f t="shared" si="39"/>
        <v>MantonCA</v>
      </c>
      <c r="B2538" s="269">
        <v>96059</v>
      </c>
      <c r="C2538" s="270" t="s">
        <v>3163</v>
      </c>
      <c r="D2538" s="270" t="s">
        <v>380</v>
      </c>
      <c r="E2538" s="277" t="s">
        <v>1028</v>
      </c>
      <c r="F2538" s="279" t="s">
        <v>484</v>
      </c>
    </row>
    <row r="2539" spans="1:6" x14ac:dyDescent="0.3">
      <c r="A2539" s="264" t="str">
        <f t="shared" si="39"/>
        <v>Desert Hot SpringsCA</v>
      </c>
      <c r="B2539" s="269">
        <v>92258</v>
      </c>
      <c r="C2539" s="270" t="s">
        <v>2646</v>
      </c>
      <c r="D2539" s="270" t="s">
        <v>380</v>
      </c>
      <c r="E2539" s="277" t="s">
        <v>1030</v>
      </c>
      <c r="F2539" s="279" t="s">
        <v>484</v>
      </c>
    </row>
    <row r="2540" spans="1:6" x14ac:dyDescent="0.3">
      <c r="A2540" s="264" t="str">
        <f t="shared" si="39"/>
        <v>HollisterCA</v>
      </c>
      <c r="B2540" s="269">
        <v>95075</v>
      </c>
      <c r="C2540" s="270" t="s">
        <v>2598</v>
      </c>
      <c r="D2540" s="270" t="s">
        <v>380</v>
      </c>
      <c r="E2540" s="277" t="s">
        <v>915</v>
      </c>
      <c r="F2540" s="279" t="s">
        <v>484</v>
      </c>
    </row>
    <row r="2541" spans="1:6" x14ac:dyDescent="0.3">
      <c r="A2541" s="264" t="str">
        <f t="shared" si="39"/>
        <v>Cantua CreekCA</v>
      </c>
      <c r="B2541" s="269">
        <v>93608</v>
      </c>
      <c r="C2541" s="270" t="s">
        <v>3164</v>
      </c>
      <c r="D2541" s="270" t="s">
        <v>380</v>
      </c>
      <c r="E2541" s="277" t="s">
        <v>1015</v>
      </c>
      <c r="F2541" s="279" t="s">
        <v>484</v>
      </c>
    </row>
    <row r="2542" spans="1:6" x14ac:dyDescent="0.3">
      <c r="A2542" s="264" t="str">
        <f t="shared" si="39"/>
        <v>Lake ArrowheadCA</v>
      </c>
      <c r="B2542" s="269">
        <v>92378</v>
      </c>
      <c r="C2542" s="270" t="s">
        <v>2966</v>
      </c>
      <c r="D2542" s="270" t="s">
        <v>380</v>
      </c>
      <c r="E2542" s="277" t="s">
        <v>1030</v>
      </c>
      <c r="F2542" s="279" t="s">
        <v>484</v>
      </c>
    </row>
    <row r="2543" spans="1:6" x14ac:dyDescent="0.3">
      <c r="A2543" s="264" t="str">
        <f t="shared" si="39"/>
        <v>Pope ValleyCA</v>
      </c>
      <c r="B2543" s="269">
        <v>94567</v>
      </c>
      <c r="C2543" s="270" t="s">
        <v>3165</v>
      </c>
      <c r="D2543" s="270" t="s">
        <v>380</v>
      </c>
      <c r="E2543" s="277" t="s">
        <v>1025</v>
      </c>
      <c r="F2543" s="279" t="s">
        <v>484</v>
      </c>
    </row>
    <row r="2544" spans="1:6" x14ac:dyDescent="0.3">
      <c r="A2544" s="264" t="str">
        <f t="shared" si="39"/>
        <v>El NidoCA</v>
      </c>
      <c r="B2544" s="269">
        <v>95317</v>
      </c>
      <c r="C2544" s="270" t="s">
        <v>3166</v>
      </c>
      <c r="D2544" s="270" t="s">
        <v>380</v>
      </c>
      <c r="E2544" s="277" t="s">
        <v>1021</v>
      </c>
      <c r="F2544" s="279" t="s">
        <v>484</v>
      </c>
    </row>
    <row r="2545" spans="1:6" x14ac:dyDescent="0.3">
      <c r="A2545" s="264" t="str">
        <f t="shared" si="39"/>
        <v>FeltonCA</v>
      </c>
      <c r="B2545" s="269">
        <v>95041</v>
      </c>
      <c r="C2545" s="270" t="s">
        <v>2875</v>
      </c>
      <c r="D2545" s="270" t="s">
        <v>380</v>
      </c>
      <c r="E2545" s="277" t="s">
        <v>1037</v>
      </c>
      <c r="F2545" s="279" t="s">
        <v>484</v>
      </c>
    </row>
    <row r="2546" spans="1:6" x14ac:dyDescent="0.3">
      <c r="A2546" s="264" t="str">
        <f t="shared" si="39"/>
        <v>LockwoodCA</v>
      </c>
      <c r="B2546" s="269">
        <v>93932</v>
      </c>
      <c r="C2546" s="270" t="s">
        <v>3167</v>
      </c>
      <c r="D2546" s="270" t="s">
        <v>380</v>
      </c>
      <c r="E2546" s="277" t="s">
        <v>1031</v>
      </c>
      <c r="F2546" s="279" t="s">
        <v>484</v>
      </c>
    </row>
    <row r="2547" spans="1:6" x14ac:dyDescent="0.3">
      <c r="A2547" s="264" t="str">
        <f t="shared" si="39"/>
        <v>Angelus OaksCA</v>
      </c>
      <c r="B2547" s="269">
        <v>92305</v>
      </c>
      <c r="C2547" s="270" t="s">
        <v>3168</v>
      </c>
      <c r="D2547" s="270" t="s">
        <v>380</v>
      </c>
      <c r="E2547" s="277" t="s">
        <v>1030</v>
      </c>
      <c r="F2547" s="279" t="s">
        <v>484</v>
      </c>
    </row>
    <row r="2548" spans="1:6" x14ac:dyDescent="0.3">
      <c r="A2548" s="264" t="str">
        <f t="shared" si="39"/>
        <v>KeeneCA</v>
      </c>
      <c r="B2548" s="269">
        <v>93531</v>
      </c>
      <c r="C2548" s="270" t="s">
        <v>1822</v>
      </c>
      <c r="D2548" s="270" t="s">
        <v>380</v>
      </c>
      <c r="E2548" s="277" t="s">
        <v>1004</v>
      </c>
      <c r="F2548" s="279" t="s">
        <v>484</v>
      </c>
    </row>
    <row r="2549" spans="1:6" x14ac:dyDescent="0.3">
      <c r="A2549" s="264" t="str">
        <f t="shared" si="39"/>
        <v>NicasioCA</v>
      </c>
      <c r="B2549" s="269">
        <v>94946</v>
      </c>
      <c r="C2549" s="270" t="s">
        <v>3169</v>
      </c>
      <c r="D2549" s="270" t="s">
        <v>380</v>
      </c>
      <c r="E2549" s="277" t="s">
        <v>918</v>
      </c>
      <c r="F2549" s="279" t="s">
        <v>484</v>
      </c>
    </row>
    <row r="2550" spans="1:6" x14ac:dyDescent="0.3">
      <c r="A2550" s="264" t="str">
        <f t="shared" si="39"/>
        <v>CamptonvilleCA</v>
      </c>
      <c r="B2550" s="269">
        <v>95922</v>
      </c>
      <c r="C2550" s="270" t="s">
        <v>3170</v>
      </c>
      <c r="D2550" s="270" t="s">
        <v>380</v>
      </c>
      <c r="E2550" s="277" t="s">
        <v>1051</v>
      </c>
      <c r="F2550" s="279" t="s">
        <v>484</v>
      </c>
    </row>
    <row r="2551" spans="1:6" x14ac:dyDescent="0.3">
      <c r="A2551" s="264" t="str">
        <f t="shared" si="39"/>
        <v>DucorCA</v>
      </c>
      <c r="B2551" s="269">
        <v>93218</v>
      </c>
      <c r="C2551" s="270" t="s">
        <v>3171</v>
      </c>
      <c r="D2551" s="270" t="s">
        <v>380</v>
      </c>
      <c r="E2551" s="277" t="s">
        <v>1050</v>
      </c>
      <c r="F2551" s="279" t="s">
        <v>484</v>
      </c>
    </row>
    <row r="2552" spans="1:6" x14ac:dyDescent="0.3">
      <c r="A2552" s="264" t="str">
        <f t="shared" si="39"/>
        <v>OccidentalCA</v>
      </c>
      <c r="B2552" s="269">
        <v>94922</v>
      </c>
      <c r="C2552" s="270" t="s">
        <v>3025</v>
      </c>
      <c r="D2552" s="270" t="s">
        <v>380</v>
      </c>
      <c r="E2552" s="277" t="s">
        <v>1039</v>
      </c>
      <c r="F2552" s="279" t="s">
        <v>484</v>
      </c>
    </row>
    <row r="2553" spans="1:6" x14ac:dyDescent="0.3">
      <c r="A2553" s="264" t="str">
        <f t="shared" si="39"/>
        <v>BridgevilleCA</v>
      </c>
      <c r="B2553" s="269">
        <v>95526</v>
      </c>
      <c r="C2553" s="270" t="s">
        <v>3172</v>
      </c>
      <c r="D2553" s="270" t="s">
        <v>380</v>
      </c>
      <c r="E2553" s="277" t="s">
        <v>1014</v>
      </c>
      <c r="F2553" s="279" t="s">
        <v>484</v>
      </c>
    </row>
    <row r="2554" spans="1:6" x14ac:dyDescent="0.3">
      <c r="A2554" s="264" t="str">
        <f t="shared" si="39"/>
        <v>OnyxCA</v>
      </c>
      <c r="B2554" s="269">
        <v>93255</v>
      </c>
      <c r="C2554" s="270" t="s">
        <v>3173</v>
      </c>
      <c r="D2554" s="270" t="s">
        <v>380</v>
      </c>
      <c r="E2554" s="277" t="s">
        <v>1004</v>
      </c>
      <c r="F2554" s="279" t="s">
        <v>484</v>
      </c>
    </row>
    <row r="2555" spans="1:6" x14ac:dyDescent="0.3">
      <c r="A2555" s="264" t="str">
        <f t="shared" si="39"/>
        <v>Long BarnCA</v>
      </c>
      <c r="B2555" s="269">
        <v>95335</v>
      </c>
      <c r="C2555" s="270" t="s">
        <v>3174</v>
      </c>
      <c r="D2555" s="270" t="s">
        <v>380</v>
      </c>
      <c r="E2555" s="277" t="s">
        <v>1041</v>
      </c>
      <c r="F2555" s="279" t="s">
        <v>484</v>
      </c>
    </row>
    <row r="2556" spans="1:6" x14ac:dyDescent="0.3">
      <c r="A2556" s="264" t="str">
        <f t="shared" si="39"/>
        <v>YoloCA</v>
      </c>
      <c r="B2556" s="269">
        <v>95697</v>
      </c>
      <c r="C2556" s="270" t="s">
        <v>3175</v>
      </c>
      <c r="D2556" s="270" t="s">
        <v>380</v>
      </c>
      <c r="E2556" s="277" t="s">
        <v>912</v>
      </c>
      <c r="F2556" s="279" t="s">
        <v>484</v>
      </c>
    </row>
    <row r="2557" spans="1:6" x14ac:dyDescent="0.3">
      <c r="A2557" s="264" t="str">
        <f t="shared" si="39"/>
        <v>Round MountainCA</v>
      </c>
      <c r="B2557" s="269">
        <v>96084</v>
      </c>
      <c r="C2557" s="270" t="s">
        <v>3176</v>
      </c>
      <c r="D2557" s="270" t="s">
        <v>380</v>
      </c>
      <c r="E2557" s="277" t="s">
        <v>1029</v>
      </c>
      <c r="F2557" s="279" t="s">
        <v>484</v>
      </c>
    </row>
    <row r="2558" spans="1:6" x14ac:dyDescent="0.3">
      <c r="A2558" s="264" t="str">
        <f t="shared" si="39"/>
        <v>San GeronimoCA</v>
      </c>
      <c r="B2558" s="269">
        <v>94963</v>
      </c>
      <c r="C2558" s="270" t="s">
        <v>3177</v>
      </c>
      <c r="D2558" s="270" t="s">
        <v>380</v>
      </c>
      <c r="E2558" s="277" t="s">
        <v>918</v>
      </c>
      <c r="F2558" s="279" t="s">
        <v>484</v>
      </c>
    </row>
    <row r="2559" spans="1:6" x14ac:dyDescent="0.3">
      <c r="A2559" s="264" t="str">
        <f t="shared" si="39"/>
        <v>Seal BeachCA</v>
      </c>
      <c r="B2559" s="269">
        <v>90743</v>
      </c>
      <c r="C2559" s="270" t="s">
        <v>2626</v>
      </c>
      <c r="D2559" s="270" t="s">
        <v>380</v>
      </c>
      <c r="E2559" s="277" t="s">
        <v>1017</v>
      </c>
      <c r="F2559" s="279" t="s">
        <v>484</v>
      </c>
    </row>
    <row r="2560" spans="1:6" x14ac:dyDescent="0.3">
      <c r="A2560" s="264" t="str">
        <f t="shared" si="39"/>
        <v>JennerCA</v>
      </c>
      <c r="B2560" s="269">
        <v>95450</v>
      </c>
      <c r="C2560" s="270" t="s">
        <v>3178</v>
      </c>
      <c r="D2560" s="270" t="s">
        <v>380</v>
      </c>
      <c r="E2560" s="277" t="s">
        <v>1039</v>
      </c>
      <c r="F2560" s="279" t="s">
        <v>484</v>
      </c>
    </row>
    <row r="2561" spans="1:6" x14ac:dyDescent="0.3">
      <c r="A2561" s="264" t="str">
        <f t="shared" si="39"/>
        <v>DunlapCA</v>
      </c>
      <c r="B2561" s="269">
        <v>93621</v>
      </c>
      <c r="C2561" s="270" t="s">
        <v>3179</v>
      </c>
      <c r="D2561" s="270" t="s">
        <v>380</v>
      </c>
      <c r="E2561" s="277" t="s">
        <v>1015</v>
      </c>
      <c r="F2561" s="279" t="s">
        <v>484</v>
      </c>
    </row>
    <row r="2562" spans="1:6" x14ac:dyDescent="0.3">
      <c r="A2562" s="264" t="str">
        <f t="shared" si="39"/>
        <v>ClearlakeCA</v>
      </c>
      <c r="B2562" s="269">
        <v>95424</v>
      </c>
      <c r="C2562" s="270" t="s">
        <v>1008</v>
      </c>
      <c r="D2562" s="270" t="s">
        <v>380</v>
      </c>
      <c r="E2562" s="277" t="s">
        <v>1008</v>
      </c>
      <c r="F2562" s="279" t="s">
        <v>484</v>
      </c>
    </row>
    <row r="2563" spans="1:6" x14ac:dyDescent="0.3">
      <c r="A2563" s="264" t="str">
        <f t="shared" si="39"/>
        <v>Shasta LakeCA</v>
      </c>
      <c r="B2563" s="269">
        <v>96089</v>
      </c>
      <c r="C2563" s="270" t="s">
        <v>2862</v>
      </c>
      <c r="D2563" s="270" t="s">
        <v>380</v>
      </c>
      <c r="E2563" s="277" t="s">
        <v>1029</v>
      </c>
      <c r="F2563" s="279" t="s">
        <v>484</v>
      </c>
    </row>
    <row r="2564" spans="1:6" x14ac:dyDescent="0.3">
      <c r="A2564" s="264" t="str">
        <f t="shared" ref="A2564:A2627" si="40">CONCATENATE(C2564,D2564)</f>
        <v>Elk GroveCA</v>
      </c>
      <c r="B2564" s="269">
        <v>95830</v>
      </c>
      <c r="C2564" s="270" t="s">
        <v>2499</v>
      </c>
      <c r="D2564" s="270" t="s">
        <v>380</v>
      </c>
      <c r="E2564" s="277" t="s">
        <v>912</v>
      </c>
      <c r="F2564" s="279" t="s">
        <v>484</v>
      </c>
    </row>
    <row r="2565" spans="1:6" x14ac:dyDescent="0.3">
      <c r="A2565" s="264" t="str">
        <f t="shared" si="40"/>
        <v>ManchesterCA</v>
      </c>
      <c r="B2565" s="269">
        <v>95459</v>
      </c>
      <c r="C2565" s="270" t="s">
        <v>3180</v>
      </c>
      <c r="D2565" s="270" t="s">
        <v>380</v>
      </c>
      <c r="E2565" s="277" t="s">
        <v>1047</v>
      </c>
      <c r="F2565" s="279" t="s">
        <v>484</v>
      </c>
    </row>
    <row r="2566" spans="1:6" x14ac:dyDescent="0.3">
      <c r="A2566" s="264" t="str">
        <f t="shared" si="40"/>
        <v>VacavilleCA</v>
      </c>
      <c r="B2566" s="269">
        <v>95625</v>
      </c>
      <c r="C2566" s="270" t="s">
        <v>2495</v>
      </c>
      <c r="D2566" s="270" t="s">
        <v>380</v>
      </c>
      <c r="E2566" s="277" t="s">
        <v>1049</v>
      </c>
      <c r="F2566" s="279" t="s">
        <v>484</v>
      </c>
    </row>
    <row r="2567" spans="1:6" x14ac:dyDescent="0.3">
      <c r="A2567" s="264" t="str">
        <f t="shared" si="40"/>
        <v>CrestlineCA</v>
      </c>
      <c r="B2567" s="269">
        <v>92322</v>
      </c>
      <c r="C2567" s="270" t="s">
        <v>2848</v>
      </c>
      <c r="D2567" s="270" t="s">
        <v>380</v>
      </c>
      <c r="E2567" s="277" t="s">
        <v>1030</v>
      </c>
      <c r="F2567" s="279" t="s">
        <v>484</v>
      </c>
    </row>
    <row r="2568" spans="1:6" x14ac:dyDescent="0.3">
      <c r="A2568" s="264" t="str">
        <f t="shared" si="40"/>
        <v>San QuentinCA</v>
      </c>
      <c r="B2568" s="269">
        <v>94964</v>
      </c>
      <c r="C2568" s="270" t="s">
        <v>3181</v>
      </c>
      <c r="D2568" s="270" t="s">
        <v>380</v>
      </c>
      <c r="E2568" s="277" t="s">
        <v>918</v>
      </c>
      <c r="F2568" s="279" t="s">
        <v>484</v>
      </c>
    </row>
    <row r="2569" spans="1:6" x14ac:dyDescent="0.3">
      <c r="A2569" s="264" t="str">
        <f t="shared" si="40"/>
        <v>Green Valley LakeCA</v>
      </c>
      <c r="B2569" s="269">
        <v>92341</v>
      </c>
      <c r="C2569" s="270" t="s">
        <v>3182</v>
      </c>
      <c r="D2569" s="270" t="s">
        <v>380</v>
      </c>
      <c r="E2569" s="277" t="s">
        <v>1030</v>
      </c>
      <c r="F2569" s="279" t="s">
        <v>484</v>
      </c>
    </row>
    <row r="2570" spans="1:6" x14ac:dyDescent="0.3">
      <c r="A2570" s="264" t="str">
        <f t="shared" si="40"/>
        <v>GuernevilleCA</v>
      </c>
      <c r="B2570" s="269">
        <v>95471</v>
      </c>
      <c r="C2570" s="270" t="s">
        <v>2896</v>
      </c>
      <c r="D2570" s="270" t="s">
        <v>380</v>
      </c>
      <c r="E2570" s="277" t="s">
        <v>1039</v>
      </c>
      <c r="F2570" s="279" t="s">
        <v>484</v>
      </c>
    </row>
    <row r="2571" spans="1:6" x14ac:dyDescent="0.3">
      <c r="A2571" s="264" t="str">
        <f t="shared" si="40"/>
        <v>BieberCA</v>
      </c>
      <c r="B2571" s="269">
        <v>96009</v>
      </c>
      <c r="C2571" s="270" t="s">
        <v>3183</v>
      </c>
      <c r="D2571" s="270" t="s">
        <v>380</v>
      </c>
      <c r="E2571" s="277" t="s">
        <v>1044</v>
      </c>
      <c r="F2571" s="279" t="s">
        <v>484</v>
      </c>
    </row>
    <row r="2572" spans="1:6" x14ac:dyDescent="0.3">
      <c r="A2572" s="264" t="str">
        <f t="shared" si="40"/>
        <v>Raisin CityCA</v>
      </c>
      <c r="B2572" s="269">
        <v>93652</v>
      </c>
      <c r="C2572" s="270" t="s">
        <v>3184</v>
      </c>
      <c r="D2572" s="270" t="s">
        <v>380</v>
      </c>
      <c r="E2572" s="277" t="s">
        <v>1015</v>
      </c>
      <c r="F2572" s="279" t="s">
        <v>484</v>
      </c>
    </row>
    <row r="2573" spans="1:6" x14ac:dyDescent="0.3">
      <c r="A2573" s="264" t="str">
        <f t="shared" si="40"/>
        <v>Montgomery CreekCA</v>
      </c>
      <c r="B2573" s="269">
        <v>96065</v>
      </c>
      <c r="C2573" s="270" t="s">
        <v>3185</v>
      </c>
      <c r="D2573" s="270" t="s">
        <v>380</v>
      </c>
      <c r="E2573" s="277" t="s">
        <v>1029</v>
      </c>
      <c r="F2573" s="279" t="s">
        <v>484</v>
      </c>
    </row>
    <row r="2574" spans="1:6" x14ac:dyDescent="0.3">
      <c r="A2574" s="264" t="str">
        <f t="shared" si="40"/>
        <v>ForbestownCA</v>
      </c>
      <c r="B2574" s="269">
        <v>95941</v>
      </c>
      <c r="C2574" s="270" t="s">
        <v>3186</v>
      </c>
      <c r="D2574" s="270" t="s">
        <v>380</v>
      </c>
      <c r="E2574" s="277" t="s">
        <v>1006</v>
      </c>
      <c r="F2574" s="279" t="s">
        <v>484</v>
      </c>
    </row>
    <row r="2575" spans="1:6" x14ac:dyDescent="0.3">
      <c r="A2575" s="264" t="str">
        <f t="shared" si="40"/>
        <v>LeggettCA</v>
      </c>
      <c r="B2575" s="269">
        <v>95585</v>
      </c>
      <c r="C2575" s="270" t="s">
        <v>3187</v>
      </c>
      <c r="D2575" s="270" t="s">
        <v>380</v>
      </c>
      <c r="E2575" s="277" t="s">
        <v>1047</v>
      </c>
      <c r="F2575" s="279" t="s">
        <v>484</v>
      </c>
    </row>
    <row r="2576" spans="1:6" x14ac:dyDescent="0.3">
      <c r="A2576" s="264" t="str">
        <f t="shared" si="40"/>
        <v>ElkCA</v>
      </c>
      <c r="B2576" s="269">
        <v>95432</v>
      </c>
      <c r="C2576" s="270" t="s">
        <v>3188</v>
      </c>
      <c r="D2576" s="270" t="s">
        <v>380</v>
      </c>
      <c r="E2576" s="277" t="s">
        <v>1047</v>
      </c>
      <c r="F2576" s="279" t="s">
        <v>484</v>
      </c>
    </row>
    <row r="2577" spans="1:6" x14ac:dyDescent="0.3">
      <c r="A2577" s="264" t="str">
        <f t="shared" si="40"/>
        <v>Lytle CreekCA</v>
      </c>
      <c r="B2577" s="269">
        <v>91759</v>
      </c>
      <c r="C2577" s="270" t="s">
        <v>3143</v>
      </c>
      <c r="D2577" s="270" t="s">
        <v>380</v>
      </c>
      <c r="E2577" s="277" t="s">
        <v>1030</v>
      </c>
      <c r="F2577" s="279" t="s">
        <v>484</v>
      </c>
    </row>
    <row r="2578" spans="1:6" x14ac:dyDescent="0.3">
      <c r="A2578" s="264" t="str">
        <f t="shared" si="40"/>
        <v>TomalesCA</v>
      </c>
      <c r="B2578" s="269">
        <v>94971</v>
      </c>
      <c r="C2578" s="270" t="s">
        <v>3189</v>
      </c>
      <c r="D2578" s="270" t="s">
        <v>380</v>
      </c>
      <c r="E2578" s="277" t="s">
        <v>918</v>
      </c>
      <c r="F2578" s="279" t="s">
        <v>484</v>
      </c>
    </row>
    <row r="2579" spans="1:6" x14ac:dyDescent="0.3">
      <c r="A2579" s="264" t="str">
        <f t="shared" si="40"/>
        <v>BakerCA</v>
      </c>
      <c r="B2579" s="269">
        <v>92309</v>
      </c>
      <c r="C2579" s="270" t="s">
        <v>3190</v>
      </c>
      <c r="D2579" s="270" t="s">
        <v>380</v>
      </c>
      <c r="E2579" s="277" t="s">
        <v>1030</v>
      </c>
      <c r="F2579" s="279" t="s">
        <v>484</v>
      </c>
    </row>
    <row r="2580" spans="1:6" x14ac:dyDescent="0.3">
      <c r="A2580" s="264" t="str">
        <f t="shared" si="40"/>
        <v>StandishCA</v>
      </c>
      <c r="B2580" s="269">
        <v>96128</v>
      </c>
      <c r="C2580" s="270" t="s">
        <v>3191</v>
      </c>
      <c r="D2580" s="270" t="s">
        <v>380</v>
      </c>
      <c r="E2580" s="277" t="s">
        <v>1044</v>
      </c>
      <c r="F2580" s="279" t="s">
        <v>484</v>
      </c>
    </row>
    <row r="2581" spans="1:6" x14ac:dyDescent="0.3">
      <c r="A2581" s="264" t="str">
        <f t="shared" si="40"/>
        <v>Lemon CoveCA</v>
      </c>
      <c r="B2581" s="269">
        <v>93244</v>
      </c>
      <c r="C2581" s="270" t="s">
        <v>3192</v>
      </c>
      <c r="D2581" s="270" t="s">
        <v>380</v>
      </c>
      <c r="E2581" s="277" t="s">
        <v>1050</v>
      </c>
      <c r="F2581" s="279" t="s">
        <v>484</v>
      </c>
    </row>
    <row r="2582" spans="1:6" x14ac:dyDescent="0.3">
      <c r="A2582" s="264" t="str">
        <f t="shared" si="40"/>
        <v>Dutch FlatCA</v>
      </c>
      <c r="B2582" s="269">
        <v>95714</v>
      </c>
      <c r="C2582" s="270" t="s">
        <v>3193</v>
      </c>
      <c r="D2582" s="270" t="s">
        <v>380</v>
      </c>
      <c r="E2582" s="277" t="s">
        <v>912</v>
      </c>
      <c r="F2582" s="279" t="s">
        <v>484</v>
      </c>
    </row>
    <row r="2583" spans="1:6" x14ac:dyDescent="0.3">
      <c r="A2583" s="264" t="str">
        <f t="shared" si="40"/>
        <v>FerndaleCA</v>
      </c>
      <c r="B2583" s="269">
        <v>95558</v>
      </c>
      <c r="C2583" s="270" t="s">
        <v>3009</v>
      </c>
      <c r="D2583" s="270" t="s">
        <v>380</v>
      </c>
      <c r="E2583" s="277" t="s">
        <v>1014</v>
      </c>
      <c r="F2583" s="279" t="s">
        <v>484</v>
      </c>
    </row>
    <row r="2584" spans="1:6" x14ac:dyDescent="0.3">
      <c r="A2584" s="264" t="str">
        <f t="shared" si="40"/>
        <v>MiramonteCA</v>
      </c>
      <c r="B2584" s="269">
        <v>93641</v>
      </c>
      <c r="C2584" s="270" t="s">
        <v>3194</v>
      </c>
      <c r="D2584" s="270" t="s">
        <v>380</v>
      </c>
      <c r="E2584" s="277" t="s">
        <v>1015</v>
      </c>
      <c r="F2584" s="279" t="s">
        <v>484</v>
      </c>
    </row>
    <row r="2585" spans="1:6" x14ac:dyDescent="0.3">
      <c r="A2585" s="264" t="str">
        <f t="shared" si="40"/>
        <v>ComptcheCA</v>
      </c>
      <c r="B2585" s="269">
        <v>95427</v>
      </c>
      <c r="C2585" s="270" t="s">
        <v>3195</v>
      </c>
      <c r="D2585" s="270" t="s">
        <v>380</v>
      </c>
      <c r="E2585" s="277" t="s">
        <v>1047</v>
      </c>
      <c r="F2585" s="279" t="s">
        <v>484</v>
      </c>
    </row>
    <row r="2586" spans="1:6" x14ac:dyDescent="0.3">
      <c r="A2586" s="264" t="str">
        <f t="shared" si="40"/>
        <v>ChicoCA</v>
      </c>
      <c r="B2586" s="269">
        <v>96092</v>
      </c>
      <c r="C2586" s="270" t="s">
        <v>1006</v>
      </c>
      <c r="D2586" s="270" t="s">
        <v>380</v>
      </c>
      <c r="E2586" s="277" t="s">
        <v>1006</v>
      </c>
      <c r="F2586" s="279" t="s">
        <v>484</v>
      </c>
    </row>
    <row r="2587" spans="1:6" x14ac:dyDescent="0.3">
      <c r="A2587" s="264" t="str">
        <f t="shared" si="40"/>
        <v>French GulchCA</v>
      </c>
      <c r="B2587" s="269">
        <v>96033</v>
      </c>
      <c r="C2587" s="270" t="s">
        <v>3196</v>
      </c>
      <c r="D2587" s="270" t="s">
        <v>380</v>
      </c>
      <c r="E2587" s="277" t="s">
        <v>1029</v>
      </c>
      <c r="F2587" s="279" t="s">
        <v>484</v>
      </c>
    </row>
    <row r="2588" spans="1:6" x14ac:dyDescent="0.3">
      <c r="A2588" s="264" t="str">
        <f t="shared" si="40"/>
        <v>San ArdoCA</v>
      </c>
      <c r="B2588" s="269">
        <v>93450</v>
      </c>
      <c r="C2588" s="270" t="s">
        <v>3197</v>
      </c>
      <c r="D2588" s="270" t="s">
        <v>380</v>
      </c>
      <c r="E2588" s="277" t="s">
        <v>1031</v>
      </c>
      <c r="F2588" s="279" t="s">
        <v>484</v>
      </c>
    </row>
    <row r="2589" spans="1:6" x14ac:dyDescent="0.3">
      <c r="A2589" s="264" t="str">
        <f t="shared" si="40"/>
        <v>Fields LandingCA</v>
      </c>
      <c r="B2589" s="269">
        <v>95537</v>
      </c>
      <c r="C2589" s="270" t="s">
        <v>3198</v>
      </c>
      <c r="D2589" s="270" t="s">
        <v>380</v>
      </c>
      <c r="E2589" s="277" t="s">
        <v>1014</v>
      </c>
      <c r="F2589" s="279" t="s">
        <v>484</v>
      </c>
    </row>
    <row r="2590" spans="1:6" x14ac:dyDescent="0.3">
      <c r="A2590" s="264" t="str">
        <f t="shared" si="40"/>
        <v>TehamaCA</v>
      </c>
      <c r="B2590" s="269">
        <v>96090</v>
      </c>
      <c r="C2590" s="270" t="s">
        <v>3199</v>
      </c>
      <c r="D2590" s="270" t="s">
        <v>380</v>
      </c>
      <c r="E2590" s="277" t="s">
        <v>1028</v>
      </c>
      <c r="F2590" s="279" t="s">
        <v>484</v>
      </c>
    </row>
    <row r="2591" spans="1:6" x14ac:dyDescent="0.3">
      <c r="A2591" s="264" t="str">
        <f t="shared" si="40"/>
        <v>Paynes CreekCA</v>
      </c>
      <c r="B2591" s="269">
        <v>96075</v>
      </c>
      <c r="C2591" s="270" t="s">
        <v>3200</v>
      </c>
      <c r="D2591" s="270" t="s">
        <v>380</v>
      </c>
      <c r="E2591" s="277" t="s">
        <v>1028</v>
      </c>
      <c r="F2591" s="279" t="s">
        <v>484</v>
      </c>
    </row>
    <row r="2592" spans="1:6" x14ac:dyDescent="0.3">
      <c r="A2592" s="264" t="str">
        <f t="shared" si="40"/>
        <v>Palomar MountainCA</v>
      </c>
      <c r="B2592" s="269">
        <v>92060</v>
      </c>
      <c r="C2592" s="270" t="s">
        <v>3201</v>
      </c>
      <c r="D2592" s="270" t="s">
        <v>380</v>
      </c>
      <c r="E2592" s="277" t="s">
        <v>1033</v>
      </c>
      <c r="F2592" s="279" t="s">
        <v>484</v>
      </c>
    </row>
    <row r="2593" spans="1:6" x14ac:dyDescent="0.3">
      <c r="A2593" s="264" t="str">
        <f t="shared" si="40"/>
        <v>SebastopolCA</v>
      </c>
      <c r="B2593" s="269">
        <v>94972</v>
      </c>
      <c r="C2593" s="270" t="s">
        <v>2703</v>
      </c>
      <c r="D2593" s="270" t="s">
        <v>380</v>
      </c>
      <c r="E2593" s="277" t="s">
        <v>1039</v>
      </c>
      <c r="F2593" s="279" t="s">
        <v>484</v>
      </c>
    </row>
    <row r="2594" spans="1:6" x14ac:dyDescent="0.3">
      <c r="A2594" s="264" t="str">
        <f t="shared" si="40"/>
        <v>LakeportCA</v>
      </c>
      <c r="B2594" s="269">
        <v>95435</v>
      </c>
      <c r="C2594" s="270" t="s">
        <v>2817</v>
      </c>
      <c r="D2594" s="270" t="s">
        <v>380</v>
      </c>
      <c r="E2594" s="277" t="s">
        <v>1008</v>
      </c>
      <c r="F2594" s="279" t="s">
        <v>484</v>
      </c>
    </row>
    <row r="2595" spans="1:6" x14ac:dyDescent="0.3">
      <c r="A2595" s="264" t="str">
        <f t="shared" si="40"/>
        <v>Big Oak FlatCA</v>
      </c>
      <c r="B2595" s="269">
        <v>95305</v>
      </c>
      <c r="C2595" s="270" t="s">
        <v>3202</v>
      </c>
      <c r="D2595" s="270" t="s">
        <v>380</v>
      </c>
      <c r="E2595" s="277" t="s">
        <v>1041</v>
      </c>
      <c r="F2595" s="279" t="s">
        <v>484</v>
      </c>
    </row>
    <row r="2596" spans="1:6" x14ac:dyDescent="0.3">
      <c r="A2596" s="264" t="str">
        <f t="shared" si="40"/>
        <v>Desert CenterCA</v>
      </c>
      <c r="B2596" s="269">
        <v>92239</v>
      </c>
      <c r="C2596" s="270" t="s">
        <v>3203</v>
      </c>
      <c r="D2596" s="270" t="s">
        <v>380</v>
      </c>
      <c r="E2596" s="277" t="s">
        <v>1030</v>
      </c>
      <c r="F2596" s="279" t="s">
        <v>484</v>
      </c>
    </row>
    <row r="2597" spans="1:6" x14ac:dyDescent="0.3">
      <c r="A2597" s="264" t="str">
        <f t="shared" si="40"/>
        <v>CasselCA</v>
      </c>
      <c r="B2597" s="269">
        <v>96016</v>
      </c>
      <c r="C2597" s="270" t="s">
        <v>3204</v>
      </c>
      <c r="D2597" s="270" t="s">
        <v>380</v>
      </c>
      <c r="E2597" s="277" t="s">
        <v>1029</v>
      </c>
      <c r="F2597" s="279" t="s">
        <v>484</v>
      </c>
    </row>
    <row r="2598" spans="1:6" x14ac:dyDescent="0.3">
      <c r="A2598" s="264" t="str">
        <f t="shared" si="40"/>
        <v>OccidentalCA</v>
      </c>
      <c r="B2598" s="269">
        <v>95419</v>
      </c>
      <c r="C2598" s="270" t="s">
        <v>3025</v>
      </c>
      <c r="D2598" s="270" t="s">
        <v>380</v>
      </c>
      <c r="E2598" s="277" t="s">
        <v>1039</v>
      </c>
      <c r="F2598" s="279" t="s">
        <v>484</v>
      </c>
    </row>
    <row r="2599" spans="1:6" x14ac:dyDescent="0.3">
      <c r="A2599" s="264" t="str">
        <f t="shared" si="40"/>
        <v>Clipper MillsCA</v>
      </c>
      <c r="B2599" s="269">
        <v>95930</v>
      </c>
      <c r="C2599" s="270" t="s">
        <v>3205</v>
      </c>
      <c r="D2599" s="270" t="s">
        <v>380</v>
      </c>
      <c r="E2599" s="277" t="s">
        <v>1006</v>
      </c>
      <c r="F2599" s="279" t="s">
        <v>484</v>
      </c>
    </row>
    <row r="2600" spans="1:6" x14ac:dyDescent="0.3">
      <c r="A2600" s="264" t="str">
        <f t="shared" si="40"/>
        <v>MilfordCA</v>
      </c>
      <c r="B2600" s="269">
        <v>96121</v>
      </c>
      <c r="C2600" s="270" t="s">
        <v>3206</v>
      </c>
      <c r="D2600" s="270" t="s">
        <v>380</v>
      </c>
      <c r="E2600" s="277" t="s">
        <v>1044</v>
      </c>
      <c r="F2600" s="279" t="s">
        <v>484</v>
      </c>
    </row>
    <row r="2601" spans="1:6" x14ac:dyDescent="0.3">
      <c r="A2601" s="264" t="str">
        <f t="shared" si="40"/>
        <v>SamoaCA</v>
      </c>
      <c r="B2601" s="269">
        <v>95564</v>
      </c>
      <c r="C2601" s="270" t="s">
        <v>3207</v>
      </c>
      <c r="D2601" s="270" t="s">
        <v>380</v>
      </c>
      <c r="E2601" s="277" t="s">
        <v>1014</v>
      </c>
      <c r="F2601" s="279" t="s">
        <v>484</v>
      </c>
    </row>
    <row r="2602" spans="1:6" x14ac:dyDescent="0.3">
      <c r="A2602" s="264" t="str">
        <f t="shared" si="40"/>
        <v>Dillon BeachCA</v>
      </c>
      <c r="B2602" s="269">
        <v>94929</v>
      </c>
      <c r="C2602" s="270" t="s">
        <v>3208</v>
      </c>
      <c r="D2602" s="270" t="s">
        <v>380</v>
      </c>
      <c r="E2602" s="277" t="s">
        <v>918</v>
      </c>
      <c r="F2602" s="279" t="s">
        <v>484</v>
      </c>
    </row>
    <row r="2603" spans="1:6" x14ac:dyDescent="0.3">
      <c r="A2603" s="264" t="str">
        <f t="shared" si="40"/>
        <v>King CityCA</v>
      </c>
      <c r="B2603" s="269">
        <v>93928</v>
      </c>
      <c r="C2603" s="270" t="s">
        <v>2825</v>
      </c>
      <c r="D2603" s="270" t="s">
        <v>380</v>
      </c>
      <c r="E2603" s="277" t="s">
        <v>1031</v>
      </c>
      <c r="F2603" s="279" t="s">
        <v>484</v>
      </c>
    </row>
    <row r="2604" spans="1:6" x14ac:dyDescent="0.3">
      <c r="A2604" s="264" t="str">
        <f t="shared" si="40"/>
        <v>FellowsCA</v>
      </c>
      <c r="B2604" s="269">
        <v>93224</v>
      </c>
      <c r="C2604" s="270" t="s">
        <v>3209</v>
      </c>
      <c r="D2604" s="270" t="s">
        <v>380</v>
      </c>
      <c r="E2604" s="277" t="s">
        <v>1004</v>
      </c>
      <c r="F2604" s="279" t="s">
        <v>484</v>
      </c>
    </row>
    <row r="2605" spans="1:6" x14ac:dyDescent="0.3">
      <c r="A2605" s="264" t="str">
        <f t="shared" si="40"/>
        <v>East FoothillsCA</v>
      </c>
      <c r="B2605" s="269">
        <v>95140</v>
      </c>
      <c r="C2605" s="270" t="s">
        <v>3210</v>
      </c>
      <c r="D2605" s="270" t="s">
        <v>380</v>
      </c>
      <c r="E2605" s="277" t="s">
        <v>915</v>
      </c>
      <c r="F2605" s="279" t="s">
        <v>484</v>
      </c>
    </row>
    <row r="2606" spans="1:6" x14ac:dyDescent="0.3">
      <c r="A2606" s="264" t="str">
        <f t="shared" si="40"/>
        <v>O NealsCA</v>
      </c>
      <c r="B2606" s="269">
        <v>93645</v>
      </c>
      <c r="C2606" s="270" t="s">
        <v>3211</v>
      </c>
      <c r="D2606" s="270" t="s">
        <v>380</v>
      </c>
      <c r="E2606" s="277" t="s">
        <v>1019</v>
      </c>
      <c r="F2606" s="279" t="s">
        <v>484</v>
      </c>
    </row>
    <row r="2607" spans="1:6" x14ac:dyDescent="0.3">
      <c r="A2607" s="264" t="str">
        <f t="shared" si="40"/>
        <v>LucerneCA</v>
      </c>
      <c r="B2607" s="269">
        <v>95443</v>
      </c>
      <c r="C2607" s="270" t="s">
        <v>2991</v>
      </c>
      <c r="D2607" s="270" t="s">
        <v>380</v>
      </c>
      <c r="E2607" s="277" t="s">
        <v>1008</v>
      </c>
      <c r="F2607" s="279" t="s">
        <v>484</v>
      </c>
    </row>
    <row r="2608" spans="1:6" x14ac:dyDescent="0.3">
      <c r="A2608" s="264" t="str">
        <f t="shared" si="40"/>
        <v>CanyonCA</v>
      </c>
      <c r="B2608" s="269">
        <v>94516</v>
      </c>
      <c r="C2608" s="270" t="s">
        <v>3212</v>
      </c>
      <c r="D2608" s="270" t="s">
        <v>380</v>
      </c>
      <c r="E2608" s="277" t="s">
        <v>918</v>
      </c>
      <c r="F2608" s="279" t="s">
        <v>484</v>
      </c>
    </row>
    <row r="2609" spans="1:6" x14ac:dyDescent="0.3">
      <c r="A2609" s="264" t="str">
        <f t="shared" si="40"/>
        <v>RanchitaCA</v>
      </c>
      <c r="B2609" s="269">
        <v>92066</v>
      </c>
      <c r="C2609" s="270" t="s">
        <v>3213</v>
      </c>
      <c r="D2609" s="270" t="s">
        <v>380</v>
      </c>
      <c r="E2609" s="277" t="s">
        <v>1033</v>
      </c>
      <c r="F2609" s="279" t="s">
        <v>484</v>
      </c>
    </row>
    <row r="2610" spans="1:6" x14ac:dyDescent="0.3">
      <c r="A2610" s="264" t="str">
        <f t="shared" si="40"/>
        <v>RobbinsCA</v>
      </c>
      <c r="B2610" s="269">
        <v>95676</v>
      </c>
      <c r="C2610" s="270" t="s">
        <v>3214</v>
      </c>
      <c r="D2610" s="270" t="s">
        <v>380</v>
      </c>
      <c r="E2610" s="277" t="s">
        <v>1051</v>
      </c>
      <c r="F2610" s="279" t="s">
        <v>484</v>
      </c>
    </row>
    <row r="2611" spans="1:6" x14ac:dyDescent="0.3">
      <c r="A2611" s="264" t="str">
        <f t="shared" si="40"/>
        <v>GuindaCA</v>
      </c>
      <c r="B2611" s="269">
        <v>95637</v>
      </c>
      <c r="C2611" s="270" t="s">
        <v>3215</v>
      </c>
      <c r="D2611" s="270" t="s">
        <v>380</v>
      </c>
      <c r="E2611" s="277" t="s">
        <v>912</v>
      </c>
      <c r="F2611" s="279" t="s">
        <v>484</v>
      </c>
    </row>
    <row r="2612" spans="1:6" x14ac:dyDescent="0.3">
      <c r="A2612" s="264" t="str">
        <f t="shared" si="40"/>
        <v>LitchfieldCA</v>
      </c>
      <c r="B2612" s="269">
        <v>96117</v>
      </c>
      <c r="C2612" s="270" t="s">
        <v>3216</v>
      </c>
      <c r="D2612" s="270" t="s">
        <v>380</v>
      </c>
      <c r="E2612" s="277" t="s">
        <v>1044</v>
      </c>
      <c r="F2612" s="279" t="s">
        <v>484</v>
      </c>
    </row>
    <row r="2613" spans="1:6" x14ac:dyDescent="0.3">
      <c r="A2613" s="264" t="str">
        <f t="shared" si="40"/>
        <v>ClarksburgCA</v>
      </c>
      <c r="B2613" s="269">
        <v>95639</v>
      </c>
      <c r="C2613" s="270" t="s">
        <v>2379</v>
      </c>
      <c r="D2613" s="270" t="s">
        <v>380</v>
      </c>
      <c r="E2613" s="277" t="s">
        <v>912</v>
      </c>
      <c r="F2613" s="279" t="s">
        <v>484</v>
      </c>
    </row>
    <row r="2614" spans="1:6" x14ac:dyDescent="0.3">
      <c r="A2614" s="264" t="str">
        <f t="shared" si="40"/>
        <v>North ForkCA</v>
      </c>
      <c r="B2614" s="269">
        <v>93669</v>
      </c>
      <c r="C2614" s="270" t="s">
        <v>2986</v>
      </c>
      <c r="D2614" s="270" t="s">
        <v>380</v>
      </c>
      <c r="E2614" s="277" t="s">
        <v>1019</v>
      </c>
      <c r="F2614" s="279" t="s">
        <v>484</v>
      </c>
    </row>
    <row r="2615" spans="1:6" x14ac:dyDescent="0.3">
      <c r="A2615" s="264" t="str">
        <f t="shared" si="40"/>
        <v>RichvaleCA</v>
      </c>
      <c r="B2615" s="269">
        <v>95974</v>
      </c>
      <c r="C2615" s="270" t="s">
        <v>3217</v>
      </c>
      <c r="D2615" s="270" t="s">
        <v>380</v>
      </c>
      <c r="E2615" s="277" t="s">
        <v>1006</v>
      </c>
      <c r="F2615" s="279" t="s">
        <v>484</v>
      </c>
    </row>
    <row r="2616" spans="1:6" x14ac:dyDescent="0.3">
      <c r="A2616" s="264" t="str">
        <f t="shared" si="40"/>
        <v>YorkvilleCA</v>
      </c>
      <c r="B2616" s="269">
        <v>95494</v>
      </c>
      <c r="C2616" s="270" t="s">
        <v>3218</v>
      </c>
      <c r="D2616" s="270" t="s">
        <v>380</v>
      </c>
      <c r="E2616" s="277" t="s">
        <v>1047</v>
      </c>
      <c r="F2616" s="279" t="s">
        <v>484</v>
      </c>
    </row>
    <row r="2617" spans="1:6" x14ac:dyDescent="0.3">
      <c r="A2617" s="264" t="str">
        <f t="shared" si="40"/>
        <v>Gold RunCA</v>
      </c>
      <c r="B2617" s="269">
        <v>95717</v>
      </c>
      <c r="C2617" s="270" t="s">
        <v>3219</v>
      </c>
      <c r="D2617" s="270" t="s">
        <v>380</v>
      </c>
      <c r="E2617" s="277" t="s">
        <v>912</v>
      </c>
      <c r="F2617" s="279" t="s">
        <v>484</v>
      </c>
    </row>
    <row r="2618" spans="1:6" x14ac:dyDescent="0.3">
      <c r="A2618" s="264" t="str">
        <f t="shared" si="40"/>
        <v>Duncans MillsCA</v>
      </c>
      <c r="B2618" s="269">
        <v>95430</v>
      </c>
      <c r="C2618" s="270" t="s">
        <v>3220</v>
      </c>
      <c r="D2618" s="270" t="s">
        <v>380</v>
      </c>
      <c r="E2618" s="277" t="s">
        <v>1039</v>
      </c>
      <c r="F2618" s="279" t="s">
        <v>484</v>
      </c>
    </row>
    <row r="2619" spans="1:6" x14ac:dyDescent="0.3">
      <c r="A2619" s="264" t="str">
        <f t="shared" si="40"/>
        <v>GlennvilleCA</v>
      </c>
      <c r="B2619" s="269">
        <v>93226</v>
      </c>
      <c r="C2619" s="270" t="s">
        <v>3221</v>
      </c>
      <c r="D2619" s="270" t="s">
        <v>380</v>
      </c>
      <c r="E2619" s="277" t="s">
        <v>1004</v>
      </c>
      <c r="F2619" s="279" t="s">
        <v>484</v>
      </c>
    </row>
    <row r="2620" spans="1:6" x14ac:dyDescent="0.3">
      <c r="A2620" s="264" t="str">
        <f t="shared" si="40"/>
        <v>CasparCA</v>
      </c>
      <c r="B2620" s="269">
        <v>95420</v>
      </c>
      <c r="C2620" s="270" t="s">
        <v>3222</v>
      </c>
      <c r="D2620" s="270" t="s">
        <v>380</v>
      </c>
      <c r="E2620" s="277" t="s">
        <v>1047</v>
      </c>
      <c r="F2620" s="279" t="s">
        <v>484</v>
      </c>
    </row>
    <row r="2621" spans="1:6" x14ac:dyDescent="0.3">
      <c r="A2621" s="264" t="str">
        <f t="shared" si="40"/>
        <v>BrooksCA</v>
      </c>
      <c r="B2621" s="269">
        <v>95606</v>
      </c>
      <c r="C2621" s="270" t="s">
        <v>3223</v>
      </c>
      <c r="D2621" s="270" t="s">
        <v>380</v>
      </c>
      <c r="E2621" s="277" t="s">
        <v>912</v>
      </c>
      <c r="F2621" s="279" t="s">
        <v>484</v>
      </c>
    </row>
    <row r="2622" spans="1:6" x14ac:dyDescent="0.3">
      <c r="A2622" s="264" t="str">
        <f t="shared" si="40"/>
        <v>WintonCA</v>
      </c>
      <c r="B2622" s="269">
        <v>95312</v>
      </c>
      <c r="C2622" s="270" t="s">
        <v>2863</v>
      </c>
      <c r="D2622" s="270" t="s">
        <v>380</v>
      </c>
      <c r="E2622" s="277" t="s">
        <v>1021</v>
      </c>
      <c r="F2622" s="279" t="s">
        <v>484</v>
      </c>
    </row>
    <row r="2623" spans="1:6" x14ac:dyDescent="0.3">
      <c r="A2623" s="264" t="str">
        <f t="shared" si="40"/>
        <v>HumeCA</v>
      </c>
      <c r="B2623" s="269">
        <v>93628</v>
      </c>
      <c r="C2623" s="270" t="s">
        <v>3224</v>
      </c>
      <c r="D2623" s="270" t="s">
        <v>380</v>
      </c>
      <c r="E2623" s="277" t="s">
        <v>1015</v>
      </c>
      <c r="F2623" s="279" t="s">
        <v>484</v>
      </c>
    </row>
    <row r="2624" spans="1:6" x14ac:dyDescent="0.3">
      <c r="A2624" s="264" t="str">
        <f t="shared" si="40"/>
        <v>CapayCA</v>
      </c>
      <c r="B2624" s="269">
        <v>95607</v>
      </c>
      <c r="C2624" s="270" t="s">
        <v>3225</v>
      </c>
      <c r="D2624" s="270" t="s">
        <v>380</v>
      </c>
      <c r="E2624" s="277" t="s">
        <v>912</v>
      </c>
      <c r="F2624" s="279" t="s">
        <v>484</v>
      </c>
    </row>
    <row r="2625" spans="1:6" x14ac:dyDescent="0.3">
      <c r="A2625" s="264" t="str">
        <f t="shared" si="40"/>
        <v>RedcrestCA</v>
      </c>
      <c r="B2625" s="269">
        <v>95569</v>
      </c>
      <c r="C2625" s="270" t="s">
        <v>3226</v>
      </c>
      <c r="D2625" s="270" t="s">
        <v>380</v>
      </c>
      <c r="E2625" s="277" t="s">
        <v>1014</v>
      </c>
      <c r="F2625" s="279" t="s">
        <v>484</v>
      </c>
    </row>
    <row r="2626" spans="1:6" x14ac:dyDescent="0.3">
      <c r="A2626" s="264" t="str">
        <f t="shared" si="40"/>
        <v>ForbestownCA</v>
      </c>
      <c r="B2626" s="269">
        <v>95925</v>
      </c>
      <c r="C2626" s="270" t="s">
        <v>3186</v>
      </c>
      <c r="D2626" s="270" t="s">
        <v>380</v>
      </c>
      <c r="E2626" s="277" t="s">
        <v>1006</v>
      </c>
      <c r="F2626" s="279" t="s">
        <v>484</v>
      </c>
    </row>
    <row r="2627" spans="1:6" x14ac:dyDescent="0.3">
      <c r="A2627" s="264" t="str">
        <f t="shared" si="40"/>
        <v>San GregorioCA</v>
      </c>
      <c r="B2627" s="269">
        <v>94074</v>
      </c>
      <c r="C2627" s="270" t="s">
        <v>3227</v>
      </c>
      <c r="D2627" s="270" t="s">
        <v>380</v>
      </c>
      <c r="E2627" s="277" t="s">
        <v>918</v>
      </c>
      <c r="F2627" s="279" t="s">
        <v>484</v>
      </c>
    </row>
    <row r="2628" spans="1:6" x14ac:dyDescent="0.3">
      <c r="A2628" s="264" t="str">
        <f t="shared" ref="A2628:A2691" si="41">CONCATENATE(C2628,D2628)</f>
        <v>Hat CreekCA</v>
      </c>
      <c r="B2628" s="269">
        <v>96040</v>
      </c>
      <c r="C2628" s="270" t="s">
        <v>3228</v>
      </c>
      <c r="D2628" s="270" t="s">
        <v>380</v>
      </c>
      <c r="E2628" s="277" t="s">
        <v>1029</v>
      </c>
      <c r="F2628" s="279" t="s">
        <v>484</v>
      </c>
    </row>
    <row r="2629" spans="1:6" x14ac:dyDescent="0.3">
      <c r="A2629" s="264" t="str">
        <f t="shared" si="41"/>
        <v>Myers FlatCA</v>
      </c>
      <c r="B2629" s="269">
        <v>95571</v>
      </c>
      <c r="C2629" s="270" t="s">
        <v>3130</v>
      </c>
      <c r="D2629" s="270" t="s">
        <v>380</v>
      </c>
      <c r="E2629" s="277" t="s">
        <v>1014</v>
      </c>
      <c r="F2629" s="279" t="s">
        <v>484</v>
      </c>
    </row>
    <row r="2630" spans="1:6" x14ac:dyDescent="0.3">
      <c r="A2630" s="264" t="str">
        <f t="shared" si="41"/>
        <v>JamestownCA</v>
      </c>
      <c r="B2630" s="269">
        <v>95309</v>
      </c>
      <c r="C2630" s="270" t="s">
        <v>1787</v>
      </c>
      <c r="D2630" s="270" t="s">
        <v>380</v>
      </c>
      <c r="E2630" s="277" t="s">
        <v>1041</v>
      </c>
      <c r="F2630" s="279" t="s">
        <v>484</v>
      </c>
    </row>
    <row r="2631" spans="1:6" x14ac:dyDescent="0.3">
      <c r="A2631" s="264" t="str">
        <f t="shared" si="41"/>
        <v>AnnapolisCA</v>
      </c>
      <c r="B2631" s="269">
        <v>95412</v>
      </c>
      <c r="C2631" s="270" t="s">
        <v>3229</v>
      </c>
      <c r="D2631" s="270" t="s">
        <v>380</v>
      </c>
      <c r="E2631" s="277" t="s">
        <v>1039</v>
      </c>
      <c r="F2631" s="279" t="s">
        <v>484</v>
      </c>
    </row>
    <row r="2632" spans="1:6" x14ac:dyDescent="0.3">
      <c r="A2632" s="264" t="str">
        <f t="shared" si="41"/>
        <v>NicolausCA</v>
      </c>
      <c r="B2632" s="269">
        <v>95837</v>
      </c>
      <c r="C2632" s="270" t="s">
        <v>3230</v>
      </c>
      <c r="D2632" s="270" t="s">
        <v>380</v>
      </c>
      <c r="E2632" s="277" t="s">
        <v>1051</v>
      </c>
      <c r="F2632" s="279" t="s">
        <v>484</v>
      </c>
    </row>
    <row r="2633" spans="1:6" x14ac:dyDescent="0.3">
      <c r="A2633" s="264" t="str">
        <f t="shared" si="41"/>
        <v>Port CostaCA</v>
      </c>
      <c r="B2633" s="269">
        <v>94569</v>
      </c>
      <c r="C2633" s="270" t="s">
        <v>3231</v>
      </c>
      <c r="D2633" s="270" t="s">
        <v>380</v>
      </c>
      <c r="E2633" s="277" t="s">
        <v>918</v>
      </c>
      <c r="F2633" s="279" t="s">
        <v>484</v>
      </c>
    </row>
    <row r="2634" spans="1:6" x14ac:dyDescent="0.3">
      <c r="A2634" s="264" t="str">
        <f t="shared" si="41"/>
        <v>Myers FlatCA</v>
      </c>
      <c r="B2634" s="269">
        <v>95559</v>
      </c>
      <c r="C2634" s="270" t="s">
        <v>3130</v>
      </c>
      <c r="D2634" s="270" t="s">
        <v>380</v>
      </c>
      <c r="E2634" s="277" t="s">
        <v>1014</v>
      </c>
      <c r="F2634" s="279" t="s">
        <v>484</v>
      </c>
    </row>
    <row r="2635" spans="1:6" x14ac:dyDescent="0.3">
      <c r="A2635" s="264" t="str">
        <f t="shared" si="41"/>
        <v>WestportCA</v>
      </c>
      <c r="B2635" s="269">
        <v>95488</v>
      </c>
      <c r="C2635" s="270" t="s">
        <v>3232</v>
      </c>
      <c r="D2635" s="270" t="s">
        <v>380</v>
      </c>
      <c r="E2635" s="277" t="s">
        <v>1047</v>
      </c>
      <c r="F2635" s="279" t="s">
        <v>484</v>
      </c>
    </row>
    <row r="2636" spans="1:6" x14ac:dyDescent="0.3">
      <c r="A2636" s="264" t="str">
        <f t="shared" si="41"/>
        <v>WoodlandCA</v>
      </c>
      <c r="B2636" s="269">
        <v>95698</v>
      </c>
      <c r="C2636" s="270" t="s">
        <v>2648</v>
      </c>
      <c r="D2636" s="270" t="s">
        <v>380</v>
      </c>
      <c r="E2636" s="277" t="s">
        <v>912</v>
      </c>
      <c r="F2636" s="279" t="s">
        <v>484</v>
      </c>
    </row>
    <row r="2637" spans="1:6" x14ac:dyDescent="0.3">
      <c r="A2637" s="264" t="str">
        <f t="shared" si="41"/>
        <v>DescansoCA</v>
      </c>
      <c r="B2637" s="269">
        <v>91931</v>
      </c>
      <c r="C2637" s="270" t="s">
        <v>3063</v>
      </c>
      <c r="D2637" s="270" t="s">
        <v>380</v>
      </c>
      <c r="E2637" s="277" t="s">
        <v>1033</v>
      </c>
      <c r="F2637" s="279" t="s">
        <v>484</v>
      </c>
    </row>
    <row r="2638" spans="1:6" x14ac:dyDescent="0.3">
      <c r="A2638" s="264" t="str">
        <f t="shared" si="41"/>
        <v>Mount LagunaCA</v>
      </c>
      <c r="B2638" s="269">
        <v>91948</v>
      </c>
      <c r="C2638" s="270" t="s">
        <v>3233</v>
      </c>
      <c r="D2638" s="270" t="s">
        <v>380</v>
      </c>
      <c r="E2638" s="277" t="s">
        <v>1033</v>
      </c>
      <c r="F2638" s="279" t="s">
        <v>484</v>
      </c>
    </row>
    <row r="2639" spans="1:6" x14ac:dyDescent="0.3">
      <c r="A2639" s="264" t="str">
        <f t="shared" si="41"/>
        <v>PhiloCA</v>
      </c>
      <c r="B2639" s="269">
        <v>95463</v>
      </c>
      <c r="C2639" s="270" t="s">
        <v>3117</v>
      </c>
      <c r="D2639" s="270" t="s">
        <v>380</v>
      </c>
      <c r="E2639" s="277" t="s">
        <v>1047</v>
      </c>
      <c r="F2639" s="279" t="s">
        <v>484</v>
      </c>
    </row>
    <row r="2640" spans="1:6" x14ac:dyDescent="0.3">
      <c r="A2640" s="264" t="str">
        <f t="shared" si="41"/>
        <v>BadgerCA</v>
      </c>
      <c r="B2640" s="269">
        <v>93603</v>
      </c>
      <c r="C2640" s="270" t="s">
        <v>3234</v>
      </c>
      <c r="D2640" s="270" t="s">
        <v>380</v>
      </c>
      <c r="E2640" s="277" t="s">
        <v>1050</v>
      </c>
      <c r="F2640" s="279" t="s">
        <v>484</v>
      </c>
    </row>
    <row r="2641" spans="1:6" x14ac:dyDescent="0.3">
      <c r="A2641" s="264" t="str">
        <f t="shared" si="41"/>
        <v>San LucasCA</v>
      </c>
      <c r="B2641" s="269">
        <v>93954</v>
      </c>
      <c r="C2641" s="270" t="s">
        <v>3235</v>
      </c>
      <c r="D2641" s="270" t="s">
        <v>380</v>
      </c>
      <c r="E2641" s="277" t="s">
        <v>1031</v>
      </c>
      <c r="F2641" s="279" t="s">
        <v>484</v>
      </c>
    </row>
    <row r="2642" spans="1:6" x14ac:dyDescent="0.3">
      <c r="A2642" s="264" t="str">
        <f t="shared" si="41"/>
        <v>Mill CreekCA</v>
      </c>
      <c r="B2642" s="269">
        <v>96063</v>
      </c>
      <c r="C2642" s="270" t="s">
        <v>3236</v>
      </c>
      <c r="D2642" s="270" t="s">
        <v>380</v>
      </c>
      <c r="E2642" s="277" t="s">
        <v>1028</v>
      </c>
      <c r="F2642" s="279" t="s">
        <v>484</v>
      </c>
    </row>
    <row r="2643" spans="1:6" x14ac:dyDescent="0.3">
      <c r="A2643" s="264" t="str">
        <f t="shared" si="41"/>
        <v>Deer ParkCA</v>
      </c>
      <c r="B2643" s="269">
        <v>94576</v>
      </c>
      <c r="C2643" s="270" t="s">
        <v>3237</v>
      </c>
      <c r="D2643" s="270" t="s">
        <v>380</v>
      </c>
      <c r="E2643" s="277" t="s">
        <v>1025</v>
      </c>
      <c r="F2643" s="279" t="s">
        <v>484</v>
      </c>
    </row>
    <row r="2644" spans="1:6" x14ac:dyDescent="0.3">
      <c r="A2644" s="264" t="str">
        <f t="shared" si="41"/>
        <v>BangorCA</v>
      </c>
      <c r="B2644" s="269">
        <v>95972</v>
      </c>
      <c r="C2644" s="270" t="s">
        <v>1561</v>
      </c>
      <c r="D2644" s="270" t="s">
        <v>380</v>
      </c>
      <c r="E2644" s="277" t="s">
        <v>1006</v>
      </c>
      <c r="F2644" s="279" t="s">
        <v>484</v>
      </c>
    </row>
    <row r="2645" spans="1:6" x14ac:dyDescent="0.3">
      <c r="A2645" s="264" t="str">
        <f t="shared" si="41"/>
        <v>VernalisCA</v>
      </c>
      <c r="B2645" s="269">
        <v>95385</v>
      </c>
      <c r="C2645" s="270" t="s">
        <v>3238</v>
      </c>
      <c r="D2645" s="270" t="s">
        <v>380</v>
      </c>
      <c r="E2645" s="277" t="s">
        <v>1023</v>
      </c>
      <c r="F2645" s="279" t="s">
        <v>484</v>
      </c>
    </row>
    <row r="2646" spans="1:6" x14ac:dyDescent="0.3">
      <c r="A2646" s="264" t="str">
        <f t="shared" si="41"/>
        <v>Old StationCA</v>
      </c>
      <c r="B2646" s="269">
        <v>96071</v>
      </c>
      <c r="C2646" s="270" t="s">
        <v>3239</v>
      </c>
      <c r="D2646" s="270" t="s">
        <v>380</v>
      </c>
      <c r="E2646" s="277" t="s">
        <v>1029</v>
      </c>
      <c r="F2646" s="279" t="s">
        <v>484</v>
      </c>
    </row>
    <row r="2647" spans="1:6" x14ac:dyDescent="0.3">
      <c r="A2647" s="264" t="str">
        <f t="shared" si="41"/>
        <v>Big BendCA</v>
      </c>
      <c r="B2647" s="269">
        <v>96011</v>
      </c>
      <c r="C2647" s="270" t="s">
        <v>3240</v>
      </c>
      <c r="D2647" s="270" t="s">
        <v>380</v>
      </c>
      <c r="E2647" s="277" t="s">
        <v>1029</v>
      </c>
      <c r="F2647" s="279" t="s">
        <v>484</v>
      </c>
    </row>
    <row r="2648" spans="1:6" x14ac:dyDescent="0.3">
      <c r="A2648" s="264" t="str">
        <f t="shared" si="41"/>
        <v>Upper LakeCA</v>
      </c>
      <c r="B2648" s="269">
        <v>95493</v>
      </c>
      <c r="C2648" s="270" t="s">
        <v>3017</v>
      </c>
      <c r="D2648" s="270" t="s">
        <v>380</v>
      </c>
      <c r="E2648" s="277" t="s">
        <v>1008</v>
      </c>
      <c r="F2648" s="279" t="s">
        <v>484</v>
      </c>
    </row>
    <row r="2649" spans="1:6" x14ac:dyDescent="0.3">
      <c r="A2649" s="264" t="str">
        <f t="shared" si="41"/>
        <v>LakeshoreCA</v>
      </c>
      <c r="B2649" s="269">
        <v>93634</v>
      </c>
      <c r="C2649" s="270" t="s">
        <v>3241</v>
      </c>
      <c r="D2649" s="270" t="s">
        <v>380</v>
      </c>
      <c r="E2649" s="277" t="s">
        <v>1015</v>
      </c>
      <c r="F2649" s="279" t="s">
        <v>484</v>
      </c>
    </row>
    <row r="2650" spans="1:6" x14ac:dyDescent="0.3">
      <c r="A2650" s="264" t="str">
        <f t="shared" si="41"/>
        <v>PescaderoCA</v>
      </c>
      <c r="B2650" s="269">
        <v>94021</v>
      </c>
      <c r="C2650" s="270" t="s">
        <v>3112</v>
      </c>
      <c r="D2650" s="270" t="s">
        <v>380</v>
      </c>
      <c r="E2650" s="277" t="s">
        <v>918</v>
      </c>
      <c r="F2650" s="279" t="s">
        <v>484</v>
      </c>
    </row>
    <row r="2651" spans="1:6" x14ac:dyDescent="0.3">
      <c r="A2651" s="264" t="str">
        <f t="shared" si="41"/>
        <v>Twin BridgesCA</v>
      </c>
      <c r="B2651" s="269">
        <v>95735</v>
      </c>
      <c r="C2651" s="270" t="s">
        <v>3242</v>
      </c>
      <c r="D2651" s="270" t="s">
        <v>380</v>
      </c>
      <c r="E2651" s="277" t="s">
        <v>912</v>
      </c>
      <c r="F2651" s="279" t="s">
        <v>484</v>
      </c>
    </row>
    <row r="2652" spans="1:6" x14ac:dyDescent="0.3">
      <c r="A2652" s="264" t="str">
        <f t="shared" si="41"/>
        <v>CastellaCA</v>
      </c>
      <c r="B2652" s="269">
        <v>96017</v>
      </c>
      <c r="C2652" s="270" t="s">
        <v>3243</v>
      </c>
      <c r="D2652" s="270" t="s">
        <v>380</v>
      </c>
      <c r="E2652" s="277" t="s">
        <v>1029</v>
      </c>
      <c r="F2652" s="279" t="s">
        <v>484</v>
      </c>
    </row>
    <row r="2653" spans="1:6" x14ac:dyDescent="0.3">
      <c r="A2653" s="264" t="str">
        <f t="shared" si="41"/>
        <v>KyburzCA</v>
      </c>
      <c r="B2653" s="269">
        <v>95720</v>
      </c>
      <c r="C2653" s="270" t="s">
        <v>3244</v>
      </c>
      <c r="D2653" s="270" t="s">
        <v>380</v>
      </c>
      <c r="E2653" s="277" t="s">
        <v>912</v>
      </c>
      <c r="F2653" s="279" t="s">
        <v>484</v>
      </c>
    </row>
    <row r="2654" spans="1:6" x14ac:dyDescent="0.3">
      <c r="A2654" s="264" t="str">
        <f t="shared" si="41"/>
        <v>WoodyCA</v>
      </c>
      <c r="B2654" s="269">
        <v>93287</v>
      </c>
      <c r="C2654" s="270" t="s">
        <v>3245</v>
      </c>
      <c r="D2654" s="270" t="s">
        <v>380</v>
      </c>
      <c r="E2654" s="277" t="s">
        <v>1004</v>
      </c>
      <c r="F2654" s="279" t="s">
        <v>484</v>
      </c>
    </row>
    <row r="2655" spans="1:6" x14ac:dyDescent="0.3">
      <c r="A2655" s="264" t="str">
        <f t="shared" si="41"/>
        <v>BranscombCA</v>
      </c>
      <c r="B2655" s="269">
        <v>95417</v>
      </c>
      <c r="C2655" s="270" t="s">
        <v>3246</v>
      </c>
      <c r="D2655" s="270" t="s">
        <v>380</v>
      </c>
      <c r="E2655" s="277" t="s">
        <v>1047</v>
      </c>
      <c r="F2655" s="279" t="s">
        <v>484</v>
      </c>
    </row>
    <row r="2656" spans="1:6" x14ac:dyDescent="0.3">
      <c r="A2656" s="264" t="str">
        <f t="shared" si="41"/>
        <v>VisaliaCA</v>
      </c>
      <c r="B2656" s="269">
        <v>93670</v>
      </c>
      <c r="C2656" s="270" t="s">
        <v>2540</v>
      </c>
      <c r="D2656" s="270" t="s">
        <v>380</v>
      </c>
      <c r="E2656" s="277" t="s">
        <v>1050</v>
      </c>
      <c r="F2656" s="279" t="s">
        <v>484</v>
      </c>
    </row>
    <row r="2657" spans="1:6" x14ac:dyDescent="0.3">
      <c r="A2657" s="264" t="str">
        <f t="shared" si="41"/>
        <v>Mc KittrickCA</v>
      </c>
      <c r="B2657" s="269">
        <v>93251</v>
      </c>
      <c r="C2657" s="270" t="s">
        <v>3247</v>
      </c>
      <c r="D2657" s="270" t="s">
        <v>380</v>
      </c>
      <c r="E2657" s="277" t="s">
        <v>1004</v>
      </c>
      <c r="F2657" s="279" t="s">
        <v>484</v>
      </c>
    </row>
    <row r="2658" spans="1:6" x14ac:dyDescent="0.3">
      <c r="A2658" s="264" t="str">
        <f t="shared" si="41"/>
        <v>Walnut GroveCA</v>
      </c>
      <c r="B2658" s="269">
        <v>95680</v>
      </c>
      <c r="C2658" s="270" t="s">
        <v>1672</v>
      </c>
      <c r="D2658" s="270" t="s">
        <v>380</v>
      </c>
      <c r="E2658" s="277" t="s">
        <v>912</v>
      </c>
      <c r="F2658" s="279" t="s">
        <v>484</v>
      </c>
    </row>
    <row r="2659" spans="1:6" x14ac:dyDescent="0.3">
      <c r="A2659" s="264" t="str">
        <f t="shared" si="41"/>
        <v>Big CreekCA</v>
      </c>
      <c r="B2659" s="269">
        <v>93605</v>
      </c>
      <c r="C2659" s="270" t="s">
        <v>3248</v>
      </c>
      <c r="D2659" s="270" t="s">
        <v>380</v>
      </c>
      <c r="E2659" s="277" t="s">
        <v>1015</v>
      </c>
      <c r="F2659" s="279" t="s">
        <v>484</v>
      </c>
    </row>
    <row r="2660" spans="1:6" x14ac:dyDescent="0.3">
      <c r="A2660" s="264" t="str">
        <f t="shared" si="41"/>
        <v>KorbelCA</v>
      </c>
      <c r="B2660" s="269">
        <v>95550</v>
      </c>
      <c r="C2660" s="270" t="s">
        <v>3249</v>
      </c>
      <c r="D2660" s="270" t="s">
        <v>380</v>
      </c>
      <c r="E2660" s="277" t="s">
        <v>1014</v>
      </c>
      <c r="F2660" s="279" t="s">
        <v>484</v>
      </c>
    </row>
    <row r="2661" spans="1:6" x14ac:dyDescent="0.3">
      <c r="A2661" s="264" t="str">
        <f t="shared" si="41"/>
        <v>Loma LindaCA</v>
      </c>
      <c r="B2661" s="269">
        <v>92318</v>
      </c>
      <c r="C2661" s="270" t="s">
        <v>2737</v>
      </c>
      <c r="D2661" s="270" t="s">
        <v>380</v>
      </c>
      <c r="E2661" s="277" t="s">
        <v>1030</v>
      </c>
      <c r="F2661" s="279" t="s">
        <v>484</v>
      </c>
    </row>
    <row r="2662" spans="1:6" x14ac:dyDescent="0.3">
      <c r="A2662" s="264" t="str">
        <f t="shared" si="41"/>
        <v>WashingtonCA</v>
      </c>
      <c r="B2662" s="269">
        <v>95986</v>
      </c>
      <c r="C2662" s="270" t="s">
        <v>1404</v>
      </c>
      <c r="D2662" s="270" t="s">
        <v>380</v>
      </c>
      <c r="E2662" s="277" t="s">
        <v>1045</v>
      </c>
      <c r="F2662" s="279" t="s">
        <v>484</v>
      </c>
    </row>
    <row r="2663" spans="1:6" x14ac:dyDescent="0.3">
      <c r="A2663" s="264" t="str">
        <f t="shared" si="41"/>
        <v>BrooksCA</v>
      </c>
      <c r="B2663" s="269">
        <v>95679</v>
      </c>
      <c r="C2663" s="270" t="s">
        <v>3223</v>
      </c>
      <c r="D2663" s="270" t="s">
        <v>380</v>
      </c>
      <c r="E2663" s="277" t="s">
        <v>912</v>
      </c>
      <c r="F2663" s="279" t="s">
        <v>484</v>
      </c>
    </row>
    <row r="2664" spans="1:6" x14ac:dyDescent="0.3">
      <c r="A2664" s="264" t="str">
        <f t="shared" si="41"/>
        <v>ValyermoCA</v>
      </c>
      <c r="B2664" s="269">
        <v>93563</v>
      </c>
      <c r="C2664" s="270" t="s">
        <v>3250</v>
      </c>
      <c r="D2664" s="270" t="s">
        <v>380</v>
      </c>
      <c r="E2664" s="277" t="s">
        <v>1017</v>
      </c>
      <c r="F2664" s="279" t="s">
        <v>484</v>
      </c>
    </row>
    <row r="2665" spans="1:6" x14ac:dyDescent="0.3">
      <c r="A2665" s="264" t="str">
        <f t="shared" si="41"/>
        <v>RandsburgCA</v>
      </c>
      <c r="B2665" s="269">
        <v>93554</v>
      </c>
      <c r="C2665" s="270" t="s">
        <v>3251</v>
      </c>
      <c r="D2665" s="270" t="s">
        <v>380</v>
      </c>
      <c r="E2665" s="277" t="s">
        <v>1004</v>
      </c>
      <c r="F2665" s="279" t="s">
        <v>484</v>
      </c>
    </row>
    <row r="2666" spans="1:6" x14ac:dyDescent="0.3">
      <c r="A2666" s="264" t="str">
        <f t="shared" si="41"/>
        <v>Point Reyes StationCA</v>
      </c>
      <c r="B2666" s="269">
        <v>94950</v>
      </c>
      <c r="C2666" s="270" t="s">
        <v>3071</v>
      </c>
      <c r="D2666" s="270" t="s">
        <v>380</v>
      </c>
      <c r="E2666" s="277" t="s">
        <v>918</v>
      </c>
      <c r="F2666" s="279" t="s">
        <v>484</v>
      </c>
    </row>
    <row r="2667" spans="1:6" x14ac:dyDescent="0.3">
      <c r="A2667" s="264" t="str">
        <f t="shared" si="41"/>
        <v>RavendaleCA</v>
      </c>
      <c r="B2667" s="269">
        <v>96123</v>
      </c>
      <c r="C2667" s="270" t="s">
        <v>3252</v>
      </c>
      <c r="D2667" s="270" t="s">
        <v>380</v>
      </c>
      <c r="E2667" s="277" t="s">
        <v>1044</v>
      </c>
      <c r="F2667" s="279" t="s">
        <v>484</v>
      </c>
    </row>
    <row r="2668" spans="1:6" x14ac:dyDescent="0.3">
      <c r="A2668" s="264" t="str">
        <f t="shared" si="41"/>
        <v>HumeCA</v>
      </c>
      <c r="B2668" s="269">
        <v>93633</v>
      </c>
      <c r="C2668" s="270" t="s">
        <v>3224</v>
      </c>
      <c r="D2668" s="270" t="s">
        <v>380</v>
      </c>
      <c r="E2668" s="277" t="s">
        <v>1015</v>
      </c>
      <c r="F2668" s="279" t="s">
        <v>484</v>
      </c>
    </row>
    <row r="2669" spans="1:6" x14ac:dyDescent="0.3">
      <c r="A2669" s="264" t="str">
        <f t="shared" si="41"/>
        <v>MadelineCA</v>
      </c>
      <c r="B2669" s="269">
        <v>96119</v>
      </c>
      <c r="C2669" s="270" t="s">
        <v>3253</v>
      </c>
      <c r="D2669" s="270" t="s">
        <v>380</v>
      </c>
      <c r="E2669" s="277" t="s">
        <v>1044</v>
      </c>
      <c r="F2669" s="279" t="s">
        <v>484</v>
      </c>
    </row>
    <row r="2670" spans="1:6" x14ac:dyDescent="0.3">
      <c r="A2670" s="264" t="str">
        <f t="shared" si="41"/>
        <v>Soda SpringsCA</v>
      </c>
      <c r="B2670" s="269">
        <v>95715</v>
      </c>
      <c r="C2670" s="270" t="s">
        <v>3151</v>
      </c>
      <c r="D2670" s="270" t="s">
        <v>380</v>
      </c>
      <c r="E2670" s="277" t="s">
        <v>912</v>
      </c>
      <c r="F2670" s="279" t="s">
        <v>484</v>
      </c>
    </row>
    <row r="2671" spans="1:6" x14ac:dyDescent="0.3">
      <c r="A2671" s="264" t="str">
        <f t="shared" si="41"/>
        <v>TruckeeCA</v>
      </c>
      <c r="B2671" s="269">
        <v>96111</v>
      </c>
      <c r="C2671" s="270" t="s">
        <v>2775</v>
      </c>
      <c r="D2671" s="270" t="s">
        <v>380</v>
      </c>
      <c r="E2671" s="277" t="s">
        <v>1045</v>
      </c>
      <c r="F2671" s="279" t="s">
        <v>484</v>
      </c>
    </row>
    <row r="2672" spans="1:6" x14ac:dyDescent="0.3">
      <c r="A2672" s="264" t="str">
        <f t="shared" si="41"/>
        <v>CorningCA</v>
      </c>
      <c r="B2672" s="269">
        <v>96029</v>
      </c>
      <c r="C2672" s="270" t="s">
        <v>1907</v>
      </c>
      <c r="D2672" s="270" t="s">
        <v>380</v>
      </c>
      <c r="E2672" s="277" t="s">
        <v>1028</v>
      </c>
      <c r="F2672" s="279" t="s">
        <v>484</v>
      </c>
    </row>
    <row r="2673" spans="1:6" x14ac:dyDescent="0.3">
      <c r="A2673" s="264" t="str">
        <f t="shared" si="41"/>
        <v>WendelCA</v>
      </c>
      <c r="B2673" s="269">
        <v>96136</v>
      </c>
      <c r="C2673" s="270" t="s">
        <v>3254</v>
      </c>
      <c r="D2673" s="270" t="s">
        <v>380</v>
      </c>
      <c r="E2673" s="277" t="s">
        <v>1044</v>
      </c>
      <c r="F2673" s="279" t="s">
        <v>484</v>
      </c>
    </row>
    <row r="2674" spans="1:6" x14ac:dyDescent="0.3">
      <c r="A2674" s="264" t="str">
        <f t="shared" si="41"/>
        <v>Birds LandingCA</v>
      </c>
      <c r="B2674" s="269">
        <v>94512</v>
      </c>
      <c r="C2674" s="270" t="s">
        <v>3255</v>
      </c>
      <c r="D2674" s="270" t="s">
        <v>380</v>
      </c>
      <c r="E2674" s="277" t="s">
        <v>1049</v>
      </c>
      <c r="F2674" s="279" t="s">
        <v>484</v>
      </c>
    </row>
    <row r="2675" spans="1:6" x14ac:dyDescent="0.3">
      <c r="A2675" s="264" t="str">
        <f t="shared" si="41"/>
        <v>Soda SpringsCA</v>
      </c>
      <c r="B2675" s="269">
        <v>95724</v>
      </c>
      <c r="C2675" s="270" t="s">
        <v>3151</v>
      </c>
      <c r="D2675" s="270" t="s">
        <v>380</v>
      </c>
      <c r="E2675" s="277" t="s">
        <v>912</v>
      </c>
      <c r="F2675" s="279" t="s">
        <v>484</v>
      </c>
    </row>
    <row r="2676" spans="1:6" x14ac:dyDescent="0.3">
      <c r="A2676" s="264" t="str">
        <f t="shared" si="41"/>
        <v>CasmaliaCA</v>
      </c>
      <c r="B2676" s="269">
        <v>93429</v>
      </c>
      <c r="C2676" s="270" t="s">
        <v>3256</v>
      </c>
      <c r="D2676" s="270" t="s">
        <v>380</v>
      </c>
      <c r="E2676" s="277" t="s">
        <v>1038</v>
      </c>
      <c r="F2676" s="279" t="s">
        <v>484</v>
      </c>
    </row>
    <row r="2677" spans="1:6" x14ac:dyDescent="0.3">
      <c r="A2677" s="264" t="str">
        <f t="shared" si="41"/>
        <v>NubieberCA</v>
      </c>
      <c r="B2677" s="269">
        <v>96068</v>
      </c>
      <c r="C2677" s="270" t="s">
        <v>3257</v>
      </c>
      <c r="D2677" s="270" t="s">
        <v>380</v>
      </c>
      <c r="E2677" s="277" t="s">
        <v>1044</v>
      </c>
      <c r="F2677" s="279" t="s">
        <v>484</v>
      </c>
    </row>
    <row r="2678" spans="1:6" x14ac:dyDescent="0.3">
      <c r="A2678" s="264" t="str">
        <f t="shared" si="41"/>
        <v>NelsonCA</v>
      </c>
      <c r="B2678" s="269">
        <v>95958</v>
      </c>
      <c r="C2678" s="270" t="s">
        <v>3258</v>
      </c>
      <c r="D2678" s="270" t="s">
        <v>380</v>
      </c>
      <c r="E2678" s="277" t="s">
        <v>1006</v>
      </c>
      <c r="F2678" s="279" t="s">
        <v>484</v>
      </c>
    </row>
    <row r="2679" spans="1:6" x14ac:dyDescent="0.3">
      <c r="A2679" s="264" t="str">
        <f t="shared" si="41"/>
        <v>TermoCA</v>
      </c>
      <c r="B2679" s="269">
        <v>96132</v>
      </c>
      <c r="C2679" s="270" t="s">
        <v>3259</v>
      </c>
      <c r="D2679" s="270" t="s">
        <v>380</v>
      </c>
      <c r="E2679" s="277" t="s">
        <v>1044</v>
      </c>
      <c r="F2679" s="279" t="s">
        <v>484</v>
      </c>
    </row>
    <row r="2680" spans="1:6" x14ac:dyDescent="0.3">
      <c r="A2680" s="264" t="str">
        <f t="shared" si="41"/>
        <v>EssexCA</v>
      </c>
      <c r="B2680" s="269">
        <v>92332</v>
      </c>
      <c r="C2680" s="270" t="s">
        <v>3260</v>
      </c>
      <c r="D2680" s="270" t="s">
        <v>380</v>
      </c>
      <c r="E2680" s="277" t="s">
        <v>1030</v>
      </c>
      <c r="F2680" s="279" t="s">
        <v>484</v>
      </c>
    </row>
    <row r="2681" spans="1:6" x14ac:dyDescent="0.3">
      <c r="A2681" s="264" t="str">
        <f t="shared" si="41"/>
        <v>HarmonyCA</v>
      </c>
      <c r="B2681" s="269">
        <v>93435</v>
      </c>
      <c r="C2681" s="270" t="s">
        <v>3261</v>
      </c>
      <c r="D2681" s="270" t="s">
        <v>380</v>
      </c>
      <c r="E2681" s="277" t="s">
        <v>1035</v>
      </c>
      <c r="F2681" s="279" t="s">
        <v>484</v>
      </c>
    </row>
    <row r="2682" spans="1:6" x14ac:dyDescent="0.3">
      <c r="A2682" s="264" t="str">
        <f t="shared" si="41"/>
        <v>MojaveCA</v>
      </c>
      <c r="B2682" s="269">
        <v>93519</v>
      </c>
      <c r="C2682" s="270" t="s">
        <v>2945</v>
      </c>
      <c r="D2682" s="270" t="s">
        <v>380</v>
      </c>
      <c r="E2682" s="277" t="s">
        <v>1004</v>
      </c>
      <c r="F2682" s="279" t="s">
        <v>484</v>
      </c>
    </row>
    <row r="2683" spans="1:6" x14ac:dyDescent="0.3">
      <c r="A2683" s="264" t="str">
        <f t="shared" si="41"/>
        <v>Mill CreekCA</v>
      </c>
      <c r="B2683" s="269">
        <v>96061</v>
      </c>
      <c r="C2683" s="270" t="s">
        <v>3236</v>
      </c>
      <c r="D2683" s="270" t="s">
        <v>380</v>
      </c>
      <c r="E2683" s="277" t="s">
        <v>1028</v>
      </c>
      <c r="F2683" s="279" t="s">
        <v>484</v>
      </c>
    </row>
    <row r="2684" spans="1:6" x14ac:dyDescent="0.3">
      <c r="A2684" s="264" t="str">
        <f t="shared" si="41"/>
        <v>San JoseCA</v>
      </c>
      <c r="B2684" s="269">
        <v>95141</v>
      </c>
      <c r="C2684" s="270" t="s">
        <v>2487</v>
      </c>
      <c r="D2684" s="270" t="s">
        <v>380</v>
      </c>
      <c r="E2684" s="277" t="s">
        <v>915</v>
      </c>
      <c r="F2684" s="279" t="s">
        <v>484</v>
      </c>
    </row>
    <row r="2685" spans="1:6" x14ac:dyDescent="0.3">
      <c r="A2685" s="264" t="str">
        <f t="shared" si="41"/>
        <v>StrawberryCA</v>
      </c>
      <c r="B2685" s="269">
        <v>95375</v>
      </c>
      <c r="C2685" s="270" t="s">
        <v>3262</v>
      </c>
      <c r="D2685" s="270" t="s">
        <v>380</v>
      </c>
      <c r="E2685" s="277" t="s">
        <v>1041</v>
      </c>
      <c r="F2685" s="279" t="s">
        <v>484</v>
      </c>
    </row>
    <row r="2686" spans="1:6" x14ac:dyDescent="0.3">
      <c r="A2686" s="264" t="str">
        <f t="shared" si="41"/>
        <v>Twin BridgesCA</v>
      </c>
      <c r="B2686" s="269">
        <v>95721</v>
      </c>
      <c r="C2686" s="270" t="s">
        <v>3242</v>
      </c>
      <c r="D2686" s="270" t="s">
        <v>380</v>
      </c>
      <c r="E2686" s="277" t="s">
        <v>912</v>
      </c>
      <c r="F2686" s="279" t="s">
        <v>484</v>
      </c>
    </row>
    <row r="2687" spans="1:6" x14ac:dyDescent="0.3">
      <c r="A2687" s="264" t="str">
        <f t="shared" si="41"/>
        <v>Twin BridgesCA</v>
      </c>
      <c r="B2687" s="269">
        <v>95721</v>
      </c>
      <c r="C2687" s="270" t="s">
        <v>3242</v>
      </c>
      <c r="D2687" s="270" t="s">
        <v>380</v>
      </c>
      <c r="E2687" s="277" t="s">
        <v>912</v>
      </c>
      <c r="F2687" s="279" t="s">
        <v>484</v>
      </c>
    </row>
    <row r="2688" spans="1:6" x14ac:dyDescent="0.3">
      <c r="A2688" s="264" t="str">
        <f t="shared" si="41"/>
        <v>ParkerCO</v>
      </c>
      <c r="B2688" s="269">
        <v>80134</v>
      </c>
      <c r="C2688" s="270" t="s">
        <v>3263</v>
      </c>
      <c r="D2688" s="270" t="s">
        <v>1052</v>
      </c>
      <c r="E2688" s="277" t="s">
        <v>1061</v>
      </c>
      <c r="F2688" s="279" t="s">
        <v>882</v>
      </c>
    </row>
    <row r="2689" spans="1:6" x14ac:dyDescent="0.3">
      <c r="A2689" s="264" t="str">
        <f t="shared" si="41"/>
        <v>AuroraCO</v>
      </c>
      <c r="B2689" s="269">
        <v>80013</v>
      </c>
      <c r="C2689" s="270" t="s">
        <v>3264</v>
      </c>
      <c r="D2689" s="270" t="s">
        <v>1052</v>
      </c>
      <c r="E2689" s="277" t="s">
        <v>1061</v>
      </c>
      <c r="F2689" s="279" t="s">
        <v>882</v>
      </c>
    </row>
    <row r="2690" spans="1:6" x14ac:dyDescent="0.3">
      <c r="A2690" s="264" t="str">
        <f t="shared" si="41"/>
        <v>GreeleyCO</v>
      </c>
      <c r="B2690" s="269">
        <v>80634</v>
      </c>
      <c r="C2690" s="270" t="s">
        <v>1072</v>
      </c>
      <c r="D2690" s="270" t="s">
        <v>1052</v>
      </c>
      <c r="E2690" s="277" t="s">
        <v>1072</v>
      </c>
      <c r="F2690" s="279" t="s">
        <v>882</v>
      </c>
    </row>
    <row r="2691" spans="1:6" x14ac:dyDescent="0.3">
      <c r="A2691" s="264" t="str">
        <f t="shared" si="41"/>
        <v>AuroraCO</v>
      </c>
      <c r="B2691" s="269">
        <v>80015</v>
      </c>
      <c r="C2691" s="270" t="s">
        <v>3264</v>
      </c>
      <c r="D2691" s="270" t="s">
        <v>1052</v>
      </c>
      <c r="E2691" s="277" t="s">
        <v>1061</v>
      </c>
      <c r="F2691" s="279" t="s">
        <v>882</v>
      </c>
    </row>
    <row r="2692" spans="1:6" x14ac:dyDescent="0.3">
      <c r="A2692" s="264" t="str">
        <f t="shared" ref="A2692:A2755" si="42">CONCATENATE(C2692,D2692)</f>
        <v>Fort CollinsCO</v>
      </c>
      <c r="B2692" s="269">
        <v>80525</v>
      </c>
      <c r="C2692" s="270" t="s">
        <v>1066</v>
      </c>
      <c r="D2692" s="270" t="s">
        <v>1052</v>
      </c>
      <c r="E2692" s="277" t="s">
        <v>1066</v>
      </c>
      <c r="F2692" s="279" t="s">
        <v>882</v>
      </c>
    </row>
    <row r="2693" spans="1:6" x14ac:dyDescent="0.3">
      <c r="A2693" s="264" t="str">
        <f t="shared" si="42"/>
        <v>AuroraCO</v>
      </c>
      <c r="B2693" s="269">
        <v>80016</v>
      </c>
      <c r="C2693" s="270" t="s">
        <v>3264</v>
      </c>
      <c r="D2693" s="270" t="s">
        <v>1052</v>
      </c>
      <c r="E2693" s="277" t="s">
        <v>1061</v>
      </c>
      <c r="F2693" s="279" t="s">
        <v>882</v>
      </c>
    </row>
    <row r="2694" spans="1:6" x14ac:dyDescent="0.3">
      <c r="A2694" s="264" t="str">
        <f t="shared" si="42"/>
        <v>LongmontCO</v>
      </c>
      <c r="B2694" s="269">
        <v>80504</v>
      </c>
      <c r="C2694" s="270" t="s">
        <v>3265</v>
      </c>
      <c r="D2694" s="270" t="s">
        <v>1052</v>
      </c>
      <c r="E2694" s="277" t="s">
        <v>1053</v>
      </c>
      <c r="F2694" s="279" t="s">
        <v>882</v>
      </c>
    </row>
    <row r="2695" spans="1:6" x14ac:dyDescent="0.3">
      <c r="A2695" s="264" t="str">
        <f t="shared" si="42"/>
        <v>DenverCO</v>
      </c>
      <c r="B2695" s="269">
        <v>80219</v>
      </c>
      <c r="C2695" s="270" t="s">
        <v>3266</v>
      </c>
      <c r="D2695" s="270" t="s">
        <v>1052</v>
      </c>
      <c r="E2695" s="277" t="s">
        <v>1061</v>
      </c>
      <c r="F2695" s="279" t="s">
        <v>882</v>
      </c>
    </row>
    <row r="2696" spans="1:6" x14ac:dyDescent="0.3">
      <c r="A2696" s="264" t="str">
        <f t="shared" si="42"/>
        <v>LovelandCO</v>
      </c>
      <c r="B2696" s="269">
        <v>80538</v>
      </c>
      <c r="C2696" s="270" t="s">
        <v>3267</v>
      </c>
      <c r="D2696" s="270" t="s">
        <v>1052</v>
      </c>
      <c r="E2696" s="277" t="s">
        <v>1066</v>
      </c>
      <c r="F2696" s="279" t="s">
        <v>882</v>
      </c>
    </row>
    <row r="2697" spans="1:6" x14ac:dyDescent="0.3">
      <c r="A2697" s="264" t="str">
        <f t="shared" si="42"/>
        <v>BroomfieldCO</v>
      </c>
      <c r="B2697" s="269">
        <v>80020</v>
      </c>
      <c r="C2697" s="270" t="s">
        <v>3268</v>
      </c>
      <c r="D2697" s="270" t="s">
        <v>1052</v>
      </c>
      <c r="E2697" s="277" t="s">
        <v>1061</v>
      </c>
      <c r="F2697" s="279" t="s">
        <v>882</v>
      </c>
    </row>
    <row r="2698" spans="1:6" x14ac:dyDescent="0.3">
      <c r="A2698" s="264" t="str">
        <f t="shared" si="42"/>
        <v>DenverCO</v>
      </c>
      <c r="B2698" s="269">
        <v>80123</v>
      </c>
      <c r="C2698" s="270" t="s">
        <v>3266</v>
      </c>
      <c r="D2698" s="270" t="s">
        <v>1052</v>
      </c>
      <c r="E2698" s="277" t="s">
        <v>1061</v>
      </c>
      <c r="F2698" s="279" t="s">
        <v>882</v>
      </c>
    </row>
    <row r="2699" spans="1:6" x14ac:dyDescent="0.3">
      <c r="A2699" s="264" t="str">
        <f t="shared" si="42"/>
        <v>Colorado SpringsCO</v>
      </c>
      <c r="B2699" s="269">
        <v>80918</v>
      </c>
      <c r="C2699" s="270" t="s">
        <v>1058</v>
      </c>
      <c r="D2699" s="270" t="s">
        <v>1052</v>
      </c>
      <c r="E2699" s="277" t="s">
        <v>1058</v>
      </c>
      <c r="F2699" s="279" t="s">
        <v>882</v>
      </c>
    </row>
    <row r="2700" spans="1:6" x14ac:dyDescent="0.3">
      <c r="A2700" s="264" t="str">
        <f t="shared" si="42"/>
        <v>AuroraCO</v>
      </c>
      <c r="B2700" s="269">
        <v>80012</v>
      </c>
      <c r="C2700" s="270" t="s">
        <v>3264</v>
      </c>
      <c r="D2700" s="270" t="s">
        <v>1052</v>
      </c>
      <c r="E2700" s="277" t="s">
        <v>1061</v>
      </c>
      <c r="F2700" s="279" t="s">
        <v>882</v>
      </c>
    </row>
    <row r="2701" spans="1:6" x14ac:dyDescent="0.3">
      <c r="A2701" s="264" t="str">
        <f t="shared" si="42"/>
        <v>AuroraCO</v>
      </c>
      <c r="B2701" s="269">
        <v>80014</v>
      </c>
      <c r="C2701" s="270" t="s">
        <v>3264</v>
      </c>
      <c r="D2701" s="270" t="s">
        <v>1052</v>
      </c>
      <c r="E2701" s="277" t="s">
        <v>1061</v>
      </c>
      <c r="F2701" s="279" t="s">
        <v>882</v>
      </c>
    </row>
    <row r="2702" spans="1:6" x14ac:dyDescent="0.3">
      <c r="A2702" s="264" t="str">
        <f t="shared" si="42"/>
        <v>ThorntonCO</v>
      </c>
      <c r="B2702" s="269">
        <v>80229</v>
      </c>
      <c r="C2702" s="270" t="s">
        <v>2054</v>
      </c>
      <c r="D2702" s="270" t="s">
        <v>1052</v>
      </c>
      <c r="E2702" s="277" t="s">
        <v>1061</v>
      </c>
      <c r="F2702" s="279" t="s">
        <v>882</v>
      </c>
    </row>
    <row r="2703" spans="1:6" x14ac:dyDescent="0.3">
      <c r="A2703" s="264" t="str">
        <f t="shared" si="42"/>
        <v>Fort CollinsCO</v>
      </c>
      <c r="B2703" s="269">
        <v>80526</v>
      </c>
      <c r="C2703" s="270" t="s">
        <v>1066</v>
      </c>
      <c r="D2703" s="270" t="s">
        <v>1052</v>
      </c>
      <c r="E2703" s="277" t="s">
        <v>1066</v>
      </c>
      <c r="F2703" s="279" t="s">
        <v>882</v>
      </c>
    </row>
    <row r="2704" spans="1:6" x14ac:dyDescent="0.3">
      <c r="A2704" s="264" t="str">
        <f t="shared" si="42"/>
        <v>DenverCO</v>
      </c>
      <c r="B2704" s="269">
        <v>80211</v>
      </c>
      <c r="C2704" s="270" t="s">
        <v>3266</v>
      </c>
      <c r="D2704" s="270" t="s">
        <v>1052</v>
      </c>
      <c r="E2704" s="277" t="s">
        <v>1061</v>
      </c>
      <c r="F2704" s="279" t="s">
        <v>882</v>
      </c>
    </row>
    <row r="2705" spans="1:6" x14ac:dyDescent="0.3">
      <c r="A2705" s="264" t="str">
        <f t="shared" si="42"/>
        <v>LovelandCO</v>
      </c>
      <c r="B2705" s="269">
        <v>80537</v>
      </c>
      <c r="C2705" s="270" t="s">
        <v>3267</v>
      </c>
      <c r="D2705" s="270" t="s">
        <v>1052</v>
      </c>
      <c r="E2705" s="277" t="s">
        <v>1066</v>
      </c>
      <c r="F2705" s="279" t="s">
        <v>882</v>
      </c>
    </row>
    <row r="2706" spans="1:6" x14ac:dyDescent="0.3">
      <c r="A2706" s="264" t="str">
        <f t="shared" si="42"/>
        <v>NorthglennCO</v>
      </c>
      <c r="B2706" s="269">
        <v>80233</v>
      </c>
      <c r="C2706" s="270" t="s">
        <v>3269</v>
      </c>
      <c r="D2706" s="270" t="s">
        <v>1052</v>
      </c>
      <c r="E2706" s="277" t="s">
        <v>1061</v>
      </c>
      <c r="F2706" s="279" t="s">
        <v>882</v>
      </c>
    </row>
    <row r="2707" spans="1:6" x14ac:dyDescent="0.3">
      <c r="A2707" s="264" t="str">
        <f t="shared" si="42"/>
        <v>AuroraCO</v>
      </c>
      <c r="B2707" s="269">
        <v>80011</v>
      </c>
      <c r="C2707" s="270" t="s">
        <v>3264</v>
      </c>
      <c r="D2707" s="270" t="s">
        <v>1052</v>
      </c>
      <c r="E2707" s="277" t="s">
        <v>1061</v>
      </c>
      <c r="F2707" s="279" t="s">
        <v>882</v>
      </c>
    </row>
    <row r="2708" spans="1:6" x14ac:dyDescent="0.3">
      <c r="A2708" s="264" t="str">
        <f t="shared" si="42"/>
        <v>DenverCO</v>
      </c>
      <c r="B2708" s="269">
        <v>80210</v>
      </c>
      <c r="C2708" s="270" t="s">
        <v>3266</v>
      </c>
      <c r="D2708" s="270" t="s">
        <v>1052</v>
      </c>
      <c r="E2708" s="277" t="s">
        <v>1061</v>
      </c>
      <c r="F2708" s="279" t="s">
        <v>882</v>
      </c>
    </row>
    <row r="2709" spans="1:6" x14ac:dyDescent="0.3">
      <c r="A2709" s="264" t="str">
        <f t="shared" si="42"/>
        <v>DenverCO</v>
      </c>
      <c r="B2709" s="269">
        <v>80220</v>
      </c>
      <c r="C2709" s="270" t="s">
        <v>3266</v>
      </c>
      <c r="D2709" s="270" t="s">
        <v>1052</v>
      </c>
      <c r="E2709" s="277" t="s">
        <v>1061</v>
      </c>
      <c r="F2709" s="279" t="s">
        <v>882</v>
      </c>
    </row>
    <row r="2710" spans="1:6" x14ac:dyDescent="0.3">
      <c r="A2710" s="264" t="str">
        <f t="shared" si="42"/>
        <v>LongmontCO</v>
      </c>
      <c r="B2710" s="269">
        <v>80501</v>
      </c>
      <c r="C2710" s="270" t="s">
        <v>3265</v>
      </c>
      <c r="D2710" s="270" t="s">
        <v>1052</v>
      </c>
      <c r="E2710" s="277" t="s">
        <v>1053</v>
      </c>
      <c r="F2710" s="279" t="s">
        <v>882</v>
      </c>
    </row>
    <row r="2711" spans="1:6" x14ac:dyDescent="0.3">
      <c r="A2711" s="264" t="str">
        <f t="shared" si="42"/>
        <v>GreeleyCO</v>
      </c>
      <c r="B2711" s="269">
        <v>80631</v>
      </c>
      <c r="C2711" s="270" t="s">
        <v>1072</v>
      </c>
      <c r="D2711" s="270" t="s">
        <v>1052</v>
      </c>
      <c r="E2711" s="277" t="s">
        <v>1072</v>
      </c>
      <c r="F2711" s="279" t="s">
        <v>882</v>
      </c>
    </row>
    <row r="2712" spans="1:6" x14ac:dyDescent="0.3">
      <c r="A2712" s="264" t="str">
        <f t="shared" si="42"/>
        <v>Ken CarylCO</v>
      </c>
      <c r="B2712" s="269">
        <v>80127</v>
      </c>
      <c r="C2712" s="270" t="s">
        <v>3270</v>
      </c>
      <c r="D2712" s="270" t="s">
        <v>1052</v>
      </c>
      <c r="E2712" s="277" t="s">
        <v>1061</v>
      </c>
      <c r="F2712" s="279" t="s">
        <v>882</v>
      </c>
    </row>
    <row r="2713" spans="1:6" x14ac:dyDescent="0.3">
      <c r="A2713" s="264" t="str">
        <f t="shared" si="42"/>
        <v>DenverCO</v>
      </c>
      <c r="B2713" s="269">
        <v>80231</v>
      </c>
      <c r="C2713" s="270" t="s">
        <v>3266</v>
      </c>
      <c r="D2713" s="270" t="s">
        <v>1052</v>
      </c>
      <c r="E2713" s="277" t="s">
        <v>1061</v>
      </c>
      <c r="F2713" s="279" t="s">
        <v>882</v>
      </c>
    </row>
    <row r="2714" spans="1:6" x14ac:dyDescent="0.3">
      <c r="A2714" s="264" t="str">
        <f t="shared" si="42"/>
        <v>GoldenCO</v>
      </c>
      <c r="B2714" s="269">
        <v>80401</v>
      </c>
      <c r="C2714" s="270" t="s">
        <v>3271</v>
      </c>
      <c r="D2714" s="270" t="s">
        <v>1052</v>
      </c>
      <c r="E2714" s="277" t="s">
        <v>1061</v>
      </c>
      <c r="F2714" s="279" t="s">
        <v>882</v>
      </c>
    </row>
    <row r="2715" spans="1:6" x14ac:dyDescent="0.3">
      <c r="A2715" s="264" t="str">
        <f t="shared" si="42"/>
        <v>Commerce CityCO</v>
      </c>
      <c r="B2715" s="269">
        <v>80022</v>
      </c>
      <c r="C2715" s="270" t="s">
        <v>3272</v>
      </c>
      <c r="D2715" s="270" t="s">
        <v>1052</v>
      </c>
      <c r="E2715" s="277" t="s">
        <v>1061</v>
      </c>
      <c r="F2715" s="279" t="s">
        <v>882</v>
      </c>
    </row>
    <row r="2716" spans="1:6" x14ac:dyDescent="0.3">
      <c r="A2716" s="264" t="str">
        <f t="shared" si="42"/>
        <v>DenverCO</v>
      </c>
      <c r="B2716" s="269">
        <v>80205</v>
      </c>
      <c r="C2716" s="270" t="s">
        <v>3266</v>
      </c>
      <c r="D2716" s="270" t="s">
        <v>1052</v>
      </c>
      <c r="E2716" s="277" t="s">
        <v>1061</v>
      </c>
      <c r="F2716" s="279" t="s">
        <v>882</v>
      </c>
    </row>
    <row r="2717" spans="1:6" x14ac:dyDescent="0.3">
      <c r="A2717" s="264" t="str">
        <f t="shared" si="42"/>
        <v>Colorado SpringsCO</v>
      </c>
      <c r="B2717" s="269">
        <v>80909</v>
      </c>
      <c r="C2717" s="270" t="s">
        <v>1058</v>
      </c>
      <c r="D2717" s="270" t="s">
        <v>1052</v>
      </c>
      <c r="E2717" s="277" t="s">
        <v>1058</v>
      </c>
      <c r="F2717" s="279" t="s">
        <v>882</v>
      </c>
    </row>
    <row r="2718" spans="1:6" x14ac:dyDescent="0.3">
      <c r="A2718" s="264" t="str">
        <f t="shared" si="42"/>
        <v>LakewoodCO</v>
      </c>
      <c r="B2718" s="269">
        <v>80227</v>
      </c>
      <c r="C2718" s="270" t="s">
        <v>2710</v>
      </c>
      <c r="D2718" s="270" t="s">
        <v>1052</v>
      </c>
      <c r="E2718" s="277" t="s">
        <v>1061</v>
      </c>
      <c r="F2718" s="279" t="s">
        <v>882</v>
      </c>
    </row>
    <row r="2719" spans="1:6" x14ac:dyDescent="0.3">
      <c r="A2719" s="264" t="str">
        <f t="shared" si="42"/>
        <v>WestminsterCO</v>
      </c>
      <c r="B2719" s="269">
        <v>80021</v>
      </c>
      <c r="C2719" s="270" t="s">
        <v>2472</v>
      </c>
      <c r="D2719" s="270" t="s">
        <v>1052</v>
      </c>
      <c r="E2719" s="277" t="s">
        <v>1061</v>
      </c>
      <c r="F2719" s="279" t="s">
        <v>882</v>
      </c>
    </row>
    <row r="2720" spans="1:6" x14ac:dyDescent="0.3">
      <c r="A2720" s="264" t="str">
        <f t="shared" si="42"/>
        <v>DenverCO</v>
      </c>
      <c r="B2720" s="269">
        <v>80203</v>
      </c>
      <c r="C2720" s="270" t="s">
        <v>3266</v>
      </c>
      <c r="D2720" s="270" t="s">
        <v>1052</v>
      </c>
      <c r="E2720" s="277" t="s">
        <v>1061</v>
      </c>
      <c r="F2720" s="279" t="s">
        <v>882</v>
      </c>
    </row>
    <row r="2721" spans="1:6" x14ac:dyDescent="0.3">
      <c r="A2721" s="264" t="str">
        <f t="shared" si="42"/>
        <v>Fort CollinsCO</v>
      </c>
      <c r="B2721" s="269">
        <v>80524</v>
      </c>
      <c r="C2721" s="270" t="s">
        <v>1066</v>
      </c>
      <c r="D2721" s="270" t="s">
        <v>1052</v>
      </c>
      <c r="E2721" s="277" t="s">
        <v>1066</v>
      </c>
      <c r="F2721" s="279" t="s">
        <v>882</v>
      </c>
    </row>
    <row r="2722" spans="1:6" x14ac:dyDescent="0.3">
      <c r="A2722" s="264" t="str">
        <f t="shared" si="42"/>
        <v>Colorado SpringsCO</v>
      </c>
      <c r="B2722" s="269">
        <v>80906</v>
      </c>
      <c r="C2722" s="270" t="s">
        <v>1058</v>
      </c>
      <c r="D2722" s="270" t="s">
        <v>1052</v>
      </c>
      <c r="E2722" s="277" t="s">
        <v>1058</v>
      </c>
      <c r="F2722" s="279" t="s">
        <v>882</v>
      </c>
    </row>
    <row r="2723" spans="1:6" x14ac:dyDescent="0.3">
      <c r="A2723" s="264" t="str">
        <f t="shared" si="42"/>
        <v>Highlands RanchCO</v>
      </c>
      <c r="B2723" s="269">
        <v>80126</v>
      </c>
      <c r="C2723" s="270" t="s">
        <v>3273</v>
      </c>
      <c r="D2723" s="270" t="s">
        <v>1052</v>
      </c>
      <c r="E2723" s="277" t="s">
        <v>1061</v>
      </c>
      <c r="F2723" s="279" t="s">
        <v>882</v>
      </c>
    </row>
    <row r="2724" spans="1:6" x14ac:dyDescent="0.3">
      <c r="A2724" s="264" t="str">
        <f t="shared" si="42"/>
        <v>LakewoodCO</v>
      </c>
      <c r="B2724" s="269">
        <v>80228</v>
      </c>
      <c r="C2724" s="270" t="s">
        <v>2710</v>
      </c>
      <c r="D2724" s="270" t="s">
        <v>1052</v>
      </c>
      <c r="E2724" s="277" t="s">
        <v>1061</v>
      </c>
      <c r="F2724" s="279" t="s">
        <v>882</v>
      </c>
    </row>
    <row r="2725" spans="1:6" x14ac:dyDescent="0.3">
      <c r="A2725" s="264" t="str">
        <f t="shared" si="42"/>
        <v>DenverCO</v>
      </c>
      <c r="B2725" s="269">
        <v>80204</v>
      </c>
      <c r="C2725" s="270" t="s">
        <v>3266</v>
      </c>
      <c r="D2725" s="270" t="s">
        <v>1052</v>
      </c>
      <c r="E2725" s="277" t="s">
        <v>1061</v>
      </c>
      <c r="F2725" s="279" t="s">
        <v>882</v>
      </c>
    </row>
    <row r="2726" spans="1:6" x14ac:dyDescent="0.3">
      <c r="A2726" s="264" t="str">
        <f t="shared" si="42"/>
        <v>DenverCO</v>
      </c>
      <c r="B2726" s="269">
        <v>80247</v>
      </c>
      <c r="C2726" s="270" t="s">
        <v>3266</v>
      </c>
      <c r="D2726" s="270" t="s">
        <v>1052</v>
      </c>
      <c r="E2726" s="277" t="s">
        <v>1061</v>
      </c>
      <c r="F2726" s="279" t="s">
        <v>882</v>
      </c>
    </row>
    <row r="2727" spans="1:6" x14ac:dyDescent="0.3">
      <c r="A2727" s="264" t="str">
        <f t="shared" si="42"/>
        <v>SherrelwoodCO</v>
      </c>
      <c r="B2727" s="269">
        <v>80221</v>
      </c>
      <c r="C2727" s="270" t="s">
        <v>3274</v>
      </c>
      <c r="D2727" s="270" t="s">
        <v>1052</v>
      </c>
      <c r="E2727" s="277" t="s">
        <v>1061</v>
      </c>
      <c r="F2727" s="279" t="s">
        <v>882</v>
      </c>
    </row>
    <row r="2728" spans="1:6" x14ac:dyDescent="0.3">
      <c r="A2728" s="264" t="str">
        <f t="shared" si="42"/>
        <v>CentennialCO</v>
      </c>
      <c r="B2728" s="269">
        <v>80112</v>
      </c>
      <c r="C2728" s="270" t="s">
        <v>3275</v>
      </c>
      <c r="D2728" s="270" t="s">
        <v>1052</v>
      </c>
      <c r="E2728" s="277" t="s">
        <v>1061</v>
      </c>
      <c r="F2728" s="279" t="s">
        <v>882</v>
      </c>
    </row>
    <row r="2729" spans="1:6" x14ac:dyDescent="0.3">
      <c r="A2729" s="264" t="str">
        <f t="shared" si="42"/>
        <v>ArvadaCO</v>
      </c>
      <c r="B2729" s="269">
        <v>80004</v>
      </c>
      <c r="C2729" s="270" t="s">
        <v>3276</v>
      </c>
      <c r="D2729" s="270" t="s">
        <v>1052</v>
      </c>
      <c r="E2729" s="277" t="s">
        <v>1061</v>
      </c>
      <c r="F2729" s="279" t="s">
        <v>882</v>
      </c>
    </row>
    <row r="2730" spans="1:6" x14ac:dyDescent="0.3">
      <c r="A2730" s="264" t="str">
        <f t="shared" si="42"/>
        <v>DenverCO</v>
      </c>
      <c r="B2730" s="269">
        <v>80209</v>
      </c>
      <c r="C2730" s="270" t="s">
        <v>3266</v>
      </c>
      <c r="D2730" s="270" t="s">
        <v>1052</v>
      </c>
      <c r="E2730" s="277" t="s">
        <v>1061</v>
      </c>
      <c r="F2730" s="279" t="s">
        <v>882</v>
      </c>
    </row>
    <row r="2731" spans="1:6" x14ac:dyDescent="0.3">
      <c r="A2731" s="264" t="str">
        <f t="shared" si="42"/>
        <v>Ken CarylCO</v>
      </c>
      <c r="B2731" s="269">
        <v>80128</v>
      </c>
      <c r="C2731" s="270" t="s">
        <v>3270</v>
      </c>
      <c r="D2731" s="270" t="s">
        <v>1052</v>
      </c>
      <c r="E2731" s="277" t="s">
        <v>1061</v>
      </c>
      <c r="F2731" s="279" t="s">
        <v>882</v>
      </c>
    </row>
    <row r="2732" spans="1:6" x14ac:dyDescent="0.3">
      <c r="A2732" s="264" t="str">
        <f t="shared" si="42"/>
        <v>DenverCO</v>
      </c>
      <c r="B2732" s="269">
        <v>80206</v>
      </c>
      <c r="C2732" s="270" t="s">
        <v>3266</v>
      </c>
      <c r="D2732" s="270" t="s">
        <v>1052</v>
      </c>
      <c r="E2732" s="277" t="s">
        <v>1061</v>
      </c>
      <c r="F2732" s="279" t="s">
        <v>882</v>
      </c>
    </row>
    <row r="2733" spans="1:6" x14ac:dyDescent="0.3">
      <c r="A2733" s="264" t="str">
        <f t="shared" si="42"/>
        <v>Colorado SpringsCO</v>
      </c>
      <c r="B2733" s="269">
        <v>80920</v>
      </c>
      <c r="C2733" s="270" t="s">
        <v>1058</v>
      </c>
      <c r="D2733" s="270" t="s">
        <v>1052</v>
      </c>
      <c r="E2733" s="277" t="s">
        <v>1058</v>
      </c>
      <c r="F2733" s="279" t="s">
        <v>882</v>
      </c>
    </row>
    <row r="2734" spans="1:6" x14ac:dyDescent="0.3">
      <c r="A2734" s="264" t="str">
        <f t="shared" si="42"/>
        <v>Colorado SpringsCO</v>
      </c>
      <c r="B2734" s="269">
        <v>80916</v>
      </c>
      <c r="C2734" s="270" t="s">
        <v>1058</v>
      </c>
      <c r="D2734" s="270" t="s">
        <v>1052</v>
      </c>
      <c r="E2734" s="277" t="s">
        <v>1058</v>
      </c>
      <c r="F2734" s="279" t="s">
        <v>882</v>
      </c>
    </row>
    <row r="2735" spans="1:6" x14ac:dyDescent="0.3">
      <c r="A2735" s="264" t="str">
        <f t="shared" si="42"/>
        <v>LakewoodCO</v>
      </c>
      <c r="B2735" s="269">
        <v>80226</v>
      </c>
      <c r="C2735" s="270" t="s">
        <v>2710</v>
      </c>
      <c r="D2735" s="270" t="s">
        <v>1052</v>
      </c>
      <c r="E2735" s="277" t="s">
        <v>1061</v>
      </c>
      <c r="F2735" s="279" t="s">
        <v>882</v>
      </c>
    </row>
    <row r="2736" spans="1:6" x14ac:dyDescent="0.3">
      <c r="A2736" s="264" t="str">
        <f t="shared" si="42"/>
        <v>WestminsterCO</v>
      </c>
      <c r="B2736" s="269">
        <v>80031</v>
      </c>
      <c r="C2736" s="270" t="s">
        <v>2472</v>
      </c>
      <c r="D2736" s="270" t="s">
        <v>1052</v>
      </c>
      <c r="E2736" s="277" t="s">
        <v>1061</v>
      </c>
      <c r="F2736" s="279" t="s">
        <v>882</v>
      </c>
    </row>
    <row r="2737" spans="1:6" x14ac:dyDescent="0.3">
      <c r="A2737" s="264" t="str">
        <f t="shared" si="42"/>
        <v>ArvadaCO</v>
      </c>
      <c r="B2737" s="269">
        <v>80003</v>
      </c>
      <c r="C2737" s="270" t="s">
        <v>3276</v>
      </c>
      <c r="D2737" s="270" t="s">
        <v>1052</v>
      </c>
      <c r="E2737" s="277" t="s">
        <v>1061</v>
      </c>
      <c r="F2737" s="279" t="s">
        <v>882</v>
      </c>
    </row>
    <row r="2738" spans="1:6" x14ac:dyDescent="0.3">
      <c r="A2738" s="264" t="str">
        <f t="shared" si="42"/>
        <v>LongmontCO</v>
      </c>
      <c r="B2738" s="269">
        <v>80503</v>
      </c>
      <c r="C2738" s="270" t="s">
        <v>3265</v>
      </c>
      <c r="D2738" s="270" t="s">
        <v>1052</v>
      </c>
      <c r="E2738" s="277" t="s">
        <v>1053</v>
      </c>
      <c r="F2738" s="279" t="s">
        <v>882</v>
      </c>
    </row>
    <row r="2739" spans="1:6" x14ac:dyDescent="0.3">
      <c r="A2739" s="264" t="str">
        <f t="shared" si="42"/>
        <v>AuroraCO</v>
      </c>
      <c r="B2739" s="269">
        <v>80010</v>
      </c>
      <c r="C2739" s="270" t="s">
        <v>3264</v>
      </c>
      <c r="D2739" s="270" t="s">
        <v>1052</v>
      </c>
      <c r="E2739" s="277" t="s">
        <v>1061</v>
      </c>
      <c r="F2739" s="279" t="s">
        <v>882</v>
      </c>
    </row>
    <row r="2740" spans="1:6" x14ac:dyDescent="0.3">
      <c r="A2740" s="264" t="str">
        <f t="shared" si="42"/>
        <v>LouisvilleCO</v>
      </c>
      <c r="B2740" s="269">
        <v>80027</v>
      </c>
      <c r="C2740" s="270" t="s">
        <v>1521</v>
      </c>
      <c r="D2740" s="270" t="s">
        <v>1052</v>
      </c>
      <c r="E2740" s="277" t="s">
        <v>1053</v>
      </c>
      <c r="F2740" s="279" t="s">
        <v>882</v>
      </c>
    </row>
    <row r="2741" spans="1:6" x14ac:dyDescent="0.3">
      <c r="A2741" s="264" t="str">
        <f t="shared" si="42"/>
        <v>BrightonCO</v>
      </c>
      <c r="B2741" s="269">
        <v>80601</v>
      </c>
      <c r="C2741" s="270" t="s">
        <v>3277</v>
      </c>
      <c r="D2741" s="270" t="s">
        <v>1052</v>
      </c>
      <c r="E2741" s="277" t="s">
        <v>1061</v>
      </c>
      <c r="F2741" s="279" t="s">
        <v>882</v>
      </c>
    </row>
    <row r="2742" spans="1:6" x14ac:dyDescent="0.3">
      <c r="A2742" s="264" t="str">
        <f t="shared" si="42"/>
        <v>DurangoCO</v>
      </c>
      <c r="B2742" s="269">
        <v>81301</v>
      </c>
      <c r="C2742" s="270" t="s">
        <v>1063</v>
      </c>
      <c r="D2742" s="270" t="s">
        <v>1052</v>
      </c>
      <c r="E2742" s="277" t="s">
        <v>1063</v>
      </c>
      <c r="F2742" s="279" t="s">
        <v>882</v>
      </c>
    </row>
    <row r="2743" spans="1:6" x14ac:dyDescent="0.3">
      <c r="A2743" s="264" t="str">
        <f t="shared" si="42"/>
        <v>AuroraCO</v>
      </c>
      <c r="B2743" s="269">
        <v>80017</v>
      </c>
      <c r="C2743" s="270" t="s">
        <v>3264</v>
      </c>
      <c r="D2743" s="270" t="s">
        <v>1052</v>
      </c>
      <c r="E2743" s="277" t="s">
        <v>1061</v>
      </c>
      <c r="F2743" s="279" t="s">
        <v>882</v>
      </c>
    </row>
    <row r="2744" spans="1:6" x14ac:dyDescent="0.3">
      <c r="A2744" s="264" t="str">
        <f t="shared" si="42"/>
        <v>Fort CollinsCO</v>
      </c>
      <c r="B2744" s="269">
        <v>80521</v>
      </c>
      <c r="C2744" s="270" t="s">
        <v>1066</v>
      </c>
      <c r="D2744" s="270" t="s">
        <v>1052</v>
      </c>
      <c r="E2744" s="277" t="s">
        <v>1066</v>
      </c>
      <c r="F2744" s="279" t="s">
        <v>882</v>
      </c>
    </row>
    <row r="2745" spans="1:6" x14ac:dyDescent="0.3">
      <c r="A2745" s="264" t="str">
        <f t="shared" si="42"/>
        <v>PuebloCO</v>
      </c>
      <c r="B2745" s="269">
        <v>81005</v>
      </c>
      <c r="C2745" s="270" t="s">
        <v>1075</v>
      </c>
      <c r="D2745" s="270" t="s">
        <v>1052</v>
      </c>
      <c r="E2745" s="277" t="s">
        <v>1075</v>
      </c>
      <c r="F2745" s="279" t="s">
        <v>882</v>
      </c>
    </row>
    <row r="2746" spans="1:6" x14ac:dyDescent="0.3">
      <c r="A2746" s="264" t="str">
        <f t="shared" si="42"/>
        <v>ThorntonCO</v>
      </c>
      <c r="B2746" s="269">
        <v>80602</v>
      </c>
      <c r="C2746" s="270" t="s">
        <v>2054</v>
      </c>
      <c r="D2746" s="270" t="s">
        <v>1052</v>
      </c>
      <c r="E2746" s="277" t="s">
        <v>1061</v>
      </c>
      <c r="F2746" s="279" t="s">
        <v>882</v>
      </c>
    </row>
    <row r="2747" spans="1:6" x14ac:dyDescent="0.3">
      <c r="A2747" s="264" t="str">
        <f t="shared" si="42"/>
        <v>DenverCO</v>
      </c>
      <c r="B2747" s="269">
        <v>80202</v>
      </c>
      <c r="C2747" s="270" t="s">
        <v>3266</v>
      </c>
      <c r="D2747" s="270" t="s">
        <v>1052</v>
      </c>
      <c r="E2747" s="277" t="s">
        <v>1061</v>
      </c>
      <c r="F2747" s="279" t="s">
        <v>882</v>
      </c>
    </row>
    <row r="2748" spans="1:6" x14ac:dyDescent="0.3">
      <c r="A2748" s="264" t="str">
        <f t="shared" si="42"/>
        <v>Greenwood VillageCO</v>
      </c>
      <c r="B2748" s="269">
        <v>80111</v>
      </c>
      <c r="C2748" s="270" t="s">
        <v>3278</v>
      </c>
      <c r="D2748" s="270" t="s">
        <v>1052</v>
      </c>
      <c r="E2748" s="277" t="s">
        <v>1061</v>
      </c>
      <c r="F2748" s="279" t="s">
        <v>882</v>
      </c>
    </row>
    <row r="2749" spans="1:6" x14ac:dyDescent="0.3">
      <c r="A2749" s="264" t="str">
        <f t="shared" si="42"/>
        <v>Colorado SpringsCO</v>
      </c>
      <c r="B2749" s="269">
        <v>80917</v>
      </c>
      <c r="C2749" s="270" t="s">
        <v>1058</v>
      </c>
      <c r="D2749" s="270" t="s">
        <v>1052</v>
      </c>
      <c r="E2749" s="277" t="s">
        <v>1058</v>
      </c>
      <c r="F2749" s="279" t="s">
        <v>882</v>
      </c>
    </row>
    <row r="2750" spans="1:6" x14ac:dyDescent="0.3">
      <c r="A2750" s="264" t="str">
        <f t="shared" si="42"/>
        <v>LafayetteCO</v>
      </c>
      <c r="B2750" s="269">
        <v>80026</v>
      </c>
      <c r="C2750" s="270" t="s">
        <v>1297</v>
      </c>
      <c r="D2750" s="270" t="s">
        <v>1052</v>
      </c>
      <c r="E2750" s="277" t="s">
        <v>1053</v>
      </c>
      <c r="F2750" s="279" t="s">
        <v>882</v>
      </c>
    </row>
    <row r="2751" spans="1:6" x14ac:dyDescent="0.3">
      <c r="A2751" s="264" t="str">
        <f t="shared" si="42"/>
        <v>DenverCO</v>
      </c>
      <c r="B2751" s="269">
        <v>80239</v>
      </c>
      <c r="C2751" s="270" t="s">
        <v>3266</v>
      </c>
      <c r="D2751" s="270" t="s">
        <v>1052</v>
      </c>
      <c r="E2751" s="277" t="s">
        <v>1061</v>
      </c>
      <c r="F2751" s="279" t="s">
        <v>882</v>
      </c>
    </row>
    <row r="2752" spans="1:6" x14ac:dyDescent="0.3">
      <c r="A2752" s="264" t="str">
        <f t="shared" si="42"/>
        <v>Colorado SpringsCO</v>
      </c>
      <c r="B2752" s="269">
        <v>80907</v>
      </c>
      <c r="C2752" s="270" t="s">
        <v>1058</v>
      </c>
      <c r="D2752" s="270" t="s">
        <v>1052</v>
      </c>
      <c r="E2752" s="277" t="s">
        <v>1058</v>
      </c>
      <c r="F2752" s="279" t="s">
        <v>882</v>
      </c>
    </row>
    <row r="2753" spans="1:6" x14ac:dyDescent="0.3">
      <c r="A2753" s="264" t="str">
        <f t="shared" si="42"/>
        <v>ThorntonCO</v>
      </c>
      <c r="B2753" s="269">
        <v>80260</v>
      </c>
      <c r="C2753" s="270" t="s">
        <v>2054</v>
      </c>
      <c r="D2753" s="270" t="s">
        <v>1052</v>
      </c>
      <c r="E2753" s="277" t="s">
        <v>1061</v>
      </c>
      <c r="F2753" s="279" t="s">
        <v>882</v>
      </c>
    </row>
    <row r="2754" spans="1:6" x14ac:dyDescent="0.3">
      <c r="A2754" s="264" t="str">
        <f t="shared" si="42"/>
        <v>LittletonCO</v>
      </c>
      <c r="B2754" s="269">
        <v>80120</v>
      </c>
      <c r="C2754" s="270" t="s">
        <v>3279</v>
      </c>
      <c r="D2754" s="270" t="s">
        <v>1052</v>
      </c>
      <c r="E2754" s="277" t="s">
        <v>1061</v>
      </c>
      <c r="F2754" s="279" t="s">
        <v>882</v>
      </c>
    </row>
    <row r="2755" spans="1:6" x14ac:dyDescent="0.3">
      <c r="A2755" s="264" t="str">
        <f t="shared" si="42"/>
        <v>DenverCO</v>
      </c>
      <c r="B2755" s="269">
        <v>80237</v>
      </c>
      <c r="C2755" s="270" t="s">
        <v>3266</v>
      </c>
      <c r="D2755" s="270" t="s">
        <v>1052</v>
      </c>
      <c r="E2755" s="277" t="s">
        <v>1061</v>
      </c>
      <c r="F2755" s="279" t="s">
        <v>882</v>
      </c>
    </row>
    <row r="2756" spans="1:6" x14ac:dyDescent="0.3">
      <c r="A2756" s="264" t="str">
        <f t="shared" ref="A2756:A2819" si="43">CONCATENATE(C2756,D2756)</f>
        <v>WindsorCO</v>
      </c>
      <c r="B2756" s="269">
        <v>80550</v>
      </c>
      <c r="C2756" s="270" t="s">
        <v>2711</v>
      </c>
      <c r="D2756" s="270" t="s">
        <v>1052</v>
      </c>
      <c r="E2756" s="277" t="s">
        <v>1072</v>
      </c>
      <c r="F2756" s="279" t="s">
        <v>882</v>
      </c>
    </row>
    <row r="2757" spans="1:6" x14ac:dyDescent="0.3">
      <c r="A2757" s="264" t="str">
        <f t="shared" si="43"/>
        <v>LakewoodCO</v>
      </c>
      <c r="B2757" s="269">
        <v>80214</v>
      </c>
      <c r="C2757" s="270" t="s">
        <v>2710</v>
      </c>
      <c r="D2757" s="270" t="s">
        <v>1052</v>
      </c>
      <c r="E2757" s="277" t="s">
        <v>1061</v>
      </c>
      <c r="F2757" s="279" t="s">
        <v>882</v>
      </c>
    </row>
    <row r="2758" spans="1:6" x14ac:dyDescent="0.3">
      <c r="A2758" s="264" t="str">
        <f t="shared" si="43"/>
        <v>Castle RockCO</v>
      </c>
      <c r="B2758" s="269">
        <v>80104</v>
      </c>
      <c r="C2758" s="270" t="s">
        <v>3280</v>
      </c>
      <c r="D2758" s="270" t="s">
        <v>1052</v>
      </c>
      <c r="E2758" s="277" t="s">
        <v>1061</v>
      </c>
      <c r="F2758" s="279" t="s">
        <v>882</v>
      </c>
    </row>
    <row r="2759" spans="1:6" x14ac:dyDescent="0.3">
      <c r="A2759" s="264" t="str">
        <f t="shared" si="43"/>
        <v>DenverCO</v>
      </c>
      <c r="B2759" s="269">
        <v>80218</v>
      </c>
      <c r="C2759" s="270" t="s">
        <v>3266</v>
      </c>
      <c r="D2759" s="270" t="s">
        <v>1052</v>
      </c>
      <c r="E2759" s="277" t="s">
        <v>1061</v>
      </c>
      <c r="F2759" s="279" t="s">
        <v>882</v>
      </c>
    </row>
    <row r="2760" spans="1:6" x14ac:dyDescent="0.3">
      <c r="A2760" s="264" t="str">
        <f t="shared" si="43"/>
        <v>Colorado SpringsCO</v>
      </c>
      <c r="B2760" s="269">
        <v>80910</v>
      </c>
      <c r="C2760" s="270" t="s">
        <v>1058</v>
      </c>
      <c r="D2760" s="270" t="s">
        <v>1052</v>
      </c>
      <c r="E2760" s="277" t="s">
        <v>1058</v>
      </c>
      <c r="F2760" s="279" t="s">
        <v>882</v>
      </c>
    </row>
    <row r="2761" spans="1:6" x14ac:dyDescent="0.3">
      <c r="A2761" s="264" t="str">
        <f t="shared" si="43"/>
        <v>Grand JunctionCO</v>
      </c>
      <c r="B2761" s="269">
        <v>81504</v>
      </c>
      <c r="C2761" s="270" t="s">
        <v>1071</v>
      </c>
      <c r="D2761" s="270" t="s">
        <v>1052</v>
      </c>
      <c r="E2761" s="277" t="s">
        <v>1071</v>
      </c>
      <c r="F2761" s="279" t="s">
        <v>882</v>
      </c>
    </row>
    <row r="2762" spans="1:6" x14ac:dyDescent="0.3">
      <c r="A2762" s="264" t="str">
        <f t="shared" si="43"/>
        <v>CentennialCO</v>
      </c>
      <c r="B2762" s="269">
        <v>80122</v>
      </c>
      <c r="C2762" s="270" t="s">
        <v>3275</v>
      </c>
      <c r="D2762" s="270" t="s">
        <v>1052</v>
      </c>
      <c r="E2762" s="277" t="s">
        <v>1061</v>
      </c>
      <c r="F2762" s="279" t="s">
        <v>882</v>
      </c>
    </row>
    <row r="2763" spans="1:6" x14ac:dyDescent="0.3">
      <c r="A2763" s="264" t="str">
        <f t="shared" si="43"/>
        <v>PuebloCO</v>
      </c>
      <c r="B2763" s="269">
        <v>81001</v>
      </c>
      <c r="C2763" s="270" t="s">
        <v>1075</v>
      </c>
      <c r="D2763" s="270" t="s">
        <v>1052</v>
      </c>
      <c r="E2763" s="277" t="s">
        <v>1075</v>
      </c>
      <c r="F2763" s="279" t="s">
        <v>882</v>
      </c>
    </row>
    <row r="2764" spans="1:6" x14ac:dyDescent="0.3">
      <c r="A2764" s="264" t="str">
        <f t="shared" si="43"/>
        <v>Wheat RidgeCO</v>
      </c>
      <c r="B2764" s="269">
        <v>80033</v>
      </c>
      <c r="C2764" s="270" t="s">
        <v>3281</v>
      </c>
      <c r="D2764" s="270" t="s">
        <v>1052</v>
      </c>
      <c r="E2764" s="277" t="s">
        <v>1061</v>
      </c>
      <c r="F2764" s="279" t="s">
        <v>882</v>
      </c>
    </row>
    <row r="2765" spans="1:6" x14ac:dyDescent="0.3">
      <c r="A2765" s="264" t="str">
        <f t="shared" si="43"/>
        <v>PuebloCO</v>
      </c>
      <c r="B2765" s="269">
        <v>81007</v>
      </c>
      <c r="C2765" s="270" t="s">
        <v>1075</v>
      </c>
      <c r="D2765" s="270" t="s">
        <v>1052</v>
      </c>
      <c r="E2765" s="277" t="s">
        <v>1075</v>
      </c>
      <c r="F2765" s="279" t="s">
        <v>882</v>
      </c>
    </row>
    <row r="2766" spans="1:6" x14ac:dyDescent="0.3">
      <c r="A2766" s="264" t="str">
        <f t="shared" si="43"/>
        <v>BoulderCO</v>
      </c>
      <c r="B2766" s="269">
        <v>80302</v>
      </c>
      <c r="C2766" s="270" t="s">
        <v>1053</v>
      </c>
      <c r="D2766" s="270" t="s">
        <v>1052</v>
      </c>
      <c r="E2766" s="277" t="s">
        <v>1053</v>
      </c>
      <c r="F2766" s="279" t="s">
        <v>882</v>
      </c>
    </row>
    <row r="2767" spans="1:6" x14ac:dyDescent="0.3">
      <c r="A2767" s="264" t="str">
        <f t="shared" si="43"/>
        <v>BoulderCO</v>
      </c>
      <c r="B2767" s="269">
        <v>80301</v>
      </c>
      <c r="C2767" s="270" t="s">
        <v>1053</v>
      </c>
      <c r="D2767" s="270" t="s">
        <v>1052</v>
      </c>
      <c r="E2767" s="277" t="s">
        <v>1053</v>
      </c>
      <c r="F2767" s="279" t="s">
        <v>882</v>
      </c>
    </row>
    <row r="2768" spans="1:6" x14ac:dyDescent="0.3">
      <c r="A2768" s="264" t="str">
        <f t="shared" si="43"/>
        <v>ThorntonCO</v>
      </c>
      <c r="B2768" s="269">
        <v>80241</v>
      </c>
      <c r="C2768" s="270" t="s">
        <v>2054</v>
      </c>
      <c r="D2768" s="270" t="s">
        <v>1052</v>
      </c>
      <c r="E2768" s="277" t="s">
        <v>1061</v>
      </c>
      <c r="F2768" s="279" t="s">
        <v>882</v>
      </c>
    </row>
    <row r="2769" spans="1:6" x14ac:dyDescent="0.3">
      <c r="A2769" s="264" t="str">
        <f t="shared" si="43"/>
        <v>BoulderCO</v>
      </c>
      <c r="B2769" s="269">
        <v>80304</v>
      </c>
      <c r="C2769" s="270" t="s">
        <v>1053</v>
      </c>
      <c r="D2769" s="270" t="s">
        <v>1052</v>
      </c>
      <c r="E2769" s="277" t="s">
        <v>1053</v>
      </c>
      <c r="F2769" s="279" t="s">
        <v>882</v>
      </c>
    </row>
    <row r="2770" spans="1:6" x14ac:dyDescent="0.3">
      <c r="A2770" s="264" t="str">
        <f t="shared" si="43"/>
        <v>ParkerCO</v>
      </c>
      <c r="B2770" s="269">
        <v>80138</v>
      </c>
      <c r="C2770" s="270" t="s">
        <v>3263</v>
      </c>
      <c r="D2770" s="270" t="s">
        <v>1052</v>
      </c>
      <c r="E2770" s="277" t="s">
        <v>1061</v>
      </c>
      <c r="F2770" s="279" t="s">
        <v>882</v>
      </c>
    </row>
    <row r="2771" spans="1:6" x14ac:dyDescent="0.3">
      <c r="A2771" s="264" t="str">
        <f t="shared" si="43"/>
        <v>Security-WidefieldCO</v>
      </c>
      <c r="B2771" s="269">
        <v>80911</v>
      </c>
      <c r="C2771" s="270" t="s">
        <v>3282</v>
      </c>
      <c r="D2771" s="270" t="s">
        <v>1052</v>
      </c>
      <c r="E2771" s="277" t="s">
        <v>1058</v>
      </c>
      <c r="F2771" s="279" t="s">
        <v>882</v>
      </c>
    </row>
    <row r="2772" spans="1:6" x14ac:dyDescent="0.3">
      <c r="A2772" s="264" t="str">
        <f t="shared" si="43"/>
        <v>Canon CityCO</v>
      </c>
      <c r="B2772" s="269">
        <v>81212</v>
      </c>
      <c r="C2772" s="270" t="s">
        <v>3283</v>
      </c>
      <c r="D2772" s="270" t="s">
        <v>1052</v>
      </c>
      <c r="E2772" s="277" t="s">
        <v>1056</v>
      </c>
      <c r="F2772" s="279" t="s">
        <v>882</v>
      </c>
    </row>
    <row r="2773" spans="1:6" x14ac:dyDescent="0.3">
      <c r="A2773" s="264" t="str">
        <f t="shared" si="43"/>
        <v>Colorado SpringsCO</v>
      </c>
      <c r="B2773" s="269">
        <v>80919</v>
      </c>
      <c r="C2773" s="270" t="s">
        <v>1058</v>
      </c>
      <c r="D2773" s="270" t="s">
        <v>1052</v>
      </c>
      <c r="E2773" s="277" t="s">
        <v>1058</v>
      </c>
      <c r="F2773" s="279" t="s">
        <v>882</v>
      </c>
    </row>
    <row r="2774" spans="1:6" x14ac:dyDescent="0.3">
      <c r="A2774" s="264" t="str">
        <f t="shared" si="43"/>
        <v>WestminsterCO</v>
      </c>
      <c r="B2774" s="269">
        <v>80234</v>
      </c>
      <c r="C2774" s="270" t="s">
        <v>2472</v>
      </c>
      <c r="D2774" s="270" t="s">
        <v>1052</v>
      </c>
      <c r="E2774" s="277" t="s">
        <v>1061</v>
      </c>
      <c r="F2774" s="279" t="s">
        <v>882</v>
      </c>
    </row>
    <row r="2775" spans="1:6" x14ac:dyDescent="0.3">
      <c r="A2775" s="264" t="str">
        <f t="shared" si="43"/>
        <v>BoulderCO</v>
      </c>
      <c r="B2775" s="269">
        <v>80303</v>
      </c>
      <c r="C2775" s="270" t="s">
        <v>1053</v>
      </c>
      <c r="D2775" s="270" t="s">
        <v>1052</v>
      </c>
      <c r="E2775" s="277" t="s">
        <v>1053</v>
      </c>
      <c r="F2775" s="279" t="s">
        <v>882</v>
      </c>
    </row>
    <row r="2776" spans="1:6" x14ac:dyDescent="0.3">
      <c r="A2776" s="264" t="str">
        <f t="shared" si="43"/>
        <v>Colorado SpringsCO</v>
      </c>
      <c r="B2776" s="269">
        <v>80923</v>
      </c>
      <c r="C2776" s="270" t="s">
        <v>1058</v>
      </c>
      <c r="D2776" s="270" t="s">
        <v>1052</v>
      </c>
      <c r="E2776" s="277" t="s">
        <v>1058</v>
      </c>
      <c r="F2776" s="279" t="s">
        <v>882</v>
      </c>
    </row>
    <row r="2777" spans="1:6" x14ac:dyDescent="0.3">
      <c r="A2777" s="264" t="str">
        <f t="shared" si="43"/>
        <v>Highlands RanchCO</v>
      </c>
      <c r="B2777" s="269">
        <v>80129</v>
      </c>
      <c r="C2777" s="270" t="s">
        <v>3273</v>
      </c>
      <c r="D2777" s="270" t="s">
        <v>1052</v>
      </c>
      <c r="E2777" s="277" t="s">
        <v>1061</v>
      </c>
      <c r="F2777" s="279" t="s">
        <v>882</v>
      </c>
    </row>
    <row r="2778" spans="1:6" x14ac:dyDescent="0.3">
      <c r="A2778" s="264" t="str">
        <f t="shared" si="43"/>
        <v>PuebloCO</v>
      </c>
      <c r="B2778" s="269">
        <v>81004</v>
      </c>
      <c r="C2778" s="270" t="s">
        <v>1075</v>
      </c>
      <c r="D2778" s="270" t="s">
        <v>1052</v>
      </c>
      <c r="E2778" s="277" t="s">
        <v>1075</v>
      </c>
      <c r="F2778" s="279" t="s">
        <v>882</v>
      </c>
    </row>
    <row r="2779" spans="1:6" x14ac:dyDescent="0.3">
      <c r="A2779" s="264" t="str">
        <f t="shared" si="43"/>
        <v>DenverCO</v>
      </c>
      <c r="B2779" s="269">
        <v>80222</v>
      </c>
      <c r="C2779" s="270" t="s">
        <v>3266</v>
      </c>
      <c r="D2779" s="270" t="s">
        <v>1052</v>
      </c>
      <c r="E2779" s="277" t="s">
        <v>1061</v>
      </c>
      <c r="F2779" s="279" t="s">
        <v>882</v>
      </c>
    </row>
    <row r="2780" spans="1:6" x14ac:dyDescent="0.3">
      <c r="A2780" s="264" t="str">
        <f t="shared" si="43"/>
        <v>ArvadaCO</v>
      </c>
      <c r="B2780" s="269">
        <v>80005</v>
      </c>
      <c r="C2780" s="270" t="s">
        <v>3276</v>
      </c>
      <c r="D2780" s="270" t="s">
        <v>1052</v>
      </c>
      <c r="E2780" s="277" t="s">
        <v>1061</v>
      </c>
      <c r="F2780" s="279" t="s">
        <v>882</v>
      </c>
    </row>
    <row r="2781" spans="1:6" x14ac:dyDescent="0.3">
      <c r="A2781" s="264" t="str">
        <f t="shared" si="43"/>
        <v>Castle RockCO</v>
      </c>
      <c r="B2781" s="269">
        <v>80108</v>
      </c>
      <c r="C2781" s="270" t="s">
        <v>3280</v>
      </c>
      <c r="D2781" s="270" t="s">
        <v>1052</v>
      </c>
      <c r="E2781" s="277" t="s">
        <v>1061</v>
      </c>
      <c r="F2781" s="279" t="s">
        <v>882</v>
      </c>
    </row>
    <row r="2782" spans="1:6" x14ac:dyDescent="0.3">
      <c r="A2782" s="264" t="str">
        <f t="shared" si="43"/>
        <v>ErieCO</v>
      </c>
      <c r="B2782" s="269">
        <v>80516</v>
      </c>
      <c r="C2782" s="270" t="s">
        <v>2106</v>
      </c>
      <c r="D2782" s="270" t="s">
        <v>1052</v>
      </c>
      <c r="E2782" s="277" t="s">
        <v>1072</v>
      </c>
      <c r="F2782" s="279" t="s">
        <v>882</v>
      </c>
    </row>
    <row r="2783" spans="1:6" x14ac:dyDescent="0.3">
      <c r="A2783" s="264" t="str">
        <f t="shared" si="43"/>
        <v>FountainCO</v>
      </c>
      <c r="B2783" s="269">
        <v>80817</v>
      </c>
      <c r="C2783" s="270" t="s">
        <v>3284</v>
      </c>
      <c r="D2783" s="270" t="s">
        <v>1052</v>
      </c>
      <c r="E2783" s="277" t="s">
        <v>1058</v>
      </c>
      <c r="F2783" s="279" t="s">
        <v>882</v>
      </c>
    </row>
    <row r="2784" spans="1:6" x14ac:dyDescent="0.3">
      <c r="A2784" s="264" t="str">
        <f t="shared" si="43"/>
        <v>EnglewoodCO</v>
      </c>
      <c r="B2784" s="269">
        <v>80113</v>
      </c>
      <c r="C2784" s="270" t="s">
        <v>3285</v>
      </c>
      <c r="D2784" s="270" t="s">
        <v>1052</v>
      </c>
      <c r="E2784" s="277" t="s">
        <v>1061</v>
      </c>
      <c r="F2784" s="279" t="s">
        <v>882</v>
      </c>
    </row>
    <row r="2785" spans="1:6" x14ac:dyDescent="0.3">
      <c r="A2785" s="264" t="str">
        <f t="shared" si="43"/>
        <v>MonumentCO</v>
      </c>
      <c r="B2785" s="269">
        <v>80132</v>
      </c>
      <c r="C2785" s="270" t="s">
        <v>3286</v>
      </c>
      <c r="D2785" s="270" t="s">
        <v>1052</v>
      </c>
      <c r="E2785" s="277" t="s">
        <v>1058</v>
      </c>
      <c r="F2785" s="279" t="s">
        <v>882</v>
      </c>
    </row>
    <row r="2786" spans="1:6" x14ac:dyDescent="0.3">
      <c r="A2786" s="264" t="str">
        <f t="shared" si="43"/>
        <v>PeytonCO</v>
      </c>
      <c r="B2786" s="269">
        <v>80831</v>
      </c>
      <c r="C2786" s="270" t="s">
        <v>3287</v>
      </c>
      <c r="D2786" s="270" t="s">
        <v>1052</v>
      </c>
      <c r="E2786" s="277" t="s">
        <v>1058</v>
      </c>
      <c r="F2786" s="279" t="s">
        <v>882</v>
      </c>
    </row>
    <row r="2787" spans="1:6" x14ac:dyDescent="0.3">
      <c r="A2787" s="264" t="str">
        <f t="shared" si="43"/>
        <v>Colorado SpringsCO</v>
      </c>
      <c r="B2787" s="269">
        <v>80904</v>
      </c>
      <c r="C2787" s="270" t="s">
        <v>1058</v>
      </c>
      <c r="D2787" s="270" t="s">
        <v>1052</v>
      </c>
      <c r="E2787" s="277" t="s">
        <v>1058</v>
      </c>
      <c r="F2787" s="279" t="s">
        <v>882</v>
      </c>
    </row>
    <row r="2788" spans="1:6" x14ac:dyDescent="0.3">
      <c r="A2788" s="264" t="str">
        <f t="shared" si="43"/>
        <v>EnglewoodCO</v>
      </c>
      <c r="B2788" s="269">
        <v>80110</v>
      </c>
      <c r="C2788" s="270" t="s">
        <v>3285</v>
      </c>
      <c r="D2788" s="270" t="s">
        <v>1052</v>
      </c>
      <c r="E2788" s="277" t="s">
        <v>1061</v>
      </c>
      <c r="F2788" s="279" t="s">
        <v>882</v>
      </c>
    </row>
    <row r="2789" spans="1:6" x14ac:dyDescent="0.3">
      <c r="A2789" s="264" t="str">
        <f t="shared" si="43"/>
        <v>DenverCO</v>
      </c>
      <c r="B2789" s="269">
        <v>80249</v>
      </c>
      <c r="C2789" s="270" t="s">
        <v>3266</v>
      </c>
      <c r="D2789" s="270" t="s">
        <v>1052</v>
      </c>
      <c r="E2789" s="277" t="s">
        <v>1061</v>
      </c>
      <c r="F2789" s="279" t="s">
        <v>882</v>
      </c>
    </row>
    <row r="2790" spans="1:6" x14ac:dyDescent="0.3">
      <c r="A2790" s="264" t="str">
        <f t="shared" si="43"/>
        <v>Grand JunctionCO</v>
      </c>
      <c r="B2790" s="269">
        <v>81501</v>
      </c>
      <c r="C2790" s="270" t="s">
        <v>1071</v>
      </c>
      <c r="D2790" s="270" t="s">
        <v>1052</v>
      </c>
      <c r="E2790" s="277" t="s">
        <v>1071</v>
      </c>
      <c r="F2790" s="279" t="s">
        <v>882</v>
      </c>
    </row>
    <row r="2791" spans="1:6" x14ac:dyDescent="0.3">
      <c r="A2791" s="264" t="str">
        <f t="shared" si="43"/>
        <v>Colorado SpringsCO</v>
      </c>
      <c r="B2791" s="269">
        <v>80922</v>
      </c>
      <c r="C2791" s="270" t="s">
        <v>1058</v>
      </c>
      <c r="D2791" s="270" t="s">
        <v>1052</v>
      </c>
      <c r="E2791" s="277" t="s">
        <v>1058</v>
      </c>
      <c r="F2791" s="279" t="s">
        <v>882</v>
      </c>
    </row>
    <row r="2792" spans="1:6" x14ac:dyDescent="0.3">
      <c r="A2792" s="264" t="str">
        <f t="shared" si="43"/>
        <v>MontroseCO</v>
      </c>
      <c r="B2792" s="269">
        <v>81401</v>
      </c>
      <c r="C2792" s="270" t="s">
        <v>1074</v>
      </c>
      <c r="D2792" s="270" t="s">
        <v>1052</v>
      </c>
      <c r="E2792" s="277" t="s">
        <v>1074</v>
      </c>
      <c r="F2792" s="279" t="s">
        <v>882</v>
      </c>
    </row>
    <row r="2793" spans="1:6" x14ac:dyDescent="0.3">
      <c r="A2793" s="264" t="str">
        <f t="shared" si="43"/>
        <v>Highlands RanchCO</v>
      </c>
      <c r="B2793" s="269">
        <v>80130</v>
      </c>
      <c r="C2793" s="270" t="s">
        <v>3273</v>
      </c>
      <c r="D2793" s="270" t="s">
        <v>1052</v>
      </c>
      <c r="E2793" s="277" t="s">
        <v>1061</v>
      </c>
      <c r="F2793" s="279" t="s">
        <v>882</v>
      </c>
    </row>
    <row r="2794" spans="1:6" x14ac:dyDescent="0.3">
      <c r="A2794" s="264" t="str">
        <f t="shared" si="43"/>
        <v>EvergreenCO</v>
      </c>
      <c r="B2794" s="269">
        <v>80439</v>
      </c>
      <c r="C2794" s="270" t="s">
        <v>3288</v>
      </c>
      <c r="D2794" s="270" t="s">
        <v>1052</v>
      </c>
      <c r="E2794" s="277" t="s">
        <v>1061</v>
      </c>
      <c r="F2794" s="279" t="s">
        <v>882</v>
      </c>
    </row>
    <row r="2795" spans="1:6" x14ac:dyDescent="0.3">
      <c r="A2795" s="264" t="str">
        <f t="shared" si="43"/>
        <v>DenverCO</v>
      </c>
      <c r="B2795" s="269">
        <v>80238</v>
      </c>
      <c r="C2795" s="270" t="s">
        <v>3266</v>
      </c>
      <c r="D2795" s="270" t="s">
        <v>1052</v>
      </c>
      <c r="E2795" s="277" t="s">
        <v>1061</v>
      </c>
      <c r="F2795" s="279" t="s">
        <v>882</v>
      </c>
    </row>
    <row r="2796" spans="1:6" x14ac:dyDescent="0.3">
      <c r="A2796" s="264" t="str">
        <f t="shared" si="43"/>
        <v>DenverCO</v>
      </c>
      <c r="B2796" s="269">
        <v>80212</v>
      </c>
      <c r="C2796" s="270" t="s">
        <v>3266</v>
      </c>
      <c r="D2796" s="270" t="s">
        <v>1052</v>
      </c>
      <c r="E2796" s="277" t="s">
        <v>1061</v>
      </c>
      <c r="F2796" s="279" t="s">
        <v>882</v>
      </c>
    </row>
    <row r="2797" spans="1:6" x14ac:dyDescent="0.3">
      <c r="A2797" s="264" t="str">
        <f t="shared" si="43"/>
        <v>BroomfieldCO</v>
      </c>
      <c r="B2797" s="269">
        <v>80023</v>
      </c>
      <c r="C2797" s="270" t="s">
        <v>3268</v>
      </c>
      <c r="D2797" s="270" t="s">
        <v>1052</v>
      </c>
      <c r="E2797" s="277" t="s">
        <v>1061</v>
      </c>
      <c r="F2797" s="279" t="s">
        <v>882</v>
      </c>
    </row>
    <row r="2798" spans="1:6" x14ac:dyDescent="0.3">
      <c r="A2798" s="264" t="str">
        <f t="shared" si="43"/>
        <v>Lone TreeCO</v>
      </c>
      <c r="B2798" s="269">
        <v>80124</v>
      </c>
      <c r="C2798" s="270" t="s">
        <v>3289</v>
      </c>
      <c r="D2798" s="270" t="s">
        <v>1052</v>
      </c>
      <c r="E2798" s="277" t="s">
        <v>1061</v>
      </c>
      <c r="F2798" s="279" t="s">
        <v>882</v>
      </c>
    </row>
    <row r="2799" spans="1:6" x14ac:dyDescent="0.3">
      <c r="A2799" s="264" t="str">
        <f t="shared" si="43"/>
        <v>LakewoodCO</v>
      </c>
      <c r="B2799" s="269">
        <v>80215</v>
      </c>
      <c r="C2799" s="270" t="s">
        <v>2710</v>
      </c>
      <c r="D2799" s="270" t="s">
        <v>1052</v>
      </c>
      <c r="E2799" s="277" t="s">
        <v>1061</v>
      </c>
      <c r="F2799" s="279" t="s">
        <v>882</v>
      </c>
    </row>
    <row r="2800" spans="1:6" x14ac:dyDescent="0.3">
      <c r="A2800" s="264" t="str">
        <f t="shared" si="43"/>
        <v>LakewoodCO</v>
      </c>
      <c r="B2800" s="269">
        <v>80232</v>
      </c>
      <c r="C2800" s="270" t="s">
        <v>2710</v>
      </c>
      <c r="D2800" s="270" t="s">
        <v>1052</v>
      </c>
      <c r="E2800" s="277" t="s">
        <v>1061</v>
      </c>
      <c r="F2800" s="279" t="s">
        <v>882</v>
      </c>
    </row>
    <row r="2801" spans="1:6" x14ac:dyDescent="0.3">
      <c r="A2801" s="264" t="str">
        <f t="shared" si="43"/>
        <v>Colorado SpringsCO</v>
      </c>
      <c r="B2801" s="269">
        <v>80921</v>
      </c>
      <c r="C2801" s="270" t="s">
        <v>1058</v>
      </c>
      <c r="D2801" s="270" t="s">
        <v>1052</v>
      </c>
      <c r="E2801" s="277" t="s">
        <v>1058</v>
      </c>
      <c r="F2801" s="279" t="s">
        <v>882</v>
      </c>
    </row>
    <row r="2802" spans="1:6" x14ac:dyDescent="0.3">
      <c r="A2802" s="264" t="str">
        <f t="shared" si="43"/>
        <v>ArvadaCO</v>
      </c>
      <c r="B2802" s="269">
        <v>80002</v>
      </c>
      <c r="C2802" s="270" t="s">
        <v>3276</v>
      </c>
      <c r="D2802" s="270" t="s">
        <v>1052</v>
      </c>
      <c r="E2802" s="277" t="s">
        <v>1061</v>
      </c>
      <c r="F2802" s="279" t="s">
        <v>882</v>
      </c>
    </row>
    <row r="2803" spans="1:6" x14ac:dyDescent="0.3">
      <c r="A2803" s="264" t="str">
        <f t="shared" si="43"/>
        <v>DenverCO</v>
      </c>
      <c r="B2803" s="269">
        <v>80224</v>
      </c>
      <c r="C2803" s="270" t="s">
        <v>3266</v>
      </c>
      <c r="D2803" s="270" t="s">
        <v>1052</v>
      </c>
      <c r="E2803" s="277" t="s">
        <v>1061</v>
      </c>
      <c r="F2803" s="279" t="s">
        <v>882</v>
      </c>
    </row>
    <row r="2804" spans="1:6" x14ac:dyDescent="0.3">
      <c r="A2804" s="264" t="str">
        <f t="shared" si="43"/>
        <v>DenverCO</v>
      </c>
      <c r="B2804" s="269">
        <v>80207</v>
      </c>
      <c r="C2804" s="270" t="s">
        <v>3266</v>
      </c>
      <c r="D2804" s="270" t="s">
        <v>1052</v>
      </c>
      <c r="E2804" s="277" t="s">
        <v>1061</v>
      </c>
      <c r="F2804" s="279" t="s">
        <v>882</v>
      </c>
    </row>
    <row r="2805" spans="1:6" x14ac:dyDescent="0.3">
      <c r="A2805" s="264" t="str">
        <f t="shared" si="43"/>
        <v>Castle RockCO</v>
      </c>
      <c r="B2805" s="269">
        <v>80109</v>
      </c>
      <c r="C2805" s="270" t="s">
        <v>3280</v>
      </c>
      <c r="D2805" s="270" t="s">
        <v>1052</v>
      </c>
      <c r="E2805" s="277" t="s">
        <v>1061</v>
      </c>
      <c r="F2805" s="279" t="s">
        <v>882</v>
      </c>
    </row>
    <row r="2806" spans="1:6" x14ac:dyDescent="0.3">
      <c r="A2806" s="264" t="str">
        <f t="shared" si="43"/>
        <v>Colorado SpringsCO</v>
      </c>
      <c r="B2806" s="269">
        <v>80915</v>
      </c>
      <c r="C2806" s="270" t="s">
        <v>1058</v>
      </c>
      <c r="D2806" s="270" t="s">
        <v>1052</v>
      </c>
      <c r="E2806" s="277" t="s">
        <v>1058</v>
      </c>
      <c r="F2806" s="279" t="s">
        <v>882</v>
      </c>
    </row>
    <row r="2807" spans="1:6" x14ac:dyDescent="0.3">
      <c r="A2807" s="264" t="str">
        <f t="shared" si="43"/>
        <v>GoldenCO</v>
      </c>
      <c r="B2807" s="269">
        <v>80403</v>
      </c>
      <c r="C2807" s="270" t="s">
        <v>3271</v>
      </c>
      <c r="D2807" s="270" t="s">
        <v>1052</v>
      </c>
      <c r="E2807" s="277" t="s">
        <v>1061</v>
      </c>
      <c r="F2807" s="279" t="s">
        <v>882</v>
      </c>
    </row>
    <row r="2808" spans="1:6" x14ac:dyDescent="0.3">
      <c r="A2808" s="264" t="str">
        <f t="shared" si="43"/>
        <v>Fort CollinsCO</v>
      </c>
      <c r="B2808" s="269">
        <v>80528</v>
      </c>
      <c r="C2808" s="270" t="s">
        <v>1066</v>
      </c>
      <c r="D2808" s="270" t="s">
        <v>1052</v>
      </c>
      <c r="E2808" s="277" t="s">
        <v>1066</v>
      </c>
      <c r="F2808" s="279" t="s">
        <v>882</v>
      </c>
    </row>
    <row r="2809" spans="1:6" x14ac:dyDescent="0.3">
      <c r="A2809" s="264" t="str">
        <f t="shared" si="43"/>
        <v>Colorado SpringsCO</v>
      </c>
      <c r="B2809" s="269">
        <v>80905</v>
      </c>
      <c r="C2809" s="270" t="s">
        <v>1058</v>
      </c>
      <c r="D2809" s="270" t="s">
        <v>1052</v>
      </c>
      <c r="E2809" s="277" t="s">
        <v>1058</v>
      </c>
      <c r="F2809" s="279" t="s">
        <v>882</v>
      </c>
    </row>
    <row r="2810" spans="1:6" x14ac:dyDescent="0.3">
      <c r="A2810" s="264" t="str">
        <f t="shared" si="43"/>
        <v>DenverCO</v>
      </c>
      <c r="B2810" s="269">
        <v>80246</v>
      </c>
      <c r="C2810" s="270" t="s">
        <v>3266</v>
      </c>
      <c r="D2810" s="270" t="s">
        <v>1052</v>
      </c>
      <c r="E2810" s="277" t="s">
        <v>1061</v>
      </c>
      <c r="F2810" s="279" t="s">
        <v>882</v>
      </c>
    </row>
    <row r="2811" spans="1:6" x14ac:dyDescent="0.3">
      <c r="A2811" s="264" t="str">
        <f t="shared" si="43"/>
        <v>DenverCO</v>
      </c>
      <c r="B2811" s="269">
        <v>80223</v>
      </c>
      <c r="C2811" s="270" t="s">
        <v>3266</v>
      </c>
      <c r="D2811" s="270" t="s">
        <v>1052</v>
      </c>
      <c r="E2811" s="277" t="s">
        <v>1061</v>
      </c>
      <c r="F2811" s="279" t="s">
        <v>882</v>
      </c>
    </row>
    <row r="2812" spans="1:6" x14ac:dyDescent="0.3">
      <c r="A2812" s="264" t="str">
        <f t="shared" si="43"/>
        <v>Black ForestCO</v>
      </c>
      <c r="B2812" s="269">
        <v>80908</v>
      </c>
      <c r="C2812" s="270" t="s">
        <v>3290</v>
      </c>
      <c r="D2812" s="270" t="s">
        <v>1052</v>
      </c>
      <c r="E2812" s="277" t="s">
        <v>1058</v>
      </c>
      <c r="F2812" s="279" t="s">
        <v>882</v>
      </c>
    </row>
    <row r="2813" spans="1:6" x14ac:dyDescent="0.3">
      <c r="A2813" s="264" t="str">
        <f t="shared" si="43"/>
        <v>EvansCO</v>
      </c>
      <c r="B2813" s="269">
        <v>80620</v>
      </c>
      <c r="C2813" s="270" t="s">
        <v>3291</v>
      </c>
      <c r="D2813" s="270" t="s">
        <v>1052</v>
      </c>
      <c r="E2813" s="277" t="s">
        <v>1072</v>
      </c>
      <c r="F2813" s="279" t="s">
        <v>882</v>
      </c>
    </row>
    <row r="2814" spans="1:6" x14ac:dyDescent="0.3">
      <c r="A2814" s="264" t="str">
        <f t="shared" si="43"/>
        <v>BoulderCO</v>
      </c>
      <c r="B2814" s="269">
        <v>80305</v>
      </c>
      <c r="C2814" s="270" t="s">
        <v>1053</v>
      </c>
      <c r="D2814" s="270" t="s">
        <v>1052</v>
      </c>
      <c r="E2814" s="277" t="s">
        <v>1053</v>
      </c>
      <c r="F2814" s="279" t="s">
        <v>882</v>
      </c>
    </row>
    <row r="2815" spans="1:6" x14ac:dyDescent="0.3">
      <c r="A2815" s="264" t="str">
        <f t="shared" si="43"/>
        <v>CentennialCO</v>
      </c>
      <c r="B2815" s="269">
        <v>80121</v>
      </c>
      <c r="C2815" s="270" t="s">
        <v>3275</v>
      </c>
      <c r="D2815" s="270" t="s">
        <v>1052</v>
      </c>
      <c r="E2815" s="277" t="s">
        <v>1061</v>
      </c>
      <c r="F2815" s="279" t="s">
        <v>882</v>
      </c>
    </row>
    <row r="2816" spans="1:6" x14ac:dyDescent="0.3">
      <c r="A2816" s="264" t="str">
        <f t="shared" si="43"/>
        <v>Colorado SpringsCO</v>
      </c>
      <c r="B2816" s="269">
        <v>80903</v>
      </c>
      <c r="C2816" s="270" t="s">
        <v>1058</v>
      </c>
      <c r="D2816" s="270" t="s">
        <v>1052</v>
      </c>
      <c r="E2816" s="277" t="s">
        <v>1058</v>
      </c>
      <c r="F2816" s="279" t="s">
        <v>882</v>
      </c>
    </row>
    <row r="2817" spans="1:6" x14ac:dyDescent="0.3">
      <c r="A2817" s="264" t="str">
        <f t="shared" si="43"/>
        <v>CarbondaleCO</v>
      </c>
      <c r="B2817" s="269">
        <v>81623</v>
      </c>
      <c r="C2817" s="270" t="s">
        <v>3292</v>
      </c>
      <c r="D2817" s="270" t="s">
        <v>1052</v>
      </c>
      <c r="E2817" s="277" t="s">
        <v>1070</v>
      </c>
      <c r="F2817" s="279" t="s">
        <v>882</v>
      </c>
    </row>
    <row r="2818" spans="1:6" x14ac:dyDescent="0.3">
      <c r="A2818" s="264" t="str">
        <f t="shared" si="43"/>
        <v>SterlingCO</v>
      </c>
      <c r="B2818" s="269">
        <v>80751</v>
      </c>
      <c r="C2818" s="270" t="s">
        <v>1078</v>
      </c>
      <c r="D2818" s="270" t="s">
        <v>1052</v>
      </c>
      <c r="E2818" s="277" t="s">
        <v>1078</v>
      </c>
      <c r="F2818" s="279" t="s">
        <v>882</v>
      </c>
    </row>
    <row r="2819" spans="1:6" x14ac:dyDescent="0.3">
      <c r="A2819" s="264" t="str">
        <f t="shared" si="43"/>
        <v>FruitaCO</v>
      </c>
      <c r="B2819" s="269">
        <v>81521</v>
      </c>
      <c r="C2819" s="270" t="s">
        <v>3293</v>
      </c>
      <c r="D2819" s="270" t="s">
        <v>1052</v>
      </c>
      <c r="E2819" s="277" t="s">
        <v>1071</v>
      </c>
      <c r="F2819" s="279" t="s">
        <v>882</v>
      </c>
    </row>
    <row r="2820" spans="1:6" x14ac:dyDescent="0.3">
      <c r="A2820" s="264" t="str">
        <f t="shared" ref="A2820:A2883" si="44">CONCATENATE(C2820,D2820)</f>
        <v>Grand JunctionCO</v>
      </c>
      <c r="B2820" s="269">
        <v>81507</v>
      </c>
      <c r="C2820" s="270" t="s">
        <v>1071</v>
      </c>
      <c r="D2820" s="270" t="s">
        <v>1052</v>
      </c>
      <c r="E2820" s="277" t="s">
        <v>1071</v>
      </c>
      <c r="F2820" s="279" t="s">
        <v>882</v>
      </c>
    </row>
    <row r="2821" spans="1:6" x14ac:dyDescent="0.3">
      <c r="A2821" s="264" t="str">
        <f t="shared" si="44"/>
        <v>JohnstownCO</v>
      </c>
      <c r="B2821" s="269">
        <v>80534</v>
      </c>
      <c r="C2821" s="270" t="s">
        <v>2116</v>
      </c>
      <c r="D2821" s="270" t="s">
        <v>1052</v>
      </c>
      <c r="E2821" s="277" t="s">
        <v>1072</v>
      </c>
      <c r="F2821" s="279" t="s">
        <v>882</v>
      </c>
    </row>
    <row r="2822" spans="1:6" x14ac:dyDescent="0.3">
      <c r="A2822" s="264" t="str">
        <f t="shared" si="44"/>
        <v>Grand JunctionCO</v>
      </c>
      <c r="B2822" s="269">
        <v>81503</v>
      </c>
      <c r="C2822" s="270" t="s">
        <v>1071</v>
      </c>
      <c r="D2822" s="270" t="s">
        <v>1052</v>
      </c>
      <c r="E2822" s="277" t="s">
        <v>1071</v>
      </c>
      <c r="F2822" s="279" t="s">
        <v>882</v>
      </c>
    </row>
    <row r="2823" spans="1:6" x14ac:dyDescent="0.3">
      <c r="A2823" s="264" t="str">
        <f t="shared" si="44"/>
        <v>MorrisonCO</v>
      </c>
      <c r="B2823" s="269">
        <v>80465</v>
      </c>
      <c r="C2823" s="270" t="s">
        <v>3294</v>
      </c>
      <c r="D2823" s="270" t="s">
        <v>1052</v>
      </c>
      <c r="E2823" s="277" t="s">
        <v>1061</v>
      </c>
      <c r="F2823" s="279" t="s">
        <v>882</v>
      </c>
    </row>
    <row r="2824" spans="1:6" x14ac:dyDescent="0.3">
      <c r="A2824" s="264" t="str">
        <f t="shared" si="44"/>
        <v>Fort MorganCO</v>
      </c>
      <c r="B2824" s="269">
        <v>80701</v>
      </c>
      <c r="C2824" s="270" t="s">
        <v>1068</v>
      </c>
      <c r="D2824" s="270" t="s">
        <v>1052</v>
      </c>
      <c r="E2824" s="277" t="s">
        <v>1068</v>
      </c>
      <c r="F2824" s="279" t="s">
        <v>882</v>
      </c>
    </row>
    <row r="2825" spans="1:6" x14ac:dyDescent="0.3">
      <c r="A2825" s="264" t="str">
        <f t="shared" si="44"/>
        <v>WestminsterCO</v>
      </c>
      <c r="B2825" s="269">
        <v>80030</v>
      </c>
      <c r="C2825" s="270" t="s">
        <v>2472</v>
      </c>
      <c r="D2825" s="270" t="s">
        <v>1052</v>
      </c>
      <c r="E2825" s="277" t="s">
        <v>1061</v>
      </c>
      <c r="F2825" s="279" t="s">
        <v>882</v>
      </c>
    </row>
    <row r="2826" spans="1:6" x14ac:dyDescent="0.3">
      <c r="A2826" s="264" t="str">
        <f t="shared" si="44"/>
        <v>Estes ParkCO</v>
      </c>
      <c r="B2826" s="269">
        <v>80517</v>
      </c>
      <c r="C2826" s="270" t="s">
        <v>3295</v>
      </c>
      <c r="D2826" s="270" t="s">
        <v>1052</v>
      </c>
      <c r="E2826" s="277" t="s">
        <v>1066</v>
      </c>
      <c r="F2826" s="279" t="s">
        <v>882</v>
      </c>
    </row>
    <row r="2827" spans="1:6" x14ac:dyDescent="0.3">
      <c r="A2827" s="264" t="str">
        <f t="shared" si="44"/>
        <v>DenverCO</v>
      </c>
      <c r="B2827" s="269">
        <v>80236</v>
      </c>
      <c r="C2827" s="270" t="s">
        <v>3266</v>
      </c>
      <c r="D2827" s="270" t="s">
        <v>1052</v>
      </c>
      <c r="E2827" s="277" t="s">
        <v>1061</v>
      </c>
      <c r="F2827" s="279" t="s">
        <v>882</v>
      </c>
    </row>
    <row r="2828" spans="1:6" x14ac:dyDescent="0.3">
      <c r="A2828" s="264" t="str">
        <f t="shared" si="44"/>
        <v>BerthoudCO</v>
      </c>
      <c r="B2828" s="269">
        <v>80513</v>
      </c>
      <c r="C2828" s="270" t="s">
        <v>3296</v>
      </c>
      <c r="D2828" s="270" t="s">
        <v>1052</v>
      </c>
      <c r="E2828" s="277" t="s">
        <v>1066</v>
      </c>
      <c r="F2828" s="279" t="s">
        <v>882</v>
      </c>
    </row>
    <row r="2829" spans="1:6" x14ac:dyDescent="0.3">
      <c r="A2829" s="264" t="str">
        <f t="shared" si="44"/>
        <v>DenverCO</v>
      </c>
      <c r="B2829" s="269">
        <v>80216</v>
      </c>
      <c r="C2829" s="270" t="s">
        <v>3266</v>
      </c>
      <c r="D2829" s="270" t="s">
        <v>1052</v>
      </c>
      <c r="E2829" s="277" t="s">
        <v>1061</v>
      </c>
      <c r="F2829" s="279" t="s">
        <v>882</v>
      </c>
    </row>
    <row r="2830" spans="1:6" x14ac:dyDescent="0.3">
      <c r="A2830" s="264" t="str">
        <f t="shared" si="44"/>
        <v>Glenwood SpringsCO</v>
      </c>
      <c r="B2830" s="269">
        <v>81601</v>
      </c>
      <c r="C2830" s="270" t="s">
        <v>1070</v>
      </c>
      <c r="D2830" s="270" t="s">
        <v>1052</v>
      </c>
      <c r="E2830" s="277" t="s">
        <v>1070</v>
      </c>
      <c r="F2830" s="279" t="s">
        <v>882</v>
      </c>
    </row>
    <row r="2831" spans="1:6" x14ac:dyDescent="0.3">
      <c r="A2831" s="264" t="str">
        <f t="shared" si="44"/>
        <v>CliftonCO</v>
      </c>
      <c r="B2831" s="269">
        <v>81520</v>
      </c>
      <c r="C2831" s="270" t="s">
        <v>3297</v>
      </c>
      <c r="D2831" s="270" t="s">
        <v>1052</v>
      </c>
      <c r="E2831" s="277" t="s">
        <v>1071</v>
      </c>
      <c r="F2831" s="279" t="s">
        <v>882</v>
      </c>
    </row>
    <row r="2832" spans="1:6" x14ac:dyDescent="0.3">
      <c r="A2832" s="264" t="str">
        <f t="shared" si="44"/>
        <v>ArvadaCO</v>
      </c>
      <c r="B2832" s="269">
        <v>80007</v>
      </c>
      <c r="C2832" s="270" t="s">
        <v>3276</v>
      </c>
      <c r="D2832" s="270" t="s">
        <v>1052</v>
      </c>
      <c r="E2832" s="277" t="s">
        <v>1061</v>
      </c>
      <c r="F2832" s="279" t="s">
        <v>882</v>
      </c>
    </row>
    <row r="2833" spans="1:6" x14ac:dyDescent="0.3">
      <c r="A2833" s="264" t="str">
        <f t="shared" si="44"/>
        <v>PuebloCO</v>
      </c>
      <c r="B2833" s="269">
        <v>81003</v>
      </c>
      <c r="C2833" s="270" t="s">
        <v>1075</v>
      </c>
      <c r="D2833" s="270" t="s">
        <v>1052</v>
      </c>
      <c r="E2833" s="277" t="s">
        <v>1075</v>
      </c>
      <c r="F2833" s="279" t="s">
        <v>882</v>
      </c>
    </row>
    <row r="2834" spans="1:6" x14ac:dyDescent="0.3">
      <c r="A2834" s="264" t="str">
        <f t="shared" si="44"/>
        <v>PuebloCO</v>
      </c>
      <c r="B2834" s="269">
        <v>81008</v>
      </c>
      <c r="C2834" s="270" t="s">
        <v>1075</v>
      </c>
      <c r="D2834" s="270" t="s">
        <v>1052</v>
      </c>
      <c r="E2834" s="277" t="s">
        <v>1075</v>
      </c>
      <c r="F2834" s="279" t="s">
        <v>882</v>
      </c>
    </row>
    <row r="2835" spans="1:6" x14ac:dyDescent="0.3">
      <c r="A2835" s="264" t="str">
        <f t="shared" si="44"/>
        <v>BreckenridgeCO</v>
      </c>
      <c r="B2835" s="269">
        <v>80424</v>
      </c>
      <c r="C2835" s="270" t="s">
        <v>1054</v>
      </c>
      <c r="D2835" s="270" t="s">
        <v>1052</v>
      </c>
      <c r="E2835" s="277" t="s">
        <v>1054</v>
      </c>
      <c r="F2835" s="279" t="s">
        <v>882</v>
      </c>
    </row>
    <row r="2836" spans="1:6" x14ac:dyDescent="0.3">
      <c r="A2836" s="264" t="str">
        <f t="shared" si="44"/>
        <v>AvonCO</v>
      </c>
      <c r="B2836" s="269">
        <v>81620</v>
      </c>
      <c r="C2836" s="270" t="s">
        <v>3298</v>
      </c>
      <c r="D2836" s="270" t="s">
        <v>1052</v>
      </c>
      <c r="E2836" s="277" t="s">
        <v>1065</v>
      </c>
      <c r="F2836" s="279" t="s">
        <v>882</v>
      </c>
    </row>
    <row r="2837" spans="1:6" x14ac:dyDescent="0.3">
      <c r="A2837" s="264" t="str">
        <f t="shared" si="44"/>
        <v>Grand JunctionCO</v>
      </c>
      <c r="B2837" s="269">
        <v>81506</v>
      </c>
      <c r="C2837" s="270" t="s">
        <v>1071</v>
      </c>
      <c r="D2837" s="270" t="s">
        <v>1052</v>
      </c>
      <c r="E2837" s="277" t="s">
        <v>1071</v>
      </c>
      <c r="F2837" s="279" t="s">
        <v>882</v>
      </c>
    </row>
    <row r="2838" spans="1:6" x14ac:dyDescent="0.3">
      <c r="A2838" s="264" t="str">
        <f t="shared" si="44"/>
        <v>Woodland ParkCO</v>
      </c>
      <c r="B2838" s="269">
        <v>80863</v>
      </c>
      <c r="C2838" s="270" t="s">
        <v>3299</v>
      </c>
      <c r="D2838" s="270" t="s">
        <v>1052</v>
      </c>
      <c r="E2838" s="277" t="s">
        <v>1058</v>
      </c>
      <c r="F2838" s="279" t="s">
        <v>882</v>
      </c>
    </row>
    <row r="2839" spans="1:6" x14ac:dyDescent="0.3">
      <c r="A2839" s="264" t="str">
        <f t="shared" si="44"/>
        <v>RifleCO</v>
      </c>
      <c r="B2839" s="269">
        <v>81650</v>
      </c>
      <c r="C2839" s="270" t="s">
        <v>3300</v>
      </c>
      <c r="D2839" s="270" t="s">
        <v>1052</v>
      </c>
      <c r="E2839" s="277" t="s">
        <v>1070</v>
      </c>
      <c r="F2839" s="279" t="s">
        <v>882</v>
      </c>
    </row>
    <row r="2840" spans="1:6" x14ac:dyDescent="0.3">
      <c r="A2840" s="264" t="str">
        <f t="shared" si="44"/>
        <v>ElizabethCO</v>
      </c>
      <c r="B2840" s="269">
        <v>80107</v>
      </c>
      <c r="C2840" s="270" t="s">
        <v>2019</v>
      </c>
      <c r="D2840" s="270" t="s">
        <v>1052</v>
      </c>
      <c r="E2840" s="277" t="s">
        <v>1061</v>
      </c>
      <c r="F2840" s="279" t="s">
        <v>882</v>
      </c>
    </row>
    <row r="2841" spans="1:6" x14ac:dyDescent="0.3">
      <c r="A2841" s="264" t="str">
        <f t="shared" si="44"/>
        <v>AspenCO</v>
      </c>
      <c r="B2841" s="269">
        <v>81611</v>
      </c>
      <c r="C2841" s="270" t="s">
        <v>3301</v>
      </c>
      <c r="D2841" s="270" t="s">
        <v>1052</v>
      </c>
      <c r="E2841" s="277" t="s">
        <v>1070</v>
      </c>
      <c r="F2841" s="279" t="s">
        <v>882</v>
      </c>
    </row>
    <row r="2842" spans="1:6" x14ac:dyDescent="0.3">
      <c r="A2842" s="264" t="str">
        <f t="shared" si="44"/>
        <v>Steamboat SpringsCO</v>
      </c>
      <c r="B2842" s="269">
        <v>80487</v>
      </c>
      <c r="C2842" s="270" t="s">
        <v>1077</v>
      </c>
      <c r="D2842" s="270" t="s">
        <v>1052</v>
      </c>
      <c r="E2842" s="277" t="s">
        <v>1077</v>
      </c>
      <c r="F2842" s="279" t="s">
        <v>882</v>
      </c>
    </row>
    <row r="2843" spans="1:6" x14ac:dyDescent="0.3">
      <c r="A2843" s="264" t="str">
        <f t="shared" si="44"/>
        <v>LochbuieCO</v>
      </c>
      <c r="B2843" s="269">
        <v>80603</v>
      </c>
      <c r="C2843" s="270" t="s">
        <v>3302</v>
      </c>
      <c r="D2843" s="270" t="s">
        <v>1052</v>
      </c>
      <c r="E2843" s="277" t="s">
        <v>1072</v>
      </c>
      <c r="F2843" s="279" t="s">
        <v>882</v>
      </c>
    </row>
    <row r="2844" spans="1:6" x14ac:dyDescent="0.3">
      <c r="A2844" s="264" t="str">
        <f t="shared" si="44"/>
        <v>CraigCO</v>
      </c>
      <c r="B2844" s="269">
        <v>81625</v>
      </c>
      <c r="C2844" s="270" t="s">
        <v>1060</v>
      </c>
      <c r="D2844" s="270" t="s">
        <v>1052</v>
      </c>
      <c r="E2844" s="277" t="s">
        <v>1060</v>
      </c>
      <c r="F2844" s="279" t="s">
        <v>882</v>
      </c>
    </row>
    <row r="2845" spans="1:6" x14ac:dyDescent="0.3">
      <c r="A2845" s="264" t="str">
        <f t="shared" si="44"/>
        <v>MontroseCO</v>
      </c>
      <c r="B2845" s="269">
        <v>81403</v>
      </c>
      <c r="C2845" s="270" t="s">
        <v>1074</v>
      </c>
      <c r="D2845" s="270" t="s">
        <v>1052</v>
      </c>
      <c r="E2845" s="277" t="s">
        <v>1074</v>
      </c>
      <c r="F2845" s="279" t="s">
        <v>882</v>
      </c>
    </row>
    <row r="2846" spans="1:6" x14ac:dyDescent="0.3">
      <c r="A2846" s="264" t="str">
        <f t="shared" si="44"/>
        <v>WellingtonCO</v>
      </c>
      <c r="B2846" s="269">
        <v>80549</v>
      </c>
      <c r="C2846" s="270" t="s">
        <v>3303</v>
      </c>
      <c r="D2846" s="270" t="s">
        <v>1052</v>
      </c>
      <c r="E2846" s="277" t="s">
        <v>1066</v>
      </c>
      <c r="F2846" s="279" t="s">
        <v>882</v>
      </c>
    </row>
    <row r="2847" spans="1:6" x14ac:dyDescent="0.3">
      <c r="A2847" s="264" t="str">
        <f t="shared" si="44"/>
        <v>KeystoneCO</v>
      </c>
      <c r="B2847" s="269">
        <v>80435</v>
      </c>
      <c r="C2847" s="270" t="s">
        <v>3304</v>
      </c>
      <c r="D2847" s="270" t="s">
        <v>1052</v>
      </c>
      <c r="E2847" s="277" t="s">
        <v>1054</v>
      </c>
      <c r="F2847" s="279" t="s">
        <v>882</v>
      </c>
    </row>
    <row r="2848" spans="1:6" x14ac:dyDescent="0.3">
      <c r="A2848" s="264" t="str">
        <f t="shared" si="44"/>
        <v>AuroraCO</v>
      </c>
      <c r="B2848" s="269">
        <v>80018</v>
      </c>
      <c r="C2848" s="270" t="s">
        <v>3264</v>
      </c>
      <c r="D2848" s="270" t="s">
        <v>1052</v>
      </c>
      <c r="E2848" s="277" t="s">
        <v>1061</v>
      </c>
      <c r="F2848" s="279" t="s">
        <v>882</v>
      </c>
    </row>
    <row r="2849" spans="1:6" x14ac:dyDescent="0.3">
      <c r="A2849" s="264" t="str">
        <f t="shared" si="44"/>
        <v>Fort LuptonCO</v>
      </c>
      <c r="B2849" s="269">
        <v>80621</v>
      </c>
      <c r="C2849" s="270" t="s">
        <v>3305</v>
      </c>
      <c r="D2849" s="270" t="s">
        <v>1052</v>
      </c>
      <c r="E2849" s="277" t="s">
        <v>1072</v>
      </c>
      <c r="F2849" s="279" t="s">
        <v>882</v>
      </c>
    </row>
    <row r="2850" spans="1:6" x14ac:dyDescent="0.3">
      <c r="A2850" s="264" t="str">
        <f t="shared" si="44"/>
        <v>Grand JunctionCO</v>
      </c>
      <c r="B2850" s="269">
        <v>81505</v>
      </c>
      <c r="C2850" s="270" t="s">
        <v>1071</v>
      </c>
      <c r="D2850" s="270" t="s">
        <v>1052</v>
      </c>
      <c r="E2850" s="277" t="s">
        <v>1071</v>
      </c>
      <c r="F2850" s="279" t="s">
        <v>882</v>
      </c>
    </row>
    <row r="2851" spans="1:6" x14ac:dyDescent="0.3">
      <c r="A2851" s="264" t="str">
        <f t="shared" si="44"/>
        <v>PuebloCO</v>
      </c>
      <c r="B2851" s="269">
        <v>81006</v>
      </c>
      <c r="C2851" s="270" t="s">
        <v>1075</v>
      </c>
      <c r="D2851" s="270" t="s">
        <v>1052</v>
      </c>
      <c r="E2851" s="277" t="s">
        <v>1075</v>
      </c>
      <c r="F2851" s="279" t="s">
        <v>882</v>
      </c>
    </row>
    <row r="2852" spans="1:6" x14ac:dyDescent="0.3">
      <c r="A2852" s="264" t="str">
        <f t="shared" si="44"/>
        <v>Colorado SpringsCO</v>
      </c>
      <c r="B2852" s="269">
        <v>80924</v>
      </c>
      <c r="C2852" s="270" t="s">
        <v>1058</v>
      </c>
      <c r="D2852" s="270" t="s">
        <v>1052</v>
      </c>
      <c r="E2852" s="277" t="s">
        <v>1058</v>
      </c>
      <c r="F2852" s="279" t="s">
        <v>882</v>
      </c>
    </row>
    <row r="2853" spans="1:6" x14ac:dyDescent="0.3">
      <c r="A2853" s="264" t="str">
        <f t="shared" si="44"/>
        <v>DenverCO</v>
      </c>
      <c r="B2853" s="269">
        <v>80230</v>
      </c>
      <c r="C2853" s="270" t="s">
        <v>3266</v>
      </c>
      <c r="D2853" s="270" t="s">
        <v>1052</v>
      </c>
      <c r="E2853" s="277" t="s">
        <v>1061</v>
      </c>
      <c r="F2853" s="279" t="s">
        <v>882</v>
      </c>
    </row>
    <row r="2854" spans="1:6" x14ac:dyDescent="0.3">
      <c r="A2854" s="264" t="str">
        <f t="shared" si="44"/>
        <v>BayfieldCO</v>
      </c>
      <c r="B2854" s="269">
        <v>81122</v>
      </c>
      <c r="C2854" s="270" t="s">
        <v>3306</v>
      </c>
      <c r="D2854" s="270" t="s">
        <v>1052</v>
      </c>
      <c r="E2854" s="277" t="s">
        <v>1063</v>
      </c>
      <c r="F2854" s="279" t="s">
        <v>882</v>
      </c>
    </row>
    <row r="2855" spans="1:6" x14ac:dyDescent="0.3">
      <c r="A2855" s="264" t="str">
        <f t="shared" si="44"/>
        <v>Colorado SpringsCO</v>
      </c>
      <c r="B2855" s="269">
        <v>80925</v>
      </c>
      <c r="C2855" s="270" t="s">
        <v>1058</v>
      </c>
      <c r="D2855" s="270" t="s">
        <v>1052</v>
      </c>
      <c r="E2855" s="277" t="s">
        <v>1058</v>
      </c>
      <c r="F2855" s="279" t="s">
        <v>882</v>
      </c>
    </row>
    <row r="2856" spans="1:6" x14ac:dyDescent="0.3">
      <c r="A2856" s="264" t="str">
        <f t="shared" si="44"/>
        <v>EdwardsCO</v>
      </c>
      <c r="B2856" s="269">
        <v>81632</v>
      </c>
      <c r="C2856" s="270" t="s">
        <v>1065</v>
      </c>
      <c r="D2856" s="270" t="s">
        <v>1052</v>
      </c>
      <c r="E2856" s="277" t="s">
        <v>1065</v>
      </c>
      <c r="F2856" s="279" t="s">
        <v>882</v>
      </c>
    </row>
    <row r="2857" spans="1:6" x14ac:dyDescent="0.3">
      <c r="A2857" s="264" t="str">
        <f t="shared" si="44"/>
        <v>Roxborough ParkCO</v>
      </c>
      <c r="B2857" s="269">
        <v>80125</v>
      </c>
      <c r="C2857" s="270" t="s">
        <v>3307</v>
      </c>
      <c r="D2857" s="270" t="s">
        <v>1052</v>
      </c>
      <c r="E2857" s="277" t="s">
        <v>1061</v>
      </c>
      <c r="F2857" s="279" t="s">
        <v>882</v>
      </c>
    </row>
    <row r="2858" spans="1:6" x14ac:dyDescent="0.3">
      <c r="A2858" s="264" t="str">
        <f t="shared" si="44"/>
        <v>Commerce CityCO</v>
      </c>
      <c r="B2858" s="269">
        <v>80640</v>
      </c>
      <c r="C2858" s="270" t="s">
        <v>3272</v>
      </c>
      <c r="D2858" s="270" t="s">
        <v>1052</v>
      </c>
      <c r="E2858" s="277" t="s">
        <v>1061</v>
      </c>
      <c r="F2858" s="279" t="s">
        <v>882</v>
      </c>
    </row>
    <row r="2859" spans="1:6" x14ac:dyDescent="0.3">
      <c r="A2859" s="264" t="str">
        <f t="shared" si="44"/>
        <v>ConiferCO</v>
      </c>
      <c r="B2859" s="269">
        <v>80433</v>
      </c>
      <c r="C2859" s="270" t="s">
        <v>3308</v>
      </c>
      <c r="D2859" s="270" t="s">
        <v>1052</v>
      </c>
      <c r="E2859" s="277" t="s">
        <v>1061</v>
      </c>
      <c r="F2859" s="279" t="s">
        <v>882</v>
      </c>
    </row>
    <row r="2860" spans="1:6" x14ac:dyDescent="0.3">
      <c r="A2860" s="264" t="str">
        <f t="shared" si="44"/>
        <v>DenverCO</v>
      </c>
      <c r="B2860" s="269">
        <v>80235</v>
      </c>
      <c r="C2860" s="270" t="s">
        <v>3266</v>
      </c>
      <c r="D2860" s="270" t="s">
        <v>1052</v>
      </c>
      <c r="E2860" s="277" t="s">
        <v>1061</v>
      </c>
      <c r="F2860" s="279" t="s">
        <v>882</v>
      </c>
    </row>
    <row r="2861" spans="1:6" x14ac:dyDescent="0.3">
      <c r="A2861" s="264" t="str">
        <f t="shared" si="44"/>
        <v>BaileyCO</v>
      </c>
      <c r="B2861" s="269">
        <v>80421</v>
      </c>
      <c r="C2861" s="270" t="s">
        <v>3309</v>
      </c>
      <c r="D2861" s="270" t="s">
        <v>1052</v>
      </c>
      <c r="E2861" s="277" t="s">
        <v>1061</v>
      </c>
      <c r="F2861" s="279" t="s">
        <v>882</v>
      </c>
    </row>
    <row r="2862" spans="1:6" x14ac:dyDescent="0.3">
      <c r="A2862" s="264" t="str">
        <f t="shared" si="44"/>
        <v>Steamboat SpringsCO</v>
      </c>
      <c r="B2862" s="269">
        <v>80477</v>
      </c>
      <c r="C2862" s="270" t="s">
        <v>1077</v>
      </c>
      <c r="D2862" s="270" t="s">
        <v>1052</v>
      </c>
      <c r="E2862" s="277" t="s">
        <v>1077</v>
      </c>
      <c r="F2862" s="279" t="s">
        <v>882</v>
      </c>
    </row>
    <row r="2863" spans="1:6" x14ac:dyDescent="0.3">
      <c r="A2863" s="264" t="str">
        <f t="shared" si="44"/>
        <v>BasaltCO</v>
      </c>
      <c r="B2863" s="269">
        <v>81621</v>
      </c>
      <c r="C2863" s="270" t="s">
        <v>3310</v>
      </c>
      <c r="D2863" s="270" t="s">
        <v>1052</v>
      </c>
      <c r="E2863" s="277" t="s">
        <v>1065</v>
      </c>
      <c r="F2863" s="279" t="s">
        <v>882</v>
      </c>
    </row>
    <row r="2864" spans="1:6" x14ac:dyDescent="0.3">
      <c r="A2864" s="264" t="str">
        <f t="shared" si="44"/>
        <v>VailCO</v>
      </c>
      <c r="B2864" s="269">
        <v>81657</v>
      </c>
      <c r="C2864" s="270" t="s">
        <v>2285</v>
      </c>
      <c r="D2864" s="270" t="s">
        <v>1052</v>
      </c>
      <c r="E2864" s="277" t="s">
        <v>1065</v>
      </c>
      <c r="F2864" s="279" t="s">
        <v>882</v>
      </c>
    </row>
    <row r="2865" spans="1:6" x14ac:dyDescent="0.3">
      <c r="A2865" s="264" t="str">
        <f t="shared" si="44"/>
        <v>EatonCO</v>
      </c>
      <c r="B2865" s="269">
        <v>80615</v>
      </c>
      <c r="C2865" s="270" t="s">
        <v>3311</v>
      </c>
      <c r="D2865" s="270" t="s">
        <v>1052</v>
      </c>
      <c r="E2865" s="277" t="s">
        <v>1072</v>
      </c>
      <c r="F2865" s="279" t="s">
        <v>882</v>
      </c>
    </row>
    <row r="2866" spans="1:6" x14ac:dyDescent="0.3">
      <c r="A2866" s="264" t="str">
        <f t="shared" si="44"/>
        <v>DurangoCO</v>
      </c>
      <c r="B2866" s="269">
        <v>81303</v>
      </c>
      <c r="C2866" s="270" t="s">
        <v>1063</v>
      </c>
      <c r="D2866" s="270" t="s">
        <v>1052</v>
      </c>
      <c r="E2866" s="277" t="s">
        <v>1063</v>
      </c>
      <c r="F2866" s="279" t="s">
        <v>882</v>
      </c>
    </row>
    <row r="2867" spans="1:6" x14ac:dyDescent="0.3">
      <c r="A2867" s="264" t="str">
        <f t="shared" si="44"/>
        <v>FlorissantCO</v>
      </c>
      <c r="B2867" s="269">
        <v>80816</v>
      </c>
      <c r="C2867" s="270" t="s">
        <v>3312</v>
      </c>
      <c r="D2867" s="270" t="s">
        <v>1052</v>
      </c>
      <c r="E2867" s="277" t="s">
        <v>1058</v>
      </c>
      <c r="F2867" s="279" t="s">
        <v>882</v>
      </c>
    </row>
    <row r="2868" spans="1:6" x14ac:dyDescent="0.3">
      <c r="A2868" s="264" t="str">
        <f t="shared" si="44"/>
        <v>EagleCO</v>
      </c>
      <c r="B2868" s="269">
        <v>81631</v>
      </c>
      <c r="C2868" s="270" t="s">
        <v>3313</v>
      </c>
      <c r="D2868" s="270" t="s">
        <v>1052</v>
      </c>
      <c r="E2868" s="277" t="s">
        <v>1065</v>
      </c>
      <c r="F2868" s="279" t="s">
        <v>882</v>
      </c>
    </row>
    <row r="2869" spans="1:6" x14ac:dyDescent="0.3">
      <c r="A2869" s="264" t="str">
        <f t="shared" si="44"/>
        <v>Manitou SpringsCO</v>
      </c>
      <c r="B2869" s="269">
        <v>80829</v>
      </c>
      <c r="C2869" s="270" t="s">
        <v>3314</v>
      </c>
      <c r="D2869" s="270" t="s">
        <v>1052</v>
      </c>
      <c r="E2869" s="277" t="s">
        <v>1058</v>
      </c>
      <c r="F2869" s="279" t="s">
        <v>882</v>
      </c>
    </row>
    <row r="2870" spans="1:6" x14ac:dyDescent="0.3">
      <c r="A2870" s="264" t="str">
        <f t="shared" si="44"/>
        <v>BrushCO</v>
      </c>
      <c r="B2870" s="269">
        <v>80723</v>
      </c>
      <c r="C2870" s="270" t="s">
        <v>3315</v>
      </c>
      <c r="D2870" s="270" t="s">
        <v>1052</v>
      </c>
      <c r="E2870" s="277" t="s">
        <v>1068</v>
      </c>
      <c r="F2870" s="279" t="s">
        <v>882</v>
      </c>
    </row>
    <row r="2871" spans="1:6" x14ac:dyDescent="0.3">
      <c r="A2871" s="264" t="str">
        <f t="shared" si="44"/>
        <v>New CastleCO</v>
      </c>
      <c r="B2871" s="269">
        <v>81647</v>
      </c>
      <c r="C2871" s="270" t="s">
        <v>1385</v>
      </c>
      <c r="D2871" s="270" t="s">
        <v>1052</v>
      </c>
      <c r="E2871" s="277" t="s">
        <v>1070</v>
      </c>
      <c r="F2871" s="279" t="s">
        <v>882</v>
      </c>
    </row>
    <row r="2872" spans="1:6" x14ac:dyDescent="0.3">
      <c r="A2872" s="264" t="str">
        <f t="shared" si="44"/>
        <v>GypsumCO</v>
      </c>
      <c r="B2872" s="269">
        <v>81637</v>
      </c>
      <c r="C2872" s="270" t="s">
        <v>3316</v>
      </c>
      <c r="D2872" s="270" t="s">
        <v>1052</v>
      </c>
      <c r="E2872" s="277" t="s">
        <v>1065</v>
      </c>
      <c r="F2872" s="279" t="s">
        <v>882</v>
      </c>
    </row>
    <row r="2873" spans="1:6" x14ac:dyDescent="0.3">
      <c r="A2873" s="264" t="str">
        <f t="shared" si="44"/>
        <v>MillikenCO</v>
      </c>
      <c r="B2873" s="269">
        <v>80543</v>
      </c>
      <c r="C2873" s="270" t="s">
        <v>3317</v>
      </c>
      <c r="D2873" s="270" t="s">
        <v>1052</v>
      </c>
      <c r="E2873" s="277" t="s">
        <v>1072</v>
      </c>
      <c r="F2873" s="279" t="s">
        <v>882</v>
      </c>
    </row>
    <row r="2874" spans="1:6" x14ac:dyDescent="0.3">
      <c r="A2874" s="264" t="str">
        <f t="shared" si="44"/>
        <v>FriscoCO</v>
      </c>
      <c r="B2874" s="269">
        <v>80443</v>
      </c>
      <c r="C2874" s="270" t="s">
        <v>3318</v>
      </c>
      <c r="D2874" s="270" t="s">
        <v>1052</v>
      </c>
      <c r="E2874" s="277" t="s">
        <v>1054</v>
      </c>
      <c r="F2874" s="279" t="s">
        <v>882</v>
      </c>
    </row>
    <row r="2875" spans="1:6" x14ac:dyDescent="0.3">
      <c r="A2875" s="264" t="str">
        <f t="shared" si="44"/>
        <v>SilverthorneCO</v>
      </c>
      <c r="B2875" s="269">
        <v>80498</v>
      </c>
      <c r="C2875" s="270" t="s">
        <v>3319</v>
      </c>
      <c r="D2875" s="270" t="s">
        <v>1052</v>
      </c>
      <c r="E2875" s="277" t="s">
        <v>1054</v>
      </c>
      <c r="F2875" s="279" t="s">
        <v>882</v>
      </c>
    </row>
    <row r="2876" spans="1:6" x14ac:dyDescent="0.3">
      <c r="A2876" s="264" t="str">
        <f t="shared" si="44"/>
        <v>FlorenceCO</v>
      </c>
      <c r="B2876" s="269">
        <v>81226</v>
      </c>
      <c r="C2876" s="270" t="s">
        <v>969</v>
      </c>
      <c r="D2876" s="270" t="s">
        <v>1052</v>
      </c>
      <c r="E2876" s="277" t="s">
        <v>1056</v>
      </c>
      <c r="F2876" s="279" t="s">
        <v>882</v>
      </c>
    </row>
    <row r="2877" spans="1:6" x14ac:dyDescent="0.3">
      <c r="A2877" s="264" t="str">
        <f t="shared" si="44"/>
        <v>ParachuteCO</v>
      </c>
      <c r="B2877" s="269">
        <v>81635</v>
      </c>
      <c r="C2877" s="270" t="s">
        <v>3320</v>
      </c>
      <c r="D2877" s="270" t="s">
        <v>1052</v>
      </c>
      <c r="E2877" s="277" t="s">
        <v>1070</v>
      </c>
      <c r="F2877" s="279" t="s">
        <v>882</v>
      </c>
    </row>
    <row r="2878" spans="1:6" x14ac:dyDescent="0.3">
      <c r="A2878" s="264" t="str">
        <f t="shared" si="44"/>
        <v>CalhanCO</v>
      </c>
      <c r="B2878" s="269">
        <v>80808</v>
      </c>
      <c r="C2878" s="270" t="s">
        <v>3321</v>
      </c>
      <c r="D2878" s="270" t="s">
        <v>1052</v>
      </c>
      <c r="E2878" s="277" t="s">
        <v>1058</v>
      </c>
      <c r="F2878" s="279" t="s">
        <v>882</v>
      </c>
    </row>
    <row r="2879" spans="1:6" x14ac:dyDescent="0.3">
      <c r="A2879" s="264" t="str">
        <f t="shared" si="44"/>
        <v>PalisadeCO</v>
      </c>
      <c r="B2879" s="269">
        <v>81526</v>
      </c>
      <c r="C2879" s="270" t="s">
        <v>3322</v>
      </c>
      <c r="D2879" s="270" t="s">
        <v>1052</v>
      </c>
      <c r="E2879" s="277" t="s">
        <v>1071</v>
      </c>
      <c r="F2879" s="279" t="s">
        <v>882</v>
      </c>
    </row>
    <row r="2880" spans="1:6" x14ac:dyDescent="0.3">
      <c r="A2880" s="264" t="str">
        <f t="shared" si="44"/>
        <v>LarkspurCO</v>
      </c>
      <c r="B2880" s="269">
        <v>80118</v>
      </c>
      <c r="C2880" s="270" t="s">
        <v>2885</v>
      </c>
      <c r="D2880" s="270" t="s">
        <v>1052</v>
      </c>
      <c r="E2880" s="277" t="s">
        <v>1061</v>
      </c>
      <c r="F2880" s="279" t="s">
        <v>882</v>
      </c>
    </row>
    <row r="2881" spans="1:6" x14ac:dyDescent="0.3">
      <c r="A2881" s="264" t="str">
        <f t="shared" si="44"/>
        <v>LyonsCO</v>
      </c>
      <c r="B2881" s="269">
        <v>80540</v>
      </c>
      <c r="C2881" s="270" t="s">
        <v>3323</v>
      </c>
      <c r="D2881" s="270" t="s">
        <v>1052</v>
      </c>
      <c r="E2881" s="277" t="s">
        <v>1053</v>
      </c>
      <c r="F2881" s="279" t="s">
        <v>882</v>
      </c>
    </row>
    <row r="2882" spans="1:6" x14ac:dyDescent="0.3">
      <c r="A2882" s="264" t="str">
        <f t="shared" si="44"/>
        <v>BennettCO</v>
      </c>
      <c r="B2882" s="269">
        <v>80102</v>
      </c>
      <c r="C2882" s="270" t="s">
        <v>3324</v>
      </c>
      <c r="D2882" s="270" t="s">
        <v>1052</v>
      </c>
      <c r="E2882" s="277" t="s">
        <v>1061</v>
      </c>
      <c r="F2882" s="279" t="s">
        <v>882</v>
      </c>
    </row>
    <row r="2883" spans="1:6" x14ac:dyDescent="0.3">
      <c r="A2883" s="264" t="str">
        <f t="shared" si="44"/>
        <v>StrasburgCO</v>
      </c>
      <c r="B2883" s="269">
        <v>80136</v>
      </c>
      <c r="C2883" s="270" t="s">
        <v>3325</v>
      </c>
      <c r="D2883" s="270" t="s">
        <v>1052</v>
      </c>
      <c r="E2883" s="277" t="s">
        <v>1061</v>
      </c>
      <c r="F2883" s="279" t="s">
        <v>882</v>
      </c>
    </row>
    <row r="2884" spans="1:6" x14ac:dyDescent="0.3">
      <c r="A2884" s="264" t="str">
        <f t="shared" ref="A2884:A2947" si="45">CONCATENATE(C2884,D2884)</f>
        <v>IgnacioCO</v>
      </c>
      <c r="B2884" s="269">
        <v>81137</v>
      </c>
      <c r="C2884" s="270" t="s">
        <v>3326</v>
      </c>
      <c r="D2884" s="270" t="s">
        <v>1052</v>
      </c>
      <c r="E2884" s="277" t="s">
        <v>1063</v>
      </c>
      <c r="F2884" s="279" t="s">
        <v>882</v>
      </c>
    </row>
    <row r="2885" spans="1:6" x14ac:dyDescent="0.3">
      <c r="A2885" s="264" t="str">
        <f t="shared" si="45"/>
        <v>DaconoCO</v>
      </c>
      <c r="B2885" s="269">
        <v>80514</v>
      </c>
      <c r="C2885" s="270" t="s">
        <v>3327</v>
      </c>
      <c r="D2885" s="270" t="s">
        <v>1052</v>
      </c>
      <c r="E2885" s="277" t="s">
        <v>1072</v>
      </c>
      <c r="F2885" s="279" t="s">
        <v>882</v>
      </c>
    </row>
    <row r="2886" spans="1:6" x14ac:dyDescent="0.3">
      <c r="A2886" s="264" t="str">
        <f t="shared" si="45"/>
        <v>SiltCO</v>
      </c>
      <c r="B2886" s="269">
        <v>81652</v>
      </c>
      <c r="C2886" s="270" t="s">
        <v>3328</v>
      </c>
      <c r="D2886" s="270" t="s">
        <v>1052</v>
      </c>
      <c r="E2886" s="277" t="s">
        <v>1070</v>
      </c>
      <c r="F2886" s="279" t="s">
        <v>882</v>
      </c>
    </row>
    <row r="2887" spans="1:6" x14ac:dyDescent="0.3">
      <c r="A2887" s="264" t="str">
        <f t="shared" si="45"/>
        <v>NederlandCO</v>
      </c>
      <c r="B2887" s="269">
        <v>80466</v>
      </c>
      <c r="C2887" s="270" t="s">
        <v>3329</v>
      </c>
      <c r="D2887" s="270" t="s">
        <v>1052</v>
      </c>
      <c r="E2887" s="277" t="s">
        <v>1053</v>
      </c>
      <c r="F2887" s="279" t="s">
        <v>882</v>
      </c>
    </row>
    <row r="2888" spans="1:6" x14ac:dyDescent="0.3">
      <c r="A2888" s="264" t="str">
        <f t="shared" si="45"/>
        <v>FrederickCO</v>
      </c>
      <c r="B2888" s="269">
        <v>80530</v>
      </c>
      <c r="C2888" s="270" t="s">
        <v>3330</v>
      </c>
      <c r="D2888" s="270" t="s">
        <v>1052</v>
      </c>
      <c r="E2888" s="277" t="s">
        <v>1072</v>
      </c>
      <c r="F2888" s="279" t="s">
        <v>882</v>
      </c>
    </row>
    <row r="2889" spans="1:6" x14ac:dyDescent="0.3">
      <c r="A2889" s="264" t="str">
        <f t="shared" si="45"/>
        <v>DivideCO</v>
      </c>
      <c r="B2889" s="269">
        <v>80814</v>
      </c>
      <c r="C2889" s="270" t="s">
        <v>3331</v>
      </c>
      <c r="D2889" s="270" t="s">
        <v>1052</v>
      </c>
      <c r="E2889" s="277" t="s">
        <v>1058</v>
      </c>
      <c r="F2889" s="279" t="s">
        <v>882</v>
      </c>
    </row>
    <row r="2890" spans="1:6" x14ac:dyDescent="0.3">
      <c r="A2890" s="264" t="str">
        <f t="shared" si="45"/>
        <v>PineCO</v>
      </c>
      <c r="B2890" s="269">
        <v>80470</v>
      </c>
      <c r="C2890" s="270" t="s">
        <v>2397</v>
      </c>
      <c r="D2890" s="270" t="s">
        <v>1052</v>
      </c>
      <c r="E2890" s="277" t="s">
        <v>1061</v>
      </c>
      <c r="F2890" s="279" t="s">
        <v>882</v>
      </c>
    </row>
    <row r="2891" spans="1:6" x14ac:dyDescent="0.3">
      <c r="A2891" s="264" t="str">
        <f t="shared" si="45"/>
        <v>Colorado SpringsCO</v>
      </c>
      <c r="B2891" s="269">
        <v>80927</v>
      </c>
      <c r="C2891" s="270" t="s">
        <v>1058</v>
      </c>
      <c r="D2891" s="270" t="s">
        <v>1052</v>
      </c>
      <c r="E2891" s="277" t="s">
        <v>1058</v>
      </c>
      <c r="F2891" s="279" t="s">
        <v>882</v>
      </c>
    </row>
    <row r="2892" spans="1:6" x14ac:dyDescent="0.3">
      <c r="A2892" s="264" t="str">
        <f t="shared" si="45"/>
        <v>Idaho SpringsCO</v>
      </c>
      <c r="B2892" s="269">
        <v>80422</v>
      </c>
      <c r="C2892" s="270" t="s">
        <v>3332</v>
      </c>
      <c r="D2892" s="270" t="s">
        <v>1052</v>
      </c>
      <c r="E2892" s="277" t="s">
        <v>1061</v>
      </c>
      <c r="F2892" s="279" t="s">
        <v>882</v>
      </c>
    </row>
    <row r="2893" spans="1:6" x14ac:dyDescent="0.3">
      <c r="A2893" s="264" t="str">
        <f t="shared" si="45"/>
        <v>PenroseCO</v>
      </c>
      <c r="B2893" s="269">
        <v>81240</v>
      </c>
      <c r="C2893" s="270" t="s">
        <v>3333</v>
      </c>
      <c r="D2893" s="270" t="s">
        <v>1052</v>
      </c>
      <c r="E2893" s="277" t="s">
        <v>1056</v>
      </c>
      <c r="F2893" s="279" t="s">
        <v>882</v>
      </c>
    </row>
    <row r="2894" spans="1:6" x14ac:dyDescent="0.3">
      <c r="A2894" s="264" t="str">
        <f t="shared" si="45"/>
        <v>OlatheCO</v>
      </c>
      <c r="B2894" s="269">
        <v>81425</v>
      </c>
      <c r="C2894" s="270" t="s">
        <v>3334</v>
      </c>
      <c r="D2894" s="270" t="s">
        <v>1052</v>
      </c>
      <c r="E2894" s="277" t="s">
        <v>1074</v>
      </c>
      <c r="F2894" s="279" t="s">
        <v>882</v>
      </c>
    </row>
    <row r="2895" spans="1:6" x14ac:dyDescent="0.3">
      <c r="A2895" s="264" t="str">
        <f t="shared" si="45"/>
        <v>PlattevilleCO</v>
      </c>
      <c r="B2895" s="269">
        <v>80651</v>
      </c>
      <c r="C2895" s="270" t="s">
        <v>2359</v>
      </c>
      <c r="D2895" s="270" t="s">
        <v>1052</v>
      </c>
      <c r="E2895" s="277" t="s">
        <v>1072</v>
      </c>
      <c r="F2895" s="279" t="s">
        <v>882</v>
      </c>
    </row>
    <row r="2896" spans="1:6" x14ac:dyDescent="0.3">
      <c r="A2896" s="264" t="str">
        <f t="shared" si="45"/>
        <v>Idaho SpringsCO</v>
      </c>
      <c r="B2896" s="269">
        <v>80452</v>
      </c>
      <c r="C2896" s="270" t="s">
        <v>3332</v>
      </c>
      <c r="D2896" s="270" t="s">
        <v>1052</v>
      </c>
      <c r="E2896" s="277" t="s">
        <v>1061</v>
      </c>
      <c r="F2896" s="279" t="s">
        <v>882</v>
      </c>
    </row>
    <row r="2897" spans="1:6" x14ac:dyDescent="0.3">
      <c r="A2897" s="264" t="str">
        <f t="shared" si="45"/>
        <v>SedaliaCO</v>
      </c>
      <c r="B2897" s="269">
        <v>80135</v>
      </c>
      <c r="C2897" s="270" t="s">
        <v>1693</v>
      </c>
      <c r="D2897" s="270" t="s">
        <v>1052</v>
      </c>
      <c r="E2897" s="277" t="s">
        <v>1061</v>
      </c>
      <c r="F2897" s="279" t="s">
        <v>882</v>
      </c>
    </row>
    <row r="2898" spans="1:6" x14ac:dyDescent="0.3">
      <c r="A2898" s="264" t="str">
        <f t="shared" si="45"/>
        <v>FranktownCO</v>
      </c>
      <c r="B2898" s="269">
        <v>80116</v>
      </c>
      <c r="C2898" s="270" t="s">
        <v>3335</v>
      </c>
      <c r="D2898" s="270" t="s">
        <v>1052</v>
      </c>
      <c r="E2898" s="277" t="s">
        <v>1061</v>
      </c>
      <c r="F2898" s="279" t="s">
        <v>882</v>
      </c>
    </row>
    <row r="2899" spans="1:6" x14ac:dyDescent="0.3">
      <c r="A2899" s="264" t="str">
        <f t="shared" si="45"/>
        <v>MeadCO</v>
      </c>
      <c r="B2899" s="269">
        <v>80542</v>
      </c>
      <c r="C2899" s="270" t="s">
        <v>3336</v>
      </c>
      <c r="D2899" s="270" t="s">
        <v>1052</v>
      </c>
      <c r="E2899" s="277" t="s">
        <v>1072</v>
      </c>
      <c r="F2899" s="279" t="s">
        <v>882</v>
      </c>
    </row>
    <row r="2900" spans="1:6" x14ac:dyDescent="0.3">
      <c r="A2900" s="264" t="str">
        <f t="shared" si="45"/>
        <v>ElbertCO</v>
      </c>
      <c r="B2900" s="269">
        <v>80106</v>
      </c>
      <c r="C2900" s="270" t="s">
        <v>3337</v>
      </c>
      <c r="D2900" s="270" t="s">
        <v>1052</v>
      </c>
      <c r="E2900" s="277" t="s">
        <v>1058</v>
      </c>
      <c r="F2900" s="279" t="s">
        <v>882</v>
      </c>
    </row>
    <row r="2901" spans="1:6" x14ac:dyDescent="0.3">
      <c r="A2901" s="264" t="str">
        <f t="shared" si="45"/>
        <v>TimnathCO</v>
      </c>
      <c r="B2901" s="269">
        <v>80547</v>
      </c>
      <c r="C2901" s="270" t="s">
        <v>3338</v>
      </c>
      <c r="D2901" s="270" t="s">
        <v>1052</v>
      </c>
      <c r="E2901" s="277" t="s">
        <v>1066</v>
      </c>
      <c r="F2901" s="279" t="s">
        <v>882</v>
      </c>
    </row>
    <row r="2902" spans="1:6" x14ac:dyDescent="0.3">
      <c r="A2902" s="264" t="str">
        <f t="shared" si="45"/>
        <v>La SalleCO</v>
      </c>
      <c r="B2902" s="269">
        <v>80645</v>
      </c>
      <c r="C2902" s="270" t="s">
        <v>3339</v>
      </c>
      <c r="D2902" s="270" t="s">
        <v>1052</v>
      </c>
      <c r="E2902" s="277" t="s">
        <v>1072</v>
      </c>
      <c r="F2902" s="279" t="s">
        <v>882</v>
      </c>
    </row>
    <row r="2903" spans="1:6" x14ac:dyDescent="0.3">
      <c r="A2903" s="264" t="str">
        <f t="shared" si="45"/>
        <v>HudsonCO</v>
      </c>
      <c r="B2903" s="269">
        <v>80642</v>
      </c>
      <c r="C2903" s="270" t="s">
        <v>1917</v>
      </c>
      <c r="D2903" s="270" t="s">
        <v>1052</v>
      </c>
      <c r="E2903" s="277" t="s">
        <v>1072</v>
      </c>
      <c r="F2903" s="279" t="s">
        <v>882</v>
      </c>
    </row>
    <row r="2904" spans="1:6" x14ac:dyDescent="0.3">
      <c r="A2904" s="264" t="str">
        <f t="shared" si="45"/>
        <v>Colorado SpringsCO</v>
      </c>
      <c r="B2904" s="269">
        <v>80951</v>
      </c>
      <c r="C2904" s="270" t="s">
        <v>1058</v>
      </c>
      <c r="D2904" s="270" t="s">
        <v>1052</v>
      </c>
      <c r="E2904" s="277" t="s">
        <v>1058</v>
      </c>
      <c r="F2904" s="279" t="s">
        <v>882</v>
      </c>
    </row>
    <row r="2905" spans="1:6" x14ac:dyDescent="0.3">
      <c r="A2905" s="264" t="str">
        <f t="shared" si="45"/>
        <v>FairplayCO</v>
      </c>
      <c r="B2905" s="269">
        <v>80440</v>
      </c>
      <c r="C2905" s="270" t="s">
        <v>3340</v>
      </c>
      <c r="D2905" s="270" t="s">
        <v>1052</v>
      </c>
      <c r="E2905" s="277" t="s">
        <v>1061</v>
      </c>
      <c r="F2905" s="279" t="s">
        <v>882</v>
      </c>
    </row>
    <row r="2906" spans="1:6" x14ac:dyDescent="0.3">
      <c r="A2906" s="264" t="str">
        <f t="shared" si="45"/>
        <v>KeenesburgCO</v>
      </c>
      <c r="B2906" s="269">
        <v>80643</v>
      </c>
      <c r="C2906" s="270" t="s">
        <v>3341</v>
      </c>
      <c r="D2906" s="270" t="s">
        <v>1052</v>
      </c>
      <c r="E2906" s="277" t="s">
        <v>1072</v>
      </c>
      <c r="F2906" s="279" t="s">
        <v>882</v>
      </c>
    </row>
    <row r="2907" spans="1:6" x14ac:dyDescent="0.3">
      <c r="A2907" s="264" t="str">
        <f t="shared" si="45"/>
        <v>LaporteCO</v>
      </c>
      <c r="B2907" s="269">
        <v>80535</v>
      </c>
      <c r="C2907" s="270" t="s">
        <v>3342</v>
      </c>
      <c r="D2907" s="270" t="s">
        <v>1052</v>
      </c>
      <c r="E2907" s="277" t="s">
        <v>1066</v>
      </c>
      <c r="F2907" s="279" t="s">
        <v>882</v>
      </c>
    </row>
    <row r="2908" spans="1:6" x14ac:dyDescent="0.3">
      <c r="A2908" s="264" t="str">
        <f t="shared" si="45"/>
        <v>AuroraCO</v>
      </c>
      <c r="B2908" s="269">
        <v>80019</v>
      </c>
      <c r="C2908" s="270" t="s">
        <v>3264</v>
      </c>
      <c r="D2908" s="270" t="s">
        <v>1052</v>
      </c>
      <c r="E2908" s="277" t="s">
        <v>1061</v>
      </c>
      <c r="F2908" s="279" t="s">
        <v>882</v>
      </c>
    </row>
    <row r="2909" spans="1:6" x14ac:dyDescent="0.3">
      <c r="A2909" s="264" t="str">
        <f t="shared" si="45"/>
        <v>Snowmass VillageCO</v>
      </c>
      <c r="B2909" s="269">
        <v>81615</v>
      </c>
      <c r="C2909" s="270" t="s">
        <v>3343</v>
      </c>
      <c r="D2909" s="270" t="s">
        <v>1052</v>
      </c>
      <c r="E2909" s="277" t="s">
        <v>1070</v>
      </c>
      <c r="F2909" s="279" t="s">
        <v>882</v>
      </c>
    </row>
    <row r="2910" spans="1:6" x14ac:dyDescent="0.3">
      <c r="A2910" s="264" t="str">
        <f t="shared" si="45"/>
        <v>AultCO</v>
      </c>
      <c r="B2910" s="269">
        <v>80610</v>
      </c>
      <c r="C2910" s="270" t="s">
        <v>3344</v>
      </c>
      <c r="D2910" s="270" t="s">
        <v>1052</v>
      </c>
      <c r="E2910" s="277" t="s">
        <v>1072</v>
      </c>
      <c r="F2910" s="279" t="s">
        <v>882</v>
      </c>
    </row>
    <row r="2911" spans="1:6" x14ac:dyDescent="0.3">
      <c r="A2911" s="264" t="str">
        <f t="shared" si="45"/>
        <v>KerseyCO</v>
      </c>
      <c r="B2911" s="269">
        <v>80644</v>
      </c>
      <c r="C2911" s="270" t="s">
        <v>3345</v>
      </c>
      <c r="D2911" s="270" t="s">
        <v>1052</v>
      </c>
      <c r="E2911" s="277" t="s">
        <v>1072</v>
      </c>
      <c r="F2911" s="279" t="s">
        <v>882</v>
      </c>
    </row>
    <row r="2912" spans="1:6" x14ac:dyDescent="0.3">
      <c r="A2912" s="264" t="str">
        <f t="shared" si="45"/>
        <v>KiowaCO</v>
      </c>
      <c r="B2912" s="269">
        <v>80117</v>
      </c>
      <c r="C2912" s="270" t="s">
        <v>3346</v>
      </c>
      <c r="D2912" s="270" t="s">
        <v>1052</v>
      </c>
      <c r="E2912" s="277" t="s">
        <v>1061</v>
      </c>
      <c r="F2912" s="279" t="s">
        <v>882</v>
      </c>
    </row>
    <row r="2913" spans="1:6" x14ac:dyDescent="0.3">
      <c r="A2913" s="264" t="str">
        <f t="shared" si="45"/>
        <v>CotopaxiCO</v>
      </c>
      <c r="B2913" s="269">
        <v>81223</v>
      </c>
      <c r="C2913" s="270" t="s">
        <v>3347</v>
      </c>
      <c r="D2913" s="270" t="s">
        <v>1052</v>
      </c>
      <c r="E2913" s="277" t="s">
        <v>1056</v>
      </c>
      <c r="F2913" s="279" t="s">
        <v>882</v>
      </c>
    </row>
    <row r="2914" spans="1:6" x14ac:dyDescent="0.3">
      <c r="A2914" s="264" t="str">
        <f t="shared" si="45"/>
        <v>WigginsCO</v>
      </c>
      <c r="B2914" s="269">
        <v>80654</v>
      </c>
      <c r="C2914" s="270" t="s">
        <v>3348</v>
      </c>
      <c r="D2914" s="270" t="s">
        <v>1052</v>
      </c>
      <c r="E2914" s="277" t="s">
        <v>1068</v>
      </c>
      <c r="F2914" s="279" t="s">
        <v>882</v>
      </c>
    </row>
    <row r="2915" spans="1:6" x14ac:dyDescent="0.3">
      <c r="A2915" s="264" t="str">
        <f t="shared" si="45"/>
        <v>Palmer LakeCO</v>
      </c>
      <c r="B2915" s="269">
        <v>80133</v>
      </c>
      <c r="C2915" s="270" t="s">
        <v>3349</v>
      </c>
      <c r="D2915" s="270" t="s">
        <v>1052</v>
      </c>
      <c r="E2915" s="277" t="s">
        <v>1058</v>
      </c>
      <c r="F2915" s="279" t="s">
        <v>882</v>
      </c>
    </row>
    <row r="2916" spans="1:6" x14ac:dyDescent="0.3">
      <c r="A2916" s="264" t="str">
        <f t="shared" si="45"/>
        <v>Oak CreekCO</v>
      </c>
      <c r="B2916" s="269">
        <v>80467</v>
      </c>
      <c r="C2916" s="270" t="s">
        <v>3350</v>
      </c>
      <c r="D2916" s="270" t="s">
        <v>1052</v>
      </c>
      <c r="E2916" s="277" t="s">
        <v>1077</v>
      </c>
      <c r="F2916" s="279" t="s">
        <v>882</v>
      </c>
    </row>
    <row r="2917" spans="1:6" x14ac:dyDescent="0.3">
      <c r="A2917" s="264" t="str">
        <f t="shared" si="45"/>
        <v>Cripple CreekCO</v>
      </c>
      <c r="B2917" s="269">
        <v>80813</v>
      </c>
      <c r="C2917" s="270" t="s">
        <v>3351</v>
      </c>
      <c r="D2917" s="270" t="s">
        <v>1052</v>
      </c>
      <c r="E2917" s="277" t="s">
        <v>1058</v>
      </c>
      <c r="F2917" s="279" t="s">
        <v>882</v>
      </c>
    </row>
    <row r="2918" spans="1:6" x14ac:dyDescent="0.3">
      <c r="A2918" s="264" t="str">
        <f t="shared" si="45"/>
        <v>BellvueCO</v>
      </c>
      <c r="B2918" s="269">
        <v>80512</v>
      </c>
      <c r="C2918" s="270" t="s">
        <v>3352</v>
      </c>
      <c r="D2918" s="270" t="s">
        <v>1052</v>
      </c>
      <c r="E2918" s="277" t="s">
        <v>1066</v>
      </c>
      <c r="F2918" s="279" t="s">
        <v>882</v>
      </c>
    </row>
    <row r="2919" spans="1:6" x14ac:dyDescent="0.3">
      <c r="A2919" s="264" t="str">
        <f t="shared" si="45"/>
        <v>ByersCO</v>
      </c>
      <c r="B2919" s="269">
        <v>80103</v>
      </c>
      <c r="C2919" s="270" t="s">
        <v>3353</v>
      </c>
      <c r="D2919" s="270" t="s">
        <v>1052</v>
      </c>
      <c r="E2919" s="277" t="s">
        <v>1061</v>
      </c>
      <c r="F2919" s="279" t="s">
        <v>882</v>
      </c>
    </row>
    <row r="2920" spans="1:6" x14ac:dyDescent="0.3">
      <c r="A2920" s="264" t="str">
        <f t="shared" si="45"/>
        <v>RyeCO</v>
      </c>
      <c r="B2920" s="269">
        <v>81069</v>
      </c>
      <c r="C2920" s="270" t="s">
        <v>3354</v>
      </c>
      <c r="D2920" s="270" t="s">
        <v>1052</v>
      </c>
      <c r="E2920" s="277" t="s">
        <v>1075</v>
      </c>
      <c r="F2920" s="279" t="s">
        <v>882</v>
      </c>
    </row>
    <row r="2921" spans="1:6" x14ac:dyDescent="0.3">
      <c r="A2921" s="264" t="str">
        <f t="shared" si="45"/>
        <v>LivermoreCO</v>
      </c>
      <c r="B2921" s="269">
        <v>80536</v>
      </c>
      <c r="C2921" s="270" t="s">
        <v>2556</v>
      </c>
      <c r="D2921" s="270" t="s">
        <v>1052</v>
      </c>
      <c r="E2921" s="277" t="s">
        <v>1066</v>
      </c>
      <c r="F2921" s="279" t="s">
        <v>882</v>
      </c>
    </row>
    <row r="2922" spans="1:6" x14ac:dyDescent="0.3">
      <c r="A2922" s="264" t="str">
        <f t="shared" si="45"/>
        <v>HaydenCO</v>
      </c>
      <c r="B2922" s="269">
        <v>81639</v>
      </c>
      <c r="C2922" s="270" t="s">
        <v>1234</v>
      </c>
      <c r="D2922" s="270" t="s">
        <v>1052</v>
      </c>
      <c r="E2922" s="277" t="s">
        <v>1077</v>
      </c>
      <c r="F2922" s="279" t="s">
        <v>882</v>
      </c>
    </row>
    <row r="2923" spans="1:6" x14ac:dyDescent="0.3">
      <c r="A2923" s="264" t="str">
        <f t="shared" si="45"/>
        <v>HesperusCO</v>
      </c>
      <c r="B2923" s="269">
        <v>81326</v>
      </c>
      <c r="C2923" s="270" t="s">
        <v>3355</v>
      </c>
      <c r="D2923" s="270" t="s">
        <v>1052</v>
      </c>
      <c r="E2923" s="277" t="s">
        <v>1063</v>
      </c>
      <c r="F2923" s="279" t="s">
        <v>882</v>
      </c>
    </row>
    <row r="2924" spans="1:6" x14ac:dyDescent="0.3">
      <c r="A2924" s="264" t="str">
        <f t="shared" si="45"/>
        <v>LomaCO</v>
      </c>
      <c r="B2924" s="269">
        <v>81524</v>
      </c>
      <c r="C2924" s="270" t="s">
        <v>3356</v>
      </c>
      <c r="D2924" s="270" t="s">
        <v>1052</v>
      </c>
      <c r="E2924" s="277" t="s">
        <v>1071</v>
      </c>
      <c r="F2924" s="279" t="s">
        <v>882</v>
      </c>
    </row>
    <row r="2925" spans="1:6" x14ac:dyDescent="0.3">
      <c r="A2925" s="264" t="str">
        <f t="shared" si="45"/>
        <v>Colorado CityCO</v>
      </c>
      <c r="B2925" s="269">
        <v>81019</v>
      </c>
      <c r="C2925" s="270" t="s">
        <v>2409</v>
      </c>
      <c r="D2925" s="270" t="s">
        <v>1052</v>
      </c>
      <c r="E2925" s="277" t="s">
        <v>1075</v>
      </c>
      <c r="F2925" s="279" t="s">
        <v>882</v>
      </c>
    </row>
    <row r="2926" spans="1:6" x14ac:dyDescent="0.3">
      <c r="A2926" s="264" t="str">
        <f t="shared" si="45"/>
        <v>FirestoneCO</v>
      </c>
      <c r="B2926" s="269">
        <v>80520</v>
      </c>
      <c r="C2926" s="270" t="s">
        <v>3357</v>
      </c>
      <c r="D2926" s="270" t="s">
        <v>1052</v>
      </c>
      <c r="E2926" s="277" t="s">
        <v>1072</v>
      </c>
      <c r="F2926" s="279" t="s">
        <v>882</v>
      </c>
    </row>
    <row r="2927" spans="1:6" x14ac:dyDescent="0.3">
      <c r="A2927" s="264" t="str">
        <f t="shared" si="45"/>
        <v>WhitewaterCO</v>
      </c>
      <c r="B2927" s="269">
        <v>81527</v>
      </c>
      <c r="C2927" s="270" t="s">
        <v>3358</v>
      </c>
      <c r="D2927" s="270" t="s">
        <v>1052</v>
      </c>
      <c r="E2927" s="277" t="s">
        <v>1071</v>
      </c>
      <c r="F2927" s="279" t="s">
        <v>882</v>
      </c>
    </row>
    <row r="2928" spans="1:6" x14ac:dyDescent="0.3">
      <c r="A2928" s="264" t="str">
        <f t="shared" si="45"/>
        <v>Green Mountain FallsCO</v>
      </c>
      <c r="B2928" s="269">
        <v>80809</v>
      </c>
      <c r="C2928" s="270" t="s">
        <v>3359</v>
      </c>
      <c r="D2928" s="270" t="s">
        <v>1052</v>
      </c>
      <c r="E2928" s="277" t="s">
        <v>1058</v>
      </c>
      <c r="F2928" s="279" t="s">
        <v>882</v>
      </c>
    </row>
    <row r="2929" spans="1:6" x14ac:dyDescent="0.3">
      <c r="A2929" s="264" t="str">
        <f t="shared" si="45"/>
        <v>SilverthorneCO</v>
      </c>
      <c r="B2929" s="269">
        <v>80497</v>
      </c>
      <c r="C2929" s="270" t="s">
        <v>3319</v>
      </c>
      <c r="D2929" s="270" t="s">
        <v>1052</v>
      </c>
      <c r="E2929" s="277" t="s">
        <v>1054</v>
      </c>
      <c r="F2929" s="279" t="s">
        <v>882</v>
      </c>
    </row>
    <row r="2930" spans="1:6" x14ac:dyDescent="0.3">
      <c r="A2930" s="264" t="str">
        <f t="shared" si="45"/>
        <v>PierceCO</v>
      </c>
      <c r="B2930" s="269">
        <v>80650</v>
      </c>
      <c r="C2930" s="270" t="s">
        <v>3360</v>
      </c>
      <c r="D2930" s="270" t="s">
        <v>1052</v>
      </c>
      <c r="E2930" s="277" t="s">
        <v>1072</v>
      </c>
      <c r="F2930" s="279" t="s">
        <v>882</v>
      </c>
    </row>
    <row r="2931" spans="1:6" x14ac:dyDescent="0.3">
      <c r="A2931" s="264" t="str">
        <f t="shared" si="45"/>
        <v>Indian HillsCO</v>
      </c>
      <c r="B2931" s="269">
        <v>80454</v>
      </c>
      <c r="C2931" s="270" t="s">
        <v>3361</v>
      </c>
      <c r="D2931" s="270" t="s">
        <v>1052</v>
      </c>
      <c r="E2931" s="277" t="s">
        <v>1061</v>
      </c>
      <c r="F2931" s="279" t="s">
        <v>882</v>
      </c>
    </row>
    <row r="2932" spans="1:6" x14ac:dyDescent="0.3">
      <c r="A2932" s="264" t="str">
        <f t="shared" si="45"/>
        <v>AspenCO</v>
      </c>
      <c r="B2932" s="269">
        <v>81654</v>
      </c>
      <c r="C2932" s="270" t="s">
        <v>3301</v>
      </c>
      <c r="D2932" s="270" t="s">
        <v>1052</v>
      </c>
      <c r="E2932" s="277" t="s">
        <v>1070</v>
      </c>
      <c r="F2932" s="279" t="s">
        <v>882</v>
      </c>
    </row>
    <row r="2933" spans="1:6" x14ac:dyDescent="0.3">
      <c r="A2933" s="264" t="str">
        <f t="shared" si="45"/>
        <v>GeorgetownCO</v>
      </c>
      <c r="B2933" s="269">
        <v>80444</v>
      </c>
      <c r="C2933" s="270" t="s">
        <v>2162</v>
      </c>
      <c r="D2933" s="270" t="s">
        <v>1052</v>
      </c>
      <c r="E2933" s="277" t="s">
        <v>1061</v>
      </c>
      <c r="F2933" s="279" t="s">
        <v>882</v>
      </c>
    </row>
    <row r="2934" spans="1:6" x14ac:dyDescent="0.3">
      <c r="A2934" s="264" t="str">
        <f t="shared" si="45"/>
        <v>HartselCO</v>
      </c>
      <c r="B2934" s="269">
        <v>80449</v>
      </c>
      <c r="C2934" s="270" t="s">
        <v>3362</v>
      </c>
      <c r="D2934" s="270" t="s">
        <v>1052</v>
      </c>
      <c r="E2934" s="277" t="s">
        <v>1061</v>
      </c>
      <c r="F2934" s="279" t="s">
        <v>882</v>
      </c>
    </row>
    <row r="2935" spans="1:6" x14ac:dyDescent="0.3">
      <c r="A2935" s="264" t="str">
        <f t="shared" si="45"/>
        <v>BeulahCO</v>
      </c>
      <c r="B2935" s="269">
        <v>81023</v>
      </c>
      <c r="C2935" s="270" t="s">
        <v>3363</v>
      </c>
      <c r="D2935" s="270" t="s">
        <v>1052</v>
      </c>
      <c r="E2935" s="277" t="s">
        <v>1075</v>
      </c>
      <c r="F2935" s="279" t="s">
        <v>882</v>
      </c>
    </row>
    <row r="2936" spans="1:6" x14ac:dyDescent="0.3">
      <c r="A2936" s="264" t="str">
        <f t="shared" si="45"/>
        <v>Deer TrailCO</v>
      </c>
      <c r="B2936" s="269">
        <v>80105</v>
      </c>
      <c r="C2936" s="270" t="s">
        <v>3364</v>
      </c>
      <c r="D2936" s="270" t="s">
        <v>1052</v>
      </c>
      <c r="E2936" s="277" t="s">
        <v>1061</v>
      </c>
      <c r="F2936" s="279" t="s">
        <v>882</v>
      </c>
    </row>
    <row r="2937" spans="1:6" x14ac:dyDescent="0.3">
      <c r="A2937" s="264" t="str">
        <f t="shared" si="45"/>
        <v>Central CityCO</v>
      </c>
      <c r="B2937" s="269">
        <v>80427</v>
      </c>
      <c r="C2937" s="270" t="s">
        <v>1455</v>
      </c>
      <c r="D2937" s="270" t="s">
        <v>1052</v>
      </c>
      <c r="E2937" s="277" t="s">
        <v>1061</v>
      </c>
      <c r="F2937" s="279" t="s">
        <v>882</v>
      </c>
    </row>
    <row r="2938" spans="1:6" x14ac:dyDescent="0.3">
      <c r="A2938" s="264" t="str">
        <f t="shared" si="45"/>
        <v>Red Feather LakesCO</v>
      </c>
      <c r="B2938" s="269">
        <v>80545</v>
      </c>
      <c r="C2938" s="270" t="s">
        <v>3365</v>
      </c>
      <c r="D2938" s="270" t="s">
        <v>1052</v>
      </c>
      <c r="E2938" s="277" t="s">
        <v>1066</v>
      </c>
      <c r="F2938" s="279" t="s">
        <v>882</v>
      </c>
    </row>
    <row r="2939" spans="1:6" x14ac:dyDescent="0.3">
      <c r="A2939" s="264" t="str">
        <f t="shared" si="45"/>
        <v>YoderCO</v>
      </c>
      <c r="B2939" s="269">
        <v>80864</v>
      </c>
      <c r="C2939" s="270" t="s">
        <v>3366</v>
      </c>
      <c r="D2939" s="270" t="s">
        <v>1052</v>
      </c>
      <c r="E2939" s="277" t="s">
        <v>1058</v>
      </c>
      <c r="F2939" s="279" t="s">
        <v>882</v>
      </c>
    </row>
    <row r="2940" spans="1:6" x14ac:dyDescent="0.3">
      <c r="A2940" s="264" t="str">
        <f t="shared" si="45"/>
        <v>Black ForestCO</v>
      </c>
      <c r="B2940" s="269">
        <v>80926</v>
      </c>
      <c r="C2940" s="270" t="s">
        <v>3290</v>
      </c>
      <c r="D2940" s="270" t="s">
        <v>1052</v>
      </c>
      <c r="E2940" s="277" t="s">
        <v>1058</v>
      </c>
      <c r="F2940" s="279" t="s">
        <v>882</v>
      </c>
    </row>
    <row r="2941" spans="1:6" x14ac:dyDescent="0.3">
      <c r="A2941" s="264" t="str">
        <f t="shared" si="45"/>
        <v>AvondaleCO</v>
      </c>
      <c r="B2941" s="269">
        <v>81022</v>
      </c>
      <c r="C2941" s="270" t="s">
        <v>2251</v>
      </c>
      <c r="D2941" s="270" t="s">
        <v>1052</v>
      </c>
      <c r="E2941" s="277" t="s">
        <v>1075</v>
      </c>
      <c r="F2941" s="279" t="s">
        <v>882</v>
      </c>
    </row>
    <row r="2942" spans="1:6" x14ac:dyDescent="0.3">
      <c r="A2942" s="264" t="str">
        <f t="shared" si="45"/>
        <v>CollbranCO</v>
      </c>
      <c r="B2942" s="269">
        <v>81624</v>
      </c>
      <c r="C2942" s="270" t="s">
        <v>3367</v>
      </c>
      <c r="D2942" s="270" t="s">
        <v>1052</v>
      </c>
      <c r="E2942" s="277" t="s">
        <v>1071</v>
      </c>
      <c r="F2942" s="279" t="s">
        <v>882</v>
      </c>
    </row>
    <row r="2943" spans="1:6" x14ac:dyDescent="0.3">
      <c r="A2943" s="264" t="str">
        <f t="shared" si="45"/>
        <v>CalhanCO</v>
      </c>
      <c r="B2943" s="269">
        <v>80930</v>
      </c>
      <c r="C2943" s="270" t="s">
        <v>3321</v>
      </c>
      <c r="D2943" s="270" t="s">
        <v>1052</v>
      </c>
      <c r="E2943" s="277" t="s">
        <v>1058</v>
      </c>
      <c r="F2943" s="279" t="s">
        <v>882</v>
      </c>
    </row>
    <row r="2944" spans="1:6" x14ac:dyDescent="0.3">
      <c r="A2944" s="264" t="str">
        <f t="shared" si="45"/>
        <v>Lake GeorgeCO</v>
      </c>
      <c r="B2944" s="269">
        <v>80827</v>
      </c>
      <c r="C2944" s="270" t="s">
        <v>3368</v>
      </c>
      <c r="D2944" s="270" t="s">
        <v>1052</v>
      </c>
      <c r="E2944" s="277" t="s">
        <v>1061</v>
      </c>
      <c r="F2944" s="279" t="s">
        <v>882</v>
      </c>
    </row>
    <row r="2945" spans="1:6" x14ac:dyDescent="0.3">
      <c r="A2945" s="264" t="str">
        <f t="shared" si="45"/>
        <v>WatkinsCO</v>
      </c>
      <c r="B2945" s="269">
        <v>80137</v>
      </c>
      <c r="C2945" s="270" t="s">
        <v>3369</v>
      </c>
      <c r="D2945" s="270" t="s">
        <v>1052</v>
      </c>
      <c r="E2945" s="277" t="s">
        <v>1061</v>
      </c>
      <c r="F2945" s="279" t="s">
        <v>882</v>
      </c>
    </row>
    <row r="2946" spans="1:6" x14ac:dyDescent="0.3">
      <c r="A2946" s="264" t="str">
        <f t="shared" si="45"/>
        <v>NuclaCO</v>
      </c>
      <c r="B2946" s="269">
        <v>81424</v>
      </c>
      <c r="C2946" s="270" t="s">
        <v>3370</v>
      </c>
      <c r="D2946" s="270" t="s">
        <v>1052</v>
      </c>
      <c r="E2946" s="277" t="s">
        <v>1074</v>
      </c>
      <c r="F2946" s="279" t="s">
        <v>882</v>
      </c>
    </row>
    <row r="2947" spans="1:6" x14ac:dyDescent="0.3">
      <c r="A2947" s="264" t="str">
        <f t="shared" si="45"/>
        <v>GuffeyCO</v>
      </c>
      <c r="B2947" s="269">
        <v>80820</v>
      </c>
      <c r="C2947" s="270" t="s">
        <v>3371</v>
      </c>
      <c r="D2947" s="270" t="s">
        <v>1052</v>
      </c>
      <c r="E2947" s="277" t="s">
        <v>1061</v>
      </c>
      <c r="F2947" s="279" t="s">
        <v>882</v>
      </c>
    </row>
    <row r="2948" spans="1:6" x14ac:dyDescent="0.3">
      <c r="A2948" s="264" t="str">
        <f t="shared" ref="A2948:A3011" si="46">CONCATENATE(C2948,D2948)</f>
        <v>NunnCO</v>
      </c>
      <c r="B2948" s="269">
        <v>80648</v>
      </c>
      <c r="C2948" s="270" t="s">
        <v>3372</v>
      </c>
      <c r="D2948" s="270" t="s">
        <v>1052</v>
      </c>
      <c r="E2948" s="277" t="s">
        <v>1072</v>
      </c>
      <c r="F2948" s="279" t="s">
        <v>882</v>
      </c>
    </row>
    <row r="2949" spans="1:6" x14ac:dyDescent="0.3">
      <c r="A2949" s="264" t="str">
        <f t="shared" si="46"/>
        <v>Green Mountain FallsCO</v>
      </c>
      <c r="B2949" s="269">
        <v>80819</v>
      </c>
      <c r="C2949" s="270" t="s">
        <v>3359</v>
      </c>
      <c r="D2949" s="270" t="s">
        <v>1052</v>
      </c>
      <c r="E2949" s="277" t="s">
        <v>1058</v>
      </c>
      <c r="F2949" s="279" t="s">
        <v>882</v>
      </c>
    </row>
    <row r="2950" spans="1:6" x14ac:dyDescent="0.3">
      <c r="A2950" s="264" t="str">
        <f t="shared" si="46"/>
        <v>KittredgeCO</v>
      </c>
      <c r="B2950" s="269">
        <v>80457</v>
      </c>
      <c r="C2950" s="270" t="s">
        <v>3373</v>
      </c>
      <c r="D2950" s="270" t="s">
        <v>1052</v>
      </c>
      <c r="E2950" s="277" t="s">
        <v>1061</v>
      </c>
      <c r="F2950" s="279" t="s">
        <v>882</v>
      </c>
    </row>
    <row r="2951" spans="1:6" x14ac:dyDescent="0.3">
      <c r="A2951" s="264" t="str">
        <f t="shared" si="46"/>
        <v>HowardCO</v>
      </c>
      <c r="B2951" s="269">
        <v>81233</v>
      </c>
      <c r="C2951" s="270" t="s">
        <v>3374</v>
      </c>
      <c r="D2951" s="270" t="s">
        <v>1052</v>
      </c>
      <c r="E2951" s="277" t="s">
        <v>1056</v>
      </c>
      <c r="F2951" s="279" t="s">
        <v>882</v>
      </c>
    </row>
    <row r="2952" spans="1:6" x14ac:dyDescent="0.3">
      <c r="A2952" s="264" t="str">
        <f t="shared" si="46"/>
        <v>AlmaCO</v>
      </c>
      <c r="B2952" s="269">
        <v>80420</v>
      </c>
      <c r="C2952" s="270" t="s">
        <v>1569</v>
      </c>
      <c r="D2952" s="270" t="s">
        <v>1052</v>
      </c>
      <c r="E2952" s="277" t="s">
        <v>1061</v>
      </c>
      <c r="F2952" s="279" t="s">
        <v>882</v>
      </c>
    </row>
    <row r="2953" spans="1:6" x14ac:dyDescent="0.3">
      <c r="A2953" s="264" t="str">
        <f t="shared" si="46"/>
        <v>DrakeCO</v>
      </c>
      <c r="B2953" s="269">
        <v>80515</v>
      </c>
      <c r="C2953" s="270" t="s">
        <v>3375</v>
      </c>
      <c r="D2953" s="270" t="s">
        <v>1052</v>
      </c>
      <c r="E2953" s="277" t="s">
        <v>1066</v>
      </c>
      <c r="F2953" s="279" t="s">
        <v>882</v>
      </c>
    </row>
    <row r="2954" spans="1:6" x14ac:dyDescent="0.3">
      <c r="A2954" s="264" t="str">
        <f t="shared" si="46"/>
        <v>De BequeCO</v>
      </c>
      <c r="B2954" s="269">
        <v>81630</v>
      </c>
      <c r="C2954" s="270" t="s">
        <v>3376</v>
      </c>
      <c r="D2954" s="270" t="s">
        <v>1052</v>
      </c>
      <c r="E2954" s="277" t="s">
        <v>1071</v>
      </c>
      <c r="F2954" s="279" t="s">
        <v>882</v>
      </c>
    </row>
    <row r="2955" spans="1:6" x14ac:dyDescent="0.3">
      <c r="A2955" s="264" t="str">
        <f t="shared" si="46"/>
        <v>MackCO</v>
      </c>
      <c r="B2955" s="269">
        <v>81525</v>
      </c>
      <c r="C2955" s="270" t="s">
        <v>3377</v>
      </c>
      <c r="D2955" s="270" t="s">
        <v>1052</v>
      </c>
      <c r="E2955" s="277" t="s">
        <v>1071</v>
      </c>
      <c r="F2955" s="279" t="s">
        <v>882</v>
      </c>
    </row>
    <row r="2956" spans="1:6" x14ac:dyDescent="0.3">
      <c r="A2956" s="264" t="str">
        <f t="shared" si="46"/>
        <v>ClarkCO</v>
      </c>
      <c r="B2956" s="269">
        <v>80428</v>
      </c>
      <c r="C2956" s="270" t="s">
        <v>3378</v>
      </c>
      <c r="D2956" s="270" t="s">
        <v>1052</v>
      </c>
      <c r="E2956" s="277" t="s">
        <v>1077</v>
      </c>
      <c r="F2956" s="279" t="s">
        <v>882</v>
      </c>
    </row>
    <row r="2957" spans="1:6" x14ac:dyDescent="0.3">
      <c r="A2957" s="264" t="str">
        <f t="shared" si="46"/>
        <v>SimlaCO</v>
      </c>
      <c r="B2957" s="269">
        <v>80835</v>
      </c>
      <c r="C2957" s="270" t="s">
        <v>3379</v>
      </c>
      <c r="D2957" s="270" t="s">
        <v>1052</v>
      </c>
      <c r="E2957" s="277" t="s">
        <v>1061</v>
      </c>
      <c r="F2957" s="279" t="s">
        <v>882</v>
      </c>
    </row>
    <row r="2958" spans="1:6" x14ac:dyDescent="0.3">
      <c r="A2958" s="264" t="str">
        <f t="shared" si="46"/>
        <v>PlattevilleCO</v>
      </c>
      <c r="B2958" s="269">
        <v>80623</v>
      </c>
      <c r="C2958" s="270" t="s">
        <v>2359</v>
      </c>
      <c r="D2958" s="270" t="s">
        <v>1052</v>
      </c>
      <c r="E2958" s="277" t="s">
        <v>1072</v>
      </c>
      <c r="F2958" s="279" t="s">
        <v>882</v>
      </c>
    </row>
    <row r="2959" spans="1:6" x14ac:dyDescent="0.3">
      <c r="A2959" s="264" t="str">
        <f t="shared" si="46"/>
        <v>CalhanCO</v>
      </c>
      <c r="B2959" s="269">
        <v>80928</v>
      </c>
      <c r="C2959" s="270" t="s">
        <v>3321</v>
      </c>
      <c r="D2959" s="270" t="s">
        <v>1052</v>
      </c>
      <c r="E2959" s="277" t="s">
        <v>1058</v>
      </c>
      <c r="F2959" s="279" t="s">
        <v>882</v>
      </c>
    </row>
    <row r="2960" spans="1:6" x14ac:dyDescent="0.3">
      <c r="A2960" s="264" t="str">
        <f t="shared" si="46"/>
        <v>MesaCO</v>
      </c>
      <c r="B2960" s="269">
        <v>81643</v>
      </c>
      <c r="C2960" s="270" t="s">
        <v>2173</v>
      </c>
      <c r="D2960" s="270" t="s">
        <v>1052</v>
      </c>
      <c r="E2960" s="277" t="s">
        <v>1071</v>
      </c>
      <c r="F2960" s="279" t="s">
        <v>882</v>
      </c>
    </row>
    <row r="2961" spans="1:6" x14ac:dyDescent="0.3">
      <c r="A2961" s="264" t="str">
        <f t="shared" si="46"/>
        <v>BooneCO</v>
      </c>
      <c r="B2961" s="269">
        <v>81025</v>
      </c>
      <c r="C2961" s="270" t="s">
        <v>1220</v>
      </c>
      <c r="D2961" s="270" t="s">
        <v>1052</v>
      </c>
      <c r="E2961" s="277" t="s">
        <v>1075</v>
      </c>
      <c r="F2961" s="279" t="s">
        <v>882</v>
      </c>
    </row>
    <row r="2962" spans="1:6" x14ac:dyDescent="0.3">
      <c r="A2962" s="264" t="str">
        <f t="shared" si="46"/>
        <v>GillCO</v>
      </c>
      <c r="B2962" s="269">
        <v>80624</v>
      </c>
      <c r="C2962" s="270" t="s">
        <v>3380</v>
      </c>
      <c r="D2962" s="270" t="s">
        <v>1052</v>
      </c>
      <c r="E2962" s="277" t="s">
        <v>1072</v>
      </c>
      <c r="F2962" s="279" t="s">
        <v>882</v>
      </c>
    </row>
    <row r="2963" spans="1:6" x14ac:dyDescent="0.3">
      <c r="A2963" s="264" t="str">
        <f t="shared" si="46"/>
        <v>FlemingCO</v>
      </c>
      <c r="B2963" s="269">
        <v>80728</v>
      </c>
      <c r="C2963" s="270" t="s">
        <v>3381</v>
      </c>
      <c r="D2963" s="270" t="s">
        <v>1052</v>
      </c>
      <c r="E2963" s="277" t="s">
        <v>1078</v>
      </c>
      <c r="F2963" s="279" t="s">
        <v>882</v>
      </c>
    </row>
    <row r="2964" spans="1:6" x14ac:dyDescent="0.3">
      <c r="A2964" s="264" t="str">
        <f t="shared" si="46"/>
        <v>MerinoCO</v>
      </c>
      <c r="B2964" s="269">
        <v>80741</v>
      </c>
      <c r="C2964" s="270" t="s">
        <v>3382</v>
      </c>
      <c r="D2964" s="270" t="s">
        <v>1052</v>
      </c>
      <c r="E2964" s="277" t="s">
        <v>1078</v>
      </c>
      <c r="F2964" s="279" t="s">
        <v>882</v>
      </c>
    </row>
    <row r="2965" spans="1:6" x14ac:dyDescent="0.3">
      <c r="A2965" s="264" t="str">
        <f t="shared" si="46"/>
        <v>WeldonaCO</v>
      </c>
      <c r="B2965" s="269">
        <v>80653</v>
      </c>
      <c r="C2965" s="270" t="s">
        <v>3383</v>
      </c>
      <c r="D2965" s="270" t="s">
        <v>1052</v>
      </c>
      <c r="E2965" s="277" t="s">
        <v>1068</v>
      </c>
      <c r="F2965" s="279" t="s">
        <v>882</v>
      </c>
    </row>
    <row r="2966" spans="1:6" x14ac:dyDescent="0.3">
      <c r="A2966" s="264" t="str">
        <f t="shared" si="46"/>
        <v>JeffersonCO</v>
      </c>
      <c r="B2966" s="269">
        <v>80456</v>
      </c>
      <c r="C2966" s="270" t="s">
        <v>1179</v>
      </c>
      <c r="D2966" s="270" t="s">
        <v>1052</v>
      </c>
      <c r="E2966" s="277" t="s">
        <v>1061</v>
      </c>
      <c r="F2966" s="279" t="s">
        <v>882</v>
      </c>
    </row>
    <row r="2967" spans="1:6" x14ac:dyDescent="0.3">
      <c r="A2967" s="264" t="str">
        <f t="shared" si="46"/>
        <v>Log Lane VillageCO</v>
      </c>
      <c r="B2967" s="269">
        <v>80705</v>
      </c>
      <c r="C2967" s="270" t="s">
        <v>3384</v>
      </c>
      <c r="D2967" s="270" t="s">
        <v>1052</v>
      </c>
      <c r="E2967" s="277" t="s">
        <v>1068</v>
      </c>
      <c r="F2967" s="279" t="s">
        <v>882</v>
      </c>
    </row>
    <row r="2968" spans="1:6" x14ac:dyDescent="0.3">
      <c r="A2968" s="264" t="str">
        <f t="shared" si="46"/>
        <v>RamahCO</v>
      </c>
      <c r="B2968" s="269">
        <v>80832</v>
      </c>
      <c r="C2968" s="270" t="s">
        <v>3385</v>
      </c>
      <c r="D2968" s="270" t="s">
        <v>1052</v>
      </c>
      <c r="E2968" s="277" t="s">
        <v>1058</v>
      </c>
      <c r="F2968" s="279" t="s">
        <v>882</v>
      </c>
    </row>
    <row r="2969" spans="1:6" x14ac:dyDescent="0.3">
      <c r="A2969" s="264" t="str">
        <f t="shared" si="46"/>
        <v>AllensparkCO</v>
      </c>
      <c r="B2969" s="269">
        <v>80510</v>
      </c>
      <c r="C2969" s="270" t="s">
        <v>3386</v>
      </c>
      <c r="D2969" s="270" t="s">
        <v>1052</v>
      </c>
      <c r="E2969" s="277" t="s">
        <v>1053</v>
      </c>
      <c r="F2969" s="279" t="s">
        <v>882</v>
      </c>
    </row>
    <row r="2970" spans="1:6" x14ac:dyDescent="0.3">
      <c r="A2970" s="264" t="str">
        <f t="shared" si="46"/>
        <v>WardCO</v>
      </c>
      <c r="B2970" s="269">
        <v>80481</v>
      </c>
      <c r="C2970" s="270" t="s">
        <v>1778</v>
      </c>
      <c r="D2970" s="270" t="s">
        <v>1052</v>
      </c>
      <c r="E2970" s="277" t="s">
        <v>1053</v>
      </c>
      <c r="F2970" s="279" t="s">
        <v>882</v>
      </c>
    </row>
    <row r="2971" spans="1:6" x14ac:dyDescent="0.3">
      <c r="A2971" s="264" t="str">
        <f t="shared" si="46"/>
        <v>JamestownCO</v>
      </c>
      <c r="B2971" s="269">
        <v>80455</v>
      </c>
      <c r="C2971" s="270" t="s">
        <v>1787</v>
      </c>
      <c r="D2971" s="270" t="s">
        <v>1052</v>
      </c>
      <c r="E2971" s="277" t="s">
        <v>1053</v>
      </c>
      <c r="F2971" s="279" t="s">
        <v>882</v>
      </c>
    </row>
    <row r="2972" spans="1:6" x14ac:dyDescent="0.3">
      <c r="A2972" s="264" t="str">
        <f t="shared" si="46"/>
        <v>WolcottCO</v>
      </c>
      <c r="B2972" s="269">
        <v>81655</v>
      </c>
      <c r="C2972" s="270" t="s">
        <v>3387</v>
      </c>
      <c r="D2972" s="270" t="s">
        <v>1052</v>
      </c>
      <c r="E2972" s="277" t="s">
        <v>1065</v>
      </c>
      <c r="F2972" s="279" t="s">
        <v>882</v>
      </c>
    </row>
    <row r="2973" spans="1:6" x14ac:dyDescent="0.3">
      <c r="A2973" s="264" t="str">
        <f t="shared" si="46"/>
        <v>VictorCO</v>
      </c>
      <c r="B2973" s="269">
        <v>80860</v>
      </c>
      <c r="C2973" s="270" t="s">
        <v>3388</v>
      </c>
      <c r="D2973" s="270" t="s">
        <v>1052</v>
      </c>
      <c r="E2973" s="277" t="s">
        <v>1058</v>
      </c>
      <c r="F2973" s="279" t="s">
        <v>882</v>
      </c>
    </row>
    <row r="2974" spans="1:6" x14ac:dyDescent="0.3">
      <c r="A2974" s="264" t="str">
        <f t="shared" si="46"/>
        <v>AspenCO</v>
      </c>
      <c r="B2974" s="269">
        <v>81656</v>
      </c>
      <c r="C2974" s="270" t="s">
        <v>3301</v>
      </c>
      <c r="D2974" s="270" t="s">
        <v>1052</v>
      </c>
      <c r="E2974" s="277" t="s">
        <v>1070</v>
      </c>
      <c r="F2974" s="279" t="s">
        <v>882</v>
      </c>
    </row>
    <row r="2975" spans="1:6" x14ac:dyDescent="0.3">
      <c r="A2975" s="264" t="str">
        <f t="shared" si="46"/>
        <v>Downieville-Lawson-DumontCO</v>
      </c>
      <c r="B2975" s="269">
        <v>80436</v>
      </c>
      <c r="C2975" s="270" t="s">
        <v>3389</v>
      </c>
      <c r="D2975" s="270" t="s">
        <v>1052</v>
      </c>
      <c r="E2975" s="277" t="s">
        <v>1061</v>
      </c>
      <c r="F2975" s="279" t="s">
        <v>882</v>
      </c>
    </row>
    <row r="2976" spans="1:6" x14ac:dyDescent="0.3">
      <c r="A2976" s="264" t="str">
        <f t="shared" si="46"/>
        <v>NaturitaCO</v>
      </c>
      <c r="B2976" s="269">
        <v>81422</v>
      </c>
      <c r="C2976" s="270" t="s">
        <v>3390</v>
      </c>
      <c r="D2976" s="270" t="s">
        <v>1052</v>
      </c>
      <c r="E2976" s="277" t="s">
        <v>1074</v>
      </c>
      <c r="F2976" s="279" t="s">
        <v>882</v>
      </c>
    </row>
    <row r="2977" spans="1:6" x14ac:dyDescent="0.3">
      <c r="A2977" s="264" t="str">
        <f t="shared" si="46"/>
        <v>RollinsvilleCO</v>
      </c>
      <c r="B2977" s="269">
        <v>80474</v>
      </c>
      <c r="C2977" s="270" t="s">
        <v>3391</v>
      </c>
      <c r="D2977" s="270" t="s">
        <v>1052</v>
      </c>
      <c r="E2977" s="277" t="s">
        <v>1061</v>
      </c>
      <c r="F2977" s="279" t="s">
        <v>882</v>
      </c>
    </row>
    <row r="2978" spans="1:6" x14ac:dyDescent="0.3">
      <c r="A2978" s="264" t="str">
        <f t="shared" si="46"/>
        <v>IliffCO</v>
      </c>
      <c r="B2978" s="269">
        <v>80736</v>
      </c>
      <c r="C2978" s="270" t="s">
        <v>3392</v>
      </c>
      <c r="D2978" s="270" t="s">
        <v>1052</v>
      </c>
      <c r="E2978" s="277" t="s">
        <v>1078</v>
      </c>
      <c r="F2978" s="279" t="s">
        <v>882</v>
      </c>
    </row>
    <row r="2979" spans="1:6" x14ac:dyDescent="0.3">
      <c r="A2979" s="264" t="str">
        <f t="shared" si="46"/>
        <v>BriggsdaleCO</v>
      </c>
      <c r="B2979" s="269">
        <v>80611</v>
      </c>
      <c r="C2979" s="270" t="s">
        <v>3393</v>
      </c>
      <c r="D2979" s="270" t="s">
        <v>1052</v>
      </c>
      <c r="E2979" s="277" t="s">
        <v>1072</v>
      </c>
      <c r="F2979" s="279" t="s">
        <v>882</v>
      </c>
    </row>
    <row r="2980" spans="1:6" x14ac:dyDescent="0.3">
      <c r="A2980" s="264" t="str">
        <f t="shared" si="46"/>
        <v>YampaCO</v>
      </c>
      <c r="B2980" s="269">
        <v>80483</v>
      </c>
      <c r="C2980" s="270" t="s">
        <v>3394</v>
      </c>
      <c r="D2980" s="270" t="s">
        <v>1052</v>
      </c>
      <c r="E2980" s="277" t="s">
        <v>1077</v>
      </c>
      <c r="F2980" s="279" t="s">
        <v>882</v>
      </c>
    </row>
    <row r="2981" spans="1:6" x14ac:dyDescent="0.3">
      <c r="A2981" s="264" t="str">
        <f t="shared" si="46"/>
        <v>RushCO</v>
      </c>
      <c r="B2981" s="269">
        <v>80833</v>
      </c>
      <c r="C2981" s="270" t="s">
        <v>3395</v>
      </c>
      <c r="D2981" s="270" t="s">
        <v>1052</v>
      </c>
      <c r="E2981" s="277" t="s">
        <v>1058</v>
      </c>
      <c r="F2981" s="279" t="s">
        <v>882</v>
      </c>
    </row>
    <row r="2982" spans="1:6" x14ac:dyDescent="0.3">
      <c r="A2982" s="264" t="str">
        <f t="shared" si="46"/>
        <v>EmpireCO</v>
      </c>
      <c r="B2982" s="269">
        <v>80438</v>
      </c>
      <c r="C2982" s="270" t="s">
        <v>3396</v>
      </c>
      <c r="D2982" s="270" t="s">
        <v>1052</v>
      </c>
      <c r="E2982" s="277" t="s">
        <v>1061</v>
      </c>
      <c r="F2982" s="279" t="s">
        <v>882</v>
      </c>
    </row>
    <row r="2983" spans="1:6" x14ac:dyDescent="0.3">
      <c r="A2983" s="264" t="str">
        <f t="shared" si="46"/>
        <v>JeffersonCO</v>
      </c>
      <c r="B2983" s="269">
        <v>80432</v>
      </c>
      <c r="C2983" s="270" t="s">
        <v>1179</v>
      </c>
      <c r="D2983" s="270" t="s">
        <v>1052</v>
      </c>
      <c r="E2983" s="277" t="s">
        <v>1061</v>
      </c>
      <c r="F2983" s="279" t="s">
        <v>882</v>
      </c>
    </row>
    <row r="2984" spans="1:6" x14ac:dyDescent="0.3">
      <c r="A2984" s="264" t="str">
        <f t="shared" si="46"/>
        <v>CarrCO</v>
      </c>
      <c r="B2984" s="269">
        <v>80612</v>
      </c>
      <c r="C2984" s="270" t="s">
        <v>3397</v>
      </c>
      <c r="D2984" s="270" t="s">
        <v>1052</v>
      </c>
      <c r="E2984" s="277" t="s">
        <v>1072</v>
      </c>
      <c r="F2984" s="279" t="s">
        <v>882</v>
      </c>
    </row>
    <row r="2985" spans="1:6" x14ac:dyDescent="0.3">
      <c r="A2985" s="264" t="str">
        <f t="shared" si="46"/>
        <v>RoggenCO</v>
      </c>
      <c r="B2985" s="269">
        <v>80652</v>
      </c>
      <c r="C2985" s="270" t="s">
        <v>3398</v>
      </c>
      <c r="D2985" s="270" t="s">
        <v>1052</v>
      </c>
      <c r="E2985" s="277" t="s">
        <v>1072</v>
      </c>
      <c r="F2985" s="279" t="s">
        <v>882</v>
      </c>
    </row>
    <row r="2986" spans="1:6" x14ac:dyDescent="0.3">
      <c r="A2986" s="264" t="str">
        <f t="shared" si="46"/>
        <v>DrakeCO</v>
      </c>
      <c r="B2986" s="269">
        <v>80532</v>
      </c>
      <c r="C2986" s="270" t="s">
        <v>3375</v>
      </c>
      <c r="D2986" s="270" t="s">
        <v>1052</v>
      </c>
      <c r="E2986" s="277" t="s">
        <v>1066</v>
      </c>
      <c r="F2986" s="279" t="s">
        <v>882</v>
      </c>
    </row>
    <row r="2987" spans="1:6" x14ac:dyDescent="0.3">
      <c r="A2987" s="264" t="str">
        <f t="shared" si="46"/>
        <v>PeetzCO</v>
      </c>
      <c r="B2987" s="269">
        <v>80747</v>
      </c>
      <c r="C2987" s="270" t="s">
        <v>3399</v>
      </c>
      <c r="D2987" s="270" t="s">
        <v>1052</v>
      </c>
      <c r="E2987" s="277" t="s">
        <v>1078</v>
      </c>
      <c r="F2987" s="279" t="s">
        <v>882</v>
      </c>
    </row>
    <row r="2988" spans="1:6" x14ac:dyDescent="0.3">
      <c r="A2988" s="264" t="str">
        <f t="shared" si="46"/>
        <v>HillroseCO</v>
      </c>
      <c r="B2988" s="269">
        <v>80733</v>
      </c>
      <c r="C2988" s="270" t="s">
        <v>3400</v>
      </c>
      <c r="D2988" s="270" t="s">
        <v>1052</v>
      </c>
      <c r="E2988" s="277" t="s">
        <v>1068</v>
      </c>
      <c r="F2988" s="279" t="s">
        <v>882</v>
      </c>
    </row>
    <row r="2989" spans="1:6" x14ac:dyDescent="0.3">
      <c r="A2989" s="264" t="str">
        <f t="shared" si="46"/>
        <v>RockvaleCO</v>
      </c>
      <c r="B2989" s="269">
        <v>81244</v>
      </c>
      <c r="C2989" s="270" t="s">
        <v>3401</v>
      </c>
      <c r="D2989" s="270" t="s">
        <v>1052</v>
      </c>
      <c r="E2989" s="277" t="s">
        <v>1056</v>
      </c>
      <c r="F2989" s="279" t="s">
        <v>882</v>
      </c>
    </row>
    <row r="2990" spans="1:6" x14ac:dyDescent="0.3">
      <c r="A2990" s="264" t="str">
        <f t="shared" si="46"/>
        <v>DinosaurCO</v>
      </c>
      <c r="B2990" s="269">
        <v>81610</v>
      </c>
      <c r="C2990" s="270" t="s">
        <v>3402</v>
      </c>
      <c r="D2990" s="270" t="s">
        <v>1052</v>
      </c>
      <c r="E2990" s="277" t="s">
        <v>1060</v>
      </c>
      <c r="F2990" s="279" t="s">
        <v>882</v>
      </c>
    </row>
    <row r="2991" spans="1:6" x14ac:dyDescent="0.3">
      <c r="A2991" s="264" t="str">
        <f t="shared" si="46"/>
        <v>DerbyCO</v>
      </c>
      <c r="B2991" s="269">
        <v>80024</v>
      </c>
      <c r="C2991" s="270" t="s">
        <v>3403</v>
      </c>
      <c r="D2991" s="270" t="s">
        <v>1052</v>
      </c>
      <c r="E2991" s="277" t="s">
        <v>1061</v>
      </c>
      <c r="F2991" s="279" t="s">
        <v>882</v>
      </c>
    </row>
    <row r="2992" spans="1:6" x14ac:dyDescent="0.3">
      <c r="A2992" s="264" t="str">
        <f t="shared" si="46"/>
        <v>SeveranceCO</v>
      </c>
      <c r="B2992" s="269">
        <v>80546</v>
      </c>
      <c r="C2992" s="270" t="s">
        <v>3404</v>
      </c>
      <c r="D2992" s="270" t="s">
        <v>1052</v>
      </c>
      <c r="E2992" s="277" t="s">
        <v>1072</v>
      </c>
      <c r="F2992" s="279" t="s">
        <v>882</v>
      </c>
    </row>
    <row r="2993" spans="1:6" x14ac:dyDescent="0.3">
      <c r="A2993" s="264" t="str">
        <f t="shared" si="46"/>
        <v>CrookCO</v>
      </c>
      <c r="B2993" s="269">
        <v>80726</v>
      </c>
      <c r="C2993" s="270" t="s">
        <v>3405</v>
      </c>
      <c r="D2993" s="270" t="s">
        <v>1052</v>
      </c>
      <c r="E2993" s="277" t="s">
        <v>1078</v>
      </c>
      <c r="F2993" s="279" t="s">
        <v>882</v>
      </c>
    </row>
    <row r="2994" spans="1:6" x14ac:dyDescent="0.3">
      <c r="A2994" s="264" t="str">
        <f t="shared" si="46"/>
        <v>CotopaxiCO</v>
      </c>
      <c r="B2994" s="269">
        <v>81222</v>
      </c>
      <c r="C2994" s="270" t="s">
        <v>3347</v>
      </c>
      <c r="D2994" s="270" t="s">
        <v>1052</v>
      </c>
      <c r="E2994" s="277" t="s">
        <v>1056</v>
      </c>
      <c r="F2994" s="279" t="s">
        <v>882</v>
      </c>
    </row>
    <row r="2995" spans="1:6" x14ac:dyDescent="0.3">
      <c r="A2995" s="264" t="str">
        <f t="shared" si="46"/>
        <v>MorrisonCO</v>
      </c>
      <c r="B2995" s="269">
        <v>80453</v>
      </c>
      <c r="C2995" s="270" t="s">
        <v>3294</v>
      </c>
      <c r="D2995" s="270" t="s">
        <v>1052</v>
      </c>
      <c r="E2995" s="277" t="s">
        <v>1061</v>
      </c>
      <c r="F2995" s="279" t="s">
        <v>882</v>
      </c>
    </row>
    <row r="2996" spans="1:6" x14ac:dyDescent="0.3">
      <c r="A2996" s="264" t="str">
        <f t="shared" si="46"/>
        <v>SnyderCO</v>
      </c>
      <c r="B2996" s="269">
        <v>80750</v>
      </c>
      <c r="C2996" s="270" t="s">
        <v>2268</v>
      </c>
      <c r="D2996" s="270" t="s">
        <v>1052</v>
      </c>
      <c r="E2996" s="277" t="s">
        <v>1068</v>
      </c>
      <c r="F2996" s="279" t="s">
        <v>882</v>
      </c>
    </row>
    <row r="2997" spans="1:6" x14ac:dyDescent="0.3">
      <c r="A2997" s="264" t="str">
        <f t="shared" si="46"/>
        <v>AgateCO</v>
      </c>
      <c r="B2997" s="269">
        <v>80101</v>
      </c>
      <c r="C2997" s="270" t="s">
        <v>3406</v>
      </c>
      <c r="D2997" s="270" t="s">
        <v>1052</v>
      </c>
      <c r="E2997" s="277" t="s">
        <v>1061</v>
      </c>
      <c r="F2997" s="279" t="s">
        <v>882</v>
      </c>
    </row>
    <row r="2998" spans="1:6" x14ac:dyDescent="0.3">
      <c r="A2998" s="264" t="str">
        <f t="shared" si="46"/>
        <v>RedvaleCO</v>
      </c>
      <c r="B2998" s="269">
        <v>81431</v>
      </c>
      <c r="C2998" s="270" t="s">
        <v>3407</v>
      </c>
      <c r="D2998" s="270" t="s">
        <v>1052</v>
      </c>
      <c r="E2998" s="277" t="s">
        <v>1074</v>
      </c>
      <c r="F2998" s="279" t="s">
        <v>882</v>
      </c>
    </row>
    <row r="2999" spans="1:6" x14ac:dyDescent="0.3">
      <c r="A2999" s="264" t="str">
        <f t="shared" si="46"/>
        <v>AtwoodCO</v>
      </c>
      <c r="B2999" s="269">
        <v>80722</v>
      </c>
      <c r="C2999" s="270" t="s">
        <v>3408</v>
      </c>
      <c r="D2999" s="270" t="s">
        <v>1052</v>
      </c>
      <c r="E2999" s="277" t="s">
        <v>1078</v>
      </c>
      <c r="F2999" s="279" t="s">
        <v>882</v>
      </c>
    </row>
    <row r="3000" spans="1:6" x14ac:dyDescent="0.3">
      <c r="A3000" s="264" t="str">
        <f t="shared" si="46"/>
        <v>Coal CreekCO</v>
      </c>
      <c r="B3000" s="269">
        <v>81221</v>
      </c>
      <c r="C3000" s="270" t="s">
        <v>3409</v>
      </c>
      <c r="D3000" s="270" t="s">
        <v>1052</v>
      </c>
      <c r="E3000" s="277" t="s">
        <v>1056</v>
      </c>
      <c r="F3000" s="279" t="s">
        <v>882</v>
      </c>
    </row>
    <row r="3001" spans="1:6" x14ac:dyDescent="0.3">
      <c r="A3001" s="264" t="str">
        <f t="shared" si="46"/>
        <v>OrchardCO</v>
      </c>
      <c r="B3001" s="269">
        <v>80649</v>
      </c>
      <c r="C3001" s="270" t="s">
        <v>3410</v>
      </c>
      <c r="D3001" s="270" t="s">
        <v>1052</v>
      </c>
      <c r="E3001" s="277" t="s">
        <v>1068</v>
      </c>
      <c r="F3001" s="279" t="s">
        <v>882</v>
      </c>
    </row>
    <row r="3002" spans="1:6" x14ac:dyDescent="0.3">
      <c r="A3002" s="264" t="str">
        <f t="shared" si="46"/>
        <v>Eldorado SpringsCO</v>
      </c>
      <c r="B3002" s="269">
        <v>80025</v>
      </c>
      <c r="C3002" s="270" t="s">
        <v>3411</v>
      </c>
      <c r="D3002" s="270" t="s">
        <v>1052</v>
      </c>
      <c r="E3002" s="277" t="s">
        <v>1053</v>
      </c>
      <c r="F3002" s="279" t="s">
        <v>882</v>
      </c>
    </row>
    <row r="3003" spans="1:6" x14ac:dyDescent="0.3">
      <c r="A3003" s="264" t="str">
        <f t="shared" si="46"/>
        <v>GaletonCO</v>
      </c>
      <c r="B3003" s="269">
        <v>80622</v>
      </c>
      <c r="C3003" s="270" t="s">
        <v>3412</v>
      </c>
      <c r="D3003" s="270" t="s">
        <v>1052</v>
      </c>
      <c r="E3003" s="277" t="s">
        <v>1072</v>
      </c>
      <c r="F3003" s="279" t="s">
        <v>882</v>
      </c>
    </row>
    <row r="3004" spans="1:6" x14ac:dyDescent="0.3">
      <c r="A3004" s="264" t="str">
        <f t="shared" si="46"/>
        <v>Colorado SpringsCO</v>
      </c>
      <c r="B3004" s="269">
        <v>80929</v>
      </c>
      <c r="C3004" s="270" t="s">
        <v>1058</v>
      </c>
      <c r="D3004" s="270" t="s">
        <v>1052</v>
      </c>
      <c r="E3004" s="277" t="s">
        <v>1058</v>
      </c>
      <c r="F3004" s="279" t="s">
        <v>882</v>
      </c>
    </row>
    <row r="3005" spans="1:6" x14ac:dyDescent="0.3">
      <c r="A3005" s="264" t="str">
        <f t="shared" si="46"/>
        <v>BaileyCO</v>
      </c>
      <c r="B3005" s="269">
        <v>80475</v>
      </c>
      <c r="C3005" s="270" t="s">
        <v>3309</v>
      </c>
      <c r="D3005" s="270" t="s">
        <v>1052</v>
      </c>
      <c r="E3005" s="277" t="s">
        <v>1061</v>
      </c>
      <c r="F3005" s="279" t="s">
        <v>882</v>
      </c>
    </row>
    <row r="3006" spans="1:6" x14ac:dyDescent="0.3">
      <c r="A3006" s="264" t="str">
        <f t="shared" si="46"/>
        <v>LouviersCO</v>
      </c>
      <c r="B3006" s="269">
        <v>80131</v>
      </c>
      <c r="C3006" s="270" t="s">
        <v>3413</v>
      </c>
      <c r="D3006" s="270" t="s">
        <v>1052</v>
      </c>
      <c r="E3006" s="277" t="s">
        <v>1061</v>
      </c>
      <c r="F3006" s="279" t="s">
        <v>882</v>
      </c>
    </row>
    <row r="3007" spans="1:6" x14ac:dyDescent="0.3">
      <c r="A3007" s="264" t="str">
        <f t="shared" si="46"/>
        <v>PhippsburgCO</v>
      </c>
      <c r="B3007" s="269">
        <v>80469</v>
      </c>
      <c r="C3007" s="270" t="s">
        <v>3414</v>
      </c>
      <c r="D3007" s="270" t="s">
        <v>1052</v>
      </c>
      <c r="E3007" s="277" t="s">
        <v>1077</v>
      </c>
      <c r="F3007" s="279" t="s">
        <v>882</v>
      </c>
    </row>
    <row r="3008" spans="1:6" x14ac:dyDescent="0.3">
      <c r="A3008" s="264" t="str">
        <f t="shared" si="46"/>
        <v>NederlandCO</v>
      </c>
      <c r="B3008" s="269">
        <v>80471</v>
      </c>
      <c r="C3008" s="270" t="s">
        <v>3329</v>
      </c>
      <c r="D3008" s="270" t="s">
        <v>1052</v>
      </c>
      <c r="E3008" s="277" t="s">
        <v>1053</v>
      </c>
      <c r="F3008" s="279" t="s">
        <v>882</v>
      </c>
    </row>
    <row r="3009" spans="1:6" x14ac:dyDescent="0.3">
      <c r="A3009" s="264" t="str">
        <f t="shared" si="46"/>
        <v>Silver PlumeCO</v>
      </c>
      <c r="B3009" s="269">
        <v>80476</v>
      </c>
      <c r="C3009" s="270" t="s">
        <v>3415</v>
      </c>
      <c r="D3009" s="270" t="s">
        <v>1052</v>
      </c>
      <c r="E3009" s="277" t="s">
        <v>1061</v>
      </c>
      <c r="F3009" s="279" t="s">
        <v>882</v>
      </c>
    </row>
    <row r="3010" spans="1:6" x14ac:dyDescent="0.3">
      <c r="A3010" s="264" t="str">
        <f t="shared" si="46"/>
        <v>MaybellCO</v>
      </c>
      <c r="B3010" s="269">
        <v>81640</v>
      </c>
      <c r="C3010" s="270" t="s">
        <v>3416</v>
      </c>
      <c r="D3010" s="270" t="s">
        <v>1052</v>
      </c>
      <c r="E3010" s="277" t="s">
        <v>1060</v>
      </c>
      <c r="F3010" s="279" t="s">
        <v>882</v>
      </c>
    </row>
    <row r="3011" spans="1:6" x14ac:dyDescent="0.3">
      <c r="A3011" s="264" t="str">
        <f t="shared" si="46"/>
        <v>MathesonCO</v>
      </c>
      <c r="B3011" s="269">
        <v>80830</v>
      </c>
      <c r="C3011" s="270" t="s">
        <v>3417</v>
      </c>
      <c r="D3011" s="270" t="s">
        <v>1052</v>
      </c>
      <c r="E3011" s="277" t="s">
        <v>1061</v>
      </c>
      <c r="F3011" s="279" t="s">
        <v>882</v>
      </c>
    </row>
    <row r="3012" spans="1:6" x14ac:dyDescent="0.3">
      <c r="A3012" s="264" t="str">
        <f t="shared" ref="A3012:A3075" si="47">CONCATENATE(C3012,D3012)</f>
        <v>MesaCO</v>
      </c>
      <c r="B3012" s="269">
        <v>81646</v>
      </c>
      <c r="C3012" s="270" t="s">
        <v>2173</v>
      </c>
      <c r="D3012" s="270" t="s">
        <v>1052</v>
      </c>
      <c r="E3012" s="277" t="s">
        <v>1071</v>
      </c>
      <c r="F3012" s="279" t="s">
        <v>882</v>
      </c>
    </row>
    <row r="3013" spans="1:6" x14ac:dyDescent="0.3">
      <c r="A3013" s="264" t="str">
        <f t="shared" si="47"/>
        <v>Mc CoyCO</v>
      </c>
      <c r="B3013" s="269">
        <v>80463</v>
      </c>
      <c r="C3013" s="270" t="s">
        <v>3418</v>
      </c>
      <c r="D3013" s="270" t="s">
        <v>1052</v>
      </c>
      <c r="E3013" s="277" t="s">
        <v>1077</v>
      </c>
      <c r="F3013" s="279" t="s">
        <v>882</v>
      </c>
    </row>
    <row r="3014" spans="1:6" x14ac:dyDescent="0.3">
      <c r="A3014" s="264" t="str">
        <f t="shared" si="47"/>
        <v>HamiltonCO</v>
      </c>
      <c r="B3014" s="269">
        <v>81638</v>
      </c>
      <c r="C3014" s="270" t="s">
        <v>3419</v>
      </c>
      <c r="D3014" s="270" t="s">
        <v>1052</v>
      </c>
      <c r="E3014" s="277" t="s">
        <v>1060</v>
      </c>
      <c r="F3014" s="279" t="s">
        <v>882</v>
      </c>
    </row>
    <row r="3015" spans="1:6" x14ac:dyDescent="0.3">
      <c r="A3015" s="264" t="str">
        <f t="shared" si="47"/>
        <v>WhitewaterCO</v>
      </c>
      <c r="B3015" s="269">
        <v>81522</v>
      </c>
      <c r="C3015" s="270" t="s">
        <v>3358</v>
      </c>
      <c r="D3015" s="270" t="s">
        <v>1052</v>
      </c>
      <c r="E3015" s="277" t="s">
        <v>1071</v>
      </c>
      <c r="F3015" s="279" t="s">
        <v>882</v>
      </c>
    </row>
    <row r="3016" spans="1:6" x14ac:dyDescent="0.3">
      <c r="A3016" s="264" t="str">
        <f t="shared" si="47"/>
        <v>StonehamCO</v>
      </c>
      <c r="B3016" s="269">
        <v>80754</v>
      </c>
      <c r="C3016" s="270" t="s">
        <v>3420</v>
      </c>
      <c r="D3016" s="270" t="s">
        <v>1052</v>
      </c>
      <c r="E3016" s="277" t="s">
        <v>1072</v>
      </c>
      <c r="F3016" s="279" t="s">
        <v>882</v>
      </c>
    </row>
    <row r="3017" spans="1:6" x14ac:dyDescent="0.3">
      <c r="A3017" s="264" t="str">
        <f t="shared" si="47"/>
        <v>HesperusCO</v>
      </c>
      <c r="B3017" s="269">
        <v>81329</v>
      </c>
      <c r="C3017" s="270" t="s">
        <v>3355</v>
      </c>
      <c r="D3017" s="270" t="s">
        <v>1052</v>
      </c>
      <c r="E3017" s="277" t="s">
        <v>1063</v>
      </c>
      <c r="F3017" s="279" t="s">
        <v>882</v>
      </c>
    </row>
    <row r="3018" spans="1:6" x14ac:dyDescent="0.3">
      <c r="A3018" s="264" t="str">
        <f t="shared" si="47"/>
        <v>PadroniCO</v>
      </c>
      <c r="B3018" s="269">
        <v>80745</v>
      </c>
      <c r="C3018" s="270" t="s">
        <v>3421</v>
      </c>
      <c r="D3018" s="270" t="s">
        <v>1052</v>
      </c>
      <c r="E3018" s="277" t="s">
        <v>1078</v>
      </c>
      <c r="F3018" s="279" t="s">
        <v>882</v>
      </c>
    </row>
    <row r="3019" spans="1:6" x14ac:dyDescent="0.3">
      <c r="A3019" s="264" t="str">
        <f t="shared" si="47"/>
        <v>MeredithCO</v>
      </c>
      <c r="B3019" s="269">
        <v>81642</v>
      </c>
      <c r="C3019" s="270" t="s">
        <v>3422</v>
      </c>
      <c r="D3019" s="270" t="s">
        <v>1052</v>
      </c>
      <c r="E3019" s="277" t="s">
        <v>1070</v>
      </c>
      <c r="F3019" s="279" t="s">
        <v>882</v>
      </c>
    </row>
    <row r="3020" spans="1:6" x14ac:dyDescent="0.3">
      <c r="A3020" s="264" t="str">
        <f t="shared" si="47"/>
        <v>BedrockCO</v>
      </c>
      <c r="B3020" s="269">
        <v>81429</v>
      </c>
      <c r="C3020" s="270" t="s">
        <v>3423</v>
      </c>
      <c r="D3020" s="270" t="s">
        <v>1052</v>
      </c>
      <c r="E3020" s="277" t="s">
        <v>1074</v>
      </c>
      <c r="F3020" s="279" t="s">
        <v>882</v>
      </c>
    </row>
    <row r="3021" spans="1:6" x14ac:dyDescent="0.3">
      <c r="A3021" s="264" t="str">
        <f t="shared" si="47"/>
        <v>Estes ParkCO</v>
      </c>
      <c r="B3021" s="269">
        <v>80511</v>
      </c>
      <c r="C3021" s="270" t="s">
        <v>3295</v>
      </c>
      <c r="D3021" s="270" t="s">
        <v>1052</v>
      </c>
      <c r="E3021" s="277" t="s">
        <v>1066</v>
      </c>
      <c r="F3021" s="279" t="s">
        <v>882</v>
      </c>
    </row>
    <row r="3022" spans="1:6" x14ac:dyDescent="0.3">
      <c r="A3022" s="264" t="str">
        <f t="shared" si="47"/>
        <v>GrantCO</v>
      </c>
      <c r="B3022" s="269">
        <v>80448</v>
      </c>
      <c r="C3022" s="270" t="s">
        <v>1303</v>
      </c>
      <c r="D3022" s="270" t="s">
        <v>1052</v>
      </c>
      <c r="E3022" s="277" t="s">
        <v>1061</v>
      </c>
      <c r="F3022" s="279" t="s">
        <v>882</v>
      </c>
    </row>
    <row r="3023" spans="1:6" x14ac:dyDescent="0.3">
      <c r="A3023" s="264" t="str">
        <f t="shared" si="47"/>
        <v>PineCO</v>
      </c>
      <c r="B3023" s="269">
        <v>80425</v>
      </c>
      <c r="C3023" s="270" t="s">
        <v>2397</v>
      </c>
      <c r="D3023" s="270" t="s">
        <v>1052</v>
      </c>
      <c r="E3023" s="277" t="s">
        <v>1061</v>
      </c>
      <c r="F3023" s="279" t="s">
        <v>882</v>
      </c>
    </row>
    <row r="3024" spans="1:6" x14ac:dyDescent="0.3">
      <c r="A3024" s="264" t="str">
        <f t="shared" si="47"/>
        <v>BedrockCO</v>
      </c>
      <c r="B3024" s="269">
        <v>81411</v>
      </c>
      <c r="C3024" s="270" t="s">
        <v>3423</v>
      </c>
      <c r="D3024" s="270" t="s">
        <v>1052</v>
      </c>
      <c r="E3024" s="277" t="s">
        <v>1074</v>
      </c>
      <c r="F3024" s="279" t="s">
        <v>882</v>
      </c>
    </row>
    <row r="3025" spans="1:6" x14ac:dyDescent="0.3">
      <c r="A3025" s="264" t="str">
        <f t="shared" si="47"/>
        <v>SlaterCO</v>
      </c>
      <c r="B3025" s="269">
        <v>81653</v>
      </c>
      <c r="C3025" s="270" t="s">
        <v>3424</v>
      </c>
      <c r="D3025" s="270" t="s">
        <v>1052</v>
      </c>
      <c r="E3025" s="277" t="s">
        <v>1077</v>
      </c>
      <c r="F3025" s="279" t="s">
        <v>882</v>
      </c>
    </row>
    <row r="3026" spans="1:6" x14ac:dyDescent="0.3">
      <c r="A3026" s="264" t="str">
        <f t="shared" si="47"/>
        <v>BondCO</v>
      </c>
      <c r="B3026" s="269">
        <v>80423</v>
      </c>
      <c r="C3026" s="270" t="s">
        <v>3425</v>
      </c>
      <c r="D3026" s="270" t="s">
        <v>1052</v>
      </c>
      <c r="E3026" s="277" t="s">
        <v>1065</v>
      </c>
      <c r="F3026" s="279" t="s">
        <v>882</v>
      </c>
    </row>
    <row r="3027" spans="1:6" x14ac:dyDescent="0.3">
      <c r="A3027" s="264" t="str">
        <f t="shared" si="47"/>
        <v>Mc CoyCO</v>
      </c>
      <c r="B3027" s="269">
        <v>80479</v>
      </c>
      <c r="C3027" s="270" t="s">
        <v>3418</v>
      </c>
      <c r="D3027" s="270" t="s">
        <v>1052</v>
      </c>
      <c r="E3027" s="277" t="s">
        <v>1077</v>
      </c>
      <c r="F3027" s="279" t="s">
        <v>882</v>
      </c>
    </row>
    <row r="3028" spans="1:6" x14ac:dyDescent="0.3">
      <c r="A3028" s="264" t="str">
        <f t="shared" si="47"/>
        <v>Colorado SpringsCO</v>
      </c>
      <c r="B3028" s="269">
        <v>80938</v>
      </c>
      <c r="C3028" s="270" t="s">
        <v>1058</v>
      </c>
      <c r="D3028" s="270" t="s">
        <v>1052</v>
      </c>
      <c r="E3028" s="277" t="s">
        <v>1058</v>
      </c>
      <c r="F3028" s="279" t="s">
        <v>882</v>
      </c>
    </row>
    <row r="3029" spans="1:6" x14ac:dyDescent="0.3">
      <c r="A3029" s="264" t="str">
        <f t="shared" si="47"/>
        <v>Grand JunctionCO</v>
      </c>
      <c r="B3029" s="269">
        <v>81523</v>
      </c>
      <c r="C3029" s="270" t="s">
        <v>1071</v>
      </c>
      <c r="D3029" s="270" t="s">
        <v>1052</v>
      </c>
      <c r="E3029" s="277" t="s">
        <v>1071</v>
      </c>
      <c r="F3029" s="279" t="s">
        <v>882</v>
      </c>
    </row>
    <row r="3030" spans="1:6" x14ac:dyDescent="0.3">
      <c r="A3030" s="264" t="str">
        <f t="shared" si="47"/>
        <v>BristolCT</v>
      </c>
      <c r="B3030" s="269">
        <v>6010</v>
      </c>
      <c r="C3030" s="270" t="s">
        <v>3426</v>
      </c>
      <c r="D3030" s="270" t="s">
        <v>1079</v>
      </c>
      <c r="E3030" s="277" t="s">
        <v>1083</v>
      </c>
      <c r="F3030" s="279" t="s">
        <v>882</v>
      </c>
    </row>
    <row r="3031" spans="1:6" x14ac:dyDescent="0.3">
      <c r="A3031" s="264" t="str">
        <f t="shared" si="47"/>
        <v>StamfordCT</v>
      </c>
      <c r="B3031" s="269">
        <v>6902</v>
      </c>
      <c r="C3031" s="270" t="s">
        <v>3427</v>
      </c>
      <c r="D3031" s="270" t="s">
        <v>1079</v>
      </c>
      <c r="E3031" s="277" t="s">
        <v>1081</v>
      </c>
      <c r="F3031" s="279" t="s">
        <v>882</v>
      </c>
    </row>
    <row r="3032" spans="1:6" x14ac:dyDescent="0.3">
      <c r="A3032" s="264" t="str">
        <f t="shared" si="47"/>
        <v>West HavenCT</v>
      </c>
      <c r="B3032" s="269">
        <v>6516</v>
      </c>
      <c r="C3032" s="270" t="s">
        <v>3428</v>
      </c>
      <c r="D3032" s="270" t="s">
        <v>1079</v>
      </c>
      <c r="E3032" s="277" t="s">
        <v>1084</v>
      </c>
      <c r="F3032" s="279" t="s">
        <v>882</v>
      </c>
    </row>
    <row r="3033" spans="1:6" x14ac:dyDescent="0.3">
      <c r="A3033" s="264" t="str">
        <f t="shared" si="47"/>
        <v>New HavenCT</v>
      </c>
      <c r="B3033" s="269">
        <v>6511</v>
      </c>
      <c r="C3033" s="270" t="s">
        <v>3429</v>
      </c>
      <c r="D3033" s="270" t="s">
        <v>1079</v>
      </c>
      <c r="E3033" s="277" t="s">
        <v>1084</v>
      </c>
      <c r="F3033" s="279" t="s">
        <v>882</v>
      </c>
    </row>
    <row r="3034" spans="1:6" x14ac:dyDescent="0.3">
      <c r="A3034" s="264" t="str">
        <f t="shared" si="47"/>
        <v>MiddletownCT</v>
      </c>
      <c r="B3034" s="269">
        <v>6457</v>
      </c>
      <c r="C3034" s="270" t="s">
        <v>2984</v>
      </c>
      <c r="D3034" s="270" t="s">
        <v>1079</v>
      </c>
      <c r="E3034" s="277" t="s">
        <v>1083</v>
      </c>
      <c r="F3034" s="279" t="s">
        <v>882</v>
      </c>
    </row>
    <row r="3035" spans="1:6" x14ac:dyDescent="0.3">
      <c r="A3035" s="264" t="str">
        <f t="shared" si="47"/>
        <v>DanburyCT</v>
      </c>
      <c r="B3035" s="269">
        <v>6810</v>
      </c>
      <c r="C3035" s="270" t="s">
        <v>3430</v>
      </c>
      <c r="D3035" s="270" t="s">
        <v>1079</v>
      </c>
      <c r="E3035" s="277" t="s">
        <v>1081</v>
      </c>
      <c r="F3035" s="279" t="s">
        <v>882</v>
      </c>
    </row>
    <row r="3036" spans="1:6" x14ac:dyDescent="0.3">
      <c r="A3036" s="264" t="str">
        <f t="shared" si="47"/>
        <v>WallingfordCT</v>
      </c>
      <c r="B3036" s="269">
        <v>6492</v>
      </c>
      <c r="C3036" s="270" t="s">
        <v>3431</v>
      </c>
      <c r="D3036" s="270" t="s">
        <v>1079</v>
      </c>
      <c r="E3036" s="277" t="s">
        <v>1084</v>
      </c>
      <c r="F3036" s="279" t="s">
        <v>882</v>
      </c>
    </row>
    <row r="3037" spans="1:6" x14ac:dyDescent="0.3">
      <c r="A3037" s="264" t="str">
        <f t="shared" si="47"/>
        <v>MilfordCT</v>
      </c>
      <c r="B3037" s="269">
        <v>6460</v>
      </c>
      <c r="C3037" s="270" t="s">
        <v>3206</v>
      </c>
      <c r="D3037" s="270" t="s">
        <v>1079</v>
      </c>
      <c r="E3037" s="277" t="s">
        <v>1084</v>
      </c>
      <c r="F3037" s="279" t="s">
        <v>882</v>
      </c>
    </row>
    <row r="3038" spans="1:6" x14ac:dyDescent="0.3">
      <c r="A3038" s="264" t="str">
        <f t="shared" si="47"/>
        <v>EnfieldCT</v>
      </c>
      <c r="B3038" s="269">
        <v>6082</v>
      </c>
      <c r="C3038" s="270" t="s">
        <v>3432</v>
      </c>
      <c r="D3038" s="270" t="s">
        <v>1079</v>
      </c>
      <c r="E3038" s="277" t="s">
        <v>1083</v>
      </c>
      <c r="F3038" s="279" t="s">
        <v>882</v>
      </c>
    </row>
    <row r="3039" spans="1:6" x14ac:dyDescent="0.3">
      <c r="A3039" s="264" t="str">
        <f t="shared" si="47"/>
        <v>SheltonCT</v>
      </c>
      <c r="B3039" s="269">
        <v>6484</v>
      </c>
      <c r="C3039" s="270" t="s">
        <v>2330</v>
      </c>
      <c r="D3039" s="270" t="s">
        <v>1079</v>
      </c>
      <c r="E3039" s="277" t="s">
        <v>1081</v>
      </c>
      <c r="F3039" s="279" t="s">
        <v>882</v>
      </c>
    </row>
    <row r="3040" spans="1:6" x14ac:dyDescent="0.3">
      <c r="A3040" s="264" t="str">
        <f t="shared" si="47"/>
        <v>BridgeportCT</v>
      </c>
      <c r="B3040" s="269">
        <v>6606</v>
      </c>
      <c r="C3040" s="270" t="s">
        <v>1398</v>
      </c>
      <c r="D3040" s="270" t="s">
        <v>1079</v>
      </c>
      <c r="E3040" s="277" t="s">
        <v>1081</v>
      </c>
      <c r="F3040" s="279" t="s">
        <v>882</v>
      </c>
    </row>
    <row r="3041" spans="1:6" x14ac:dyDescent="0.3">
      <c r="A3041" s="264" t="str">
        <f t="shared" si="47"/>
        <v>TorringtonCT</v>
      </c>
      <c r="B3041" s="269">
        <v>6790</v>
      </c>
      <c r="C3041" s="270" t="s">
        <v>1087</v>
      </c>
      <c r="D3041" s="270" t="s">
        <v>1079</v>
      </c>
      <c r="E3041" s="277" t="s">
        <v>1087</v>
      </c>
      <c r="F3041" s="279" t="s">
        <v>882</v>
      </c>
    </row>
    <row r="3042" spans="1:6" x14ac:dyDescent="0.3">
      <c r="A3042" s="264" t="str">
        <f t="shared" si="47"/>
        <v>NorwichCT</v>
      </c>
      <c r="B3042" s="269">
        <v>6360</v>
      </c>
      <c r="C3042" s="270" t="s">
        <v>3433</v>
      </c>
      <c r="D3042" s="270" t="s">
        <v>1079</v>
      </c>
      <c r="E3042" s="277" t="s">
        <v>1086</v>
      </c>
      <c r="F3042" s="279" t="s">
        <v>882</v>
      </c>
    </row>
    <row r="3043" spans="1:6" x14ac:dyDescent="0.3">
      <c r="A3043" s="264" t="str">
        <f t="shared" si="47"/>
        <v>ManchesterCT</v>
      </c>
      <c r="B3043" s="269">
        <v>6040</v>
      </c>
      <c r="C3043" s="270" t="s">
        <v>3180</v>
      </c>
      <c r="D3043" s="270" t="s">
        <v>1079</v>
      </c>
      <c r="E3043" s="277" t="s">
        <v>1083</v>
      </c>
      <c r="F3043" s="279" t="s">
        <v>882</v>
      </c>
    </row>
    <row r="3044" spans="1:6" x14ac:dyDescent="0.3">
      <c r="A3044" s="264" t="str">
        <f t="shared" si="47"/>
        <v>HartfordCT</v>
      </c>
      <c r="B3044" s="269">
        <v>6106</v>
      </c>
      <c r="C3044" s="270" t="s">
        <v>1319</v>
      </c>
      <c r="D3044" s="270" t="s">
        <v>1079</v>
      </c>
      <c r="E3044" s="277" t="s">
        <v>1083</v>
      </c>
      <c r="F3044" s="279" t="s">
        <v>882</v>
      </c>
    </row>
    <row r="3045" spans="1:6" x14ac:dyDescent="0.3">
      <c r="A3045" s="264" t="str">
        <f t="shared" si="47"/>
        <v>MeridenCT</v>
      </c>
      <c r="B3045" s="269">
        <v>6450</v>
      </c>
      <c r="C3045" s="270" t="s">
        <v>3434</v>
      </c>
      <c r="D3045" s="270" t="s">
        <v>1079</v>
      </c>
      <c r="E3045" s="277" t="s">
        <v>1084</v>
      </c>
      <c r="F3045" s="279" t="s">
        <v>882</v>
      </c>
    </row>
    <row r="3046" spans="1:6" x14ac:dyDescent="0.3">
      <c r="A3046" s="264" t="str">
        <f t="shared" si="47"/>
        <v>Vernon RockvilleCT</v>
      </c>
      <c r="B3046" s="269">
        <v>6066</v>
      </c>
      <c r="C3046" s="270" t="s">
        <v>3435</v>
      </c>
      <c r="D3046" s="270" t="s">
        <v>1079</v>
      </c>
      <c r="E3046" s="277" t="s">
        <v>1083</v>
      </c>
      <c r="F3046" s="279" t="s">
        <v>882</v>
      </c>
    </row>
    <row r="3047" spans="1:6" x14ac:dyDescent="0.3">
      <c r="A3047" s="264" t="str">
        <f t="shared" si="47"/>
        <v>New HavenCT</v>
      </c>
      <c r="B3047" s="269">
        <v>6513</v>
      </c>
      <c r="C3047" s="270" t="s">
        <v>3429</v>
      </c>
      <c r="D3047" s="270" t="s">
        <v>1079</v>
      </c>
      <c r="E3047" s="277" t="s">
        <v>1084</v>
      </c>
      <c r="F3047" s="279" t="s">
        <v>882</v>
      </c>
    </row>
    <row r="3048" spans="1:6" x14ac:dyDescent="0.3">
      <c r="A3048" s="264" t="str">
        <f t="shared" si="47"/>
        <v>BranfordCT</v>
      </c>
      <c r="B3048" s="269">
        <v>6405</v>
      </c>
      <c r="C3048" s="270" t="s">
        <v>3436</v>
      </c>
      <c r="D3048" s="270" t="s">
        <v>1079</v>
      </c>
      <c r="E3048" s="277" t="s">
        <v>1084</v>
      </c>
      <c r="F3048" s="279" t="s">
        <v>882</v>
      </c>
    </row>
    <row r="3049" spans="1:6" x14ac:dyDescent="0.3">
      <c r="A3049" s="264" t="str">
        <f t="shared" si="47"/>
        <v>New BritainCT</v>
      </c>
      <c r="B3049" s="269">
        <v>6053</v>
      </c>
      <c r="C3049" s="270" t="s">
        <v>3437</v>
      </c>
      <c r="D3049" s="270" t="s">
        <v>1079</v>
      </c>
      <c r="E3049" s="277" t="s">
        <v>1083</v>
      </c>
      <c r="F3049" s="279" t="s">
        <v>882</v>
      </c>
    </row>
    <row r="3050" spans="1:6" x14ac:dyDescent="0.3">
      <c r="A3050" s="264" t="str">
        <f t="shared" si="47"/>
        <v>SouthingtonCT</v>
      </c>
      <c r="B3050" s="269">
        <v>6489</v>
      </c>
      <c r="C3050" s="270" t="s">
        <v>3438</v>
      </c>
      <c r="D3050" s="270" t="s">
        <v>1079</v>
      </c>
      <c r="E3050" s="277" t="s">
        <v>1083</v>
      </c>
      <c r="F3050" s="279" t="s">
        <v>882</v>
      </c>
    </row>
    <row r="3051" spans="1:6" x14ac:dyDescent="0.3">
      <c r="A3051" s="264" t="str">
        <f t="shared" si="47"/>
        <v>StratfordCT</v>
      </c>
      <c r="B3051" s="269">
        <v>6614</v>
      </c>
      <c r="C3051" s="270" t="s">
        <v>3138</v>
      </c>
      <c r="D3051" s="270" t="s">
        <v>1079</v>
      </c>
      <c r="E3051" s="277" t="s">
        <v>1081</v>
      </c>
      <c r="F3051" s="279" t="s">
        <v>882</v>
      </c>
    </row>
    <row r="3052" spans="1:6" x14ac:dyDescent="0.3">
      <c r="A3052" s="264" t="str">
        <f t="shared" si="47"/>
        <v>GrotonCT</v>
      </c>
      <c r="B3052" s="269">
        <v>6340</v>
      </c>
      <c r="C3052" s="270" t="s">
        <v>3439</v>
      </c>
      <c r="D3052" s="270" t="s">
        <v>1079</v>
      </c>
      <c r="E3052" s="277" t="s">
        <v>1086</v>
      </c>
      <c r="F3052" s="279" t="s">
        <v>882</v>
      </c>
    </row>
    <row r="3053" spans="1:6" x14ac:dyDescent="0.3">
      <c r="A3053" s="264" t="str">
        <f t="shared" si="47"/>
        <v>NaugatuckCT</v>
      </c>
      <c r="B3053" s="269">
        <v>6770</v>
      </c>
      <c r="C3053" s="270" t="s">
        <v>3440</v>
      </c>
      <c r="D3053" s="270" t="s">
        <v>1079</v>
      </c>
      <c r="E3053" s="277" t="s">
        <v>1084</v>
      </c>
      <c r="F3053" s="279" t="s">
        <v>882</v>
      </c>
    </row>
    <row r="3054" spans="1:6" x14ac:dyDescent="0.3">
      <c r="A3054" s="264" t="str">
        <f t="shared" si="47"/>
        <v>TrumbullCT</v>
      </c>
      <c r="B3054" s="269">
        <v>6611</v>
      </c>
      <c r="C3054" s="270" t="s">
        <v>3441</v>
      </c>
      <c r="D3054" s="270" t="s">
        <v>1079</v>
      </c>
      <c r="E3054" s="277" t="s">
        <v>1081</v>
      </c>
      <c r="F3054" s="279" t="s">
        <v>882</v>
      </c>
    </row>
    <row r="3055" spans="1:6" x14ac:dyDescent="0.3">
      <c r="A3055" s="264" t="str">
        <f t="shared" si="47"/>
        <v>NewingtonCT</v>
      </c>
      <c r="B3055" s="269">
        <v>6111</v>
      </c>
      <c r="C3055" s="270" t="s">
        <v>3442</v>
      </c>
      <c r="D3055" s="270" t="s">
        <v>1079</v>
      </c>
      <c r="E3055" s="277" t="s">
        <v>1083</v>
      </c>
      <c r="F3055" s="279" t="s">
        <v>882</v>
      </c>
    </row>
    <row r="3056" spans="1:6" x14ac:dyDescent="0.3">
      <c r="A3056" s="264" t="str">
        <f t="shared" si="47"/>
        <v>East HavenCT</v>
      </c>
      <c r="B3056" s="269">
        <v>6512</v>
      </c>
      <c r="C3056" s="270" t="s">
        <v>3443</v>
      </c>
      <c r="D3056" s="270" t="s">
        <v>1079</v>
      </c>
      <c r="E3056" s="277" t="s">
        <v>1084</v>
      </c>
      <c r="F3056" s="279" t="s">
        <v>882</v>
      </c>
    </row>
    <row r="3057" spans="1:6" x14ac:dyDescent="0.3">
      <c r="A3057" s="264" t="str">
        <f t="shared" si="47"/>
        <v>GlastonburyCT</v>
      </c>
      <c r="B3057" s="269">
        <v>6033</v>
      </c>
      <c r="C3057" s="270" t="s">
        <v>3444</v>
      </c>
      <c r="D3057" s="270" t="s">
        <v>1079</v>
      </c>
      <c r="E3057" s="277" t="s">
        <v>1083</v>
      </c>
      <c r="F3057" s="279" t="s">
        <v>882</v>
      </c>
    </row>
    <row r="3058" spans="1:6" x14ac:dyDescent="0.3">
      <c r="A3058" s="264" t="str">
        <f t="shared" si="47"/>
        <v>New BritainCT</v>
      </c>
      <c r="B3058" s="269">
        <v>6051</v>
      </c>
      <c r="C3058" s="270" t="s">
        <v>3437</v>
      </c>
      <c r="D3058" s="270" t="s">
        <v>1079</v>
      </c>
      <c r="E3058" s="277" t="s">
        <v>1083</v>
      </c>
      <c r="F3058" s="279" t="s">
        <v>882</v>
      </c>
    </row>
    <row r="3059" spans="1:6" x14ac:dyDescent="0.3">
      <c r="A3059" s="264" t="str">
        <f t="shared" si="47"/>
        <v>FairfieldCT</v>
      </c>
      <c r="B3059" s="269">
        <v>6824</v>
      </c>
      <c r="C3059" s="270" t="s">
        <v>1201</v>
      </c>
      <c r="D3059" s="270" t="s">
        <v>1079</v>
      </c>
      <c r="E3059" s="277" t="s">
        <v>1081</v>
      </c>
      <c r="F3059" s="279" t="s">
        <v>882</v>
      </c>
    </row>
    <row r="3060" spans="1:6" x14ac:dyDescent="0.3">
      <c r="A3060" s="264" t="str">
        <f t="shared" si="47"/>
        <v>WaterburyCT</v>
      </c>
      <c r="B3060" s="269">
        <v>6708</v>
      </c>
      <c r="C3060" s="270" t="s">
        <v>3445</v>
      </c>
      <c r="D3060" s="270" t="s">
        <v>1079</v>
      </c>
      <c r="E3060" s="277" t="s">
        <v>1084</v>
      </c>
      <c r="F3060" s="279" t="s">
        <v>882</v>
      </c>
    </row>
    <row r="3061" spans="1:6" x14ac:dyDescent="0.3">
      <c r="A3061" s="264" t="str">
        <f t="shared" si="47"/>
        <v>WindsorCT</v>
      </c>
      <c r="B3061" s="269">
        <v>6095</v>
      </c>
      <c r="C3061" s="270" t="s">
        <v>2711</v>
      </c>
      <c r="D3061" s="270" t="s">
        <v>1079</v>
      </c>
      <c r="E3061" s="277" t="s">
        <v>1083</v>
      </c>
      <c r="F3061" s="279" t="s">
        <v>882</v>
      </c>
    </row>
    <row r="3062" spans="1:6" x14ac:dyDescent="0.3">
      <c r="A3062" s="264" t="str">
        <f t="shared" si="47"/>
        <v>DanburyCT</v>
      </c>
      <c r="B3062" s="269">
        <v>6811</v>
      </c>
      <c r="C3062" s="270" t="s">
        <v>3430</v>
      </c>
      <c r="D3062" s="270" t="s">
        <v>1079</v>
      </c>
      <c r="E3062" s="277" t="s">
        <v>1081</v>
      </c>
      <c r="F3062" s="279" t="s">
        <v>882</v>
      </c>
    </row>
    <row r="3063" spans="1:6" x14ac:dyDescent="0.3">
      <c r="A3063" s="264" t="str">
        <f t="shared" si="47"/>
        <v>WethersfieldCT</v>
      </c>
      <c r="B3063" s="269">
        <v>6109</v>
      </c>
      <c r="C3063" s="270" t="s">
        <v>3446</v>
      </c>
      <c r="D3063" s="270" t="s">
        <v>1079</v>
      </c>
      <c r="E3063" s="277" t="s">
        <v>1083</v>
      </c>
      <c r="F3063" s="279" t="s">
        <v>882</v>
      </c>
    </row>
    <row r="3064" spans="1:6" x14ac:dyDescent="0.3">
      <c r="A3064" s="264" t="str">
        <f t="shared" si="47"/>
        <v>New LondonCT</v>
      </c>
      <c r="B3064" s="269">
        <v>6320</v>
      </c>
      <c r="C3064" s="270" t="s">
        <v>3447</v>
      </c>
      <c r="D3064" s="270" t="s">
        <v>1079</v>
      </c>
      <c r="E3064" s="277" t="s">
        <v>1086</v>
      </c>
      <c r="F3064" s="279" t="s">
        <v>882</v>
      </c>
    </row>
    <row r="3065" spans="1:6" x14ac:dyDescent="0.3">
      <c r="A3065" s="264" t="str">
        <f t="shared" si="47"/>
        <v>WaterburyCT</v>
      </c>
      <c r="B3065" s="269">
        <v>6705</v>
      </c>
      <c r="C3065" s="270" t="s">
        <v>3445</v>
      </c>
      <c r="D3065" s="270" t="s">
        <v>1079</v>
      </c>
      <c r="E3065" s="277" t="s">
        <v>1084</v>
      </c>
      <c r="F3065" s="279" t="s">
        <v>882</v>
      </c>
    </row>
    <row r="3066" spans="1:6" x14ac:dyDescent="0.3">
      <c r="A3066" s="264" t="str">
        <f t="shared" si="47"/>
        <v>East HartfordCT</v>
      </c>
      <c r="B3066" s="269">
        <v>6118</v>
      </c>
      <c r="C3066" s="270" t="s">
        <v>3448</v>
      </c>
      <c r="D3066" s="270" t="s">
        <v>1079</v>
      </c>
      <c r="E3066" s="277" t="s">
        <v>1083</v>
      </c>
      <c r="F3066" s="279" t="s">
        <v>882</v>
      </c>
    </row>
    <row r="3067" spans="1:6" x14ac:dyDescent="0.3">
      <c r="A3067" s="264" t="str">
        <f t="shared" si="47"/>
        <v>BridgeportCT</v>
      </c>
      <c r="B3067" s="269">
        <v>6604</v>
      </c>
      <c r="C3067" s="270" t="s">
        <v>1398</v>
      </c>
      <c r="D3067" s="270" t="s">
        <v>1079</v>
      </c>
      <c r="E3067" s="277" t="s">
        <v>1081</v>
      </c>
      <c r="F3067" s="279" t="s">
        <v>882</v>
      </c>
    </row>
    <row r="3068" spans="1:6" x14ac:dyDescent="0.3">
      <c r="A3068" s="264" t="str">
        <f t="shared" si="47"/>
        <v>New MilfordCT</v>
      </c>
      <c r="B3068" s="269">
        <v>6776</v>
      </c>
      <c r="C3068" s="270" t="s">
        <v>3449</v>
      </c>
      <c r="D3068" s="270" t="s">
        <v>1079</v>
      </c>
      <c r="E3068" s="277" t="s">
        <v>1087</v>
      </c>
      <c r="F3068" s="279" t="s">
        <v>882</v>
      </c>
    </row>
    <row r="3069" spans="1:6" x14ac:dyDescent="0.3">
      <c r="A3069" s="264" t="str">
        <f t="shared" si="47"/>
        <v>NorwalkCT</v>
      </c>
      <c r="B3069" s="269">
        <v>6851</v>
      </c>
      <c r="C3069" s="270" t="s">
        <v>1984</v>
      </c>
      <c r="D3069" s="270" t="s">
        <v>1079</v>
      </c>
      <c r="E3069" s="277" t="s">
        <v>1081</v>
      </c>
      <c r="F3069" s="279" t="s">
        <v>882</v>
      </c>
    </row>
    <row r="3070" spans="1:6" x14ac:dyDescent="0.3">
      <c r="A3070" s="264" t="str">
        <f t="shared" si="47"/>
        <v>HamdenCT</v>
      </c>
      <c r="B3070" s="269">
        <v>6514</v>
      </c>
      <c r="C3070" s="270" t="s">
        <v>3450</v>
      </c>
      <c r="D3070" s="270" t="s">
        <v>1079</v>
      </c>
      <c r="E3070" s="277" t="s">
        <v>1084</v>
      </c>
      <c r="F3070" s="279" t="s">
        <v>882</v>
      </c>
    </row>
    <row r="3071" spans="1:6" x14ac:dyDescent="0.3">
      <c r="A3071" s="264" t="str">
        <f t="shared" si="47"/>
        <v>NorwalkCT</v>
      </c>
      <c r="B3071" s="269">
        <v>6854</v>
      </c>
      <c r="C3071" s="270" t="s">
        <v>1984</v>
      </c>
      <c r="D3071" s="270" t="s">
        <v>1079</v>
      </c>
      <c r="E3071" s="277" t="s">
        <v>1081</v>
      </c>
      <c r="F3071" s="279" t="s">
        <v>882</v>
      </c>
    </row>
    <row r="3072" spans="1:6" x14ac:dyDescent="0.3">
      <c r="A3072" s="264" t="str">
        <f t="shared" si="47"/>
        <v>South WindsorCT</v>
      </c>
      <c r="B3072" s="269">
        <v>6074</v>
      </c>
      <c r="C3072" s="270" t="s">
        <v>3451</v>
      </c>
      <c r="D3072" s="270" t="s">
        <v>1079</v>
      </c>
      <c r="E3072" s="277" t="s">
        <v>1083</v>
      </c>
      <c r="F3072" s="279" t="s">
        <v>882</v>
      </c>
    </row>
    <row r="3073" spans="1:6" x14ac:dyDescent="0.3">
      <c r="A3073" s="264" t="str">
        <f t="shared" si="47"/>
        <v>HartfordCT</v>
      </c>
      <c r="B3073" s="269">
        <v>6105</v>
      </c>
      <c r="C3073" s="270" t="s">
        <v>1319</v>
      </c>
      <c r="D3073" s="270" t="s">
        <v>1079</v>
      </c>
      <c r="E3073" s="277" t="s">
        <v>1083</v>
      </c>
      <c r="F3073" s="279" t="s">
        <v>882</v>
      </c>
    </row>
    <row r="3074" spans="1:6" x14ac:dyDescent="0.3">
      <c r="A3074" s="264" t="str">
        <f t="shared" si="47"/>
        <v>ManchesterCT</v>
      </c>
      <c r="B3074" s="269">
        <v>6042</v>
      </c>
      <c r="C3074" s="270" t="s">
        <v>3180</v>
      </c>
      <c r="D3074" s="270" t="s">
        <v>1079</v>
      </c>
      <c r="E3074" s="277" t="s">
        <v>1083</v>
      </c>
      <c r="F3074" s="279" t="s">
        <v>882</v>
      </c>
    </row>
    <row r="3075" spans="1:6" x14ac:dyDescent="0.3">
      <c r="A3075" s="264" t="str">
        <f t="shared" si="47"/>
        <v>WestportCT</v>
      </c>
      <c r="B3075" s="269">
        <v>6880</v>
      </c>
      <c r="C3075" s="270" t="s">
        <v>3232</v>
      </c>
      <c r="D3075" s="270" t="s">
        <v>1079</v>
      </c>
      <c r="E3075" s="277" t="s">
        <v>1081</v>
      </c>
      <c r="F3075" s="279" t="s">
        <v>882</v>
      </c>
    </row>
    <row r="3076" spans="1:6" x14ac:dyDescent="0.3">
      <c r="A3076" s="264" t="str">
        <f t="shared" ref="A3076:A3139" si="48">CONCATENATE(C3076,D3076)</f>
        <v>CheshireCT</v>
      </c>
      <c r="B3076" s="269">
        <v>6410</v>
      </c>
      <c r="C3076" s="270" t="s">
        <v>3452</v>
      </c>
      <c r="D3076" s="270" t="s">
        <v>1079</v>
      </c>
      <c r="E3076" s="277" t="s">
        <v>1084</v>
      </c>
      <c r="F3076" s="279" t="s">
        <v>882</v>
      </c>
    </row>
    <row r="3077" spans="1:6" x14ac:dyDescent="0.3">
      <c r="A3077" s="264" t="str">
        <f t="shared" si="48"/>
        <v>GreenwichCT</v>
      </c>
      <c r="B3077" s="269">
        <v>6830</v>
      </c>
      <c r="C3077" s="270" t="s">
        <v>3453</v>
      </c>
      <c r="D3077" s="270" t="s">
        <v>1079</v>
      </c>
      <c r="E3077" s="277" t="s">
        <v>1081</v>
      </c>
      <c r="F3077" s="279" t="s">
        <v>882</v>
      </c>
    </row>
    <row r="3078" spans="1:6" x14ac:dyDescent="0.3">
      <c r="A3078" s="264" t="str">
        <f t="shared" si="48"/>
        <v>WaterburyCT</v>
      </c>
      <c r="B3078" s="269">
        <v>6704</v>
      </c>
      <c r="C3078" s="270" t="s">
        <v>3445</v>
      </c>
      <c r="D3078" s="270" t="s">
        <v>1079</v>
      </c>
      <c r="E3078" s="277" t="s">
        <v>1084</v>
      </c>
      <c r="F3078" s="279" t="s">
        <v>882</v>
      </c>
    </row>
    <row r="3079" spans="1:6" x14ac:dyDescent="0.3">
      <c r="A3079" s="264" t="str">
        <f t="shared" si="48"/>
        <v>North HavenCT</v>
      </c>
      <c r="B3079" s="269">
        <v>6473</v>
      </c>
      <c r="C3079" s="270" t="s">
        <v>3454</v>
      </c>
      <c r="D3079" s="270" t="s">
        <v>1079</v>
      </c>
      <c r="E3079" s="277" t="s">
        <v>1084</v>
      </c>
      <c r="F3079" s="279" t="s">
        <v>882</v>
      </c>
    </row>
    <row r="3080" spans="1:6" x14ac:dyDescent="0.3">
      <c r="A3080" s="264" t="str">
        <f t="shared" si="48"/>
        <v>BloomfieldCT</v>
      </c>
      <c r="B3080" s="269">
        <v>6002</v>
      </c>
      <c r="C3080" s="270" t="s">
        <v>3455</v>
      </c>
      <c r="D3080" s="270" t="s">
        <v>1079</v>
      </c>
      <c r="E3080" s="277" t="s">
        <v>1083</v>
      </c>
      <c r="F3080" s="279" t="s">
        <v>882</v>
      </c>
    </row>
    <row r="3081" spans="1:6" x14ac:dyDescent="0.3">
      <c r="A3081" s="264" t="str">
        <f t="shared" si="48"/>
        <v>HartfordCT</v>
      </c>
      <c r="B3081" s="269">
        <v>6114</v>
      </c>
      <c r="C3081" s="270" t="s">
        <v>1319</v>
      </c>
      <c r="D3081" s="270" t="s">
        <v>1079</v>
      </c>
      <c r="E3081" s="277" t="s">
        <v>1083</v>
      </c>
      <c r="F3081" s="279" t="s">
        <v>882</v>
      </c>
    </row>
    <row r="3082" spans="1:6" x14ac:dyDescent="0.3">
      <c r="A3082" s="264" t="str">
        <f t="shared" si="48"/>
        <v>MeridenCT</v>
      </c>
      <c r="B3082" s="269">
        <v>6451</v>
      </c>
      <c r="C3082" s="270" t="s">
        <v>3434</v>
      </c>
      <c r="D3082" s="270" t="s">
        <v>1079</v>
      </c>
      <c r="E3082" s="277" t="s">
        <v>1084</v>
      </c>
      <c r="F3082" s="279" t="s">
        <v>882</v>
      </c>
    </row>
    <row r="3083" spans="1:6" x14ac:dyDescent="0.3">
      <c r="A3083" s="264" t="str">
        <f t="shared" si="48"/>
        <v>RidgefieldCT</v>
      </c>
      <c r="B3083" s="269">
        <v>6877</v>
      </c>
      <c r="C3083" s="270" t="s">
        <v>3456</v>
      </c>
      <c r="D3083" s="270" t="s">
        <v>1079</v>
      </c>
      <c r="E3083" s="277" t="s">
        <v>1081</v>
      </c>
      <c r="F3083" s="279" t="s">
        <v>882</v>
      </c>
    </row>
    <row r="3084" spans="1:6" x14ac:dyDescent="0.3">
      <c r="A3084" s="264" t="str">
        <f t="shared" si="48"/>
        <v>BridgeportCT</v>
      </c>
      <c r="B3084" s="269">
        <v>6610</v>
      </c>
      <c r="C3084" s="270" t="s">
        <v>1398</v>
      </c>
      <c r="D3084" s="270" t="s">
        <v>1079</v>
      </c>
      <c r="E3084" s="277" t="s">
        <v>1081</v>
      </c>
      <c r="F3084" s="279" t="s">
        <v>882</v>
      </c>
    </row>
    <row r="3085" spans="1:6" x14ac:dyDescent="0.3">
      <c r="A3085" s="264" t="str">
        <f t="shared" si="48"/>
        <v>East HartfordCT</v>
      </c>
      <c r="B3085" s="269">
        <v>6108</v>
      </c>
      <c r="C3085" s="270" t="s">
        <v>3448</v>
      </c>
      <c r="D3085" s="270" t="s">
        <v>1079</v>
      </c>
      <c r="E3085" s="277" t="s">
        <v>1083</v>
      </c>
      <c r="F3085" s="279" t="s">
        <v>882</v>
      </c>
    </row>
    <row r="3086" spans="1:6" x14ac:dyDescent="0.3">
      <c r="A3086" s="264" t="str">
        <f t="shared" si="48"/>
        <v>GuilfordCT</v>
      </c>
      <c r="B3086" s="269">
        <v>6437</v>
      </c>
      <c r="C3086" s="270" t="s">
        <v>3457</v>
      </c>
      <c r="D3086" s="270" t="s">
        <v>1079</v>
      </c>
      <c r="E3086" s="277" t="s">
        <v>1084</v>
      </c>
      <c r="F3086" s="279" t="s">
        <v>882</v>
      </c>
    </row>
    <row r="3087" spans="1:6" x14ac:dyDescent="0.3">
      <c r="A3087" s="264" t="str">
        <f t="shared" si="48"/>
        <v>Rocky HillCT</v>
      </c>
      <c r="B3087" s="269">
        <v>6067</v>
      </c>
      <c r="C3087" s="270" t="s">
        <v>3458</v>
      </c>
      <c r="D3087" s="270" t="s">
        <v>1079</v>
      </c>
      <c r="E3087" s="277" t="s">
        <v>1083</v>
      </c>
      <c r="F3087" s="279" t="s">
        <v>882</v>
      </c>
    </row>
    <row r="3088" spans="1:6" x14ac:dyDescent="0.3">
      <c r="A3088" s="264" t="str">
        <f t="shared" si="48"/>
        <v>BridgeportCT</v>
      </c>
      <c r="B3088" s="269">
        <v>6605</v>
      </c>
      <c r="C3088" s="270" t="s">
        <v>1398</v>
      </c>
      <c r="D3088" s="270" t="s">
        <v>1079</v>
      </c>
      <c r="E3088" s="277" t="s">
        <v>1081</v>
      </c>
      <c r="F3088" s="279" t="s">
        <v>882</v>
      </c>
    </row>
    <row r="3089" spans="1:6" x14ac:dyDescent="0.3">
      <c r="A3089" s="264" t="str">
        <f t="shared" si="48"/>
        <v>StamfordCT</v>
      </c>
      <c r="B3089" s="269">
        <v>6905</v>
      </c>
      <c r="C3089" s="270" t="s">
        <v>3427</v>
      </c>
      <c r="D3089" s="270" t="s">
        <v>1079</v>
      </c>
      <c r="E3089" s="277" t="s">
        <v>1081</v>
      </c>
      <c r="F3089" s="279" t="s">
        <v>882</v>
      </c>
    </row>
    <row r="3090" spans="1:6" x14ac:dyDescent="0.3">
      <c r="A3090" s="264" t="str">
        <f t="shared" si="48"/>
        <v>SouthburyCT</v>
      </c>
      <c r="B3090" s="269">
        <v>6488</v>
      </c>
      <c r="C3090" s="270" t="s">
        <v>3459</v>
      </c>
      <c r="D3090" s="270" t="s">
        <v>1079</v>
      </c>
      <c r="E3090" s="277" t="s">
        <v>1084</v>
      </c>
      <c r="F3090" s="279" t="s">
        <v>882</v>
      </c>
    </row>
    <row r="3091" spans="1:6" x14ac:dyDescent="0.3">
      <c r="A3091" s="264" t="str">
        <f t="shared" si="48"/>
        <v>NorwalkCT</v>
      </c>
      <c r="B3091" s="269">
        <v>6850</v>
      </c>
      <c r="C3091" s="270" t="s">
        <v>1984</v>
      </c>
      <c r="D3091" s="270" t="s">
        <v>1079</v>
      </c>
      <c r="E3091" s="277" t="s">
        <v>1081</v>
      </c>
      <c r="F3091" s="279" t="s">
        <v>882</v>
      </c>
    </row>
    <row r="3092" spans="1:6" x14ac:dyDescent="0.3">
      <c r="A3092" s="264" t="str">
        <f t="shared" si="48"/>
        <v>FarmingtonCT</v>
      </c>
      <c r="B3092" s="269">
        <v>6032</v>
      </c>
      <c r="C3092" s="270" t="s">
        <v>1673</v>
      </c>
      <c r="D3092" s="270" t="s">
        <v>1079</v>
      </c>
      <c r="E3092" s="277" t="s">
        <v>1083</v>
      </c>
      <c r="F3092" s="279" t="s">
        <v>882</v>
      </c>
    </row>
    <row r="3093" spans="1:6" x14ac:dyDescent="0.3">
      <c r="A3093" s="264" t="str">
        <f t="shared" si="48"/>
        <v>FairfieldCT</v>
      </c>
      <c r="B3093" s="269">
        <v>6825</v>
      </c>
      <c r="C3093" s="270" t="s">
        <v>1201</v>
      </c>
      <c r="D3093" s="270" t="s">
        <v>1079</v>
      </c>
      <c r="E3093" s="277" t="s">
        <v>1081</v>
      </c>
      <c r="F3093" s="279" t="s">
        <v>882</v>
      </c>
    </row>
    <row r="3094" spans="1:6" x14ac:dyDescent="0.3">
      <c r="A3094" s="264" t="str">
        <f t="shared" si="48"/>
        <v>PlainvilleCT</v>
      </c>
      <c r="B3094" s="269">
        <v>6062</v>
      </c>
      <c r="C3094" s="270" t="s">
        <v>3460</v>
      </c>
      <c r="D3094" s="270" t="s">
        <v>1079</v>
      </c>
      <c r="E3094" s="277" t="s">
        <v>1083</v>
      </c>
      <c r="F3094" s="279" t="s">
        <v>882</v>
      </c>
    </row>
    <row r="3095" spans="1:6" x14ac:dyDescent="0.3">
      <c r="A3095" s="264" t="str">
        <f t="shared" si="48"/>
        <v>HartfordCT</v>
      </c>
      <c r="B3095" s="269">
        <v>6112</v>
      </c>
      <c r="C3095" s="270" t="s">
        <v>1319</v>
      </c>
      <c r="D3095" s="270" t="s">
        <v>1079</v>
      </c>
      <c r="E3095" s="277" t="s">
        <v>1083</v>
      </c>
      <c r="F3095" s="279" t="s">
        <v>882</v>
      </c>
    </row>
    <row r="3096" spans="1:6" x14ac:dyDescent="0.3">
      <c r="A3096" s="264" t="str">
        <f t="shared" si="48"/>
        <v>BerlinCT</v>
      </c>
      <c r="B3096" s="269">
        <v>6037</v>
      </c>
      <c r="C3096" s="270" t="s">
        <v>1815</v>
      </c>
      <c r="D3096" s="270" t="s">
        <v>1079</v>
      </c>
      <c r="E3096" s="277" t="s">
        <v>1083</v>
      </c>
      <c r="F3096" s="279" t="s">
        <v>882</v>
      </c>
    </row>
    <row r="3097" spans="1:6" x14ac:dyDescent="0.3">
      <c r="A3097" s="264" t="str">
        <f t="shared" si="48"/>
        <v>MadisonCT</v>
      </c>
      <c r="B3097" s="269">
        <v>6443</v>
      </c>
      <c r="C3097" s="270" t="s">
        <v>956</v>
      </c>
      <c r="D3097" s="270" t="s">
        <v>1079</v>
      </c>
      <c r="E3097" s="277" t="s">
        <v>1084</v>
      </c>
      <c r="F3097" s="279" t="s">
        <v>882</v>
      </c>
    </row>
    <row r="3098" spans="1:6" x14ac:dyDescent="0.3">
      <c r="A3098" s="264" t="str">
        <f t="shared" si="48"/>
        <v>AvonCT</v>
      </c>
      <c r="B3098" s="269">
        <v>6001</v>
      </c>
      <c r="C3098" s="270" t="s">
        <v>3298</v>
      </c>
      <c r="D3098" s="270" t="s">
        <v>1079</v>
      </c>
      <c r="E3098" s="277" t="s">
        <v>1083</v>
      </c>
      <c r="F3098" s="279" t="s">
        <v>882</v>
      </c>
    </row>
    <row r="3099" spans="1:6" x14ac:dyDescent="0.3">
      <c r="A3099" s="264" t="str">
        <f t="shared" si="48"/>
        <v>West HartfordCT</v>
      </c>
      <c r="B3099" s="269">
        <v>6107</v>
      </c>
      <c r="C3099" s="270" t="s">
        <v>3461</v>
      </c>
      <c r="D3099" s="270" t="s">
        <v>1079</v>
      </c>
      <c r="E3099" s="277" t="s">
        <v>1083</v>
      </c>
      <c r="F3099" s="279" t="s">
        <v>882</v>
      </c>
    </row>
    <row r="3100" spans="1:6" x14ac:dyDescent="0.3">
      <c r="A3100" s="264" t="str">
        <f t="shared" si="48"/>
        <v>BethelCT</v>
      </c>
      <c r="B3100" s="269">
        <v>6801</v>
      </c>
      <c r="C3100" s="270" t="s">
        <v>3462</v>
      </c>
      <c r="D3100" s="270" t="s">
        <v>1079</v>
      </c>
      <c r="E3100" s="277" t="s">
        <v>1081</v>
      </c>
      <c r="F3100" s="279" t="s">
        <v>882</v>
      </c>
    </row>
    <row r="3101" spans="1:6" x14ac:dyDescent="0.3">
      <c r="A3101" s="264" t="str">
        <f t="shared" si="48"/>
        <v>StratfordCT</v>
      </c>
      <c r="B3101" s="269">
        <v>6615</v>
      </c>
      <c r="C3101" s="270" t="s">
        <v>3138</v>
      </c>
      <c r="D3101" s="270" t="s">
        <v>1079</v>
      </c>
      <c r="E3101" s="277" t="s">
        <v>1081</v>
      </c>
      <c r="F3101" s="279" t="s">
        <v>882</v>
      </c>
    </row>
    <row r="3102" spans="1:6" x14ac:dyDescent="0.3">
      <c r="A3102" s="264" t="str">
        <f t="shared" si="48"/>
        <v>AnsoniaCT</v>
      </c>
      <c r="B3102" s="269">
        <v>6401</v>
      </c>
      <c r="C3102" s="270" t="s">
        <v>3463</v>
      </c>
      <c r="D3102" s="270" t="s">
        <v>1079</v>
      </c>
      <c r="E3102" s="277" t="s">
        <v>1084</v>
      </c>
      <c r="F3102" s="279" t="s">
        <v>882</v>
      </c>
    </row>
    <row r="3103" spans="1:6" x14ac:dyDescent="0.3">
      <c r="A3103" s="264" t="str">
        <f t="shared" si="48"/>
        <v>New CanaanCT</v>
      </c>
      <c r="B3103" s="269">
        <v>6840</v>
      </c>
      <c r="C3103" s="270" t="s">
        <v>3464</v>
      </c>
      <c r="D3103" s="270" t="s">
        <v>1079</v>
      </c>
      <c r="E3103" s="277" t="s">
        <v>1081</v>
      </c>
      <c r="F3103" s="279" t="s">
        <v>882</v>
      </c>
    </row>
    <row r="3104" spans="1:6" x14ac:dyDescent="0.3">
      <c r="A3104" s="264" t="str">
        <f t="shared" si="48"/>
        <v>BrookfieldCT</v>
      </c>
      <c r="B3104" s="269">
        <v>6804</v>
      </c>
      <c r="C3104" s="270" t="s">
        <v>3465</v>
      </c>
      <c r="D3104" s="270" t="s">
        <v>1079</v>
      </c>
      <c r="E3104" s="277" t="s">
        <v>1081</v>
      </c>
      <c r="F3104" s="279" t="s">
        <v>882</v>
      </c>
    </row>
    <row r="3105" spans="1:6" x14ac:dyDescent="0.3">
      <c r="A3105" s="264" t="str">
        <f t="shared" si="48"/>
        <v>DarienCT</v>
      </c>
      <c r="B3105" s="269">
        <v>6820</v>
      </c>
      <c r="C3105" s="270" t="s">
        <v>3466</v>
      </c>
      <c r="D3105" s="270" t="s">
        <v>1079</v>
      </c>
      <c r="E3105" s="277" t="s">
        <v>1081</v>
      </c>
      <c r="F3105" s="279" t="s">
        <v>882</v>
      </c>
    </row>
    <row r="3106" spans="1:6" x14ac:dyDescent="0.3">
      <c r="A3106" s="264" t="str">
        <f t="shared" si="48"/>
        <v>WaterfordCT</v>
      </c>
      <c r="B3106" s="269">
        <v>6385</v>
      </c>
      <c r="C3106" s="270" t="s">
        <v>2876</v>
      </c>
      <c r="D3106" s="270" t="s">
        <v>1079</v>
      </c>
      <c r="E3106" s="277" t="s">
        <v>1086</v>
      </c>
      <c r="F3106" s="279" t="s">
        <v>882</v>
      </c>
    </row>
    <row r="3107" spans="1:6" x14ac:dyDescent="0.3">
      <c r="A3107" s="264" t="str">
        <f t="shared" si="48"/>
        <v>WillimanticCT</v>
      </c>
      <c r="B3107" s="269">
        <v>6226</v>
      </c>
      <c r="C3107" s="270" t="s">
        <v>3467</v>
      </c>
      <c r="D3107" s="270" t="s">
        <v>1079</v>
      </c>
      <c r="E3107" s="277" t="s">
        <v>1088</v>
      </c>
      <c r="F3107" s="279" t="s">
        <v>882</v>
      </c>
    </row>
    <row r="3108" spans="1:6" x14ac:dyDescent="0.3">
      <c r="A3108" s="264" t="str">
        <f t="shared" si="48"/>
        <v>HamdenCT</v>
      </c>
      <c r="B3108" s="269">
        <v>6518</v>
      </c>
      <c r="C3108" s="270" t="s">
        <v>3450</v>
      </c>
      <c r="D3108" s="270" t="s">
        <v>1079</v>
      </c>
      <c r="E3108" s="277" t="s">
        <v>1084</v>
      </c>
      <c r="F3108" s="279" t="s">
        <v>882</v>
      </c>
    </row>
    <row r="3109" spans="1:6" x14ac:dyDescent="0.3">
      <c r="A3109" s="264" t="str">
        <f t="shared" si="48"/>
        <v>MonroeCT</v>
      </c>
      <c r="B3109" s="269">
        <v>6468</v>
      </c>
      <c r="C3109" s="270" t="s">
        <v>1514</v>
      </c>
      <c r="D3109" s="270" t="s">
        <v>1079</v>
      </c>
      <c r="E3109" s="277" t="s">
        <v>1081</v>
      </c>
      <c r="F3109" s="279" t="s">
        <v>882</v>
      </c>
    </row>
    <row r="3110" spans="1:6" x14ac:dyDescent="0.3">
      <c r="A3110" s="264" t="str">
        <f t="shared" si="48"/>
        <v>New HavenCT</v>
      </c>
      <c r="B3110" s="269">
        <v>6515</v>
      </c>
      <c r="C3110" s="270" t="s">
        <v>3429</v>
      </c>
      <c r="D3110" s="270" t="s">
        <v>1079</v>
      </c>
      <c r="E3110" s="277" t="s">
        <v>1084</v>
      </c>
      <c r="F3110" s="279" t="s">
        <v>882</v>
      </c>
    </row>
    <row r="3111" spans="1:6" x14ac:dyDescent="0.3">
      <c r="A3111" s="264" t="str">
        <f t="shared" si="48"/>
        <v>HamdenCT</v>
      </c>
      <c r="B3111" s="269">
        <v>6517</v>
      </c>
      <c r="C3111" s="270" t="s">
        <v>3450</v>
      </c>
      <c r="D3111" s="270" t="s">
        <v>1079</v>
      </c>
      <c r="E3111" s="277" t="s">
        <v>1084</v>
      </c>
      <c r="F3111" s="279" t="s">
        <v>882</v>
      </c>
    </row>
    <row r="3112" spans="1:6" x14ac:dyDescent="0.3">
      <c r="A3112" s="264" t="str">
        <f t="shared" si="48"/>
        <v>SeymourCT</v>
      </c>
      <c r="B3112" s="269">
        <v>6483</v>
      </c>
      <c r="C3112" s="270" t="s">
        <v>1395</v>
      </c>
      <c r="D3112" s="270" t="s">
        <v>1079</v>
      </c>
      <c r="E3112" s="277" t="s">
        <v>1084</v>
      </c>
      <c r="F3112" s="279" t="s">
        <v>882</v>
      </c>
    </row>
    <row r="3113" spans="1:6" x14ac:dyDescent="0.3">
      <c r="A3113" s="264" t="str">
        <f t="shared" si="48"/>
        <v>EllingtonCT</v>
      </c>
      <c r="B3113" s="269">
        <v>6029</v>
      </c>
      <c r="C3113" s="270" t="s">
        <v>561</v>
      </c>
      <c r="D3113" s="270" t="s">
        <v>1079</v>
      </c>
      <c r="E3113" s="277" t="s">
        <v>1083</v>
      </c>
      <c r="F3113" s="279" t="s">
        <v>882</v>
      </c>
    </row>
    <row r="3114" spans="1:6" x14ac:dyDescent="0.3">
      <c r="A3114" s="264" t="str">
        <f t="shared" si="48"/>
        <v>ColchesterCT</v>
      </c>
      <c r="B3114" s="269">
        <v>6415</v>
      </c>
      <c r="C3114" s="270" t="s">
        <v>3468</v>
      </c>
      <c r="D3114" s="270" t="s">
        <v>1079</v>
      </c>
      <c r="E3114" s="277" t="s">
        <v>1086</v>
      </c>
      <c r="F3114" s="279" t="s">
        <v>882</v>
      </c>
    </row>
    <row r="3115" spans="1:6" x14ac:dyDescent="0.3">
      <c r="A3115" s="264" t="str">
        <f t="shared" si="48"/>
        <v>West HartfordCT</v>
      </c>
      <c r="B3115" s="269">
        <v>6119</v>
      </c>
      <c r="C3115" s="270" t="s">
        <v>3461</v>
      </c>
      <c r="D3115" s="270" t="s">
        <v>1079</v>
      </c>
      <c r="E3115" s="277" t="s">
        <v>1083</v>
      </c>
      <c r="F3115" s="279" t="s">
        <v>882</v>
      </c>
    </row>
    <row r="3116" spans="1:6" x14ac:dyDescent="0.3">
      <c r="A3116" s="264" t="str">
        <f t="shared" si="48"/>
        <v>GriswoldCT</v>
      </c>
      <c r="B3116" s="269">
        <v>6351</v>
      </c>
      <c r="C3116" s="270" t="s">
        <v>3469</v>
      </c>
      <c r="D3116" s="270" t="s">
        <v>1079</v>
      </c>
      <c r="E3116" s="277" t="s">
        <v>1086</v>
      </c>
      <c r="F3116" s="279" t="s">
        <v>882</v>
      </c>
    </row>
    <row r="3117" spans="1:6" x14ac:dyDescent="0.3">
      <c r="A3117" s="264" t="str">
        <f t="shared" si="48"/>
        <v>WiltonCT</v>
      </c>
      <c r="B3117" s="269">
        <v>6897</v>
      </c>
      <c r="C3117" s="270" t="s">
        <v>2125</v>
      </c>
      <c r="D3117" s="270" t="s">
        <v>1079</v>
      </c>
      <c r="E3117" s="277" t="s">
        <v>1081</v>
      </c>
      <c r="F3117" s="279" t="s">
        <v>882</v>
      </c>
    </row>
    <row r="3118" spans="1:6" x14ac:dyDescent="0.3">
      <c r="A3118" s="264" t="str">
        <f t="shared" si="48"/>
        <v>GrotonCT</v>
      </c>
      <c r="B3118" s="269">
        <v>6355</v>
      </c>
      <c r="C3118" s="270" t="s">
        <v>3439</v>
      </c>
      <c r="D3118" s="270" t="s">
        <v>1079</v>
      </c>
      <c r="E3118" s="277" t="s">
        <v>1086</v>
      </c>
      <c r="F3118" s="279" t="s">
        <v>882</v>
      </c>
    </row>
    <row r="3119" spans="1:6" x14ac:dyDescent="0.3">
      <c r="A3119" s="264" t="str">
        <f t="shared" si="48"/>
        <v>WolcottCT</v>
      </c>
      <c r="B3119" s="269">
        <v>6716</v>
      </c>
      <c r="C3119" s="270" t="s">
        <v>3387</v>
      </c>
      <c r="D3119" s="270" t="s">
        <v>1079</v>
      </c>
      <c r="E3119" s="277" t="s">
        <v>1084</v>
      </c>
      <c r="F3119" s="279" t="s">
        <v>882</v>
      </c>
    </row>
    <row r="3120" spans="1:6" x14ac:dyDescent="0.3">
      <c r="A3120" s="264" t="str">
        <f t="shared" si="48"/>
        <v>SimsburyCT</v>
      </c>
      <c r="B3120" s="269">
        <v>6070</v>
      </c>
      <c r="C3120" s="270" t="s">
        <v>3470</v>
      </c>
      <c r="D3120" s="270" t="s">
        <v>1079</v>
      </c>
      <c r="E3120" s="277" t="s">
        <v>1083</v>
      </c>
      <c r="F3120" s="279" t="s">
        <v>882</v>
      </c>
    </row>
    <row r="3121" spans="1:6" x14ac:dyDescent="0.3">
      <c r="A3121" s="264" t="str">
        <f t="shared" si="48"/>
        <v>GreenwichCT</v>
      </c>
      <c r="B3121" s="269">
        <v>6831</v>
      </c>
      <c r="C3121" s="270" t="s">
        <v>3453</v>
      </c>
      <c r="D3121" s="270" t="s">
        <v>1079</v>
      </c>
      <c r="E3121" s="277" t="s">
        <v>1081</v>
      </c>
      <c r="F3121" s="279" t="s">
        <v>882</v>
      </c>
    </row>
    <row r="3122" spans="1:6" x14ac:dyDescent="0.3">
      <c r="A3122" s="264" t="str">
        <f t="shared" si="48"/>
        <v>NewtownCT</v>
      </c>
      <c r="B3122" s="269">
        <v>6470</v>
      </c>
      <c r="C3122" s="270" t="s">
        <v>3471</v>
      </c>
      <c r="D3122" s="270" t="s">
        <v>1079</v>
      </c>
      <c r="E3122" s="277" t="s">
        <v>1081</v>
      </c>
      <c r="F3122" s="279" t="s">
        <v>882</v>
      </c>
    </row>
    <row r="3123" spans="1:6" x14ac:dyDescent="0.3">
      <c r="A3123" s="264" t="str">
        <f t="shared" si="48"/>
        <v>West HartfordCT</v>
      </c>
      <c r="B3123" s="269">
        <v>6117</v>
      </c>
      <c r="C3123" s="270" t="s">
        <v>3461</v>
      </c>
      <c r="D3123" s="270" t="s">
        <v>1079</v>
      </c>
      <c r="E3123" s="277" t="s">
        <v>1083</v>
      </c>
      <c r="F3123" s="279" t="s">
        <v>882</v>
      </c>
    </row>
    <row r="3124" spans="1:6" x14ac:dyDescent="0.3">
      <c r="A3124" s="264" t="str">
        <f t="shared" si="48"/>
        <v>ClintonCT</v>
      </c>
      <c r="B3124" s="269">
        <v>6413</v>
      </c>
      <c r="C3124" s="270" t="s">
        <v>1227</v>
      </c>
      <c r="D3124" s="270" t="s">
        <v>1079</v>
      </c>
      <c r="E3124" s="277" t="s">
        <v>1083</v>
      </c>
      <c r="F3124" s="279" t="s">
        <v>882</v>
      </c>
    </row>
    <row r="3125" spans="1:6" x14ac:dyDescent="0.3">
      <c r="A3125" s="264" t="str">
        <f t="shared" si="48"/>
        <v>NianticCT</v>
      </c>
      <c r="B3125" s="269">
        <v>6357</v>
      </c>
      <c r="C3125" s="270" t="s">
        <v>3472</v>
      </c>
      <c r="D3125" s="270" t="s">
        <v>1079</v>
      </c>
      <c r="E3125" s="277" t="s">
        <v>1086</v>
      </c>
      <c r="F3125" s="279" t="s">
        <v>882</v>
      </c>
    </row>
    <row r="3126" spans="1:6" x14ac:dyDescent="0.3">
      <c r="A3126" s="264" t="str">
        <f t="shared" si="48"/>
        <v>CromwellCT</v>
      </c>
      <c r="B3126" s="269">
        <v>6416</v>
      </c>
      <c r="C3126" s="270" t="s">
        <v>3473</v>
      </c>
      <c r="D3126" s="270" t="s">
        <v>1079</v>
      </c>
      <c r="E3126" s="277" t="s">
        <v>1083</v>
      </c>
      <c r="F3126" s="279" t="s">
        <v>882</v>
      </c>
    </row>
    <row r="3127" spans="1:6" x14ac:dyDescent="0.3">
      <c r="A3127" s="264" t="str">
        <f t="shared" si="48"/>
        <v>MilfordCT</v>
      </c>
      <c r="B3127" s="269">
        <v>6461</v>
      </c>
      <c r="C3127" s="270" t="s">
        <v>3206</v>
      </c>
      <c r="D3127" s="270" t="s">
        <v>1079</v>
      </c>
      <c r="E3127" s="277" t="s">
        <v>1084</v>
      </c>
      <c r="F3127" s="279" t="s">
        <v>882</v>
      </c>
    </row>
    <row r="3128" spans="1:6" x14ac:dyDescent="0.3">
      <c r="A3128" s="264" t="str">
        <f t="shared" si="48"/>
        <v>New FairfieldCT</v>
      </c>
      <c r="B3128" s="269">
        <v>6812</v>
      </c>
      <c r="C3128" s="270" t="s">
        <v>3474</v>
      </c>
      <c r="D3128" s="270" t="s">
        <v>1079</v>
      </c>
      <c r="E3128" s="277" t="s">
        <v>1081</v>
      </c>
      <c r="F3128" s="279" t="s">
        <v>882</v>
      </c>
    </row>
    <row r="3129" spans="1:6" x14ac:dyDescent="0.3">
      <c r="A3129" s="264" t="str">
        <f t="shared" si="48"/>
        <v>Windsor LocksCT</v>
      </c>
      <c r="B3129" s="269">
        <v>6096</v>
      </c>
      <c r="C3129" s="270" t="s">
        <v>3475</v>
      </c>
      <c r="D3129" s="270" t="s">
        <v>1079</v>
      </c>
      <c r="E3129" s="277" t="s">
        <v>1083</v>
      </c>
      <c r="F3129" s="279" t="s">
        <v>882</v>
      </c>
    </row>
    <row r="3130" spans="1:6" x14ac:dyDescent="0.3">
      <c r="A3130" s="264" t="str">
        <f t="shared" si="48"/>
        <v>StamfordCT</v>
      </c>
      <c r="B3130" s="269">
        <v>6901</v>
      </c>
      <c r="C3130" s="270" t="s">
        <v>3427</v>
      </c>
      <c r="D3130" s="270" t="s">
        <v>1079</v>
      </c>
      <c r="E3130" s="277" t="s">
        <v>1081</v>
      </c>
      <c r="F3130" s="279" t="s">
        <v>882</v>
      </c>
    </row>
    <row r="3131" spans="1:6" x14ac:dyDescent="0.3">
      <c r="A3131" s="264" t="str">
        <f t="shared" si="48"/>
        <v>TollandCT</v>
      </c>
      <c r="B3131" s="269">
        <v>6084</v>
      </c>
      <c r="C3131" s="270" t="s">
        <v>3476</v>
      </c>
      <c r="D3131" s="270" t="s">
        <v>1079</v>
      </c>
      <c r="E3131" s="277" t="s">
        <v>1083</v>
      </c>
      <c r="F3131" s="279" t="s">
        <v>882</v>
      </c>
    </row>
    <row r="3132" spans="1:6" x14ac:dyDescent="0.3">
      <c r="A3132" s="264" t="str">
        <f t="shared" si="48"/>
        <v>WatertownCT</v>
      </c>
      <c r="B3132" s="269">
        <v>6795</v>
      </c>
      <c r="C3132" s="270" t="s">
        <v>2187</v>
      </c>
      <c r="D3132" s="270" t="s">
        <v>1079</v>
      </c>
      <c r="E3132" s="277" t="s">
        <v>1087</v>
      </c>
      <c r="F3132" s="279" t="s">
        <v>882</v>
      </c>
    </row>
    <row r="3133" spans="1:6" x14ac:dyDescent="0.3">
      <c r="A3133" s="264" t="str">
        <f t="shared" si="48"/>
        <v>Old SaybrookCT</v>
      </c>
      <c r="B3133" s="269">
        <v>6475</v>
      </c>
      <c r="C3133" s="270" t="s">
        <v>3477</v>
      </c>
      <c r="D3133" s="270" t="s">
        <v>1079</v>
      </c>
      <c r="E3133" s="277" t="s">
        <v>1083</v>
      </c>
      <c r="F3133" s="279" t="s">
        <v>882</v>
      </c>
    </row>
    <row r="3134" spans="1:6" x14ac:dyDescent="0.3">
      <c r="A3134" s="264" t="str">
        <f t="shared" si="48"/>
        <v>WaterburyCT</v>
      </c>
      <c r="B3134" s="269">
        <v>6706</v>
      </c>
      <c r="C3134" s="270" t="s">
        <v>3445</v>
      </c>
      <c r="D3134" s="270" t="s">
        <v>1079</v>
      </c>
      <c r="E3134" s="277" t="s">
        <v>1084</v>
      </c>
      <c r="F3134" s="279" t="s">
        <v>882</v>
      </c>
    </row>
    <row r="3135" spans="1:6" x14ac:dyDescent="0.3">
      <c r="A3135" s="264" t="str">
        <f t="shared" si="48"/>
        <v>New HavenCT</v>
      </c>
      <c r="B3135" s="269">
        <v>6519</v>
      </c>
      <c r="C3135" s="270" t="s">
        <v>3429</v>
      </c>
      <c r="D3135" s="270" t="s">
        <v>1079</v>
      </c>
      <c r="E3135" s="277" t="s">
        <v>1084</v>
      </c>
      <c r="F3135" s="279" t="s">
        <v>882</v>
      </c>
    </row>
    <row r="3136" spans="1:6" x14ac:dyDescent="0.3">
      <c r="A3136" s="264" t="str">
        <f t="shared" si="48"/>
        <v>DerbyCT</v>
      </c>
      <c r="B3136" s="269">
        <v>6418</v>
      </c>
      <c r="C3136" s="270" t="s">
        <v>3403</v>
      </c>
      <c r="D3136" s="270" t="s">
        <v>1079</v>
      </c>
      <c r="E3136" s="277" t="s">
        <v>1084</v>
      </c>
      <c r="F3136" s="279" t="s">
        <v>882</v>
      </c>
    </row>
    <row r="3137" spans="1:6" x14ac:dyDescent="0.3">
      <c r="A3137" s="264" t="str">
        <f t="shared" si="48"/>
        <v>OrangeCT</v>
      </c>
      <c r="B3137" s="269">
        <v>6477</v>
      </c>
      <c r="C3137" s="270" t="s">
        <v>2655</v>
      </c>
      <c r="D3137" s="270" t="s">
        <v>1079</v>
      </c>
      <c r="E3137" s="277" t="s">
        <v>1084</v>
      </c>
      <c r="F3137" s="279" t="s">
        <v>882</v>
      </c>
    </row>
    <row r="3138" spans="1:6" x14ac:dyDescent="0.3">
      <c r="A3138" s="264" t="str">
        <f t="shared" si="48"/>
        <v>Stafford SpringsCT</v>
      </c>
      <c r="B3138" s="269">
        <v>6076</v>
      </c>
      <c r="C3138" s="270" t="s">
        <v>3478</v>
      </c>
      <c r="D3138" s="270" t="s">
        <v>1079</v>
      </c>
      <c r="E3138" s="277" t="s">
        <v>1083</v>
      </c>
      <c r="F3138" s="279" t="s">
        <v>882</v>
      </c>
    </row>
    <row r="3139" spans="1:6" x14ac:dyDescent="0.3">
      <c r="A3139" s="264" t="str">
        <f t="shared" si="48"/>
        <v>West HartfordCT</v>
      </c>
      <c r="B3139" s="269">
        <v>6110</v>
      </c>
      <c r="C3139" s="270" t="s">
        <v>3461</v>
      </c>
      <c r="D3139" s="270" t="s">
        <v>1079</v>
      </c>
      <c r="E3139" s="277" t="s">
        <v>1083</v>
      </c>
      <c r="F3139" s="279" t="s">
        <v>882</v>
      </c>
    </row>
    <row r="3140" spans="1:6" x14ac:dyDescent="0.3">
      <c r="A3140" s="264" t="str">
        <f t="shared" ref="A3140:A3203" si="49">CONCATENATE(C3140,D3140)</f>
        <v>East HamptonCT</v>
      </c>
      <c r="B3140" s="269">
        <v>6424</v>
      </c>
      <c r="C3140" s="270" t="s">
        <v>3479</v>
      </c>
      <c r="D3140" s="270" t="s">
        <v>1079</v>
      </c>
      <c r="E3140" s="277" t="s">
        <v>1083</v>
      </c>
      <c r="F3140" s="279" t="s">
        <v>882</v>
      </c>
    </row>
    <row r="3141" spans="1:6" x14ac:dyDescent="0.3">
      <c r="A3141" s="264" t="str">
        <f t="shared" si="49"/>
        <v>CoventryCT</v>
      </c>
      <c r="B3141" s="269">
        <v>6238</v>
      </c>
      <c r="C3141" s="270" t="s">
        <v>3480</v>
      </c>
      <c r="D3141" s="270" t="s">
        <v>1079</v>
      </c>
      <c r="E3141" s="277" t="s">
        <v>1083</v>
      </c>
      <c r="F3141" s="279" t="s">
        <v>882</v>
      </c>
    </row>
    <row r="3142" spans="1:6" x14ac:dyDescent="0.3">
      <c r="A3142" s="264" t="str">
        <f t="shared" si="49"/>
        <v>StamfordCT</v>
      </c>
      <c r="B3142" s="269">
        <v>6903</v>
      </c>
      <c r="C3142" s="270" t="s">
        <v>3427</v>
      </c>
      <c r="D3142" s="270" t="s">
        <v>1079</v>
      </c>
      <c r="E3142" s="277" t="s">
        <v>1081</v>
      </c>
      <c r="F3142" s="279" t="s">
        <v>882</v>
      </c>
    </row>
    <row r="3143" spans="1:6" x14ac:dyDescent="0.3">
      <c r="A3143" s="264" t="str">
        <f t="shared" si="49"/>
        <v>Old LymeCT</v>
      </c>
      <c r="B3143" s="269">
        <v>6371</v>
      </c>
      <c r="C3143" s="270" t="s">
        <v>3481</v>
      </c>
      <c r="D3143" s="270" t="s">
        <v>1079</v>
      </c>
      <c r="E3143" s="277" t="s">
        <v>1086</v>
      </c>
      <c r="F3143" s="279" t="s">
        <v>882</v>
      </c>
    </row>
    <row r="3144" spans="1:6" x14ac:dyDescent="0.3">
      <c r="A3144" s="264" t="str">
        <f t="shared" si="49"/>
        <v>WinstedCT</v>
      </c>
      <c r="B3144" s="269">
        <v>6098</v>
      </c>
      <c r="C3144" s="270" t="s">
        <v>3482</v>
      </c>
      <c r="D3144" s="270" t="s">
        <v>1079</v>
      </c>
      <c r="E3144" s="277" t="s">
        <v>1087</v>
      </c>
      <c r="F3144" s="279" t="s">
        <v>882</v>
      </c>
    </row>
    <row r="3145" spans="1:6" x14ac:dyDescent="0.3">
      <c r="A3145" s="264" t="str">
        <f t="shared" si="49"/>
        <v>OxfordCT</v>
      </c>
      <c r="B3145" s="269">
        <v>6478</v>
      </c>
      <c r="C3145" s="270" t="s">
        <v>1046</v>
      </c>
      <c r="D3145" s="270" t="s">
        <v>1079</v>
      </c>
      <c r="E3145" s="277" t="s">
        <v>1084</v>
      </c>
      <c r="F3145" s="279" t="s">
        <v>882</v>
      </c>
    </row>
    <row r="3146" spans="1:6" x14ac:dyDescent="0.3">
      <c r="A3146" s="264" t="str">
        <f t="shared" si="49"/>
        <v>KillinglyCT</v>
      </c>
      <c r="B3146" s="269">
        <v>6239</v>
      </c>
      <c r="C3146" s="270" t="s">
        <v>3483</v>
      </c>
      <c r="D3146" s="270" t="s">
        <v>1079</v>
      </c>
      <c r="E3146" s="277" t="s">
        <v>1088</v>
      </c>
      <c r="F3146" s="279" t="s">
        <v>882</v>
      </c>
    </row>
    <row r="3147" spans="1:6" x14ac:dyDescent="0.3">
      <c r="A3147" s="264" t="str">
        <f t="shared" si="49"/>
        <v>BridgeportCT</v>
      </c>
      <c r="B3147" s="269">
        <v>6608</v>
      </c>
      <c r="C3147" s="270" t="s">
        <v>1398</v>
      </c>
      <c r="D3147" s="270" t="s">
        <v>1079</v>
      </c>
      <c r="E3147" s="277" t="s">
        <v>1081</v>
      </c>
      <c r="F3147" s="279" t="s">
        <v>882</v>
      </c>
    </row>
    <row r="3148" spans="1:6" x14ac:dyDescent="0.3">
      <c r="A3148" s="264" t="str">
        <f t="shared" si="49"/>
        <v>HartfordCT</v>
      </c>
      <c r="B3148" s="269">
        <v>6120</v>
      </c>
      <c r="C3148" s="270" t="s">
        <v>1319</v>
      </c>
      <c r="D3148" s="270" t="s">
        <v>1079</v>
      </c>
      <c r="E3148" s="277" t="s">
        <v>1083</v>
      </c>
      <c r="F3148" s="279" t="s">
        <v>882</v>
      </c>
    </row>
    <row r="3149" spans="1:6" x14ac:dyDescent="0.3">
      <c r="A3149" s="264" t="str">
        <f t="shared" si="49"/>
        <v>MansfieldCT</v>
      </c>
      <c r="B3149" s="269">
        <v>6268</v>
      </c>
      <c r="C3149" s="270" t="s">
        <v>1977</v>
      </c>
      <c r="D3149" s="270" t="s">
        <v>1079</v>
      </c>
      <c r="E3149" s="277" t="s">
        <v>1083</v>
      </c>
      <c r="F3149" s="279" t="s">
        <v>882</v>
      </c>
    </row>
    <row r="3150" spans="1:6" x14ac:dyDescent="0.3">
      <c r="A3150" s="264" t="str">
        <f t="shared" si="49"/>
        <v>WoodburyCT</v>
      </c>
      <c r="B3150" s="269">
        <v>6798</v>
      </c>
      <c r="C3150" s="270" t="s">
        <v>3484</v>
      </c>
      <c r="D3150" s="270" t="s">
        <v>1079</v>
      </c>
      <c r="E3150" s="277" t="s">
        <v>1087</v>
      </c>
      <c r="F3150" s="279" t="s">
        <v>882</v>
      </c>
    </row>
    <row r="3151" spans="1:6" x14ac:dyDescent="0.3">
      <c r="A3151" s="264" t="str">
        <f t="shared" si="49"/>
        <v>SuffieldCT</v>
      </c>
      <c r="B3151" s="269">
        <v>6078</v>
      </c>
      <c r="C3151" s="270" t="s">
        <v>3485</v>
      </c>
      <c r="D3151" s="270" t="s">
        <v>1079</v>
      </c>
      <c r="E3151" s="277" t="s">
        <v>1083</v>
      </c>
      <c r="F3151" s="279" t="s">
        <v>882</v>
      </c>
    </row>
    <row r="3152" spans="1:6" x14ac:dyDescent="0.3">
      <c r="A3152" s="264" t="str">
        <f t="shared" si="49"/>
        <v>CantonCT</v>
      </c>
      <c r="B3152" s="269">
        <v>6019</v>
      </c>
      <c r="C3152" s="270" t="s">
        <v>1294</v>
      </c>
      <c r="D3152" s="270" t="s">
        <v>1079</v>
      </c>
      <c r="E3152" s="277" t="s">
        <v>1083</v>
      </c>
      <c r="F3152" s="279" t="s">
        <v>882</v>
      </c>
    </row>
    <row r="3153" spans="1:6" x14ac:dyDescent="0.3">
      <c r="A3153" s="264" t="str">
        <f t="shared" si="49"/>
        <v>MontvilleCT</v>
      </c>
      <c r="B3153" s="269">
        <v>6382</v>
      </c>
      <c r="C3153" s="270" t="s">
        <v>3486</v>
      </c>
      <c r="D3153" s="270" t="s">
        <v>1079</v>
      </c>
      <c r="E3153" s="277" t="s">
        <v>1086</v>
      </c>
      <c r="F3153" s="279" t="s">
        <v>882</v>
      </c>
    </row>
    <row r="3154" spans="1:6" x14ac:dyDescent="0.3">
      <c r="A3154" s="264" t="str">
        <f t="shared" si="49"/>
        <v>PutnamCT</v>
      </c>
      <c r="B3154" s="269">
        <v>6260</v>
      </c>
      <c r="C3154" s="270" t="s">
        <v>3487</v>
      </c>
      <c r="D3154" s="270" t="s">
        <v>1079</v>
      </c>
      <c r="E3154" s="277" t="s">
        <v>1088</v>
      </c>
      <c r="F3154" s="279" t="s">
        <v>882</v>
      </c>
    </row>
    <row r="3155" spans="1:6" x14ac:dyDescent="0.3">
      <c r="A3155" s="264" t="str">
        <f t="shared" si="49"/>
        <v>PlymouthCT</v>
      </c>
      <c r="B3155" s="269">
        <v>6786</v>
      </c>
      <c r="C3155" s="270" t="s">
        <v>1391</v>
      </c>
      <c r="D3155" s="270" t="s">
        <v>1079</v>
      </c>
      <c r="E3155" s="277" t="s">
        <v>1087</v>
      </c>
      <c r="F3155" s="279" t="s">
        <v>882</v>
      </c>
    </row>
    <row r="3156" spans="1:6" x14ac:dyDescent="0.3">
      <c r="A3156" s="264" t="str">
        <f t="shared" si="49"/>
        <v>WaterburyCT</v>
      </c>
      <c r="B3156" s="269">
        <v>6710</v>
      </c>
      <c r="C3156" s="270" t="s">
        <v>3445</v>
      </c>
      <c r="D3156" s="270" t="s">
        <v>1079</v>
      </c>
      <c r="E3156" s="277" t="s">
        <v>1084</v>
      </c>
      <c r="F3156" s="279" t="s">
        <v>882</v>
      </c>
    </row>
    <row r="3157" spans="1:6" x14ac:dyDescent="0.3">
      <c r="A3157" s="264" t="str">
        <f t="shared" si="49"/>
        <v>SouthingtonCT</v>
      </c>
      <c r="B3157" s="269">
        <v>6479</v>
      </c>
      <c r="C3157" s="270" t="s">
        <v>3438</v>
      </c>
      <c r="D3157" s="270" t="s">
        <v>1079</v>
      </c>
      <c r="E3157" s="277" t="s">
        <v>1083</v>
      </c>
      <c r="F3157" s="279" t="s">
        <v>882</v>
      </c>
    </row>
    <row r="3158" spans="1:6" x14ac:dyDescent="0.3">
      <c r="A3158" s="264" t="str">
        <f t="shared" si="49"/>
        <v>StoningtonCT</v>
      </c>
      <c r="B3158" s="269">
        <v>6379</v>
      </c>
      <c r="C3158" s="270" t="s">
        <v>3488</v>
      </c>
      <c r="D3158" s="270" t="s">
        <v>1079</v>
      </c>
      <c r="E3158" s="277" t="s">
        <v>1086</v>
      </c>
      <c r="F3158" s="279" t="s">
        <v>882</v>
      </c>
    </row>
    <row r="3159" spans="1:6" x14ac:dyDescent="0.3">
      <c r="A3159" s="264" t="str">
        <f t="shared" si="49"/>
        <v>PortlandCT</v>
      </c>
      <c r="B3159" s="269">
        <v>6480</v>
      </c>
      <c r="C3159" s="270" t="s">
        <v>3489</v>
      </c>
      <c r="D3159" s="270" t="s">
        <v>1079</v>
      </c>
      <c r="E3159" s="277" t="s">
        <v>1083</v>
      </c>
      <c r="F3159" s="279" t="s">
        <v>882</v>
      </c>
    </row>
    <row r="3160" spans="1:6" x14ac:dyDescent="0.3">
      <c r="A3160" s="264" t="str">
        <f t="shared" si="49"/>
        <v>NewtownCT</v>
      </c>
      <c r="B3160" s="269">
        <v>6482</v>
      </c>
      <c r="C3160" s="270" t="s">
        <v>3471</v>
      </c>
      <c r="D3160" s="270" t="s">
        <v>1079</v>
      </c>
      <c r="E3160" s="277" t="s">
        <v>1081</v>
      </c>
      <c r="F3160" s="279" t="s">
        <v>882</v>
      </c>
    </row>
    <row r="3161" spans="1:6" x14ac:dyDescent="0.3">
      <c r="A3161" s="264" t="str">
        <f t="shared" si="49"/>
        <v>StamfordCT</v>
      </c>
      <c r="B3161" s="269">
        <v>6907</v>
      </c>
      <c r="C3161" s="270" t="s">
        <v>3427</v>
      </c>
      <c r="D3161" s="270" t="s">
        <v>1079</v>
      </c>
      <c r="E3161" s="277" t="s">
        <v>1081</v>
      </c>
      <c r="F3161" s="279" t="s">
        <v>882</v>
      </c>
    </row>
    <row r="3162" spans="1:6" x14ac:dyDescent="0.3">
      <c r="A3162" s="264" t="str">
        <f t="shared" si="49"/>
        <v>WestbrookCT</v>
      </c>
      <c r="B3162" s="269">
        <v>6498</v>
      </c>
      <c r="C3162" s="270" t="s">
        <v>3490</v>
      </c>
      <c r="D3162" s="270" t="s">
        <v>1079</v>
      </c>
      <c r="E3162" s="277" t="s">
        <v>1083</v>
      </c>
      <c r="F3162" s="279" t="s">
        <v>882</v>
      </c>
    </row>
    <row r="3163" spans="1:6" x14ac:dyDescent="0.3">
      <c r="A3163" s="264" t="str">
        <f t="shared" si="49"/>
        <v>StamfordCT</v>
      </c>
      <c r="B3163" s="269">
        <v>6906</v>
      </c>
      <c r="C3163" s="270" t="s">
        <v>3427</v>
      </c>
      <c r="D3163" s="270" t="s">
        <v>1079</v>
      </c>
      <c r="E3163" s="277" t="s">
        <v>1081</v>
      </c>
      <c r="F3163" s="279" t="s">
        <v>882</v>
      </c>
    </row>
    <row r="3164" spans="1:6" x14ac:dyDescent="0.3">
      <c r="A3164" s="264" t="str">
        <f t="shared" si="49"/>
        <v>SomersCT</v>
      </c>
      <c r="B3164" s="269">
        <v>6071</v>
      </c>
      <c r="C3164" s="270" t="s">
        <v>3491</v>
      </c>
      <c r="D3164" s="270" t="s">
        <v>1079</v>
      </c>
      <c r="E3164" s="277" t="s">
        <v>1083</v>
      </c>
      <c r="F3164" s="279" t="s">
        <v>882</v>
      </c>
    </row>
    <row r="3165" spans="1:6" x14ac:dyDescent="0.3">
      <c r="A3165" s="264" t="str">
        <f t="shared" si="49"/>
        <v>WestonCT</v>
      </c>
      <c r="B3165" s="269">
        <v>6883</v>
      </c>
      <c r="C3165" s="270" t="s">
        <v>3492</v>
      </c>
      <c r="D3165" s="270" t="s">
        <v>1079</v>
      </c>
      <c r="E3165" s="277" t="s">
        <v>1081</v>
      </c>
      <c r="F3165" s="279" t="s">
        <v>882</v>
      </c>
    </row>
    <row r="3166" spans="1:6" x14ac:dyDescent="0.3">
      <c r="A3166" s="264" t="str">
        <f t="shared" si="49"/>
        <v>ProspectCT</v>
      </c>
      <c r="B3166" s="269">
        <v>6712</v>
      </c>
      <c r="C3166" s="270" t="s">
        <v>3493</v>
      </c>
      <c r="D3166" s="270" t="s">
        <v>1079</v>
      </c>
      <c r="E3166" s="277" t="s">
        <v>1084</v>
      </c>
      <c r="F3166" s="279" t="s">
        <v>882</v>
      </c>
    </row>
    <row r="3167" spans="1:6" x14ac:dyDescent="0.3">
      <c r="A3167" s="264" t="str">
        <f t="shared" si="49"/>
        <v>ReddingCT</v>
      </c>
      <c r="B3167" s="269">
        <v>6896</v>
      </c>
      <c r="C3167" s="270" t="s">
        <v>1029</v>
      </c>
      <c r="D3167" s="270" t="s">
        <v>1079</v>
      </c>
      <c r="E3167" s="277" t="s">
        <v>1081</v>
      </c>
      <c r="F3167" s="279" t="s">
        <v>882</v>
      </c>
    </row>
    <row r="3168" spans="1:6" x14ac:dyDescent="0.3">
      <c r="A3168" s="264" t="str">
        <f t="shared" si="49"/>
        <v>BurlingtonCT</v>
      </c>
      <c r="B3168" s="269">
        <v>6013</v>
      </c>
      <c r="C3168" s="270" t="s">
        <v>1221</v>
      </c>
      <c r="D3168" s="270" t="s">
        <v>1079</v>
      </c>
      <c r="E3168" s="277" t="s">
        <v>1083</v>
      </c>
      <c r="F3168" s="279" t="s">
        <v>882</v>
      </c>
    </row>
    <row r="3169" spans="1:6" x14ac:dyDescent="0.3">
      <c r="A3169" s="264" t="str">
        <f t="shared" si="49"/>
        <v>NorwalkCT</v>
      </c>
      <c r="B3169" s="269">
        <v>6855</v>
      </c>
      <c r="C3169" s="270" t="s">
        <v>1984</v>
      </c>
      <c r="D3169" s="270" t="s">
        <v>1079</v>
      </c>
      <c r="E3169" s="277" t="s">
        <v>1081</v>
      </c>
      <c r="F3169" s="279" t="s">
        <v>882</v>
      </c>
    </row>
    <row r="3170" spans="1:6" x14ac:dyDescent="0.3">
      <c r="A3170" s="264" t="str">
        <f t="shared" si="49"/>
        <v>WoodbridgeCT</v>
      </c>
      <c r="B3170" s="269">
        <v>6525</v>
      </c>
      <c r="C3170" s="270" t="s">
        <v>2940</v>
      </c>
      <c r="D3170" s="270" t="s">
        <v>1079</v>
      </c>
      <c r="E3170" s="277" t="s">
        <v>1084</v>
      </c>
      <c r="F3170" s="279" t="s">
        <v>882</v>
      </c>
    </row>
    <row r="3171" spans="1:6" x14ac:dyDescent="0.3">
      <c r="A3171" s="264" t="str">
        <f t="shared" si="49"/>
        <v>LedyardCT</v>
      </c>
      <c r="B3171" s="269">
        <v>6339</v>
      </c>
      <c r="C3171" s="270" t="s">
        <v>3494</v>
      </c>
      <c r="D3171" s="270" t="s">
        <v>1079</v>
      </c>
      <c r="E3171" s="277" t="s">
        <v>1086</v>
      </c>
      <c r="F3171" s="279" t="s">
        <v>882</v>
      </c>
    </row>
    <row r="3172" spans="1:6" x14ac:dyDescent="0.3">
      <c r="A3172" s="264" t="str">
        <f t="shared" si="49"/>
        <v>WatertownCT</v>
      </c>
      <c r="B3172" s="269">
        <v>6779</v>
      </c>
      <c r="C3172" s="270" t="s">
        <v>2187</v>
      </c>
      <c r="D3172" s="270" t="s">
        <v>1079</v>
      </c>
      <c r="E3172" s="277" t="s">
        <v>1087</v>
      </c>
      <c r="F3172" s="279" t="s">
        <v>882</v>
      </c>
    </row>
    <row r="3173" spans="1:6" x14ac:dyDescent="0.3">
      <c r="A3173" s="264" t="str">
        <f t="shared" si="49"/>
        <v>ThomastonCT</v>
      </c>
      <c r="B3173" s="269">
        <v>6787</v>
      </c>
      <c r="C3173" s="270" t="s">
        <v>1196</v>
      </c>
      <c r="D3173" s="270" t="s">
        <v>1079</v>
      </c>
      <c r="E3173" s="277" t="s">
        <v>1087</v>
      </c>
      <c r="F3173" s="279" t="s">
        <v>882</v>
      </c>
    </row>
    <row r="3174" spans="1:6" x14ac:dyDescent="0.3">
      <c r="A3174" s="264" t="str">
        <f t="shared" si="49"/>
        <v>PlainfieldCT</v>
      </c>
      <c r="B3174" s="269">
        <v>6374</v>
      </c>
      <c r="C3174" s="270" t="s">
        <v>3495</v>
      </c>
      <c r="D3174" s="270" t="s">
        <v>1079</v>
      </c>
      <c r="E3174" s="277" t="s">
        <v>1088</v>
      </c>
      <c r="F3174" s="279" t="s">
        <v>882</v>
      </c>
    </row>
    <row r="3175" spans="1:6" x14ac:dyDescent="0.3">
      <c r="A3175" s="264" t="str">
        <f t="shared" si="49"/>
        <v>BrooklynCT</v>
      </c>
      <c r="B3175" s="269">
        <v>6234</v>
      </c>
      <c r="C3175" s="270" t="s">
        <v>3496</v>
      </c>
      <c r="D3175" s="270" t="s">
        <v>1079</v>
      </c>
      <c r="E3175" s="277" t="s">
        <v>1088</v>
      </c>
      <c r="F3175" s="279" t="s">
        <v>882</v>
      </c>
    </row>
    <row r="3176" spans="1:6" x14ac:dyDescent="0.3">
      <c r="A3176" s="264" t="str">
        <f t="shared" si="49"/>
        <v>North BranfordCT</v>
      </c>
      <c r="B3176" s="269">
        <v>6471</v>
      </c>
      <c r="C3176" s="270" t="s">
        <v>3497</v>
      </c>
      <c r="D3176" s="270" t="s">
        <v>1079</v>
      </c>
      <c r="E3176" s="277" t="s">
        <v>1084</v>
      </c>
      <c r="F3176" s="279" t="s">
        <v>882</v>
      </c>
    </row>
    <row r="3177" spans="1:6" x14ac:dyDescent="0.3">
      <c r="A3177" s="264" t="str">
        <f t="shared" si="49"/>
        <v>New BritainCT</v>
      </c>
      <c r="B3177" s="269">
        <v>6052</v>
      </c>
      <c r="C3177" s="270" t="s">
        <v>3437</v>
      </c>
      <c r="D3177" s="270" t="s">
        <v>1079</v>
      </c>
      <c r="E3177" s="277" t="s">
        <v>1083</v>
      </c>
      <c r="F3177" s="279" t="s">
        <v>882</v>
      </c>
    </row>
    <row r="3178" spans="1:6" x14ac:dyDescent="0.3">
      <c r="A3178" s="264" t="str">
        <f t="shared" si="49"/>
        <v>GranbyCT</v>
      </c>
      <c r="B3178" s="269">
        <v>6035</v>
      </c>
      <c r="C3178" s="270" t="s">
        <v>3498</v>
      </c>
      <c r="D3178" s="270" t="s">
        <v>1079</v>
      </c>
      <c r="E3178" s="277" t="s">
        <v>1083</v>
      </c>
      <c r="F3178" s="279" t="s">
        <v>882</v>
      </c>
    </row>
    <row r="3179" spans="1:6" x14ac:dyDescent="0.3">
      <c r="A3179" s="264" t="str">
        <f t="shared" si="49"/>
        <v>MiddleburyCT</v>
      </c>
      <c r="B3179" s="269">
        <v>6762</v>
      </c>
      <c r="C3179" s="270" t="s">
        <v>3499</v>
      </c>
      <c r="D3179" s="270" t="s">
        <v>1079</v>
      </c>
      <c r="E3179" s="277" t="s">
        <v>1084</v>
      </c>
      <c r="F3179" s="279" t="s">
        <v>882</v>
      </c>
    </row>
    <row r="3180" spans="1:6" x14ac:dyDescent="0.3">
      <c r="A3180" s="264" t="str">
        <f t="shared" si="49"/>
        <v>FarmingtonCT</v>
      </c>
      <c r="B3180" s="269">
        <v>6085</v>
      </c>
      <c r="C3180" s="270" t="s">
        <v>1673</v>
      </c>
      <c r="D3180" s="270" t="s">
        <v>1079</v>
      </c>
      <c r="E3180" s="277" t="s">
        <v>1083</v>
      </c>
      <c r="F3180" s="279" t="s">
        <v>882</v>
      </c>
    </row>
    <row r="3181" spans="1:6" x14ac:dyDescent="0.3">
      <c r="A3181" s="264" t="str">
        <f t="shared" si="49"/>
        <v>East LymeCT</v>
      </c>
      <c r="B3181" s="269">
        <v>6333</v>
      </c>
      <c r="C3181" s="270" t="s">
        <v>3500</v>
      </c>
      <c r="D3181" s="270" t="s">
        <v>1079</v>
      </c>
      <c r="E3181" s="277" t="s">
        <v>1086</v>
      </c>
      <c r="F3181" s="279" t="s">
        <v>882</v>
      </c>
    </row>
    <row r="3182" spans="1:6" x14ac:dyDescent="0.3">
      <c r="A3182" s="264" t="str">
        <f t="shared" si="49"/>
        <v>GreenwichCT</v>
      </c>
      <c r="B3182" s="269">
        <v>6878</v>
      </c>
      <c r="C3182" s="270" t="s">
        <v>3453</v>
      </c>
      <c r="D3182" s="270" t="s">
        <v>1079</v>
      </c>
      <c r="E3182" s="277" t="s">
        <v>1081</v>
      </c>
      <c r="F3182" s="279" t="s">
        <v>882</v>
      </c>
    </row>
    <row r="3183" spans="1:6" x14ac:dyDescent="0.3">
      <c r="A3183" s="264" t="str">
        <f t="shared" si="49"/>
        <v>GreenwichCT</v>
      </c>
      <c r="B3183" s="269">
        <v>6807</v>
      </c>
      <c r="C3183" s="270" t="s">
        <v>3453</v>
      </c>
      <c r="D3183" s="270" t="s">
        <v>1079</v>
      </c>
      <c r="E3183" s="277" t="s">
        <v>1081</v>
      </c>
      <c r="F3183" s="279" t="s">
        <v>882</v>
      </c>
    </row>
    <row r="3184" spans="1:6" x14ac:dyDescent="0.3">
      <c r="A3184" s="264" t="str">
        <f t="shared" si="49"/>
        <v>LebanonCT</v>
      </c>
      <c r="B3184" s="269">
        <v>6249</v>
      </c>
      <c r="C3184" s="270" t="s">
        <v>1684</v>
      </c>
      <c r="D3184" s="270" t="s">
        <v>1079</v>
      </c>
      <c r="E3184" s="277" t="s">
        <v>1086</v>
      </c>
      <c r="F3184" s="279" t="s">
        <v>882</v>
      </c>
    </row>
    <row r="3185" spans="1:6" x14ac:dyDescent="0.3">
      <c r="A3185" s="264" t="str">
        <f t="shared" si="49"/>
        <v>GreenwichCT</v>
      </c>
      <c r="B3185" s="269">
        <v>6870</v>
      </c>
      <c r="C3185" s="270" t="s">
        <v>3453</v>
      </c>
      <c r="D3185" s="270" t="s">
        <v>1079</v>
      </c>
      <c r="E3185" s="277" t="s">
        <v>1081</v>
      </c>
      <c r="F3185" s="279" t="s">
        <v>882</v>
      </c>
    </row>
    <row r="3186" spans="1:6" x14ac:dyDescent="0.3">
      <c r="A3186" s="264" t="str">
        <f t="shared" si="49"/>
        <v>MontvilleCT</v>
      </c>
      <c r="B3186" s="269">
        <v>6370</v>
      </c>
      <c r="C3186" s="270" t="s">
        <v>3486</v>
      </c>
      <c r="D3186" s="270" t="s">
        <v>1079</v>
      </c>
      <c r="E3186" s="277" t="s">
        <v>1086</v>
      </c>
      <c r="F3186" s="279" t="s">
        <v>882</v>
      </c>
    </row>
    <row r="3187" spans="1:6" x14ac:dyDescent="0.3">
      <c r="A3187" s="264" t="str">
        <f t="shared" si="49"/>
        <v>Broad BrookCT</v>
      </c>
      <c r="B3187" s="269">
        <v>6016</v>
      </c>
      <c r="C3187" s="270" t="s">
        <v>3501</v>
      </c>
      <c r="D3187" s="270" t="s">
        <v>1079</v>
      </c>
      <c r="E3187" s="277" t="s">
        <v>1083</v>
      </c>
      <c r="F3187" s="279" t="s">
        <v>882</v>
      </c>
    </row>
    <row r="3188" spans="1:6" x14ac:dyDescent="0.3">
      <c r="A3188" s="264" t="str">
        <f t="shared" si="49"/>
        <v>BridgeportCT</v>
      </c>
      <c r="B3188" s="269">
        <v>6607</v>
      </c>
      <c r="C3188" s="270" t="s">
        <v>1398</v>
      </c>
      <c r="D3188" s="270" t="s">
        <v>1079</v>
      </c>
      <c r="E3188" s="277" t="s">
        <v>1081</v>
      </c>
      <c r="F3188" s="279" t="s">
        <v>882</v>
      </c>
    </row>
    <row r="3189" spans="1:6" x14ac:dyDescent="0.3">
      <c r="A3189" s="264" t="str">
        <f t="shared" si="49"/>
        <v>KillinglyCT</v>
      </c>
      <c r="B3189" s="269">
        <v>6241</v>
      </c>
      <c r="C3189" s="270" t="s">
        <v>3483</v>
      </c>
      <c r="D3189" s="270" t="s">
        <v>1079</v>
      </c>
      <c r="E3189" s="277" t="s">
        <v>1088</v>
      </c>
      <c r="F3189" s="279" t="s">
        <v>882</v>
      </c>
    </row>
    <row r="3190" spans="1:6" x14ac:dyDescent="0.3">
      <c r="A3190" s="264" t="str">
        <f t="shared" si="49"/>
        <v>WoodstockCT</v>
      </c>
      <c r="B3190" s="269">
        <v>6281</v>
      </c>
      <c r="C3190" s="270" t="s">
        <v>1472</v>
      </c>
      <c r="D3190" s="270" t="s">
        <v>1079</v>
      </c>
      <c r="E3190" s="277" t="s">
        <v>1088</v>
      </c>
      <c r="F3190" s="279" t="s">
        <v>882</v>
      </c>
    </row>
    <row r="3191" spans="1:6" x14ac:dyDescent="0.3">
      <c r="A3191" s="264" t="str">
        <f t="shared" si="49"/>
        <v>DurhamCT</v>
      </c>
      <c r="B3191" s="269">
        <v>6422</v>
      </c>
      <c r="C3191" s="270" t="s">
        <v>2957</v>
      </c>
      <c r="D3191" s="270" t="s">
        <v>1079</v>
      </c>
      <c r="E3191" s="277" t="s">
        <v>1083</v>
      </c>
      <c r="F3191" s="279" t="s">
        <v>882</v>
      </c>
    </row>
    <row r="3192" spans="1:6" x14ac:dyDescent="0.3">
      <c r="A3192" s="264" t="str">
        <f t="shared" si="49"/>
        <v>StoningtonCT</v>
      </c>
      <c r="B3192" s="269">
        <v>6378</v>
      </c>
      <c r="C3192" s="270" t="s">
        <v>3488</v>
      </c>
      <c r="D3192" s="270" t="s">
        <v>1079</v>
      </c>
      <c r="E3192" s="277" t="s">
        <v>1086</v>
      </c>
      <c r="F3192" s="279" t="s">
        <v>882</v>
      </c>
    </row>
    <row r="3193" spans="1:6" x14ac:dyDescent="0.3">
      <c r="A3193" s="264" t="str">
        <f t="shared" si="49"/>
        <v>New HartfordCT</v>
      </c>
      <c r="B3193" s="269">
        <v>6057</v>
      </c>
      <c r="C3193" s="270" t="s">
        <v>3502</v>
      </c>
      <c r="D3193" s="270" t="s">
        <v>1079</v>
      </c>
      <c r="E3193" s="277" t="s">
        <v>1087</v>
      </c>
      <c r="F3193" s="279" t="s">
        <v>882</v>
      </c>
    </row>
    <row r="3194" spans="1:6" x14ac:dyDescent="0.3">
      <c r="A3194" s="264" t="str">
        <f t="shared" si="49"/>
        <v>EastonCT</v>
      </c>
      <c r="B3194" s="269">
        <v>6612</v>
      </c>
      <c r="C3194" s="270" t="s">
        <v>1551</v>
      </c>
      <c r="D3194" s="270" t="s">
        <v>1079</v>
      </c>
      <c r="E3194" s="277" t="s">
        <v>1081</v>
      </c>
      <c r="F3194" s="279" t="s">
        <v>882</v>
      </c>
    </row>
    <row r="3195" spans="1:6" x14ac:dyDescent="0.3">
      <c r="A3195" s="264" t="str">
        <f t="shared" si="49"/>
        <v>LedyardCT</v>
      </c>
      <c r="B3195" s="269">
        <v>6335</v>
      </c>
      <c r="C3195" s="270" t="s">
        <v>3494</v>
      </c>
      <c r="D3195" s="270" t="s">
        <v>1079</v>
      </c>
      <c r="E3195" s="277" t="s">
        <v>1086</v>
      </c>
      <c r="F3195" s="279" t="s">
        <v>882</v>
      </c>
    </row>
    <row r="3196" spans="1:6" x14ac:dyDescent="0.3">
      <c r="A3196" s="264" t="str">
        <f t="shared" si="49"/>
        <v>LitchfieldCT</v>
      </c>
      <c r="B3196" s="269">
        <v>6759</v>
      </c>
      <c r="C3196" s="270" t="s">
        <v>3216</v>
      </c>
      <c r="D3196" s="270" t="s">
        <v>1079</v>
      </c>
      <c r="E3196" s="277" t="s">
        <v>1087</v>
      </c>
      <c r="F3196" s="279" t="s">
        <v>882</v>
      </c>
    </row>
    <row r="3197" spans="1:6" x14ac:dyDescent="0.3">
      <c r="A3197" s="264" t="str">
        <f t="shared" si="49"/>
        <v>WillingtonCT</v>
      </c>
      <c r="B3197" s="269">
        <v>6279</v>
      </c>
      <c r="C3197" s="270" t="s">
        <v>3503</v>
      </c>
      <c r="D3197" s="270" t="s">
        <v>1079</v>
      </c>
      <c r="E3197" s="277" t="s">
        <v>1083</v>
      </c>
      <c r="F3197" s="279" t="s">
        <v>882</v>
      </c>
    </row>
    <row r="3198" spans="1:6" x14ac:dyDescent="0.3">
      <c r="A3198" s="264" t="str">
        <f t="shared" si="49"/>
        <v>KillingworthCT</v>
      </c>
      <c r="B3198" s="269">
        <v>6419</v>
      </c>
      <c r="C3198" s="270" t="s">
        <v>3504</v>
      </c>
      <c r="D3198" s="270" t="s">
        <v>1079</v>
      </c>
      <c r="E3198" s="277" t="s">
        <v>1083</v>
      </c>
      <c r="F3198" s="279" t="s">
        <v>882</v>
      </c>
    </row>
    <row r="3199" spans="1:6" x14ac:dyDescent="0.3">
      <c r="A3199" s="264" t="str">
        <f t="shared" si="49"/>
        <v>Beacon FallsCT</v>
      </c>
      <c r="B3199" s="269">
        <v>6403</v>
      </c>
      <c r="C3199" s="270" t="s">
        <v>3505</v>
      </c>
      <c r="D3199" s="270" t="s">
        <v>1079</v>
      </c>
      <c r="E3199" s="277" t="s">
        <v>1084</v>
      </c>
      <c r="F3199" s="279" t="s">
        <v>882</v>
      </c>
    </row>
    <row r="3200" spans="1:6" x14ac:dyDescent="0.3">
      <c r="A3200" s="264" t="str">
        <f t="shared" si="49"/>
        <v>North BranfordCT</v>
      </c>
      <c r="B3200" s="269">
        <v>6472</v>
      </c>
      <c r="C3200" s="270" t="s">
        <v>3497</v>
      </c>
      <c r="D3200" s="270" t="s">
        <v>1079</v>
      </c>
      <c r="E3200" s="277" t="s">
        <v>1084</v>
      </c>
      <c r="F3200" s="279" t="s">
        <v>882</v>
      </c>
    </row>
    <row r="3201" spans="1:6" x14ac:dyDescent="0.3">
      <c r="A3201" s="264" t="str">
        <f t="shared" si="49"/>
        <v>New HavenCT</v>
      </c>
      <c r="B3201" s="269">
        <v>6510</v>
      </c>
      <c r="C3201" s="270" t="s">
        <v>3429</v>
      </c>
      <c r="D3201" s="270" t="s">
        <v>1079</v>
      </c>
      <c r="E3201" s="277" t="s">
        <v>1084</v>
      </c>
      <c r="F3201" s="279" t="s">
        <v>882</v>
      </c>
    </row>
    <row r="3202" spans="1:6" x14ac:dyDescent="0.3">
      <c r="A3202" s="264" t="str">
        <f t="shared" si="49"/>
        <v>East WindsorCT</v>
      </c>
      <c r="B3202" s="269">
        <v>6088</v>
      </c>
      <c r="C3202" s="270" t="s">
        <v>3506</v>
      </c>
      <c r="D3202" s="270" t="s">
        <v>1079</v>
      </c>
      <c r="E3202" s="277" t="s">
        <v>1083</v>
      </c>
      <c r="F3202" s="279" t="s">
        <v>882</v>
      </c>
    </row>
    <row r="3203" spans="1:6" x14ac:dyDescent="0.3">
      <c r="A3203" s="264" t="str">
        <f t="shared" si="49"/>
        <v>MarlboroughCT</v>
      </c>
      <c r="B3203" s="269">
        <v>6447</v>
      </c>
      <c r="C3203" s="270" t="s">
        <v>3507</v>
      </c>
      <c r="D3203" s="270" t="s">
        <v>1079</v>
      </c>
      <c r="E3203" s="277" t="s">
        <v>1083</v>
      </c>
      <c r="F3203" s="279" t="s">
        <v>882</v>
      </c>
    </row>
    <row r="3204" spans="1:6" x14ac:dyDescent="0.3">
      <c r="A3204" s="264" t="str">
        <f t="shared" ref="A3204:A3267" si="50">CONCATENATE(C3204,D3204)</f>
        <v>HarwintonCT</v>
      </c>
      <c r="B3204" s="269">
        <v>6791</v>
      </c>
      <c r="C3204" s="270" t="s">
        <v>3508</v>
      </c>
      <c r="D3204" s="270" t="s">
        <v>1079</v>
      </c>
      <c r="E3204" s="277" t="s">
        <v>1087</v>
      </c>
      <c r="F3204" s="279" t="s">
        <v>882</v>
      </c>
    </row>
    <row r="3205" spans="1:6" x14ac:dyDescent="0.3">
      <c r="A3205" s="264" t="str">
        <f t="shared" si="50"/>
        <v>PlainfieldCT</v>
      </c>
      <c r="B3205" s="269">
        <v>6354</v>
      </c>
      <c r="C3205" s="270" t="s">
        <v>3495</v>
      </c>
      <c r="D3205" s="270" t="s">
        <v>1079</v>
      </c>
      <c r="E3205" s="277" t="s">
        <v>1088</v>
      </c>
      <c r="F3205" s="279" t="s">
        <v>882</v>
      </c>
    </row>
    <row r="3206" spans="1:6" x14ac:dyDescent="0.3">
      <c r="A3206" s="264" t="str">
        <f t="shared" si="50"/>
        <v>ColumbiaCT</v>
      </c>
      <c r="B3206" s="269">
        <v>6237</v>
      </c>
      <c r="C3206" s="270" t="s">
        <v>1487</v>
      </c>
      <c r="D3206" s="270" t="s">
        <v>1079</v>
      </c>
      <c r="E3206" s="277" t="s">
        <v>1083</v>
      </c>
      <c r="F3206" s="279" t="s">
        <v>882</v>
      </c>
    </row>
    <row r="3207" spans="1:6" x14ac:dyDescent="0.3">
      <c r="A3207" s="264" t="str">
        <f t="shared" si="50"/>
        <v>HigganumCT</v>
      </c>
      <c r="B3207" s="269">
        <v>6441</v>
      </c>
      <c r="C3207" s="270" t="s">
        <v>3509</v>
      </c>
      <c r="D3207" s="270" t="s">
        <v>1079</v>
      </c>
      <c r="E3207" s="277" t="s">
        <v>1083</v>
      </c>
      <c r="F3207" s="279" t="s">
        <v>882</v>
      </c>
    </row>
    <row r="3208" spans="1:6" x14ac:dyDescent="0.3">
      <c r="A3208" s="264" t="str">
        <f t="shared" si="50"/>
        <v>GlastonburyCT</v>
      </c>
      <c r="B3208" s="269">
        <v>6073</v>
      </c>
      <c r="C3208" s="270" t="s">
        <v>3444</v>
      </c>
      <c r="D3208" s="270" t="s">
        <v>1079</v>
      </c>
      <c r="E3208" s="277" t="s">
        <v>1083</v>
      </c>
      <c r="F3208" s="279" t="s">
        <v>882</v>
      </c>
    </row>
    <row r="3209" spans="1:6" x14ac:dyDescent="0.3">
      <c r="A3209" s="264" t="str">
        <f t="shared" si="50"/>
        <v>HebronCT</v>
      </c>
      <c r="B3209" s="269">
        <v>6248</v>
      </c>
      <c r="C3209" s="270" t="s">
        <v>3510</v>
      </c>
      <c r="D3209" s="270" t="s">
        <v>1079</v>
      </c>
      <c r="E3209" s="277" t="s">
        <v>1083</v>
      </c>
      <c r="F3209" s="279" t="s">
        <v>882</v>
      </c>
    </row>
    <row r="3210" spans="1:6" x14ac:dyDescent="0.3">
      <c r="A3210" s="264" t="str">
        <f t="shared" si="50"/>
        <v>East GranbyCT</v>
      </c>
      <c r="B3210" s="269">
        <v>6026</v>
      </c>
      <c r="C3210" s="270" t="s">
        <v>3511</v>
      </c>
      <c r="D3210" s="270" t="s">
        <v>1079</v>
      </c>
      <c r="E3210" s="277" t="s">
        <v>1083</v>
      </c>
      <c r="F3210" s="279" t="s">
        <v>882</v>
      </c>
    </row>
    <row r="3211" spans="1:6" x14ac:dyDescent="0.3">
      <c r="A3211" s="264" t="str">
        <f t="shared" si="50"/>
        <v>MansfieldCT</v>
      </c>
      <c r="B3211" s="269">
        <v>6250</v>
      </c>
      <c r="C3211" s="270" t="s">
        <v>1977</v>
      </c>
      <c r="D3211" s="270" t="s">
        <v>1079</v>
      </c>
      <c r="E3211" s="277" t="s">
        <v>1083</v>
      </c>
      <c r="F3211" s="279" t="s">
        <v>882</v>
      </c>
    </row>
    <row r="3212" spans="1:6" x14ac:dyDescent="0.3">
      <c r="A3212" s="264" t="str">
        <f t="shared" si="50"/>
        <v>North StoningtonCT</v>
      </c>
      <c r="B3212" s="269">
        <v>6359</v>
      </c>
      <c r="C3212" s="270" t="s">
        <v>3512</v>
      </c>
      <c r="D3212" s="270" t="s">
        <v>1079</v>
      </c>
      <c r="E3212" s="277" t="s">
        <v>1086</v>
      </c>
      <c r="F3212" s="279" t="s">
        <v>882</v>
      </c>
    </row>
    <row r="3213" spans="1:6" x14ac:dyDescent="0.3">
      <c r="A3213" s="264" t="str">
        <f t="shared" si="50"/>
        <v>East HaddamCT</v>
      </c>
      <c r="B3213" s="269">
        <v>6423</v>
      </c>
      <c r="C3213" s="270" t="s">
        <v>3513</v>
      </c>
      <c r="D3213" s="270" t="s">
        <v>1079</v>
      </c>
      <c r="E3213" s="277" t="s">
        <v>1083</v>
      </c>
      <c r="F3213" s="279" t="s">
        <v>882</v>
      </c>
    </row>
    <row r="3214" spans="1:6" x14ac:dyDescent="0.3">
      <c r="A3214" s="264" t="str">
        <f t="shared" si="50"/>
        <v>BoltonCT</v>
      </c>
      <c r="B3214" s="269">
        <v>6043</v>
      </c>
      <c r="C3214" s="270" t="s">
        <v>3514</v>
      </c>
      <c r="D3214" s="270" t="s">
        <v>1079</v>
      </c>
      <c r="E3214" s="277" t="s">
        <v>1083</v>
      </c>
      <c r="F3214" s="279" t="s">
        <v>882</v>
      </c>
    </row>
    <row r="3215" spans="1:6" x14ac:dyDescent="0.3">
      <c r="A3215" s="264" t="str">
        <f t="shared" si="50"/>
        <v>CanterburyCT</v>
      </c>
      <c r="B3215" s="269">
        <v>6331</v>
      </c>
      <c r="C3215" s="270" t="s">
        <v>3515</v>
      </c>
      <c r="D3215" s="270" t="s">
        <v>1079</v>
      </c>
      <c r="E3215" s="277" t="s">
        <v>1088</v>
      </c>
      <c r="F3215" s="279" t="s">
        <v>882</v>
      </c>
    </row>
    <row r="3216" spans="1:6" x14ac:dyDescent="0.3">
      <c r="A3216" s="264" t="str">
        <f t="shared" si="50"/>
        <v>Deep RiverCT</v>
      </c>
      <c r="B3216" s="269">
        <v>6417</v>
      </c>
      <c r="C3216" s="270" t="s">
        <v>3516</v>
      </c>
      <c r="D3216" s="270" t="s">
        <v>1079</v>
      </c>
      <c r="E3216" s="277" t="s">
        <v>1083</v>
      </c>
      <c r="F3216" s="279" t="s">
        <v>882</v>
      </c>
    </row>
    <row r="3217" spans="1:6" x14ac:dyDescent="0.3">
      <c r="A3217" s="264" t="str">
        <f t="shared" si="50"/>
        <v>FairfieldCT</v>
      </c>
      <c r="B3217" s="269">
        <v>6890</v>
      </c>
      <c r="C3217" s="270" t="s">
        <v>1201</v>
      </c>
      <c r="D3217" s="270" t="s">
        <v>1079</v>
      </c>
      <c r="E3217" s="277" t="s">
        <v>1081</v>
      </c>
      <c r="F3217" s="279" t="s">
        <v>882</v>
      </c>
    </row>
    <row r="3218" spans="1:6" x14ac:dyDescent="0.3">
      <c r="A3218" s="264" t="str">
        <f t="shared" si="50"/>
        <v>HartfordCT</v>
      </c>
      <c r="B3218" s="269">
        <v>6103</v>
      </c>
      <c r="C3218" s="270" t="s">
        <v>1319</v>
      </c>
      <c r="D3218" s="270" t="s">
        <v>1079</v>
      </c>
      <c r="E3218" s="277" t="s">
        <v>1083</v>
      </c>
      <c r="F3218" s="279" t="s">
        <v>882</v>
      </c>
    </row>
    <row r="3219" spans="1:6" x14ac:dyDescent="0.3">
      <c r="A3219" s="264" t="str">
        <f t="shared" si="50"/>
        <v>BethanyCT</v>
      </c>
      <c r="B3219" s="269">
        <v>6524</v>
      </c>
      <c r="C3219" s="270" t="s">
        <v>3517</v>
      </c>
      <c r="D3219" s="270" t="s">
        <v>1079</v>
      </c>
      <c r="E3219" s="277" t="s">
        <v>1084</v>
      </c>
      <c r="F3219" s="279" t="s">
        <v>882</v>
      </c>
    </row>
    <row r="3220" spans="1:6" x14ac:dyDescent="0.3">
      <c r="A3220" s="264" t="str">
        <f t="shared" si="50"/>
        <v>PrestonCT</v>
      </c>
      <c r="B3220" s="269">
        <v>6365</v>
      </c>
      <c r="C3220" s="270" t="s">
        <v>3518</v>
      </c>
      <c r="D3220" s="270" t="s">
        <v>1079</v>
      </c>
      <c r="E3220" s="277" t="s">
        <v>1086</v>
      </c>
      <c r="F3220" s="279" t="s">
        <v>882</v>
      </c>
    </row>
    <row r="3221" spans="1:6" x14ac:dyDescent="0.3">
      <c r="A3221" s="264" t="str">
        <f t="shared" si="50"/>
        <v>AshfordCT</v>
      </c>
      <c r="B3221" s="269">
        <v>6278</v>
      </c>
      <c r="C3221" s="270" t="s">
        <v>1300</v>
      </c>
      <c r="D3221" s="270" t="s">
        <v>1079</v>
      </c>
      <c r="E3221" s="277" t="s">
        <v>1088</v>
      </c>
      <c r="F3221" s="279" t="s">
        <v>882</v>
      </c>
    </row>
    <row r="3222" spans="1:6" x14ac:dyDescent="0.3">
      <c r="A3222" s="264" t="str">
        <f t="shared" si="50"/>
        <v>ThompsonCT</v>
      </c>
      <c r="B3222" s="269">
        <v>6255</v>
      </c>
      <c r="C3222" s="270" t="s">
        <v>3519</v>
      </c>
      <c r="D3222" s="270" t="s">
        <v>1079</v>
      </c>
      <c r="E3222" s="277" t="s">
        <v>1088</v>
      </c>
      <c r="F3222" s="279" t="s">
        <v>882</v>
      </c>
    </row>
    <row r="3223" spans="1:6" x14ac:dyDescent="0.3">
      <c r="A3223" s="264" t="str">
        <f t="shared" si="50"/>
        <v>ShermanCT</v>
      </c>
      <c r="B3223" s="269">
        <v>6784</v>
      </c>
      <c r="C3223" s="270" t="s">
        <v>3520</v>
      </c>
      <c r="D3223" s="270" t="s">
        <v>1079</v>
      </c>
      <c r="E3223" s="277" t="s">
        <v>1081</v>
      </c>
      <c r="F3223" s="279" t="s">
        <v>882</v>
      </c>
    </row>
    <row r="3224" spans="1:6" x14ac:dyDescent="0.3">
      <c r="A3224" s="264" t="str">
        <f t="shared" si="50"/>
        <v>EssexCT</v>
      </c>
      <c r="B3224" s="269">
        <v>6426</v>
      </c>
      <c r="C3224" s="270" t="s">
        <v>3260</v>
      </c>
      <c r="D3224" s="270" t="s">
        <v>1079</v>
      </c>
      <c r="E3224" s="277" t="s">
        <v>1083</v>
      </c>
      <c r="F3224" s="279" t="s">
        <v>882</v>
      </c>
    </row>
    <row r="3225" spans="1:6" x14ac:dyDescent="0.3">
      <c r="A3225" s="264" t="str">
        <f t="shared" si="50"/>
        <v>WaterburyCT</v>
      </c>
      <c r="B3225" s="269">
        <v>6702</v>
      </c>
      <c r="C3225" s="270" t="s">
        <v>3445</v>
      </c>
      <c r="D3225" s="270" t="s">
        <v>1079</v>
      </c>
      <c r="E3225" s="277" t="s">
        <v>1084</v>
      </c>
      <c r="F3225" s="279" t="s">
        <v>882</v>
      </c>
    </row>
    <row r="3226" spans="1:6" x14ac:dyDescent="0.3">
      <c r="A3226" s="264" t="str">
        <f t="shared" si="50"/>
        <v>ChesterCT</v>
      </c>
      <c r="B3226" s="269">
        <v>6412</v>
      </c>
      <c r="C3226" s="270" t="s">
        <v>2017</v>
      </c>
      <c r="D3226" s="270" t="s">
        <v>1079</v>
      </c>
      <c r="E3226" s="277" t="s">
        <v>1083</v>
      </c>
      <c r="F3226" s="279" t="s">
        <v>882</v>
      </c>
    </row>
    <row r="3227" spans="1:6" x14ac:dyDescent="0.3">
      <c r="A3227" s="264" t="str">
        <f t="shared" si="50"/>
        <v>ThompsonCT</v>
      </c>
      <c r="B3227" s="269">
        <v>6277</v>
      </c>
      <c r="C3227" s="270" t="s">
        <v>3519</v>
      </c>
      <c r="D3227" s="270" t="s">
        <v>1079</v>
      </c>
      <c r="E3227" s="277" t="s">
        <v>1088</v>
      </c>
      <c r="F3227" s="279" t="s">
        <v>882</v>
      </c>
    </row>
    <row r="3228" spans="1:6" x14ac:dyDescent="0.3">
      <c r="A3228" s="264" t="str">
        <f t="shared" si="50"/>
        <v>SalemCT</v>
      </c>
      <c r="B3228" s="269">
        <v>6420</v>
      </c>
      <c r="C3228" s="270" t="s">
        <v>1226</v>
      </c>
      <c r="D3228" s="270" t="s">
        <v>1079</v>
      </c>
      <c r="E3228" s="277" t="s">
        <v>1086</v>
      </c>
      <c r="F3228" s="279" t="s">
        <v>882</v>
      </c>
    </row>
    <row r="3229" spans="1:6" x14ac:dyDescent="0.3">
      <c r="A3229" s="264" t="str">
        <f t="shared" si="50"/>
        <v>SimsburyCT</v>
      </c>
      <c r="B3229" s="269">
        <v>6089</v>
      </c>
      <c r="C3229" s="270" t="s">
        <v>3470</v>
      </c>
      <c r="D3229" s="270" t="s">
        <v>1079</v>
      </c>
      <c r="E3229" s="277" t="s">
        <v>1083</v>
      </c>
      <c r="F3229" s="279" t="s">
        <v>882</v>
      </c>
    </row>
    <row r="3230" spans="1:6" x14ac:dyDescent="0.3">
      <c r="A3230" s="264" t="str">
        <f t="shared" si="50"/>
        <v>WaterfordCT</v>
      </c>
      <c r="B3230" s="269">
        <v>6375</v>
      </c>
      <c r="C3230" s="270" t="s">
        <v>2876</v>
      </c>
      <c r="D3230" s="270" t="s">
        <v>1079</v>
      </c>
      <c r="E3230" s="277" t="s">
        <v>1086</v>
      </c>
      <c r="F3230" s="279" t="s">
        <v>882</v>
      </c>
    </row>
    <row r="3231" spans="1:6" x14ac:dyDescent="0.3">
      <c r="A3231" s="264" t="str">
        <f t="shared" si="50"/>
        <v>NorwalkCT</v>
      </c>
      <c r="B3231" s="269">
        <v>6853</v>
      </c>
      <c r="C3231" s="270" t="s">
        <v>1984</v>
      </c>
      <c r="D3231" s="270" t="s">
        <v>1079</v>
      </c>
      <c r="E3231" s="277" t="s">
        <v>1081</v>
      </c>
      <c r="F3231" s="279" t="s">
        <v>882</v>
      </c>
    </row>
    <row r="3232" spans="1:6" x14ac:dyDescent="0.3">
      <c r="A3232" s="264" t="str">
        <f t="shared" si="50"/>
        <v>Pomfret CenterCT</v>
      </c>
      <c r="B3232" s="269">
        <v>6259</v>
      </c>
      <c r="C3232" s="270" t="s">
        <v>3521</v>
      </c>
      <c r="D3232" s="270" t="s">
        <v>1079</v>
      </c>
      <c r="E3232" s="277" t="s">
        <v>1088</v>
      </c>
      <c r="F3232" s="279" t="s">
        <v>882</v>
      </c>
    </row>
    <row r="3233" spans="1:6" x14ac:dyDescent="0.3">
      <c r="A3233" s="264" t="str">
        <f t="shared" si="50"/>
        <v>BethlehemCT</v>
      </c>
      <c r="B3233" s="269">
        <v>6751</v>
      </c>
      <c r="C3233" s="270" t="s">
        <v>3522</v>
      </c>
      <c r="D3233" s="270" t="s">
        <v>1079</v>
      </c>
      <c r="E3233" s="277" t="s">
        <v>1087</v>
      </c>
      <c r="F3233" s="279" t="s">
        <v>882</v>
      </c>
    </row>
    <row r="3234" spans="1:6" x14ac:dyDescent="0.3">
      <c r="A3234" s="264" t="str">
        <f t="shared" si="50"/>
        <v>HebronCT</v>
      </c>
      <c r="B3234" s="269">
        <v>6231</v>
      </c>
      <c r="C3234" s="270" t="s">
        <v>3510</v>
      </c>
      <c r="D3234" s="270" t="s">
        <v>1079</v>
      </c>
      <c r="E3234" s="277" t="s">
        <v>1083</v>
      </c>
      <c r="F3234" s="279" t="s">
        <v>882</v>
      </c>
    </row>
    <row r="3235" spans="1:6" x14ac:dyDescent="0.3">
      <c r="A3235" s="264" t="str">
        <f t="shared" si="50"/>
        <v>SimsburyCT</v>
      </c>
      <c r="B3235" s="269">
        <v>6092</v>
      </c>
      <c r="C3235" s="270" t="s">
        <v>3470</v>
      </c>
      <c r="D3235" s="270" t="s">
        <v>1079</v>
      </c>
      <c r="E3235" s="277" t="s">
        <v>1083</v>
      </c>
      <c r="F3235" s="279" t="s">
        <v>882</v>
      </c>
    </row>
    <row r="3236" spans="1:6" x14ac:dyDescent="0.3">
      <c r="A3236" s="264" t="str">
        <f t="shared" si="50"/>
        <v>GoshenCT</v>
      </c>
      <c r="B3236" s="269">
        <v>6756</v>
      </c>
      <c r="C3236" s="270" t="s">
        <v>1508</v>
      </c>
      <c r="D3236" s="270" t="s">
        <v>1079</v>
      </c>
      <c r="E3236" s="277" t="s">
        <v>1087</v>
      </c>
      <c r="F3236" s="279" t="s">
        <v>882</v>
      </c>
    </row>
    <row r="3237" spans="1:6" x14ac:dyDescent="0.3">
      <c r="A3237" s="264" t="str">
        <f t="shared" si="50"/>
        <v>CanaanCT</v>
      </c>
      <c r="B3237" s="269">
        <v>6018</v>
      </c>
      <c r="C3237" s="270" t="s">
        <v>3523</v>
      </c>
      <c r="D3237" s="270" t="s">
        <v>1079</v>
      </c>
      <c r="E3237" s="277" t="s">
        <v>1087</v>
      </c>
      <c r="F3237" s="279" t="s">
        <v>882</v>
      </c>
    </row>
    <row r="3238" spans="1:6" x14ac:dyDescent="0.3">
      <c r="A3238" s="264" t="str">
        <f t="shared" si="50"/>
        <v>East HaddamCT</v>
      </c>
      <c r="B3238" s="269">
        <v>6469</v>
      </c>
      <c r="C3238" s="270" t="s">
        <v>3513</v>
      </c>
      <c r="D3238" s="270" t="s">
        <v>1079</v>
      </c>
      <c r="E3238" s="277" t="s">
        <v>1083</v>
      </c>
      <c r="F3238" s="279" t="s">
        <v>882</v>
      </c>
    </row>
    <row r="3239" spans="1:6" x14ac:dyDescent="0.3">
      <c r="A3239" s="264" t="str">
        <f t="shared" si="50"/>
        <v>SuffieldCT</v>
      </c>
      <c r="B3239" s="269">
        <v>6093</v>
      </c>
      <c r="C3239" s="270" t="s">
        <v>3485</v>
      </c>
      <c r="D3239" s="270" t="s">
        <v>1079</v>
      </c>
      <c r="E3239" s="277" t="s">
        <v>1083</v>
      </c>
      <c r="F3239" s="279" t="s">
        <v>882</v>
      </c>
    </row>
    <row r="3240" spans="1:6" x14ac:dyDescent="0.3">
      <c r="A3240" s="264" t="str">
        <f t="shared" si="50"/>
        <v>BarkhamstedCT</v>
      </c>
      <c r="B3240" s="269">
        <v>6063</v>
      </c>
      <c r="C3240" s="270" t="s">
        <v>3524</v>
      </c>
      <c r="D3240" s="270" t="s">
        <v>1079</v>
      </c>
      <c r="E3240" s="277" t="s">
        <v>1087</v>
      </c>
      <c r="F3240" s="279" t="s">
        <v>882</v>
      </c>
    </row>
    <row r="3241" spans="1:6" x14ac:dyDescent="0.3">
      <c r="A3241" s="264" t="str">
        <f t="shared" si="50"/>
        <v>NorwichCT</v>
      </c>
      <c r="B3241" s="269">
        <v>6380</v>
      </c>
      <c r="C3241" s="270" t="s">
        <v>3433</v>
      </c>
      <c r="D3241" s="270" t="s">
        <v>1079</v>
      </c>
      <c r="E3241" s="277" t="s">
        <v>1086</v>
      </c>
      <c r="F3241" s="279" t="s">
        <v>882</v>
      </c>
    </row>
    <row r="3242" spans="1:6" x14ac:dyDescent="0.3">
      <c r="A3242" s="264" t="str">
        <f t="shared" si="50"/>
        <v>SharonCT</v>
      </c>
      <c r="B3242" s="269">
        <v>6069</v>
      </c>
      <c r="C3242" s="270" t="s">
        <v>3525</v>
      </c>
      <c r="D3242" s="270" t="s">
        <v>1079</v>
      </c>
      <c r="E3242" s="277" t="s">
        <v>1087</v>
      </c>
      <c r="F3242" s="279" t="s">
        <v>882</v>
      </c>
    </row>
    <row r="3243" spans="1:6" x14ac:dyDescent="0.3">
      <c r="A3243" s="264" t="str">
        <f t="shared" si="50"/>
        <v>WindhamCT</v>
      </c>
      <c r="B3243" s="269">
        <v>6280</v>
      </c>
      <c r="C3243" s="270" t="s">
        <v>3526</v>
      </c>
      <c r="D3243" s="270" t="s">
        <v>1079</v>
      </c>
      <c r="E3243" s="277" t="s">
        <v>1088</v>
      </c>
      <c r="F3243" s="279" t="s">
        <v>882</v>
      </c>
    </row>
    <row r="3244" spans="1:6" x14ac:dyDescent="0.3">
      <c r="A3244" s="264" t="str">
        <f t="shared" si="50"/>
        <v>MiddlefieldCT</v>
      </c>
      <c r="B3244" s="269">
        <v>6455</v>
      </c>
      <c r="C3244" s="270" t="s">
        <v>3527</v>
      </c>
      <c r="D3244" s="270" t="s">
        <v>1079</v>
      </c>
      <c r="E3244" s="277" t="s">
        <v>1083</v>
      </c>
      <c r="F3244" s="279" t="s">
        <v>882</v>
      </c>
    </row>
    <row r="3245" spans="1:6" x14ac:dyDescent="0.3">
      <c r="A3245" s="264" t="str">
        <f t="shared" si="50"/>
        <v>AndoverCT</v>
      </c>
      <c r="B3245" s="269">
        <v>6232</v>
      </c>
      <c r="C3245" s="270" t="s">
        <v>3528</v>
      </c>
      <c r="D3245" s="270" t="s">
        <v>1079</v>
      </c>
      <c r="E3245" s="277" t="s">
        <v>1083</v>
      </c>
      <c r="F3245" s="279" t="s">
        <v>882</v>
      </c>
    </row>
    <row r="3246" spans="1:6" x14ac:dyDescent="0.3">
      <c r="A3246" s="264" t="str">
        <f t="shared" si="50"/>
        <v>EssexCT</v>
      </c>
      <c r="B3246" s="269">
        <v>6442</v>
      </c>
      <c r="C3246" s="270" t="s">
        <v>3260</v>
      </c>
      <c r="D3246" s="270" t="s">
        <v>1079</v>
      </c>
      <c r="E3246" s="277" t="s">
        <v>1083</v>
      </c>
      <c r="F3246" s="279" t="s">
        <v>882</v>
      </c>
    </row>
    <row r="3247" spans="1:6" x14ac:dyDescent="0.3">
      <c r="A3247" s="264" t="str">
        <f t="shared" si="50"/>
        <v>VoluntownCT</v>
      </c>
      <c r="B3247" s="269">
        <v>6384</v>
      </c>
      <c r="C3247" s="270" t="s">
        <v>3529</v>
      </c>
      <c r="D3247" s="270" t="s">
        <v>1079</v>
      </c>
      <c r="E3247" s="277" t="s">
        <v>1086</v>
      </c>
      <c r="F3247" s="279" t="s">
        <v>882</v>
      </c>
    </row>
    <row r="3248" spans="1:6" x14ac:dyDescent="0.3">
      <c r="A3248" s="264" t="str">
        <f t="shared" si="50"/>
        <v>RoxburyCT</v>
      </c>
      <c r="B3248" s="269">
        <v>6783</v>
      </c>
      <c r="C3248" s="270" t="s">
        <v>3530</v>
      </c>
      <c r="D3248" s="270" t="s">
        <v>1079</v>
      </c>
      <c r="E3248" s="277" t="s">
        <v>1087</v>
      </c>
      <c r="F3248" s="279" t="s">
        <v>882</v>
      </c>
    </row>
    <row r="3249" spans="1:6" x14ac:dyDescent="0.3">
      <c r="A3249" s="264" t="str">
        <f t="shared" si="50"/>
        <v>SpragueCT</v>
      </c>
      <c r="B3249" s="269">
        <v>6330</v>
      </c>
      <c r="C3249" s="270" t="s">
        <v>3531</v>
      </c>
      <c r="D3249" s="270" t="s">
        <v>1079</v>
      </c>
      <c r="E3249" s="277" t="s">
        <v>1086</v>
      </c>
      <c r="F3249" s="279" t="s">
        <v>882</v>
      </c>
    </row>
    <row r="3250" spans="1:6" x14ac:dyDescent="0.3">
      <c r="A3250" s="264" t="str">
        <f t="shared" si="50"/>
        <v>HaddamCT</v>
      </c>
      <c r="B3250" s="269">
        <v>6438</v>
      </c>
      <c r="C3250" s="270" t="s">
        <v>3532</v>
      </c>
      <c r="D3250" s="270" t="s">
        <v>1079</v>
      </c>
      <c r="E3250" s="277" t="s">
        <v>1083</v>
      </c>
      <c r="F3250" s="279" t="s">
        <v>882</v>
      </c>
    </row>
    <row r="3251" spans="1:6" x14ac:dyDescent="0.3">
      <c r="A3251" s="264" t="str">
        <f t="shared" si="50"/>
        <v>KentCT</v>
      </c>
      <c r="B3251" s="269">
        <v>6757</v>
      </c>
      <c r="C3251" s="270" t="s">
        <v>3533</v>
      </c>
      <c r="D3251" s="270" t="s">
        <v>1079</v>
      </c>
      <c r="E3251" s="277" t="s">
        <v>1087</v>
      </c>
      <c r="F3251" s="279" t="s">
        <v>882</v>
      </c>
    </row>
    <row r="3252" spans="1:6" x14ac:dyDescent="0.3">
      <c r="A3252" s="264" t="str">
        <f t="shared" si="50"/>
        <v>WindhamCT</v>
      </c>
      <c r="B3252" s="269">
        <v>6256</v>
      </c>
      <c r="C3252" s="270" t="s">
        <v>3526</v>
      </c>
      <c r="D3252" s="270" t="s">
        <v>1079</v>
      </c>
      <c r="E3252" s="277" t="s">
        <v>1088</v>
      </c>
      <c r="F3252" s="279" t="s">
        <v>882</v>
      </c>
    </row>
    <row r="3253" spans="1:6" x14ac:dyDescent="0.3">
      <c r="A3253" s="264" t="str">
        <f t="shared" si="50"/>
        <v>SalisburyCT</v>
      </c>
      <c r="B3253" s="269">
        <v>6039</v>
      </c>
      <c r="C3253" s="270" t="s">
        <v>1097</v>
      </c>
      <c r="D3253" s="270" t="s">
        <v>1079</v>
      </c>
      <c r="E3253" s="277" t="s">
        <v>1087</v>
      </c>
      <c r="F3253" s="279" t="s">
        <v>882</v>
      </c>
    </row>
    <row r="3254" spans="1:6" x14ac:dyDescent="0.3">
      <c r="A3254" s="264" t="str">
        <f t="shared" si="50"/>
        <v>SterlingCT</v>
      </c>
      <c r="B3254" s="269">
        <v>6377</v>
      </c>
      <c r="C3254" s="270" t="s">
        <v>1078</v>
      </c>
      <c r="D3254" s="270" t="s">
        <v>1079</v>
      </c>
      <c r="E3254" s="277" t="s">
        <v>1088</v>
      </c>
      <c r="F3254" s="279" t="s">
        <v>882</v>
      </c>
    </row>
    <row r="3255" spans="1:6" x14ac:dyDescent="0.3">
      <c r="A3255" s="264" t="str">
        <f t="shared" si="50"/>
        <v>BozrahCT</v>
      </c>
      <c r="B3255" s="269">
        <v>6334</v>
      </c>
      <c r="C3255" s="270" t="s">
        <v>3534</v>
      </c>
      <c r="D3255" s="270" t="s">
        <v>1079</v>
      </c>
      <c r="E3255" s="277" t="s">
        <v>1086</v>
      </c>
      <c r="F3255" s="279" t="s">
        <v>882</v>
      </c>
    </row>
    <row r="3256" spans="1:6" x14ac:dyDescent="0.3">
      <c r="A3256" s="264" t="str">
        <f t="shared" si="50"/>
        <v>ChaplinCT</v>
      </c>
      <c r="B3256" s="269">
        <v>6235</v>
      </c>
      <c r="C3256" s="270" t="s">
        <v>3535</v>
      </c>
      <c r="D3256" s="270" t="s">
        <v>1079</v>
      </c>
      <c r="E3256" s="277" t="s">
        <v>1088</v>
      </c>
      <c r="F3256" s="279" t="s">
        <v>882</v>
      </c>
    </row>
    <row r="3257" spans="1:6" x14ac:dyDescent="0.3">
      <c r="A3257" s="264" t="str">
        <f t="shared" si="50"/>
        <v>New PrestonCT</v>
      </c>
      <c r="B3257" s="269">
        <v>6777</v>
      </c>
      <c r="C3257" s="270" t="s">
        <v>3536</v>
      </c>
      <c r="D3257" s="270" t="s">
        <v>1079</v>
      </c>
      <c r="E3257" s="277" t="s">
        <v>1087</v>
      </c>
      <c r="F3257" s="279" t="s">
        <v>882</v>
      </c>
    </row>
    <row r="3258" spans="1:6" x14ac:dyDescent="0.3">
      <c r="A3258" s="264" t="str">
        <f t="shared" si="50"/>
        <v>HamptonCT</v>
      </c>
      <c r="B3258" s="269">
        <v>6247</v>
      </c>
      <c r="C3258" s="270" t="s">
        <v>1847</v>
      </c>
      <c r="D3258" s="270" t="s">
        <v>1079</v>
      </c>
      <c r="E3258" s="277" t="s">
        <v>1088</v>
      </c>
      <c r="F3258" s="279" t="s">
        <v>882</v>
      </c>
    </row>
    <row r="3259" spans="1:6" x14ac:dyDescent="0.3">
      <c r="A3259" s="264" t="str">
        <f t="shared" si="50"/>
        <v>PlymouthCT</v>
      </c>
      <c r="B3259" s="269">
        <v>6782</v>
      </c>
      <c r="C3259" s="270" t="s">
        <v>1391</v>
      </c>
      <c r="D3259" s="270" t="s">
        <v>1079</v>
      </c>
      <c r="E3259" s="277" t="s">
        <v>1087</v>
      </c>
      <c r="F3259" s="279" t="s">
        <v>882</v>
      </c>
    </row>
    <row r="3260" spans="1:6" x14ac:dyDescent="0.3">
      <c r="A3260" s="264" t="str">
        <f t="shared" si="50"/>
        <v>MorrisCT</v>
      </c>
      <c r="B3260" s="269">
        <v>6763</v>
      </c>
      <c r="C3260" s="270" t="s">
        <v>1352</v>
      </c>
      <c r="D3260" s="270" t="s">
        <v>1079</v>
      </c>
      <c r="E3260" s="277" t="s">
        <v>1087</v>
      </c>
      <c r="F3260" s="279" t="s">
        <v>882</v>
      </c>
    </row>
    <row r="3261" spans="1:6" x14ac:dyDescent="0.3">
      <c r="A3261" s="264" t="str">
        <f t="shared" si="50"/>
        <v>North GranbyCT</v>
      </c>
      <c r="B3261" s="269">
        <v>6060</v>
      </c>
      <c r="C3261" s="270" t="s">
        <v>3537</v>
      </c>
      <c r="D3261" s="270" t="s">
        <v>1079</v>
      </c>
      <c r="E3261" s="277" t="s">
        <v>1083</v>
      </c>
      <c r="F3261" s="279" t="s">
        <v>882</v>
      </c>
    </row>
    <row r="3262" spans="1:6" x14ac:dyDescent="0.3">
      <c r="A3262" s="264" t="str">
        <f t="shared" si="50"/>
        <v>NorfolkCT</v>
      </c>
      <c r="B3262" s="269">
        <v>6058</v>
      </c>
      <c r="C3262" s="270" t="s">
        <v>1807</v>
      </c>
      <c r="D3262" s="270" t="s">
        <v>1079</v>
      </c>
      <c r="E3262" s="277" t="s">
        <v>1087</v>
      </c>
      <c r="F3262" s="279" t="s">
        <v>882</v>
      </c>
    </row>
    <row r="3263" spans="1:6" x14ac:dyDescent="0.3">
      <c r="A3263" s="264" t="str">
        <f t="shared" si="50"/>
        <v>SalisburyCT</v>
      </c>
      <c r="B3263" s="269">
        <v>6068</v>
      </c>
      <c r="C3263" s="270" t="s">
        <v>1097</v>
      </c>
      <c r="D3263" s="270" t="s">
        <v>1079</v>
      </c>
      <c r="E3263" s="277" t="s">
        <v>1087</v>
      </c>
      <c r="F3263" s="279" t="s">
        <v>882</v>
      </c>
    </row>
    <row r="3264" spans="1:6" x14ac:dyDescent="0.3">
      <c r="A3264" s="264" t="str">
        <f t="shared" si="50"/>
        <v>BridgewaterCT</v>
      </c>
      <c r="B3264" s="269">
        <v>6752</v>
      </c>
      <c r="C3264" s="270" t="s">
        <v>3538</v>
      </c>
      <c r="D3264" s="270" t="s">
        <v>1079</v>
      </c>
      <c r="E3264" s="277" t="s">
        <v>1087</v>
      </c>
      <c r="F3264" s="279" t="s">
        <v>882</v>
      </c>
    </row>
    <row r="3265" spans="1:6" x14ac:dyDescent="0.3">
      <c r="A3265" s="264" t="str">
        <f t="shared" si="50"/>
        <v>FranklinCT</v>
      </c>
      <c r="B3265" s="269">
        <v>6254</v>
      </c>
      <c r="C3265" s="270" t="s">
        <v>3539</v>
      </c>
      <c r="D3265" s="270" t="s">
        <v>1079</v>
      </c>
      <c r="E3265" s="277" t="s">
        <v>1086</v>
      </c>
      <c r="F3265" s="279" t="s">
        <v>882</v>
      </c>
    </row>
    <row r="3266" spans="1:6" x14ac:dyDescent="0.3">
      <c r="A3266" s="264" t="str">
        <f t="shared" si="50"/>
        <v>WarrenCT</v>
      </c>
      <c r="B3266" s="269">
        <v>6754</v>
      </c>
      <c r="C3266" s="270" t="s">
        <v>2146</v>
      </c>
      <c r="D3266" s="270" t="s">
        <v>1079</v>
      </c>
      <c r="E3266" s="277" t="s">
        <v>1087</v>
      </c>
      <c r="F3266" s="279" t="s">
        <v>882</v>
      </c>
    </row>
    <row r="3267" spans="1:6" x14ac:dyDescent="0.3">
      <c r="A3267" s="264" t="str">
        <f t="shared" si="50"/>
        <v>LitchfieldCT</v>
      </c>
      <c r="B3267" s="269">
        <v>6750</v>
      </c>
      <c r="C3267" s="270" t="s">
        <v>3216</v>
      </c>
      <c r="D3267" s="270" t="s">
        <v>1079</v>
      </c>
      <c r="E3267" s="277" t="s">
        <v>1087</v>
      </c>
      <c r="F3267" s="279" t="s">
        <v>882</v>
      </c>
    </row>
    <row r="3268" spans="1:6" x14ac:dyDescent="0.3">
      <c r="A3268" s="264" t="str">
        <f t="shared" ref="A3268:A3331" si="51">CONCATENATE(C3268,D3268)</f>
        <v>WashingtonCT</v>
      </c>
      <c r="B3268" s="269">
        <v>6794</v>
      </c>
      <c r="C3268" s="270" t="s">
        <v>1404</v>
      </c>
      <c r="D3268" s="270" t="s">
        <v>1079</v>
      </c>
      <c r="E3268" s="277" t="s">
        <v>1087</v>
      </c>
      <c r="F3268" s="279" t="s">
        <v>882</v>
      </c>
    </row>
    <row r="3269" spans="1:6" x14ac:dyDescent="0.3">
      <c r="A3269" s="264" t="str">
        <f t="shared" si="51"/>
        <v>SimsburyCT</v>
      </c>
      <c r="B3269" s="269">
        <v>6081</v>
      </c>
      <c r="C3269" s="270" t="s">
        <v>3470</v>
      </c>
      <c r="D3269" s="270" t="s">
        <v>1079</v>
      </c>
      <c r="E3269" s="277" t="s">
        <v>1083</v>
      </c>
      <c r="F3269" s="279" t="s">
        <v>882</v>
      </c>
    </row>
    <row r="3270" spans="1:6" x14ac:dyDescent="0.3">
      <c r="A3270" s="264" t="str">
        <f t="shared" si="51"/>
        <v>ColebrookCT</v>
      </c>
      <c r="B3270" s="269">
        <v>6021</v>
      </c>
      <c r="C3270" s="270" t="s">
        <v>3540</v>
      </c>
      <c r="D3270" s="270" t="s">
        <v>1079</v>
      </c>
      <c r="E3270" s="277" t="s">
        <v>1087</v>
      </c>
      <c r="F3270" s="279" t="s">
        <v>882</v>
      </c>
    </row>
    <row r="3271" spans="1:6" x14ac:dyDescent="0.3">
      <c r="A3271" s="264" t="str">
        <f t="shared" si="51"/>
        <v>EastfordCT</v>
      </c>
      <c r="B3271" s="269">
        <v>6242</v>
      </c>
      <c r="C3271" s="270" t="s">
        <v>3541</v>
      </c>
      <c r="D3271" s="270" t="s">
        <v>1079</v>
      </c>
      <c r="E3271" s="277" t="s">
        <v>1088</v>
      </c>
      <c r="F3271" s="279" t="s">
        <v>882</v>
      </c>
    </row>
    <row r="3272" spans="1:6" x14ac:dyDescent="0.3">
      <c r="A3272" s="264" t="str">
        <f t="shared" si="51"/>
        <v>WashingtonCT</v>
      </c>
      <c r="B3272" s="269">
        <v>6793</v>
      </c>
      <c r="C3272" s="270" t="s">
        <v>1404</v>
      </c>
      <c r="D3272" s="270" t="s">
        <v>1079</v>
      </c>
      <c r="E3272" s="277" t="s">
        <v>1087</v>
      </c>
      <c r="F3272" s="279" t="s">
        <v>882</v>
      </c>
    </row>
    <row r="3273" spans="1:6" x14ac:dyDescent="0.3">
      <c r="A3273" s="264" t="str">
        <f t="shared" si="51"/>
        <v>CanaanCT</v>
      </c>
      <c r="B3273" s="269">
        <v>6031</v>
      </c>
      <c r="C3273" s="270" t="s">
        <v>3523</v>
      </c>
      <c r="D3273" s="270" t="s">
        <v>1079</v>
      </c>
      <c r="E3273" s="277" t="s">
        <v>1087</v>
      </c>
      <c r="F3273" s="279" t="s">
        <v>882</v>
      </c>
    </row>
    <row r="3274" spans="1:6" x14ac:dyDescent="0.3">
      <c r="A3274" s="264" t="str">
        <f t="shared" si="51"/>
        <v>BerlinCT</v>
      </c>
      <c r="B3274" s="269">
        <v>6023</v>
      </c>
      <c r="C3274" s="270" t="s">
        <v>1815</v>
      </c>
      <c r="D3274" s="270" t="s">
        <v>1079</v>
      </c>
      <c r="E3274" s="277" t="s">
        <v>1083</v>
      </c>
      <c r="F3274" s="279" t="s">
        <v>882</v>
      </c>
    </row>
    <row r="3275" spans="1:6" x14ac:dyDescent="0.3">
      <c r="A3275" s="264" t="str">
        <f t="shared" si="51"/>
        <v>HartlandCT</v>
      </c>
      <c r="B3275" s="269">
        <v>6027</v>
      </c>
      <c r="C3275" s="270" t="s">
        <v>3542</v>
      </c>
      <c r="D3275" s="270" t="s">
        <v>1079</v>
      </c>
      <c r="E3275" s="277" t="s">
        <v>1083</v>
      </c>
      <c r="F3275" s="279" t="s">
        <v>882</v>
      </c>
    </row>
    <row r="3276" spans="1:6" x14ac:dyDescent="0.3">
      <c r="A3276" s="264" t="str">
        <f t="shared" si="51"/>
        <v>MiddlefieldCT</v>
      </c>
      <c r="B3276" s="269">
        <v>6481</v>
      </c>
      <c r="C3276" s="270" t="s">
        <v>3527</v>
      </c>
      <c r="D3276" s="270" t="s">
        <v>1079</v>
      </c>
      <c r="E3276" s="277" t="s">
        <v>1083</v>
      </c>
      <c r="F3276" s="279" t="s">
        <v>882</v>
      </c>
    </row>
    <row r="3277" spans="1:6" x14ac:dyDescent="0.3">
      <c r="A3277" s="264" t="str">
        <f t="shared" si="51"/>
        <v>WoodstockCT</v>
      </c>
      <c r="B3277" s="269">
        <v>6282</v>
      </c>
      <c r="C3277" s="270" t="s">
        <v>1472</v>
      </c>
      <c r="D3277" s="270" t="s">
        <v>1079</v>
      </c>
      <c r="E3277" s="277" t="s">
        <v>1088</v>
      </c>
      <c r="F3277" s="279" t="s">
        <v>882</v>
      </c>
    </row>
    <row r="3278" spans="1:6" x14ac:dyDescent="0.3">
      <c r="A3278" s="264" t="str">
        <f t="shared" si="51"/>
        <v>CornwallCT</v>
      </c>
      <c r="B3278" s="269">
        <v>6796</v>
      </c>
      <c r="C3278" s="270" t="s">
        <v>3543</v>
      </c>
      <c r="D3278" s="270" t="s">
        <v>1079</v>
      </c>
      <c r="E3278" s="277" t="s">
        <v>1087</v>
      </c>
      <c r="F3278" s="279" t="s">
        <v>882</v>
      </c>
    </row>
    <row r="3279" spans="1:6" x14ac:dyDescent="0.3">
      <c r="A3279" s="264" t="str">
        <f t="shared" si="51"/>
        <v>New MilfordCT</v>
      </c>
      <c r="B3279" s="269">
        <v>6755</v>
      </c>
      <c r="C3279" s="270" t="s">
        <v>3449</v>
      </c>
      <c r="D3279" s="270" t="s">
        <v>1079</v>
      </c>
      <c r="E3279" s="277" t="s">
        <v>1087</v>
      </c>
      <c r="F3279" s="279" t="s">
        <v>882</v>
      </c>
    </row>
    <row r="3280" spans="1:6" x14ac:dyDescent="0.3">
      <c r="A3280" s="264" t="str">
        <f t="shared" si="51"/>
        <v>LitchfieldCT</v>
      </c>
      <c r="B3280" s="269">
        <v>6778</v>
      </c>
      <c r="C3280" s="270" t="s">
        <v>3216</v>
      </c>
      <c r="D3280" s="270" t="s">
        <v>1079</v>
      </c>
      <c r="E3280" s="277" t="s">
        <v>1087</v>
      </c>
      <c r="F3280" s="279" t="s">
        <v>882</v>
      </c>
    </row>
    <row r="3281" spans="1:6" x14ac:dyDescent="0.3">
      <c r="A3281" s="264" t="str">
        <f t="shared" si="51"/>
        <v>GranbyCT</v>
      </c>
      <c r="B3281" s="269">
        <v>6090</v>
      </c>
      <c r="C3281" s="270" t="s">
        <v>3498</v>
      </c>
      <c r="D3281" s="270" t="s">
        <v>1079</v>
      </c>
      <c r="E3281" s="277" t="s">
        <v>1083</v>
      </c>
      <c r="F3281" s="279" t="s">
        <v>882</v>
      </c>
    </row>
    <row r="3282" spans="1:6" x14ac:dyDescent="0.3">
      <c r="A3282" s="264" t="str">
        <f t="shared" si="51"/>
        <v>KentCT</v>
      </c>
      <c r="B3282" s="269">
        <v>6785</v>
      </c>
      <c r="C3282" s="270" t="s">
        <v>3533</v>
      </c>
      <c r="D3282" s="270" t="s">
        <v>1079</v>
      </c>
      <c r="E3282" s="277" t="s">
        <v>1087</v>
      </c>
      <c r="F3282" s="279" t="s">
        <v>882</v>
      </c>
    </row>
    <row r="3283" spans="1:6" x14ac:dyDescent="0.3">
      <c r="A3283" s="264" t="str">
        <f t="shared" si="51"/>
        <v>EssexCT</v>
      </c>
      <c r="B3283" s="269">
        <v>6409</v>
      </c>
      <c r="C3283" s="270" t="s">
        <v>3260</v>
      </c>
      <c r="D3283" s="270" t="s">
        <v>1079</v>
      </c>
      <c r="E3283" s="277" t="s">
        <v>1083</v>
      </c>
      <c r="F3283" s="279" t="s">
        <v>882</v>
      </c>
    </row>
    <row r="3284" spans="1:6" x14ac:dyDescent="0.3">
      <c r="A3284" s="264" t="str">
        <f t="shared" si="51"/>
        <v>PlainfieldCT</v>
      </c>
      <c r="B3284" s="269">
        <v>6332</v>
      </c>
      <c r="C3284" s="270" t="s">
        <v>3495</v>
      </c>
      <c r="D3284" s="270" t="s">
        <v>1079</v>
      </c>
      <c r="E3284" s="277" t="s">
        <v>1088</v>
      </c>
      <c r="F3284" s="279" t="s">
        <v>882</v>
      </c>
    </row>
    <row r="3285" spans="1:6" x14ac:dyDescent="0.3">
      <c r="A3285" s="264" t="str">
        <f t="shared" si="51"/>
        <v>StamfordCT</v>
      </c>
      <c r="B3285" s="269">
        <v>6904</v>
      </c>
      <c r="C3285" s="270" t="s">
        <v>3427</v>
      </c>
      <c r="D3285" s="270" t="s">
        <v>1079</v>
      </c>
      <c r="E3285" s="277" t="s">
        <v>1081</v>
      </c>
      <c r="F3285" s="279" t="s">
        <v>882</v>
      </c>
    </row>
    <row r="3286" spans="1:6" x14ac:dyDescent="0.3">
      <c r="A3286" s="264" t="str">
        <f t="shared" si="51"/>
        <v>HartlandCT</v>
      </c>
      <c r="B3286" s="269">
        <v>6065</v>
      </c>
      <c r="C3286" s="270" t="s">
        <v>3542</v>
      </c>
      <c r="D3286" s="270" t="s">
        <v>1079</v>
      </c>
      <c r="E3286" s="277" t="s">
        <v>1083</v>
      </c>
      <c r="F3286" s="279" t="s">
        <v>882</v>
      </c>
    </row>
    <row r="3287" spans="1:6" x14ac:dyDescent="0.3">
      <c r="A3287" s="264" t="str">
        <f t="shared" si="51"/>
        <v>ThompsonCT</v>
      </c>
      <c r="B3287" s="269">
        <v>6262</v>
      </c>
      <c r="C3287" s="270" t="s">
        <v>3519</v>
      </c>
      <c r="D3287" s="270" t="s">
        <v>1079</v>
      </c>
      <c r="E3287" s="277" t="s">
        <v>1088</v>
      </c>
      <c r="F3287" s="279" t="s">
        <v>882</v>
      </c>
    </row>
    <row r="3288" spans="1:6" x14ac:dyDescent="0.3">
      <c r="A3288" s="264" t="str">
        <f t="shared" si="51"/>
        <v>BrooklynCT</v>
      </c>
      <c r="B3288" s="269">
        <v>6387</v>
      </c>
      <c r="C3288" s="270" t="s">
        <v>3496</v>
      </c>
      <c r="D3288" s="270" t="s">
        <v>1079</v>
      </c>
      <c r="E3288" s="277" t="s">
        <v>1088</v>
      </c>
      <c r="F3288" s="279" t="s">
        <v>882</v>
      </c>
    </row>
    <row r="3289" spans="1:6" x14ac:dyDescent="0.3">
      <c r="A3289" s="264" t="str">
        <f t="shared" si="51"/>
        <v>South WindhamCT</v>
      </c>
      <c r="B3289" s="269">
        <v>6266</v>
      </c>
      <c r="C3289" s="270" t="s">
        <v>3544</v>
      </c>
      <c r="D3289" s="270" t="s">
        <v>1079</v>
      </c>
      <c r="E3289" s="277" t="s">
        <v>1088</v>
      </c>
      <c r="F3289" s="279" t="s">
        <v>882</v>
      </c>
    </row>
    <row r="3290" spans="1:6" x14ac:dyDescent="0.3">
      <c r="A3290" s="264" t="str">
        <f t="shared" si="51"/>
        <v>CanaanCT</v>
      </c>
      <c r="B3290" s="269">
        <v>6024</v>
      </c>
      <c r="C3290" s="270" t="s">
        <v>3523</v>
      </c>
      <c r="D3290" s="270" t="s">
        <v>1079</v>
      </c>
      <c r="E3290" s="277" t="s">
        <v>1087</v>
      </c>
      <c r="F3290" s="279" t="s">
        <v>882</v>
      </c>
    </row>
    <row r="3291" spans="1:6" x14ac:dyDescent="0.3">
      <c r="A3291" s="264" t="str">
        <f t="shared" si="51"/>
        <v>ScotlandCT</v>
      </c>
      <c r="B3291" s="269">
        <v>6264</v>
      </c>
      <c r="C3291" s="270" t="s">
        <v>3545</v>
      </c>
      <c r="D3291" s="270" t="s">
        <v>1079</v>
      </c>
      <c r="E3291" s="277" t="s">
        <v>1088</v>
      </c>
      <c r="F3291" s="279" t="s">
        <v>882</v>
      </c>
    </row>
    <row r="3292" spans="1:6" x14ac:dyDescent="0.3">
      <c r="A3292" s="264" t="str">
        <f t="shared" si="51"/>
        <v>MontvilleCT</v>
      </c>
      <c r="B3292" s="269">
        <v>6353</v>
      </c>
      <c r="C3292" s="270" t="s">
        <v>3486</v>
      </c>
      <c r="D3292" s="270" t="s">
        <v>1079</v>
      </c>
      <c r="E3292" s="277" t="s">
        <v>1086</v>
      </c>
      <c r="F3292" s="279" t="s">
        <v>882</v>
      </c>
    </row>
    <row r="3293" spans="1:6" x14ac:dyDescent="0.3">
      <c r="A3293" s="264" t="str">
        <f t="shared" si="51"/>
        <v>KillinglyCT</v>
      </c>
      <c r="B3293" s="269">
        <v>6263</v>
      </c>
      <c r="C3293" s="270" t="s">
        <v>3483</v>
      </c>
      <c r="D3293" s="270" t="s">
        <v>1079</v>
      </c>
      <c r="E3293" s="277" t="s">
        <v>1088</v>
      </c>
      <c r="F3293" s="279" t="s">
        <v>882</v>
      </c>
    </row>
    <row r="3294" spans="1:6" x14ac:dyDescent="0.3">
      <c r="A3294" s="264" t="str">
        <f t="shared" si="51"/>
        <v>East HamptonCT</v>
      </c>
      <c r="B3294" s="269">
        <v>6414</v>
      </c>
      <c r="C3294" s="270" t="s">
        <v>3479</v>
      </c>
      <c r="D3294" s="270" t="s">
        <v>1079</v>
      </c>
      <c r="E3294" s="277" t="s">
        <v>1083</v>
      </c>
      <c r="F3294" s="279" t="s">
        <v>882</v>
      </c>
    </row>
    <row r="3295" spans="1:6" x14ac:dyDescent="0.3">
      <c r="A3295" s="264" t="str">
        <f t="shared" si="51"/>
        <v>SouthingtonCT</v>
      </c>
      <c r="B3295" s="269">
        <v>6467</v>
      </c>
      <c r="C3295" s="270" t="s">
        <v>3438</v>
      </c>
      <c r="D3295" s="270" t="s">
        <v>1079</v>
      </c>
      <c r="E3295" s="277" t="s">
        <v>1083</v>
      </c>
      <c r="F3295" s="279" t="s">
        <v>882</v>
      </c>
    </row>
    <row r="3296" spans="1:6" x14ac:dyDescent="0.3">
      <c r="A3296" s="264" t="str">
        <f t="shared" si="51"/>
        <v>KillinglyCT</v>
      </c>
      <c r="B3296" s="269">
        <v>6243</v>
      </c>
      <c r="C3296" s="270" t="s">
        <v>3483</v>
      </c>
      <c r="D3296" s="270" t="s">
        <v>1079</v>
      </c>
      <c r="E3296" s="277" t="s">
        <v>1088</v>
      </c>
      <c r="F3296" s="279" t="s">
        <v>882</v>
      </c>
    </row>
    <row r="3297" spans="1:6" x14ac:dyDescent="0.3">
      <c r="A3297" s="264" t="str">
        <f t="shared" si="51"/>
        <v>CornwallCT</v>
      </c>
      <c r="B3297" s="269">
        <v>6753</v>
      </c>
      <c r="C3297" s="270" t="s">
        <v>3543</v>
      </c>
      <c r="D3297" s="270" t="s">
        <v>1079</v>
      </c>
      <c r="E3297" s="277" t="s">
        <v>1087</v>
      </c>
      <c r="F3297" s="279" t="s">
        <v>882</v>
      </c>
    </row>
    <row r="3298" spans="1:6" x14ac:dyDescent="0.3">
      <c r="A3298" s="264" t="str">
        <f t="shared" si="51"/>
        <v>HartlandCT</v>
      </c>
      <c r="B3298" s="269">
        <v>6091</v>
      </c>
      <c r="C3298" s="270" t="s">
        <v>3542</v>
      </c>
      <c r="D3298" s="270" t="s">
        <v>1079</v>
      </c>
      <c r="E3298" s="277" t="s">
        <v>1083</v>
      </c>
      <c r="F3298" s="279" t="s">
        <v>882</v>
      </c>
    </row>
    <row r="3299" spans="1:6" x14ac:dyDescent="0.3">
      <c r="A3299" s="264" t="str">
        <f t="shared" si="51"/>
        <v>Stafford SpringsCT</v>
      </c>
      <c r="B3299" s="269">
        <v>6075</v>
      </c>
      <c r="C3299" s="270" t="s">
        <v>3478</v>
      </c>
      <c r="D3299" s="270" t="s">
        <v>1079</v>
      </c>
      <c r="E3299" s="277" t="s">
        <v>1083</v>
      </c>
      <c r="F3299" s="279" t="s">
        <v>882</v>
      </c>
    </row>
    <row r="3300" spans="1:6" x14ac:dyDescent="0.3">
      <c r="A3300" s="264" t="str">
        <f t="shared" si="51"/>
        <v>GilmanCT</v>
      </c>
      <c r="B3300" s="269">
        <v>6336</v>
      </c>
      <c r="C3300" s="270" t="s">
        <v>3546</v>
      </c>
      <c r="D3300" s="270" t="s">
        <v>1079</v>
      </c>
      <c r="E3300" s="277" t="s">
        <v>1086</v>
      </c>
      <c r="F3300" s="279" t="s">
        <v>882</v>
      </c>
    </row>
    <row r="3301" spans="1:6" x14ac:dyDescent="0.3">
      <c r="A3301" s="264" t="str">
        <f t="shared" si="51"/>
        <v>Pomfret CenterCT</v>
      </c>
      <c r="B3301" s="269">
        <v>6230</v>
      </c>
      <c r="C3301" s="270" t="s">
        <v>3521</v>
      </c>
      <c r="D3301" s="270" t="s">
        <v>1079</v>
      </c>
      <c r="E3301" s="277" t="s">
        <v>1088</v>
      </c>
      <c r="F3301" s="279" t="s">
        <v>882</v>
      </c>
    </row>
    <row r="3302" spans="1:6" x14ac:dyDescent="0.3">
      <c r="A3302" s="264" t="str">
        <f t="shared" si="51"/>
        <v>WashingtonDC</v>
      </c>
      <c r="B3302" s="269">
        <v>20002</v>
      </c>
      <c r="C3302" s="270" t="s">
        <v>1404</v>
      </c>
      <c r="D3302" s="270" t="s">
        <v>1090</v>
      </c>
      <c r="E3302" s="277" t="s">
        <v>1092</v>
      </c>
      <c r="F3302" s="279" t="s">
        <v>882</v>
      </c>
    </row>
    <row r="3303" spans="1:6" x14ac:dyDescent="0.3">
      <c r="A3303" s="264" t="str">
        <f t="shared" si="51"/>
        <v>WashingtonDC</v>
      </c>
      <c r="B3303" s="269">
        <v>20009</v>
      </c>
      <c r="C3303" s="270" t="s">
        <v>1404</v>
      </c>
      <c r="D3303" s="270" t="s">
        <v>1090</v>
      </c>
      <c r="E3303" s="277" t="s">
        <v>1092</v>
      </c>
      <c r="F3303" s="279" t="s">
        <v>882</v>
      </c>
    </row>
    <row r="3304" spans="1:6" x14ac:dyDescent="0.3">
      <c r="A3304" s="264" t="str">
        <f t="shared" si="51"/>
        <v>WashingtonDC</v>
      </c>
      <c r="B3304" s="269">
        <v>20011</v>
      </c>
      <c r="C3304" s="270" t="s">
        <v>1404</v>
      </c>
      <c r="D3304" s="270" t="s">
        <v>1090</v>
      </c>
      <c r="E3304" s="277" t="s">
        <v>1092</v>
      </c>
      <c r="F3304" s="279" t="s">
        <v>882</v>
      </c>
    </row>
    <row r="3305" spans="1:6" x14ac:dyDescent="0.3">
      <c r="A3305" s="264" t="str">
        <f t="shared" si="51"/>
        <v>WashingtonDC</v>
      </c>
      <c r="B3305" s="269">
        <v>20001</v>
      </c>
      <c r="C3305" s="270" t="s">
        <v>1404</v>
      </c>
      <c r="D3305" s="270" t="s">
        <v>1090</v>
      </c>
      <c r="E3305" s="277" t="s">
        <v>1092</v>
      </c>
      <c r="F3305" s="279" t="s">
        <v>882</v>
      </c>
    </row>
    <row r="3306" spans="1:6" x14ac:dyDescent="0.3">
      <c r="A3306" s="264" t="str">
        <f t="shared" si="51"/>
        <v>WashingtonDC</v>
      </c>
      <c r="B3306" s="269">
        <v>20019</v>
      </c>
      <c r="C3306" s="270" t="s">
        <v>1404</v>
      </c>
      <c r="D3306" s="270" t="s">
        <v>1090</v>
      </c>
      <c r="E3306" s="277" t="s">
        <v>1092</v>
      </c>
      <c r="F3306" s="279" t="s">
        <v>882</v>
      </c>
    </row>
    <row r="3307" spans="1:6" x14ac:dyDescent="0.3">
      <c r="A3307" s="264" t="str">
        <f t="shared" si="51"/>
        <v>WashingtonDC</v>
      </c>
      <c r="B3307" s="269">
        <v>20020</v>
      </c>
      <c r="C3307" s="270" t="s">
        <v>1404</v>
      </c>
      <c r="D3307" s="270" t="s">
        <v>1090</v>
      </c>
      <c r="E3307" s="277" t="s">
        <v>1092</v>
      </c>
      <c r="F3307" s="279" t="s">
        <v>882</v>
      </c>
    </row>
    <row r="3308" spans="1:6" x14ac:dyDescent="0.3">
      <c r="A3308" s="264" t="str">
        <f t="shared" si="51"/>
        <v>WashingtonDC</v>
      </c>
      <c r="B3308" s="269">
        <v>20003</v>
      </c>
      <c r="C3308" s="270" t="s">
        <v>1404</v>
      </c>
      <c r="D3308" s="270" t="s">
        <v>1090</v>
      </c>
      <c r="E3308" s="277" t="s">
        <v>1092</v>
      </c>
      <c r="F3308" s="279" t="s">
        <v>882</v>
      </c>
    </row>
    <row r="3309" spans="1:6" x14ac:dyDescent="0.3">
      <c r="A3309" s="264" t="str">
        <f t="shared" si="51"/>
        <v>WashingtonDC</v>
      </c>
      <c r="B3309" s="269">
        <v>20008</v>
      </c>
      <c r="C3309" s="270" t="s">
        <v>1404</v>
      </c>
      <c r="D3309" s="270" t="s">
        <v>1090</v>
      </c>
      <c r="E3309" s="277" t="s">
        <v>1092</v>
      </c>
      <c r="F3309" s="279" t="s">
        <v>882</v>
      </c>
    </row>
    <row r="3310" spans="1:6" x14ac:dyDescent="0.3">
      <c r="A3310" s="264" t="str">
        <f t="shared" si="51"/>
        <v>WashingtonDC</v>
      </c>
      <c r="B3310" s="269">
        <v>20032</v>
      </c>
      <c r="C3310" s="270" t="s">
        <v>1404</v>
      </c>
      <c r="D3310" s="270" t="s">
        <v>1090</v>
      </c>
      <c r="E3310" s="277" t="s">
        <v>1092</v>
      </c>
      <c r="F3310" s="279" t="s">
        <v>882</v>
      </c>
    </row>
    <row r="3311" spans="1:6" x14ac:dyDescent="0.3">
      <c r="A3311" s="264" t="str">
        <f t="shared" si="51"/>
        <v>WashingtonDC</v>
      </c>
      <c r="B3311" s="269">
        <v>20016</v>
      </c>
      <c r="C3311" s="270" t="s">
        <v>1404</v>
      </c>
      <c r="D3311" s="270" t="s">
        <v>1090</v>
      </c>
      <c r="E3311" s="277" t="s">
        <v>1092</v>
      </c>
      <c r="F3311" s="279" t="s">
        <v>882</v>
      </c>
    </row>
    <row r="3312" spans="1:6" x14ac:dyDescent="0.3">
      <c r="A3312" s="264" t="str">
        <f t="shared" si="51"/>
        <v>WashingtonDC</v>
      </c>
      <c r="B3312" s="269">
        <v>20010</v>
      </c>
      <c r="C3312" s="270" t="s">
        <v>1404</v>
      </c>
      <c r="D3312" s="270" t="s">
        <v>1090</v>
      </c>
      <c r="E3312" s="277" t="s">
        <v>1092</v>
      </c>
      <c r="F3312" s="279" t="s">
        <v>882</v>
      </c>
    </row>
    <row r="3313" spans="1:6" x14ac:dyDescent="0.3">
      <c r="A3313" s="264" t="str">
        <f t="shared" si="51"/>
        <v>WashingtonDC</v>
      </c>
      <c r="B3313" s="269">
        <v>20007</v>
      </c>
      <c r="C3313" s="270" t="s">
        <v>1404</v>
      </c>
      <c r="D3313" s="270" t="s">
        <v>1090</v>
      </c>
      <c r="E3313" s="277" t="s">
        <v>1092</v>
      </c>
      <c r="F3313" s="279" t="s">
        <v>882</v>
      </c>
    </row>
    <row r="3314" spans="1:6" x14ac:dyDescent="0.3">
      <c r="A3314" s="264" t="str">
        <f t="shared" si="51"/>
        <v>WashingtonDC</v>
      </c>
      <c r="B3314" s="269">
        <v>20024</v>
      </c>
      <c r="C3314" s="270" t="s">
        <v>1404</v>
      </c>
      <c r="D3314" s="270" t="s">
        <v>1090</v>
      </c>
      <c r="E3314" s="277" t="s">
        <v>1092</v>
      </c>
      <c r="F3314" s="279" t="s">
        <v>882</v>
      </c>
    </row>
    <row r="3315" spans="1:6" x14ac:dyDescent="0.3">
      <c r="A3315" s="264" t="str">
        <f t="shared" si="51"/>
        <v>WashingtonDC</v>
      </c>
      <c r="B3315" s="269">
        <v>20005</v>
      </c>
      <c r="C3315" s="270" t="s">
        <v>1404</v>
      </c>
      <c r="D3315" s="270" t="s">
        <v>1090</v>
      </c>
      <c r="E3315" s="277" t="s">
        <v>1092</v>
      </c>
      <c r="F3315" s="279" t="s">
        <v>882</v>
      </c>
    </row>
    <row r="3316" spans="1:6" x14ac:dyDescent="0.3">
      <c r="A3316" s="264" t="str">
        <f t="shared" si="51"/>
        <v>WashingtonDC</v>
      </c>
      <c r="B3316" s="269">
        <v>20018</v>
      </c>
      <c r="C3316" s="270" t="s">
        <v>1404</v>
      </c>
      <c r="D3316" s="270" t="s">
        <v>1090</v>
      </c>
      <c r="E3316" s="277" t="s">
        <v>1092</v>
      </c>
      <c r="F3316" s="279" t="s">
        <v>882</v>
      </c>
    </row>
    <row r="3317" spans="1:6" x14ac:dyDescent="0.3">
      <c r="A3317" s="264" t="str">
        <f t="shared" si="51"/>
        <v>WashingtonDC</v>
      </c>
      <c r="B3317" s="269">
        <v>20017</v>
      </c>
      <c r="C3317" s="270" t="s">
        <v>1404</v>
      </c>
      <c r="D3317" s="270" t="s">
        <v>1090</v>
      </c>
      <c r="E3317" s="277" t="s">
        <v>1092</v>
      </c>
      <c r="F3317" s="279" t="s">
        <v>882</v>
      </c>
    </row>
    <row r="3318" spans="1:6" x14ac:dyDescent="0.3">
      <c r="A3318" s="264" t="str">
        <f t="shared" si="51"/>
        <v>WashingtonDC</v>
      </c>
      <c r="B3318" s="269">
        <v>20037</v>
      </c>
      <c r="C3318" s="270" t="s">
        <v>1404</v>
      </c>
      <c r="D3318" s="270" t="s">
        <v>1090</v>
      </c>
      <c r="E3318" s="277" t="s">
        <v>1092</v>
      </c>
      <c r="F3318" s="279" t="s">
        <v>882</v>
      </c>
    </row>
    <row r="3319" spans="1:6" x14ac:dyDescent="0.3">
      <c r="A3319" s="264" t="str">
        <f t="shared" si="51"/>
        <v>WashingtonDC</v>
      </c>
      <c r="B3319" s="269">
        <v>20015</v>
      </c>
      <c r="C3319" s="270" t="s">
        <v>1404</v>
      </c>
      <c r="D3319" s="270" t="s">
        <v>1090</v>
      </c>
      <c r="E3319" s="277" t="s">
        <v>1092</v>
      </c>
      <c r="F3319" s="279" t="s">
        <v>882</v>
      </c>
    </row>
    <row r="3320" spans="1:6" x14ac:dyDescent="0.3">
      <c r="A3320" s="264" t="str">
        <f t="shared" si="51"/>
        <v>WashingtonDC</v>
      </c>
      <c r="B3320" s="269">
        <v>20012</v>
      </c>
      <c r="C3320" s="270" t="s">
        <v>1404</v>
      </c>
      <c r="D3320" s="270" t="s">
        <v>1090</v>
      </c>
      <c r="E3320" s="277" t="s">
        <v>1092</v>
      </c>
      <c r="F3320" s="279" t="s">
        <v>882</v>
      </c>
    </row>
    <row r="3321" spans="1:6" x14ac:dyDescent="0.3">
      <c r="A3321" s="264" t="str">
        <f t="shared" si="51"/>
        <v>WashingtonDC</v>
      </c>
      <c r="B3321" s="269">
        <v>20036</v>
      </c>
      <c r="C3321" s="270" t="s">
        <v>1404</v>
      </c>
      <c r="D3321" s="270" t="s">
        <v>1090</v>
      </c>
      <c r="E3321" s="277" t="s">
        <v>1092</v>
      </c>
      <c r="F3321" s="279" t="s">
        <v>882</v>
      </c>
    </row>
    <row r="3322" spans="1:6" x14ac:dyDescent="0.3">
      <c r="A3322" s="264" t="str">
        <f t="shared" si="51"/>
        <v>WashingtonDC</v>
      </c>
      <c r="B3322" s="269">
        <v>20004</v>
      </c>
      <c r="C3322" s="270" t="s">
        <v>1404</v>
      </c>
      <c r="D3322" s="270" t="s">
        <v>1090</v>
      </c>
      <c r="E3322" s="277" t="s">
        <v>1092</v>
      </c>
      <c r="F3322" s="279" t="s">
        <v>882</v>
      </c>
    </row>
    <row r="3323" spans="1:6" x14ac:dyDescent="0.3">
      <c r="A3323" s="264" t="str">
        <f t="shared" si="51"/>
        <v>WashingtonDC</v>
      </c>
      <c r="B3323" s="269">
        <v>20006</v>
      </c>
      <c r="C3323" s="270" t="s">
        <v>1404</v>
      </c>
      <c r="D3323" s="270" t="s">
        <v>1090</v>
      </c>
      <c r="E3323" s="277" t="s">
        <v>1092</v>
      </c>
      <c r="F3323" s="279" t="s">
        <v>882</v>
      </c>
    </row>
    <row r="3324" spans="1:6" x14ac:dyDescent="0.3">
      <c r="A3324" s="264" t="str">
        <f t="shared" si="51"/>
        <v>WashingtonDC</v>
      </c>
      <c r="B3324" s="269">
        <v>20052</v>
      </c>
      <c r="C3324" s="270" t="s">
        <v>1404</v>
      </c>
      <c r="D3324" s="270" t="s">
        <v>1090</v>
      </c>
      <c r="E3324" s="277" t="s">
        <v>1092</v>
      </c>
      <c r="F3324" s="279" t="s">
        <v>882</v>
      </c>
    </row>
    <row r="3325" spans="1:6" x14ac:dyDescent="0.3">
      <c r="A3325" s="264" t="str">
        <f t="shared" si="51"/>
        <v>WashingtonDC</v>
      </c>
      <c r="B3325" s="269">
        <v>20052</v>
      </c>
      <c r="C3325" s="270" t="s">
        <v>1404</v>
      </c>
      <c r="D3325" s="270" t="s">
        <v>1090</v>
      </c>
      <c r="E3325" s="277" t="s">
        <v>1092</v>
      </c>
      <c r="F3325" s="279" t="s">
        <v>882</v>
      </c>
    </row>
    <row r="3326" spans="1:6" x14ac:dyDescent="0.3">
      <c r="A3326" s="264" t="str">
        <f t="shared" si="51"/>
        <v>New CastleDE</v>
      </c>
      <c r="B3326" s="269">
        <v>19720</v>
      </c>
      <c r="C3326" s="270" t="s">
        <v>1385</v>
      </c>
      <c r="D3326" s="270" t="s">
        <v>1093</v>
      </c>
      <c r="E3326" s="277" t="s">
        <v>1095</v>
      </c>
      <c r="F3326" s="279" t="s">
        <v>880</v>
      </c>
    </row>
    <row r="3327" spans="1:6" x14ac:dyDescent="0.3">
      <c r="A3327" s="264" t="str">
        <f t="shared" si="51"/>
        <v>NewarkDE</v>
      </c>
      <c r="B3327" s="269">
        <v>19702</v>
      </c>
      <c r="C3327" s="270" t="s">
        <v>1912</v>
      </c>
      <c r="D3327" s="270" t="s">
        <v>1093</v>
      </c>
      <c r="E3327" s="277" t="s">
        <v>1095</v>
      </c>
      <c r="F3327" s="279" t="s">
        <v>880</v>
      </c>
    </row>
    <row r="3328" spans="1:6" x14ac:dyDescent="0.3">
      <c r="A3328" s="264" t="str">
        <f t="shared" si="51"/>
        <v>NewarkDE</v>
      </c>
      <c r="B3328" s="269">
        <v>19711</v>
      </c>
      <c r="C3328" s="270" t="s">
        <v>1912</v>
      </c>
      <c r="D3328" s="270" t="s">
        <v>1093</v>
      </c>
      <c r="E3328" s="277" t="s">
        <v>1095</v>
      </c>
      <c r="F3328" s="279" t="s">
        <v>880</v>
      </c>
    </row>
    <row r="3329" spans="1:6" x14ac:dyDescent="0.3">
      <c r="A3329" s="264" t="str">
        <f t="shared" si="51"/>
        <v>BearDE</v>
      </c>
      <c r="B3329" s="269">
        <v>19701</v>
      </c>
      <c r="C3329" s="270" t="s">
        <v>3547</v>
      </c>
      <c r="D3329" s="270" t="s">
        <v>1093</v>
      </c>
      <c r="E3329" s="277" t="s">
        <v>1095</v>
      </c>
      <c r="F3329" s="279" t="s">
        <v>880</v>
      </c>
    </row>
    <row r="3330" spans="1:6" x14ac:dyDescent="0.3">
      <c r="A3330" s="264" t="str">
        <f t="shared" si="51"/>
        <v>WilmingtonDE</v>
      </c>
      <c r="B3330" s="269">
        <v>19808</v>
      </c>
      <c r="C3330" s="270" t="s">
        <v>1775</v>
      </c>
      <c r="D3330" s="270" t="s">
        <v>1093</v>
      </c>
      <c r="E3330" s="277" t="s">
        <v>1095</v>
      </c>
      <c r="F3330" s="279" t="s">
        <v>880</v>
      </c>
    </row>
    <row r="3331" spans="1:6" x14ac:dyDescent="0.3">
      <c r="A3331" s="264" t="str">
        <f t="shared" si="51"/>
        <v>MiddletownDE</v>
      </c>
      <c r="B3331" s="269">
        <v>19709</v>
      </c>
      <c r="C3331" s="270" t="s">
        <v>2984</v>
      </c>
      <c r="D3331" s="270" t="s">
        <v>1093</v>
      </c>
      <c r="E3331" s="277" t="s">
        <v>1095</v>
      </c>
      <c r="F3331" s="279" t="s">
        <v>880</v>
      </c>
    </row>
    <row r="3332" spans="1:6" x14ac:dyDescent="0.3">
      <c r="A3332" s="264" t="str">
        <f t="shared" ref="A3332:A3395" si="52">CONCATENATE(C3332,D3332)</f>
        <v>WilmingtonDE</v>
      </c>
      <c r="B3332" s="269">
        <v>19805</v>
      </c>
      <c r="C3332" s="270" t="s">
        <v>1775</v>
      </c>
      <c r="D3332" s="270" t="s">
        <v>1093</v>
      </c>
      <c r="E3332" s="277" t="s">
        <v>1095</v>
      </c>
      <c r="F3332" s="279" t="s">
        <v>880</v>
      </c>
    </row>
    <row r="3333" spans="1:6" x14ac:dyDescent="0.3">
      <c r="A3333" s="264" t="str">
        <f t="shared" si="52"/>
        <v>MillsboroDE</v>
      </c>
      <c r="B3333" s="269">
        <v>19966</v>
      </c>
      <c r="C3333" s="270" t="s">
        <v>3548</v>
      </c>
      <c r="D3333" s="270" t="s">
        <v>1093</v>
      </c>
      <c r="E3333" s="277" t="s">
        <v>1097</v>
      </c>
      <c r="F3333" s="279" t="s">
        <v>880</v>
      </c>
    </row>
    <row r="3334" spans="1:6" x14ac:dyDescent="0.3">
      <c r="A3334" s="264" t="str">
        <f t="shared" si="52"/>
        <v>LewesDE</v>
      </c>
      <c r="B3334" s="269">
        <v>19958</v>
      </c>
      <c r="C3334" s="270" t="s">
        <v>3549</v>
      </c>
      <c r="D3334" s="270" t="s">
        <v>1093</v>
      </c>
      <c r="E3334" s="277" t="s">
        <v>1097</v>
      </c>
      <c r="F3334" s="279" t="s">
        <v>880</v>
      </c>
    </row>
    <row r="3335" spans="1:6" x14ac:dyDescent="0.3">
      <c r="A3335" s="264" t="str">
        <f t="shared" si="52"/>
        <v>DoverDE</v>
      </c>
      <c r="B3335" s="269">
        <v>19904</v>
      </c>
      <c r="C3335" s="270" t="s">
        <v>1094</v>
      </c>
      <c r="D3335" s="270" t="s">
        <v>1093</v>
      </c>
      <c r="E3335" s="277" t="s">
        <v>1094</v>
      </c>
      <c r="F3335" s="279" t="s">
        <v>880</v>
      </c>
    </row>
    <row r="3336" spans="1:6" x14ac:dyDescent="0.3">
      <c r="A3336" s="264" t="str">
        <f t="shared" si="52"/>
        <v>DoverDE</v>
      </c>
      <c r="B3336" s="269">
        <v>19901</v>
      </c>
      <c r="C3336" s="270" t="s">
        <v>1094</v>
      </c>
      <c r="D3336" s="270" t="s">
        <v>1093</v>
      </c>
      <c r="E3336" s="277" t="s">
        <v>1094</v>
      </c>
      <c r="F3336" s="279" t="s">
        <v>880</v>
      </c>
    </row>
    <row r="3337" spans="1:6" x14ac:dyDescent="0.3">
      <c r="A3337" s="264" t="str">
        <f t="shared" si="52"/>
        <v>NewarkDE</v>
      </c>
      <c r="B3337" s="269">
        <v>19713</v>
      </c>
      <c r="C3337" s="270" t="s">
        <v>1912</v>
      </c>
      <c r="D3337" s="270" t="s">
        <v>1093</v>
      </c>
      <c r="E3337" s="277" t="s">
        <v>1095</v>
      </c>
      <c r="F3337" s="279" t="s">
        <v>880</v>
      </c>
    </row>
    <row r="3338" spans="1:6" x14ac:dyDescent="0.3">
      <c r="A3338" s="264" t="str">
        <f t="shared" si="52"/>
        <v>Rehoboth BeachDE</v>
      </c>
      <c r="B3338" s="269">
        <v>19971</v>
      </c>
      <c r="C3338" s="270" t="s">
        <v>3550</v>
      </c>
      <c r="D3338" s="270" t="s">
        <v>1093</v>
      </c>
      <c r="E3338" s="277" t="s">
        <v>1097</v>
      </c>
      <c r="F3338" s="279" t="s">
        <v>880</v>
      </c>
    </row>
    <row r="3339" spans="1:6" x14ac:dyDescent="0.3">
      <c r="A3339" s="264" t="str">
        <f t="shared" si="52"/>
        <v>WilmingtonDE</v>
      </c>
      <c r="B3339" s="269">
        <v>19802</v>
      </c>
      <c r="C3339" s="270" t="s">
        <v>1775</v>
      </c>
      <c r="D3339" s="270" t="s">
        <v>1093</v>
      </c>
      <c r="E3339" s="277" t="s">
        <v>1095</v>
      </c>
      <c r="F3339" s="279" t="s">
        <v>880</v>
      </c>
    </row>
    <row r="3340" spans="1:6" x14ac:dyDescent="0.3">
      <c r="A3340" s="264" t="str">
        <f t="shared" si="52"/>
        <v>ArdenDE</v>
      </c>
      <c r="B3340" s="269">
        <v>19810</v>
      </c>
      <c r="C3340" s="270" t="s">
        <v>3551</v>
      </c>
      <c r="D3340" s="270" t="s">
        <v>1093</v>
      </c>
      <c r="E3340" s="277" t="s">
        <v>1095</v>
      </c>
      <c r="F3340" s="279" t="s">
        <v>880</v>
      </c>
    </row>
    <row r="3341" spans="1:6" x14ac:dyDescent="0.3">
      <c r="A3341" s="264" t="str">
        <f t="shared" si="52"/>
        <v>SeafordDE</v>
      </c>
      <c r="B3341" s="269">
        <v>19973</v>
      </c>
      <c r="C3341" s="270" t="s">
        <v>3552</v>
      </c>
      <c r="D3341" s="270" t="s">
        <v>1093</v>
      </c>
      <c r="E3341" s="277" t="s">
        <v>1097</v>
      </c>
      <c r="F3341" s="279" t="s">
        <v>880</v>
      </c>
    </row>
    <row r="3342" spans="1:6" x14ac:dyDescent="0.3">
      <c r="A3342" s="264" t="str">
        <f t="shared" si="52"/>
        <v>SmyrnaDE</v>
      </c>
      <c r="B3342" s="269">
        <v>19977</v>
      </c>
      <c r="C3342" s="270" t="s">
        <v>3553</v>
      </c>
      <c r="D3342" s="270" t="s">
        <v>1093</v>
      </c>
      <c r="E3342" s="277" t="s">
        <v>1094</v>
      </c>
      <c r="F3342" s="279" t="s">
        <v>880</v>
      </c>
    </row>
    <row r="3343" spans="1:6" x14ac:dyDescent="0.3">
      <c r="A3343" s="264" t="str">
        <f t="shared" si="52"/>
        <v>WilmingtonDE</v>
      </c>
      <c r="B3343" s="269">
        <v>19803</v>
      </c>
      <c r="C3343" s="270" t="s">
        <v>1775</v>
      </c>
      <c r="D3343" s="270" t="s">
        <v>1093</v>
      </c>
      <c r="E3343" s="277" t="s">
        <v>1095</v>
      </c>
      <c r="F3343" s="279" t="s">
        <v>880</v>
      </c>
    </row>
    <row r="3344" spans="1:6" x14ac:dyDescent="0.3">
      <c r="A3344" s="264" t="str">
        <f t="shared" si="52"/>
        <v>MilfordDE</v>
      </c>
      <c r="B3344" s="269">
        <v>19963</v>
      </c>
      <c r="C3344" s="270" t="s">
        <v>3206</v>
      </c>
      <c r="D3344" s="270" t="s">
        <v>1093</v>
      </c>
      <c r="E3344" s="277" t="s">
        <v>1097</v>
      </c>
      <c r="F3344" s="279" t="s">
        <v>880</v>
      </c>
    </row>
    <row r="3345" spans="1:6" x14ac:dyDescent="0.3">
      <c r="A3345" s="264" t="str">
        <f t="shared" si="52"/>
        <v>WilmingtonDE</v>
      </c>
      <c r="B3345" s="269">
        <v>19801</v>
      </c>
      <c r="C3345" s="270" t="s">
        <v>1775</v>
      </c>
      <c r="D3345" s="270" t="s">
        <v>1093</v>
      </c>
      <c r="E3345" s="277" t="s">
        <v>1095</v>
      </c>
      <c r="F3345" s="279" t="s">
        <v>880</v>
      </c>
    </row>
    <row r="3346" spans="1:6" x14ac:dyDescent="0.3">
      <c r="A3346" s="264" t="str">
        <f t="shared" si="52"/>
        <v>NewportDE</v>
      </c>
      <c r="B3346" s="269">
        <v>19804</v>
      </c>
      <c r="C3346" s="270" t="s">
        <v>2082</v>
      </c>
      <c r="D3346" s="270" t="s">
        <v>1093</v>
      </c>
      <c r="E3346" s="277" t="s">
        <v>1095</v>
      </c>
      <c r="F3346" s="279" t="s">
        <v>880</v>
      </c>
    </row>
    <row r="3347" spans="1:6" x14ac:dyDescent="0.3">
      <c r="A3347" s="264" t="str">
        <f t="shared" si="52"/>
        <v>ClaymontDE</v>
      </c>
      <c r="B3347" s="269">
        <v>19703</v>
      </c>
      <c r="C3347" s="270" t="s">
        <v>3554</v>
      </c>
      <c r="D3347" s="270" t="s">
        <v>1093</v>
      </c>
      <c r="E3347" s="277" t="s">
        <v>1095</v>
      </c>
      <c r="F3347" s="279" t="s">
        <v>880</v>
      </c>
    </row>
    <row r="3348" spans="1:6" x14ac:dyDescent="0.3">
      <c r="A3348" s="264" t="str">
        <f t="shared" si="52"/>
        <v>WilmingtonDE</v>
      </c>
      <c r="B3348" s="269">
        <v>19809</v>
      </c>
      <c r="C3348" s="270" t="s">
        <v>1775</v>
      </c>
      <c r="D3348" s="270" t="s">
        <v>1093</v>
      </c>
      <c r="E3348" s="277" t="s">
        <v>1095</v>
      </c>
      <c r="F3348" s="279" t="s">
        <v>880</v>
      </c>
    </row>
    <row r="3349" spans="1:6" x14ac:dyDescent="0.3">
      <c r="A3349" s="264" t="str">
        <f t="shared" si="52"/>
        <v>GeorgetownDE</v>
      </c>
      <c r="B3349" s="269">
        <v>19947</v>
      </c>
      <c r="C3349" s="270" t="s">
        <v>2162</v>
      </c>
      <c r="D3349" s="270" t="s">
        <v>1093</v>
      </c>
      <c r="E3349" s="277" t="s">
        <v>1097</v>
      </c>
      <c r="F3349" s="279" t="s">
        <v>880</v>
      </c>
    </row>
    <row r="3350" spans="1:6" x14ac:dyDescent="0.3">
      <c r="A3350" s="264" t="str">
        <f t="shared" si="52"/>
        <v>SelbyvilleDE</v>
      </c>
      <c r="B3350" s="269">
        <v>19975</v>
      </c>
      <c r="C3350" s="270" t="s">
        <v>3555</v>
      </c>
      <c r="D3350" s="270" t="s">
        <v>1093</v>
      </c>
      <c r="E3350" s="277" t="s">
        <v>1097</v>
      </c>
      <c r="F3350" s="279" t="s">
        <v>880</v>
      </c>
    </row>
    <row r="3351" spans="1:6" x14ac:dyDescent="0.3">
      <c r="A3351" s="264" t="str">
        <f t="shared" si="52"/>
        <v>HockessinDE</v>
      </c>
      <c r="B3351" s="269">
        <v>19707</v>
      </c>
      <c r="C3351" s="270" t="s">
        <v>3556</v>
      </c>
      <c r="D3351" s="270" t="s">
        <v>1093</v>
      </c>
      <c r="E3351" s="277" t="s">
        <v>1095</v>
      </c>
      <c r="F3351" s="279" t="s">
        <v>880</v>
      </c>
    </row>
    <row r="3352" spans="1:6" x14ac:dyDescent="0.3">
      <c r="A3352" s="264" t="str">
        <f t="shared" si="52"/>
        <v>MiltonDE</v>
      </c>
      <c r="B3352" s="269">
        <v>19968</v>
      </c>
      <c r="C3352" s="270" t="s">
        <v>3557</v>
      </c>
      <c r="D3352" s="270" t="s">
        <v>1093</v>
      </c>
      <c r="E3352" s="277" t="s">
        <v>1097</v>
      </c>
      <c r="F3352" s="279" t="s">
        <v>880</v>
      </c>
    </row>
    <row r="3353" spans="1:6" x14ac:dyDescent="0.3">
      <c r="A3353" s="264" t="str">
        <f t="shared" si="52"/>
        <v>LaurelDE</v>
      </c>
      <c r="B3353" s="269">
        <v>19956</v>
      </c>
      <c r="C3353" s="270" t="s">
        <v>1713</v>
      </c>
      <c r="D3353" s="270" t="s">
        <v>1093</v>
      </c>
      <c r="E3353" s="277" t="s">
        <v>1097</v>
      </c>
      <c r="F3353" s="279" t="s">
        <v>880</v>
      </c>
    </row>
    <row r="3354" spans="1:6" x14ac:dyDescent="0.3">
      <c r="A3354" s="264" t="str">
        <f t="shared" si="52"/>
        <v>WilmingtonDE</v>
      </c>
      <c r="B3354" s="269">
        <v>19806</v>
      </c>
      <c r="C3354" s="270" t="s">
        <v>1775</v>
      </c>
      <c r="D3354" s="270" t="s">
        <v>1093</v>
      </c>
      <c r="E3354" s="277" t="s">
        <v>1095</v>
      </c>
      <c r="F3354" s="279" t="s">
        <v>880</v>
      </c>
    </row>
    <row r="3355" spans="1:6" x14ac:dyDescent="0.3">
      <c r="A3355" s="264" t="str">
        <f t="shared" si="52"/>
        <v>Ocean ViewDE</v>
      </c>
      <c r="B3355" s="269">
        <v>19970</v>
      </c>
      <c r="C3355" s="270" t="s">
        <v>3558</v>
      </c>
      <c r="D3355" s="270" t="s">
        <v>1093</v>
      </c>
      <c r="E3355" s="277" t="s">
        <v>1097</v>
      </c>
      <c r="F3355" s="279" t="s">
        <v>880</v>
      </c>
    </row>
    <row r="3356" spans="1:6" x14ac:dyDescent="0.3">
      <c r="A3356" s="264" t="str">
        <f t="shared" si="52"/>
        <v>CamdenDE</v>
      </c>
      <c r="B3356" s="269">
        <v>19934</v>
      </c>
      <c r="C3356" s="270" t="s">
        <v>961</v>
      </c>
      <c r="D3356" s="270" t="s">
        <v>1093</v>
      </c>
      <c r="E3356" s="277" t="s">
        <v>1094</v>
      </c>
      <c r="F3356" s="279" t="s">
        <v>880</v>
      </c>
    </row>
    <row r="3357" spans="1:6" x14ac:dyDescent="0.3">
      <c r="A3357" s="264" t="str">
        <f t="shared" si="52"/>
        <v>FeltonDE</v>
      </c>
      <c r="B3357" s="269">
        <v>19943</v>
      </c>
      <c r="C3357" s="270" t="s">
        <v>2875</v>
      </c>
      <c r="D3357" s="270" t="s">
        <v>1093</v>
      </c>
      <c r="E3357" s="277" t="s">
        <v>1094</v>
      </c>
      <c r="F3357" s="279" t="s">
        <v>880</v>
      </c>
    </row>
    <row r="3358" spans="1:6" x14ac:dyDescent="0.3">
      <c r="A3358" s="264" t="str">
        <f t="shared" si="52"/>
        <v>MagnoliaDE</v>
      </c>
      <c r="B3358" s="269">
        <v>19962</v>
      </c>
      <c r="C3358" s="270" t="s">
        <v>976</v>
      </c>
      <c r="D3358" s="270" t="s">
        <v>1093</v>
      </c>
      <c r="E3358" s="277" t="s">
        <v>1094</v>
      </c>
      <c r="F3358" s="279" t="s">
        <v>880</v>
      </c>
    </row>
    <row r="3359" spans="1:6" x14ac:dyDescent="0.3">
      <c r="A3359" s="264" t="str">
        <f t="shared" si="52"/>
        <v>TownsendDE</v>
      </c>
      <c r="B3359" s="269">
        <v>19734</v>
      </c>
      <c r="C3359" s="270" t="s">
        <v>3559</v>
      </c>
      <c r="D3359" s="270" t="s">
        <v>1093</v>
      </c>
      <c r="E3359" s="277" t="s">
        <v>1095</v>
      </c>
      <c r="F3359" s="279" t="s">
        <v>880</v>
      </c>
    </row>
    <row r="3360" spans="1:6" x14ac:dyDescent="0.3">
      <c r="A3360" s="264" t="str">
        <f t="shared" si="52"/>
        <v>HarringtonDE</v>
      </c>
      <c r="B3360" s="269">
        <v>19952</v>
      </c>
      <c r="C3360" s="270" t="s">
        <v>3560</v>
      </c>
      <c r="D3360" s="270" t="s">
        <v>1093</v>
      </c>
      <c r="E3360" s="277" t="s">
        <v>1094</v>
      </c>
      <c r="F3360" s="279" t="s">
        <v>880</v>
      </c>
    </row>
    <row r="3361" spans="1:6" x14ac:dyDescent="0.3">
      <c r="A3361" s="264" t="str">
        <f t="shared" si="52"/>
        <v>FrankfordDE</v>
      </c>
      <c r="B3361" s="269">
        <v>19945</v>
      </c>
      <c r="C3361" s="270" t="s">
        <v>3561</v>
      </c>
      <c r="D3361" s="270" t="s">
        <v>1093</v>
      </c>
      <c r="E3361" s="277" t="s">
        <v>1097</v>
      </c>
      <c r="F3361" s="279" t="s">
        <v>880</v>
      </c>
    </row>
    <row r="3362" spans="1:6" x14ac:dyDescent="0.3">
      <c r="A3362" s="264" t="str">
        <f t="shared" si="52"/>
        <v>BridgevilleDE</v>
      </c>
      <c r="B3362" s="269">
        <v>19933</v>
      </c>
      <c r="C3362" s="270" t="s">
        <v>3172</v>
      </c>
      <c r="D3362" s="270" t="s">
        <v>1093</v>
      </c>
      <c r="E3362" s="277" t="s">
        <v>1097</v>
      </c>
      <c r="F3362" s="279" t="s">
        <v>880</v>
      </c>
    </row>
    <row r="3363" spans="1:6" x14ac:dyDescent="0.3">
      <c r="A3363" s="264" t="str">
        <f t="shared" si="52"/>
        <v>WilmingtonDE</v>
      </c>
      <c r="B3363" s="269">
        <v>19807</v>
      </c>
      <c r="C3363" s="270" t="s">
        <v>1775</v>
      </c>
      <c r="D3363" s="270" t="s">
        <v>1093</v>
      </c>
      <c r="E3363" s="277" t="s">
        <v>1095</v>
      </c>
      <c r="F3363" s="279" t="s">
        <v>880</v>
      </c>
    </row>
    <row r="3364" spans="1:6" x14ac:dyDescent="0.3">
      <c r="A3364" s="264" t="str">
        <f t="shared" si="52"/>
        <v>ClaytonDE</v>
      </c>
      <c r="B3364" s="269">
        <v>19938</v>
      </c>
      <c r="C3364" s="270" t="s">
        <v>1412</v>
      </c>
      <c r="D3364" s="270" t="s">
        <v>1093</v>
      </c>
      <c r="E3364" s="277" t="s">
        <v>1094</v>
      </c>
      <c r="F3364" s="279" t="s">
        <v>880</v>
      </c>
    </row>
    <row r="3365" spans="1:6" x14ac:dyDescent="0.3">
      <c r="A3365" s="264" t="str">
        <f t="shared" si="52"/>
        <v>DagsboroDE</v>
      </c>
      <c r="B3365" s="269">
        <v>19939</v>
      </c>
      <c r="C3365" s="270" t="s">
        <v>3562</v>
      </c>
      <c r="D3365" s="270" t="s">
        <v>1093</v>
      </c>
      <c r="E3365" s="277" t="s">
        <v>1097</v>
      </c>
      <c r="F3365" s="279" t="s">
        <v>880</v>
      </c>
    </row>
    <row r="3366" spans="1:6" x14ac:dyDescent="0.3">
      <c r="A3366" s="264" t="str">
        <f t="shared" si="52"/>
        <v>Bethany BeachDE</v>
      </c>
      <c r="B3366" s="269">
        <v>19930</v>
      </c>
      <c r="C3366" s="270" t="s">
        <v>3563</v>
      </c>
      <c r="D3366" s="270" t="s">
        <v>1093</v>
      </c>
      <c r="E3366" s="277" t="s">
        <v>1097</v>
      </c>
      <c r="F3366" s="279" t="s">
        <v>880</v>
      </c>
    </row>
    <row r="3367" spans="1:6" x14ac:dyDescent="0.3">
      <c r="A3367" s="264" t="str">
        <f t="shared" si="52"/>
        <v>GreenwoodDE</v>
      </c>
      <c r="B3367" s="269">
        <v>19950</v>
      </c>
      <c r="C3367" s="270" t="s">
        <v>1707</v>
      </c>
      <c r="D3367" s="270" t="s">
        <v>1093</v>
      </c>
      <c r="E3367" s="277" t="s">
        <v>1097</v>
      </c>
      <c r="F3367" s="279" t="s">
        <v>880</v>
      </c>
    </row>
    <row r="3368" spans="1:6" x14ac:dyDescent="0.3">
      <c r="A3368" s="264" t="str">
        <f t="shared" si="52"/>
        <v>LincolnDE</v>
      </c>
      <c r="B3368" s="269">
        <v>19960</v>
      </c>
      <c r="C3368" s="270" t="s">
        <v>1224</v>
      </c>
      <c r="D3368" s="270" t="s">
        <v>1093</v>
      </c>
      <c r="E3368" s="277" t="s">
        <v>1097</v>
      </c>
      <c r="F3368" s="279" t="s">
        <v>880</v>
      </c>
    </row>
    <row r="3369" spans="1:6" x14ac:dyDescent="0.3">
      <c r="A3369" s="264" t="str">
        <f t="shared" si="52"/>
        <v>DelmarDE</v>
      </c>
      <c r="B3369" s="269">
        <v>19940</v>
      </c>
      <c r="C3369" s="270" t="s">
        <v>3564</v>
      </c>
      <c r="D3369" s="270" t="s">
        <v>1093</v>
      </c>
      <c r="E3369" s="277" t="s">
        <v>1097</v>
      </c>
      <c r="F3369" s="279" t="s">
        <v>880</v>
      </c>
    </row>
    <row r="3370" spans="1:6" x14ac:dyDescent="0.3">
      <c r="A3370" s="264" t="str">
        <f t="shared" si="52"/>
        <v>FredericaDE</v>
      </c>
      <c r="B3370" s="269">
        <v>19946</v>
      </c>
      <c r="C3370" s="270" t="s">
        <v>3565</v>
      </c>
      <c r="D3370" s="270" t="s">
        <v>1093</v>
      </c>
      <c r="E3370" s="277" t="s">
        <v>1094</v>
      </c>
      <c r="F3370" s="279" t="s">
        <v>880</v>
      </c>
    </row>
    <row r="3371" spans="1:6" x14ac:dyDescent="0.3">
      <c r="A3371" s="264" t="str">
        <f t="shared" si="52"/>
        <v>HartlyDE</v>
      </c>
      <c r="B3371" s="269">
        <v>19953</v>
      </c>
      <c r="C3371" s="270" t="s">
        <v>3566</v>
      </c>
      <c r="D3371" s="270" t="s">
        <v>1093</v>
      </c>
      <c r="E3371" s="277" t="s">
        <v>1094</v>
      </c>
      <c r="F3371" s="279" t="s">
        <v>880</v>
      </c>
    </row>
    <row r="3372" spans="1:6" x14ac:dyDescent="0.3">
      <c r="A3372" s="264" t="str">
        <f t="shared" si="52"/>
        <v>Ocean ViewDE</v>
      </c>
      <c r="B3372" s="269">
        <v>19967</v>
      </c>
      <c r="C3372" s="270" t="s">
        <v>3558</v>
      </c>
      <c r="D3372" s="270" t="s">
        <v>1093</v>
      </c>
      <c r="E3372" s="277" t="s">
        <v>1097</v>
      </c>
      <c r="F3372" s="279" t="s">
        <v>880</v>
      </c>
    </row>
    <row r="3373" spans="1:6" x14ac:dyDescent="0.3">
      <c r="A3373" s="264" t="str">
        <f t="shared" si="52"/>
        <v>EllendaleDE</v>
      </c>
      <c r="B3373" s="269">
        <v>19941</v>
      </c>
      <c r="C3373" s="270" t="s">
        <v>3567</v>
      </c>
      <c r="D3373" s="270" t="s">
        <v>1093</v>
      </c>
      <c r="E3373" s="277" t="s">
        <v>1097</v>
      </c>
      <c r="F3373" s="279" t="s">
        <v>880</v>
      </c>
    </row>
    <row r="3374" spans="1:6" x14ac:dyDescent="0.3">
      <c r="A3374" s="264" t="str">
        <f t="shared" si="52"/>
        <v>HarbesonDE</v>
      </c>
      <c r="B3374" s="269">
        <v>19951</v>
      </c>
      <c r="C3374" s="270" t="s">
        <v>3568</v>
      </c>
      <c r="D3374" s="270" t="s">
        <v>1093</v>
      </c>
      <c r="E3374" s="277" t="s">
        <v>1097</v>
      </c>
      <c r="F3374" s="279" t="s">
        <v>880</v>
      </c>
    </row>
    <row r="3375" spans="1:6" x14ac:dyDescent="0.3">
      <c r="A3375" s="264" t="str">
        <f t="shared" si="52"/>
        <v>Delaware CityDE</v>
      </c>
      <c r="B3375" s="269">
        <v>19706</v>
      </c>
      <c r="C3375" s="270" t="s">
        <v>3569</v>
      </c>
      <c r="D3375" s="270" t="s">
        <v>1093</v>
      </c>
      <c r="E3375" s="277" t="s">
        <v>1095</v>
      </c>
      <c r="F3375" s="279" t="s">
        <v>880</v>
      </c>
    </row>
    <row r="3376" spans="1:6" x14ac:dyDescent="0.3">
      <c r="A3376" s="264" t="str">
        <f t="shared" si="52"/>
        <v>Fenwick IslandDE</v>
      </c>
      <c r="B3376" s="269">
        <v>19944</v>
      </c>
      <c r="C3376" s="270" t="s">
        <v>3570</v>
      </c>
      <c r="D3376" s="270" t="s">
        <v>1093</v>
      </c>
      <c r="E3376" s="277" t="s">
        <v>1097</v>
      </c>
      <c r="F3376" s="279" t="s">
        <v>880</v>
      </c>
    </row>
    <row r="3377" spans="1:6" x14ac:dyDescent="0.3">
      <c r="A3377" s="264" t="str">
        <f t="shared" si="52"/>
        <v>HoustonDE</v>
      </c>
      <c r="B3377" s="269">
        <v>19954</v>
      </c>
      <c r="C3377" s="270" t="s">
        <v>1929</v>
      </c>
      <c r="D3377" s="270" t="s">
        <v>1093</v>
      </c>
      <c r="E3377" s="277" t="s">
        <v>1094</v>
      </c>
      <c r="F3377" s="279" t="s">
        <v>880</v>
      </c>
    </row>
    <row r="3378" spans="1:6" x14ac:dyDescent="0.3">
      <c r="A3378" s="264" t="str">
        <f t="shared" si="52"/>
        <v>MarydelDE</v>
      </c>
      <c r="B3378" s="269">
        <v>19964</v>
      </c>
      <c r="C3378" s="270" t="s">
        <v>3571</v>
      </c>
      <c r="D3378" s="270" t="s">
        <v>1093</v>
      </c>
      <c r="E3378" s="277" t="s">
        <v>1094</v>
      </c>
      <c r="F3378" s="279" t="s">
        <v>880</v>
      </c>
    </row>
    <row r="3379" spans="1:6" x14ac:dyDescent="0.3">
      <c r="A3379" s="264" t="str">
        <f t="shared" si="52"/>
        <v>SeafordDE</v>
      </c>
      <c r="B3379" s="269">
        <v>21659</v>
      </c>
      <c r="C3379" s="270" t="s">
        <v>3552</v>
      </c>
      <c r="D3379" s="270" t="s">
        <v>1093</v>
      </c>
      <c r="E3379" s="277" t="s">
        <v>1097</v>
      </c>
      <c r="F3379" s="279" t="s">
        <v>880</v>
      </c>
    </row>
    <row r="3380" spans="1:6" x14ac:dyDescent="0.3">
      <c r="A3380" s="264" t="str">
        <f t="shared" si="52"/>
        <v>ViolaDE</v>
      </c>
      <c r="B3380" s="269">
        <v>19979</v>
      </c>
      <c r="C3380" s="270" t="s">
        <v>3572</v>
      </c>
      <c r="D3380" s="270" t="s">
        <v>1093</v>
      </c>
      <c r="E3380" s="277" t="s">
        <v>1094</v>
      </c>
      <c r="F3380" s="279" t="s">
        <v>880</v>
      </c>
    </row>
    <row r="3381" spans="1:6" x14ac:dyDescent="0.3">
      <c r="A3381" s="264" t="str">
        <f t="shared" si="52"/>
        <v>OdessaDE</v>
      </c>
      <c r="B3381" s="269">
        <v>19730</v>
      </c>
      <c r="C3381" s="270" t="s">
        <v>2256</v>
      </c>
      <c r="D3381" s="270" t="s">
        <v>1093</v>
      </c>
      <c r="E3381" s="277" t="s">
        <v>1095</v>
      </c>
      <c r="F3381" s="279" t="s">
        <v>880</v>
      </c>
    </row>
    <row r="3382" spans="1:6" x14ac:dyDescent="0.3">
      <c r="A3382" s="264" t="str">
        <f t="shared" si="52"/>
        <v>CheswoldDE</v>
      </c>
      <c r="B3382" s="269">
        <v>19936</v>
      </c>
      <c r="C3382" s="270" t="s">
        <v>3573</v>
      </c>
      <c r="D3382" s="270" t="s">
        <v>1093</v>
      </c>
      <c r="E3382" s="277" t="s">
        <v>1094</v>
      </c>
      <c r="F3382" s="279" t="s">
        <v>880</v>
      </c>
    </row>
    <row r="3383" spans="1:6" x14ac:dyDescent="0.3">
      <c r="A3383" s="264" t="str">
        <f t="shared" si="52"/>
        <v>WilmingtonDE</v>
      </c>
      <c r="B3383" s="269">
        <v>19710</v>
      </c>
      <c r="C3383" s="270" t="s">
        <v>1775</v>
      </c>
      <c r="D3383" s="270" t="s">
        <v>1093</v>
      </c>
      <c r="E3383" s="277" t="s">
        <v>1095</v>
      </c>
      <c r="F3383" s="279" t="s">
        <v>880</v>
      </c>
    </row>
    <row r="3384" spans="1:6" x14ac:dyDescent="0.3">
      <c r="A3384" s="264" t="str">
        <f t="shared" si="52"/>
        <v>KentonDE</v>
      </c>
      <c r="B3384" s="269">
        <v>19955</v>
      </c>
      <c r="C3384" s="270" t="s">
        <v>3574</v>
      </c>
      <c r="D3384" s="270" t="s">
        <v>1093</v>
      </c>
      <c r="E3384" s="277" t="s">
        <v>1094</v>
      </c>
      <c r="F3384" s="279" t="s">
        <v>880</v>
      </c>
    </row>
    <row r="3385" spans="1:6" x14ac:dyDescent="0.3">
      <c r="A3385" s="264" t="str">
        <f t="shared" si="52"/>
        <v>New CastleDE</v>
      </c>
      <c r="B3385" s="269">
        <v>19733</v>
      </c>
      <c r="C3385" s="270" t="s">
        <v>1385</v>
      </c>
      <c r="D3385" s="270" t="s">
        <v>1093</v>
      </c>
      <c r="E3385" s="277" t="s">
        <v>1095</v>
      </c>
      <c r="F3385" s="279" t="s">
        <v>880</v>
      </c>
    </row>
    <row r="3386" spans="1:6" x14ac:dyDescent="0.3">
      <c r="A3386" s="264" t="str">
        <f t="shared" si="52"/>
        <v>RocklandDE</v>
      </c>
      <c r="B3386" s="269">
        <v>19732</v>
      </c>
      <c r="C3386" s="270" t="s">
        <v>3575</v>
      </c>
      <c r="D3386" s="270" t="s">
        <v>1093</v>
      </c>
      <c r="E3386" s="277" t="s">
        <v>1095</v>
      </c>
      <c r="F3386" s="279" t="s">
        <v>880</v>
      </c>
    </row>
    <row r="3387" spans="1:6" x14ac:dyDescent="0.3">
      <c r="A3387" s="264" t="str">
        <f t="shared" si="52"/>
        <v>HockessinDE</v>
      </c>
      <c r="B3387" s="269">
        <v>19736</v>
      </c>
      <c r="C3387" s="270" t="s">
        <v>3556</v>
      </c>
      <c r="D3387" s="270" t="s">
        <v>1093</v>
      </c>
      <c r="E3387" s="277" t="s">
        <v>1095</v>
      </c>
      <c r="F3387" s="279" t="s">
        <v>880</v>
      </c>
    </row>
    <row r="3388" spans="1:6" x14ac:dyDescent="0.3">
      <c r="A3388" s="264" t="str">
        <f t="shared" si="52"/>
        <v>BethelDE</v>
      </c>
      <c r="B3388" s="269">
        <v>19931</v>
      </c>
      <c r="C3388" s="270" t="s">
        <v>3462</v>
      </c>
      <c r="D3388" s="270" t="s">
        <v>1093</v>
      </c>
      <c r="E3388" s="277" t="s">
        <v>1097</v>
      </c>
      <c r="F3388" s="279" t="s">
        <v>880</v>
      </c>
    </row>
    <row r="3389" spans="1:6" x14ac:dyDescent="0.3">
      <c r="A3389" s="264" t="str">
        <f t="shared" si="52"/>
        <v>WoodsideDE</v>
      </c>
      <c r="B3389" s="269">
        <v>19980</v>
      </c>
      <c r="C3389" s="270" t="s">
        <v>3576</v>
      </c>
      <c r="D3389" s="270" t="s">
        <v>1093</v>
      </c>
      <c r="E3389" s="277" t="s">
        <v>1094</v>
      </c>
      <c r="F3389" s="279" t="s">
        <v>880</v>
      </c>
    </row>
    <row r="3390" spans="1:6" x14ac:dyDescent="0.3">
      <c r="A3390" s="264" t="str">
        <f t="shared" si="52"/>
        <v>Port PennDE</v>
      </c>
      <c r="B3390" s="269">
        <v>19731</v>
      </c>
      <c r="C3390" s="270" t="s">
        <v>3577</v>
      </c>
      <c r="D3390" s="270" t="s">
        <v>1093</v>
      </c>
      <c r="E3390" s="277" t="s">
        <v>1095</v>
      </c>
      <c r="F3390" s="279" t="s">
        <v>880</v>
      </c>
    </row>
    <row r="3391" spans="1:6" x14ac:dyDescent="0.3">
      <c r="A3391" s="264" t="str">
        <f t="shared" si="52"/>
        <v>The VillagesFL</v>
      </c>
      <c r="B3391" s="269">
        <v>32162</v>
      </c>
      <c r="C3391" s="270" t="s">
        <v>1147</v>
      </c>
      <c r="D3391" s="270" t="s">
        <v>1098</v>
      </c>
      <c r="E3391" s="277" t="s">
        <v>1147</v>
      </c>
      <c r="F3391" s="279" t="s">
        <v>484</v>
      </c>
    </row>
    <row r="3392" spans="1:6" x14ac:dyDescent="0.3">
      <c r="A3392" s="264" t="str">
        <f t="shared" si="52"/>
        <v>Sunny Isles BeachFL</v>
      </c>
      <c r="B3392" s="269">
        <v>33160</v>
      </c>
      <c r="C3392" s="270" t="s">
        <v>3578</v>
      </c>
      <c r="D3392" s="270" t="s">
        <v>1098</v>
      </c>
      <c r="E3392" s="277" t="s">
        <v>1116</v>
      </c>
      <c r="F3392" s="279" t="s">
        <v>484</v>
      </c>
    </row>
    <row r="3393" spans="1:6" x14ac:dyDescent="0.3">
      <c r="A3393" s="264" t="str">
        <f t="shared" si="52"/>
        <v>Winter GardenFL</v>
      </c>
      <c r="B3393" s="269">
        <v>34787</v>
      </c>
      <c r="C3393" s="270" t="s">
        <v>3579</v>
      </c>
      <c r="D3393" s="270" t="s">
        <v>1098</v>
      </c>
      <c r="E3393" s="277" t="s">
        <v>1126</v>
      </c>
      <c r="F3393" s="279" t="s">
        <v>484</v>
      </c>
    </row>
    <row r="3394" spans="1:6" x14ac:dyDescent="0.3">
      <c r="A3394" s="264" t="str">
        <f t="shared" si="52"/>
        <v>Royal Palm BeachFL</v>
      </c>
      <c r="B3394" s="269">
        <v>33411</v>
      </c>
      <c r="C3394" s="270" t="s">
        <v>3580</v>
      </c>
      <c r="D3394" s="270" t="s">
        <v>1098</v>
      </c>
      <c r="E3394" s="277" t="s">
        <v>1116</v>
      </c>
      <c r="F3394" s="279" t="s">
        <v>484</v>
      </c>
    </row>
    <row r="3395" spans="1:6" x14ac:dyDescent="0.3">
      <c r="A3395" s="264" t="str">
        <f t="shared" si="52"/>
        <v>MiramarFL</v>
      </c>
      <c r="B3395" s="269">
        <v>33025</v>
      </c>
      <c r="C3395" s="270" t="s">
        <v>3581</v>
      </c>
      <c r="D3395" s="270" t="s">
        <v>1098</v>
      </c>
      <c r="E3395" s="277" t="s">
        <v>1116</v>
      </c>
      <c r="F3395" s="279" t="s">
        <v>484</v>
      </c>
    </row>
    <row r="3396" spans="1:6" x14ac:dyDescent="0.3">
      <c r="A3396" s="264" t="str">
        <f t="shared" ref="A3396:A3459" si="53">CONCATENATE(C3396,D3396)</f>
        <v>Miami BeachFL</v>
      </c>
      <c r="B3396" s="269">
        <v>33139</v>
      </c>
      <c r="C3396" s="270" t="s">
        <v>3582</v>
      </c>
      <c r="D3396" s="270" t="s">
        <v>1098</v>
      </c>
      <c r="E3396" s="277" t="s">
        <v>1116</v>
      </c>
      <c r="F3396" s="279" t="s">
        <v>484</v>
      </c>
    </row>
    <row r="3397" spans="1:6" x14ac:dyDescent="0.3">
      <c r="A3397" s="264" t="str">
        <f t="shared" si="53"/>
        <v>JacksonvilleFL</v>
      </c>
      <c r="B3397" s="269">
        <v>32210</v>
      </c>
      <c r="C3397" s="270" t="s">
        <v>1034</v>
      </c>
      <c r="D3397" s="270" t="s">
        <v>1098</v>
      </c>
      <c r="E3397" s="277" t="s">
        <v>1034</v>
      </c>
      <c r="F3397" s="279" t="s">
        <v>484</v>
      </c>
    </row>
    <row r="3398" spans="1:6" x14ac:dyDescent="0.3">
      <c r="A3398" s="264" t="str">
        <f t="shared" si="53"/>
        <v>Fort MyersFL</v>
      </c>
      <c r="B3398" s="269">
        <v>33908</v>
      </c>
      <c r="C3398" s="270" t="s">
        <v>3583</v>
      </c>
      <c r="D3398" s="270" t="s">
        <v>1098</v>
      </c>
      <c r="E3398" s="277" t="s">
        <v>1101</v>
      </c>
      <c r="F3398" s="279" t="s">
        <v>484</v>
      </c>
    </row>
    <row r="3399" spans="1:6" x14ac:dyDescent="0.3">
      <c r="A3399" s="264" t="str">
        <f t="shared" si="53"/>
        <v>Pembroke PinesFL</v>
      </c>
      <c r="B3399" s="269">
        <v>33024</v>
      </c>
      <c r="C3399" s="270" t="s">
        <v>3584</v>
      </c>
      <c r="D3399" s="270" t="s">
        <v>1098</v>
      </c>
      <c r="E3399" s="277" t="s">
        <v>1116</v>
      </c>
      <c r="F3399" s="279" t="s">
        <v>484</v>
      </c>
    </row>
    <row r="3400" spans="1:6" x14ac:dyDescent="0.3">
      <c r="A3400" s="264" t="str">
        <f t="shared" si="53"/>
        <v>TampaFL</v>
      </c>
      <c r="B3400" s="269">
        <v>33647</v>
      </c>
      <c r="C3400" s="270" t="s">
        <v>3585</v>
      </c>
      <c r="D3400" s="270" t="s">
        <v>1098</v>
      </c>
      <c r="E3400" s="277" t="s">
        <v>1145</v>
      </c>
      <c r="F3400" s="279" t="s">
        <v>484</v>
      </c>
    </row>
    <row r="3401" spans="1:6" x14ac:dyDescent="0.3">
      <c r="A3401" s="264" t="str">
        <f t="shared" si="53"/>
        <v>Bonita SpringsFL</v>
      </c>
      <c r="B3401" s="269">
        <v>34135</v>
      </c>
      <c r="C3401" s="270" t="s">
        <v>3586</v>
      </c>
      <c r="D3401" s="270" t="s">
        <v>1098</v>
      </c>
      <c r="E3401" s="277" t="s">
        <v>1101</v>
      </c>
      <c r="F3401" s="279" t="s">
        <v>484</v>
      </c>
    </row>
    <row r="3402" spans="1:6" x14ac:dyDescent="0.3">
      <c r="A3402" s="264" t="str">
        <f t="shared" si="53"/>
        <v>JacksonvilleFL</v>
      </c>
      <c r="B3402" s="269">
        <v>32218</v>
      </c>
      <c r="C3402" s="270" t="s">
        <v>1034</v>
      </c>
      <c r="D3402" s="270" t="s">
        <v>1098</v>
      </c>
      <c r="E3402" s="277" t="s">
        <v>1034</v>
      </c>
      <c r="F3402" s="279" t="s">
        <v>484</v>
      </c>
    </row>
    <row r="3403" spans="1:6" x14ac:dyDescent="0.3">
      <c r="A3403" s="264" t="str">
        <f t="shared" si="53"/>
        <v>JacksonvilleFL</v>
      </c>
      <c r="B3403" s="269">
        <v>32256</v>
      </c>
      <c r="C3403" s="270" t="s">
        <v>1034</v>
      </c>
      <c r="D3403" s="270" t="s">
        <v>1098</v>
      </c>
      <c r="E3403" s="277" t="s">
        <v>1034</v>
      </c>
      <c r="F3403" s="279" t="s">
        <v>484</v>
      </c>
    </row>
    <row r="3404" spans="1:6" x14ac:dyDescent="0.3">
      <c r="A3404" s="264" t="str">
        <f t="shared" si="53"/>
        <v>ClermontFL</v>
      </c>
      <c r="B3404" s="269">
        <v>34711</v>
      </c>
      <c r="C3404" s="270" t="s">
        <v>3587</v>
      </c>
      <c r="D3404" s="270" t="s">
        <v>1098</v>
      </c>
      <c r="E3404" s="277" t="s">
        <v>1126</v>
      </c>
      <c r="F3404" s="279" t="s">
        <v>484</v>
      </c>
    </row>
    <row r="3405" spans="1:6" x14ac:dyDescent="0.3">
      <c r="A3405" s="264" t="str">
        <f t="shared" si="53"/>
        <v>HallandaleFL</v>
      </c>
      <c r="B3405" s="269">
        <v>33009</v>
      </c>
      <c r="C3405" s="270" t="s">
        <v>3588</v>
      </c>
      <c r="D3405" s="270" t="s">
        <v>1098</v>
      </c>
      <c r="E3405" s="277" t="s">
        <v>1116</v>
      </c>
      <c r="F3405" s="279" t="s">
        <v>484</v>
      </c>
    </row>
    <row r="3406" spans="1:6" x14ac:dyDescent="0.3">
      <c r="A3406" s="264" t="str">
        <f t="shared" si="53"/>
        <v>JacksonvilleFL</v>
      </c>
      <c r="B3406" s="269">
        <v>32244</v>
      </c>
      <c r="C3406" s="270" t="s">
        <v>1034</v>
      </c>
      <c r="D3406" s="270" t="s">
        <v>1098</v>
      </c>
      <c r="E3406" s="277" t="s">
        <v>1034</v>
      </c>
      <c r="F3406" s="279" t="s">
        <v>484</v>
      </c>
    </row>
    <row r="3407" spans="1:6" x14ac:dyDescent="0.3">
      <c r="A3407" s="264" t="str">
        <f t="shared" si="53"/>
        <v>OrlandoFL</v>
      </c>
      <c r="B3407" s="269">
        <v>32822</v>
      </c>
      <c r="C3407" s="270" t="s">
        <v>3589</v>
      </c>
      <c r="D3407" s="270" t="s">
        <v>1098</v>
      </c>
      <c r="E3407" s="277" t="s">
        <v>1126</v>
      </c>
      <c r="F3407" s="279" t="s">
        <v>484</v>
      </c>
    </row>
    <row r="3408" spans="1:6" x14ac:dyDescent="0.3">
      <c r="A3408" s="264" t="str">
        <f t="shared" si="53"/>
        <v>Port Saint LucieFL</v>
      </c>
      <c r="B3408" s="269">
        <v>34953</v>
      </c>
      <c r="C3408" s="270" t="s">
        <v>3590</v>
      </c>
      <c r="D3408" s="270" t="s">
        <v>1098</v>
      </c>
      <c r="E3408" s="277" t="s">
        <v>1135</v>
      </c>
      <c r="F3408" s="279" t="s">
        <v>484</v>
      </c>
    </row>
    <row r="3409" spans="1:6" x14ac:dyDescent="0.3">
      <c r="A3409" s="264" t="str">
        <f t="shared" si="53"/>
        <v>The CrossingsFL</v>
      </c>
      <c r="B3409" s="269">
        <v>33186</v>
      </c>
      <c r="C3409" s="270" t="s">
        <v>3591</v>
      </c>
      <c r="D3409" s="270" t="s">
        <v>1098</v>
      </c>
      <c r="E3409" s="277" t="s">
        <v>1116</v>
      </c>
      <c r="F3409" s="279" t="s">
        <v>484</v>
      </c>
    </row>
    <row r="3410" spans="1:6" x14ac:dyDescent="0.3">
      <c r="A3410" s="264" t="str">
        <f t="shared" si="53"/>
        <v>HialeahFL</v>
      </c>
      <c r="B3410" s="269">
        <v>33012</v>
      </c>
      <c r="C3410" s="270" t="s">
        <v>3592</v>
      </c>
      <c r="D3410" s="270" t="s">
        <v>1098</v>
      </c>
      <c r="E3410" s="277" t="s">
        <v>1116</v>
      </c>
      <c r="F3410" s="279" t="s">
        <v>484</v>
      </c>
    </row>
    <row r="3411" spans="1:6" x14ac:dyDescent="0.3">
      <c r="A3411" s="264" t="str">
        <f t="shared" si="53"/>
        <v>Ormond BeachFL</v>
      </c>
      <c r="B3411" s="269">
        <v>32174</v>
      </c>
      <c r="C3411" s="270" t="s">
        <v>3593</v>
      </c>
      <c r="D3411" s="270" t="s">
        <v>1098</v>
      </c>
      <c r="E3411" s="277" t="s">
        <v>1106</v>
      </c>
      <c r="F3411" s="279" t="s">
        <v>484</v>
      </c>
    </row>
    <row r="3412" spans="1:6" x14ac:dyDescent="0.3">
      <c r="A3412" s="264" t="str">
        <f t="shared" si="53"/>
        <v>MargateFL</v>
      </c>
      <c r="B3412" s="269">
        <v>33063</v>
      </c>
      <c r="C3412" s="270" t="s">
        <v>3594</v>
      </c>
      <c r="D3412" s="270" t="s">
        <v>1098</v>
      </c>
      <c r="E3412" s="277" t="s">
        <v>1116</v>
      </c>
      <c r="F3412" s="279" t="s">
        <v>484</v>
      </c>
    </row>
    <row r="3413" spans="1:6" x14ac:dyDescent="0.3">
      <c r="A3413" s="264" t="str">
        <f t="shared" si="53"/>
        <v>Pompano BeachFL</v>
      </c>
      <c r="B3413" s="269">
        <v>33064</v>
      </c>
      <c r="C3413" s="270" t="s">
        <v>3595</v>
      </c>
      <c r="D3413" s="270" t="s">
        <v>1098</v>
      </c>
      <c r="E3413" s="277" t="s">
        <v>1116</v>
      </c>
      <c r="F3413" s="279" t="s">
        <v>484</v>
      </c>
    </row>
    <row r="3414" spans="1:6" x14ac:dyDescent="0.3">
      <c r="A3414" s="264" t="str">
        <f t="shared" si="53"/>
        <v>MiramarFL</v>
      </c>
      <c r="B3414" s="269">
        <v>33027</v>
      </c>
      <c r="C3414" s="270" t="s">
        <v>3581</v>
      </c>
      <c r="D3414" s="270" t="s">
        <v>1098</v>
      </c>
      <c r="E3414" s="277" t="s">
        <v>1116</v>
      </c>
      <c r="F3414" s="279" t="s">
        <v>484</v>
      </c>
    </row>
    <row r="3415" spans="1:6" x14ac:dyDescent="0.3">
      <c r="A3415" s="264" t="str">
        <f t="shared" si="53"/>
        <v>Fort LauderdaleFL</v>
      </c>
      <c r="B3415" s="269">
        <v>33311</v>
      </c>
      <c r="C3415" s="270" t="s">
        <v>3596</v>
      </c>
      <c r="D3415" s="270" t="s">
        <v>1098</v>
      </c>
      <c r="E3415" s="277" t="s">
        <v>1116</v>
      </c>
      <c r="F3415" s="279" t="s">
        <v>484</v>
      </c>
    </row>
    <row r="3416" spans="1:6" x14ac:dyDescent="0.3">
      <c r="A3416" s="264" t="str">
        <f t="shared" si="53"/>
        <v>LauderhillFL</v>
      </c>
      <c r="B3416" s="269">
        <v>33313</v>
      </c>
      <c r="C3416" s="270" t="s">
        <v>3597</v>
      </c>
      <c r="D3416" s="270" t="s">
        <v>1098</v>
      </c>
      <c r="E3416" s="277" t="s">
        <v>1116</v>
      </c>
      <c r="F3416" s="279" t="s">
        <v>484</v>
      </c>
    </row>
    <row r="3417" spans="1:6" x14ac:dyDescent="0.3">
      <c r="A3417" s="264" t="str">
        <f t="shared" si="53"/>
        <v>OrlandoFL</v>
      </c>
      <c r="B3417" s="269">
        <v>32828</v>
      </c>
      <c r="C3417" s="270" t="s">
        <v>3589</v>
      </c>
      <c r="D3417" s="270" t="s">
        <v>1098</v>
      </c>
      <c r="E3417" s="277" t="s">
        <v>1126</v>
      </c>
      <c r="F3417" s="279" t="s">
        <v>484</v>
      </c>
    </row>
    <row r="3418" spans="1:6" x14ac:dyDescent="0.3">
      <c r="A3418" s="264" t="str">
        <f t="shared" si="53"/>
        <v>JacksonvilleFL</v>
      </c>
      <c r="B3418" s="269">
        <v>32225</v>
      </c>
      <c r="C3418" s="270" t="s">
        <v>1034</v>
      </c>
      <c r="D3418" s="270" t="s">
        <v>1098</v>
      </c>
      <c r="E3418" s="277" t="s">
        <v>1034</v>
      </c>
      <c r="F3418" s="279" t="s">
        <v>484</v>
      </c>
    </row>
    <row r="3419" spans="1:6" x14ac:dyDescent="0.3">
      <c r="A3419" s="264" t="str">
        <f t="shared" si="53"/>
        <v>LauderhillFL</v>
      </c>
      <c r="B3419" s="269">
        <v>33319</v>
      </c>
      <c r="C3419" s="270" t="s">
        <v>3597</v>
      </c>
      <c r="D3419" s="270" t="s">
        <v>1098</v>
      </c>
      <c r="E3419" s="277" t="s">
        <v>1116</v>
      </c>
      <c r="F3419" s="279" t="s">
        <v>484</v>
      </c>
    </row>
    <row r="3420" spans="1:6" x14ac:dyDescent="0.3">
      <c r="A3420" s="264" t="str">
        <f t="shared" si="53"/>
        <v>GreenacresFL</v>
      </c>
      <c r="B3420" s="269">
        <v>33467</v>
      </c>
      <c r="C3420" s="270" t="s">
        <v>3598</v>
      </c>
      <c r="D3420" s="270" t="s">
        <v>1098</v>
      </c>
      <c r="E3420" s="277" t="s">
        <v>1116</v>
      </c>
      <c r="F3420" s="279" t="s">
        <v>484</v>
      </c>
    </row>
    <row r="3421" spans="1:6" x14ac:dyDescent="0.3">
      <c r="A3421" s="264" t="str">
        <f t="shared" si="53"/>
        <v>VeniceFL</v>
      </c>
      <c r="B3421" s="269">
        <v>34293</v>
      </c>
      <c r="C3421" s="270" t="s">
        <v>3599</v>
      </c>
      <c r="D3421" s="270" t="s">
        <v>1098</v>
      </c>
      <c r="E3421" s="277" t="s">
        <v>1120</v>
      </c>
      <c r="F3421" s="279" t="s">
        <v>484</v>
      </c>
    </row>
    <row r="3422" spans="1:6" x14ac:dyDescent="0.3">
      <c r="A3422" s="264" t="str">
        <f t="shared" si="53"/>
        <v>TamaracFL</v>
      </c>
      <c r="B3422" s="269">
        <v>33321</v>
      </c>
      <c r="C3422" s="270" t="s">
        <v>3600</v>
      </c>
      <c r="D3422" s="270" t="s">
        <v>1098</v>
      </c>
      <c r="E3422" s="277" t="s">
        <v>1116</v>
      </c>
      <c r="F3422" s="279" t="s">
        <v>484</v>
      </c>
    </row>
    <row r="3423" spans="1:6" x14ac:dyDescent="0.3">
      <c r="A3423" s="264" t="str">
        <f t="shared" si="53"/>
        <v>JacksonvilleFL</v>
      </c>
      <c r="B3423" s="269">
        <v>32246</v>
      </c>
      <c r="C3423" s="270" t="s">
        <v>1034</v>
      </c>
      <c r="D3423" s="270" t="s">
        <v>1098</v>
      </c>
      <c r="E3423" s="277" t="s">
        <v>1034</v>
      </c>
      <c r="F3423" s="279" t="s">
        <v>484</v>
      </c>
    </row>
    <row r="3424" spans="1:6" x14ac:dyDescent="0.3">
      <c r="A3424" s="264" t="str">
        <f t="shared" si="53"/>
        <v>Village of Palmetto BayFL</v>
      </c>
      <c r="B3424" s="269">
        <v>33157</v>
      </c>
      <c r="C3424" s="270" t="s">
        <v>3601</v>
      </c>
      <c r="D3424" s="270" t="s">
        <v>1098</v>
      </c>
      <c r="E3424" s="277" t="s">
        <v>1116</v>
      </c>
      <c r="F3424" s="279" t="s">
        <v>484</v>
      </c>
    </row>
    <row r="3425" spans="1:6" x14ac:dyDescent="0.3">
      <c r="A3425" s="264" t="str">
        <f t="shared" si="53"/>
        <v>OviedoFL</v>
      </c>
      <c r="B3425" s="269">
        <v>32765</v>
      </c>
      <c r="C3425" s="270" t="s">
        <v>3602</v>
      </c>
      <c r="D3425" s="270" t="s">
        <v>1098</v>
      </c>
      <c r="E3425" s="277" t="s">
        <v>1126</v>
      </c>
      <c r="F3425" s="279" t="s">
        <v>484</v>
      </c>
    </row>
    <row r="3426" spans="1:6" x14ac:dyDescent="0.3">
      <c r="A3426" s="264" t="str">
        <f t="shared" si="53"/>
        <v>GainesvilleFL</v>
      </c>
      <c r="B3426" s="269">
        <v>32608</v>
      </c>
      <c r="C3426" s="270" t="s">
        <v>1107</v>
      </c>
      <c r="D3426" s="270" t="s">
        <v>1098</v>
      </c>
      <c r="E3426" s="277" t="s">
        <v>1107</v>
      </c>
      <c r="F3426" s="279" t="s">
        <v>484</v>
      </c>
    </row>
    <row r="3427" spans="1:6" x14ac:dyDescent="0.3">
      <c r="A3427" s="264" t="str">
        <f t="shared" si="53"/>
        <v>Winter ParkFL</v>
      </c>
      <c r="B3427" s="269">
        <v>32792</v>
      </c>
      <c r="C3427" s="270" t="s">
        <v>3603</v>
      </c>
      <c r="D3427" s="270" t="s">
        <v>1098</v>
      </c>
      <c r="E3427" s="277" t="s">
        <v>1126</v>
      </c>
      <c r="F3427" s="279" t="s">
        <v>484</v>
      </c>
    </row>
    <row r="3428" spans="1:6" x14ac:dyDescent="0.3">
      <c r="A3428" s="264" t="str">
        <f t="shared" si="53"/>
        <v>BrandonFL</v>
      </c>
      <c r="B3428" s="269">
        <v>33511</v>
      </c>
      <c r="C3428" s="270" t="s">
        <v>3604</v>
      </c>
      <c r="D3428" s="270" t="s">
        <v>1098</v>
      </c>
      <c r="E3428" s="277" t="s">
        <v>1145</v>
      </c>
      <c r="F3428" s="279" t="s">
        <v>484</v>
      </c>
    </row>
    <row r="3429" spans="1:6" x14ac:dyDescent="0.3">
      <c r="A3429" s="264" t="str">
        <f t="shared" si="53"/>
        <v>RiverviewFL</v>
      </c>
      <c r="B3429" s="269">
        <v>33578</v>
      </c>
      <c r="C3429" s="270" t="s">
        <v>3605</v>
      </c>
      <c r="D3429" s="270" t="s">
        <v>1098</v>
      </c>
      <c r="E3429" s="277" t="s">
        <v>1145</v>
      </c>
      <c r="F3429" s="279" t="s">
        <v>484</v>
      </c>
    </row>
    <row r="3430" spans="1:6" x14ac:dyDescent="0.3">
      <c r="A3430" s="264" t="str">
        <f t="shared" si="53"/>
        <v>JupiterFL</v>
      </c>
      <c r="B3430" s="269">
        <v>33458</v>
      </c>
      <c r="C3430" s="270" t="s">
        <v>3606</v>
      </c>
      <c r="D3430" s="270" t="s">
        <v>1098</v>
      </c>
      <c r="E3430" s="277" t="s">
        <v>1116</v>
      </c>
      <c r="F3430" s="279" t="s">
        <v>484</v>
      </c>
    </row>
    <row r="3431" spans="1:6" x14ac:dyDescent="0.3">
      <c r="A3431" s="264" t="str">
        <f t="shared" si="53"/>
        <v>OrlandoFL</v>
      </c>
      <c r="B3431" s="269">
        <v>32825</v>
      </c>
      <c r="C3431" s="270" t="s">
        <v>3589</v>
      </c>
      <c r="D3431" s="270" t="s">
        <v>1098</v>
      </c>
      <c r="E3431" s="277" t="s">
        <v>1126</v>
      </c>
      <c r="F3431" s="279" t="s">
        <v>484</v>
      </c>
    </row>
    <row r="3432" spans="1:6" x14ac:dyDescent="0.3">
      <c r="A3432" s="264" t="str">
        <f t="shared" si="53"/>
        <v>TallahasseeFL</v>
      </c>
      <c r="B3432" s="269">
        <v>32303</v>
      </c>
      <c r="C3432" s="270" t="s">
        <v>1143</v>
      </c>
      <c r="D3432" s="270" t="s">
        <v>1098</v>
      </c>
      <c r="E3432" s="277" t="s">
        <v>1143</v>
      </c>
      <c r="F3432" s="279" t="s">
        <v>484</v>
      </c>
    </row>
    <row r="3433" spans="1:6" x14ac:dyDescent="0.3">
      <c r="A3433" s="264" t="str">
        <f t="shared" si="53"/>
        <v>WellingtonFL</v>
      </c>
      <c r="B3433" s="269">
        <v>33414</v>
      </c>
      <c r="C3433" s="270" t="s">
        <v>3303</v>
      </c>
      <c r="D3433" s="270" t="s">
        <v>1098</v>
      </c>
      <c r="E3433" s="277" t="s">
        <v>1116</v>
      </c>
      <c r="F3433" s="279" t="s">
        <v>484</v>
      </c>
    </row>
    <row r="3434" spans="1:6" x14ac:dyDescent="0.3">
      <c r="A3434" s="264" t="str">
        <f t="shared" si="53"/>
        <v>SanfordFL</v>
      </c>
      <c r="B3434" s="269">
        <v>32771</v>
      </c>
      <c r="C3434" s="270" t="s">
        <v>1770</v>
      </c>
      <c r="D3434" s="270" t="s">
        <v>1098</v>
      </c>
      <c r="E3434" s="277" t="s">
        <v>1126</v>
      </c>
      <c r="F3434" s="279" t="s">
        <v>484</v>
      </c>
    </row>
    <row r="3435" spans="1:6" x14ac:dyDescent="0.3">
      <c r="A3435" s="264" t="str">
        <f t="shared" si="53"/>
        <v>Boca RatonFL</v>
      </c>
      <c r="B3435" s="269">
        <v>33433</v>
      </c>
      <c r="C3435" s="270" t="s">
        <v>3607</v>
      </c>
      <c r="D3435" s="270" t="s">
        <v>1098</v>
      </c>
      <c r="E3435" s="277" t="s">
        <v>1116</v>
      </c>
      <c r="F3435" s="279" t="s">
        <v>484</v>
      </c>
    </row>
    <row r="3436" spans="1:6" x14ac:dyDescent="0.3">
      <c r="A3436" s="264" t="str">
        <f t="shared" si="53"/>
        <v>Country ClubFL</v>
      </c>
      <c r="B3436" s="269">
        <v>33015</v>
      </c>
      <c r="C3436" s="270" t="s">
        <v>3608</v>
      </c>
      <c r="D3436" s="270" t="s">
        <v>1098</v>
      </c>
      <c r="E3436" s="277" t="s">
        <v>1116</v>
      </c>
      <c r="F3436" s="279" t="s">
        <v>484</v>
      </c>
    </row>
    <row r="3437" spans="1:6" x14ac:dyDescent="0.3">
      <c r="A3437" s="264" t="str">
        <f t="shared" si="53"/>
        <v>GreenacresFL</v>
      </c>
      <c r="B3437" s="269">
        <v>33463</v>
      </c>
      <c r="C3437" s="270" t="s">
        <v>3598</v>
      </c>
      <c r="D3437" s="270" t="s">
        <v>1098</v>
      </c>
      <c r="E3437" s="277" t="s">
        <v>1116</v>
      </c>
      <c r="F3437" s="279" t="s">
        <v>484</v>
      </c>
    </row>
    <row r="3438" spans="1:6" x14ac:dyDescent="0.3">
      <c r="A3438" s="264" t="str">
        <f t="shared" si="53"/>
        <v>Boynton BeachFL</v>
      </c>
      <c r="B3438" s="269">
        <v>33436</v>
      </c>
      <c r="C3438" s="270" t="s">
        <v>3609</v>
      </c>
      <c r="D3438" s="270" t="s">
        <v>1098</v>
      </c>
      <c r="E3438" s="277" t="s">
        <v>1116</v>
      </c>
      <c r="F3438" s="279" t="s">
        <v>484</v>
      </c>
    </row>
    <row r="3439" spans="1:6" x14ac:dyDescent="0.3">
      <c r="A3439" s="264" t="str">
        <f t="shared" si="53"/>
        <v>Port RicheyFL</v>
      </c>
      <c r="B3439" s="269">
        <v>34668</v>
      </c>
      <c r="C3439" s="270" t="s">
        <v>3610</v>
      </c>
      <c r="D3439" s="270" t="s">
        <v>1098</v>
      </c>
      <c r="E3439" s="277" t="s">
        <v>1145</v>
      </c>
      <c r="F3439" s="279" t="s">
        <v>484</v>
      </c>
    </row>
    <row r="3440" spans="1:6" x14ac:dyDescent="0.3">
      <c r="A3440" s="264" t="str">
        <f t="shared" si="53"/>
        <v>Miami BeachFL</v>
      </c>
      <c r="B3440" s="269">
        <v>33141</v>
      </c>
      <c r="C3440" s="270" t="s">
        <v>3582</v>
      </c>
      <c r="D3440" s="270" t="s">
        <v>1098</v>
      </c>
      <c r="E3440" s="277" t="s">
        <v>1116</v>
      </c>
      <c r="F3440" s="279" t="s">
        <v>484</v>
      </c>
    </row>
    <row r="3441" spans="1:6" x14ac:dyDescent="0.3">
      <c r="A3441" s="264" t="str">
        <f t="shared" si="53"/>
        <v>PlantationFL</v>
      </c>
      <c r="B3441" s="269">
        <v>33324</v>
      </c>
      <c r="C3441" s="270" t="s">
        <v>3611</v>
      </c>
      <c r="D3441" s="270" t="s">
        <v>1098</v>
      </c>
      <c r="E3441" s="277" t="s">
        <v>1116</v>
      </c>
      <c r="F3441" s="279" t="s">
        <v>484</v>
      </c>
    </row>
    <row r="3442" spans="1:6" x14ac:dyDescent="0.3">
      <c r="A3442" s="264" t="str">
        <f t="shared" si="53"/>
        <v>Palm CoastFL</v>
      </c>
      <c r="B3442" s="269">
        <v>32137</v>
      </c>
      <c r="C3442" s="270" t="s">
        <v>3612</v>
      </c>
      <c r="D3442" s="270" t="s">
        <v>1098</v>
      </c>
      <c r="E3442" s="277" t="s">
        <v>1106</v>
      </c>
      <c r="F3442" s="279" t="s">
        <v>484</v>
      </c>
    </row>
    <row r="3443" spans="1:6" x14ac:dyDescent="0.3">
      <c r="A3443" s="264" t="str">
        <f t="shared" si="53"/>
        <v>DoralFL</v>
      </c>
      <c r="B3443" s="269">
        <v>33178</v>
      </c>
      <c r="C3443" s="270" t="s">
        <v>3613</v>
      </c>
      <c r="D3443" s="270" t="s">
        <v>1098</v>
      </c>
      <c r="E3443" s="277" t="s">
        <v>1116</v>
      </c>
      <c r="F3443" s="279" t="s">
        <v>484</v>
      </c>
    </row>
    <row r="3444" spans="1:6" x14ac:dyDescent="0.3">
      <c r="A3444" s="264" t="str">
        <f t="shared" si="53"/>
        <v>HollywoodFL</v>
      </c>
      <c r="B3444" s="269">
        <v>33021</v>
      </c>
      <c r="C3444" s="270" t="s">
        <v>1498</v>
      </c>
      <c r="D3444" s="270" t="s">
        <v>1098</v>
      </c>
      <c r="E3444" s="277" t="s">
        <v>1116</v>
      </c>
      <c r="F3444" s="279" t="s">
        <v>484</v>
      </c>
    </row>
    <row r="3445" spans="1:6" x14ac:dyDescent="0.3">
      <c r="A3445" s="264" t="str">
        <f t="shared" si="53"/>
        <v>LeesburgFL</v>
      </c>
      <c r="B3445" s="269">
        <v>34748</v>
      </c>
      <c r="C3445" s="270" t="s">
        <v>3614</v>
      </c>
      <c r="D3445" s="270" t="s">
        <v>1098</v>
      </c>
      <c r="E3445" s="277" t="s">
        <v>1126</v>
      </c>
      <c r="F3445" s="279" t="s">
        <v>484</v>
      </c>
    </row>
    <row r="3446" spans="1:6" x14ac:dyDescent="0.3">
      <c r="A3446" s="264" t="str">
        <f t="shared" si="53"/>
        <v>MiramarFL</v>
      </c>
      <c r="B3446" s="269">
        <v>33023</v>
      </c>
      <c r="C3446" s="270" t="s">
        <v>3581</v>
      </c>
      <c r="D3446" s="270" t="s">
        <v>1098</v>
      </c>
      <c r="E3446" s="277" t="s">
        <v>1116</v>
      </c>
      <c r="F3446" s="279" t="s">
        <v>484</v>
      </c>
    </row>
    <row r="3447" spans="1:6" x14ac:dyDescent="0.3">
      <c r="A3447" s="264" t="str">
        <f t="shared" si="53"/>
        <v>OrlandoFL</v>
      </c>
      <c r="B3447" s="269">
        <v>32839</v>
      </c>
      <c r="C3447" s="270" t="s">
        <v>3589</v>
      </c>
      <c r="D3447" s="270" t="s">
        <v>1098</v>
      </c>
      <c r="E3447" s="277" t="s">
        <v>1126</v>
      </c>
      <c r="F3447" s="279" t="s">
        <v>484</v>
      </c>
    </row>
    <row r="3448" spans="1:6" x14ac:dyDescent="0.3">
      <c r="A3448" s="264" t="str">
        <f t="shared" si="53"/>
        <v>Cape CoralFL</v>
      </c>
      <c r="B3448" s="269">
        <v>33914</v>
      </c>
      <c r="C3448" s="270" t="s">
        <v>3615</v>
      </c>
      <c r="D3448" s="270" t="s">
        <v>1098</v>
      </c>
      <c r="E3448" s="277" t="s">
        <v>1101</v>
      </c>
      <c r="F3448" s="279" t="s">
        <v>484</v>
      </c>
    </row>
    <row r="3449" spans="1:6" x14ac:dyDescent="0.3">
      <c r="A3449" s="264" t="str">
        <f t="shared" si="53"/>
        <v>Fort LauderdaleFL</v>
      </c>
      <c r="B3449" s="269">
        <v>33308</v>
      </c>
      <c r="C3449" s="270" t="s">
        <v>3596</v>
      </c>
      <c r="D3449" s="270" t="s">
        <v>1098</v>
      </c>
      <c r="E3449" s="277" t="s">
        <v>1116</v>
      </c>
      <c r="F3449" s="279" t="s">
        <v>484</v>
      </c>
    </row>
    <row r="3450" spans="1:6" x14ac:dyDescent="0.3">
      <c r="A3450" s="264" t="str">
        <f t="shared" si="53"/>
        <v>DunedinFL</v>
      </c>
      <c r="B3450" s="269">
        <v>34698</v>
      </c>
      <c r="C3450" s="270" t="s">
        <v>3616</v>
      </c>
      <c r="D3450" s="270" t="s">
        <v>1098</v>
      </c>
      <c r="E3450" s="277" t="s">
        <v>1145</v>
      </c>
      <c r="F3450" s="279" t="s">
        <v>484</v>
      </c>
    </row>
    <row r="3451" spans="1:6" x14ac:dyDescent="0.3">
      <c r="A3451" s="264" t="str">
        <f t="shared" si="53"/>
        <v>Palm Beach GardensFL</v>
      </c>
      <c r="B3451" s="269">
        <v>33418</v>
      </c>
      <c r="C3451" s="270" t="s">
        <v>3617</v>
      </c>
      <c r="D3451" s="270" t="s">
        <v>1098</v>
      </c>
      <c r="E3451" s="277" t="s">
        <v>1116</v>
      </c>
      <c r="F3451" s="279" t="s">
        <v>484</v>
      </c>
    </row>
    <row r="3452" spans="1:6" x14ac:dyDescent="0.3">
      <c r="A3452" s="264" t="str">
        <f t="shared" si="53"/>
        <v>Fort LauderdaleFL</v>
      </c>
      <c r="B3452" s="269">
        <v>33312</v>
      </c>
      <c r="C3452" s="270" t="s">
        <v>3596</v>
      </c>
      <c r="D3452" s="270" t="s">
        <v>1098</v>
      </c>
      <c r="E3452" s="277" t="s">
        <v>1116</v>
      </c>
      <c r="F3452" s="279" t="s">
        <v>484</v>
      </c>
    </row>
    <row r="3453" spans="1:6" x14ac:dyDescent="0.3">
      <c r="A3453" s="264" t="str">
        <f t="shared" si="53"/>
        <v>Boynton BeachFL</v>
      </c>
      <c r="B3453" s="269">
        <v>33437</v>
      </c>
      <c r="C3453" s="270" t="s">
        <v>3609</v>
      </c>
      <c r="D3453" s="270" t="s">
        <v>1098</v>
      </c>
      <c r="E3453" s="277" t="s">
        <v>1116</v>
      </c>
      <c r="F3453" s="279" t="s">
        <v>484</v>
      </c>
    </row>
    <row r="3454" spans="1:6" x14ac:dyDescent="0.3">
      <c r="A3454" s="264" t="str">
        <f t="shared" si="53"/>
        <v>MiddleburgFL</v>
      </c>
      <c r="B3454" s="269">
        <v>32068</v>
      </c>
      <c r="C3454" s="270" t="s">
        <v>3618</v>
      </c>
      <c r="D3454" s="270" t="s">
        <v>1098</v>
      </c>
      <c r="E3454" s="277" t="s">
        <v>1034</v>
      </c>
      <c r="F3454" s="279" t="s">
        <v>484</v>
      </c>
    </row>
    <row r="3455" spans="1:6" x14ac:dyDescent="0.3">
      <c r="A3455" s="264" t="str">
        <f t="shared" si="53"/>
        <v>StuartFL</v>
      </c>
      <c r="B3455" s="269">
        <v>34997</v>
      </c>
      <c r="C3455" s="270" t="s">
        <v>3619</v>
      </c>
      <c r="D3455" s="270" t="s">
        <v>1098</v>
      </c>
      <c r="E3455" s="277" t="s">
        <v>1135</v>
      </c>
      <c r="F3455" s="279" t="s">
        <v>484</v>
      </c>
    </row>
    <row r="3456" spans="1:6" x14ac:dyDescent="0.3">
      <c r="A3456" s="264" t="str">
        <f t="shared" si="53"/>
        <v>PalmettoFL</v>
      </c>
      <c r="B3456" s="269">
        <v>34221</v>
      </c>
      <c r="C3456" s="270" t="s">
        <v>3620</v>
      </c>
      <c r="D3456" s="270" t="s">
        <v>1098</v>
      </c>
      <c r="E3456" s="277" t="s">
        <v>1120</v>
      </c>
      <c r="F3456" s="279" t="s">
        <v>484</v>
      </c>
    </row>
    <row r="3457" spans="1:6" x14ac:dyDescent="0.3">
      <c r="A3457" s="264" t="str">
        <f t="shared" si="53"/>
        <v>Port Saint LucieFL</v>
      </c>
      <c r="B3457" s="269">
        <v>34952</v>
      </c>
      <c r="C3457" s="270" t="s">
        <v>3590</v>
      </c>
      <c r="D3457" s="270" t="s">
        <v>1098</v>
      </c>
      <c r="E3457" s="277" t="s">
        <v>1135</v>
      </c>
      <c r="F3457" s="279" t="s">
        <v>484</v>
      </c>
    </row>
    <row r="3458" spans="1:6" x14ac:dyDescent="0.3">
      <c r="A3458" s="264" t="str">
        <f t="shared" si="53"/>
        <v>LakelandFL</v>
      </c>
      <c r="B3458" s="269">
        <v>33810</v>
      </c>
      <c r="C3458" s="270" t="s">
        <v>3621</v>
      </c>
      <c r="D3458" s="270" t="s">
        <v>1098</v>
      </c>
      <c r="E3458" s="277" t="s">
        <v>1115</v>
      </c>
      <c r="F3458" s="279" t="s">
        <v>484</v>
      </c>
    </row>
    <row r="3459" spans="1:6" x14ac:dyDescent="0.3">
      <c r="A3459" s="264" t="str">
        <f t="shared" si="53"/>
        <v>KissimmeeFL</v>
      </c>
      <c r="B3459" s="269">
        <v>34741</v>
      </c>
      <c r="C3459" s="270" t="s">
        <v>3622</v>
      </c>
      <c r="D3459" s="270" t="s">
        <v>1098</v>
      </c>
      <c r="E3459" s="277" t="s">
        <v>1126</v>
      </c>
      <c r="F3459" s="279" t="s">
        <v>484</v>
      </c>
    </row>
    <row r="3460" spans="1:6" x14ac:dyDescent="0.3">
      <c r="A3460" s="264" t="str">
        <f t="shared" ref="A3460:A3523" si="54">CONCATENATE(C3460,D3460)</f>
        <v>Coral SpringsFL</v>
      </c>
      <c r="B3460" s="269">
        <v>33065</v>
      </c>
      <c r="C3460" s="270" t="s">
        <v>3623</v>
      </c>
      <c r="D3460" s="270" t="s">
        <v>1098</v>
      </c>
      <c r="E3460" s="277" t="s">
        <v>1116</v>
      </c>
      <c r="F3460" s="279" t="s">
        <v>484</v>
      </c>
    </row>
    <row r="3461" spans="1:6" x14ac:dyDescent="0.3">
      <c r="A3461" s="264" t="str">
        <f t="shared" si="54"/>
        <v>HomesteadFL</v>
      </c>
      <c r="B3461" s="269">
        <v>33033</v>
      </c>
      <c r="C3461" s="270" t="s">
        <v>3624</v>
      </c>
      <c r="D3461" s="270" t="s">
        <v>1098</v>
      </c>
      <c r="E3461" s="277" t="s">
        <v>1116</v>
      </c>
      <c r="F3461" s="279" t="s">
        <v>484</v>
      </c>
    </row>
    <row r="3462" spans="1:6" x14ac:dyDescent="0.3">
      <c r="A3462" s="264" t="str">
        <f t="shared" si="54"/>
        <v>HollywoodFL</v>
      </c>
      <c r="B3462" s="269">
        <v>33020</v>
      </c>
      <c r="C3462" s="270" t="s">
        <v>1498</v>
      </c>
      <c r="D3462" s="270" t="s">
        <v>1098</v>
      </c>
      <c r="E3462" s="277" t="s">
        <v>1116</v>
      </c>
      <c r="F3462" s="279" t="s">
        <v>484</v>
      </c>
    </row>
    <row r="3463" spans="1:6" x14ac:dyDescent="0.3">
      <c r="A3463" s="264" t="str">
        <f t="shared" si="54"/>
        <v>Egypt Lake-LetoFL</v>
      </c>
      <c r="B3463" s="269">
        <v>33614</v>
      </c>
      <c r="C3463" s="270" t="s">
        <v>3625</v>
      </c>
      <c r="D3463" s="270" t="s">
        <v>1098</v>
      </c>
      <c r="E3463" s="277" t="s">
        <v>1145</v>
      </c>
      <c r="F3463" s="279" t="s">
        <v>484</v>
      </c>
    </row>
    <row r="3464" spans="1:6" x14ac:dyDescent="0.3">
      <c r="A3464" s="264" t="str">
        <f t="shared" si="54"/>
        <v>KendallFL</v>
      </c>
      <c r="B3464" s="269">
        <v>33176</v>
      </c>
      <c r="C3464" s="270" t="s">
        <v>3626</v>
      </c>
      <c r="D3464" s="270" t="s">
        <v>1098</v>
      </c>
      <c r="E3464" s="277" t="s">
        <v>1116</v>
      </c>
      <c r="F3464" s="279" t="s">
        <v>484</v>
      </c>
    </row>
    <row r="3465" spans="1:6" x14ac:dyDescent="0.3">
      <c r="A3465" s="264" t="str">
        <f t="shared" si="54"/>
        <v>MelbourneFL</v>
      </c>
      <c r="B3465" s="269">
        <v>32935</v>
      </c>
      <c r="C3465" s="270" t="s">
        <v>3627</v>
      </c>
      <c r="D3465" s="270" t="s">
        <v>1098</v>
      </c>
      <c r="E3465" s="277" t="s">
        <v>1129</v>
      </c>
      <c r="F3465" s="279" t="s">
        <v>484</v>
      </c>
    </row>
    <row r="3466" spans="1:6" x14ac:dyDescent="0.3">
      <c r="A3466" s="264" t="str">
        <f t="shared" si="54"/>
        <v>Palm CoastFL</v>
      </c>
      <c r="B3466" s="269">
        <v>32164</v>
      </c>
      <c r="C3466" s="270" t="s">
        <v>3612</v>
      </c>
      <c r="D3466" s="270" t="s">
        <v>1098</v>
      </c>
      <c r="E3466" s="277" t="s">
        <v>1106</v>
      </c>
      <c r="F3466" s="279" t="s">
        <v>484</v>
      </c>
    </row>
    <row r="3467" spans="1:6" x14ac:dyDescent="0.3">
      <c r="A3467" s="264" t="str">
        <f t="shared" si="54"/>
        <v>KissimmeeFL</v>
      </c>
      <c r="B3467" s="269">
        <v>34744</v>
      </c>
      <c r="C3467" s="270" t="s">
        <v>3622</v>
      </c>
      <c r="D3467" s="270" t="s">
        <v>1098</v>
      </c>
      <c r="E3467" s="277" t="s">
        <v>1126</v>
      </c>
      <c r="F3467" s="279" t="s">
        <v>484</v>
      </c>
    </row>
    <row r="3468" spans="1:6" x14ac:dyDescent="0.3">
      <c r="A3468" s="264" t="str">
        <f t="shared" si="54"/>
        <v>New Port RicheyFL</v>
      </c>
      <c r="B3468" s="269">
        <v>34655</v>
      </c>
      <c r="C3468" s="270" t="s">
        <v>3628</v>
      </c>
      <c r="D3468" s="270" t="s">
        <v>1098</v>
      </c>
      <c r="E3468" s="277" t="s">
        <v>1145</v>
      </c>
      <c r="F3468" s="279" t="s">
        <v>484</v>
      </c>
    </row>
    <row r="3469" spans="1:6" x14ac:dyDescent="0.3">
      <c r="A3469" s="264" t="str">
        <f t="shared" si="54"/>
        <v>SunriseFL</v>
      </c>
      <c r="B3469" s="269">
        <v>33322</v>
      </c>
      <c r="C3469" s="270" t="s">
        <v>3629</v>
      </c>
      <c r="D3469" s="270" t="s">
        <v>1098</v>
      </c>
      <c r="E3469" s="277" t="s">
        <v>1116</v>
      </c>
      <c r="F3469" s="279" t="s">
        <v>484</v>
      </c>
    </row>
    <row r="3470" spans="1:6" x14ac:dyDescent="0.3">
      <c r="A3470" s="264" t="str">
        <f t="shared" si="54"/>
        <v>MiamiFL</v>
      </c>
      <c r="B3470" s="269">
        <v>33125</v>
      </c>
      <c r="C3470" s="270" t="s">
        <v>2039</v>
      </c>
      <c r="D3470" s="270" t="s">
        <v>1098</v>
      </c>
      <c r="E3470" s="277" t="s">
        <v>1116</v>
      </c>
      <c r="F3470" s="279" t="s">
        <v>484</v>
      </c>
    </row>
    <row r="3471" spans="1:6" x14ac:dyDescent="0.3">
      <c r="A3471" s="264" t="str">
        <f t="shared" si="54"/>
        <v>OrlandoFL</v>
      </c>
      <c r="B3471" s="269">
        <v>32837</v>
      </c>
      <c r="C3471" s="270" t="s">
        <v>3589</v>
      </c>
      <c r="D3471" s="270" t="s">
        <v>1098</v>
      </c>
      <c r="E3471" s="277" t="s">
        <v>1126</v>
      </c>
      <c r="F3471" s="279" t="s">
        <v>484</v>
      </c>
    </row>
    <row r="3472" spans="1:6" x14ac:dyDescent="0.3">
      <c r="A3472" s="264" t="str">
        <f t="shared" si="54"/>
        <v>Town 'n' CountryFL</v>
      </c>
      <c r="B3472" s="269">
        <v>33615</v>
      </c>
      <c r="C3472" s="270" t="s">
        <v>3630</v>
      </c>
      <c r="D3472" s="270" t="s">
        <v>1098</v>
      </c>
      <c r="E3472" s="277" t="s">
        <v>1145</v>
      </c>
      <c r="F3472" s="279" t="s">
        <v>484</v>
      </c>
    </row>
    <row r="3473" spans="1:6" x14ac:dyDescent="0.3">
      <c r="A3473" s="264" t="str">
        <f t="shared" si="54"/>
        <v>JacksonvilleFL</v>
      </c>
      <c r="B3473" s="269">
        <v>32216</v>
      </c>
      <c r="C3473" s="270" t="s">
        <v>1034</v>
      </c>
      <c r="D3473" s="270" t="s">
        <v>1098</v>
      </c>
      <c r="E3473" s="277" t="s">
        <v>1034</v>
      </c>
      <c r="F3473" s="279" t="s">
        <v>484</v>
      </c>
    </row>
    <row r="3474" spans="1:6" x14ac:dyDescent="0.3">
      <c r="A3474" s="264" t="str">
        <f t="shared" si="54"/>
        <v>MelbourneFL</v>
      </c>
      <c r="B3474" s="269">
        <v>32940</v>
      </c>
      <c r="C3474" s="270" t="s">
        <v>3627</v>
      </c>
      <c r="D3474" s="270" t="s">
        <v>1098</v>
      </c>
      <c r="E3474" s="277" t="s">
        <v>1129</v>
      </c>
      <c r="F3474" s="279" t="s">
        <v>484</v>
      </c>
    </row>
    <row r="3475" spans="1:6" x14ac:dyDescent="0.3">
      <c r="A3475" s="264" t="str">
        <f t="shared" si="54"/>
        <v>Temple TerraceFL</v>
      </c>
      <c r="B3475" s="269">
        <v>33617</v>
      </c>
      <c r="C3475" s="270" t="s">
        <v>3631</v>
      </c>
      <c r="D3475" s="270" t="s">
        <v>1098</v>
      </c>
      <c r="E3475" s="277" t="s">
        <v>1145</v>
      </c>
      <c r="F3475" s="279" t="s">
        <v>484</v>
      </c>
    </row>
    <row r="3476" spans="1:6" x14ac:dyDescent="0.3">
      <c r="A3476" s="264" t="str">
        <f t="shared" si="54"/>
        <v>MiamiFL</v>
      </c>
      <c r="B3476" s="269">
        <v>33142</v>
      </c>
      <c r="C3476" s="270" t="s">
        <v>2039</v>
      </c>
      <c r="D3476" s="270" t="s">
        <v>1098</v>
      </c>
      <c r="E3476" s="277" t="s">
        <v>1116</v>
      </c>
      <c r="F3476" s="279" t="s">
        <v>484</v>
      </c>
    </row>
    <row r="3477" spans="1:6" x14ac:dyDescent="0.3">
      <c r="A3477" s="264" t="str">
        <f t="shared" si="54"/>
        <v>Pompano BeachFL</v>
      </c>
      <c r="B3477" s="269">
        <v>33062</v>
      </c>
      <c r="C3477" s="270" t="s">
        <v>3595</v>
      </c>
      <c r="D3477" s="270" t="s">
        <v>1098</v>
      </c>
      <c r="E3477" s="277" t="s">
        <v>1116</v>
      </c>
      <c r="F3477" s="279" t="s">
        <v>484</v>
      </c>
    </row>
    <row r="3478" spans="1:6" x14ac:dyDescent="0.3">
      <c r="A3478" s="264" t="str">
        <f t="shared" si="54"/>
        <v>TampaFL</v>
      </c>
      <c r="B3478" s="269">
        <v>33612</v>
      </c>
      <c r="C3478" s="270" t="s">
        <v>3585</v>
      </c>
      <c r="D3478" s="270" t="s">
        <v>1098</v>
      </c>
      <c r="E3478" s="277" t="s">
        <v>1145</v>
      </c>
      <c r="F3478" s="279" t="s">
        <v>484</v>
      </c>
    </row>
    <row r="3479" spans="1:6" x14ac:dyDescent="0.3">
      <c r="A3479" s="264" t="str">
        <f t="shared" si="54"/>
        <v>Fruit CoveFL</v>
      </c>
      <c r="B3479" s="269">
        <v>32259</v>
      </c>
      <c r="C3479" s="270" t="s">
        <v>3632</v>
      </c>
      <c r="D3479" s="270" t="s">
        <v>1098</v>
      </c>
      <c r="E3479" s="277" t="s">
        <v>1034</v>
      </c>
      <c r="F3479" s="279" t="s">
        <v>484</v>
      </c>
    </row>
    <row r="3480" spans="1:6" x14ac:dyDescent="0.3">
      <c r="A3480" s="264" t="str">
        <f t="shared" si="54"/>
        <v>DeltonaFL</v>
      </c>
      <c r="B3480" s="269">
        <v>32725</v>
      </c>
      <c r="C3480" s="270" t="s">
        <v>3633</v>
      </c>
      <c r="D3480" s="270" t="s">
        <v>1098</v>
      </c>
      <c r="E3480" s="277" t="s">
        <v>1106</v>
      </c>
      <c r="F3480" s="279" t="s">
        <v>484</v>
      </c>
    </row>
    <row r="3481" spans="1:6" x14ac:dyDescent="0.3">
      <c r="A3481" s="264" t="str">
        <f t="shared" si="54"/>
        <v>ApopkaFL</v>
      </c>
      <c r="B3481" s="269">
        <v>32703</v>
      </c>
      <c r="C3481" s="270" t="s">
        <v>3634</v>
      </c>
      <c r="D3481" s="270" t="s">
        <v>1098</v>
      </c>
      <c r="E3481" s="277" t="s">
        <v>1126</v>
      </c>
      <c r="F3481" s="279" t="s">
        <v>484</v>
      </c>
    </row>
    <row r="3482" spans="1:6" x14ac:dyDescent="0.3">
      <c r="A3482" s="264" t="str">
        <f t="shared" si="54"/>
        <v>Deerfield BeachFL</v>
      </c>
      <c r="B3482" s="269">
        <v>33442</v>
      </c>
      <c r="C3482" s="270" t="s">
        <v>3635</v>
      </c>
      <c r="D3482" s="270" t="s">
        <v>1098</v>
      </c>
      <c r="E3482" s="277" t="s">
        <v>1116</v>
      </c>
      <c r="F3482" s="279" t="s">
        <v>484</v>
      </c>
    </row>
    <row r="3483" spans="1:6" x14ac:dyDescent="0.3">
      <c r="A3483" s="264" t="str">
        <f t="shared" si="54"/>
        <v>KissimmeeFL</v>
      </c>
      <c r="B3483" s="269">
        <v>34746</v>
      </c>
      <c r="C3483" s="270" t="s">
        <v>3622</v>
      </c>
      <c r="D3483" s="270" t="s">
        <v>1098</v>
      </c>
      <c r="E3483" s="277" t="s">
        <v>1126</v>
      </c>
      <c r="F3483" s="279" t="s">
        <v>484</v>
      </c>
    </row>
    <row r="3484" spans="1:6" x14ac:dyDescent="0.3">
      <c r="A3484" s="264" t="str">
        <f t="shared" si="54"/>
        <v>GreenacresFL</v>
      </c>
      <c r="B3484" s="269">
        <v>33415</v>
      </c>
      <c r="C3484" s="270" t="s">
        <v>3598</v>
      </c>
      <c r="D3484" s="270" t="s">
        <v>1098</v>
      </c>
      <c r="E3484" s="277" t="s">
        <v>1116</v>
      </c>
      <c r="F3484" s="279" t="s">
        <v>484</v>
      </c>
    </row>
    <row r="3485" spans="1:6" x14ac:dyDescent="0.3">
      <c r="A3485" s="264" t="str">
        <f t="shared" si="54"/>
        <v>AventuraFL</v>
      </c>
      <c r="B3485" s="269">
        <v>33180</v>
      </c>
      <c r="C3485" s="270" t="s">
        <v>3636</v>
      </c>
      <c r="D3485" s="270" t="s">
        <v>1098</v>
      </c>
      <c r="E3485" s="277" t="s">
        <v>1116</v>
      </c>
      <c r="F3485" s="279" t="s">
        <v>484</v>
      </c>
    </row>
    <row r="3486" spans="1:6" x14ac:dyDescent="0.3">
      <c r="A3486" s="264" t="str">
        <f t="shared" si="54"/>
        <v>Winter SpringsFL</v>
      </c>
      <c r="B3486" s="269">
        <v>32708</v>
      </c>
      <c r="C3486" s="270" t="s">
        <v>3637</v>
      </c>
      <c r="D3486" s="270" t="s">
        <v>1098</v>
      </c>
      <c r="E3486" s="277" t="s">
        <v>1126</v>
      </c>
      <c r="F3486" s="279" t="s">
        <v>484</v>
      </c>
    </row>
    <row r="3487" spans="1:6" x14ac:dyDescent="0.3">
      <c r="A3487" s="264" t="str">
        <f t="shared" si="54"/>
        <v>MiamiFL</v>
      </c>
      <c r="B3487" s="269">
        <v>33130</v>
      </c>
      <c r="C3487" s="270" t="s">
        <v>2039</v>
      </c>
      <c r="D3487" s="270" t="s">
        <v>1098</v>
      </c>
      <c r="E3487" s="277" t="s">
        <v>1116</v>
      </c>
      <c r="F3487" s="279" t="s">
        <v>484</v>
      </c>
    </row>
    <row r="3488" spans="1:6" x14ac:dyDescent="0.3">
      <c r="A3488" s="264" t="str">
        <f t="shared" si="54"/>
        <v>Lake MaryFL</v>
      </c>
      <c r="B3488" s="269">
        <v>32746</v>
      </c>
      <c r="C3488" s="270" t="s">
        <v>3638</v>
      </c>
      <c r="D3488" s="270" t="s">
        <v>1098</v>
      </c>
      <c r="E3488" s="277" t="s">
        <v>1126</v>
      </c>
      <c r="F3488" s="279" t="s">
        <v>484</v>
      </c>
    </row>
    <row r="3489" spans="1:6" x14ac:dyDescent="0.3">
      <c r="A3489" s="264" t="str">
        <f t="shared" si="54"/>
        <v>PensacolaFL</v>
      </c>
      <c r="B3489" s="269">
        <v>32514</v>
      </c>
      <c r="C3489" s="270" t="s">
        <v>3639</v>
      </c>
      <c r="D3489" s="270" t="s">
        <v>1098</v>
      </c>
      <c r="E3489" s="277" t="s">
        <v>1133</v>
      </c>
      <c r="F3489" s="279" t="s">
        <v>484</v>
      </c>
    </row>
    <row r="3490" spans="1:6" x14ac:dyDescent="0.3">
      <c r="A3490" s="264" t="str">
        <f t="shared" si="54"/>
        <v>Ives EstatesFL</v>
      </c>
      <c r="B3490" s="269">
        <v>33179</v>
      </c>
      <c r="C3490" s="270" t="s">
        <v>3640</v>
      </c>
      <c r="D3490" s="270" t="s">
        <v>1098</v>
      </c>
      <c r="E3490" s="277" t="s">
        <v>1116</v>
      </c>
      <c r="F3490" s="279" t="s">
        <v>484</v>
      </c>
    </row>
    <row r="3491" spans="1:6" x14ac:dyDescent="0.3">
      <c r="A3491" s="264" t="str">
        <f t="shared" si="54"/>
        <v>North LauderdaleFL</v>
      </c>
      <c r="B3491" s="269">
        <v>33068</v>
      </c>
      <c r="C3491" s="270" t="s">
        <v>3641</v>
      </c>
      <c r="D3491" s="270" t="s">
        <v>1098</v>
      </c>
      <c r="E3491" s="277" t="s">
        <v>1116</v>
      </c>
      <c r="F3491" s="279" t="s">
        <v>484</v>
      </c>
    </row>
    <row r="3492" spans="1:6" x14ac:dyDescent="0.3">
      <c r="A3492" s="264" t="str">
        <f t="shared" si="54"/>
        <v>WindermereFL</v>
      </c>
      <c r="B3492" s="269">
        <v>34786</v>
      </c>
      <c r="C3492" s="270" t="s">
        <v>3642</v>
      </c>
      <c r="D3492" s="270" t="s">
        <v>1098</v>
      </c>
      <c r="E3492" s="277" t="s">
        <v>1126</v>
      </c>
      <c r="F3492" s="279" t="s">
        <v>484</v>
      </c>
    </row>
    <row r="3493" spans="1:6" x14ac:dyDescent="0.3">
      <c r="A3493" s="264" t="str">
        <f t="shared" si="54"/>
        <v>OrlandoFL</v>
      </c>
      <c r="B3493" s="269">
        <v>32835</v>
      </c>
      <c r="C3493" s="270" t="s">
        <v>3589</v>
      </c>
      <c r="D3493" s="270" t="s">
        <v>1098</v>
      </c>
      <c r="E3493" s="277" t="s">
        <v>1126</v>
      </c>
      <c r="F3493" s="279" t="s">
        <v>484</v>
      </c>
    </row>
    <row r="3494" spans="1:6" x14ac:dyDescent="0.3">
      <c r="A3494" s="264" t="str">
        <f t="shared" si="54"/>
        <v>Fort MyersFL</v>
      </c>
      <c r="B3494" s="269">
        <v>33919</v>
      </c>
      <c r="C3494" s="270" t="s">
        <v>3583</v>
      </c>
      <c r="D3494" s="270" t="s">
        <v>1098</v>
      </c>
      <c r="E3494" s="277" t="s">
        <v>1101</v>
      </c>
      <c r="F3494" s="279" t="s">
        <v>484</v>
      </c>
    </row>
    <row r="3495" spans="1:6" x14ac:dyDescent="0.3">
      <c r="A3495" s="264" t="str">
        <f t="shared" si="54"/>
        <v>MiamiFL</v>
      </c>
      <c r="B3495" s="269">
        <v>33126</v>
      </c>
      <c r="C3495" s="270" t="s">
        <v>2039</v>
      </c>
      <c r="D3495" s="270" t="s">
        <v>1098</v>
      </c>
      <c r="E3495" s="277" t="s">
        <v>1116</v>
      </c>
      <c r="F3495" s="279" t="s">
        <v>484</v>
      </c>
    </row>
    <row r="3496" spans="1:6" x14ac:dyDescent="0.3">
      <c r="A3496" s="264" t="str">
        <f t="shared" si="54"/>
        <v>JacksonvilleFL</v>
      </c>
      <c r="B3496" s="269">
        <v>32224</v>
      </c>
      <c r="C3496" s="270" t="s">
        <v>1034</v>
      </c>
      <c r="D3496" s="270" t="s">
        <v>1098</v>
      </c>
      <c r="E3496" s="277" t="s">
        <v>1034</v>
      </c>
      <c r="F3496" s="279" t="s">
        <v>484</v>
      </c>
    </row>
    <row r="3497" spans="1:6" x14ac:dyDescent="0.3">
      <c r="A3497" s="264" t="str">
        <f t="shared" si="54"/>
        <v>Pine HillsFL</v>
      </c>
      <c r="B3497" s="269">
        <v>32808</v>
      </c>
      <c r="C3497" s="270" t="s">
        <v>3643</v>
      </c>
      <c r="D3497" s="270" t="s">
        <v>1098</v>
      </c>
      <c r="E3497" s="277" t="s">
        <v>1126</v>
      </c>
      <c r="F3497" s="279" t="s">
        <v>484</v>
      </c>
    </row>
    <row r="3498" spans="1:6" x14ac:dyDescent="0.3">
      <c r="A3498" s="264" t="str">
        <f t="shared" si="54"/>
        <v>TitusvilleFL</v>
      </c>
      <c r="B3498" s="269">
        <v>32780</v>
      </c>
      <c r="C3498" s="270" t="s">
        <v>3644</v>
      </c>
      <c r="D3498" s="270" t="s">
        <v>1098</v>
      </c>
      <c r="E3498" s="277" t="s">
        <v>1129</v>
      </c>
      <c r="F3498" s="279" t="s">
        <v>484</v>
      </c>
    </row>
    <row r="3499" spans="1:6" x14ac:dyDescent="0.3">
      <c r="A3499" s="264" t="str">
        <f t="shared" si="54"/>
        <v>Fernandina BeachFL</v>
      </c>
      <c r="B3499" s="269">
        <v>32034</v>
      </c>
      <c r="C3499" s="270" t="s">
        <v>3645</v>
      </c>
      <c r="D3499" s="270" t="s">
        <v>1098</v>
      </c>
      <c r="E3499" s="277" t="s">
        <v>1034</v>
      </c>
      <c r="F3499" s="279" t="s">
        <v>484</v>
      </c>
    </row>
    <row r="3500" spans="1:6" x14ac:dyDescent="0.3">
      <c r="A3500" s="264" t="str">
        <f t="shared" si="54"/>
        <v>NaplesFL</v>
      </c>
      <c r="B3500" s="269">
        <v>34112</v>
      </c>
      <c r="C3500" s="270" t="s">
        <v>3646</v>
      </c>
      <c r="D3500" s="270" t="s">
        <v>1098</v>
      </c>
      <c r="E3500" s="277" t="s">
        <v>1118</v>
      </c>
      <c r="F3500" s="279" t="s">
        <v>484</v>
      </c>
    </row>
    <row r="3501" spans="1:6" x14ac:dyDescent="0.3">
      <c r="A3501" s="264" t="str">
        <f t="shared" si="54"/>
        <v>Haines CityFL</v>
      </c>
      <c r="B3501" s="269">
        <v>33844</v>
      </c>
      <c r="C3501" s="270" t="s">
        <v>3647</v>
      </c>
      <c r="D3501" s="270" t="s">
        <v>1098</v>
      </c>
      <c r="E3501" s="277" t="s">
        <v>1115</v>
      </c>
      <c r="F3501" s="279" t="s">
        <v>484</v>
      </c>
    </row>
    <row r="3502" spans="1:6" x14ac:dyDescent="0.3">
      <c r="A3502" s="264" t="str">
        <f t="shared" si="54"/>
        <v>BradentonFL</v>
      </c>
      <c r="B3502" s="269">
        <v>34203</v>
      </c>
      <c r="C3502" s="270" t="s">
        <v>3648</v>
      </c>
      <c r="D3502" s="270" t="s">
        <v>1098</v>
      </c>
      <c r="E3502" s="277" t="s">
        <v>1120</v>
      </c>
      <c r="F3502" s="279" t="s">
        <v>484</v>
      </c>
    </row>
    <row r="3503" spans="1:6" x14ac:dyDescent="0.3">
      <c r="A3503" s="264" t="str">
        <f t="shared" si="54"/>
        <v>NavarreFL</v>
      </c>
      <c r="B3503" s="269">
        <v>32566</v>
      </c>
      <c r="C3503" s="270" t="s">
        <v>3649</v>
      </c>
      <c r="D3503" s="270" t="s">
        <v>1098</v>
      </c>
      <c r="E3503" s="277" t="s">
        <v>1133</v>
      </c>
      <c r="F3503" s="279" t="s">
        <v>484</v>
      </c>
    </row>
    <row r="3504" spans="1:6" x14ac:dyDescent="0.3">
      <c r="A3504" s="264" t="str">
        <f t="shared" si="54"/>
        <v>The VillagesFL</v>
      </c>
      <c r="B3504" s="269">
        <v>32159</v>
      </c>
      <c r="C3504" s="270" t="s">
        <v>1147</v>
      </c>
      <c r="D3504" s="270" t="s">
        <v>1098</v>
      </c>
      <c r="E3504" s="277" t="s">
        <v>1147</v>
      </c>
      <c r="F3504" s="279" t="s">
        <v>484</v>
      </c>
    </row>
    <row r="3505" spans="1:6" x14ac:dyDescent="0.3">
      <c r="A3505" s="264" t="str">
        <f t="shared" si="54"/>
        <v>Cape CoralFL</v>
      </c>
      <c r="B3505" s="269">
        <v>33904</v>
      </c>
      <c r="C3505" s="270" t="s">
        <v>3615</v>
      </c>
      <c r="D3505" s="270" t="s">
        <v>1098</v>
      </c>
      <c r="E3505" s="277" t="s">
        <v>1101</v>
      </c>
      <c r="F3505" s="279" t="s">
        <v>484</v>
      </c>
    </row>
    <row r="3506" spans="1:6" x14ac:dyDescent="0.3">
      <c r="A3506" s="264" t="str">
        <f t="shared" si="54"/>
        <v>EsteroFL</v>
      </c>
      <c r="B3506" s="269">
        <v>33928</v>
      </c>
      <c r="C3506" s="270" t="s">
        <v>3650</v>
      </c>
      <c r="D3506" s="270" t="s">
        <v>1098</v>
      </c>
      <c r="E3506" s="277" t="s">
        <v>1101</v>
      </c>
      <c r="F3506" s="279" t="s">
        <v>484</v>
      </c>
    </row>
    <row r="3507" spans="1:6" x14ac:dyDescent="0.3">
      <c r="A3507" s="264" t="str">
        <f t="shared" si="54"/>
        <v>University ParkFL</v>
      </c>
      <c r="B3507" s="269">
        <v>33165</v>
      </c>
      <c r="C3507" s="270" t="s">
        <v>3651</v>
      </c>
      <c r="D3507" s="270" t="s">
        <v>1098</v>
      </c>
      <c r="E3507" s="277" t="s">
        <v>1116</v>
      </c>
      <c r="F3507" s="279" t="s">
        <v>484</v>
      </c>
    </row>
    <row r="3508" spans="1:6" x14ac:dyDescent="0.3">
      <c r="A3508" s="264" t="str">
        <f t="shared" si="54"/>
        <v>North MiamiFL</v>
      </c>
      <c r="B3508" s="269">
        <v>33161</v>
      </c>
      <c r="C3508" s="270" t="s">
        <v>3652</v>
      </c>
      <c r="D3508" s="270" t="s">
        <v>1098</v>
      </c>
      <c r="E3508" s="277" t="s">
        <v>1116</v>
      </c>
      <c r="F3508" s="279" t="s">
        <v>484</v>
      </c>
    </row>
    <row r="3509" spans="1:6" x14ac:dyDescent="0.3">
      <c r="A3509" s="264" t="str">
        <f t="shared" si="54"/>
        <v>JacksonvilleFL</v>
      </c>
      <c r="B3509" s="269">
        <v>32257</v>
      </c>
      <c r="C3509" s="270" t="s">
        <v>1034</v>
      </c>
      <c r="D3509" s="270" t="s">
        <v>1098</v>
      </c>
      <c r="E3509" s="277" t="s">
        <v>1034</v>
      </c>
      <c r="F3509" s="279" t="s">
        <v>484</v>
      </c>
    </row>
    <row r="3510" spans="1:6" x14ac:dyDescent="0.3">
      <c r="A3510" s="264" t="str">
        <f t="shared" si="54"/>
        <v>OrlandoFL</v>
      </c>
      <c r="B3510" s="269">
        <v>32824</v>
      </c>
      <c r="C3510" s="270" t="s">
        <v>3589</v>
      </c>
      <c r="D3510" s="270" t="s">
        <v>1098</v>
      </c>
      <c r="E3510" s="277" t="s">
        <v>1126</v>
      </c>
      <c r="F3510" s="279" t="s">
        <v>484</v>
      </c>
    </row>
    <row r="3511" spans="1:6" x14ac:dyDescent="0.3">
      <c r="A3511" s="264" t="str">
        <f t="shared" si="54"/>
        <v>Boynton BeachFL</v>
      </c>
      <c r="B3511" s="269">
        <v>33435</v>
      </c>
      <c r="C3511" s="270" t="s">
        <v>3609</v>
      </c>
      <c r="D3511" s="270" t="s">
        <v>1098</v>
      </c>
      <c r="E3511" s="277" t="s">
        <v>1116</v>
      </c>
      <c r="F3511" s="279" t="s">
        <v>484</v>
      </c>
    </row>
    <row r="3512" spans="1:6" x14ac:dyDescent="0.3">
      <c r="A3512" s="264" t="str">
        <f t="shared" si="54"/>
        <v>HudsonFL</v>
      </c>
      <c r="B3512" s="269">
        <v>34667</v>
      </c>
      <c r="C3512" s="270" t="s">
        <v>1917</v>
      </c>
      <c r="D3512" s="270" t="s">
        <v>1098</v>
      </c>
      <c r="E3512" s="277" t="s">
        <v>1145</v>
      </c>
      <c r="F3512" s="279" t="s">
        <v>484</v>
      </c>
    </row>
    <row r="3513" spans="1:6" x14ac:dyDescent="0.3">
      <c r="A3513" s="264" t="str">
        <f t="shared" si="54"/>
        <v>BradentonFL</v>
      </c>
      <c r="B3513" s="269">
        <v>34209</v>
      </c>
      <c r="C3513" s="270" t="s">
        <v>3648</v>
      </c>
      <c r="D3513" s="270" t="s">
        <v>1098</v>
      </c>
      <c r="E3513" s="277" t="s">
        <v>1120</v>
      </c>
      <c r="F3513" s="279" t="s">
        <v>484</v>
      </c>
    </row>
    <row r="3514" spans="1:6" x14ac:dyDescent="0.3">
      <c r="A3514" s="264" t="str">
        <f t="shared" si="54"/>
        <v>Spring HillFL</v>
      </c>
      <c r="B3514" s="269">
        <v>34609</v>
      </c>
      <c r="C3514" s="270" t="s">
        <v>3653</v>
      </c>
      <c r="D3514" s="270" t="s">
        <v>1098</v>
      </c>
      <c r="E3514" s="277" t="s">
        <v>1145</v>
      </c>
      <c r="F3514" s="279" t="s">
        <v>484</v>
      </c>
    </row>
    <row r="3515" spans="1:6" x14ac:dyDescent="0.3">
      <c r="A3515" s="264" t="str">
        <f t="shared" si="54"/>
        <v>Delray BeachFL</v>
      </c>
      <c r="B3515" s="269">
        <v>33446</v>
      </c>
      <c r="C3515" s="270" t="s">
        <v>3654</v>
      </c>
      <c r="D3515" s="270" t="s">
        <v>1098</v>
      </c>
      <c r="E3515" s="277" t="s">
        <v>1116</v>
      </c>
      <c r="F3515" s="279" t="s">
        <v>484</v>
      </c>
    </row>
    <row r="3516" spans="1:6" x14ac:dyDescent="0.3">
      <c r="A3516" s="264" t="str">
        <f t="shared" si="54"/>
        <v>Palm BayFL</v>
      </c>
      <c r="B3516" s="269">
        <v>32907</v>
      </c>
      <c r="C3516" s="270" t="s">
        <v>3655</v>
      </c>
      <c r="D3516" s="270" t="s">
        <v>1098</v>
      </c>
      <c r="E3516" s="277" t="s">
        <v>1129</v>
      </c>
      <c r="F3516" s="279" t="s">
        <v>484</v>
      </c>
    </row>
    <row r="3517" spans="1:6" x14ac:dyDescent="0.3">
      <c r="A3517" s="264" t="str">
        <f t="shared" si="54"/>
        <v>TamiamiFL</v>
      </c>
      <c r="B3517" s="269">
        <v>33175</v>
      </c>
      <c r="C3517" s="270" t="s">
        <v>3656</v>
      </c>
      <c r="D3517" s="270" t="s">
        <v>1098</v>
      </c>
      <c r="E3517" s="277" t="s">
        <v>1116</v>
      </c>
      <c r="F3517" s="279" t="s">
        <v>484</v>
      </c>
    </row>
    <row r="3518" spans="1:6" x14ac:dyDescent="0.3">
      <c r="A3518" s="264" t="str">
        <f t="shared" si="54"/>
        <v>Orange ParkFL</v>
      </c>
      <c r="B3518" s="269">
        <v>32073</v>
      </c>
      <c r="C3518" s="270" t="s">
        <v>3657</v>
      </c>
      <c r="D3518" s="270" t="s">
        <v>1098</v>
      </c>
      <c r="E3518" s="277" t="s">
        <v>1034</v>
      </c>
      <c r="F3518" s="279" t="s">
        <v>484</v>
      </c>
    </row>
    <row r="3519" spans="1:6" x14ac:dyDescent="0.3">
      <c r="A3519" s="264" t="str">
        <f t="shared" si="54"/>
        <v>ApopkaFL</v>
      </c>
      <c r="B3519" s="269">
        <v>32712</v>
      </c>
      <c r="C3519" s="270" t="s">
        <v>3634</v>
      </c>
      <c r="D3519" s="270" t="s">
        <v>1098</v>
      </c>
      <c r="E3519" s="277" t="s">
        <v>1126</v>
      </c>
      <c r="F3519" s="279" t="s">
        <v>484</v>
      </c>
    </row>
    <row r="3520" spans="1:6" x14ac:dyDescent="0.3">
      <c r="A3520" s="264" t="str">
        <f t="shared" si="54"/>
        <v>NaplesFL</v>
      </c>
      <c r="B3520" s="269">
        <v>34119</v>
      </c>
      <c r="C3520" s="270" t="s">
        <v>3646</v>
      </c>
      <c r="D3520" s="270" t="s">
        <v>1098</v>
      </c>
      <c r="E3520" s="277" t="s">
        <v>1118</v>
      </c>
      <c r="F3520" s="279" t="s">
        <v>484</v>
      </c>
    </row>
    <row r="3521" spans="1:6" x14ac:dyDescent="0.3">
      <c r="A3521" s="264" t="str">
        <f t="shared" si="54"/>
        <v>Century VillageFL</v>
      </c>
      <c r="B3521" s="269">
        <v>33417</v>
      </c>
      <c r="C3521" s="270" t="s">
        <v>3658</v>
      </c>
      <c r="D3521" s="270" t="s">
        <v>1098</v>
      </c>
      <c r="E3521" s="277" t="s">
        <v>1116</v>
      </c>
      <c r="F3521" s="279" t="s">
        <v>484</v>
      </c>
    </row>
    <row r="3522" spans="1:6" x14ac:dyDescent="0.3">
      <c r="A3522" s="264" t="str">
        <f t="shared" si="54"/>
        <v>PensacolaFL</v>
      </c>
      <c r="B3522" s="269">
        <v>32526</v>
      </c>
      <c r="C3522" s="270" t="s">
        <v>3639</v>
      </c>
      <c r="D3522" s="270" t="s">
        <v>1098</v>
      </c>
      <c r="E3522" s="277" t="s">
        <v>1133</v>
      </c>
      <c r="F3522" s="279" t="s">
        <v>484</v>
      </c>
    </row>
    <row r="3523" spans="1:6" x14ac:dyDescent="0.3">
      <c r="A3523" s="264" t="str">
        <f t="shared" si="54"/>
        <v>SarasotaFL</v>
      </c>
      <c r="B3523" s="269">
        <v>34231</v>
      </c>
      <c r="C3523" s="270" t="s">
        <v>3659</v>
      </c>
      <c r="D3523" s="270" t="s">
        <v>1098</v>
      </c>
      <c r="E3523" s="277" t="s">
        <v>1120</v>
      </c>
      <c r="F3523" s="279" t="s">
        <v>484</v>
      </c>
    </row>
    <row r="3524" spans="1:6" x14ac:dyDescent="0.3">
      <c r="A3524" s="264" t="str">
        <f t="shared" ref="A3524:A3587" si="55">CONCATENATE(C3524,D3524)</f>
        <v>South Miami HeightsFL</v>
      </c>
      <c r="B3524" s="269">
        <v>33177</v>
      </c>
      <c r="C3524" s="270" t="s">
        <v>3660</v>
      </c>
      <c r="D3524" s="270" t="s">
        <v>1098</v>
      </c>
      <c r="E3524" s="277" t="s">
        <v>1116</v>
      </c>
      <c r="F3524" s="279" t="s">
        <v>484</v>
      </c>
    </row>
    <row r="3525" spans="1:6" x14ac:dyDescent="0.3">
      <c r="A3525" s="264" t="str">
        <f t="shared" si="55"/>
        <v>Coral GablesFL</v>
      </c>
      <c r="B3525" s="269">
        <v>33134</v>
      </c>
      <c r="C3525" s="270" t="s">
        <v>3661</v>
      </c>
      <c r="D3525" s="270" t="s">
        <v>1098</v>
      </c>
      <c r="E3525" s="277" t="s">
        <v>1116</v>
      </c>
      <c r="F3525" s="279" t="s">
        <v>484</v>
      </c>
    </row>
    <row r="3526" spans="1:6" x14ac:dyDescent="0.3">
      <c r="A3526" s="264" t="str">
        <f t="shared" si="55"/>
        <v>The HammocksFL</v>
      </c>
      <c r="B3526" s="269">
        <v>33196</v>
      </c>
      <c r="C3526" s="270" t="s">
        <v>3662</v>
      </c>
      <c r="D3526" s="270" t="s">
        <v>1098</v>
      </c>
      <c r="E3526" s="277" t="s">
        <v>1116</v>
      </c>
      <c r="F3526" s="279" t="s">
        <v>484</v>
      </c>
    </row>
    <row r="3527" spans="1:6" x14ac:dyDescent="0.3">
      <c r="A3527" s="264" t="str">
        <f t="shared" si="55"/>
        <v>Palm SpringsFL</v>
      </c>
      <c r="B3527" s="269">
        <v>33461</v>
      </c>
      <c r="C3527" s="270" t="s">
        <v>2629</v>
      </c>
      <c r="D3527" s="270" t="s">
        <v>1098</v>
      </c>
      <c r="E3527" s="277" t="s">
        <v>1116</v>
      </c>
      <c r="F3527" s="279" t="s">
        <v>484</v>
      </c>
    </row>
    <row r="3528" spans="1:6" x14ac:dyDescent="0.3">
      <c r="A3528" s="264" t="str">
        <f t="shared" si="55"/>
        <v>North Fort MyersFL</v>
      </c>
      <c r="B3528" s="269">
        <v>33917</v>
      </c>
      <c r="C3528" s="270" t="s">
        <v>3663</v>
      </c>
      <c r="D3528" s="270" t="s">
        <v>1098</v>
      </c>
      <c r="E3528" s="277" t="s">
        <v>1101</v>
      </c>
      <c r="F3528" s="279" t="s">
        <v>484</v>
      </c>
    </row>
    <row r="3529" spans="1:6" x14ac:dyDescent="0.3">
      <c r="A3529" s="264" t="str">
        <f t="shared" si="55"/>
        <v>PensacolaFL</v>
      </c>
      <c r="B3529" s="269">
        <v>32507</v>
      </c>
      <c r="C3529" s="270" t="s">
        <v>3639</v>
      </c>
      <c r="D3529" s="270" t="s">
        <v>1098</v>
      </c>
      <c r="E3529" s="277" t="s">
        <v>1133</v>
      </c>
      <c r="F3529" s="279" t="s">
        <v>484</v>
      </c>
    </row>
    <row r="3530" spans="1:6" x14ac:dyDescent="0.3">
      <c r="A3530" s="264" t="str">
        <f t="shared" si="55"/>
        <v>Delray BeachFL</v>
      </c>
      <c r="B3530" s="269">
        <v>33484</v>
      </c>
      <c r="C3530" s="270" t="s">
        <v>3654</v>
      </c>
      <c r="D3530" s="270" t="s">
        <v>1098</v>
      </c>
      <c r="E3530" s="277" t="s">
        <v>1116</v>
      </c>
      <c r="F3530" s="279" t="s">
        <v>484</v>
      </c>
    </row>
    <row r="3531" spans="1:6" x14ac:dyDescent="0.3">
      <c r="A3531" s="264" t="str">
        <f t="shared" si="55"/>
        <v>RockledgeFL</v>
      </c>
      <c r="B3531" s="269">
        <v>32955</v>
      </c>
      <c r="C3531" s="270" t="s">
        <v>3664</v>
      </c>
      <c r="D3531" s="270" t="s">
        <v>1098</v>
      </c>
      <c r="E3531" s="277" t="s">
        <v>1129</v>
      </c>
      <c r="F3531" s="279" t="s">
        <v>484</v>
      </c>
    </row>
    <row r="3532" spans="1:6" x14ac:dyDescent="0.3">
      <c r="A3532" s="264" t="str">
        <f t="shared" si="55"/>
        <v>Palm Beach GardensFL</v>
      </c>
      <c r="B3532" s="269">
        <v>33410</v>
      </c>
      <c r="C3532" s="270" t="s">
        <v>3617</v>
      </c>
      <c r="D3532" s="270" t="s">
        <v>1098</v>
      </c>
      <c r="E3532" s="277" t="s">
        <v>1116</v>
      </c>
      <c r="F3532" s="279" t="s">
        <v>484</v>
      </c>
    </row>
    <row r="3533" spans="1:6" x14ac:dyDescent="0.3">
      <c r="A3533" s="264" t="str">
        <f t="shared" si="55"/>
        <v>BradentonFL</v>
      </c>
      <c r="B3533" s="269">
        <v>34207</v>
      </c>
      <c r="C3533" s="270" t="s">
        <v>3648</v>
      </c>
      <c r="D3533" s="270" t="s">
        <v>1098</v>
      </c>
      <c r="E3533" s="277" t="s">
        <v>1120</v>
      </c>
      <c r="F3533" s="279" t="s">
        <v>484</v>
      </c>
    </row>
    <row r="3534" spans="1:6" x14ac:dyDescent="0.3">
      <c r="A3534" s="264" t="str">
        <f t="shared" si="55"/>
        <v>PrincetonFL</v>
      </c>
      <c r="B3534" s="269">
        <v>33032</v>
      </c>
      <c r="C3534" s="270" t="s">
        <v>1675</v>
      </c>
      <c r="D3534" s="270" t="s">
        <v>1098</v>
      </c>
      <c r="E3534" s="277" t="s">
        <v>1116</v>
      </c>
      <c r="F3534" s="279" t="s">
        <v>484</v>
      </c>
    </row>
    <row r="3535" spans="1:6" x14ac:dyDescent="0.3">
      <c r="A3535" s="264" t="str">
        <f t="shared" si="55"/>
        <v>Delray BeachFL</v>
      </c>
      <c r="B3535" s="269">
        <v>33445</v>
      </c>
      <c r="C3535" s="270" t="s">
        <v>3654</v>
      </c>
      <c r="D3535" s="270" t="s">
        <v>1098</v>
      </c>
      <c r="E3535" s="277" t="s">
        <v>1116</v>
      </c>
      <c r="F3535" s="279" t="s">
        <v>484</v>
      </c>
    </row>
    <row r="3536" spans="1:6" x14ac:dyDescent="0.3">
      <c r="A3536" s="264" t="str">
        <f t="shared" si="55"/>
        <v>The VillagesFL</v>
      </c>
      <c r="B3536" s="269">
        <v>32163</v>
      </c>
      <c r="C3536" s="270" t="s">
        <v>1147</v>
      </c>
      <c r="D3536" s="270" t="s">
        <v>1098</v>
      </c>
      <c r="E3536" s="277" t="s">
        <v>1147</v>
      </c>
      <c r="F3536" s="279" t="s">
        <v>484</v>
      </c>
    </row>
    <row r="3537" spans="1:6" x14ac:dyDescent="0.3">
      <c r="A3537" s="264" t="str">
        <f t="shared" si="55"/>
        <v>Winter HavenFL</v>
      </c>
      <c r="B3537" s="269">
        <v>33881</v>
      </c>
      <c r="C3537" s="270" t="s">
        <v>3665</v>
      </c>
      <c r="D3537" s="270" t="s">
        <v>1098</v>
      </c>
      <c r="E3537" s="277" t="s">
        <v>1115</v>
      </c>
      <c r="F3537" s="279" t="s">
        <v>484</v>
      </c>
    </row>
    <row r="3538" spans="1:6" x14ac:dyDescent="0.3">
      <c r="A3538" s="264" t="str">
        <f t="shared" si="55"/>
        <v>OcoeeFL</v>
      </c>
      <c r="B3538" s="269">
        <v>34761</v>
      </c>
      <c r="C3538" s="270" t="s">
        <v>3666</v>
      </c>
      <c r="D3538" s="270" t="s">
        <v>1098</v>
      </c>
      <c r="E3538" s="277" t="s">
        <v>1126</v>
      </c>
      <c r="F3538" s="279" t="s">
        <v>484</v>
      </c>
    </row>
    <row r="3539" spans="1:6" x14ac:dyDescent="0.3">
      <c r="A3539" s="264" t="str">
        <f t="shared" si="55"/>
        <v>DelandFL</v>
      </c>
      <c r="B3539" s="269">
        <v>32724</v>
      </c>
      <c r="C3539" s="270" t="s">
        <v>3667</v>
      </c>
      <c r="D3539" s="270" t="s">
        <v>1098</v>
      </c>
      <c r="E3539" s="277" t="s">
        <v>1106</v>
      </c>
      <c r="F3539" s="279" t="s">
        <v>484</v>
      </c>
    </row>
    <row r="3540" spans="1:6" x14ac:dyDescent="0.3">
      <c r="A3540" s="264" t="str">
        <f t="shared" si="55"/>
        <v>Altamonte SpringsFL</v>
      </c>
      <c r="B3540" s="269">
        <v>32714</v>
      </c>
      <c r="C3540" s="270" t="s">
        <v>3668</v>
      </c>
      <c r="D3540" s="270" t="s">
        <v>1098</v>
      </c>
      <c r="E3540" s="277" t="s">
        <v>1126</v>
      </c>
      <c r="F3540" s="279" t="s">
        <v>484</v>
      </c>
    </row>
    <row r="3541" spans="1:6" x14ac:dyDescent="0.3">
      <c r="A3541" s="264" t="str">
        <f t="shared" si="55"/>
        <v>TampaFL</v>
      </c>
      <c r="B3541" s="269">
        <v>33610</v>
      </c>
      <c r="C3541" s="270" t="s">
        <v>3585</v>
      </c>
      <c r="D3541" s="270" t="s">
        <v>1098</v>
      </c>
      <c r="E3541" s="277" t="s">
        <v>1145</v>
      </c>
      <c r="F3541" s="279" t="s">
        <v>484</v>
      </c>
    </row>
    <row r="3542" spans="1:6" x14ac:dyDescent="0.3">
      <c r="A3542" s="264" t="str">
        <f t="shared" si="55"/>
        <v>MiamiFL</v>
      </c>
      <c r="B3542" s="269">
        <v>33131</v>
      </c>
      <c r="C3542" s="270" t="s">
        <v>2039</v>
      </c>
      <c r="D3542" s="270" t="s">
        <v>1098</v>
      </c>
      <c r="E3542" s="277" t="s">
        <v>1116</v>
      </c>
      <c r="F3542" s="279" t="s">
        <v>484</v>
      </c>
    </row>
    <row r="3543" spans="1:6" x14ac:dyDescent="0.3">
      <c r="A3543" s="264" t="str">
        <f t="shared" si="55"/>
        <v>DeltonaFL</v>
      </c>
      <c r="B3543" s="269">
        <v>32738</v>
      </c>
      <c r="C3543" s="270" t="s">
        <v>3633</v>
      </c>
      <c r="D3543" s="270" t="s">
        <v>1098</v>
      </c>
      <c r="E3543" s="277" t="s">
        <v>1106</v>
      </c>
      <c r="F3543" s="279" t="s">
        <v>484</v>
      </c>
    </row>
    <row r="3544" spans="1:6" x14ac:dyDescent="0.3">
      <c r="A3544" s="264" t="str">
        <f t="shared" si="55"/>
        <v>Greater CarrollwoodFL</v>
      </c>
      <c r="B3544" s="269">
        <v>33624</v>
      </c>
      <c r="C3544" s="270" t="s">
        <v>3669</v>
      </c>
      <c r="D3544" s="270" t="s">
        <v>1098</v>
      </c>
      <c r="E3544" s="277" t="s">
        <v>1145</v>
      </c>
      <c r="F3544" s="279" t="s">
        <v>484</v>
      </c>
    </row>
    <row r="3545" spans="1:6" x14ac:dyDescent="0.3">
      <c r="A3545" s="264" t="str">
        <f t="shared" si="55"/>
        <v>Marco IslandFL</v>
      </c>
      <c r="B3545" s="269">
        <v>34145</v>
      </c>
      <c r="C3545" s="270" t="s">
        <v>3670</v>
      </c>
      <c r="D3545" s="270" t="s">
        <v>1098</v>
      </c>
      <c r="E3545" s="277" t="s">
        <v>1118</v>
      </c>
      <c r="F3545" s="279" t="s">
        <v>484</v>
      </c>
    </row>
    <row r="3546" spans="1:6" x14ac:dyDescent="0.3">
      <c r="A3546" s="264" t="str">
        <f t="shared" si="55"/>
        <v>HialeahFL</v>
      </c>
      <c r="B3546" s="269">
        <v>33018</v>
      </c>
      <c r="C3546" s="270" t="s">
        <v>3592</v>
      </c>
      <c r="D3546" s="270" t="s">
        <v>1098</v>
      </c>
      <c r="E3546" s="277" t="s">
        <v>1116</v>
      </c>
      <c r="F3546" s="279" t="s">
        <v>484</v>
      </c>
    </row>
    <row r="3547" spans="1:6" x14ac:dyDescent="0.3">
      <c r="A3547" s="264" t="str">
        <f t="shared" si="55"/>
        <v>Pine HillsFL</v>
      </c>
      <c r="B3547" s="269">
        <v>32818</v>
      </c>
      <c r="C3547" s="270" t="s">
        <v>3643</v>
      </c>
      <c r="D3547" s="270" t="s">
        <v>1098</v>
      </c>
      <c r="E3547" s="277" t="s">
        <v>1126</v>
      </c>
      <c r="F3547" s="279" t="s">
        <v>484</v>
      </c>
    </row>
    <row r="3548" spans="1:6" x14ac:dyDescent="0.3">
      <c r="A3548" s="264" t="str">
        <f t="shared" si="55"/>
        <v>FountainbleauFL</v>
      </c>
      <c r="B3548" s="269">
        <v>33172</v>
      </c>
      <c r="C3548" s="270" t="s">
        <v>3671</v>
      </c>
      <c r="D3548" s="270" t="s">
        <v>1098</v>
      </c>
      <c r="E3548" s="277" t="s">
        <v>1116</v>
      </c>
      <c r="F3548" s="279" t="s">
        <v>484</v>
      </c>
    </row>
    <row r="3549" spans="1:6" x14ac:dyDescent="0.3">
      <c r="A3549" s="264" t="str">
        <f t="shared" si="55"/>
        <v>JacksonvilleFL</v>
      </c>
      <c r="B3549" s="269">
        <v>32207</v>
      </c>
      <c r="C3549" s="270" t="s">
        <v>1034</v>
      </c>
      <c r="D3549" s="270" t="s">
        <v>1098</v>
      </c>
      <c r="E3549" s="277" t="s">
        <v>1034</v>
      </c>
      <c r="F3549" s="279" t="s">
        <v>484</v>
      </c>
    </row>
    <row r="3550" spans="1:6" x14ac:dyDescent="0.3">
      <c r="A3550" s="264" t="str">
        <f t="shared" si="55"/>
        <v>West Palm BeachFL</v>
      </c>
      <c r="B3550" s="269">
        <v>33401</v>
      </c>
      <c r="C3550" s="270" t="s">
        <v>3672</v>
      </c>
      <c r="D3550" s="270" t="s">
        <v>1098</v>
      </c>
      <c r="E3550" s="277" t="s">
        <v>1116</v>
      </c>
      <c r="F3550" s="279" t="s">
        <v>484</v>
      </c>
    </row>
    <row r="3551" spans="1:6" x14ac:dyDescent="0.3">
      <c r="A3551" s="264" t="str">
        <f t="shared" si="55"/>
        <v>LargoFL</v>
      </c>
      <c r="B3551" s="269">
        <v>33771</v>
      </c>
      <c r="C3551" s="270" t="s">
        <v>3673</v>
      </c>
      <c r="D3551" s="270" t="s">
        <v>1098</v>
      </c>
      <c r="E3551" s="277" t="s">
        <v>1145</v>
      </c>
      <c r="F3551" s="279" t="s">
        <v>484</v>
      </c>
    </row>
    <row r="3552" spans="1:6" x14ac:dyDescent="0.3">
      <c r="A3552" s="264" t="str">
        <f t="shared" si="55"/>
        <v>Key WestFL</v>
      </c>
      <c r="B3552" s="269">
        <v>33040</v>
      </c>
      <c r="C3552" s="270" t="s">
        <v>1112</v>
      </c>
      <c r="D3552" s="270" t="s">
        <v>1098</v>
      </c>
      <c r="E3552" s="277" t="s">
        <v>1112</v>
      </c>
      <c r="F3552" s="279" t="s">
        <v>484</v>
      </c>
    </row>
    <row r="3553" spans="1:6" x14ac:dyDescent="0.3">
      <c r="A3553" s="264" t="str">
        <f t="shared" si="55"/>
        <v>CasselberryFL</v>
      </c>
      <c r="B3553" s="269">
        <v>32707</v>
      </c>
      <c r="C3553" s="270" t="s">
        <v>3674</v>
      </c>
      <c r="D3553" s="270" t="s">
        <v>1098</v>
      </c>
      <c r="E3553" s="277" t="s">
        <v>1126</v>
      </c>
      <c r="F3553" s="279" t="s">
        <v>484</v>
      </c>
    </row>
    <row r="3554" spans="1:6" x14ac:dyDescent="0.3">
      <c r="A3554" s="264" t="str">
        <f t="shared" si="55"/>
        <v>OrlandoFL</v>
      </c>
      <c r="B3554" s="269">
        <v>32811</v>
      </c>
      <c r="C3554" s="270" t="s">
        <v>3589</v>
      </c>
      <c r="D3554" s="270" t="s">
        <v>1098</v>
      </c>
      <c r="E3554" s="277" t="s">
        <v>1126</v>
      </c>
      <c r="F3554" s="279" t="s">
        <v>484</v>
      </c>
    </row>
    <row r="3555" spans="1:6" x14ac:dyDescent="0.3">
      <c r="A3555" s="264" t="str">
        <f t="shared" si="55"/>
        <v>Boca RatonFL</v>
      </c>
      <c r="B3555" s="269">
        <v>33428</v>
      </c>
      <c r="C3555" s="270" t="s">
        <v>3607</v>
      </c>
      <c r="D3555" s="270" t="s">
        <v>1098</v>
      </c>
      <c r="E3555" s="277" t="s">
        <v>1116</v>
      </c>
      <c r="F3555" s="279" t="s">
        <v>484</v>
      </c>
    </row>
    <row r="3556" spans="1:6" x14ac:dyDescent="0.3">
      <c r="A3556" s="264" t="str">
        <f t="shared" si="55"/>
        <v>SarasotaFL</v>
      </c>
      <c r="B3556" s="269">
        <v>34232</v>
      </c>
      <c r="C3556" s="270" t="s">
        <v>3659</v>
      </c>
      <c r="D3556" s="270" t="s">
        <v>1098</v>
      </c>
      <c r="E3556" s="277" t="s">
        <v>1120</v>
      </c>
      <c r="F3556" s="279" t="s">
        <v>484</v>
      </c>
    </row>
    <row r="3557" spans="1:6" x14ac:dyDescent="0.3">
      <c r="A3557" s="264" t="str">
        <f t="shared" si="55"/>
        <v>Winter HavenFL</v>
      </c>
      <c r="B3557" s="269">
        <v>33880</v>
      </c>
      <c r="C3557" s="270" t="s">
        <v>3665</v>
      </c>
      <c r="D3557" s="270" t="s">
        <v>1098</v>
      </c>
      <c r="E3557" s="277" t="s">
        <v>1115</v>
      </c>
      <c r="F3557" s="279" t="s">
        <v>484</v>
      </c>
    </row>
    <row r="3558" spans="1:6" x14ac:dyDescent="0.3">
      <c r="A3558" s="264" t="str">
        <f t="shared" si="55"/>
        <v>Sun City CenterFL</v>
      </c>
      <c r="B3558" s="269">
        <v>33573</v>
      </c>
      <c r="C3558" s="270" t="s">
        <v>3675</v>
      </c>
      <c r="D3558" s="270" t="s">
        <v>1098</v>
      </c>
      <c r="E3558" s="277" t="s">
        <v>1145</v>
      </c>
      <c r="F3558" s="279" t="s">
        <v>484</v>
      </c>
    </row>
    <row r="3559" spans="1:6" x14ac:dyDescent="0.3">
      <c r="A3559" s="264" t="str">
        <f t="shared" si="55"/>
        <v>TampaFL</v>
      </c>
      <c r="B3559" s="269">
        <v>33611</v>
      </c>
      <c r="C3559" s="270" t="s">
        <v>3585</v>
      </c>
      <c r="D3559" s="270" t="s">
        <v>1098</v>
      </c>
      <c r="E3559" s="277" t="s">
        <v>1145</v>
      </c>
      <c r="F3559" s="279" t="s">
        <v>484</v>
      </c>
    </row>
    <row r="3560" spans="1:6" x14ac:dyDescent="0.3">
      <c r="A3560" s="264" t="str">
        <f t="shared" si="55"/>
        <v>Port Saint LucieFL</v>
      </c>
      <c r="B3560" s="269">
        <v>34983</v>
      </c>
      <c r="C3560" s="270" t="s">
        <v>3590</v>
      </c>
      <c r="D3560" s="270" t="s">
        <v>1098</v>
      </c>
      <c r="E3560" s="277" t="s">
        <v>1135</v>
      </c>
      <c r="F3560" s="279" t="s">
        <v>484</v>
      </c>
    </row>
    <row r="3561" spans="1:6" x14ac:dyDescent="0.3">
      <c r="A3561" s="264" t="str">
        <f t="shared" si="55"/>
        <v>TallahasseeFL</v>
      </c>
      <c r="B3561" s="269">
        <v>32304</v>
      </c>
      <c r="C3561" s="270" t="s">
        <v>1143</v>
      </c>
      <c r="D3561" s="270" t="s">
        <v>1098</v>
      </c>
      <c r="E3561" s="277" t="s">
        <v>1143</v>
      </c>
      <c r="F3561" s="279" t="s">
        <v>484</v>
      </c>
    </row>
    <row r="3562" spans="1:6" x14ac:dyDescent="0.3">
      <c r="A3562" s="264" t="str">
        <f t="shared" si="55"/>
        <v>HialeahFL</v>
      </c>
      <c r="B3562" s="269">
        <v>33016</v>
      </c>
      <c r="C3562" s="270" t="s">
        <v>3592</v>
      </c>
      <c r="D3562" s="270" t="s">
        <v>1098</v>
      </c>
      <c r="E3562" s="277" t="s">
        <v>1116</v>
      </c>
      <c r="F3562" s="279" t="s">
        <v>484</v>
      </c>
    </row>
    <row r="3563" spans="1:6" x14ac:dyDescent="0.3">
      <c r="A3563" s="264" t="str">
        <f t="shared" si="55"/>
        <v>Fort Walton BeachFL</v>
      </c>
      <c r="B3563" s="269">
        <v>32547</v>
      </c>
      <c r="C3563" s="270" t="s">
        <v>3676</v>
      </c>
      <c r="D3563" s="270" t="s">
        <v>1098</v>
      </c>
      <c r="E3563" s="277" t="s">
        <v>1105</v>
      </c>
      <c r="F3563" s="279" t="s">
        <v>484</v>
      </c>
    </row>
    <row r="3564" spans="1:6" x14ac:dyDescent="0.3">
      <c r="A3564" s="264" t="str">
        <f t="shared" si="55"/>
        <v>Port OrangeFL</v>
      </c>
      <c r="B3564" s="269">
        <v>32127</v>
      </c>
      <c r="C3564" s="270" t="s">
        <v>3677</v>
      </c>
      <c r="D3564" s="270" t="s">
        <v>1098</v>
      </c>
      <c r="E3564" s="277" t="s">
        <v>1106</v>
      </c>
      <c r="F3564" s="279" t="s">
        <v>484</v>
      </c>
    </row>
    <row r="3565" spans="1:6" x14ac:dyDescent="0.3">
      <c r="A3565" s="264" t="str">
        <f t="shared" si="55"/>
        <v>PensacolaFL</v>
      </c>
      <c r="B3565" s="269">
        <v>32506</v>
      </c>
      <c r="C3565" s="270" t="s">
        <v>3639</v>
      </c>
      <c r="D3565" s="270" t="s">
        <v>1098</v>
      </c>
      <c r="E3565" s="277" t="s">
        <v>1133</v>
      </c>
      <c r="F3565" s="279" t="s">
        <v>484</v>
      </c>
    </row>
    <row r="3566" spans="1:6" x14ac:dyDescent="0.3">
      <c r="A3566" s="264" t="str">
        <f t="shared" si="55"/>
        <v>NaplesFL</v>
      </c>
      <c r="B3566" s="269">
        <v>34110</v>
      </c>
      <c r="C3566" s="270" t="s">
        <v>3646</v>
      </c>
      <c r="D3566" s="270" t="s">
        <v>1098</v>
      </c>
      <c r="E3566" s="277" t="s">
        <v>1118</v>
      </c>
      <c r="F3566" s="279" t="s">
        <v>484</v>
      </c>
    </row>
    <row r="3567" spans="1:6" x14ac:dyDescent="0.3">
      <c r="A3567" s="264" t="str">
        <f t="shared" si="55"/>
        <v>MiamiFL</v>
      </c>
      <c r="B3567" s="269">
        <v>33155</v>
      </c>
      <c r="C3567" s="270" t="s">
        <v>2039</v>
      </c>
      <c r="D3567" s="270" t="s">
        <v>1098</v>
      </c>
      <c r="E3567" s="277" t="s">
        <v>1116</v>
      </c>
      <c r="F3567" s="279" t="s">
        <v>484</v>
      </c>
    </row>
    <row r="3568" spans="1:6" x14ac:dyDescent="0.3">
      <c r="A3568" s="264" t="str">
        <f t="shared" si="55"/>
        <v>MiamiFL</v>
      </c>
      <c r="B3568" s="269">
        <v>33133</v>
      </c>
      <c r="C3568" s="270" t="s">
        <v>2039</v>
      </c>
      <c r="D3568" s="270" t="s">
        <v>1098</v>
      </c>
      <c r="E3568" s="277" t="s">
        <v>1116</v>
      </c>
      <c r="F3568" s="279" t="s">
        <v>484</v>
      </c>
    </row>
    <row r="3569" spans="1:6" x14ac:dyDescent="0.3">
      <c r="A3569" s="264" t="str">
        <f t="shared" si="55"/>
        <v>Saint PetersburgFL</v>
      </c>
      <c r="B3569" s="269">
        <v>33702</v>
      </c>
      <c r="C3569" s="270" t="s">
        <v>3678</v>
      </c>
      <c r="D3569" s="270" t="s">
        <v>1098</v>
      </c>
      <c r="E3569" s="277" t="s">
        <v>1145</v>
      </c>
      <c r="F3569" s="279" t="s">
        <v>484</v>
      </c>
    </row>
    <row r="3570" spans="1:6" x14ac:dyDescent="0.3">
      <c r="A3570" s="264" t="str">
        <f t="shared" si="55"/>
        <v>Kendall WestFL</v>
      </c>
      <c r="B3570" s="269">
        <v>33193</v>
      </c>
      <c r="C3570" s="270" t="s">
        <v>3679</v>
      </c>
      <c r="D3570" s="270" t="s">
        <v>1098</v>
      </c>
      <c r="E3570" s="277" t="s">
        <v>1116</v>
      </c>
      <c r="F3570" s="279" t="s">
        <v>484</v>
      </c>
    </row>
    <row r="3571" spans="1:6" x14ac:dyDescent="0.3">
      <c r="A3571" s="264" t="str">
        <f t="shared" si="55"/>
        <v>New Port RicheyFL</v>
      </c>
      <c r="B3571" s="269">
        <v>34653</v>
      </c>
      <c r="C3571" s="270" t="s">
        <v>3628</v>
      </c>
      <c r="D3571" s="270" t="s">
        <v>1098</v>
      </c>
      <c r="E3571" s="277" t="s">
        <v>1145</v>
      </c>
      <c r="F3571" s="279" t="s">
        <v>484</v>
      </c>
    </row>
    <row r="3572" spans="1:6" x14ac:dyDescent="0.3">
      <c r="A3572" s="264" t="str">
        <f t="shared" si="55"/>
        <v>HialeahFL</v>
      </c>
      <c r="B3572" s="269">
        <v>33014</v>
      </c>
      <c r="C3572" s="270" t="s">
        <v>3592</v>
      </c>
      <c r="D3572" s="270" t="s">
        <v>1098</v>
      </c>
      <c r="E3572" s="277" t="s">
        <v>1116</v>
      </c>
      <c r="F3572" s="279" t="s">
        <v>484</v>
      </c>
    </row>
    <row r="3573" spans="1:6" x14ac:dyDescent="0.3">
      <c r="A3573" s="264" t="str">
        <f t="shared" si="55"/>
        <v>TampaFL</v>
      </c>
      <c r="B3573" s="269">
        <v>33604</v>
      </c>
      <c r="C3573" s="270" t="s">
        <v>3585</v>
      </c>
      <c r="D3573" s="270" t="s">
        <v>1098</v>
      </c>
      <c r="E3573" s="277" t="s">
        <v>1145</v>
      </c>
      <c r="F3573" s="279" t="s">
        <v>484</v>
      </c>
    </row>
    <row r="3574" spans="1:6" x14ac:dyDescent="0.3">
      <c r="A3574" s="264" t="str">
        <f t="shared" si="55"/>
        <v>Port CharlotteFL</v>
      </c>
      <c r="B3574" s="269">
        <v>33952</v>
      </c>
      <c r="C3574" s="270" t="s">
        <v>3680</v>
      </c>
      <c r="D3574" s="270" t="s">
        <v>1098</v>
      </c>
      <c r="E3574" s="277" t="s">
        <v>1137</v>
      </c>
      <c r="F3574" s="279" t="s">
        <v>484</v>
      </c>
    </row>
    <row r="3575" spans="1:6" x14ac:dyDescent="0.3">
      <c r="A3575" s="264" t="str">
        <f t="shared" si="55"/>
        <v>Lake MagdaleneFL</v>
      </c>
      <c r="B3575" s="269">
        <v>33613</v>
      </c>
      <c r="C3575" s="270" t="s">
        <v>3681</v>
      </c>
      <c r="D3575" s="270" t="s">
        <v>1098</v>
      </c>
      <c r="E3575" s="277" t="s">
        <v>1145</v>
      </c>
      <c r="F3575" s="279" t="s">
        <v>484</v>
      </c>
    </row>
    <row r="3576" spans="1:6" x14ac:dyDescent="0.3">
      <c r="A3576" s="264" t="str">
        <f t="shared" si="55"/>
        <v>West Little RiverFL</v>
      </c>
      <c r="B3576" s="269">
        <v>33147</v>
      </c>
      <c r="C3576" s="270" t="s">
        <v>3682</v>
      </c>
      <c r="D3576" s="270" t="s">
        <v>1098</v>
      </c>
      <c r="E3576" s="277" t="s">
        <v>1116</v>
      </c>
      <c r="F3576" s="279" t="s">
        <v>484</v>
      </c>
    </row>
    <row r="3577" spans="1:6" x14ac:dyDescent="0.3">
      <c r="A3577" s="264" t="str">
        <f t="shared" si="55"/>
        <v>JacksonvilleFL</v>
      </c>
      <c r="B3577" s="269">
        <v>32209</v>
      </c>
      <c r="C3577" s="270" t="s">
        <v>1034</v>
      </c>
      <c r="D3577" s="270" t="s">
        <v>1098</v>
      </c>
      <c r="E3577" s="277" t="s">
        <v>1034</v>
      </c>
      <c r="F3577" s="279" t="s">
        <v>484</v>
      </c>
    </row>
    <row r="3578" spans="1:6" x14ac:dyDescent="0.3">
      <c r="A3578" s="264" t="str">
        <f t="shared" si="55"/>
        <v>Saint AugustineFL</v>
      </c>
      <c r="B3578" s="269">
        <v>32084</v>
      </c>
      <c r="C3578" s="270" t="s">
        <v>3683</v>
      </c>
      <c r="D3578" s="270" t="s">
        <v>1098</v>
      </c>
      <c r="E3578" s="277" t="s">
        <v>1034</v>
      </c>
      <c r="F3578" s="279" t="s">
        <v>484</v>
      </c>
    </row>
    <row r="3579" spans="1:6" x14ac:dyDescent="0.3">
      <c r="A3579" s="264" t="str">
        <f t="shared" si="55"/>
        <v>Winter HavenFL</v>
      </c>
      <c r="B3579" s="269">
        <v>33884</v>
      </c>
      <c r="C3579" s="270" t="s">
        <v>3665</v>
      </c>
      <c r="D3579" s="270" t="s">
        <v>1098</v>
      </c>
      <c r="E3579" s="277" t="s">
        <v>1115</v>
      </c>
      <c r="F3579" s="279" t="s">
        <v>484</v>
      </c>
    </row>
    <row r="3580" spans="1:6" x14ac:dyDescent="0.3">
      <c r="A3580" s="264" t="str">
        <f t="shared" si="55"/>
        <v>BradentonFL</v>
      </c>
      <c r="B3580" s="269">
        <v>34205</v>
      </c>
      <c r="C3580" s="270" t="s">
        <v>3648</v>
      </c>
      <c r="D3580" s="270" t="s">
        <v>1098</v>
      </c>
      <c r="E3580" s="277" t="s">
        <v>1120</v>
      </c>
      <c r="F3580" s="279" t="s">
        <v>484</v>
      </c>
    </row>
    <row r="3581" spans="1:6" x14ac:dyDescent="0.3">
      <c r="A3581" s="264" t="str">
        <f t="shared" si="55"/>
        <v>JacksonvilleFL</v>
      </c>
      <c r="B3581" s="269">
        <v>32258</v>
      </c>
      <c r="C3581" s="270" t="s">
        <v>1034</v>
      </c>
      <c r="D3581" s="270" t="s">
        <v>1098</v>
      </c>
      <c r="E3581" s="277" t="s">
        <v>1034</v>
      </c>
      <c r="F3581" s="279" t="s">
        <v>484</v>
      </c>
    </row>
    <row r="3582" spans="1:6" x14ac:dyDescent="0.3">
      <c r="A3582" s="264" t="str">
        <f t="shared" si="55"/>
        <v>Santa Rosa BeachFL</v>
      </c>
      <c r="B3582" s="269">
        <v>32459</v>
      </c>
      <c r="C3582" s="270" t="s">
        <v>3684</v>
      </c>
      <c r="D3582" s="270" t="s">
        <v>1098</v>
      </c>
      <c r="E3582" s="277" t="s">
        <v>1105</v>
      </c>
      <c r="F3582" s="279" t="s">
        <v>484</v>
      </c>
    </row>
    <row r="3583" spans="1:6" x14ac:dyDescent="0.3">
      <c r="A3583" s="264" t="str">
        <f t="shared" si="55"/>
        <v>GulfportFL</v>
      </c>
      <c r="B3583" s="269">
        <v>33707</v>
      </c>
      <c r="C3583" s="270" t="s">
        <v>3685</v>
      </c>
      <c r="D3583" s="270" t="s">
        <v>1098</v>
      </c>
      <c r="E3583" s="277" t="s">
        <v>1145</v>
      </c>
      <c r="F3583" s="279" t="s">
        <v>484</v>
      </c>
    </row>
    <row r="3584" spans="1:6" x14ac:dyDescent="0.3">
      <c r="A3584" s="264" t="str">
        <f t="shared" si="55"/>
        <v>Oakland ParkFL</v>
      </c>
      <c r="B3584" s="269">
        <v>33309</v>
      </c>
      <c r="C3584" s="270" t="s">
        <v>3686</v>
      </c>
      <c r="D3584" s="270" t="s">
        <v>1098</v>
      </c>
      <c r="E3584" s="277" t="s">
        <v>1116</v>
      </c>
      <c r="F3584" s="279" t="s">
        <v>484</v>
      </c>
    </row>
    <row r="3585" spans="1:6" x14ac:dyDescent="0.3">
      <c r="A3585" s="264" t="str">
        <f t="shared" si="55"/>
        <v>MiamiFL</v>
      </c>
      <c r="B3585" s="269">
        <v>33135</v>
      </c>
      <c r="C3585" s="270" t="s">
        <v>2039</v>
      </c>
      <c r="D3585" s="270" t="s">
        <v>1098</v>
      </c>
      <c r="E3585" s="277" t="s">
        <v>1116</v>
      </c>
      <c r="F3585" s="279" t="s">
        <v>484</v>
      </c>
    </row>
    <row r="3586" spans="1:6" x14ac:dyDescent="0.3">
      <c r="A3586" s="264" t="str">
        <f t="shared" si="55"/>
        <v>Punta GordaFL</v>
      </c>
      <c r="B3586" s="269">
        <v>33950</v>
      </c>
      <c r="C3586" s="270" t="s">
        <v>1137</v>
      </c>
      <c r="D3586" s="270" t="s">
        <v>1098</v>
      </c>
      <c r="E3586" s="277" t="s">
        <v>1137</v>
      </c>
      <c r="F3586" s="279" t="s">
        <v>484</v>
      </c>
    </row>
    <row r="3587" spans="1:6" x14ac:dyDescent="0.3">
      <c r="A3587" s="264" t="str">
        <f t="shared" si="55"/>
        <v>NaplesFL</v>
      </c>
      <c r="B3587" s="269">
        <v>34120</v>
      </c>
      <c r="C3587" s="270" t="s">
        <v>3646</v>
      </c>
      <c r="D3587" s="270" t="s">
        <v>1098</v>
      </c>
      <c r="E3587" s="277" t="s">
        <v>1118</v>
      </c>
      <c r="F3587" s="279" t="s">
        <v>484</v>
      </c>
    </row>
    <row r="3588" spans="1:6" x14ac:dyDescent="0.3">
      <c r="A3588" s="264" t="str">
        <f t="shared" ref="A3588:A3651" si="56">CONCATENATE(C3588,D3588)</f>
        <v>HialeahFL</v>
      </c>
      <c r="B3588" s="269">
        <v>33010</v>
      </c>
      <c r="C3588" s="270" t="s">
        <v>3592</v>
      </c>
      <c r="D3588" s="270" t="s">
        <v>1098</v>
      </c>
      <c r="E3588" s="277" t="s">
        <v>1116</v>
      </c>
      <c r="F3588" s="279" t="s">
        <v>484</v>
      </c>
    </row>
    <row r="3589" spans="1:6" x14ac:dyDescent="0.3">
      <c r="A3589" s="264" t="str">
        <f t="shared" si="56"/>
        <v>Saint PetersburgFL</v>
      </c>
      <c r="B3589" s="269">
        <v>33710</v>
      </c>
      <c r="C3589" s="270" t="s">
        <v>3678</v>
      </c>
      <c r="D3589" s="270" t="s">
        <v>1098</v>
      </c>
      <c r="E3589" s="277" t="s">
        <v>1145</v>
      </c>
      <c r="F3589" s="279" t="s">
        <v>484</v>
      </c>
    </row>
    <row r="3590" spans="1:6" x14ac:dyDescent="0.3">
      <c r="A3590" s="264" t="str">
        <f t="shared" si="56"/>
        <v>NaplesFL</v>
      </c>
      <c r="B3590" s="269">
        <v>34109</v>
      </c>
      <c r="C3590" s="270" t="s">
        <v>3646</v>
      </c>
      <c r="D3590" s="270" t="s">
        <v>1098</v>
      </c>
      <c r="E3590" s="277" t="s">
        <v>1118</v>
      </c>
      <c r="F3590" s="279" t="s">
        <v>484</v>
      </c>
    </row>
    <row r="3591" spans="1:6" x14ac:dyDescent="0.3">
      <c r="A3591" s="264" t="str">
        <f t="shared" si="56"/>
        <v>SummerfieldFL</v>
      </c>
      <c r="B3591" s="269">
        <v>34491</v>
      </c>
      <c r="C3591" s="270" t="s">
        <v>3687</v>
      </c>
      <c r="D3591" s="270" t="s">
        <v>1098</v>
      </c>
      <c r="E3591" s="277" t="s">
        <v>1122</v>
      </c>
      <c r="F3591" s="279" t="s">
        <v>484</v>
      </c>
    </row>
    <row r="3592" spans="1:6" x14ac:dyDescent="0.3">
      <c r="A3592" s="264" t="str">
        <f t="shared" si="56"/>
        <v>PoincianaFL</v>
      </c>
      <c r="B3592" s="269">
        <v>34759</v>
      </c>
      <c r="C3592" s="270" t="s">
        <v>3688</v>
      </c>
      <c r="D3592" s="270" t="s">
        <v>1098</v>
      </c>
      <c r="E3592" s="277" t="s">
        <v>1115</v>
      </c>
      <c r="F3592" s="279" t="s">
        <v>484</v>
      </c>
    </row>
    <row r="3593" spans="1:6" x14ac:dyDescent="0.3">
      <c r="A3593" s="264" t="str">
        <f t="shared" si="56"/>
        <v>Panama CityFL</v>
      </c>
      <c r="B3593" s="269">
        <v>32404</v>
      </c>
      <c r="C3593" s="270" t="s">
        <v>1131</v>
      </c>
      <c r="D3593" s="270" t="s">
        <v>1098</v>
      </c>
      <c r="E3593" s="277" t="s">
        <v>1131</v>
      </c>
      <c r="F3593" s="279" t="s">
        <v>484</v>
      </c>
    </row>
    <row r="3594" spans="1:6" x14ac:dyDescent="0.3">
      <c r="A3594" s="264" t="str">
        <f t="shared" si="56"/>
        <v>NaplesFL</v>
      </c>
      <c r="B3594" s="269">
        <v>34113</v>
      </c>
      <c r="C3594" s="270" t="s">
        <v>3646</v>
      </c>
      <c r="D3594" s="270" t="s">
        <v>1098</v>
      </c>
      <c r="E3594" s="277" t="s">
        <v>1118</v>
      </c>
      <c r="F3594" s="279" t="s">
        <v>484</v>
      </c>
    </row>
    <row r="3595" spans="1:6" x14ac:dyDescent="0.3">
      <c r="A3595" s="264" t="str">
        <f t="shared" si="56"/>
        <v>Saint AugustineFL</v>
      </c>
      <c r="B3595" s="269">
        <v>32092</v>
      </c>
      <c r="C3595" s="270" t="s">
        <v>3683</v>
      </c>
      <c r="D3595" s="270" t="s">
        <v>1098</v>
      </c>
      <c r="E3595" s="277" t="s">
        <v>1034</v>
      </c>
      <c r="F3595" s="279" t="s">
        <v>484</v>
      </c>
    </row>
    <row r="3596" spans="1:6" x14ac:dyDescent="0.3">
      <c r="A3596" s="264" t="str">
        <f t="shared" si="56"/>
        <v>Pompano BeachFL</v>
      </c>
      <c r="B3596" s="269">
        <v>33060</v>
      </c>
      <c r="C3596" s="270" t="s">
        <v>3595</v>
      </c>
      <c r="D3596" s="270" t="s">
        <v>1098</v>
      </c>
      <c r="E3596" s="277" t="s">
        <v>1116</v>
      </c>
      <c r="F3596" s="279" t="s">
        <v>484</v>
      </c>
    </row>
    <row r="3597" spans="1:6" x14ac:dyDescent="0.3">
      <c r="A3597" s="264" t="str">
        <f t="shared" si="56"/>
        <v>PensacolaFL</v>
      </c>
      <c r="B3597" s="269">
        <v>32503</v>
      </c>
      <c r="C3597" s="270" t="s">
        <v>3639</v>
      </c>
      <c r="D3597" s="270" t="s">
        <v>1098</v>
      </c>
      <c r="E3597" s="277" t="s">
        <v>1133</v>
      </c>
      <c r="F3597" s="279" t="s">
        <v>484</v>
      </c>
    </row>
    <row r="3598" spans="1:6" x14ac:dyDescent="0.3">
      <c r="A3598" s="264" t="str">
        <f t="shared" si="56"/>
        <v>Daytona BeachFL</v>
      </c>
      <c r="B3598" s="269">
        <v>32114</v>
      </c>
      <c r="C3598" s="270" t="s">
        <v>3689</v>
      </c>
      <c r="D3598" s="270" t="s">
        <v>1098</v>
      </c>
      <c r="E3598" s="277" t="s">
        <v>1106</v>
      </c>
      <c r="F3598" s="279" t="s">
        <v>484</v>
      </c>
    </row>
    <row r="3599" spans="1:6" x14ac:dyDescent="0.3">
      <c r="A3599" s="264" t="str">
        <f t="shared" si="56"/>
        <v>ClearwaterFL</v>
      </c>
      <c r="B3599" s="269">
        <v>33756</v>
      </c>
      <c r="C3599" s="270" t="s">
        <v>3690</v>
      </c>
      <c r="D3599" s="270" t="s">
        <v>1098</v>
      </c>
      <c r="E3599" s="277" t="s">
        <v>1145</v>
      </c>
      <c r="F3599" s="279" t="s">
        <v>484</v>
      </c>
    </row>
    <row r="3600" spans="1:6" x14ac:dyDescent="0.3">
      <c r="A3600" s="264" t="str">
        <f t="shared" si="56"/>
        <v>VeniceFL</v>
      </c>
      <c r="B3600" s="269">
        <v>34285</v>
      </c>
      <c r="C3600" s="270" t="s">
        <v>3599</v>
      </c>
      <c r="D3600" s="270" t="s">
        <v>1098</v>
      </c>
      <c r="E3600" s="277" t="s">
        <v>1120</v>
      </c>
      <c r="F3600" s="279" t="s">
        <v>484</v>
      </c>
    </row>
    <row r="3601" spans="1:6" x14ac:dyDescent="0.3">
      <c r="A3601" s="264" t="str">
        <f t="shared" si="56"/>
        <v>OrlandoFL</v>
      </c>
      <c r="B3601" s="269">
        <v>32812</v>
      </c>
      <c r="C3601" s="270" t="s">
        <v>3589</v>
      </c>
      <c r="D3601" s="270" t="s">
        <v>1098</v>
      </c>
      <c r="E3601" s="277" t="s">
        <v>1126</v>
      </c>
      <c r="F3601" s="279" t="s">
        <v>484</v>
      </c>
    </row>
    <row r="3602" spans="1:6" x14ac:dyDescent="0.3">
      <c r="A3602" s="264" t="str">
        <f t="shared" si="56"/>
        <v>BradentonFL</v>
      </c>
      <c r="B3602" s="269">
        <v>34208</v>
      </c>
      <c r="C3602" s="270" t="s">
        <v>3648</v>
      </c>
      <c r="D3602" s="270" t="s">
        <v>1098</v>
      </c>
      <c r="E3602" s="277" t="s">
        <v>1120</v>
      </c>
      <c r="F3602" s="279" t="s">
        <v>484</v>
      </c>
    </row>
    <row r="3603" spans="1:6" x14ac:dyDescent="0.3">
      <c r="A3603" s="264" t="str">
        <f t="shared" si="56"/>
        <v>SarasotaFL</v>
      </c>
      <c r="B3603" s="269">
        <v>34243</v>
      </c>
      <c r="C3603" s="270" t="s">
        <v>3659</v>
      </c>
      <c r="D3603" s="270" t="s">
        <v>1098</v>
      </c>
      <c r="E3603" s="277" t="s">
        <v>1120</v>
      </c>
      <c r="F3603" s="279" t="s">
        <v>484</v>
      </c>
    </row>
    <row r="3604" spans="1:6" x14ac:dyDescent="0.3">
      <c r="A3604" s="264" t="str">
        <f t="shared" si="56"/>
        <v>Jacksonville BeachFL</v>
      </c>
      <c r="B3604" s="269">
        <v>32250</v>
      </c>
      <c r="C3604" s="270" t="s">
        <v>3691</v>
      </c>
      <c r="D3604" s="270" t="s">
        <v>1098</v>
      </c>
      <c r="E3604" s="277" t="s">
        <v>1034</v>
      </c>
      <c r="F3604" s="279" t="s">
        <v>484</v>
      </c>
    </row>
    <row r="3605" spans="1:6" x14ac:dyDescent="0.3">
      <c r="A3605" s="264" t="str">
        <f t="shared" si="56"/>
        <v>Fort MyersFL</v>
      </c>
      <c r="B3605" s="269">
        <v>33905</v>
      </c>
      <c r="C3605" s="270" t="s">
        <v>3583</v>
      </c>
      <c r="D3605" s="270" t="s">
        <v>1098</v>
      </c>
      <c r="E3605" s="277" t="s">
        <v>1101</v>
      </c>
      <c r="F3605" s="279" t="s">
        <v>484</v>
      </c>
    </row>
    <row r="3606" spans="1:6" x14ac:dyDescent="0.3">
      <c r="A3606" s="264" t="str">
        <f t="shared" si="56"/>
        <v>West MelbourneFL</v>
      </c>
      <c r="B3606" s="269">
        <v>32904</v>
      </c>
      <c r="C3606" s="270" t="s">
        <v>3692</v>
      </c>
      <c r="D3606" s="270" t="s">
        <v>1098</v>
      </c>
      <c r="E3606" s="277" t="s">
        <v>1129</v>
      </c>
      <c r="F3606" s="279" t="s">
        <v>484</v>
      </c>
    </row>
    <row r="3607" spans="1:6" x14ac:dyDescent="0.3">
      <c r="A3607" s="264" t="str">
        <f t="shared" si="56"/>
        <v>LantanaFL</v>
      </c>
      <c r="B3607" s="269">
        <v>33462</v>
      </c>
      <c r="C3607" s="270" t="s">
        <v>3693</v>
      </c>
      <c r="D3607" s="270" t="s">
        <v>1098</v>
      </c>
      <c r="E3607" s="277" t="s">
        <v>1116</v>
      </c>
      <c r="F3607" s="279" t="s">
        <v>484</v>
      </c>
    </row>
    <row r="3608" spans="1:6" x14ac:dyDescent="0.3">
      <c r="A3608" s="264" t="str">
        <f t="shared" si="56"/>
        <v>NaplesFL</v>
      </c>
      <c r="B3608" s="269">
        <v>34108</v>
      </c>
      <c r="C3608" s="270" t="s">
        <v>3646</v>
      </c>
      <c r="D3608" s="270" t="s">
        <v>1098</v>
      </c>
      <c r="E3608" s="277" t="s">
        <v>1118</v>
      </c>
      <c r="F3608" s="279" t="s">
        <v>484</v>
      </c>
    </row>
    <row r="3609" spans="1:6" x14ac:dyDescent="0.3">
      <c r="A3609" s="264" t="str">
        <f t="shared" si="56"/>
        <v>Ponte Vedra BeachFL</v>
      </c>
      <c r="B3609" s="269">
        <v>32082</v>
      </c>
      <c r="C3609" s="270" t="s">
        <v>3694</v>
      </c>
      <c r="D3609" s="270" t="s">
        <v>1098</v>
      </c>
      <c r="E3609" s="277" t="s">
        <v>1034</v>
      </c>
      <c r="F3609" s="279" t="s">
        <v>484</v>
      </c>
    </row>
    <row r="3610" spans="1:6" x14ac:dyDescent="0.3">
      <c r="A3610" s="264" t="str">
        <f t="shared" si="56"/>
        <v>PaceFL</v>
      </c>
      <c r="B3610" s="269">
        <v>32571</v>
      </c>
      <c r="C3610" s="270" t="s">
        <v>3695</v>
      </c>
      <c r="D3610" s="270" t="s">
        <v>1098</v>
      </c>
      <c r="E3610" s="277" t="s">
        <v>1133</v>
      </c>
      <c r="F3610" s="279" t="s">
        <v>484</v>
      </c>
    </row>
    <row r="3611" spans="1:6" x14ac:dyDescent="0.3">
      <c r="A3611" s="264" t="str">
        <f t="shared" si="56"/>
        <v>JacksonvilleFL</v>
      </c>
      <c r="B3611" s="269">
        <v>32205</v>
      </c>
      <c r="C3611" s="270" t="s">
        <v>1034</v>
      </c>
      <c r="D3611" s="270" t="s">
        <v>1098</v>
      </c>
      <c r="E3611" s="277" t="s">
        <v>1034</v>
      </c>
      <c r="F3611" s="279" t="s">
        <v>484</v>
      </c>
    </row>
    <row r="3612" spans="1:6" x14ac:dyDescent="0.3">
      <c r="A3612" s="264" t="str">
        <f t="shared" si="56"/>
        <v>NicevilleFL</v>
      </c>
      <c r="B3612" s="269">
        <v>32578</v>
      </c>
      <c r="C3612" s="270" t="s">
        <v>3696</v>
      </c>
      <c r="D3612" s="270" t="s">
        <v>1098</v>
      </c>
      <c r="E3612" s="277" t="s">
        <v>1105</v>
      </c>
      <c r="F3612" s="279" t="s">
        <v>484</v>
      </c>
    </row>
    <row r="3613" spans="1:6" x14ac:dyDescent="0.3">
      <c r="A3613" s="264" t="str">
        <f t="shared" si="56"/>
        <v>Pembroke PinesFL</v>
      </c>
      <c r="B3613" s="269">
        <v>33029</v>
      </c>
      <c r="C3613" s="270" t="s">
        <v>3584</v>
      </c>
      <c r="D3613" s="270" t="s">
        <v>1098</v>
      </c>
      <c r="E3613" s="277" t="s">
        <v>1116</v>
      </c>
      <c r="F3613" s="279" t="s">
        <v>484</v>
      </c>
    </row>
    <row r="3614" spans="1:6" x14ac:dyDescent="0.3">
      <c r="A3614" s="264" t="str">
        <f t="shared" si="56"/>
        <v>Miami BeachFL</v>
      </c>
      <c r="B3614" s="269">
        <v>33140</v>
      </c>
      <c r="C3614" s="270" t="s">
        <v>3582</v>
      </c>
      <c r="D3614" s="270" t="s">
        <v>1098</v>
      </c>
      <c r="E3614" s="277" t="s">
        <v>1116</v>
      </c>
      <c r="F3614" s="279" t="s">
        <v>484</v>
      </c>
    </row>
    <row r="3615" spans="1:6" x14ac:dyDescent="0.3">
      <c r="A3615" s="264" t="str">
        <f t="shared" si="56"/>
        <v>NaplesFL</v>
      </c>
      <c r="B3615" s="269">
        <v>34104</v>
      </c>
      <c r="C3615" s="270" t="s">
        <v>3646</v>
      </c>
      <c r="D3615" s="270" t="s">
        <v>1098</v>
      </c>
      <c r="E3615" s="277" t="s">
        <v>1118</v>
      </c>
      <c r="F3615" s="279" t="s">
        <v>484</v>
      </c>
    </row>
    <row r="3616" spans="1:6" x14ac:dyDescent="0.3">
      <c r="A3616" s="264" t="str">
        <f t="shared" si="56"/>
        <v>Orange ParkFL</v>
      </c>
      <c r="B3616" s="269">
        <v>32065</v>
      </c>
      <c r="C3616" s="270" t="s">
        <v>3657</v>
      </c>
      <c r="D3616" s="270" t="s">
        <v>1098</v>
      </c>
      <c r="E3616" s="277" t="s">
        <v>1034</v>
      </c>
      <c r="F3616" s="279" t="s">
        <v>484</v>
      </c>
    </row>
    <row r="3617" spans="1:6" x14ac:dyDescent="0.3">
      <c r="A3617" s="264" t="str">
        <f t="shared" si="56"/>
        <v>ClearwaterFL</v>
      </c>
      <c r="B3617" s="269">
        <v>33764</v>
      </c>
      <c r="C3617" s="270" t="s">
        <v>3690</v>
      </c>
      <c r="D3617" s="270" t="s">
        <v>1098</v>
      </c>
      <c r="E3617" s="277" t="s">
        <v>1145</v>
      </c>
      <c r="F3617" s="279" t="s">
        <v>484</v>
      </c>
    </row>
    <row r="3618" spans="1:6" x14ac:dyDescent="0.3">
      <c r="A3618" s="264" t="str">
        <f t="shared" si="56"/>
        <v>Riviera BeachFL</v>
      </c>
      <c r="B3618" s="269">
        <v>33404</v>
      </c>
      <c r="C3618" s="270" t="s">
        <v>3697</v>
      </c>
      <c r="D3618" s="270" t="s">
        <v>1098</v>
      </c>
      <c r="E3618" s="277" t="s">
        <v>1116</v>
      </c>
      <c r="F3618" s="279" t="s">
        <v>484</v>
      </c>
    </row>
    <row r="3619" spans="1:6" x14ac:dyDescent="0.3">
      <c r="A3619" s="264" t="str">
        <f t="shared" si="56"/>
        <v>DestinFL</v>
      </c>
      <c r="B3619" s="269">
        <v>32541</v>
      </c>
      <c r="C3619" s="270" t="s">
        <v>3698</v>
      </c>
      <c r="D3619" s="270" t="s">
        <v>1098</v>
      </c>
      <c r="E3619" s="277" t="s">
        <v>1105</v>
      </c>
      <c r="F3619" s="279" t="s">
        <v>484</v>
      </c>
    </row>
    <row r="3620" spans="1:6" x14ac:dyDescent="0.3">
      <c r="A3620" s="264" t="str">
        <f t="shared" si="56"/>
        <v>Palm HarborFL</v>
      </c>
      <c r="B3620" s="269">
        <v>34683</v>
      </c>
      <c r="C3620" s="270" t="s">
        <v>3699</v>
      </c>
      <c r="D3620" s="270" t="s">
        <v>1098</v>
      </c>
      <c r="E3620" s="277" t="s">
        <v>1145</v>
      </c>
      <c r="F3620" s="279" t="s">
        <v>484</v>
      </c>
    </row>
    <row r="3621" spans="1:6" x14ac:dyDescent="0.3">
      <c r="A3621" s="264" t="str">
        <f t="shared" si="56"/>
        <v>Jensen BeachFL</v>
      </c>
      <c r="B3621" s="269">
        <v>34957</v>
      </c>
      <c r="C3621" s="270" t="s">
        <v>3700</v>
      </c>
      <c r="D3621" s="270" t="s">
        <v>1098</v>
      </c>
      <c r="E3621" s="277" t="s">
        <v>1135</v>
      </c>
      <c r="F3621" s="279" t="s">
        <v>484</v>
      </c>
    </row>
    <row r="3622" spans="1:6" x14ac:dyDescent="0.3">
      <c r="A3622" s="264" t="str">
        <f t="shared" si="56"/>
        <v>Palm River-Clair MelFL</v>
      </c>
      <c r="B3622" s="269">
        <v>33619</v>
      </c>
      <c r="C3622" s="270" t="s">
        <v>3701</v>
      </c>
      <c r="D3622" s="270" t="s">
        <v>1098</v>
      </c>
      <c r="E3622" s="277" t="s">
        <v>1145</v>
      </c>
      <c r="F3622" s="279" t="s">
        <v>484</v>
      </c>
    </row>
    <row r="3623" spans="1:6" x14ac:dyDescent="0.3">
      <c r="A3623" s="264" t="str">
        <f t="shared" si="56"/>
        <v>Saint PetersburgFL</v>
      </c>
      <c r="B3623" s="269">
        <v>33713</v>
      </c>
      <c r="C3623" s="270" t="s">
        <v>3678</v>
      </c>
      <c r="D3623" s="270" t="s">
        <v>1098</v>
      </c>
      <c r="E3623" s="277" t="s">
        <v>1145</v>
      </c>
      <c r="F3623" s="279" t="s">
        <v>484</v>
      </c>
    </row>
    <row r="3624" spans="1:6" x14ac:dyDescent="0.3">
      <c r="A3624" s="264" t="str">
        <f t="shared" si="56"/>
        <v>North PortFL</v>
      </c>
      <c r="B3624" s="269">
        <v>34287</v>
      </c>
      <c r="C3624" s="270" t="s">
        <v>3702</v>
      </c>
      <c r="D3624" s="270" t="s">
        <v>1098</v>
      </c>
      <c r="E3624" s="277" t="s">
        <v>1120</v>
      </c>
      <c r="F3624" s="279" t="s">
        <v>484</v>
      </c>
    </row>
    <row r="3625" spans="1:6" x14ac:dyDescent="0.3">
      <c r="A3625" s="264" t="str">
        <f t="shared" si="56"/>
        <v>Cape CoralFL</v>
      </c>
      <c r="B3625" s="269">
        <v>33990</v>
      </c>
      <c r="C3625" s="270" t="s">
        <v>3615</v>
      </c>
      <c r="D3625" s="270" t="s">
        <v>1098</v>
      </c>
      <c r="E3625" s="277" t="s">
        <v>1101</v>
      </c>
      <c r="F3625" s="279" t="s">
        <v>484</v>
      </c>
    </row>
    <row r="3626" spans="1:6" x14ac:dyDescent="0.3">
      <c r="A3626" s="264" t="str">
        <f t="shared" si="56"/>
        <v>Miami GardensFL</v>
      </c>
      <c r="B3626" s="269">
        <v>33169</v>
      </c>
      <c r="C3626" s="270" t="s">
        <v>3703</v>
      </c>
      <c r="D3626" s="270" t="s">
        <v>1098</v>
      </c>
      <c r="E3626" s="277" t="s">
        <v>1116</v>
      </c>
      <c r="F3626" s="279" t="s">
        <v>484</v>
      </c>
    </row>
    <row r="3627" spans="1:6" x14ac:dyDescent="0.3">
      <c r="A3627" s="264" t="str">
        <f t="shared" si="56"/>
        <v>MiamiFL</v>
      </c>
      <c r="B3627" s="269">
        <v>33137</v>
      </c>
      <c r="C3627" s="270" t="s">
        <v>2039</v>
      </c>
      <c r="D3627" s="270" t="s">
        <v>1098</v>
      </c>
      <c r="E3627" s="277" t="s">
        <v>1116</v>
      </c>
      <c r="F3627" s="279" t="s">
        <v>484</v>
      </c>
    </row>
    <row r="3628" spans="1:6" x14ac:dyDescent="0.3">
      <c r="A3628" s="264" t="str">
        <f t="shared" si="56"/>
        <v>Saint AugustineFL</v>
      </c>
      <c r="B3628" s="269">
        <v>32086</v>
      </c>
      <c r="C3628" s="270" t="s">
        <v>3683</v>
      </c>
      <c r="D3628" s="270" t="s">
        <v>1098</v>
      </c>
      <c r="E3628" s="277" t="s">
        <v>1034</v>
      </c>
      <c r="F3628" s="279" t="s">
        <v>484</v>
      </c>
    </row>
    <row r="3629" spans="1:6" x14ac:dyDescent="0.3">
      <c r="A3629" s="264" t="str">
        <f t="shared" si="56"/>
        <v>Glenvar HeightsFL</v>
      </c>
      <c r="B3629" s="269">
        <v>33143</v>
      </c>
      <c r="C3629" s="270" t="s">
        <v>3704</v>
      </c>
      <c r="D3629" s="270" t="s">
        <v>1098</v>
      </c>
      <c r="E3629" s="277" t="s">
        <v>1116</v>
      </c>
      <c r="F3629" s="279" t="s">
        <v>484</v>
      </c>
    </row>
    <row r="3630" spans="1:6" x14ac:dyDescent="0.3">
      <c r="A3630" s="264" t="str">
        <f t="shared" si="56"/>
        <v>SebastianFL</v>
      </c>
      <c r="B3630" s="269">
        <v>32958</v>
      </c>
      <c r="C3630" s="270" t="s">
        <v>3705</v>
      </c>
      <c r="D3630" s="270" t="s">
        <v>1098</v>
      </c>
      <c r="E3630" s="277" t="s">
        <v>1139</v>
      </c>
      <c r="F3630" s="279" t="s">
        <v>484</v>
      </c>
    </row>
    <row r="3631" spans="1:6" x14ac:dyDescent="0.3">
      <c r="A3631" s="264" t="str">
        <f t="shared" si="56"/>
        <v>Palm HarborFL</v>
      </c>
      <c r="B3631" s="269">
        <v>34684</v>
      </c>
      <c r="C3631" s="270" t="s">
        <v>3699</v>
      </c>
      <c r="D3631" s="270" t="s">
        <v>1098</v>
      </c>
      <c r="E3631" s="277" t="s">
        <v>1145</v>
      </c>
      <c r="F3631" s="279" t="s">
        <v>484</v>
      </c>
    </row>
    <row r="3632" spans="1:6" x14ac:dyDescent="0.3">
      <c r="A3632" s="264" t="str">
        <f t="shared" si="56"/>
        <v>Lakeland HighlandsFL</v>
      </c>
      <c r="B3632" s="269">
        <v>33813</v>
      </c>
      <c r="C3632" s="270" t="s">
        <v>3706</v>
      </c>
      <c r="D3632" s="270" t="s">
        <v>1098</v>
      </c>
      <c r="E3632" s="277" t="s">
        <v>1115</v>
      </c>
      <c r="F3632" s="279" t="s">
        <v>484</v>
      </c>
    </row>
    <row r="3633" spans="1:6" x14ac:dyDescent="0.3">
      <c r="A3633" s="264" t="str">
        <f t="shared" si="56"/>
        <v>Kenneth CityFL</v>
      </c>
      <c r="B3633" s="269">
        <v>33709</v>
      </c>
      <c r="C3633" s="270" t="s">
        <v>3707</v>
      </c>
      <c r="D3633" s="270" t="s">
        <v>1098</v>
      </c>
      <c r="E3633" s="277" t="s">
        <v>1145</v>
      </c>
      <c r="F3633" s="279" t="s">
        <v>484</v>
      </c>
    </row>
    <row r="3634" spans="1:6" x14ac:dyDescent="0.3">
      <c r="A3634" s="264" t="str">
        <f t="shared" si="56"/>
        <v>North Miami BeachFL</v>
      </c>
      <c r="B3634" s="269">
        <v>33162</v>
      </c>
      <c r="C3634" s="270" t="s">
        <v>3708</v>
      </c>
      <c r="D3634" s="270" t="s">
        <v>1098</v>
      </c>
      <c r="E3634" s="277" t="s">
        <v>1116</v>
      </c>
      <c r="F3634" s="279" t="s">
        <v>484</v>
      </c>
    </row>
    <row r="3635" spans="1:6" x14ac:dyDescent="0.3">
      <c r="A3635" s="264" t="str">
        <f t="shared" si="56"/>
        <v>New Smyrna BeachFL</v>
      </c>
      <c r="B3635" s="269">
        <v>32168</v>
      </c>
      <c r="C3635" s="270" t="s">
        <v>3709</v>
      </c>
      <c r="D3635" s="270" t="s">
        <v>1098</v>
      </c>
      <c r="E3635" s="277" t="s">
        <v>1106</v>
      </c>
      <c r="F3635" s="279" t="s">
        <v>484</v>
      </c>
    </row>
    <row r="3636" spans="1:6" x14ac:dyDescent="0.3">
      <c r="A3636" s="264" t="str">
        <f t="shared" si="56"/>
        <v>Oakland ParkFL</v>
      </c>
      <c r="B3636" s="269">
        <v>33334</v>
      </c>
      <c r="C3636" s="270" t="s">
        <v>3686</v>
      </c>
      <c r="D3636" s="270" t="s">
        <v>1098</v>
      </c>
      <c r="E3636" s="277" t="s">
        <v>1116</v>
      </c>
      <c r="F3636" s="279" t="s">
        <v>484</v>
      </c>
    </row>
    <row r="3637" spans="1:6" x14ac:dyDescent="0.3">
      <c r="A3637" s="264" t="str">
        <f t="shared" si="56"/>
        <v>Coral SpringsFL</v>
      </c>
      <c r="B3637" s="269">
        <v>33071</v>
      </c>
      <c r="C3637" s="270" t="s">
        <v>3623</v>
      </c>
      <c r="D3637" s="270" t="s">
        <v>1098</v>
      </c>
      <c r="E3637" s="277" t="s">
        <v>1116</v>
      </c>
      <c r="F3637" s="279" t="s">
        <v>484</v>
      </c>
    </row>
    <row r="3638" spans="1:6" x14ac:dyDescent="0.3">
      <c r="A3638" s="264" t="str">
        <f t="shared" si="56"/>
        <v>Saint PetersburgFL</v>
      </c>
      <c r="B3638" s="269">
        <v>33705</v>
      </c>
      <c r="C3638" s="270" t="s">
        <v>3678</v>
      </c>
      <c r="D3638" s="270" t="s">
        <v>1098</v>
      </c>
      <c r="E3638" s="277" t="s">
        <v>1145</v>
      </c>
      <c r="F3638" s="279" t="s">
        <v>484</v>
      </c>
    </row>
    <row r="3639" spans="1:6" x14ac:dyDescent="0.3">
      <c r="A3639" s="264" t="str">
        <f t="shared" si="56"/>
        <v>TallahasseeFL</v>
      </c>
      <c r="B3639" s="269">
        <v>32301</v>
      </c>
      <c r="C3639" s="270" t="s">
        <v>1143</v>
      </c>
      <c r="D3639" s="270" t="s">
        <v>1098</v>
      </c>
      <c r="E3639" s="277" t="s">
        <v>1143</v>
      </c>
      <c r="F3639" s="279" t="s">
        <v>484</v>
      </c>
    </row>
    <row r="3640" spans="1:6" x14ac:dyDescent="0.3">
      <c r="A3640" s="264" t="str">
        <f t="shared" si="56"/>
        <v>LakelandFL</v>
      </c>
      <c r="B3640" s="269">
        <v>33801</v>
      </c>
      <c r="C3640" s="270" t="s">
        <v>3621</v>
      </c>
      <c r="D3640" s="270" t="s">
        <v>1098</v>
      </c>
      <c r="E3640" s="277" t="s">
        <v>1115</v>
      </c>
      <c r="F3640" s="279" t="s">
        <v>484</v>
      </c>
    </row>
    <row r="3641" spans="1:6" x14ac:dyDescent="0.3">
      <c r="A3641" s="264" t="str">
        <f t="shared" si="56"/>
        <v>Spring HillFL</v>
      </c>
      <c r="B3641" s="269">
        <v>34608</v>
      </c>
      <c r="C3641" s="270" t="s">
        <v>3653</v>
      </c>
      <c r="D3641" s="270" t="s">
        <v>1098</v>
      </c>
      <c r="E3641" s="277" t="s">
        <v>1145</v>
      </c>
      <c r="F3641" s="279" t="s">
        <v>484</v>
      </c>
    </row>
    <row r="3642" spans="1:6" x14ac:dyDescent="0.3">
      <c r="A3642" s="264" t="str">
        <f t="shared" si="56"/>
        <v>JacksonvilleFL</v>
      </c>
      <c r="B3642" s="269">
        <v>32211</v>
      </c>
      <c r="C3642" s="270" t="s">
        <v>1034</v>
      </c>
      <c r="D3642" s="270" t="s">
        <v>1098</v>
      </c>
      <c r="E3642" s="277" t="s">
        <v>1034</v>
      </c>
      <c r="F3642" s="279" t="s">
        <v>484</v>
      </c>
    </row>
    <row r="3643" spans="1:6" x14ac:dyDescent="0.3">
      <c r="A3643" s="264" t="str">
        <f t="shared" si="56"/>
        <v>AuburndaleFL</v>
      </c>
      <c r="B3643" s="269">
        <v>33823</v>
      </c>
      <c r="C3643" s="270" t="s">
        <v>3710</v>
      </c>
      <c r="D3643" s="270" t="s">
        <v>1098</v>
      </c>
      <c r="E3643" s="277" t="s">
        <v>1115</v>
      </c>
      <c r="F3643" s="279" t="s">
        <v>484</v>
      </c>
    </row>
    <row r="3644" spans="1:6" x14ac:dyDescent="0.3">
      <c r="A3644" s="264" t="str">
        <f t="shared" si="56"/>
        <v>North Fort MyersFL</v>
      </c>
      <c r="B3644" s="269">
        <v>33903</v>
      </c>
      <c r="C3644" s="270" t="s">
        <v>3663</v>
      </c>
      <c r="D3644" s="270" t="s">
        <v>1098</v>
      </c>
      <c r="E3644" s="277" t="s">
        <v>1101</v>
      </c>
      <c r="F3644" s="279" t="s">
        <v>484</v>
      </c>
    </row>
    <row r="3645" spans="1:6" x14ac:dyDescent="0.3">
      <c r="A3645" s="264" t="str">
        <f t="shared" si="56"/>
        <v>Bonita SpringsFL</v>
      </c>
      <c r="B3645" s="269">
        <v>34134</v>
      </c>
      <c r="C3645" s="270" t="s">
        <v>3586</v>
      </c>
      <c r="D3645" s="270" t="s">
        <v>1098</v>
      </c>
      <c r="E3645" s="277" t="s">
        <v>1101</v>
      </c>
      <c r="F3645" s="279" t="s">
        <v>484</v>
      </c>
    </row>
    <row r="3646" spans="1:6" x14ac:dyDescent="0.3">
      <c r="A3646" s="264" t="str">
        <f t="shared" si="56"/>
        <v>Palm BayFL</v>
      </c>
      <c r="B3646" s="269">
        <v>32909</v>
      </c>
      <c r="C3646" s="270" t="s">
        <v>3655</v>
      </c>
      <c r="D3646" s="270" t="s">
        <v>1098</v>
      </c>
      <c r="E3646" s="277" t="s">
        <v>1129</v>
      </c>
      <c r="F3646" s="279" t="s">
        <v>484</v>
      </c>
    </row>
    <row r="3647" spans="1:6" x14ac:dyDescent="0.3">
      <c r="A3647" s="264" t="str">
        <f t="shared" si="56"/>
        <v>Boca RatonFL</v>
      </c>
      <c r="B3647" s="269">
        <v>33432</v>
      </c>
      <c r="C3647" s="270" t="s">
        <v>3607</v>
      </c>
      <c r="D3647" s="270" t="s">
        <v>1098</v>
      </c>
      <c r="E3647" s="277" t="s">
        <v>1116</v>
      </c>
      <c r="F3647" s="279" t="s">
        <v>484</v>
      </c>
    </row>
    <row r="3648" spans="1:6" x14ac:dyDescent="0.3">
      <c r="A3648" s="264" t="str">
        <f t="shared" si="56"/>
        <v>OrlandoFL</v>
      </c>
      <c r="B3648" s="269">
        <v>32810</v>
      </c>
      <c r="C3648" s="270" t="s">
        <v>3589</v>
      </c>
      <c r="D3648" s="270" t="s">
        <v>1098</v>
      </c>
      <c r="E3648" s="277" t="s">
        <v>1126</v>
      </c>
      <c r="F3648" s="279" t="s">
        <v>484</v>
      </c>
    </row>
    <row r="3649" spans="1:6" x14ac:dyDescent="0.3">
      <c r="A3649" s="264" t="str">
        <f t="shared" si="56"/>
        <v>Lake WorthFL</v>
      </c>
      <c r="B3649" s="269">
        <v>33460</v>
      </c>
      <c r="C3649" s="270" t="s">
        <v>3711</v>
      </c>
      <c r="D3649" s="270" t="s">
        <v>1098</v>
      </c>
      <c r="E3649" s="277" t="s">
        <v>1116</v>
      </c>
      <c r="F3649" s="279" t="s">
        <v>484</v>
      </c>
    </row>
    <row r="3650" spans="1:6" x14ac:dyDescent="0.3">
      <c r="A3650" s="264" t="str">
        <f t="shared" si="56"/>
        <v>LakelandFL</v>
      </c>
      <c r="B3650" s="269">
        <v>33803</v>
      </c>
      <c r="C3650" s="270" t="s">
        <v>3621</v>
      </c>
      <c r="D3650" s="270" t="s">
        <v>1098</v>
      </c>
      <c r="E3650" s="277" t="s">
        <v>1115</v>
      </c>
      <c r="F3650" s="279" t="s">
        <v>484</v>
      </c>
    </row>
    <row r="3651" spans="1:6" x14ac:dyDescent="0.3">
      <c r="A3651" s="264" t="str">
        <f t="shared" si="56"/>
        <v>Pompano BeachFL</v>
      </c>
      <c r="B3651" s="269">
        <v>33069</v>
      </c>
      <c r="C3651" s="270" t="s">
        <v>3595</v>
      </c>
      <c r="D3651" s="270" t="s">
        <v>1098</v>
      </c>
      <c r="E3651" s="277" t="s">
        <v>1116</v>
      </c>
      <c r="F3651" s="279" t="s">
        <v>484</v>
      </c>
    </row>
    <row r="3652" spans="1:6" x14ac:dyDescent="0.3">
      <c r="A3652" s="264" t="str">
        <f t="shared" ref="A3652:A3715" si="57">CONCATENATE(C3652,D3652)</f>
        <v>Palm CityFL</v>
      </c>
      <c r="B3652" s="269">
        <v>34990</v>
      </c>
      <c r="C3652" s="270" t="s">
        <v>3712</v>
      </c>
      <c r="D3652" s="270" t="s">
        <v>1098</v>
      </c>
      <c r="E3652" s="277" t="s">
        <v>1135</v>
      </c>
      <c r="F3652" s="279" t="s">
        <v>484</v>
      </c>
    </row>
    <row r="3653" spans="1:6" x14ac:dyDescent="0.3">
      <c r="A3653" s="264" t="str">
        <f t="shared" si="57"/>
        <v>PoincianaFL</v>
      </c>
      <c r="B3653" s="269">
        <v>34758</v>
      </c>
      <c r="C3653" s="270" t="s">
        <v>3688</v>
      </c>
      <c r="D3653" s="270" t="s">
        <v>1098</v>
      </c>
      <c r="E3653" s="277" t="s">
        <v>1115</v>
      </c>
      <c r="F3653" s="279" t="s">
        <v>484</v>
      </c>
    </row>
    <row r="3654" spans="1:6" x14ac:dyDescent="0.3">
      <c r="A3654" s="264" t="str">
        <f t="shared" si="57"/>
        <v>JacksonvilleFL</v>
      </c>
      <c r="B3654" s="269">
        <v>32208</v>
      </c>
      <c r="C3654" s="270" t="s">
        <v>1034</v>
      </c>
      <c r="D3654" s="270" t="s">
        <v>1098</v>
      </c>
      <c r="E3654" s="277" t="s">
        <v>1034</v>
      </c>
      <c r="F3654" s="279" t="s">
        <v>484</v>
      </c>
    </row>
    <row r="3655" spans="1:6" x14ac:dyDescent="0.3">
      <c r="A3655" s="264" t="str">
        <f t="shared" si="57"/>
        <v>TallahasseeFL</v>
      </c>
      <c r="B3655" s="269">
        <v>32312</v>
      </c>
      <c r="C3655" s="270" t="s">
        <v>1143</v>
      </c>
      <c r="D3655" s="270" t="s">
        <v>1098</v>
      </c>
      <c r="E3655" s="277" t="s">
        <v>1143</v>
      </c>
      <c r="F3655" s="279" t="s">
        <v>484</v>
      </c>
    </row>
    <row r="3656" spans="1:6" x14ac:dyDescent="0.3">
      <c r="A3656" s="264" t="str">
        <f t="shared" si="57"/>
        <v>MiltonFL</v>
      </c>
      <c r="B3656" s="269">
        <v>32570</v>
      </c>
      <c r="C3656" s="270" t="s">
        <v>3557</v>
      </c>
      <c r="D3656" s="270" t="s">
        <v>1098</v>
      </c>
      <c r="E3656" s="277" t="s">
        <v>1133</v>
      </c>
      <c r="F3656" s="279" t="s">
        <v>484</v>
      </c>
    </row>
    <row r="3657" spans="1:6" x14ac:dyDescent="0.3">
      <c r="A3657" s="264" t="str">
        <f t="shared" si="57"/>
        <v>NaplesFL</v>
      </c>
      <c r="B3657" s="269">
        <v>34114</v>
      </c>
      <c r="C3657" s="270" t="s">
        <v>3646</v>
      </c>
      <c r="D3657" s="270" t="s">
        <v>1098</v>
      </c>
      <c r="E3657" s="277" t="s">
        <v>1118</v>
      </c>
      <c r="F3657" s="279" t="s">
        <v>484</v>
      </c>
    </row>
    <row r="3658" spans="1:6" x14ac:dyDescent="0.3">
      <c r="A3658" s="264" t="str">
        <f t="shared" si="57"/>
        <v>Port Saint LucieFL</v>
      </c>
      <c r="B3658" s="269">
        <v>34986</v>
      </c>
      <c r="C3658" s="270" t="s">
        <v>3590</v>
      </c>
      <c r="D3658" s="270" t="s">
        <v>1098</v>
      </c>
      <c r="E3658" s="277" t="s">
        <v>1135</v>
      </c>
      <c r="F3658" s="279" t="s">
        <v>484</v>
      </c>
    </row>
    <row r="3659" spans="1:6" x14ac:dyDescent="0.3">
      <c r="A3659" s="264" t="str">
        <f t="shared" si="57"/>
        <v>DavenportFL</v>
      </c>
      <c r="B3659" s="269">
        <v>33837</v>
      </c>
      <c r="C3659" s="270" t="s">
        <v>3134</v>
      </c>
      <c r="D3659" s="270" t="s">
        <v>1098</v>
      </c>
      <c r="E3659" s="277" t="s">
        <v>1115</v>
      </c>
      <c r="F3659" s="279" t="s">
        <v>484</v>
      </c>
    </row>
    <row r="3660" spans="1:6" x14ac:dyDescent="0.3">
      <c r="A3660" s="264" t="str">
        <f t="shared" si="57"/>
        <v>SunriseFL</v>
      </c>
      <c r="B3660" s="269">
        <v>33351</v>
      </c>
      <c r="C3660" s="270" t="s">
        <v>3629</v>
      </c>
      <c r="D3660" s="270" t="s">
        <v>1098</v>
      </c>
      <c r="E3660" s="277" t="s">
        <v>1116</v>
      </c>
      <c r="F3660" s="279" t="s">
        <v>484</v>
      </c>
    </row>
    <row r="3661" spans="1:6" x14ac:dyDescent="0.3">
      <c r="A3661" s="264" t="str">
        <f t="shared" si="57"/>
        <v>New Port RicheyFL</v>
      </c>
      <c r="B3661" s="269">
        <v>34652</v>
      </c>
      <c r="C3661" s="270" t="s">
        <v>3628</v>
      </c>
      <c r="D3661" s="270" t="s">
        <v>1098</v>
      </c>
      <c r="E3661" s="277" t="s">
        <v>1145</v>
      </c>
      <c r="F3661" s="279" t="s">
        <v>484</v>
      </c>
    </row>
    <row r="3662" spans="1:6" x14ac:dyDescent="0.3">
      <c r="A3662" s="264" t="str">
        <f t="shared" si="57"/>
        <v>ParklandFL</v>
      </c>
      <c r="B3662" s="269">
        <v>33076</v>
      </c>
      <c r="C3662" s="270" t="s">
        <v>3713</v>
      </c>
      <c r="D3662" s="270" t="s">
        <v>1098</v>
      </c>
      <c r="E3662" s="277" t="s">
        <v>1116</v>
      </c>
      <c r="F3662" s="279" t="s">
        <v>484</v>
      </c>
    </row>
    <row r="3663" spans="1:6" x14ac:dyDescent="0.3">
      <c r="A3663" s="264" t="str">
        <f t="shared" si="57"/>
        <v>PlantationFL</v>
      </c>
      <c r="B3663" s="269">
        <v>33317</v>
      </c>
      <c r="C3663" s="270" t="s">
        <v>3611</v>
      </c>
      <c r="D3663" s="270" t="s">
        <v>1098</v>
      </c>
      <c r="E3663" s="277" t="s">
        <v>1116</v>
      </c>
      <c r="F3663" s="279" t="s">
        <v>484</v>
      </c>
    </row>
    <row r="3664" spans="1:6" x14ac:dyDescent="0.3">
      <c r="A3664" s="264" t="str">
        <f t="shared" si="57"/>
        <v>LargoFL</v>
      </c>
      <c r="B3664" s="269">
        <v>33770</v>
      </c>
      <c r="C3664" s="270" t="s">
        <v>3673</v>
      </c>
      <c r="D3664" s="270" t="s">
        <v>1098</v>
      </c>
      <c r="E3664" s="277" t="s">
        <v>1145</v>
      </c>
      <c r="F3664" s="279" t="s">
        <v>484</v>
      </c>
    </row>
    <row r="3665" spans="1:6" x14ac:dyDescent="0.3">
      <c r="A3665" s="264" t="str">
        <f t="shared" si="57"/>
        <v>Tarpon SpringsFL</v>
      </c>
      <c r="B3665" s="269">
        <v>34689</v>
      </c>
      <c r="C3665" s="270" t="s">
        <v>3714</v>
      </c>
      <c r="D3665" s="270" t="s">
        <v>1098</v>
      </c>
      <c r="E3665" s="277" t="s">
        <v>1145</v>
      </c>
      <c r="F3665" s="279" t="s">
        <v>484</v>
      </c>
    </row>
    <row r="3666" spans="1:6" x14ac:dyDescent="0.3">
      <c r="A3666" s="264" t="str">
        <f t="shared" si="57"/>
        <v>Saint AugustineFL</v>
      </c>
      <c r="B3666" s="269">
        <v>32080</v>
      </c>
      <c r="C3666" s="270" t="s">
        <v>3683</v>
      </c>
      <c r="D3666" s="270" t="s">
        <v>1098</v>
      </c>
      <c r="E3666" s="277" t="s">
        <v>1034</v>
      </c>
      <c r="F3666" s="279" t="s">
        <v>484</v>
      </c>
    </row>
    <row r="3667" spans="1:6" x14ac:dyDescent="0.3">
      <c r="A3667" s="264" t="str">
        <f t="shared" si="57"/>
        <v>Fort MyersFL</v>
      </c>
      <c r="B3667" s="269">
        <v>33913</v>
      </c>
      <c r="C3667" s="270" t="s">
        <v>3583</v>
      </c>
      <c r="D3667" s="270" t="s">
        <v>1098</v>
      </c>
      <c r="E3667" s="277" t="s">
        <v>1101</v>
      </c>
      <c r="F3667" s="279" t="s">
        <v>484</v>
      </c>
    </row>
    <row r="3668" spans="1:6" x14ac:dyDescent="0.3">
      <c r="A3668" s="264" t="str">
        <f t="shared" si="57"/>
        <v>Spring HillFL</v>
      </c>
      <c r="B3668" s="269">
        <v>34606</v>
      </c>
      <c r="C3668" s="270" t="s">
        <v>3653</v>
      </c>
      <c r="D3668" s="270" t="s">
        <v>1098</v>
      </c>
      <c r="E3668" s="277" t="s">
        <v>1145</v>
      </c>
      <c r="F3668" s="279" t="s">
        <v>484</v>
      </c>
    </row>
    <row r="3669" spans="1:6" x14ac:dyDescent="0.3">
      <c r="A3669" s="264" t="str">
        <f t="shared" si="57"/>
        <v>GainesvilleFL</v>
      </c>
      <c r="B3669" s="269">
        <v>32607</v>
      </c>
      <c r="C3669" s="270" t="s">
        <v>1107</v>
      </c>
      <c r="D3669" s="270" t="s">
        <v>1098</v>
      </c>
      <c r="E3669" s="277" t="s">
        <v>1107</v>
      </c>
      <c r="F3669" s="279" t="s">
        <v>484</v>
      </c>
    </row>
    <row r="3670" spans="1:6" x14ac:dyDescent="0.3">
      <c r="A3670" s="264" t="str">
        <f t="shared" si="57"/>
        <v>Miami GardensFL</v>
      </c>
      <c r="B3670" s="269">
        <v>33055</v>
      </c>
      <c r="C3670" s="270" t="s">
        <v>3703</v>
      </c>
      <c r="D3670" s="270" t="s">
        <v>1098</v>
      </c>
      <c r="E3670" s="277" t="s">
        <v>1116</v>
      </c>
      <c r="F3670" s="279" t="s">
        <v>484</v>
      </c>
    </row>
    <row r="3671" spans="1:6" x14ac:dyDescent="0.3">
      <c r="A3671" s="264" t="str">
        <f t="shared" si="57"/>
        <v>JacksonvilleFL</v>
      </c>
      <c r="B3671" s="269">
        <v>32277</v>
      </c>
      <c r="C3671" s="270" t="s">
        <v>1034</v>
      </c>
      <c r="D3671" s="270" t="s">
        <v>1098</v>
      </c>
      <c r="E3671" s="277" t="s">
        <v>1034</v>
      </c>
      <c r="F3671" s="279" t="s">
        <v>484</v>
      </c>
    </row>
    <row r="3672" spans="1:6" x14ac:dyDescent="0.3">
      <c r="A3672" s="264" t="str">
        <f t="shared" si="57"/>
        <v>PinecrestFL</v>
      </c>
      <c r="B3672" s="269">
        <v>33156</v>
      </c>
      <c r="C3672" s="270" t="s">
        <v>3715</v>
      </c>
      <c r="D3672" s="270" t="s">
        <v>1098</v>
      </c>
      <c r="E3672" s="277" t="s">
        <v>1116</v>
      </c>
      <c r="F3672" s="279" t="s">
        <v>484</v>
      </c>
    </row>
    <row r="3673" spans="1:6" x14ac:dyDescent="0.3">
      <c r="A3673" s="264" t="str">
        <f t="shared" si="57"/>
        <v>ValricoFL</v>
      </c>
      <c r="B3673" s="269">
        <v>33594</v>
      </c>
      <c r="C3673" s="270" t="s">
        <v>3716</v>
      </c>
      <c r="D3673" s="270" t="s">
        <v>1098</v>
      </c>
      <c r="E3673" s="277" t="s">
        <v>1145</v>
      </c>
      <c r="F3673" s="279" t="s">
        <v>484</v>
      </c>
    </row>
    <row r="3674" spans="1:6" x14ac:dyDescent="0.3">
      <c r="A3674" s="264" t="str">
        <f t="shared" si="57"/>
        <v>Deerfield BeachFL</v>
      </c>
      <c r="B3674" s="269">
        <v>33441</v>
      </c>
      <c r="C3674" s="270" t="s">
        <v>3635</v>
      </c>
      <c r="D3674" s="270" t="s">
        <v>1098</v>
      </c>
      <c r="E3674" s="277" t="s">
        <v>1116</v>
      </c>
      <c r="F3674" s="279" t="s">
        <v>484</v>
      </c>
    </row>
    <row r="3675" spans="1:6" x14ac:dyDescent="0.3">
      <c r="A3675" s="264" t="str">
        <f t="shared" si="57"/>
        <v>DelandFL</v>
      </c>
      <c r="B3675" s="269">
        <v>32720</v>
      </c>
      <c r="C3675" s="270" t="s">
        <v>3667</v>
      </c>
      <c r="D3675" s="270" t="s">
        <v>1098</v>
      </c>
      <c r="E3675" s="277" t="s">
        <v>1106</v>
      </c>
      <c r="F3675" s="279" t="s">
        <v>484</v>
      </c>
    </row>
    <row r="3676" spans="1:6" x14ac:dyDescent="0.3">
      <c r="A3676" s="264" t="str">
        <f t="shared" si="57"/>
        <v>MiamiFL</v>
      </c>
      <c r="B3676" s="269">
        <v>33138</v>
      </c>
      <c r="C3676" s="270" t="s">
        <v>2039</v>
      </c>
      <c r="D3676" s="270" t="s">
        <v>1098</v>
      </c>
      <c r="E3676" s="277" t="s">
        <v>1116</v>
      </c>
      <c r="F3676" s="279" t="s">
        <v>484</v>
      </c>
    </row>
    <row r="3677" spans="1:6" x14ac:dyDescent="0.3">
      <c r="A3677" s="264" t="str">
        <f t="shared" si="57"/>
        <v>TallahasseeFL</v>
      </c>
      <c r="B3677" s="269">
        <v>32309</v>
      </c>
      <c r="C3677" s="270" t="s">
        <v>1143</v>
      </c>
      <c r="D3677" s="270" t="s">
        <v>1098</v>
      </c>
      <c r="E3677" s="277" t="s">
        <v>1143</v>
      </c>
      <c r="F3677" s="279" t="s">
        <v>484</v>
      </c>
    </row>
    <row r="3678" spans="1:6" x14ac:dyDescent="0.3">
      <c r="A3678" s="264" t="str">
        <f t="shared" si="57"/>
        <v>WestonFL</v>
      </c>
      <c r="B3678" s="269">
        <v>33326</v>
      </c>
      <c r="C3678" s="270" t="s">
        <v>3492</v>
      </c>
      <c r="D3678" s="270" t="s">
        <v>1098</v>
      </c>
      <c r="E3678" s="277" t="s">
        <v>1116</v>
      </c>
      <c r="F3678" s="279" t="s">
        <v>484</v>
      </c>
    </row>
    <row r="3679" spans="1:6" x14ac:dyDescent="0.3">
      <c r="A3679" s="264" t="str">
        <f t="shared" si="57"/>
        <v>RiverviewFL</v>
      </c>
      <c r="B3679" s="269">
        <v>33579</v>
      </c>
      <c r="C3679" s="270" t="s">
        <v>3605</v>
      </c>
      <c r="D3679" s="270" t="s">
        <v>1098</v>
      </c>
      <c r="E3679" s="277" t="s">
        <v>1145</v>
      </c>
      <c r="F3679" s="279" t="s">
        <v>484</v>
      </c>
    </row>
    <row r="3680" spans="1:6" x14ac:dyDescent="0.3">
      <c r="A3680" s="264" t="str">
        <f t="shared" si="57"/>
        <v>EnglewoodFL</v>
      </c>
      <c r="B3680" s="269">
        <v>34223</v>
      </c>
      <c r="C3680" s="270" t="s">
        <v>3285</v>
      </c>
      <c r="D3680" s="270" t="s">
        <v>1098</v>
      </c>
      <c r="E3680" s="277" t="s">
        <v>1137</v>
      </c>
      <c r="F3680" s="279" t="s">
        <v>484</v>
      </c>
    </row>
    <row r="3681" spans="1:6" x14ac:dyDescent="0.3">
      <c r="A3681" s="264" t="str">
        <f t="shared" si="57"/>
        <v>Satellite BeachFL</v>
      </c>
      <c r="B3681" s="269">
        <v>32937</v>
      </c>
      <c r="C3681" s="270" t="s">
        <v>3717</v>
      </c>
      <c r="D3681" s="270" t="s">
        <v>1098</v>
      </c>
      <c r="E3681" s="277" t="s">
        <v>1129</v>
      </c>
      <c r="F3681" s="279" t="s">
        <v>484</v>
      </c>
    </row>
    <row r="3682" spans="1:6" x14ac:dyDescent="0.3">
      <c r="A3682" s="264" t="str">
        <f t="shared" si="57"/>
        <v>SarasotaFL</v>
      </c>
      <c r="B3682" s="269">
        <v>34238</v>
      </c>
      <c r="C3682" s="270" t="s">
        <v>3659</v>
      </c>
      <c r="D3682" s="270" t="s">
        <v>1098</v>
      </c>
      <c r="E3682" s="277" t="s">
        <v>1120</v>
      </c>
      <c r="F3682" s="279" t="s">
        <v>484</v>
      </c>
    </row>
    <row r="3683" spans="1:6" x14ac:dyDescent="0.3">
      <c r="A3683" s="264" t="str">
        <f t="shared" si="57"/>
        <v>OrlandoFL</v>
      </c>
      <c r="B3683" s="269">
        <v>32807</v>
      </c>
      <c r="C3683" s="270" t="s">
        <v>3589</v>
      </c>
      <c r="D3683" s="270" t="s">
        <v>1098</v>
      </c>
      <c r="E3683" s="277" t="s">
        <v>1126</v>
      </c>
      <c r="F3683" s="279" t="s">
        <v>484</v>
      </c>
    </row>
    <row r="3684" spans="1:6" x14ac:dyDescent="0.3">
      <c r="A3684" s="264" t="str">
        <f t="shared" si="57"/>
        <v>ZephyrhillsFL</v>
      </c>
      <c r="B3684" s="269">
        <v>33542</v>
      </c>
      <c r="C3684" s="270" t="s">
        <v>3718</v>
      </c>
      <c r="D3684" s="270" t="s">
        <v>1098</v>
      </c>
      <c r="E3684" s="277" t="s">
        <v>1145</v>
      </c>
      <c r="F3684" s="279" t="s">
        <v>484</v>
      </c>
    </row>
    <row r="3685" spans="1:6" x14ac:dyDescent="0.3">
      <c r="A3685" s="264" t="str">
        <f t="shared" si="57"/>
        <v>West Palm BeachFL</v>
      </c>
      <c r="B3685" s="269">
        <v>33407</v>
      </c>
      <c r="C3685" s="270" t="s">
        <v>3672</v>
      </c>
      <c r="D3685" s="270" t="s">
        <v>1098</v>
      </c>
      <c r="E3685" s="277" t="s">
        <v>1116</v>
      </c>
      <c r="F3685" s="279" t="s">
        <v>484</v>
      </c>
    </row>
    <row r="3686" spans="1:6" x14ac:dyDescent="0.3">
      <c r="A3686" s="264" t="str">
        <f t="shared" si="57"/>
        <v>KissimmeeFL</v>
      </c>
      <c r="B3686" s="269">
        <v>34743</v>
      </c>
      <c r="C3686" s="270" t="s">
        <v>3622</v>
      </c>
      <c r="D3686" s="270" t="s">
        <v>1098</v>
      </c>
      <c r="E3686" s="277" t="s">
        <v>1126</v>
      </c>
      <c r="F3686" s="279" t="s">
        <v>484</v>
      </c>
    </row>
    <row r="3687" spans="1:6" x14ac:dyDescent="0.3">
      <c r="A3687" s="264" t="str">
        <f t="shared" si="57"/>
        <v>Boca RatonFL</v>
      </c>
      <c r="B3687" s="269">
        <v>33434</v>
      </c>
      <c r="C3687" s="270" t="s">
        <v>3607</v>
      </c>
      <c r="D3687" s="270" t="s">
        <v>1098</v>
      </c>
      <c r="E3687" s="277" t="s">
        <v>1116</v>
      </c>
      <c r="F3687" s="279" t="s">
        <v>484</v>
      </c>
    </row>
    <row r="3688" spans="1:6" x14ac:dyDescent="0.3">
      <c r="A3688" s="264" t="str">
        <f t="shared" si="57"/>
        <v>Coconut CreekFL</v>
      </c>
      <c r="B3688" s="269">
        <v>33073</v>
      </c>
      <c r="C3688" s="270" t="s">
        <v>3719</v>
      </c>
      <c r="D3688" s="270" t="s">
        <v>1098</v>
      </c>
      <c r="E3688" s="277" t="s">
        <v>1116</v>
      </c>
      <c r="F3688" s="279" t="s">
        <v>484</v>
      </c>
    </row>
    <row r="3689" spans="1:6" x14ac:dyDescent="0.3">
      <c r="A3689" s="264" t="str">
        <f t="shared" si="57"/>
        <v>West Palm BeachFL</v>
      </c>
      <c r="B3689" s="269">
        <v>33409</v>
      </c>
      <c r="C3689" s="270" t="s">
        <v>3672</v>
      </c>
      <c r="D3689" s="270" t="s">
        <v>1098</v>
      </c>
      <c r="E3689" s="277" t="s">
        <v>1116</v>
      </c>
      <c r="F3689" s="279" t="s">
        <v>484</v>
      </c>
    </row>
    <row r="3690" spans="1:6" x14ac:dyDescent="0.3">
      <c r="A3690" s="264" t="str">
        <f t="shared" si="57"/>
        <v>Kendale LakesFL</v>
      </c>
      <c r="B3690" s="269">
        <v>33183</v>
      </c>
      <c r="C3690" s="270" t="s">
        <v>3720</v>
      </c>
      <c r="D3690" s="270" t="s">
        <v>1098</v>
      </c>
      <c r="E3690" s="277" t="s">
        <v>1116</v>
      </c>
      <c r="F3690" s="279" t="s">
        <v>484</v>
      </c>
    </row>
    <row r="3691" spans="1:6" x14ac:dyDescent="0.3">
      <c r="A3691" s="264" t="str">
        <f t="shared" si="57"/>
        <v>Fort MyersFL</v>
      </c>
      <c r="B3691" s="269">
        <v>33907</v>
      </c>
      <c r="C3691" s="270" t="s">
        <v>3583</v>
      </c>
      <c r="D3691" s="270" t="s">
        <v>1098</v>
      </c>
      <c r="E3691" s="277" t="s">
        <v>1101</v>
      </c>
      <c r="F3691" s="279" t="s">
        <v>484</v>
      </c>
    </row>
    <row r="3692" spans="1:6" x14ac:dyDescent="0.3">
      <c r="A3692" s="264" t="str">
        <f t="shared" si="57"/>
        <v>Holly HillFL</v>
      </c>
      <c r="B3692" s="269">
        <v>32117</v>
      </c>
      <c r="C3692" s="270" t="s">
        <v>3721</v>
      </c>
      <c r="D3692" s="270" t="s">
        <v>1098</v>
      </c>
      <c r="E3692" s="277" t="s">
        <v>1106</v>
      </c>
      <c r="F3692" s="279" t="s">
        <v>484</v>
      </c>
    </row>
    <row r="3693" spans="1:6" x14ac:dyDescent="0.3">
      <c r="A3693" s="264" t="str">
        <f t="shared" si="57"/>
        <v>LakelandFL</v>
      </c>
      <c r="B3693" s="269">
        <v>33809</v>
      </c>
      <c r="C3693" s="270" t="s">
        <v>3621</v>
      </c>
      <c r="D3693" s="270" t="s">
        <v>1098</v>
      </c>
      <c r="E3693" s="277" t="s">
        <v>1115</v>
      </c>
      <c r="F3693" s="279" t="s">
        <v>484</v>
      </c>
    </row>
    <row r="3694" spans="1:6" x14ac:dyDescent="0.3">
      <c r="A3694" s="264" t="str">
        <f t="shared" si="57"/>
        <v>WestchaseFL</v>
      </c>
      <c r="B3694" s="269">
        <v>33626</v>
      </c>
      <c r="C3694" s="270" t="s">
        <v>3722</v>
      </c>
      <c r="D3694" s="270" t="s">
        <v>1098</v>
      </c>
      <c r="E3694" s="277" t="s">
        <v>1145</v>
      </c>
      <c r="F3694" s="279" t="s">
        <v>484</v>
      </c>
    </row>
    <row r="3695" spans="1:6" x14ac:dyDescent="0.3">
      <c r="A3695" s="264" t="str">
        <f t="shared" si="57"/>
        <v>KendallFL</v>
      </c>
      <c r="B3695" s="269">
        <v>33173</v>
      </c>
      <c r="C3695" s="270" t="s">
        <v>3626</v>
      </c>
      <c r="D3695" s="270" t="s">
        <v>1098</v>
      </c>
      <c r="E3695" s="277" t="s">
        <v>1116</v>
      </c>
      <c r="F3695" s="279" t="s">
        <v>484</v>
      </c>
    </row>
    <row r="3696" spans="1:6" x14ac:dyDescent="0.3">
      <c r="A3696" s="264" t="str">
        <f t="shared" si="57"/>
        <v>Palm BayFL</v>
      </c>
      <c r="B3696" s="269">
        <v>32905</v>
      </c>
      <c r="C3696" s="270" t="s">
        <v>3655</v>
      </c>
      <c r="D3696" s="270" t="s">
        <v>1098</v>
      </c>
      <c r="E3696" s="277" t="s">
        <v>1129</v>
      </c>
      <c r="F3696" s="279" t="s">
        <v>484</v>
      </c>
    </row>
    <row r="3697" spans="1:6" x14ac:dyDescent="0.3">
      <c r="A3697" s="264" t="str">
        <f t="shared" si="57"/>
        <v>Panama City BeachFL</v>
      </c>
      <c r="B3697" s="269">
        <v>32408</v>
      </c>
      <c r="C3697" s="270" t="s">
        <v>3723</v>
      </c>
      <c r="D3697" s="270" t="s">
        <v>1098</v>
      </c>
      <c r="E3697" s="277" t="s">
        <v>1131</v>
      </c>
      <c r="F3697" s="279" t="s">
        <v>484</v>
      </c>
    </row>
    <row r="3698" spans="1:6" x14ac:dyDescent="0.3">
      <c r="A3698" s="264" t="str">
        <f t="shared" si="57"/>
        <v>Pembroke PinesFL</v>
      </c>
      <c r="B3698" s="269">
        <v>33026</v>
      </c>
      <c r="C3698" s="270" t="s">
        <v>3584</v>
      </c>
      <c r="D3698" s="270" t="s">
        <v>1098</v>
      </c>
      <c r="E3698" s="277" t="s">
        <v>1116</v>
      </c>
      <c r="F3698" s="279" t="s">
        <v>484</v>
      </c>
    </row>
    <row r="3699" spans="1:6" x14ac:dyDescent="0.3">
      <c r="A3699" s="264" t="str">
        <f t="shared" si="57"/>
        <v>SanfordFL</v>
      </c>
      <c r="B3699" s="269">
        <v>32773</v>
      </c>
      <c r="C3699" s="270" t="s">
        <v>1770</v>
      </c>
      <c r="D3699" s="270" t="s">
        <v>1098</v>
      </c>
      <c r="E3699" s="277" t="s">
        <v>1126</v>
      </c>
      <c r="F3699" s="279" t="s">
        <v>484</v>
      </c>
    </row>
    <row r="3700" spans="1:6" x14ac:dyDescent="0.3">
      <c r="A3700" s="264" t="str">
        <f t="shared" si="57"/>
        <v>OrlandoFL</v>
      </c>
      <c r="B3700" s="269">
        <v>32817</v>
      </c>
      <c r="C3700" s="270" t="s">
        <v>3589</v>
      </c>
      <c r="D3700" s="270" t="s">
        <v>1098</v>
      </c>
      <c r="E3700" s="277" t="s">
        <v>1126</v>
      </c>
      <c r="F3700" s="279" t="s">
        <v>484</v>
      </c>
    </row>
    <row r="3701" spans="1:6" x14ac:dyDescent="0.3">
      <c r="A3701" s="264" t="str">
        <f t="shared" si="57"/>
        <v>SebringFL</v>
      </c>
      <c r="B3701" s="269">
        <v>33870</v>
      </c>
      <c r="C3701" s="270" t="s">
        <v>1141</v>
      </c>
      <c r="D3701" s="270" t="s">
        <v>1098</v>
      </c>
      <c r="E3701" s="277" t="s">
        <v>1141</v>
      </c>
      <c r="F3701" s="279" t="s">
        <v>484</v>
      </c>
    </row>
    <row r="3702" spans="1:6" x14ac:dyDescent="0.3">
      <c r="A3702" s="264" t="str">
        <f t="shared" si="57"/>
        <v>OcalaFL</v>
      </c>
      <c r="B3702" s="269">
        <v>34472</v>
      </c>
      <c r="C3702" s="270" t="s">
        <v>1122</v>
      </c>
      <c r="D3702" s="270" t="s">
        <v>1098</v>
      </c>
      <c r="E3702" s="277" t="s">
        <v>1122</v>
      </c>
      <c r="F3702" s="279" t="s">
        <v>484</v>
      </c>
    </row>
    <row r="3703" spans="1:6" x14ac:dyDescent="0.3">
      <c r="A3703" s="264" t="str">
        <f t="shared" si="57"/>
        <v>Mount DoraFL</v>
      </c>
      <c r="B3703" s="269">
        <v>32757</v>
      </c>
      <c r="C3703" s="270" t="s">
        <v>3724</v>
      </c>
      <c r="D3703" s="270" t="s">
        <v>1098</v>
      </c>
      <c r="E3703" s="277" t="s">
        <v>1126</v>
      </c>
      <c r="F3703" s="279" t="s">
        <v>484</v>
      </c>
    </row>
    <row r="3704" spans="1:6" x14ac:dyDescent="0.3">
      <c r="A3704" s="264" t="str">
        <f t="shared" si="57"/>
        <v>OcalaFL</v>
      </c>
      <c r="B3704" s="269">
        <v>34481</v>
      </c>
      <c r="C3704" s="270" t="s">
        <v>1122</v>
      </c>
      <c r="D3704" s="270" t="s">
        <v>1098</v>
      </c>
      <c r="E3704" s="277" t="s">
        <v>1122</v>
      </c>
      <c r="F3704" s="279" t="s">
        <v>484</v>
      </c>
    </row>
    <row r="3705" spans="1:6" x14ac:dyDescent="0.3">
      <c r="A3705" s="264" t="str">
        <f t="shared" si="57"/>
        <v>MelbourneFL</v>
      </c>
      <c r="B3705" s="269">
        <v>32901</v>
      </c>
      <c r="C3705" s="270" t="s">
        <v>3627</v>
      </c>
      <c r="D3705" s="270" t="s">
        <v>1098</v>
      </c>
      <c r="E3705" s="277" t="s">
        <v>1129</v>
      </c>
      <c r="F3705" s="279" t="s">
        <v>484</v>
      </c>
    </row>
    <row r="3706" spans="1:6" x14ac:dyDescent="0.3">
      <c r="A3706" s="264" t="str">
        <f t="shared" si="57"/>
        <v>Vero BeachFL</v>
      </c>
      <c r="B3706" s="269">
        <v>32962</v>
      </c>
      <c r="C3706" s="270" t="s">
        <v>3725</v>
      </c>
      <c r="D3706" s="270" t="s">
        <v>1098</v>
      </c>
      <c r="E3706" s="277" t="s">
        <v>1139</v>
      </c>
      <c r="F3706" s="279" t="s">
        <v>484</v>
      </c>
    </row>
    <row r="3707" spans="1:6" x14ac:dyDescent="0.3">
      <c r="A3707" s="264" t="str">
        <f t="shared" si="57"/>
        <v>CantonmentFL</v>
      </c>
      <c r="B3707" s="269">
        <v>32533</v>
      </c>
      <c r="C3707" s="270" t="s">
        <v>3726</v>
      </c>
      <c r="D3707" s="270" t="s">
        <v>1098</v>
      </c>
      <c r="E3707" s="277" t="s">
        <v>1133</v>
      </c>
      <c r="F3707" s="279" t="s">
        <v>484</v>
      </c>
    </row>
    <row r="3708" spans="1:6" x14ac:dyDescent="0.3">
      <c r="A3708" s="264" t="str">
        <f t="shared" si="57"/>
        <v>Boynton BeachFL</v>
      </c>
      <c r="B3708" s="269">
        <v>33426</v>
      </c>
      <c r="C3708" s="270" t="s">
        <v>3609</v>
      </c>
      <c r="D3708" s="270" t="s">
        <v>1098</v>
      </c>
      <c r="E3708" s="277" t="s">
        <v>1116</v>
      </c>
      <c r="F3708" s="279" t="s">
        <v>484</v>
      </c>
    </row>
    <row r="3709" spans="1:6" x14ac:dyDescent="0.3">
      <c r="A3709" s="264" t="str">
        <f t="shared" si="57"/>
        <v>Greater CarrollwoodFL</v>
      </c>
      <c r="B3709" s="269">
        <v>33618</v>
      </c>
      <c r="C3709" s="270" t="s">
        <v>3669</v>
      </c>
      <c r="D3709" s="270" t="s">
        <v>1098</v>
      </c>
      <c r="E3709" s="277" t="s">
        <v>1145</v>
      </c>
      <c r="F3709" s="279" t="s">
        <v>484</v>
      </c>
    </row>
    <row r="3710" spans="1:6" x14ac:dyDescent="0.3">
      <c r="A3710" s="264" t="str">
        <f t="shared" si="57"/>
        <v>Cape CoralFL</v>
      </c>
      <c r="B3710" s="269">
        <v>33909</v>
      </c>
      <c r="C3710" s="270" t="s">
        <v>3615</v>
      </c>
      <c r="D3710" s="270" t="s">
        <v>1098</v>
      </c>
      <c r="E3710" s="277" t="s">
        <v>1101</v>
      </c>
      <c r="F3710" s="279" t="s">
        <v>484</v>
      </c>
    </row>
    <row r="3711" spans="1:6" x14ac:dyDescent="0.3">
      <c r="A3711" s="264" t="str">
        <f t="shared" si="57"/>
        <v>Fort Walton BeachFL</v>
      </c>
      <c r="B3711" s="269">
        <v>32548</v>
      </c>
      <c r="C3711" s="270" t="s">
        <v>3676</v>
      </c>
      <c r="D3711" s="270" t="s">
        <v>1098</v>
      </c>
      <c r="E3711" s="277" t="s">
        <v>1105</v>
      </c>
      <c r="F3711" s="279" t="s">
        <v>484</v>
      </c>
    </row>
    <row r="3712" spans="1:6" x14ac:dyDescent="0.3">
      <c r="A3712" s="264" t="str">
        <f t="shared" si="57"/>
        <v>Wesley ChapelFL</v>
      </c>
      <c r="B3712" s="269">
        <v>33543</v>
      </c>
      <c r="C3712" s="270" t="s">
        <v>3727</v>
      </c>
      <c r="D3712" s="270" t="s">
        <v>1098</v>
      </c>
      <c r="E3712" s="277" t="s">
        <v>1145</v>
      </c>
      <c r="F3712" s="279" t="s">
        <v>484</v>
      </c>
    </row>
    <row r="3713" spans="1:6" x14ac:dyDescent="0.3">
      <c r="A3713" s="264" t="str">
        <f t="shared" si="57"/>
        <v>SeminoleFL</v>
      </c>
      <c r="B3713" s="269">
        <v>33772</v>
      </c>
      <c r="C3713" s="270" t="s">
        <v>1576</v>
      </c>
      <c r="D3713" s="270" t="s">
        <v>1098</v>
      </c>
      <c r="E3713" s="277" t="s">
        <v>1145</v>
      </c>
      <c r="F3713" s="279" t="s">
        <v>484</v>
      </c>
    </row>
    <row r="3714" spans="1:6" x14ac:dyDescent="0.3">
      <c r="A3714" s="264" t="str">
        <f t="shared" si="57"/>
        <v>OrlandoFL</v>
      </c>
      <c r="B3714" s="269">
        <v>32806</v>
      </c>
      <c r="C3714" s="270" t="s">
        <v>3589</v>
      </c>
      <c r="D3714" s="270" t="s">
        <v>1098</v>
      </c>
      <c r="E3714" s="277" t="s">
        <v>1126</v>
      </c>
      <c r="F3714" s="279" t="s">
        <v>484</v>
      </c>
    </row>
    <row r="3715" spans="1:6" x14ac:dyDescent="0.3">
      <c r="A3715" s="264" t="str">
        <f t="shared" si="57"/>
        <v>PensacolaFL</v>
      </c>
      <c r="B3715" s="269">
        <v>32505</v>
      </c>
      <c r="C3715" s="270" t="s">
        <v>3639</v>
      </c>
      <c r="D3715" s="270" t="s">
        <v>1098</v>
      </c>
      <c r="E3715" s="277" t="s">
        <v>1133</v>
      </c>
      <c r="F3715" s="279" t="s">
        <v>484</v>
      </c>
    </row>
    <row r="3716" spans="1:6" x14ac:dyDescent="0.3">
      <c r="A3716" s="264" t="str">
        <f t="shared" ref="A3716:A3779" si="58">CONCATENATE(C3716,D3716)</f>
        <v>BradentonFL</v>
      </c>
      <c r="B3716" s="269">
        <v>34202</v>
      </c>
      <c r="C3716" s="270" t="s">
        <v>3648</v>
      </c>
      <c r="D3716" s="270" t="s">
        <v>1098</v>
      </c>
      <c r="E3716" s="277" t="s">
        <v>1120</v>
      </c>
      <c r="F3716" s="279" t="s">
        <v>484</v>
      </c>
    </row>
    <row r="3717" spans="1:6" x14ac:dyDescent="0.3">
      <c r="A3717" s="264" t="str">
        <f t="shared" si="58"/>
        <v>Pinellas ParkFL</v>
      </c>
      <c r="B3717" s="269">
        <v>33781</v>
      </c>
      <c r="C3717" s="270" t="s">
        <v>3728</v>
      </c>
      <c r="D3717" s="270" t="s">
        <v>1098</v>
      </c>
      <c r="E3717" s="277" t="s">
        <v>1145</v>
      </c>
      <c r="F3717" s="279" t="s">
        <v>484</v>
      </c>
    </row>
    <row r="3718" spans="1:6" x14ac:dyDescent="0.3">
      <c r="A3718" s="264" t="str">
        <f t="shared" si="58"/>
        <v>Doctor PhillipsFL</v>
      </c>
      <c r="B3718" s="269">
        <v>32819</v>
      </c>
      <c r="C3718" s="270" t="s">
        <v>3729</v>
      </c>
      <c r="D3718" s="270" t="s">
        <v>1098</v>
      </c>
      <c r="E3718" s="277" t="s">
        <v>1126</v>
      </c>
      <c r="F3718" s="279" t="s">
        <v>484</v>
      </c>
    </row>
    <row r="3719" spans="1:6" x14ac:dyDescent="0.3">
      <c r="A3719" s="264" t="str">
        <f t="shared" si="58"/>
        <v>Daytona BeachFL</v>
      </c>
      <c r="B3719" s="269">
        <v>32118</v>
      </c>
      <c r="C3719" s="270" t="s">
        <v>3689</v>
      </c>
      <c r="D3719" s="270" t="s">
        <v>1098</v>
      </c>
      <c r="E3719" s="277" t="s">
        <v>1106</v>
      </c>
      <c r="F3719" s="279" t="s">
        <v>484</v>
      </c>
    </row>
    <row r="3720" spans="1:6" x14ac:dyDescent="0.3">
      <c r="A3720" s="264" t="str">
        <f t="shared" si="58"/>
        <v>Panama CityFL</v>
      </c>
      <c r="B3720" s="269">
        <v>32405</v>
      </c>
      <c r="C3720" s="270" t="s">
        <v>1131</v>
      </c>
      <c r="D3720" s="270" t="s">
        <v>1098</v>
      </c>
      <c r="E3720" s="277" t="s">
        <v>1131</v>
      </c>
      <c r="F3720" s="279" t="s">
        <v>484</v>
      </c>
    </row>
    <row r="3721" spans="1:6" x14ac:dyDescent="0.3">
      <c r="A3721" s="264" t="str">
        <f t="shared" si="58"/>
        <v>OcalaFL</v>
      </c>
      <c r="B3721" s="269">
        <v>34476</v>
      </c>
      <c r="C3721" s="270" t="s">
        <v>1122</v>
      </c>
      <c r="D3721" s="270" t="s">
        <v>1098</v>
      </c>
      <c r="E3721" s="277" t="s">
        <v>1122</v>
      </c>
      <c r="F3721" s="279" t="s">
        <v>484</v>
      </c>
    </row>
    <row r="3722" spans="1:6" x14ac:dyDescent="0.3">
      <c r="A3722" s="264" t="str">
        <f t="shared" si="58"/>
        <v>Winter ParkFL</v>
      </c>
      <c r="B3722" s="269">
        <v>32789</v>
      </c>
      <c r="C3722" s="270" t="s">
        <v>3603</v>
      </c>
      <c r="D3722" s="270" t="s">
        <v>1098</v>
      </c>
      <c r="E3722" s="277" t="s">
        <v>1126</v>
      </c>
      <c r="F3722" s="279" t="s">
        <v>484</v>
      </c>
    </row>
    <row r="3723" spans="1:6" x14ac:dyDescent="0.3">
      <c r="A3723" s="264" t="str">
        <f t="shared" si="58"/>
        <v>Fort LauderdaleFL</v>
      </c>
      <c r="B3723" s="269">
        <v>33304</v>
      </c>
      <c r="C3723" s="270" t="s">
        <v>3596</v>
      </c>
      <c r="D3723" s="270" t="s">
        <v>1098</v>
      </c>
      <c r="E3723" s="277" t="s">
        <v>1116</v>
      </c>
      <c r="F3723" s="279" t="s">
        <v>484</v>
      </c>
    </row>
    <row r="3724" spans="1:6" x14ac:dyDescent="0.3">
      <c r="A3724" s="264" t="str">
        <f t="shared" si="58"/>
        <v>OcalaFL</v>
      </c>
      <c r="B3724" s="269">
        <v>34471</v>
      </c>
      <c r="C3724" s="270" t="s">
        <v>1122</v>
      </c>
      <c r="D3724" s="270" t="s">
        <v>1098</v>
      </c>
      <c r="E3724" s="277" t="s">
        <v>1122</v>
      </c>
      <c r="F3724" s="279" t="s">
        <v>484</v>
      </c>
    </row>
    <row r="3725" spans="1:6" x14ac:dyDescent="0.3">
      <c r="A3725" s="264" t="str">
        <f t="shared" si="58"/>
        <v>ZephyrhillsFL</v>
      </c>
      <c r="B3725" s="269">
        <v>33541</v>
      </c>
      <c r="C3725" s="270" t="s">
        <v>3718</v>
      </c>
      <c r="D3725" s="270" t="s">
        <v>1098</v>
      </c>
      <c r="E3725" s="277" t="s">
        <v>1145</v>
      </c>
      <c r="F3725" s="279" t="s">
        <v>484</v>
      </c>
    </row>
    <row r="3726" spans="1:6" x14ac:dyDescent="0.3">
      <c r="A3726" s="264" t="str">
        <f t="shared" si="58"/>
        <v>TavaresFL</v>
      </c>
      <c r="B3726" s="269">
        <v>32778</v>
      </c>
      <c r="C3726" s="270" t="s">
        <v>3730</v>
      </c>
      <c r="D3726" s="270" t="s">
        <v>1098</v>
      </c>
      <c r="E3726" s="277" t="s">
        <v>1126</v>
      </c>
      <c r="F3726" s="279" t="s">
        <v>484</v>
      </c>
    </row>
    <row r="3727" spans="1:6" x14ac:dyDescent="0.3">
      <c r="A3727" s="264" t="str">
        <f t="shared" si="58"/>
        <v>WilliamsburgFL</v>
      </c>
      <c r="B3727" s="269">
        <v>32821</v>
      </c>
      <c r="C3727" s="270" t="s">
        <v>3731</v>
      </c>
      <c r="D3727" s="270" t="s">
        <v>1098</v>
      </c>
      <c r="E3727" s="277" t="s">
        <v>1126</v>
      </c>
      <c r="F3727" s="279" t="s">
        <v>484</v>
      </c>
    </row>
    <row r="3728" spans="1:6" x14ac:dyDescent="0.3">
      <c r="A3728" s="264" t="str">
        <f t="shared" si="58"/>
        <v>Saint PetersburgFL</v>
      </c>
      <c r="B3728" s="269">
        <v>33701</v>
      </c>
      <c r="C3728" s="270" t="s">
        <v>3678</v>
      </c>
      <c r="D3728" s="270" t="s">
        <v>1098</v>
      </c>
      <c r="E3728" s="277" t="s">
        <v>1145</v>
      </c>
      <c r="F3728" s="279" t="s">
        <v>484</v>
      </c>
    </row>
    <row r="3729" spans="1:6" x14ac:dyDescent="0.3">
      <c r="A3729" s="264" t="str">
        <f t="shared" si="58"/>
        <v>South DaytonaFL</v>
      </c>
      <c r="B3729" s="269">
        <v>32119</v>
      </c>
      <c r="C3729" s="270" t="s">
        <v>3732</v>
      </c>
      <c r="D3729" s="270" t="s">
        <v>1098</v>
      </c>
      <c r="E3729" s="277" t="s">
        <v>1106</v>
      </c>
      <c r="F3729" s="279" t="s">
        <v>484</v>
      </c>
    </row>
    <row r="3730" spans="1:6" x14ac:dyDescent="0.3">
      <c r="A3730" s="264" t="str">
        <f t="shared" si="58"/>
        <v>LongwoodFL</v>
      </c>
      <c r="B3730" s="269">
        <v>32779</v>
      </c>
      <c r="C3730" s="270" t="s">
        <v>3733</v>
      </c>
      <c r="D3730" s="270" t="s">
        <v>1098</v>
      </c>
      <c r="E3730" s="277" t="s">
        <v>1126</v>
      </c>
      <c r="F3730" s="279" t="s">
        <v>484</v>
      </c>
    </row>
    <row r="3731" spans="1:6" x14ac:dyDescent="0.3">
      <c r="A3731" s="264" t="str">
        <f t="shared" si="58"/>
        <v>Fort MyersFL</v>
      </c>
      <c r="B3731" s="269">
        <v>33912</v>
      </c>
      <c r="C3731" s="270" t="s">
        <v>3583</v>
      </c>
      <c r="D3731" s="270" t="s">
        <v>1098</v>
      </c>
      <c r="E3731" s="277" t="s">
        <v>1101</v>
      </c>
      <c r="F3731" s="279" t="s">
        <v>484</v>
      </c>
    </row>
    <row r="3732" spans="1:6" x14ac:dyDescent="0.3">
      <c r="A3732" s="264" t="str">
        <f t="shared" si="58"/>
        <v>OrlandoFL</v>
      </c>
      <c r="B3732" s="269">
        <v>32832</v>
      </c>
      <c r="C3732" s="270" t="s">
        <v>3589</v>
      </c>
      <c r="D3732" s="270" t="s">
        <v>1098</v>
      </c>
      <c r="E3732" s="277" t="s">
        <v>1126</v>
      </c>
      <c r="F3732" s="279" t="s">
        <v>484</v>
      </c>
    </row>
    <row r="3733" spans="1:6" x14ac:dyDescent="0.3">
      <c r="A3733" s="264" t="str">
        <f t="shared" si="58"/>
        <v>Port OrangeFL</v>
      </c>
      <c r="B3733" s="269">
        <v>32129</v>
      </c>
      <c r="C3733" s="270" t="s">
        <v>3677</v>
      </c>
      <c r="D3733" s="270" t="s">
        <v>1098</v>
      </c>
      <c r="E3733" s="277" t="s">
        <v>1106</v>
      </c>
      <c r="F3733" s="279" t="s">
        <v>484</v>
      </c>
    </row>
    <row r="3734" spans="1:6" x14ac:dyDescent="0.3">
      <c r="A3734" s="264" t="str">
        <f t="shared" si="58"/>
        <v>Saint PetersburgFL</v>
      </c>
      <c r="B3734" s="269">
        <v>33703</v>
      </c>
      <c r="C3734" s="270" t="s">
        <v>3678</v>
      </c>
      <c r="D3734" s="270" t="s">
        <v>1098</v>
      </c>
      <c r="E3734" s="277" t="s">
        <v>1145</v>
      </c>
      <c r="F3734" s="279" t="s">
        <v>484</v>
      </c>
    </row>
    <row r="3735" spans="1:6" x14ac:dyDescent="0.3">
      <c r="A3735" s="264" t="str">
        <f t="shared" si="58"/>
        <v>TampaFL</v>
      </c>
      <c r="B3735" s="269">
        <v>33607</v>
      </c>
      <c r="C3735" s="270" t="s">
        <v>3585</v>
      </c>
      <c r="D3735" s="270" t="s">
        <v>1098</v>
      </c>
      <c r="E3735" s="277" t="s">
        <v>1145</v>
      </c>
      <c r="F3735" s="279" t="s">
        <v>484</v>
      </c>
    </row>
    <row r="3736" spans="1:6" x14ac:dyDescent="0.3">
      <c r="A3736" s="264" t="str">
        <f t="shared" si="58"/>
        <v>Saint PetersburgFL</v>
      </c>
      <c r="B3736" s="269">
        <v>33712</v>
      </c>
      <c r="C3736" s="270" t="s">
        <v>3678</v>
      </c>
      <c r="D3736" s="270" t="s">
        <v>1098</v>
      </c>
      <c r="E3736" s="277" t="s">
        <v>1145</v>
      </c>
      <c r="F3736" s="279" t="s">
        <v>484</v>
      </c>
    </row>
    <row r="3737" spans="1:6" x14ac:dyDescent="0.3">
      <c r="A3737" s="264" t="str">
        <f t="shared" si="58"/>
        <v>NokomisFL</v>
      </c>
      <c r="B3737" s="269">
        <v>34275</v>
      </c>
      <c r="C3737" s="270" t="s">
        <v>3734</v>
      </c>
      <c r="D3737" s="270" t="s">
        <v>1098</v>
      </c>
      <c r="E3737" s="277" t="s">
        <v>1120</v>
      </c>
      <c r="F3737" s="279" t="s">
        <v>484</v>
      </c>
    </row>
    <row r="3738" spans="1:6" x14ac:dyDescent="0.3">
      <c r="A3738" s="264" t="str">
        <f t="shared" si="58"/>
        <v>Citrus RidgeFL</v>
      </c>
      <c r="B3738" s="269">
        <v>34747</v>
      </c>
      <c r="C3738" s="270" t="s">
        <v>3735</v>
      </c>
      <c r="D3738" s="270" t="s">
        <v>1098</v>
      </c>
      <c r="E3738" s="277" t="s">
        <v>1126</v>
      </c>
      <c r="F3738" s="279" t="s">
        <v>484</v>
      </c>
    </row>
    <row r="3739" spans="1:6" x14ac:dyDescent="0.3">
      <c r="A3739" s="264" t="str">
        <f t="shared" si="58"/>
        <v>HollywoodFL</v>
      </c>
      <c r="B3739" s="269">
        <v>33019</v>
      </c>
      <c r="C3739" s="270" t="s">
        <v>1498</v>
      </c>
      <c r="D3739" s="270" t="s">
        <v>1098</v>
      </c>
      <c r="E3739" s="277" t="s">
        <v>1116</v>
      </c>
      <c r="F3739" s="279" t="s">
        <v>484</v>
      </c>
    </row>
    <row r="3740" spans="1:6" x14ac:dyDescent="0.3">
      <c r="A3740" s="264" t="str">
        <f t="shared" si="58"/>
        <v>Boca RatonFL</v>
      </c>
      <c r="B3740" s="269">
        <v>33487</v>
      </c>
      <c r="C3740" s="270" t="s">
        <v>3607</v>
      </c>
      <c r="D3740" s="270" t="s">
        <v>1098</v>
      </c>
      <c r="E3740" s="277" t="s">
        <v>1116</v>
      </c>
      <c r="F3740" s="279" t="s">
        <v>484</v>
      </c>
    </row>
    <row r="3741" spans="1:6" x14ac:dyDescent="0.3">
      <c r="A3741" s="264" t="str">
        <f t="shared" si="58"/>
        <v>BrandonFL</v>
      </c>
      <c r="B3741" s="269">
        <v>33510</v>
      </c>
      <c r="C3741" s="270" t="s">
        <v>3604</v>
      </c>
      <c r="D3741" s="270" t="s">
        <v>1098</v>
      </c>
      <c r="E3741" s="277" t="s">
        <v>1145</v>
      </c>
      <c r="F3741" s="279" t="s">
        <v>484</v>
      </c>
    </row>
    <row r="3742" spans="1:6" x14ac:dyDescent="0.3">
      <c r="A3742" s="264" t="str">
        <f t="shared" si="58"/>
        <v>Atlantic BeachFL</v>
      </c>
      <c r="B3742" s="269">
        <v>32233</v>
      </c>
      <c r="C3742" s="270" t="s">
        <v>3736</v>
      </c>
      <c r="D3742" s="270" t="s">
        <v>1098</v>
      </c>
      <c r="E3742" s="277" t="s">
        <v>1034</v>
      </c>
      <c r="F3742" s="279" t="s">
        <v>484</v>
      </c>
    </row>
    <row r="3743" spans="1:6" x14ac:dyDescent="0.3">
      <c r="A3743" s="264" t="str">
        <f t="shared" si="58"/>
        <v>RuskinFL</v>
      </c>
      <c r="B3743" s="269">
        <v>33570</v>
      </c>
      <c r="C3743" s="270" t="s">
        <v>3737</v>
      </c>
      <c r="D3743" s="270" t="s">
        <v>1098</v>
      </c>
      <c r="E3743" s="277" t="s">
        <v>1145</v>
      </c>
      <c r="F3743" s="279" t="s">
        <v>484</v>
      </c>
    </row>
    <row r="3744" spans="1:6" x14ac:dyDescent="0.3">
      <c r="A3744" s="264" t="str">
        <f t="shared" si="58"/>
        <v>Lake PlacidFL</v>
      </c>
      <c r="B3744" s="269">
        <v>33852</v>
      </c>
      <c r="C3744" s="270" t="s">
        <v>3738</v>
      </c>
      <c r="D3744" s="270" t="s">
        <v>1098</v>
      </c>
      <c r="E3744" s="277" t="s">
        <v>1141</v>
      </c>
      <c r="F3744" s="279" t="s">
        <v>484</v>
      </c>
    </row>
    <row r="3745" spans="1:6" x14ac:dyDescent="0.3">
      <c r="A3745" s="264" t="str">
        <f t="shared" si="58"/>
        <v>JacksonvilleFL</v>
      </c>
      <c r="B3745" s="269">
        <v>32221</v>
      </c>
      <c r="C3745" s="270" t="s">
        <v>1034</v>
      </c>
      <c r="D3745" s="270" t="s">
        <v>1098</v>
      </c>
      <c r="E3745" s="277" t="s">
        <v>1034</v>
      </c>
      <c r="F3745" s="279" t="s">
        <v>484</v>
      </c>
    </row>
    <row r="3746" spans="1:6" x14ac:dyDescent="0.3">
      <c r="A3746" s="264" t="str">
        <f t="shared" si="58"/>
        <v>Miami GardensFL</v>
      </c>
      <c r="B3746" s="269">
        <v>33056</v>
      </c>
      <c r="C3746" s="270" t="s">
        <v>3703</v>
      </c>
      <c r="D3746" s="270" t="s">
        <v>1098</v>
      </c>
      <c r="E3746" s="277" t="s">
        <v>1116</v>
      </c>
      <c r="F3746" s="279" t="s">
        <v>484</v>
      </c>
    </row>
    <row r="3747" spans="1:6" x14ac:dyDescent="0.3">
      <c r="A3747" s="264" t="str">
        <f t="shared" si="58"/>
        <v>ClearwaterFL</v>
      </c>
      <c r="B3747" s="269">
        <v>33755</v>
      </c>
      <c r="C3747" s="270" t="s">
        <v>3690</v>
      </c>
      <c r="D3747" s="270" t="s">
        <v>1098</v>
      </c>
      <c r="E3747" s="277" t="s">
        <v>1145</v>
      </c>
      <c r="F3747" s="279" t="s">
        <v>484</v>
      </c>
    </row>
    <row r="3748" spans="1:6" x14ac:dyDescent="0.3">
      <c r="A3748" s="264" t="str">
        <f t="shared" si="58"/>
        <v>MiamiFL</v>
      </c>
      <c r="B3748" s="269">
        <v>33145</v>
      </c>
      <c r="C3748" s="270" t="s">
        <v>2039</v>
      </c>
      <c r="D3748" s="270" t="s">
        <v>1098</v>
      </c>
      <c r="E3748" s="277" t="s">
        <v>1116</v>
      </c>
      <c r="F3748" s="279" t="s">
        <v>484</v>
      </c>
    </row>
    <row r="3749" spans="1:6" x14ac:dyDescent="0.3">
      <c r="A3749" s="264" t="str">
        <f t="shared" si="58"/>
        <v>Hobe SoundFL</v>
      </c>
      <c r="B3749" s="269">
        <v>33455</v>
      </c>
      <c r="C3749" s="270" t="s">
        <v>3739</v>
      </c>
      <c r="D3749" s="270" t="s">
        <v>1098</v>
      </c>
      <c r="E3749" s="277" t="s">
        <v>1135</v>
      </c>
      <c r="F3749" s="279" t="s">
        <v>484</v>
      </c>
    </row>
    <row r="3750" spans="1:6" x14ac:dyDescent="0.3">
      <c r="A3750" s="264" t="str">
        <f t="shared" si="58"/>
        <v>North Palm BeachFL</v>
      </c>
      <c r="B3750" s="269">
        <v>33408</v>
      </c>
      <c r="C3750" s="270" t="s">
        <v>3740</v>
      </c>
      <c r="D3750" s="270" t="s">
        <v>1098</v>
      </c>
      <c r="E3750" s="277" t="s">
        <v>1116</v>
      </c>
      <c r="F3750" s="279" t="s">
        <v>484</v>
      </c>
    </row>
    <row r="3751" spans="1:6" x14ac:dyDescent="0.3">
      <c r="A3751" s="264" t="str">
        <f t="shared" si="58"/>
        <v>HolidayFL</v>
      </c>
      <c r="B3751" s="269">
        <v>34691</v>
      </c>
      <c r="C3751" s="270" t="s">
        <v>3741</v>
      </c>
      <c r="D3751" s="270" t="s">
        <v>1098</v>
      </c>
      <c r="E3751" s="277" t="s">
        <v>1145</v>
      </c>
      <c r="F3751" s="279" t="s">
        <v>484</v>
      </c>
    </row>
    <row r="3752" spans="1:6" x14ac:dyDescent="0.3">
      <c r="A3752" s="264" t="str">
        <f t="shared" si="58"/>
        <v>Boca RatonFL</v>
      </c>
      <c r="B3752" s="269">
        <v>33496</v>
      </c>
      <c r="C3752" s="270" t="s">
        <v>3607</v>
      </c>
      <c r="D3752" s="270" t="s">
        <v>1098</v>
      </c>
      <c r="E3752" s="277" t="s">
        <v>1116</v>
      </c>
      <c r="F3752" s="279" t="s">
        <v>484</v>
      </c>
    </row>
    <row r="3753" spans="1:6" x14ac:dyDescent="0.3">
      <c r="A3753" s="264" t="str">
        <f t="shared" si="58"/>
        <v>Vero BeachFL</v>
      </c>
      <c r="B3753" s="269">
        <v>32966</v>
      </c>
      <c r="C3753" s="270" t="s">
        <v>3725</v>
      </c>
      <c r="D3753" s="270" t="s">
        <v>1098</v>
      </c>
      <c r="E3753" s="277" t="s">
        <v>1139</v>
      </c>
      <c r="F3753" s="279" t="s">
        <v>484</v>
      </c>
    </row>
    <row r="3754" spans="1:6" x14ac:dyDescent="0.3">
      <c r="A3754" s="264" t="str">
        <f t="shared" si="58"/>
        <v>CrestviewFL</v>
      </c>
      <c r="B3754" s="269">
        <v>32539</v>
      </c>
      <c r="C3754" s="270" t="s">
        <v>3742</v>
      </c>
      <c r="D3754" s="270" t="s">
        <v>1098</v>
      </c>
      <c r="E3754" s="277" t="s">
        <v>1105</v>
      </c>
      <c r="F3754" s="279" t="s">
        <v>484</v>
      </c>
    </row>
    <row r="3755" spans="1:6" x14ac:dyDescent="0.3">
      <c r="A3755" s="264" t="str">
        <f t="shared" si="58"/>
        <v>Vero BeachFL</v>
      </c>
      <c r="B3755" s="269">
        <v>32963</v>
      </c>
      <c r="C3755" s="270" t="s">
        <v>3725</v>
      </c>
      <c r="D3755" s="270" t="s">
        <v>1098</v>
      </c>
      <c r="E3755" s="277" t="s">
        <v>1139</v>
      </c>
      <c r="F3755" s="279" t="s">
        <v>484</v>
      </c>
    </row>
    <row r="3756" spans="1:6" x14ac:dyDescent="0.3">
      <c r="A3756" s="264" t="str">
        <f t="shared" si="58"/>
        <v>Gulf BreezeFL</v>
      </c>
      <c r="B3756" s="269">
        <v>32563</v>
      </c>
      <c r="C3756" s="270" t="s">
        <v>3743</v>
      </c>
      <c r="D3756" s="270" t="s">
        <v>1098</v>
      </c>
      <c r="E3756" s="277" t="s">
        <v>1133</v>
      </c>
      <c r="F3756" s="279" t="s">
        <v>484</v>
      </c>
    </row>
    <row r="3757" spans="1:6" x14ac:dyDescent="0.3">
      <c r="A3757" s="264" t="str">
        <f t="shared" si="58"/>
        <v>Fort PierceFL</v>
      </c>
      <c r="B3757" s="269">
        <v>34982</v>
      </c>
      <c r="C3757" s="270" t="s">
        <v>3744</v>
      </c>
      <c r="D3757" s="270" t="s">
        <v>1098</v>
      </c>
      <c r="E3757" s="277" t="s">
        <v>1135</v>
      </c>
      <c r="F3757" s="279" t="s">
        <v>484</v>
      </c>
    </row>
    <row r="3758" spans="1:6" x14ac:dyDescent="0.3">
      <c r="A3758" s="264" t="str">
        <f t="shared" si="58"/>
        <v>OkeechobeeFL</v>
      </c>
      <c r="B3758" s="269">
        <v>34974</v>
      </c>
      <c r="C3758" s="270" t="s">
        <v>1124</v>
      </c>
      <c r="D3758" s="270" t="s">
        <v>1098</v>
      </c>
      <c r="E3758" s="277" t="s">
        <v>1124</v>
      </c>
      <c r="F3758" s="279" t="s">
        <v>484</v>
      </c>
    </row>
    <row r="3759" spans="1:6" x14ac:dyDescent="0.3">
      <c r="A3759" s="264" t="str">
        <f t="shared" si="58"/>
        <v>NaplesFL</v>
      </c>
      <c r="B3759" s="269">
        <v>34116</v>
      </c>
      <c r="C3759" s="270" t="s">
        <v>3646</v>
      </c>
      <c r="D3759" s="270" t="s">
        <v>1098</v>
      </c>
      <c r="E3759" s="277" t="s">
        <v>1118</v>
      </c>
      <c r="F3759" s="279" t="s">
        <v>484</v>
      </c>
    </row>
    <row r="3760" spans="1:6" x14ac:dyDescent="0.3">
      <c r="A3760" s="264" t="str">
        <f t="shared" si="58"/>
        <v>TallahasseeFL</v>
      </c>
      <c r="B3760" s="269">
        <v>32308</v>
      </c>
      <c r="C3760" s="270" t="s">
        <v>1143</v>
      </c>
      <c r="D3760" s="270" t="s">
        <v>1098</v>
      </c>
      <c r="E3760" s="277" t="s">
        <v>1143</v>
      </c>
      <c r="F3760" s="279" t="s">
        <v>484</v>
      </c>
    </row>
    <row r="3761" spans="1:6" x14ac:dyDescent="0.3">
      <c r="A3761" s="264" t="str">
        <f t="shared" si="58"/>
        <v>Fleming IslandFL</v>
      </c>
      <c r="B3761" s="269">
        <v>32003</v>
      </c>
      <c r="C3761" s="270" t="s">
        <v>3745</v>
      </c>
      <c r="D3761" s="270" t="s">
        <v>1098</v>
      </c>
      <c r="E3761" s="277" t="s">
        <v>1034</v>
      </c>
      <c r="F3761" s="279" t="s">
        <v>484</v>
      </c>
    </row>
    <row r="3762" spans="1:6" x14ac:dyDescent="0.3">
      <c r="A3762" s="264" t="str">
        <f t="shared" si="58"/>
        <v>Altamonte SpringsFL</v>
      </c>
      <c r="B3762" s="269">
        <v>32701</v>
      </c>
      <c r="C3762" s="270" t="s">
        <v>3668</v>
      </c>
      <c r="D3762" s="270" t="s">
        <v>1098</v>
      </c>
      <c r="E3762" s="277" t="s">
        <v>1126</v>
      </c>
      <c r="F3762" s="279" t="s">
        <v>484</v>
      </c>
    </row>
    <row r="3763" spans="1:6" x14ac:dyDescent="0.3">
      <c r="A3763" s="264" t="str">
        <f t="shared" si="58"/>
        <v>TampaFL</v>
      </c>
      <c r="B3763" s="269">
        <v>33629</v>
      </c>
      <c r="C3763" s="270" t="s">
        <v>3585</v>
      </c>
      <c r="D3763" s="270" t="s">
        <v>1098</v>
      </c>
      <c r="E3763" s="277" t="s">
        <v>1145</v>
      </c>
      <c r="F3763" s="279" t="s">
        <v>484</v>
      </c>
    </row>
    <row r="3764" spans="1:6" x14ac:dyDescent="0.3">
      <c r="A3764" s="264" t="str">
        <f t="shared" si="58"/>
        <v>Citrus ParkFL</v>
      </c>
      <c r="B3764" s="269">
        <v>33625</v>
      </c>
      <c r="C3764" s="270" t="s">
        <v>3746</v>
      </c>
      <c r="D3764" s="270" t="s">
        <v>1098</v>
      </c>
      <c r="E3764" s="277" t="s">
        <v>1145</v>
      </c>
      <c r="F3764" s="279" t="s">
        <v>484</v>
      </c>
    </row>
    <row r="3765" spans="1:6" x14ac:dyDescent="0.3">
      <c r="A3765" s="264" t="str">
        <f t="shared" si="58"/>
        <v>Land O LakesFL</v>
      </c>
      <c r="B3765" s="269">
        <v>34639</v>
      </c>
      <c r="C3765" s="270" t="s">
        <v>3747</v>
      </c>
      <c r="D3765" s="270" t="s">
        <v>1098</v>
      </c>
      <c r="E3765" s="277" t="s">
        <v>1145</v>
      </c>
      <c r="F3765" s="279" t="s">
        <v>484</v>
      </c>
    </row>
    <row r="3766" spans="1:6" x14ac:dyDescent="0.3">
      <c r="A3766" s="264" t="str">
        <f t="shared" si="58"/>
        <v>Cape CoralFL</v>
      </c>
      <c r="B3766" s="269">
        <v>33993</v>
      </c>
      <c r="C3766" s="270" t="s">
        <v>3615</v>
      </c>
      <c r="D3766" s="270" t="s">
        <v>1098</v>
      </c>
      <c r="E3766" s="277" t="s">
        <v>1101</v>
      </c>
      <c r="F3766" s="279" t="s">
        <v>484</v>
      </c>
    </row>
    <row r="3767" spans="1:6" x14ac:dyDescent="0.3">
      <c r="A3767" s="264" t="str">
        <f t="shared" si="58"/>
        <v>Fort MyersFL</v>
      </c>
      <c r="B3767" s="269">
        <v>33967</v>
      </c>
      <c r="C3767" s="270" t="s">
        <v>3583</v>
      </c>
      <c r="D3767" s="270" t="s">
        <v>1098</v>
      </c>
      <c r="E3767" s="277" t="s">
        <v>1101</v>
      </c>
      <c r="F3767" s="279" t="s">
        <v>484</v>
      </c>
    </row>
    <row r="3768" spans="1:6" x14ac:dyDescent="0.3">
      <c r="A3768" s="264" t="str">
        <f t="shared" si="58"/>
        <v>Vero BeachFL</v>
      </c>
      <c r="B3768" s="269">
        <v>32967</v>
      </c>
      <c r="C3768" s="270" t="s">
        <v>3725</v>
      </c>
      <c r="D3768" s="270" t="s">
        <v>1098</v>
      </c>
      <c r="E3768" s="277" t="s">
        <v>1139</v>
      </c>
      <c r="F3768" s="279" t="s">
        <v>484</v>
      </c>
    </row>
    <row r="3769" spans="1:6" x14ac:dyDescent="0.3">
      <c r="A3769" s="264" t="str">
        <f t="shared" si="58"/>
        <v>DavieFL</v>
      </c>
      <c r="B3769" s="269">
        <v>33314</v>
      </c>
      <c r="C3769" s="270" t="s">
        <v>3748</v>
      </c>
      <c r="D3769" s="270" t="s">
        <v>1098</v>
      </c>
      <c r="E3769" s="277" t="s">
        <v>1116</v>
      </c>
      <c r="F3769" s="279" t="s">
        <v>484</v>
      </c>
    </row>
    <row r="3770" spans="1:6" x14ac:dyDescent="0.3">
      <c r="A3770" s="264" t="str">
        <f t="shared" si="58"/>
        <v>BartowFL</v>
      </c>
      <c r="B3770" s="269">
        <v>33830</v>
      </c>
      <c r="C3770" s="270" t="s">
        <v>3749</v>
      </c>
      <c r="D3770" s="270" t="s">
        <v>1098</v>
      </c>
      <c r="E3770" s="277" t="s">
        <v>1115</v>
      </c>
      <c r="F3770" s="279" t="s">
        <v>484</v>
      </c>
    </row>
    <row r="3771" spans="1:6" x14ac:dyDescent="0.3">
      <c r="A3771" s="264" t="str">
        <f t="shared" si="58"/>
        <v>OdessaFL</v>
      </c>
      <c r="B3771" s="269">
        <v>33556</v>
      </c>
      <c r="C3771" s="270" t="s">
        <v>2256</v>
      </c>
      <c r="D3771" s="270" t="s">
        <v>1098</v>
      </c>
      <c r="E3771" s="277" t="s">
        <v>1145</v>
      </c>
      <c r="F3771" s="279" t="s">
        <v>484</v>
      </c>
    </row>
    <row r="3772" spans="1:6" x14ac:dyDescent="0.3">
      <c r="A3772" s="264" t="str">
        <f t="shared" si="58"/>
        <v>Plant CityFL</v>
      </c>
      <c r="B3772" s="269">
        <v>33563</v>
      </c>
      <c r="C3772" s="270" t="s">
        <v>3750</v>
      </c>
      <c r="D3772" s="270" t="s">
        <v>1098</v>
      </c>
      <c r="E3772" s="277" t="s">
        <v>1145</v>
      </c>
      <c r="F3772" s="279" t="s">
        <v>484</v>
      </c>
    </row>
    <row r="3773" spans="1:6" x14ac:dyDescent="0.3">
      <c r="A3773" s="264" t="str">
        <f t="shared" si="58"/>
        <v>CocoaFL</v>
      </c>
      <c r="B3773" s="269">
        <v>32927</v>
      </c>
      <c r="C3773" s="270" t="s">
        <v>3751</v>
      </c>
      <c r="D3773" s="270" t="s">
        <v>1098</v>
      </c>
      <c r="E3773" s="277" t="s">
        <v>1129</v>
      </c>
      <c r="F3773" s="279" t="s">
        <v>484</v>
      </c>
    </row>
    <row r="3774" spans="1:6" x14ac:dyDescent="0.3">
      <c r="A3774" s="264" t="str">
        <f t="shared" si="58"/>
        <v>OrlandoFL</v>
      </c>
      <c r="B3774" s="269">
        <v>32803</v>
      </c>
      <c r="C3774" s="270" t="s">
        <v>3589</v>
      </c>
      <c r="D3774" s="270" t="s">
        <v>1098</v>
      </c>
      <c r="E3774" s="277" t="s">
        <v>1126</v>
      </c>
      <c r="F3774" s="279" t="s">
        <v>484</v>
      </c>
    </row>
    <row r="3775" spans="1:6" x14ac:dyDescent="0.3">
      <c r="A3775" s="264" t="str">
        <f t="shared" si="58"/>
        <v>JacksonvilleFL</v>
      </c>
      <c r="B3775" s="269">
        <v>32223</v>
      </c>
      <c r="C3775" s="270" t="s">
        <v>1034</v>
      </c>
      <c r="D3775" s="270" t="s">
        <v>1098</v>
      </c>
      <c r="E3775" s="277" t="s">
        <v>1034</v>
      </c>
      <c r="F3775" s="279" t="s">
        <v>484</v>
      </c>
    </row>
    <row r="3776" spans="1:6" x14ac:dyDescent="0.3">
      <c r="A3776" s="264" t="str">
        <f t="shared" si="58"/>
        <v>GainesvilleFL</v>
      </c>
      <c r="B3776" s="269">
        <v>32605</v>
      </c>
      <c r="C3776" s="270" t="s">
        <v>1107</v>
      </c>
      <c r="D3776" s="270" t="s">
        <v>1098</v>
      </c>
      <c r="E3776" s="277" t="s">
        <v>1107</v>
      </c>
      <c r="F3776" s="279" t="s">
        <v>484</v>
      </c>
    </row>
    <row r="3777" spans="1:6" x14ac:dyDescent="0.3">
      <c r="A3777" s="264" t="str">
        <f t="shared" si="58"/>
        <v>ParrishFL</v>
      </c>
      <c r="B3777" s="269">
        <v>34219</v>
      </c>
      <c r="C3777" s="270" t="s">
        <v>1386</v>
      </c>
      <c r="D3777" s="270" t="s">
        <v>1098</v>
      </c>
      <c r="E3777" s="277" t="s">
        <v>1120</v>
      </c>
      <c r="F3777" s="279" t="s">
        <v>484</v>
      </c>
    </row>
    <row r="3778" spans="1:6" x14ac:dyDescent="0.3">
      <c r="A3778" s="264" t="str">
        <f t="shared" si="58"/>
        <v>DavieFL</v>
      </c>
      <c r="B3778" s="269">
        <v>33325</v>
      </c>
      <c r="C3778" s="270" t="s">
        <v>3748</v>
      </c>
      <c r="D3778" s="270" t="s">
        <v>1098</v>
      </c>
      <c r="E3778" s="277" t="s">
        <v>1116</v>
      </c>
      <c r="F3778" s="279" t="s">
        <v>484</v>
      </c>
    </row>
    <row r="3779" spans="1:6" x14ac:dyDescent="0.3">
      <c r="A3779" s="264" t="str">
        <f t="shared" si="58"/>
        <v>GainesvilleFL</v>
      </c>
      <c r="B3779" s="269">
        <v>32606</v>
      </c>
      <c r="C3779" s="270" t="s">
        <v>1107</v>
      </c>
      <c r="D3779" s="270" t="s">
        <v>1098</v>
      </c>
      <c r="E3779" s="277" t="s">
        <v>1107</v>
      </c>
      <c r="F3779" s="279" t="s">
        <v>484</v>
      </c>
    </row>
    <row r="3780" spans="1:6" x14ac:dyDescent="0.3">
      <c r="A3780" s="264" t="str">
        <f t="shared" ref="A3780:A3843" si="59">CONCATENATE(C3780,D3780)</f>
        <v>Fort LauderdaleFL</v>
      </c>
      <c r="B3780" s="269">
        <v>33301</v>
      </c>
      <c r="C3780" s="270" t="s">
        <v>3596</v>
      </c>
      <c r="D3780" s="270" t="s">
        <v>1098</v>
      </c>
      <c r="E3780" s="277" t="s">
        <v>1116</v>
      </c>
      <c r="F3780" s="279" t="s">
        <v>484</v>
      </c>
    </row>
    <row r="3781" spans="1:6" x14ac:dyDescent="0.3">
      <c r="A3781" s="264" t="str">
        <f t="shared" si="59"/>
        <v>Green Cove SpringsFL</v>
      </c>
      <c r="B3781" s="269">
        <v>32043</v>
      </c>
      <c r="C3781" s="270" t="s">
        <v>3752</v>
      </c>
      <c r="D3781" s="270" t="s">
        <v>1098</v>
      </c>
      <c r="E3781" s="277" t="s">
        <v>1034</v>
      </c>
      <c r="F3781" s="279" t="s">
        <v>484</v>
      </c>
    </row>
    <row r="3782" spans="1:6" x14ac:dyDescent="0.3">
      <c r="A3782" s="264" t="str">
        <f t="shared" si="59"/>
        <v>OldsmarFL</v>
      </c>
      <c r="B3782" s="269">
        <v>34677</v>
      </c>
      <c r="C3782" s="270" t="s">
        <v>3753</v>
      </c>
      <c r="D3782" s="270" t="s">
        <v>1098</v>
      </c>
      <c r="E3782" s="277" t="s">
        <v>1145</v>
      </c>
      <c r="F3782" s="279" t="s">
        <v>484</v>
      </c>
    </row>
    <row r="3783" spans="1:6" x14ac:dyDescent="0.3">
      <c r="A3783" s="264" t="str">
        <f t="shared" si="59"/>
        <v>HomesteadFL</v>
      </c>
      <c r="B3783" s="269">
        <v>33030</v>
      </c>
      <c r="C3783" s="270" t="s">
        <v>3624</v>
      </c>
      <c r="D3783" s="270" t="s">
        <v>1098</v>
      </c>
      <c r="E3783" s="277" t="s">
        <v>1116</v>
      </c>
      <c r="F3783" s="279" t="s">
        <v>484</v>
      </c>
    </row>
    <row r="3784" spans="1:6" x14ac:dyDescent="0.3">
      <c r="A3784" s="264" t="str">
        <f t="shared" si="59"/>
        <v>Miramar BeachFL</v>
      </c>
      <c r="B3784" s="269">
        <v>32550</v>
      </c>
      <c r="C3784" s="270" t="s">
        <v>3754</v>
      </c>
      <c r="D3784" s="270" t="s">
        <v>1098</v>
      </c>
      <c r="E3784" s="277" t="s">
        <v>1105</v>
      </c>
      <c r="F3784" s="279" t="s">
        <v>484</v>
      </c>
    </row>
    <row r="3785" spans="1:6" x14ac:dyDescent="0.3">
      <c r="A3785" s="264" t="str">
        <f t="shared" si="59"/>
        <v>OrlandoFL</v>
      </c>
      <c r="B3785" s="269">
        <v>32801</v>
      </c>
      <c r="C3785" s="270" t="s">
        <v>3589</v>
      </c>
      <c r="D3785" s="270" t="s">
        <v>1098</v>
      </c>
      <c r="E3785" s="277" t="s">
        <v>1126</v>
      </c>
      <c r="F3785" s="279" t="s">
        <v>484</v>
      </c>
    </row>
    <row r="3786" spans="1:6" x14ac:dyDescent="0.3">
      <c r="A3786" s="264" t="str">
        <f t="shared" si="59"/>
        <v>Merritt IslandFL</v>
      </c>
      <c r="B3786" s="269">
        <v>32953</v>
      </c>
      <c r="C3786" s="270" t="s">
        <v>3755</v>
      </c>
      <c r="D3786" s="270" t="s">
        <v>1098</v>
      </c>
      <c r="E3786" s="277" t="s">
        <v>1129</v>
      </c>
      <c r="F3786" s="279" t="s">
        <v>484</v>
      </c>
    </row>
    <row r="3787" spans="1:6" x14ac:dyDescent="0.3">
      <c r="A3787" s="264" t="str">
        <f t="shared" si="59"/>
        <v>Saint Pete BeachFL</v>
      </c>
      <c r="B3787" s="269">
        <v>33706</v>
      </c>
      <c r="C3787" s="270" t="s">
        <v>3756</v>
      </c>
      <c r="D3787" s="270" t="s">
        <v>1098</v>
      </c>
      <c r="E3787" s="277" t="s">
        <v>1145</v>
      </c>
      <c r="F3787" s="279" t="s">
        <v>484</v>
      </c>
    </row>
    <row r="3788" spans="1:6" x14ac:dyDescent="0.3">
      <c r="A3788" s="264" t="str">
        <f t="shared" si="59"/>
        <v>Avon ParkFL</v>
      </c>
      <c r="B3788" s="269">
        <v>33825</v>
      </c>
      <c r="C3788" s="270" t="s">
        <v>3757</v>
      </c>
      <c r="D3788" s="270" t="s">
        <v>1098</v>
      </c>
      <c r="E3788" s="277" t="s">
        <v>1141</v>
      </c>
      <c r="F3788" s="279" t="s">
        <v>484</v>
      </c>
    </row>
    <row r="3789" spans="1:6" x14ac:dyDescent="0.3">
      <c r="A3789" s="264" t="str">
        <f t="shared" si="59"/>
        <v>Saint CloudFL</v>
      </c>
      <c r="B3789" s="269">
        <v>34769</v>
      </c>
      <c r="C3789" s="270" t="s">
        <v>3758</v>
      </c>
      <c r="D3789" s="270" t="s">
        <v>1098</v>
      </c>
      <c r="E3789" s="277" t="s">
        <v>1126</v>
      </c>
      <c r="F3789" s="279" t="s">
        <v>484</v>
      </c>
    </row>
    <row r="3790" spans="1:6" x14ac:dyDescent="0.3">
      <c r="A3790" s="264" t="str">
        <f t="shared" si="59"/>
        <v>New Smyrna BeachFL</v>
      </c>
      <c r="B3790" s="269">
        <v>32169</v>
      </c>
      <c r="C3790" s="270" t="s">
        <v>3709</v>
      </c>
      <c r="D3790" s="270" t="s">
        <v>1098</v>
      </c>
      <c r="E3790" s="277" t="s">
        <v>1106</v>
      </c>
      <c r="F3790" s="279" t="s">
        <v>484</v>
      </c>
    </row>
    <row r="3791" spans="1:6" x14ac:dyDescent="0.3">
      <c r="A3791" s="264" t="str">
        <f t="shared" si="59"/>
        <v>Vero BeachFL</v>
      </c>
      <c r="B3791" s="269">
        <v>32960</v>
      </c>
      <c r="C3791" s="270" t="s">
        <v>3725</v>
      </c>
      <c r="D3791" s="270" t="s">
        <v>1098</v>
      </c>
      <c r="E3791" s="277" t="s">
        <v>1139</v>
      </c>
      <c r="F3791" s="279" t="s">
        <v>484</v>
      </c>
    </row>
    <row r="3792" spans="1:6" x14ac:dyDescent="0.3">
      <c r="A3792" s="264" t="str">
        <f t="shared" si="59"/>
        <v>FountainbleauFL</v>
      </c>
      <c r="B3792" s="269">
        <v>33174</v>
      </c>
      <c r="C3792" s="270" t="s">
        <v>3671</v>
      </c>
      <c r="D3792" s="270" t="s">
        <v>1098</v>
      </c>
      <c r="E3792" s="277" t="s">
        <v>1116</v>
      </c>
      <c r="F3792" s="279" t="s">
        <v>484</v>
      </c>
    </row>
    <row r="3793" spans="1:6" x14ac:dyDescent="0.3">
      <c r="A3793" s="264" t="str">
        <f t="shared" si="59"/>
        <v>ClearwaterFL</v>
      </c>
      <c r="B3793" s="269">
        <v>33763</v>
      </c>
      <c r="C3793" s="270" t="s">
        <v>3690</v>
      </c>
      <c r="D3793" s="270" t="s">
        <v>1098</v>
      </c>
      <c r="E3793" s="277" t="s">
        <v>1145</v>
      </c>
      <c r="F3793" s="279" t="s">
        <v>484</v>
      </c>
    </row>
    <row r="3794" spans="1:6" x14ac:dyDescent="0.3">
      <c r="A3794" s="264" t="str">
        <f t="shared" si="59"/>
        <v>CrestviewFL</v>
      </c>
      <c r="B3794" s="269">
        <v>32536</v>
      </c>
      <c r="C3794" s="270" t="s">
        <v>3742</v>
      </c>
      <c r="D3794" s="270" t="s">
        <v>1098</v>
      </c>
      <c r="E3794" s="277" t="s">
        <v>1105</v>
      </c>
      <c r="F3794" s="279" t="s">
        <v>484</v>
      </c>
    </row>
    <row r="3795" spans="1:6" x14ac:dyDescent="0.3">
      <c r="A3795" s="264" t="str">
        <f t="shared" si="59"/>
        <v>DavieFL</v>
      </c>
      <c r="B3795" s="269">
        <v>33328</v>
      </c>
      <c r="C3795" s="270" t="s">
        <v>3748</v>
      </c>
      <c r="D3795" s="270" t="s">
        <v>1098</v>
      </c>
      <c r="E3795" s="277" t="s">
        <v>1116</v>
      </c>
      <c r="F3795" s="279" t="s">
        <v>484</v>
      </c>
    </row>
    <row r="3796" spans="1:6" x14ac:dyDescent="0.3">
      <c r="A3796" s="264" t="str">
        <f t="shared" si="59"/>
        <v>Madeira BeachFL</v>
      </c>
      <c r="B3796" s="269">
        <v>33708</v>
      </c>
      <c r="C3796" s="270" t="s">
        <v>3759</v>
      </c>
      <c r="D3796" s="270" t="s">
        <v>1098</v>
      </c>
      <c r="E3796" s="277" t="s">
        <v>1145</v>
      </c>
      <c r="F3796" s="279" t="s">
        <v>484</v>
      </c>
    </row>
    <row r="3797" spans="1:6" x14ac:dyDescent="0.3">
      <c r="A3797" s="264" t="str">
        <f t="shared" si="59"/>
        <v>Fort MyersFL</v>
      </c>
      <c r="B3797" s="269">
        <v>33901</v>
      </c>
      <c r="C3797" s="270" t="s">
        <v>3583</v>
      </c>
      <c r="D3797" s="270" t="s">
        <v>1098</v>
      </c>
      <c r="E3797" s="277" t="s">
        <v>1101</v>
      </c>
      <c r="F3797" s="279" t="s">
        <v>484</v>
      </c>
    </row>
    <row r="3798" spans="1:6" x14ac:dyDescent="0.3">
      <c r="A3798" s="264" t="str">
        <f t="shared" si="59"/>
        <v>NaplesFL</v>
      </c>
      <c r="B3798" s="269">
        <v>34105</v>
      </c>
      <c r="C3798" s="270" t="s">
        <v>3646</v>
      </c>
      <c r="D3798" s="270" t="s">
        <v>1098</v>
      </c>
      <c r="E3798" s="277" t="s">
        <v>1118</v>
      </c>
      <c r="F3798" s="279" t="s">
        <v>484</v>
      </c>
    </row>
    <row r="3799" spans="1:6" x14ac:dyDescent="0.3">
      <c r="A3799" s="264" t="str">
        <f t="shared" si="59"/>
        <v>PensacolaFL</v>
      </c>
      <c r="B3799" s="269">
        <v>32504</v>
      </c>
      <c r="C3799" s="270" t="s">
        <v>3639</v>
      </c>
      <c r="D3799" s="270" t="s">
        <v>1098</v>
      </c>
      <c r="E3799" s="277" t="s">
        <v>1133</v>
      </c>
      <c r="F3799" s="279" t="s">
        <v>484</v>
      </c>
    </row>
    <row r="3800" spans="1:6" x14ac:dyDescent="0.3">
      <c r="A3800" s="264" t="str">
        <f t="shared" si="59"/>
        <v>EnglewoodFL</v>
      </c>
      <c r="B3800" s="269">
        <v>34224</v>
      </c>
      <c r="C3800" s="270" t="s">
        <v>3285</v>
      </c>
      <c r="D3800" s="270" t="s">
        <v>1098</v>
      </c>
      <c r="E3800" s="277" t="s">
        <v>1137</v>
      </c>
      <c r="F3800" s="279" t="s">
        <v>484</v>
      </c>
    </row>
    <row r="3801" spans="1:6" x14ac:dyDescent="0.3">
      <c r="A3801" s="264" t="str">
        <f t="shared" si="59"/>
        <v>PalatkaFL</v>
      </c>
      <c r="B3801" s="269">
        <v>32177</v>
      </c>
      <c r="C3801" s="270" t="s">
        <v>1128</v>
      </c>
      <c r="D3801" s="270" t="s">
        <v>1098</v>
      </c>
      <c r="E3801" s="277" t="s">
        <v>1128</v>
      </c>
      <c r="F3801" s="279" t="s">
        <v>484</v>
      </c>
    </row>
    <row r="3802" spans="1:6" x14ac:dyDescent="0.3">
      <c r="A3802" s="264" t="str">
        <f t="shared" si="59"/>
        <v>Cape CoralFL</v>
      </c>
      <c r="B3802" s="269">
        <v>33991</v>
      </c>
      <c r="C3802" s="270" t="s">
        <v>3615</v>
      </c>
      <c r="D3802" s="270" t="s">
        <v>1098</v>
      </c>
      <c r="E3802" s="277" t="s">
        <v>1101</v>
      </c>
      <c r="F3802" s="279" t="s">
        <v>484</v>
      </c>
    </row>
    <row r="3803" spans="1:6" x14ac:dyDescent="0.3">
      <c r="A3803" s="264" t="str">
        <f t="shared" si="59"/>
        <v>ValricoFL</v>
      </c>
      <c r="B3803" s="269">
        <v>33596</v>
      </c>
      <c r="C3803" s="270" t="s">
        <v>3716</v>
      </c>
      <c r="D3803" s="270" t="s">
        <v>1098</v>
      </c>
      <c r="E3803" s="277" t="s">
        <v>1145</v>
      </c>
      <c r="F3803" s="279" t="s">
        <v>484</v>
      </c>
    </row>
    <row r="3804" spans="1:6" x14ac:dyDescent="0.3">
      <c r="A3804" s="264" t="str">
        <f t="shared" si="59"/>
        <v>Saint CloudFL</v>
      </c>
      <c r="B3804" s="269">
        <v>34772</v>
      </c>
      <c r="C3804" s="270" t="s">
        <v>3758</v>
      </c>
      <c r="D3804" s="270" t="s">
        <v>1098</v>
      </c>
      <c r="E3804" s="277" t="s">
        <v>1126</v>
      </c>
      <c r="F3804" s="279" t="s">
        <v>484</v>
      </c>
    </row>
    <row r="3805" spans="1:6" x14ac:dyDescent="0.3">
      <c r="A3805" s="264" t="str">
        <f t="shared" si="59"/>
        <v>CrawfordvilleFL</v>
      </c>
      <c r="B3805" s="269">
        <v>32327</v>
      </c>
      <c r="C3805" s="270" t="s">
        <v>3760</v>
      </c>
      <c r="D3805" s="270" t="s">
        <v>1098</v>
      </c>
      <c r="E3805" s="277" t="s">
        <v>1143</v>
      </c>
      <c r="F3805" s="279" t="s">
        <v>484</v>
      </c>
    </row>
    <row r="3806" spans="1:6" x14ac:dyDescent="0.3">
      <c r="A3806" s="264" t="str">
        <f t="shared" si="59"/>
        <v>Coconut CreekFL</v>
      </c>
      <c r="B3806" s="269">
        <v>33066</v>
      </c>
      <c r="C3806" s="270" t="s">
        <v>3719</v>
      </c>
      <c r="D3806" s="270" t="s">
        <v>1098</v>
      </c>
      <c r="E3806" s="277" t="s">
        <v>1116</v>
      </c>
      <c r="F3806" s="279" t="s">
        <v>484</v>
      </c>
    </row>
    <row r="3807" spans="1:6" x14ac:dyDescent="0.3">
      <c r="A3807" s="264" t="str">
        <f t="shared" si="59"/>
        <v>Lehigh AcresFL</v>
      </c>
      <c r="B3807" s="269">
        <v>33936</v>
      </c>
      <c r="C3807" s="270" t="s">
        <v>3761</v>
      </c>
      <c r="D3807" s="270" t="s">
        <v>1098</v>
      </c>
      <c r="E3807" s="277" t="s">
        <v>1101</v>
      </c>
      <c r="F3807" s="279" t="s">
        <v>484</v>
      </c>
    </row>
    <row r="3808" spans="1:6" x14ac:dyDescent="0.3">
      <c r="A3808" s="264" t="str">
        <f t="shared" si="59"/>
        <v>LutzFL</v>
      </c>
      <c r="B3808" s="269">
        <v>33558</v>
      </c>
      <c r="C3808" s="270" t="s">
        <v>3762</v>
      </c>
      <c r="D3808" s="270" t="s">
        <v>1098</v>
      </c>
      <c r="E3808" s="277" t="s">
        <v>1145</v>
      </c>
      <c r="F3808" s="279" t="s">
        <v>484</v>
      </c>
    </row>
    <row r="3809" spans="1:6" x14ac:dyDescent="0.3">
      <c r="A3809" s="264" t="str">
        <f t="shared" si="59"/>
        <v>BradentonFL</v>
      </c>
      <c r="B3809" s="269">
        <v>34210</v>
      </c>
      <c r="C3809" s="270" t="s">
        <v>3648</v>
      </c>
      <c r="D3809" s="270" t="s">
        <v>1098</v>
      </c>
      <c r="E3809" s="277" t="s">
        <v>1120</v>
      </c>
      <c r="F3809" s="279" t="s">
        <v>484</v>
      </c>
    </row>
    <row r="3810" spans="1:6" x14ac:dyDescent="0.3">
      <c r="A3810" s="264" t="str">
        <f t="shared" si="59"/>
        <v>BrooksvilleFL</v>
      </c>
      <c r="B3810" s="269">
        <v>34601</v>
      </c>
      <c r="C3810" s="270" t="s">
        <v>3763</v>
      </c>
      <c r="D3810" s="270" t="s">
        <v>1098</v>
      </c>
      <c r="E3810" s="277" t="s">
        <v>1145</v>
      </c>
      <c r="F3810" s="279" t="s">
        <v>484</v>
      </c>
    </row>
    <row r="3811" spans="1:6" x14ac:dyDescent="0.3">
      <c r="A3811" s="264" t="str">
        <f t="shared" si="59"/>
        <v>Land O LakesFL</v>
      </c>
      <c r="B3811" s="269">
        <v>34638</v>
      </c>
      <c r="C3811" s="270" t="s">
        <v>3747</v>
      </c>
      <c r="D3811" s="270" t="s">
        <v>1098</v>
      </c>
      <c r="E3811" s="277" t="s">
        <v>1145</v>
      </c>
      <c r="F3811" s="279" t="s">
        <v>484</v>
      </c>
    </row>
    <row r="3812" spans="1:6" x14ac:dyDescent="0.3">
      <c r="A3812" s="264" t="str">
        <f t="shared" si="59"/>
        <v>MiltonFL</v>
      </c>
      <c r="B3812" s="269">
        <v>32583</v>
      </c>
      <c r="C3812" s="270" t="s">
        <v>3557</v>
      </c>
      <c r="D3812" s="270" t="s">
        <v>1098</v>
      </c>
      <c r="E3812" s="277" t="s">
        <v>1133</v>
      </c>
      <c r="F3812" s="279" t="s">
        <v>484</v>
      </c>
    </row>
    <row r="3813" spans="1:6" x14ac:dyDescent="0.3">
      <c r="A3813" s="264" t="str">
        <f t="shared" si="59"/>
        <v>Fort MyersFL</v>
      </c>
      <c r="B3813" s="269">
        <v>33916</v>
      </c>
      <c r="C3813" s="270" t="s">
        <v>3583</v>
      </c>
      <c r="D3813" s="270" t="s">
        <v>1098</v>
      </c>
      <c r="E3813" s="277" t="s">
        <v>1101</v>
      </c>
      <c r="F3813" s="279" t="s">
        <v>484</v>
      </c>
    </row>
    <row r="3814" spans="1:6" x14ac:dyDescent="0.3">
      <c r="A3814" s="264" t="str">
        <f t="shared" si="59"/>
        <v>Miami GardensFL</v>
      </c>
      <c r="B3814" s="269">
        <v>33054</v>
      </c>
      <c r="C3814" s="270" t="s">
        <v>3703</v>
      </c>
      <c r="D3814" s="270" t="s">
        <v>1098</v>
      </c>
      <c r="E3814" s="277" t="s">
        <v>1116</v>
      </c>
      <c r="F3814" s="279" t="s">
        <v>484</v>
      </c>
    </row>
    <row r="3815" spans="1:6" x14ac:dyDescent="0.3">
      <c r="A3815" s="264" t="str">
        <f t="shared" si="59"/>
        <v>New Port RicheyFL</v>
      </c>
      <c r="B3815" s="269">
        <v>34654</v>
      </c>
      <c r="C3815" s="270" t="s">
        <v>3628</v>
      </c>
      <c r="D3815" s="270" t="s">
        <v>1098</v>
      </c>
      <c r="E3815" s="277" t="s">
        <v>1145</v>
      </c>
      <c r="F3815" s="279" t="s">
        <v>484</v>
      </c>
    </row>
    <row r="3816" spans="1:6" x14ac:dyDescent="0.3">
      <c r="A3816" s="264" t="str">
        <f t="shared" si="59"/>
        <v>LakelandFL</v>
      </c>
      <c r="B3816" s="269">
        <v>33805</v>
      </c>
      <c r="C3816" s="270" t="s">
        <v>3621</v>
      </c>
      <c r="D3816" s="270" t="s">
        <v>1098</v>
      </c>
      <c r="E3816" s="277" t="s">
        <v>1115</v>
      </c>
      <c r="F3816" s="279" t="s">
        <v>484</v>
      </c>
    </row>
    <row r="3817" spans="1:6" x14ac:dyDescent="0.3">
      <c r="A3817" s="264" t="str">
        <f t="shared" si="59"/>
        <v>Saint PetersburgFL</v>
      </c>
      <c r="B3817" s="269">
        <v>33716</v>
      </c>
      <c r="C3817" s="270" t="s">
        <v>3678</v>
      </c>
      <c r="D3817" s="270" t="s">
        <v>1098</v>
      </c>
      <c r="E3817" s="277" t="s">
        <v>1145</v>
      </c>
      <c r="F3817" s="279" t="s">
        <v>484</v>
      </c>
    </row>
    <row r="3818" spans="1:6" x14ac:dyDescent="0.3">
      <c r="A3818" s="264" t="str">
        <f t="shared" si="59"/>
        <v>SeffnerFL</v>
      </c>
      <c r="B3818" s="269">
        <v>33584</v>
      </c>
      <c r="C3818" s="270" t="s">
        <v>3764</v>
      </c>
      <c r="D3818" s="270" t="s">
        <v>1098</v>
      </c>
      <c r="E3818" s="277" t="s">
        <v>1145</v>
      </c>
      <c r="F3818" s="279" t="s">
        <v>484</v>
      </c>
    </row>
    <row r="3819" spans="1:6" x14ac:dyDescent="0.3">
      <c r="A3819" s="264" t="str">
        <f t="shared" si="59"/>
        <v>RiverviewFL</v>
      </c>
      <c r="B3819" s="269">
        <v>33547</v>
      </c>
      <c r="C3819" s="270" t="s">
        <v>3605</v>
      </c>
      <c r="D3819" s="270" t="s">
        <v>1098</v>
      </c>
      <c r="E3819" s="277" t="s">
        <v>1145</v>
      </c>
      <c r="F3819" s="279" t="s">
        <v>484</v>
      </c>
    </row>
    <row r="3820" spans="1:6" x14ac:dyDescent="0.3">
      <c r="A3820" s="264" t="str">
        <f t="shared" si="59"/>
        <v>Pinellas ParkFL</v>
      </c>
      <c r="B3820" s="269">
        <v>33782</v>
      </c>
      <c r="C3820" s="270" t="s">
        <v>3728</v>
      </c>
      <c r="D3820" s="270" t="s">
        <v>1098</v>
      </c>
      <c r="E3820" s="277" t="s">
        <v>1145</v>
      </c>
      <c r="F3820" s="279" t="s">
        <v>484</v>
      </c>
    </row>
    <row r="3821" spans="1:6" x14ac:dyDescent="0.3">
      <c r="A3821" s="264" t="str">
        <f t="shared" si="59"/>
        <v>TampaFL</v>
      </c>
      <c r="B3821" s="269">
        <v>33602</v>
      </c>
      <c r="C3821" s="270" t="s">
        <v>3585</v>
      </c>
      <c r="D3821" s="270" t="s">
        <v>1098</v>
      </c>
      <c r="E3821" s="277" t="s">
        <v>1145</v>
      </c>
      <c r="F3821" s="279" t="s">
        <v>484</v>
      </c>
    </row>
    <row r="3822" spans="1:6" x14ac:dyDescent="0.3">
      <c r="A3822" s="264" t="str">
        <f t="shared" si="59"/>
        <v>Loxahatchee GrovesFL</v>
      </c>
      <c r="B3822" s="269">
        <v>33470</v>
      </c>
      <c r="C3822" s="270" t="s">
        <v>3765</v>
      </c>
      <c r="D3822" s="270" t="s">
        <v>1098</v>
      </c>
      <c r="E3822" s="277" t="s">
        <v>1116</v>
      </c>
      <c r="F3822" s="279" t="s">
        <v>484</v>
      </c>
    </row>
    <row r="3823" spans="1:6" x14ac:dyDescent="0.3">
      <c r="A3823" s="264" t="str">
        <f t="shared" si="59"/>
        <v>Delray BeachFL</v>
      </c>
      <c r="B3823" s="269">
        <v>33444</v>
      </c>
      <c r="C3823" s="270" t="s">
        <v>3654</v>
      </c>
      <c r="D3823" s="270" t="s">
        <v>1098</v>
      </c>
      <c r="E3823" s="277" t="s">
        <v>1116</v>
      </c>
      <c r="F3823" s="279" t="s">
        <v>484</v>
      </c>
    </row>
    <row r="3824" spans="1:6" x14ac:dyDescent="0.3">
      <c r="A3824" s="264" t="str">
        <f t="shared" si="59"/>
        <v>Wesley ChapelFL</v>
      </c>
      <c r="B3824" s="269">
        <v>33544</v>
      </c>
      <c r="C3824" s="270" t="s">
        <v>3727</v>
      </c>
      <c r="D3824" s="270" t="s">
        <v>1098</v>
      </c>
      <c r="E3824" s="277" t="s">
        <v>1145</v>
      </c>
      <c r="F3824" s="279" t="s">
        <v>484</v>
      </c>
    </row>
    <row r="3825" spans="1:6" x14ac:dyDescent="0.3">
      <c r="A3825" s="264" t="str">
        <f t="shared" si="59"/>
        <v>BradentonFL</v>
      </c>
      <c r="B3825" s="269">
        <v>34212</v>
      </c>
      <c r="C3825" s="270" t="s">
        <v>3648</v>
      </c>
      <c r="D3825" s="270" t="s">
        <v>1098</v>
      </c>
      <c r="E3825" s="277" t="s">
        <v>1120</v>
      </c>
      <c r="F3825" s="279" t="s">
        <v>484</v>
      </c>
    </row>
    <row r="3826" spans="1:6" x14ac:dyDescent="0.3">
      <c r="A3826" s="264" t="str">
        <f t="shared" si="59"/>
        <v>Panama City BeachFL</v>
      </c>
      <c r="B3826" s="269">
        <v>32413</v>
      </c>
      <c r="C3826" s="270" t="s">
        <v>3723</v>
      </c>
      <c r="D3826" s="270" t="s">
        <v>1098</v>
      </c>
      <c r="E3826" s="277" t="s">
        <v>1131</v>
      </c>
      <c r="F3826" s="279" t="s">
        <v>484</v>
      </c>
    </row>
    <row r="3827" spans="1:6" x14ac:dyDescent="0.3">
      <c r="A3827" s="264" t="str">
        <f t="shared" si="59"/>
        <v>North Weeki WacheeFL</v>
      </c>
      <c r="B3827" s="269">
        <v>34613</v>
      </c>
      <c r="C3827" s="270" t="s">
        <v>3766</v>
      </c>
      <c r="D3827" s="270" t="s">
        <v>1098</v>
      </c>
      <c r="E3827" s="277" t="s">
        <v>1145</v>
      </c>
      <c r="F3827" s="279" t="s">
        <v>484</v>
      </c>
    </row>
    <row r="3828" spans="1:6" x14ac:dyDescent="0.3">
      <c r="A3828" s="264" t="str">
        <f t="shared" si="59"/>
        <v>Coral SpringsFL</v>
      </c>
      <c r="B3828" s="269">
        <v>33067</v>
      </c>
      <c r="C3828" s="270" t="s">
        <v>3623</v>
      </c>
      <c r="D3828" s="270" t="s">
        <v>1098</v>
      </c>
      <c r="E3828" s="277" t="s">
        <v>1116</v>
      </c>
      <c r="F3828" s="279" t="s">
        <v>484</v>
      </c>
    </row>
    <row r="3829" spans="1:6" x14ac:dyDescent="0.3">
      <c r="A3829" s="264" t="str">
        <f t="shared" si="59"/>
        <v>LongwoodFL</v>
      </c>
      <c r="B3829" s="269">
        <v>32750</v>
      </c>
      <c r="C3829" s="270" t="s">
        <v>3733</v>
      </c>
      <c r="D3829" s="270" t="s">
        <v>1098</v>
      </c>
      <c r="E3829" s="277" t="s">
        <v>1126</v>
      </c>
      <c r="F3829" s="279" t="s">
        <v>484</v>
      </c>
    </row>
    <row r="3830" spans="1:6" x14ac:dyDescent="0.3">
      <c r="A3830" s="264" t="str">
        <f t="shared" si="59"/>
        <v>NaplesFL</v>
      </c>
      <c r="B3830" s="269">
        <v>34103</v>
      </c>
      <c r="C3830" s="270" t="s">
        <v>3646</v>
      </c>
      <c r="D3830" s="270" t="s">
        <v>1098</v>
      </c>
      <c r="E3830" s="277" t="s">
        <v>1118</v>
      </c>
      <c r="F3830" s="279" t="s">
        <v>484</v>
      </c>
    </row>
    <row r="3831" spans="1:6" x14ac:dyDescent="0.3">
      <c r="A3831" s="264" t="str">
        <f t="shared" si="59"/>
        <v>RiverviewFL</v>
      </c>
      <c r="B3831" s="269">
        <v>33569</v>
      </c>
      <c r="C3831" s="270" t="s">
        <v>3605</v>
      </c>
      <c r="D3831" s="270" t="s">
        <v>1098</v>
      </c>
      <c r="E3831" s="277" t="s">
        <v>1145</v>
      </c>
      <c r="F3831" s="279" t="s">
        <v>484</v>
      </c>
    </row>
    <row r="3832" spans="1:6" x14ac:dyDescent="0.3">
      <c r="A3832" s="264" t="str">
        <f t="shared" si="59"/>
        <v>Orange CityFL</v>
      </c>
      <c r="B3832" s="269">
        <v>32763</v>
      </c>
      <c r="C3832" s="270" t="s">
        <v>3767</v>
      </c>
      <c r="D3832" s="270" t="s">
        <v>1098</v>
      </c>
      <c r="E3832" s="277" t="s">
        <v>1106</v>
      </c>
      <c r="F3832" s="279" t="s">
        <v>484</v>
      </c>
    </row>
    <row r="3833" spans="1:6" x14ac:dyDescent="0.3">
      <c r="A3833" s="264" t="str">
        <f t="shared" si="59"/>
        <v>MiamiFL</v>
      </c>
      <c r="B3833" s="269">
        <v>33127</v>
      </c>
      <c r="C3833" s="270" t="s">
        <v>2039</v>
      </c>
      <c r="D3833" s="270" t="s">
        <v>1098</v>
      </c>
      <c r="E3833" s="277" t="s">
        <v>1116</v>
      </c>
      <c r="F3833" s="279" t="s">
        <v>484</v>
      </c>
    </row>
    <row r="3834" spans="1:6" x14ac:dyDescent="0.3">
      <c r="A3834" s="264" t="str">
        <f t="shared" si="59"/>
        <v>MiamiFL</v>
      </c>
      <c r="B3834" s="269">
        <v>33150</v>
      </c>
      <c r="C3834" s="270" t="s">
        <v>2039</v>
      </c>
      <c r="D3834" s="270" t="s">
        <v>1098</v>
      </c>
      <c r="E3834" s="277" t="s">
        <v>1116</v>
      </c>
      <c r="F3834" s="279" t="s">
        <v>484</v>
      </c>
    </row>
    <row r="3835" spans="1:6" x14ac:dyDescent="0.3">
      <c r="A3835" s="264" t="str">
        <f t="shared" si="59"/>
        <v>Palm BeachFL</v>
      </c>
      <c r="B3835" s="269">
        <v>33480</v>
      </c>
      <c r="C3835" s="270" t="s">
        <v>3768</v>
      </c>
      <c r="D3835" s="270" t="s">
        <v>1098</v>
      </c>
      <c r="E3835" s="277" t="s">
        <v>1116</v>
      </c>
      <c r="F3835" s="279" t="s">
        <v>484</v>
      </c>
    </row>
    <row r="3836" spans="1:6" x14ac:dyDescent="0.3">
      <c r="A3836" s="264" t="str">
        <f t="shared" si="59"/>
        <v>VeniceFL</v>
      </c>
      <c r="B3836" s="269">
        <v>34292</v>
      </c>
      <c r="C3836" s="270" t="s">
        <v>3599</v>
      </c>
      <c r="D3836" s="270" t="s">
        <v>1098</v>
      </c>
      <c r="E3836" s="277" t="s">
        <v>1120</v>
      </c>
      <c r="F3836" s="279" t="s">
        <v>484</v>
      </c>
    </row>
    <row r="3837" spans="1:6" x14ac:dyDescent="0.3">
      <c r="A3837" s="264" t="str">
        <f t="shared" si="59"/>
        <v>DavenportFL</v>
      </c>
      <c r="B3837" s="269">
        <v>33897</v>
      </c>
      <c r="C3837" s="270" t="s">
        <v>3134</v>
      </c>
      <c r="D3837" s="270" t="s">
        <v>1098</v>
      </c>
      <c r="E3837" s="277" t="s">
        <v>1115</v>
      </c>
      <c r="F3837" s="279" t="s">
        <v>484</v>
      </c>
    </row>
    <row r="3838" spans="1:6" x14ac:dyDescent="0.3">
      <c r="A3838" s="264" t="str">
        <f t="shared" si="59"/>
        <v>Pine CastleFL</v>
      </c>
      <c r="B3838" s="269">
        <v>32809</v>
      </c>
      <c r="C3838" s="270" t="s">
        <v>3769</v>
      </c>
      <c r="D3838" s="270" t="s">
        <v>1098</v>
      </c>
      <c r="E3838" s="277" t="s">
        <v>1126</v>
      </c>
      <c r="F3838" s="279" t="s">
        <v>484</v>
      </c>
    </row>
    <row r="3839" spans="1:6" x14ac:dyDescent="0.3">
      <c r="A3839" s="264" t="str">
        <f t="shared" si="59"/>
        <v>MaitlandFL</v>
      </c>
      <c r="B3839" s="269">
        <v>32751</v>
      </c>
      <c r="C3839" s="270" t="s">
        <v>3770</v>
      </c>
      <c r="D3839" s="270" t="s">
        <v>1098</v>
      </c>
      <c r="E3839" s="277" t="s">
        <v>1126</v>
      </c>
      <c r="F3839" s="279" t="s">
        <v>484</v>
      </c>
    </row>
    <row r="3840" spans="1:6" x14ac:dyDescent="0.3">
      <c r="A3840" s="264" t="str">
        <f t="shared" si="59"/>
        <v>CocoaFL</v>
      </c>
      <c r="B3840" s="269">
        <v>32926</v>
      </c>
      <c r="C3840" s="270" t="s">
        <v>3751</v>
      </c>
      <c r="D3840" s="270" t="s">
        <v>1098</v>
      </c>
      <c r="E3840" s="277" t="s">
        <v>1129</v>
      </c>
      <c r="F3840" s="279" t="s">
        <v>484</v>
      </c>
    </row>
    <row r="3841" spans="1:6" x14ac:dyDescent="0.3">
      <c r="A3841" s="264" t="str">
        <f t="shared" si="59"/>
        <v>TampaFL</v>
      </c>
      <c r="B3841" s="269">
        <v>33606</v>
      </c>
      <c r="C3841" s="270" t="s">
        <v>3585</v>
      </c>
      <c r="D3841" s="270" t="s">
        <v>1098</v>
      </c>
      <c r="E3841" s="277" t="s">
        <v>1145</v>
      </c>
      <c r="F3841" s="279" t="s">
        <v>484</v>
      </c>
    </row>
    <row r="3842" spans="1:6" x14ac:dyDescent="0.3">
      <c r="A3842" s="264" t="str">
        <f t="shared" si="59"/>
        <v>LeesburgFL</v>
      </c>
      <c r="B3842" s="269">
        <v>34788</v>
      </c>
      <c r="C3842" s="270" t="s">
        <v>3614</v>
      </c>
      <c r="D3842" s="270" t="s">
        <v>1098</v>
      </c>
      <c r="E3842" s="277" t="s">
        <v>1126</v>
      </c>
      <c r="F3842" s="279" t="s">
        <v>484</v>
      </c>
    </row>
    <row r="3843" spans="1:6" x14ac:dyDescent="0.3">
      <c r="A3843" s="264" t="str">
        <f t="shared" si="59"/>
        <v>Apollo BeachFL</v>
      </c>
      <c r="B3843" s="269">
        <v>33572</v>
      </c>
      <c r="C3843" s="270" t="s">
        <v>3771</v>
      </c>
      <c r="D3843" s="270" t="s">
        <v>1098</v>
      </c>
      <c r="E3843" s="277" t="s">
        <v>1145</v>
      </c>
      <c r="F3843" s="279" t="s">
        <v>484</v>
      </c>
    </row>
    <row r="3844" spans="1:6" x14ac:dyDescent="0.3">
      <c r="A3844" s="264" t="str">
        <f t="shared" ref="A3844:A3907" si="60">CONCATENATE(C3844,D3844)</f>
        <v>Cocoa BeachFL</v>
      </c>
      <c r="B3844" s="269">
        <v>32931</v>
      </c>
      <c r="C3844" s="270" t="s">
        <v>3772</v>
      </c>
      <c r="D3844" s="270" t="s">
        <v>1098</v>
      </c>
      <c r="E3844" s="277" t="s">
        <v>1129</v>
      </c>
      <c r="F3844" s="279" t="s">
        <v>484</v>
      </c>
    </row>
    <row r="3845" spans="1:6" x14ac:dyDescent="0.3">
      <c r="A3845" s="264" t="str">
        <f t="shared" si="60"/>
        <v>Panama CityFL</v>
      </c>
      <c r="B3845" s="269">
        <v>32401</v>
      </c>
      <c r="C3845" s="270" t="s">
        <v>1131</v>
      </c>
      <c r="D3845" s="270" t="s">
        <v>1098</v>
      </c>
      <c r="E3845" s="277" t="s">
        <v>1131</v>
      </c>
      <c r="F3845" s="279" t="s">
        <v>484</v>
      </c>
    </row>
    <row r="3846" spans="1:6" x14ac:dyDescent="0.3">
      <c r="A3846" s="264" t="str">
        <f t="shared" si="60"/>
        <v>LakelandFL</v>
      </c>
      <c r="B3846" s="269">
        <v>33811</v>
      </c>
      <c r="C3846" s="270" t="s">
        <v>3621</v>
      </c>
      <c r="D3846" s="270" t="s">
        <v>1098</v>
      </c>
      <c r="E3846" s="277" t="s">
        <v>1115</v>
      </c>
      <c r="F3846" s="279" t="s">
        <v>484</v>
      </c>
    </row>
    <row r="3847" spans="1:6" x14ac:dyDescent="0.3">
      <c r="A3847" s="264" t="str">
        <f t="shared" si="60"/>
        <v>TallahasseeFL</v>
      </c>
      <c r="B3847" s="269">
        <v>32311</v>
      </c>
      <c r="C3847" s="270" t="s">
        <v>1143</v>
      </c>
      <c r="D3847" s="270" t="s">
        <v>1098</v>
      </c>
      <c r="E3847" s="277" t="s">
        <v>1143</v>
      </c>
      <c r="F3847" s="279" t="s">
        <v>484</v>
      </c>
    </row>
    <row r="3848" spans="1:6" x14ac:dyDescent="0.3">
      <c r="A3848" s="264" t="str">
        <f t="shared" si="60"/>
        <v>Bal HarbourFL</v>
      </c>
      <c r="B3848" s="269">
        <v>33154</v>
      </c>
      <c r="C3848" s="270" t="s">
        <v>3773</v>
      </c>
      <c r="D3848" s="270" t="s">
        <v>1098</v>
      </c>
      <c r="E3848" s="277" t="s">
        <v>1116</v>
      </c>
      <c r="F3848" s="279" t="s">
        <v>484</v>
      </c>
    </row>
    <row r="3849" spans="1:6" x14ac:dyDescent="0.3">
      <c r="A3849" s="264" t="str">
        <f t="shared" si="60"/>
        <v>MiamiFL</v>
      </c>
      <c r="B3849" s="269">
        <v>33144</v>
      </c>
      <c r="C3849" s="270" t="s">
        <v>2039</v>
      </c>
      <c r="D3849" s="270" t="s">
        <v>1098</v>
      </c>
      <c r="E3849" s="277" t="s">
        <v>1116</v>
      </c>
      <c r="F3849" s="279" t="s">
        <v>484</v>
      </c>
    </row>
    <row r="3850" spans="1:6" x14ac:dyDescent="0.3">
      <c r="A3850" s="264" t="str">
        <f t="shared" si="60"/>
        <v>HialeahFL</v>
      </c>
      <c r="B3850" s="269">
        <v>33013</v>
      </c>
      <c r="C3850" s="270" t="s">
        <v>3592</v>
      </c>
      <c r="D3850" s="270" t="s">
        <v>1098</v>
      </c>
      <c r="E3850" s="277" t="s">
        <v>1116</v>
      </c>
      <c r="F3850" s="279" t="s">
        <v>484</v>
      </c>
    </row>
    <row r="3851" spans="1:6" x14ac:dyDescent="0.3">
      <c r="A3851" s="264" t="str">
        <f t="shared" si="60"/>
        <v>Port OrangeFL</v>
      </c>
      <c r="B3851" s="269">
        <v>32128</v>
      </c>
      <c r="C3851" s="270" t="s">
        <v>3677</v>
      </c>
      <c r="D3851" s="270" t="s">
        <v>1098</v>
      </c>
      <c r="E3851" s="277" t="s">
        <v>1106</v>
      </c>
      <c r="F3851" s="279" t="s">
        <v>484</v>
      </c>
    </row>
    <row r="3852" spans="1:6" x14ac:dyDescent="0.3">
      <c r="A3852" s="264" t="str">
        <f t="shared" si="60"/>
        <v>SarasotaFL</v>
      </c>
      <c r="B3852" s="269">
        <v>34234</v>
      </c>
      <c r="C3852" s="270" t="s">
        <v>3659</v>
      </c>
      <c r="D3852" s="270" t="s">
        <v>1098</v>
      </c>
      <c r="E3852" s="277" t="s">
        <v>1120</v>
      </c>
      <c r="F3852" s="279" t="s">
        <v>484</v>
      </c>
    </row>
    <row r="3853" spans="1:6" x14ac:dyDescent="0.3">
      <c r="A3853" s="264" t="str">
        <f t="shared" si="60"/>
        <v>OcalaFL</v>
      </c>
      <c r="B3853" s="269">
        <v>34470</v>
      </c>
      <c r="C3853" s="270" t="s">
        <v>1122</v>
      </c>
      <c r="D3853" s="270" t="s">
        <v>1098</v>
      </c>
      <c r="E3853" s="277" t="s">
        <v>1122</v>
      </c>
      <c r="F3853" s="279" t="s">
        <v>484</v>
      </c>
    </row>
    <row r="3854" spans="1:6" x14ac:dyDescent="0.3">
      <c r="A3854" s="264" t="str">
        <f t="shared" si="60"/>
        <v>MiamiFL</v>
      </c>
      <c r="B3854" s="269">
        <v>33132</v>
      </c>
      <c r="C3854" s="270" t="s">
        <v>2039</v>
      </c>
      <c r="D3854" s="270" t="s">
        <v>1098</v>
      </c>
      <c r="E3854" s="277" t="s">
        <v>1116</v>
      </c>
      <c r="F3854" s="279" t="s">
        <v>484</v>
      </c>
    </row>
    <row r="3855" spans="1:6" x14ac:dyDescent="0.3">
      <c r="A3855" s="264" t="str">
        <f t="shared" si="60"/>
        <v>Miami SpringsFL</v>
      </c>
      <c r="B3855" s="269">
        <v>33166</v>
      </c>
      <c r="C3855" s="270" t="s">
        <v>3774</v>
      </c>
      <c r="D3855" s="270" t="s">
        <v>1098</v>
      </c>
      <c r="E3855" s="277" t="s">
        <v>1116</v>
      </c>
      <c r="F3855" s="279" t="s">
        <v>484</v>
      </c>
    </row>
    <row r="3856" spans="1:6" x14ac:dyDescent="0.3">
      <c r="A3856" s="264" t="str">
        <f t="shared" si="60"/>
        <v>Lake Clarke ShoresFL</v>
      </c>
      <c r="B3856" s="269">
        <v>33406</v>
      </c>
      <c r="C3856" s="270" t="s">
        <v>3775</v>
      </c>
      <c r="D3856" s="270" t="s">
        <v>1098</v>
      </c>
      <c r="E3856" s="277" t="s">
        <v>1116</v>
      </c>
      <c r="F3856" s="279" t="s">
        <v>484</v>
      </c>
    </row>
    <row r="3857" spans="1:6" x14ac:dyDescent="0.3">
      <c r="A3857" s="264" t="str">
        <f t="shared" si="60"/>
        <v>LargoFL</v>
      </c>
      <c r="B3857" s="269">
        <v>33774</v>
      </c>
      <c r="C3857" s="270" t="s">
        <v>3673</v>
      </c>
      <c r="D3857" s="270" t="s">
        <v>1098</v>
      </c>
      <c r="E3857" s="277" t="s">
        <v>1145</v>
      </c>
      <c r="F3857" s="279" t="s">
        <v>484</v>
      </c>
    </row>
    <row r="3858" spans="1:6" x14ac:dyDescent="0.3">
      <c r="A3858" s="264" t="str">
        <f t="shared" si="60"/>
        <v>Boca RatonFL</v>
      </c>
      <c r="B3858" s="269">
        <v>33486</v>
      </c>
      <c r="C3858" s="270" t="s">
        <v>3607</v>
      </c>
      <c r="D3858" s="270" t="s">
        <v>1098</v>
      </c>
      <c r="E3858" s="277" t="s">
        <v>1116</v>
      </c>
      <c r="F3858" s="279" t="s">
        <v>484</v>
      </c>
    </row>
    <row r="3859" spans="1:6" x14ac:dyDescent="0.3">
      <c r="A3859" s="264" t="str">
        <f t="shared" si="60"/>
        <v>JupiterFL</v>
      </c>
      <c r="B3859" s="269">
        <v>33477</v>
      </c>
      <c r="C3859" s="270" t="s">
        <v>3606</v>
      </c>
      <c r="D3859" s="270" t="s">
        <v>1098</v>
      </c>
      <c r="E3859" s="277" t="s">
        <v>1116</v>
      </c>
      <c r="F3859" s="279" t="s">
        <v>484</v>
      </c>
    </row>
    <row r="3860" spans="1:6" x14ac:dyDescent="0.3">
      <c r="A3860" s="264" t="str">
        <f t="shared" si="60"/>
        <v>JacksonvilleFL</v>
      </c>
      <c r="B3860" s="269">
        <v>32217</v>
      </c>
      <c r="C3860" s="270" t="s">
        <v>1034</v>
      </c>
      <c r="D3860" s="270" t="s">
        <v>1098</v>
      </c>
      <c r="E3860" s="277" t="s">
        <v>1034</v>
      </c>
      <c r="F3860" s="279" t="s">
        <v>484</v>
      </c>
    </row>
    <row r="3861" spans="1:6" x14ac:dyDescent="0.3">
      <c r="A3861" s="264" t="str">
        <f t="shared" si="60"/>
        <v>EustisFL</v>
      </c>
      <c r="B3861" s="269">
        <v>32726</v>
      </c>
      <c r="C3861" s="270" t="s">
        <v>3776</v>
      </c>
      <c r="D3861" s="270" t="s">
        <v>1098</v>
      </c>
      <c r="E3861" s="277" t="s">
        <v>1126</v>
      </c>
      <c r="F3861" s="279" t="s">
        <v>484</v>
      </c>
    </row>
    <row r="3862" spans="1:6" x14ac:dyDescent="0.3">
      <c r="A3862" s="264" t="str">
        <f t="shared" si="60"/>
        <v>ClearwaterFL</v>
      </c>
      <c r="B3862" s="269">
        <v>33761</v>
      </c>
      <c r="C3862" s="270" t="s">
        <v>3690</v>
      </c>
      <c r="D3862" s="270" t="s">
        <v>1098</v>
      </c>
      <c r="E3862" s="277" t="s">
        <v>1145</v>
      </c>
      <c r="F3862" s="279" t="s">
        <v>484</v>
      </c>
    </row>
    <row r="3863" spans="1:6" x14ac:dyDescent="0.3">
      <c r="A3863" s="264" t="str">
        <f t="shared" si="60"/>
        <v>ArcadiaFL</v>
      </c>
      <c r="B3863" s="269">
        <v>34266</v>
      </c>
      <c r="C3863" s="270" t="s">
        <v>1099</v>
      </c>
      <c r="D3863" s="270" t="s">
        <v>1098</v>
      </c>
      <c r="E3863" s="277" t="s">
        <v>1099</v>
      </c>
      <c r="F3863" s="279" t="s">
        <v>484</v>
      </c>
    </row>
    <row r="3864" spans="1:6" x14ac:dyDescent="0.3">
      <c r="A3864" s="264" t="str">
        <f t="shared" si="60"/>
        <v>West and East LealmanFL</v>
      </c>
      <c r="B3864" s="269">
        <v>33714</v>
      </c>
      <c r="C3864" s="270" t="s">
        <v>3777</v>
      </c>
      <c r="D3864" s="270" t="s">
        <v>1098</v>
      </c>
      <c r="E3864" s="277" t="s">
        <v>1145</v>
      </c>
      <c r="F3864" s="279" t="s">
        <v>484</v>
      </c>
    </row>
    <row r="3865" spans="1:6" x14ac:dyDescent="0.3">
      <c r="A3865" s="264" t="str">
        <f t="shared" si="60"/>
        <v>SarasotaFL</v>
      </c>
      <c r="B3865" s="269">
        <v>34236</v>
      </c>
      <c r="C3865" s="270" t="s">
        <v>3659</v>
      </c>
      <c r="D3865" s="270" t="s">
        <v>1098</v>
      </c>
      <c r="E3865" s="277" t="s">
        <v>1120</v>
      </c>
      <c r="F3865" s="279" t="s">
        <v>484</v>
      </c>
    </row>
    <row r="3866" spans="1:6" x14ac:dyDescent="0.3">
      <c r="A3866" s="264" t="str">
        <f t="shared" si="60"/>
        <v>Pembroke PinesFL</v>
      </c>
      <c r="B3866" s="269">
        <v>33028</v>
      </c>
      <c r="C3866" s="270" t="s">
        <v>3584</v>
      </c>
      <c r="D3866" s="270" t="s">
        <v>1098</v>
      </c>
      <c r="E3866" s="277" t="s">
        <v>1116</v>
      </c>
      <c r="F3866" s="279" t="s">
        <v>484</v>
      </c>
    </row>
    <row r="3867" spans="1:6" x14ac:dyDescent="0.3">
      <c r="A3867" s="264" t="str">
        <f t="shared" si="60"/>
        <v>Merritt IslandFL</v>
      </c>
      <c r="B3867" s="269">
        <v>32952</v>
      </c>
      <c r="C3867" s="270" t="s">
        <v>3755</v>
      </c>
      <c r="D3867" s="270" t="s">
        <v>1098</v>
      </c>
      <c r="E3867" s="277" t="s">
        <v>1129</v>
      </c>
      <c r="F3867" s="279" t="s">
        <v>484</v>
      </c>
    </row>
    <row r="3868" spans="1:6" x14ac:dyDescent="0.3">
      <c r="A3868" s="264" t="str">
        <f t="shared" si="60"/>
        <v>Lynn HavenFL</v>
      </c>
      <c r="B3868" s="269">
        <v>32444</v>
      </c>
      <c r="C3868" s="270" t="s">
        <v>3778</v>
      </c>
      <c r="D3868" s="270" t="s">
        <v>1098</v>
      </c>
      <c r="E3868" s="277" t="s">
        <v>1131</v>
      </c>
      <c r="F3868" s="279" t="s">
        <v>484</v>
      </c>
    </row>
    <row r="3869" spans="1:6" x14ac:dyDescent="0.3">
      <c r="A3869" s="264" t="str">
        <f t="shared" si="60"/>
        <v>Cutler BayFL</v>
      </c>
      <c r="B3869" s="269">
        <v>33189</v>
      </c>
      <c r="C3869" s="270" t="s">
        <v>3779</v>
      </c>
      <c r="D3869" s="270" t="s">
        <v>1098</v>
      </c>
      <c r="E3869" s="277" t="s">
        <v>1116</v>
      </c>
      <c r="F3869" s="279" t="s">
        <v>484</v>
      </c>
    </row>
    <row r="3870" spans="1:6" x14ac:dyDescent="0.3">
      <c r="A3870" s="264" t="str">
        <f t="shared" si="60"/>
        <v>Doctor PhillipsFL</v>
      </c>
      <c r="B3870" s="269">
        <v>32836</v>
      </c>
      <c r="C3870" s="270" t="s">
        <v>3729</v>
      </c>
      <c r="D3870" s="270" t="s">
        <v>1098</v>
      </c>
      <c r="E3870" s="277" t="s">
        <v>1126</v>
      </c>
      <c r="F3870" s="279" t="s">
        <v>484</v>
      </c>
    </row>
    <row r="3871" spans="1:6" x14ac:dyDescent="0.3">
      <c r="A3871" s="264" t="str">
        <f t="shared" si="60"/>
        <v>MulberryFL</v>
      </c>
      <c r="B3871" s="269">
        <v>33860</v>
      </c>
      <c r="C3871" s="270" t="s">
        <v>1825</v>
      </c>
      <c r="D3871" s="270" t="s">
        <v>1098</v>
      </c>
      <c r="E3871" s="277" t="s">
        <v>1115</v>
      </c>
      <c r="F3871" s="279" t="s">
        <v>484</v>
      </c>
    </row>
    <row r="3872" spans="1:6" x14ac:dyDescent="0.3">
      <c r="A3872" s="264" t="str">
        <f t="shared" si="60"/>
        <v>ClearwaterFL</v>
      </c>
      <c r="B3872" s="269">
        <v>33759</v>
      </c>
      <c r="C3872" s="270" t="s">
        <v>3690</v>
      </c>
      <c r="D3872" s="270" t="s">
        <v>1098</v>
      </c>
      <c r="E3872" s="277" t="s">
        <v>1145</v>
      </c>
      <c r="F3872" s="279" t="s">
        <v>484</v>
      </c>
    </row>
    <row r="3873" spans="1:6" x14ac:dyDescent="0.3">
      <c r="A3873" s="264" t="str">
        <f t="shared" si="60"/>
        <v>HomosassaFL</v>
      </c>
      <c r="B3873" s="269">
        <v>34446</v>
      </c>
      <c r="C3873" s="270" t="s">
        <v>3780</v>
      </c>
      <c r="D3873" s="270" t="s">
        <v>1098</v>
      </c>
      <c r="E3873" s="277" t="s">
        <v>1109</v>
      </c>
      <c r="F3873" s="279" t="s">
        <v>484</v>
      </c>
    </row>
    <row r="3874" spans="1:6" x14ac:dyDescent="0.3">
      <c r="A3874" s="264" t="str">
        <f t="shared" si="60"/>
        <v>DebaryFL</v>
      </c>
      <c r="B3874" s="269">
        <v>32713</v>
      </c>
      <c r="C3874" s="270" t="s">
        <v>3781</v>
      </c>
      <c r="D3874" s="270" t="s">
        <v>1098</v>
      </c>
      <c r="E3874" s="277" t="s">
        <v>1106</v>
      </c>
      <c r="F3874" s="279" t="s">
        <v>484</v>
      </c>
    </row>
    <row r="3875" spans="1:6" x14ac:dyDescent="0.3">
      <c r="A3875" s="264" t="str">
        <f t="shared" si="60"/>
        <v>Ormond BeachFL</v>
      </c>
      <c r="B3875" s="269">
        <v>32176</v>
      </c>
      <c r="C3875" s="270" t="s">
        <v>3593</v>
      </c>
      <c r="D3875" s="270" t="s">
        <v>1098</v>
      </c>
      <c r="E3875" s="277" t="s">
        <v>1106</v>
      </c>
      <c r="F3875" s="279" t="s">
        <v>484</v>
      </c>
    </row>
    <row r="3876" spans="1:6" x14ac:dyDescent="0.3">
      <c r="A3876" s="264" t="str">
        <f t="shared" si="60"/>
        <v>SarasotaFL</v>
      </c>
      <c r="B3876" s="269">
        <v>34233</v>
      </c>
      <c r="C3876" s="270" t="s">
        <v>3659</v>
      </c>
      <c r="D3876" s="270" t="s">
        <v>1098</v>
      </c>
      <c r="E3876" s="277" t="s">
        <v>1120</v>
      </c>
      <c r="F3876" s="279" t="s">
        <v>484</v>
      </c>
    </row>
    <row r="3877" spans="1:6" x14ac:dyDescent="0.3">
      <c r="A3877" s="264" t="str">
        <f t="shared" si="60"/>
        <v>Fort Myers BeachFL</v>
      </c>
      <c r="B3877" s="269">
        <v>33931</v>
      </c>
      <c r="C3877" s="270" t="s">
        <v>3782</v>
      </c>
      <c r="D3877" s="270" t="s">
        <v>1098</v>
      </c>
      <c r="E3877" s="277" t="s">
        <v>1101</v>
      </c>
      <c r="F3877" s="279" t="s">
        <v>484</v>
      </c>
    </row>
    <row r="3878" spans="1:6" x14ac:dyDescent="0.3">
      <c r="A3878" s="264" t="str">
        <f t="shared" si="60"/>
        <v>Delray BeachFL</v>
      </c>
      <c r="B3878" s="269">
        <v>33483</v>
      </c>
      <c r="C3878" s="270" t="s">
        <v>3654</v>
      </c>
      <c r="D3878" s="270" t="s">
        <v>1098</v>
      </c>
      <c r="E3878" s="277" t="s">
        <v>1116</v>
      </c>
      <c r="F3878" s="279" t="s">
        <v>484</v>
      </c>
    </row>
    <row r="3879" spans="1:6" x14ac:dyDescent="0.3">
      <c r="A3879" s="264" t="str">
        <f t="shared" si="60"/>
        <v>OrlandoFL</v>
      </c>
      <c r="B3879" s="269">
        <v>32804</v>
      </c>
      <c r="C3879" s="270" t="s">
        <v>3589</v>
      </c>
      <c r="D3879" s="270" t="s">
        <v>1098</v>
      </c>
      <c r="E3879" s="277" t="s">
        <v>1126</v>
      </c>
      <c r="F3879" s="279" t="s">
        <v>484</v>
      </c>
    </row>
    <row r="3880" spans="1:6" x14ac:dyDescent="0.3">
      <c r="A3880" s="264" t="str">
        <f t="shared" si="60"/>
        <v>TitusvilleFL</v>
      </c>
      <c r="B3880" s="269">
        <v>32796</v>
      </c>
      <c r="C3880" s="270" t="s">
        <v>3644</v>
      </c>
      <c r="D3880" s="270" t="s">
        <v>1098</v>
      </c>
      <c r="E3880" s="277" t="s">
        <v>1129</v>
      </c>
      <c r="F3880" s="279" t="s">
        <v>484</v>
      </c>
    </row>
    <row r="3881" spans="1:6" x14ac:dyDescent="0.3">
      <c r="A3881" s="264" t="str">
        <f t="shared" si="60"/>
        <v>Beverly HillsFL</v>
      </c>
      <c r="B3881" s="269">
        <v>34465</v>
      </c>
      <c r="C3881" s="270" t="s">
        <v>2738</v>
      </c>
      <c r="D3881" s="270" t="s">
        <v>1098</v>
      </c>
      <c r="E3881" s="277" t="s">
        <v>1109</v>
      </c>
      <c r="F3881" s="279" t="s">
        <v>484</v>
      </c>
    </row>
    <row r="3882" spans="1:6" x14ac:dyDescent="0.3">
      <c r="A3882" s="264" t="str">
        <f t="shared" si="60"/>
        <v>Dania BeachFL</v>
      </c>
      <c r="B3882" s="269">
        <v>33004</v>
      </c>
      <c r="C3882" s="270" t="s">
        <v>3783</v>
      </c>
      <c r="D3882" s="270" t="s">
        <v>1098</v>
      </c>
      <c r="E3882" s="277" t="s">
        <v>1116</v>
      </c>
      <c r="F3882" s="279" t="s">
        <v>484</v>
      </c>
    </row>
    <row r="3883" spans="1:6" x14ac:dyDescent="0.3">
      <c r="A3883" s="264" t="str">
        <f t="shared" si="60"/>
        <v>OcalaFL</v>
      </c>
      <c r="B3883" s="269">
        <v>34482</v>
      </c>
      <c r="C3883" s="270" t="s">
        <v>1122</v>
      </c>
      <c r="D3883" s="270" t="s">
        <v>1098</v>
      </c>
      <c r="E3883" s="277" t="s">
        <v>1122</v>
      </c>
      <c r="F3883" s="279" t="s">
        <v>484</v>
      </c>
    </row>
    <row r="3884" spans="1:6" x14ac:dyDescent="0.3">
      <c r="A3884" s="264" t="str">
        <f t="shared" si="60"/>
        <v>StuartFL</v>
      </c>
      <c r="B3884" s="269">
        <v>34994</v>
      </c>
      <c r="C3884" s="270" t="s">
        <v>3619</v>
      </c>
      <c r="D3884" s="270" t="s">
        <v>1098</v>
      </c>
      <c r="E3884" s="277" t="s">
        <v>1135</v>
      </c>
      <c r="F3884" s="279" t="s">
        <v>484</v>
      </c>
    </row>
    <row r="3885" spans="1:6" x14ac:dyDescent="0.3">
      <c r="A3885" s="264" t="str">
        <f t="shared" si="60"/>
        <v>HernandoFL</v>
      </c>
      <c r="B3885" s="269">
        <v>34442</v>
      </c>
      <c r="C3885" s="270" t="s">
        <v>3784</v>
      </c>
      <c r="D3885" s="270" t="s">
        <v>1098</v>
      </c>
      <c r="E3885" s="277" t="s">
        <v>1109</v>
      </c>
      <c r="F3885" s="279" t="s">
        <v>484</v>
      </c>
    </row>
    <row r="3886" spans="1:6" x14ac:dyDescent="0.3">
      <c r="A3886" s="264" t="str">
        <f t="shared" si="60"/>
        <v>YuleeFL</v>
      </c>
      <c r="B3886" s="269">
        <v>32097</v>
      </c>
      <c r="C3886" s="270" t="s">
        <v>3785</v>
      </c>
      <c r="D3886" s="270" t="s">
        <v>1098</v>
      </c>
      <c r="E3886" s="277" t="s">
        <v>1034</v>
      </c>
      <c r="F3886" s="279" t="s">
        <v>484</v>
      </c>
    </row>
    <row r="3887" spans="1:6" x14ac:dyDescent="0.3">
      <c r="A3887" s="264" t="str">
        <f t="shared" si="60"/>
        <v>GrovelandFL</v>
      </c>
      <c r="B3887" s="269">
        <v>34736</v>
      </c>
      <c r="C3887" s="270" t="s">
        <v>2948</v>
      </c>
      <c r="D3887" s="270" t="s">
        <v>1098</v>
      </c>
      <c r="E3887" s="277" t="s">
        <v>1126</v>
      </c>
      <c r="F3887" s="279" t="s">
        <v>484</v>
      </c>
    </row>
    <row r="3888" spans="1:6" x14ac:dyDescent="0.3">
      <c r="A3888" s="264" t="str">
        <f t="shared" si="60"/>
        <v>Port CharlotteFL</v>
      </c>
      <c r="B3888" s="269">
        <v>33948</v>
      </c>
      <c r="C3888" s="270" t="s">
        <v>3680</v>
      </c>
      <c r="D3888" s="270" t="s">
        <v>1098</v>
      </c>
      <c r="E3888" s="277" t="s">
        <v>1137</v>
      </c>
      <c r="F3888" s="279" t="s">
        <v>484</v>
      </c>
    </row>
    <row r="3889" spans="1:6" x14ac:dyDescent="0.3">
      <c r="A3889" s="264" t="str">
        <f t="shared" si="60"/>
        <v>Panama City BeachFL</v>
      </c>
      <c r="B3889" s="269">
        <v>32407</v>
      </c>
      <c r="C3889" s="270" t="s">
        <v>3723</v>
      </c>
      <c r="D3889" s="270" t="s">
        <v>1098</v>
      </c>
      <c r="E3889" s="277" t="s">
        <v>1131</v>
      </c>
      <c r="F3889" s="279" t="s">
        <v>484</v>
      </c>
    </row>
    <row r="3890" spans="1:6" x14ac:dyDescent="0.3">
      <c r="A3890" s="264" t="str">
        <f t="shared" si="60"/>
        <v>TampaFL</v>
      </c>
      <c r="B3890" s="269">
        <v>33609</v>
      </c>
      <c r="C3890" s="270" t="s">
        <v>3585</v>
      </c>
      <c r="D3890" s="270" t="s">
        <v>1098</v>
      </c>
      <c r="E3890" s="277" t="s">
        <v>1145</v>
      </c>
      <c r="F3890" s="279" t="s">
        <v>484</v>
      </c>
    </row>
    <row r="3891" spans="1:6" x14ac:dyDescent="0.3">
      <c r="A3891" s="264" t="str">
        <f t="shared" si="60"/>
        <v>Saint CloudFL</v>
      </c>
      <c r="B3891" s="269">
        <v>34771</v>
      </c>
      <c r="C3891" s="270" t="s">
        <v>3758</v>
      </c>
      <c r="D3891" s="270" t="s">
        <v>1098</v>
      </c>
      <c r="E3891" s="277" t="s">
        <v>1126</v>
      </c>
      <c r="F3891" s="279" t="s">
        <v>484</v>
      </c>
    </row>
    <row r="3892" spans="1:6" x14ac:dyDescent="0.3">
      <c r="A3892" s="264" t="str">
        <f t="shared" si="60"/>
        <v>OrlandoFL</v>
      </c>
      <c r="B3892" s="269">
        <v>32826</v>
      </c>
      <c r="C3892" s="270" t="s">
        <v>3589</v>
      </c>
      <c r="D3892" s="270" t="s">
        <v>1098</v>
      </c>
      <c r="E3892" s="277" t="s">
        <v>1126</v>
      </c>
      <c r="F3892" s="279" t="s">
        <v>484</v>
      </c>
    </row>
    <row r="3893" spans="1:6" x14ac:dyDescent="0.3">
      <c r="A3893" s="264" t="str">
        <f t="shared" si="60"/>
        <v>LargoFL</v>
      </c>
      <c r="B3893" s="269">
        <v>33773</v>
      </c>
      <c r="C3893" s="270" t="s">
        <v>3673</v>
      </c>
      <c r="D3893" s="270" t="s">
        <v>1098</v>
      </c>
      <c r="E3893" s="277" t="s">
        <v>1145</v>
      </c>
      <c r="F3893" s="279" t="s">
        <v>484</v>
      </c>
    </row>
    <row r="3894" spans="1:6" x14ac:dyDescent="0.3">
      <c r="A3894" s="264" t="str">
        <f t="shared" si="60"/>
        <v>North MiamiFL</v>
      </c>
      <c r="B3894" s="269">
        <v>33181</v>
      </c>
      <c r="C3894" s="270" t="s">
        <v>3652</v>
      </c>
      <c r="D3894" s="270" t="s">
        <v>1098</v>
      </c>
      <c r="E3894" s="277" t="s">
        <v>1116</v>
      </c>
      <c r="F3894" s="279" t="s">
        <v>484</v>
      </c>
    </row>
    <row r="3895" spans="1:6" x14ac:dyDescent="0.3">
      <c r="A3895" s="264" t="str">
        <f t="shared" si="60"/>
        <v>Safety HarborFL</v>
      </c>
      <c r="B3895" s="269">
        <v>34695</v>
      </c>
      <c r="C3895" s="270" t="s">
        <v>3786</v>
      </c>
      <c r="D3895" s="270" t="s">
        <v>1098</v>
      </c>
      <c r="E3895" s="277" t="s">
        <v>1145</v>
      </c>
      <c r="F3895" s="279" t="s">
        <v>484</v>
      </c>
    </row>
    <row r="3896" spans="1:6" x14ac:dyDescent="0.3">
      <c r="A3896" s="264" t="str">
        <f t="shared" si="60"/>
        <v>Kendall WestFL</v>
      </c>
      <c r="B3896" s="269">
        <v>33185</v>
      </c>
      <c r="C3896" s="270" t="s">
        <v>3679</v>
      </c>
      <c r="D3896" s="270" t="s">
        <v>1098</v>
      </c>
      <c r="E3896" s="277" t="s">
        <v>1116</v>
      </c>
      <c r="F3896" s="279" t="s">
        <v>484</v>
      </c>
    </row>
    <row r="3897" spans="1:6" x14ac:dyDescent="0.3">
      <c r="A3897" s="264" t="str">
        <f t="shared" si="60"/>
        <v>SunriseFL</v>
      </c>
      <c r="B3897" s="269">
        <v>33323</v>
      </c>
      <c r="C3897" s="270" t="s">
        <v>3629</v>
      </c>
      <c r="D3897" s="270" t="s">
        <v>1098</v>
      </c>
      <c r="E3897" s="277" t="s">
        <v>1116</v>
      </c>
      <c r="F3897" s="279" t="s">
        <v>484</v>
      </c>
    </row>
    <row r="3898" spans="1:6" x14ac:dyDescent="0.3">
      <c r="A3898" s="264" t="str">
        <f t="shared" si="60"/>
        <v>GainesvilleFL</v>
      </c>
      <c r="B3898" s="269">
        <v>32601</v>
      </c>
      <c r="C3898" s="270" t="s">
        <v>1107</v>
      </c>
      <c r="D3898" s="270" t="s">
        <v>1098</v>
      </c>
      <c r="E3898" s="277" t="s">
        <v>1107</v>
      </c>
      <c r="F3898" s="279" t="s">
        <v>484</v>
      </c>
    </row>
    <row r="3899" spans="1:6" x14ac:dyDescent="0.3">
      <c r="A3899" s="264" t="str">
        <f t="shared" si="60"/>
        <v>EdgewaterFL</v>
      </c>
      <c r="B3899" s="269">
        <v>32141</v>
      </c>
      <c r="C3899" s="270" t="s">
        <v>3787</v>
      </c>
      <c r="D3899" s="270" t="s">
        <v>1098</v>
      </c>
      <c r="E3899" s="277" t="s">
        <v>1106</v>
      </c>
      <c r="F3899" s="279" t="s">
        <v>484</v>
      </c>
    </row>
    <row r="3900" spans="1:6" x14ac:dyDescent="0.3">
      <c r="A3900" s="264" t="str">
        <f t="shared" si="60"/>
        <v>Citrus RidgeFL</v>
      </c>
      <c r="B3900" s="269">
        <v>34714</v>
      </c>
      <c r="C3900" s="270" t="s">
        <v>3735</v>
      </c>
      <c r="D3900" s="270" t="s">
        <v>1098</v>
      </c>
      <c r="E3900" s="277" t="s">
        <v>1126</v>
      </c>
      <c r="F3900" s="279" t="s">
        <v>484</v>
      </c>
    </row>
    <row r="3901" spans="1:6" x14ac:dyDescent="0.3">
      <c r="A3901" s="264" t="str">
        <f t="shared" si="60"/>
        <v>TampaFL</v>
      </c>
      <c r="B3901" s="269">
        <v>33603</v>
      </c>
      <c r="C3901" s="270" t="s">
        <v>3585</v>
      </c>
      <c r="D3901" s="270" t="s">
        <v>1098</v>
      </c>
      <c r="E3901" s="277" t="s">
        <v>1145</v>
      </c>
      <c r="F3901" s="279" t="s">
        <v>484</v>
      </c>
    </row>
    <row r="3902" spans="1:6" x14ac:dyDescent="0.3">
      <c r="A3902" s="264" t="str">
        <f t="shared" si="60"/>
        <v>Saint PetersburgFL</v>
      </c>
      <c r="B3902" s="269">
        <v>33711</v>
      </c>
      <c r="C3902" s="270" t="s">
        <v>3678</v>
      </c>
      <c r="D3902" s="270" t="s">
        <v>1098</v>
      </c>
      <c r="E3902" s="277" t="s">
        <v>1145</v>
      </c>
      <c r="F3902" s="279" t="s">
        <v>484</v>
      </c>
    </row>
    <row r="3903" spans="1:6" x14ac:dyDescent="0.3">
      <c r="A3903" s="264" t="str">
        <f t="shared" si="60"/>
        <v>Key LargoFL</v>
      </c>
      <c r="B3903" s="269">
        <v>33037</v>
      </c>
      <c r="C3903" s="270" t="s">
        <v>3788</v>
      </c>
      <c r="D3903" s="270" t="s">
        <v>1098</v>
      </c>
      <c r="E3903" s="277" t="s">
        <v>1112</v>
      </c>
      <c r="F3903" s="279" t="s">
        <v>484</v>
      </c>
    </row>
    <row r="3904" spans="1:6" x14ac:dyDescent="0.3">
      <c r="A3904" s="264" t="str">
        <f t="shared" si="60"/>
        <v>Boca RatonFL</v>
      </c>
      <c r="B3904" s="269">
        <v>33431</v>
      </c>
      <c r="C3904" s="270" t="s">
        <v>3607</v>
      </c>
      <c r="D3904" s="270" t="s">
        <v>1098</v>
      </c>
      <c r="E3904" s="277" t="s">
        <v>1116</v>
      </c>
      <c r="F3904" s="279" t="s">
        <v>484</v>
      </c>
    </row>
    <row r="3905" spans="1:6" x14ac:dyDescent="0.3">
      <c r="A3905" s="264" t="str">
        <f t="shared" si="60"/>
        <v>JacksonvilleFL</v>
      </c>
      <c r="B3905" s="269">
        <v>32206</v>
      </c>
      <c r="C3905" s="270" t="s">
        <v>1034</v>
      </c>
      <c r="D3905" s="270" t="s">
        <v>1098</v>
      </c>
      <c r="E3905" s="277" t="s">
        <v>1034</v>
      </c>
      <c r="F3905" s="279" t="s">
        <v>484</v>
      </c>
    </row>
    <row r="3906" spans="1:6" x14ac:dyDescent="0.3">
      <c r="A3906" s="264" t="str">
        <f t="shared" si="60"/>
        <v>Boynton BeachFL</v>
      </c>
      <c r="B3906" s="269">
        <v>33472</v>
      </c>
      <c r="C3906" s="270" t="s">
        <v>3609</v>
      </c>
      <c r="D3906" s="270" t="s">
        <v>1098</v>
      </c>
      <c r="E3906" s="277" t="s">
        <v>1116</v>
      </c>
      <c r="F3906" s="279" t="s">
        <v>484</v>
      </c>
    </row>
    <row r="3907" spans="1:6" x14ac:dyDescent="0.3">
      <c r="A3907" s="264" t="str">
        <f t="shared" si="60"/>
        <v>Lehigh AcresFL</v>
      </c>
      <c r="B3907" s="269">
        <v>33971</v>
      </c>
      <c r="C3907" s="270" t="s">
        <v>3761</v>
      </c>
      <c r="D3907" s="270" t="s">
        <v>1098</v>
      </c>
      <c r="E3907" s="277" t="s">
        <v>1101</v>
      </c>
      <c r="F3907" s="279" t="s">
        <v>484</v>
      </c>
    </row>
    <row r="3908" spans="1:6" x14ac:dyDescent="0.3">
      <c r="A3908" s="264" t="str">
        <f t="shared" ref="A3908:A3971" si="61">CONCATENATE(C3908,D3908)</f>
        <v>OrlandoFL</v>
      </c>
      <c r="B3908" s="269">
        <v>32805</v>
      </c>
      <c r="C3908" s="270" t="s">
        <v>3589</v>
      </c>
      <c r="D3908" s="270" t="s">
        <v>1098</v>
      </c>
      <c r="E3908" s="277" t="s">
        <v>1126</v>
      </c>
      <c r="F3908" s="279" t="s">
        <v>484</v>
      </c>
    </row>
    <row r="3909" spans="1:6" x14ac:dyDescent="0.3">
      <c r="A3909" s="264" t="str">
        <f t="shared" si="61"/>
        <v>Lake WalesFL</v>
      </c>
      <c r="B3909" s="269">
        <v>33898</v>
      </c>
      <c r="C3909" s="270" t="s">
        <v>3789</v>
      </c>
      <c r="D3909" s="270" t="s">
        <v>1098</v>
      </c>
      <c r="E3909" s="277" t="s">
        <v>1115</v>
      </c>
      <c r="F3909" s="279" t="s">
        <v>484</v>
      </c>
    </row>
    <row r="3910" spans="1:6" x14ac:dyDescent="0.3">
      <c r="A3910" s="264" t="str">
        <f t="shared" si="61"/>
        <v>Town 'n' CountryFL</v>
      </c>
      <c r="B3910" s="269">
        <v>33634</v>
      </c>
      <c r="C3910" s="270" t="s">
        <v>3630</v>
      </c>
      <c r="D3910" s="270" t="s">
        <v>1098</v>
      </c>
      <c r="E3910" s="277" t="s">
        <v>1145</v>
      </c>
      <c r="F3910" s="279" t="s">
        <v>484</v>
      </c>
    </row>
    <row r="3911" spans="1:6" x14ac:dyDescent="0.3">
      <c r="A3911" s="264" t="str">
        <f t="shared" si="61"/>
        <v>Ponte VedraFL</v>
      </c>
      <c r="B3911" s="269">
        <v>32081</v>
      </c>
      <c r="C3911" s="270" t="s">
        <v>3790</v>
      </c>
      <c r="D3911" s="270" t="s">
        <v>1098</v>
      </c>
      <c r="E3911" s="277" t="s">
        <v>1034</v>
      </c>
      <c r="F3911" s="279" t="s">
        <v>484</v>
      </c>
    </row>
    <row r="3912" spans="1:6" x14ac:dyDescent="0.3">
      <c r="A3912" s="264" t="str">
        <f t="shared" si="61"/>
        <v>JacksonvilleFL</v>
      </c>
      <c r="B3912" s="269">
        <v>32226</v>
      </c>
      <c r="C3912" s="270" t="s">
        <v>1034</v>
      </c>
      <c r="D3912" s="270" t="s">
        <v>1098</v>
      </c>
      <c r="E3912" s="277" t="s">
        <v>1034</v>
      </c>
      <c r="F3912" s="279" t="s">
        <v>484</v>
      </c>
    </row>
    <row r="3913" spans="1:6" x14ac:dyDescent="0.3">
      <c r="A3913" s="264" t="str">
        <f t="shared" si="61"/>
        <v>TequestaFL</v>
      </c>
      <c r="B3913" s="269">
        <v>33469</v>
      </c>
      <c r="C3913" s="270" t="s">
        <v>3791</v>
      </c>
      <c r="D3913" s="270" t="s">
        <v>1098</v>
      </c>
      <c r="E3913" s="277" t="s">
        <v>1116</v>
      </c>
      <c r="F3913" s="279" t="s">
        <v>484</v>
      </c>
    </row>
    <row r="3914" spans="1:6" x14ac:dyDescent="0.3">
      <c r="A3914" s="264" t="str">
        <f t="shared" si="61"/>
        <v>TallahasseeFL</v>
      </c>
      <c r="B3914" s="269">
        <v>32305</v>
      </c>
      <c r="C3914" s="270" t="s">
        <v>1143</v>
      </c>
      <c r="D3914" s="270" t="s">
        <v>1098</v>
      </c>
      <c r="E3914" s="277" t="s">
        <v>1143</v>
      </c>
      <c r="F3914" s="279" t="s">
        <v>484</v>
      </c>
    </row>
    <row r="3915" spans="1:6" x14ac:dyDescent="0.3">
      <c r="A3915" s="264" t="str">
        <f t="shared" si="61"/>
        <v>NaplesFL</v>
      </c>
      <c r="B3915" s="269">
        <v>34102</v>
      </c>
      <c r="C3915" s="270" t="s">
        <v>3646</v>
      </c>
      <c r="D3915" s="270" t="s">
        <v>1098</v>
      </c>
      <c r="E3915" s="277" t="s">
        <v>1118</v>
      </c>
      <c r="F3915" s="279" t="s">
        <v>484</v>
      </c>
    </row>
    <row r="3916" spans="1:6" x14ac:dyDescent="0.3">
      <c r="A3916" s="264" t="str">
        <f t="shared" si="61"/>
        <v>MiamiFL</v>
      </c>
      <c r="B3916" s="269">
        <v>33129</v>
      </c>
      <c r="C3916" s="270" t="s">
        <v>2039</v>
      </c>
      <c r="D3916" s="270" t="s">
        <v>1098</v>
      </c>
      <c r="E3916" s="277" t="s">
        <v>1116</v>
      </c>
      <c r="F3916" s="279" t="s">
        <v>484</v>
      </c>
    </row>
    <row r="3917" spans="1:6" x14ac:dyDescent="0.3">
      <c r="A3917" s="264" t="str">
        <f t="shared" si="61"/>
        <v>OcalaFL</v>
      </c>
      <c r="B3917" s="269">
        <v>34480</v>
      </c>
      <c r="C3917" s="270" t="s">
        <v>1122</v>
      </c>
      <c r="D3917" s="270" t="s">
        <v>1098</v>
      </c>
      <c r="E3917" s="277" t="s">
        <v>1122</v>
      </c>
      <c r="F3917" s="279" t="s">
        <v>484</v>
      </c>
    </row>
    <row r="3918" spans="1:6" x14ac:dyDescent="0.3">
      <c r="A3918" s="264" t="str">
        <f t="shared" si="61"/>
        <v>North PortFL</v>
      </c>
      <c r="B3918" s="269">
        <v>34286</v>
      </c>
      <c r="C3918" s="270" t="s">
        <v>3702</v>
      </c>
      <c r="D3918" s="270" t="s">
        <v>1098</v>
      </c>
      <c r="E3918" s="277" t="s">
        <v>1120</v>
      </c>
      <c r="F3918" s="279" t="s">
        <v>484</v>
      </c>
    </row>
    <row r="3919" spans="1:6" x14ac:dyDescent="0.3">
      <c r="A3919" s="264" t="str">
        <f t="shared" si="61"/>
        <v>WimaumaFL</v>
      </c>
      <c r="B3919" s="269">
        <v>33598</v>
      </c>
      <c r="C3919" s="270" t="s">
        <v>3792</v>
      </c>
      <c r="D3919" s="270" t="s">
        <v>1098</v>
      </c>
      <c r="E3919" s="277" t="s">
        <v>1145</v>
      </c>
      <c r="F3919" s="279" t="s">
        <v>484</v>
      </c>
    </row>
    <row r="3920" spans="1:6" x14ac:dyDescent="0.3">
      <c r="A3920" s="264" t="str">
        <f t="shared" si="61"/>
        <v>West Palm BeachFL</v>
      </c>
      <c r="B3920" s="269">
        <v>33405</v>
      </c>
      <c r="C3920" s="270" t="s">
        <v>3672</v>
      </c>
      <c r="D3920" s="270" t="s">
        <v>1098</v>
      </c>
      <c r="E3920" s="277" t="s">
        <v>1116</v>
      </c>
      <c r="F3920" s="279" t="s">
        <v>484</v>
      </c>
    </row>
    <row r="3921" spans="1:6" x14ac:dyDescent="0.3">
      <c r="A3921" s="264" t="str">
        <f t="shared" si="61"/>
        <v>OcalaFL</v>
      </c>
      <c r="B3921" s="269">
        <v>34474</v>
      </c>
      <c r="C3921" s="270" t="s">
        <v>1122</v>
      </c>
      <c r="D3921" s="270" t="s">
        <v>1098</v>
      </c>
      <c r="E3921" s="277" t="s">
        <v>1122</v>
      </c>
      <c r="F3921" s="279" t="s">
        <v>484</v>
      </c>
    </row>
    <row r="3922" spans="1:6" x14ac:dyDescent="0.3">
      <c r="A3922" s="264" t="str">
        <f t="shared" si="61"/>
        <v>OcalaFL</v>
      </c>
      <c r="B3922" s="269">
        <v>34473</v>
      </c>
      <c r="C3922" s="270" t="s">
        <v>1122</v>
      </c>
      <c r="D3922" s="270" t="s">
        <v>1098</v>
      </c>
      <c r="E3922" s="277" t="s">
        <v>1122</v>
      </c>
      <c r="F3922" s="279" t="s">
        <v>484</v>
      </c>
    </row>
    <row r="3923" spans="1:6" x14ac:dyDescent="0.3">
      <c r="A3923" s="264" t="str">
        <f t="shared" si="61"/>
        <v>North MiamiFL</v>
      </c>
      <c r="B3923" s="269">
        <v>33168</v>
      </c>
      <c r="C3923" s="270" t="s">
        <v>3652</v>
      </c>
      <c r="D3923" s="270" t="s">
        <v>1098</v>
      </c>
      <c r="E3923" s="277" t="s">
        <v>1116</v>
      </c>
      <c r="F3923" s="279" t="s">
        <v>484</v>
      </c>
    </row>
    <row r="3924" spans="1:6" x14ac:dyDescent="0.3">
      <c r="A3924" s="264" t="str">
        <f t="shared" si="61"/>
        <v>Punta GordaFL</v>
      </c>
      <c r="B3924" s="269">
        <v>33983</v>
      </c>
      <c r="C3924" s="270" t="s">
        <v>1137</v>
      </c>
      <c r="D3924" s="270" t="s">
        <v>1098</v>
      </c>
      <c r="E3924" s="277" t="s">
        <v>1137</v>
      </c>
      <c r="F3924" s="279" t="s">
        <v>484</v>
      </c>
    </row>
    <row r="3925" spans="1:6" x14ac:dyDescent="0.3">
      <c r="A3925" s="264" t="str">
        <f t="shared" si="61"/>
        <v>SebringFL</v>
      </c>
      <c r="B3925" s="269">
        <v>33872</v>
      </c>
      <c r="C3925" s="270" t="s">
        <v>1141</v>
      </c>
      <c r="D3925" s="270" t="s">
        <v>1098</v>
      </c>
      <c r="E3925" s="277" t="s">
        <v>1141</v>
      </c>
      <c r="F3925" s="279" t="s">
        <v>484</v>
      </c>
    </row>
    <row r="3926" spans="1:6" x14ac:dyDescent="0.3">
      <c r="A3926" s="264" t="str">
        <f t="shared" si="61"/>
        <v>EllentonFL</v>
      </c>
      <c r="B3926" s="269">
        <v>34222</v>
      </c>
      <c r="C3926" s="270" t="s">
        <v>3793</v>
      </c>
      <c r="D3926" s="270" t="s">
        <v>1098</v>
      </c>
      <c r="E3926" s="277" t="s">
        <v>1120</v>
      </c>
      <c r="F3926" s="279" t="s">
        <v>484</v>
      </c>
    </row>
    <row r="3927" spans="1:6" x14ac:dyDescent="0.3">
      <c r="A3927" s="264" t="str">
        <f t="shared" si="61"/>
        <v>Citrus RidgeFL</v>
      </c>
      <c r="B3927" s="269">
        <v>33896</v>
      </c>
      <c r="C3927" s="270" t="s">
        <v>3735</v>
      </c>
      <c r="D3927" s="270" t="s">
        <v>1098</v>
      </c>
      <c r="E3927" s="277" t="s">
        <v>1126</v>
      </c>
      <c r="F3927" s="279" t="s">
        <v>484</v>
      </c>
    </row>
    <row r="3928" spans="1:6" x14ac:dyDescent="0.3">
      <c r="A3928" s="264" t="str">
        <f t="shared" si="61"/>
        <v>Lake CityFL</v>
      </c>
      <c r="B3928" s="269">
        <v>32024</v>
      </c>
      <c r="C3928" s="270" t="s">
        <v>1114</v>
      </c>
      <c r="D3928" s="270" t="s">
        <v>1098</v>
      </c>
      <c r="E3928" s="277" t="s">
        <v>1114</v>
      </c>
      <c r="F3928" s="279" t="s">
        <v>484</v>
      </c>
    </row>
    <row r="3929" spans="1:6" x14ac:dyDescent="0.3">
      <c r="A3929" s="264" t="str">
        <f t="shared" si="61"/>
        <v>Lake CityFL</v>
      </c>
      <c r="B3929" s="269">
        <v>32025</v>
      </c>
      <c r="C3929" s="270" t="s">
        <v>1114</v>
      </c>
      <c r="D3929" s="270" t="s">
        <v>1098</v>
      </c>
      <c r="E3929" s="277" t="s">
        <v>1114</v>
      </c>
      <c r="F3929" s="279" t="s">
        <v>484</v>
      </c>
    </row>
    <row r="3930" spans="1:6" x14ac:dyDescent="0.3">
      <c r="A3930" s="264" t="str">
        <f t="shared" si="61"/>
        <v>South HighpointFL</v>
      </c>
      <c r="B3930" s="269">
        <v>33760</v>
      </c>
      <c r="C3930" s="270" t="s">
        <v>3794</v>
      </c>
      <c r="D3930" s="270" t="s">
        <v>1098</v>
      </c>
      <c r="E3930" s="277" t="s">
        <v>1145</v>
      </c>
      <c r="F3930" s="279" t="s">
        <v>484</v>
      </c>
    </row>
    <row r="3931" spans="1:6" x14ac:dyDescent="0.3">
      <c r="A3931" s="264" t="str">
        <f t="shared" si="61"/>
        <v>Fort LauderdaleFL</v>
      </c>
      <c r="B3931" s="269">
        <v>33316</v>
      </c>
      <c r="C3931" s="270" t="s">
        <v>3596</v>
      </c>
      <c r="D3931" s="270" t="s">
        <v>1098</v>
      </c>
      <c r="E3931" s="277" t="s">
        <v>1116</v>
      </c>
      <c r="F3931" s="279" t="s">
        <v>484</v>
      </c>
    </row>
    <row r="3932" spans="1:6" x14ac:dyDescent="0.3">
      <c r="A3932" s="264" t="str">
        <f t="shared" si="61"/>
        <v>MelbourneFL</v>
      </c>
      <c r="B3932" s="269">
        <v>32934</v>
      </c>
      <c r="C3932" s="270" t="s">
        <v>3627</v>
      </c>
      <c r="D3932" s="270" t="s">
        <v>1098</v>
      </c>
      <c r="E3932" s="277" t="s">
        <v>1129</v>
      </c>
      <c r="F3932" s="279" t="s">
        <v>484</v>
      </c>
    </row>
    <row r="3933" spans="1:6" x14ac:dyDescent="0.3">
      <c r="A3933" s="264" t="str">
        <f t="shared" si="61"/>
        <v>Saint PetersburgFL</v>
      </c>
      <c r="B3933" s="269">
        <v>33704</v>
      </c>
      <c r="C3933" s="270" t="s">
        <v>3678</v>
      </c>
      <c r="D3933" s="270" t="s">
        <v>1098</v>
      </c>
      <c r="E3933" s="277" t="s">
        <v>1145</v>
      </c>
      <c r="F3933" s="279" t="s">
        <v>484</v>
      </c>
    </row>
    <row r="3934" spans="1:6" x14ac:dyDescent="0.3">
      <c r="A3934" s="264" t="str">
        <f t="shared" si="61"/>
        <v>Longboat KeyFL</v>
      </c>
      <c r="B3934" s="269">
        <v>34228</v>
      </c>
      <c r="C3934" s="270" t="s">
        <v>3795</v>
      </c>
      <c r="D3934" s="270" t="s">
        <v>1098</v>
      </c>
      <c r="E3934" s="277" t="s">
        <v>1120</v>
      </c>
      <c r="F3934" s="279" t="s">
        <v>484</v>
      </c>
    </row>
    <row r="3935" spans="1:6" x14ac:dyDescent="0.3">
      <c r="A3935" s="264" t="str">
        <f t="shared" si="61"/>
        <v>SarasotaFL</v>
      </c>
      <c r="B3935" s="269">
        <v>34235</v>
      </c>
      <c r="C3935" s="270" t="s">
        <v>3659</v>
      </c>
      <c r="D3935" s="270" t="s">
        <v>1098</v>
      </c>
      <c r="E3935" s="277" t="s">
        <v>1120</v>
      </c>
      <c r="F3935" s="279" t="s">
        <v>484</v>
      </c>
    </row>
    <row r="3936" spans="1:6" x14ac:dyDescent="0.3">
      <c r="A3936" s="264" t="str">
        <f t="shared" si="61"/>
        <v>Cape CanaveralFL</v>
      </c>
      <c r="B3936" s="269">
        <v>32920</v>
      </c>
      <c r="C3936" s="270" t="s">
        <v>3796</v>
      </c>
      <c r="D3936" s="270" t="s">
        <v>1098</v>
      </c>
      <c r="E3936" s="277" t="s">
        <v>1129</v>
      </c>
      <c r="F3936" s="279" t="s">
        <v>484</v>
      </c>
    </row>
    <row r="3937" spans="1:6" x14ac:dyDescent="0.3">
      <c r="A3937" s="264" t="str">
        <f t="shared" si="61"/>
        <v>Plant CityFL</v>
      </c>
      <c r="B3937" s="269">
        <v>33566</v>
      </c>
      <c r="C3937" s="270" t="s">
        <v>3750</v>
      </c>
      <c r="D3937" s="270" t="s">
        <v>1098</v>
      </c>
      <c r="E3937" s="277" t="s">
        <v>1145</v>
      </c>
      <c r="F3937" s="279" t="s">
        <v>484</v>
      </c>
    </row>
    <row r="3938" spans="1:6" x14ac:dyDescent="0.3">
      <c r="A3938" s="264" t="str">
        <f t="shared" si="61"/>
        <v>ClearwaterFL</v>
      </c>
      <c r="B3938" s="269">
        <v>33767</v>
      </c>
      <c r="C3938" s="270" t="s">
        <v>3690</v>
      </c>
      <c r="D3938" s="270" t="s">
        <v>1098</v>
      </c>
      <c r="E3938" s="277" t="s">
        <v>1145</v>
      </c>
      <c r="F3938" s="279" t="s">
        <v>484</v>
      </c>
    </row>
    <row r="3939" spans="1:6" x14ac:dyDescent="0.3">
      <c r="A3939" s="264" t="str">
        <f t="shared" si="61"/>
        <v>Fort PierceFL</v>
      </c>
      <c r="B3939" s="269">
        <v>34951</v>
      </c>
      <c r="C3939" s="270" t="s">
        <v>3744</v>
      </c>
      <c r="D3939" s="270" t="s">
        <v>1098</v>
      </c>
      <c r="E3939" s="277" t="s">
        <v>1135</v>
      </c>
      <c r="F3939" s="279" t="s">
        <v>484</v>
      </c>
    </row>
    <row r="3940" spans="1:6" x14ac:dyDescent="0.3">
      <c r="A3940" s="264" t="str">
        <f t="shared" si="61"/>
        <v>Palm HarborFL</v>
      </c>
      <c r="B3940" s="269">
        <v>34685</v>
      </c>
      <c r="C3940" s="270" t="s">
        <v>3699</v>
      </c>
      <c r="D3940" s="270" t="s">
        <v>1098</v>
      </c>
      <c r="E3940" s="277" t="s">
        <v>1145</v>
      </c>
      <c r="F3940" s="279" t="s">
        <v>484</v>
      </c>
    </row>
    <row r="3941" spans="1:6" x14ac:dyDescent="0.3">
      <c r="A3941" s="264" t="str">
        <f t="shared" si="61"/>
        <v>ImmokaleeFL</v>
      </c>
      <c r="B3941" s="269">
        <v>34142</v>
      </c>
      <c r="C3941" s="270" t="s">
        <v>3797</v>
      </c>
      <c r="D3941" s="270" t="s">
        <v>1098</v>
      </c>
      <c r="E3941" s="277" t="s">
        <v>1118</v>
      </c>
      <c r="F3941" s="279" t="s">
        <v>484</v>
      </c>
    </row>
    <row r="3942" spans="1:6" x14ac:dyDescent="0.3">
      <c r="A3942" s="264" t="str">
        <f t="shared" si="61"/>
        <v>Town 'n' CountryFL</v>
      </c>
      <c r="B3942" s="269">
        <v>33635</v>
      </c>
      <c r="C3942" s="270" t="s">
        <v>3630</v>
      </c>
      <c r="D3942" s="270" t="s">
        <v>1098</v>
      </c>
      <c r="E3942" s="277" t="s">
        <v>1145</v>
      </c>
      <c r="F3942" s="279" t="s">
        <v>484</v>
      </c>
    </row>
    <row r="3943" spans="1:6" x14ac:dyDescent="0.3">
      <c r="A3943" s="264" t="str">
        <f t="shared" si="61"/>
        <v>Dade CityFL</v>
      </c>
      <c r="B3943" s="269">
        <v>33525</v>
      </c>
      <c r="C3943" s="270" t="s">
        <v>3798</v>
      </c>
      <c r="D3943" s="270" t="s">
        <v>1098</v>
      </c>
      <c r="E3943" s="277" t="s">
        <v>1145</v>
      </c>
      <c r="F3943" s="279" t="s">
        <v>484</v>
      </c>
    </row>
    <row r="3944" spans="1:6" x14ac:dyDescent="0.3">
      <c r="A3944" s="264" t="str">
        <f t="shared" si="61"/>
        <v>SeminoleFL</v>
      </c>
      <c r="B3944" s="269">
        <v>33777</v>
      </c>
      <c r="C3944" s="270" t="s">
        <v>1576</v>
      </c>
      <c r="D3944" s="270" t="s">
        <v>1098</v>
      </c>
      <c r="E3944" s="277" t="s">
        <v>1145</v>
      </c>
      <c r="F3944" s="279" t="s">
        <v>484</v>
      </c>
    </row>
    <row r="3945" spans="1:6" x14ac:dyDescent="0.3">
      <c r="A3945" s="264" t="str">
        <f t="shared" si="61"/>
        <v>Temple TerraceFL</v>
      </c>
      <c r="B3945" s="269">
        <v>33637</v>
      </c>
      <c r="C3945" s="270" t="s">
        <v>3631</v>
      </c>
      <c r="D3945" s="270" t="s">
        <v>1098</v>
      </c>
      <c r="E3945" s="277" t="s">
        <v>1145</v>
      </c>
      <c r="F3945" s="279" t="s">
        <v>484</v>
      </c>
    </row>
    <row r="3946" spans="1:6" x14ac:dyDescent="0.3">
      <c r="A3946" s="264" t="str">
        <f t="shared" si="61"/>
        <v>SarasotaFL</v>
      </c>
      <c r="B3946" s="269">
        <v>34239</v>
      </c>
      <c r="C3946" s="270" t="s">
        <v>3659</v>
      </c>
      <c r="D3946" s="270" t="s">
        <v>1098</v>
      </c>
      <c r="E3946" s="277" t="s">
        <v>1120</v>
      </c>
      <c r="F3946" s="279" t="s">
        <v>484</v>
      </c>
    </row>
    <row r="3947" spans="1:6" x14ac:dyDescent="0.3">
      <c r="A3947" s="264" t="str">
        <f t="shared" si="61"/>
        <v>WestonFL</v>
      </c>
      <c r="B3947" s="269">
        <v>33331</v>
      </c>
      <c r="C3947" s="270" t="s">
        <v>3492</v>
      </c>
      <c r="D3947" s="270" t="s">
        <v>1098</v>
      </c>
      <c r="E3947" s="277" t="s">
        <v>1116</v>
      </c>
      <c r="F3947" s="279" t="s">
        <v>484</v>
      </c>
    </row>
    <row r="3948" spans="1:6" x14ac:dyDescent="0.3">
      <c r="A3948" s="264" t="str">
        <f t="shared" si="61"/>
        <v>Belle GladeFL</v>
      </c>
      <c r="B3948" s="269">
        <v>33430</v>
      </c>
      <c r="C3948" s="270" t="s">
        <v>3799</v>
      </c>
      <c r="D3948" s="270" t="s">
        <v>1098</v>
      </c>
      <c r="E3948" s="277" t="s">
        <v>1116</v>
      </c>
      <c r="F3948" s="279" t="s">
        <v>484</v>
      </c>
    </row>
    <row r="3949" spans="1:6" x14ac:dyDescent="0.3">
      <c r="A3949" s="264" t="str">
        <f t="shared" si="61"/>
        <v>LargoFL</v>
      </c>
      <c r="B3949" s="269">
        <v>33778</v>
      </c>
      <c r="C3949" s="270" t="s">
        <v>3673</v>
      </c>
      <c r="D3949" s="270" t="s">
        <v>1098</v>
      </c>
      <c r="E3949" s="277" t="s">
        <v>1145</v>
      </c>
      <c r="F3949" s="279" t="s">
        <v>484</v>
      </c>
    </row>
    <row r="3950" spans="1:6" x14ac:dyDescent="0.3">
      <c r="A3950" s="264" t="str">
        <f t="shared" si="61"/>
        <v>SarasotaFL</v>
      </c>
      <c r="B3950" s="269">
        <v>34237</v>
      </c>
      <c r="C3950" s="270" t="s">
        <v>3659</v>
      </c>
      <c r="D3950" s="270" t="s">
        <v>1098</v>
      </c>
      <c r="E3950" s="277" t="s">
        <v>1120</v>
      </c>
      <c r="F3950" s="279" t="s">
        <v>484</v>
      </c>
    </row>
    <row r="3951" spans="1:6" x14ac:dyDescent="0.3">
      <c r="A3951" s="264" t="str">
        <f t="shared" si="61"/>
        <v>OrlandoFL</v>
      </c>
      <c r="B3951" s="269">
        <v>32829</v>
      </c>
      <c r="C3951" s="270" t="s">
        <v>3589</v>
      </c>
      <c r="D3951" s="270" t="s">
        <v>1098</v>
      </c>
      <c r="E3951" s="277" t="s">
        <v>1126</v>
      </c>
      <c r="F3951" s="279" t="s">
        <v>484</v>
      </c>
    </row>
    <row r="3952" spans="1:6" x14ac:dyDescent="0.3">
      <c r="A3952" s="264" t="str">
        <f t="shared" si="61"/>
        <v>TampaFL</v>
      </c>
      <c r="B3952" s="269">
        <v>33605</v>
      </c>
      <c r="C3952" s="270" t="s">
        <v>3585</v>
      </c>
      <c r="D3952" s="270" t="s">
        <v>1098</v>
      </c>
      <c r="E3952" s="277" t="s">
        <v>1145</v>
      </c>
      <c r="F3952" s="279" t="s">
        <v>484</v>
      </c>
    </row>
    <row r="3953" spans="1:6" x14ac:dyDescent="0.3">
      <c r="A3953" s="264" t="str">
        <f t="shared" si="61"/>
        <v>StuartFL</v>
      </c>
      <c r="B3953" s="269">
        <v>34996</v>
      </c>
      <c r="C3953" s="270" t="s">
        <v>3619</v>
      </c>
      <c r="D3953" s="270" t="s">
        <v>1098</v>
      </c>
      <c r="E3953" s="277" t="s">
        <v>1135</v>
      </c>
      <c r="F3953" s="279" t="s">
        <v>484</v>
      </c>
    </row>
    <row r="3954" spans="1:6" x14ac:dyDescent="0.3">
      <c r="A3954" s="264" t="str">
        <f t="shared" si="61"/>
        <v>GainesvilleFL</v>
      </c>
      <c r="B3954" s="269">
        <v>32609</v>
      </c>
      <c r="C3954" s="270" t="s">
        <v>1107</v>
      </c>
      <c r="D3954" s="270" t="s">
        <v>1098</v>
      </c>
      <c r="E3954" s="277" t="s">
        <v>1107</v>
      </c>
      <c r="F3954" s="279" t="s">
        <v>484</v>
      </c>
    </row>
    <row r="3955" spans="1:6" x14ac:dyDescent="0.3">
      <c r="A3955" s="264" t="str">
        <f t="shared" si="61"/>
        <v>BelleviewFL</v>
      </c>
      <c r="B3955" s="269">
        <v>34420</v>
      </c>
      <c r="C3955" s="270" t="s">
        <v>3800</v>
      </c>
      <c r="D3955" s="270" t="s">
        <v>1098</v>
      </c>
      <c r="E3955" s="277" t="s">
        <v>1122</v>
      </c>
      <c r="F3955" s="279" t="s">
        <v>484</v>
      </c>
    </row>
    <row r="3956" spans="1:6" x14ac:dyDescent="0.3">
      <c r="A3956" s="264" t="str">
        <f t="shared" si="61"/>
        <v>ClewistonFL</v>
      </c>
      <c r="B3956" s="269">
        <v>33440</v>
      </c>
      <c r="C3956" s="270" t="s">
        <v>1103</v>
      </c>
      <c r="D3956" s="270" t="s">
        <v>1098</v>
      </c>
      <c r="E3956" s="277" t="s">
        <v>1103</v>
      </c>
      <c r="F3956" s="279" t="s">
        <v>484</v>
      </c>
    </row>
    <row r="3957" spans="1:6" x14ac:dyDescent="0.3">
      <c r="A3957" s="264" t="str">
        <f t="shared" si="61"/>
        <v>Siesta KeyFL</v>
      </c>
      <c r="B3957" s="269">
        <v>34242</v>
      </c>
      <c r="C3957" s="270" t="s">
        <v>3801</v>
      </c>
      <c r="D3957" s="270" t="s">
        <v>1098</v>
      </c>
      <c r="E3957" s="277" t="s">
        <v>1120</v>
      </c>
      <c r="F3957" s="279" t="s">
        <v>484</v>
      </c>
    </row>
    <row r="3958" spans="1:6" x14ac:dyDescent="0.3">
      <c r="A3958" s="264" t="str">
        <f t="shared" si="61"/>
        <v>BradentonFL</v>
      </c>
      <c r="B3958" s="269">
        <v>34211</v>
      </c>
      <c r="C3958" s="270" t="s">
        <v>3648</v>
      </c>
      <c r="D3958" s="270" t="s">
        <v>1098</v>
      </c>
      <c r="E3958" s="277" t="s">
        <v>1120</v>
      </c>
      <c r="F3958" s="279" t="s">
        <v>484</v>
      </c>
    </row>
    <row r="3959" spans="1:6" x14ac:dyDescent="0.3">
      <c r="A3959" s="264" t="str">
        <f t="shared" si="61"/>
        <v>Wesley ChapelFL</v>
      </c>
      <c r="B3959" s="269">
        <v>33545</v>
      </c>
      <c r="C3959" s="270" t="s">
        <v>3727</v>
      </c>
      <c r="D3959" s="270" t="s">
        <v>1098</v>
      </c>
      <c r="E3959" s="277" t="s">
        <v>1145</v>
      </c>
      <c r="F3959" s="279" t="s">
        <v>484</v>
      </c>
    </row>
    <row r="3960" spans="1:6" x14ac:dyDescent="0.3">
      <c r="A3960" s="264" t="str">
        <f t="shared" si="61"/>
        <v>TampaFL</v>
      </c>
      <c r="B3960" s="269">
        <v>33616</v>
      </c>
      <c r="C3960" s="270" t="s">
        <v>3585</v>
      </c>
      <c r="D3960" s="270" t="s">
        <v>1098</v>
      </c>
      <c r="E3960" s="277" t="s">
        <v>1145</v>
      </c>
      <c r="F3960" s="279" t="s">
        <v>484</v>
      </c>
    </row>
    <row r="3961" spans="1:6" x14ac:dyDescent="0.3">
      <c r="A3961" s="264" t="str">
        <f t="shared" si="61"/>
        <v>LabelleFL</v>
      </c>
      <c r="B3961" s="269">
        <v>33935</v>
      </c>
      <c r="C3961" s="270" t="s">
        <v>3802</v>
      </c>
      <c r="D3961" s="270" t="s">
        <v>1098</v>
      </c>
      <c r="E3961" s="277" t="s">
        <v>1103</v>
      </c>
      <c r="F3961" s="279" t="s">
        <v>484</v>
      </c>
    </row>
    <row r="3962" spans="1:6" x14ac:dyDescent="0.3">
      <c r="A3962" s="264" t="str">
        <f t="shared" si="61"/>
        <v>PensacolaFL</v>
      </c>
      <c r="B3962" s="269">
        <v>32534</v>
      </c>
      <c r="C3962" s="270" t="s">
        <v>3639</v>
      </c>
      <c r="D3962" s="270" t="s">
        <v>1098</v>
      </c>
      <c r="E3962" s="277" t="s">
        <v>1133</v>
      </c>
      <c r="F3962" s="279" t="s">
        <v>484</v>
      </c>
    </row>
    <row r="3963" spans="1:6" x14ac:dyDescent="0.3">
      <c r="A3963" s="264" t="str">
        <f t="shared" si="61"/>
        <v>LakelandFL</v>
      </c>
      <c r="B3963" s="269">
        <v>33815</v>
      </c>
      <c r="C3963" s="270" t="s">
        <v>3621</v>
      </c>
      <c r="D3963" s="270" t="s">
        <v>1098</v>
      </c>
      <c r="E3963" s="277" t="s">
        <v>1115</v>
      </c>
      <c r="F3963" s="279" t="s">
        <v>484</v>
      </c>
    </row>
    <row r="3964" spans="1:6" x14ac:dyDescent="0.3">
      <c r="A3964" s="264" t="str">
        <f t="shared" si="61"/>
        <v>Florida CityFL</v>
      </c>
      <c r="B3964" s="269">
        <v>33034</v>
      </c>
      <c r="C3964" s="270" t="s">
        <v>3803</v>
      </c>
      <c r="D3964" s="270" t="s">
        <v>1098</v>
      </c>
      <c r="E3964" s="277" t="s">
        <v>1116</v>
      </c>
      <c r="F3964" s="279" t="s">
        <v>484</v>
      </c>
    </row>
    <row r="3965" spans="1:6" x14ac:dyDescent="0.3">
      <c r="A3965" s="264" t="str">
        <f t="shared" si="61"/>
        <v>HolidayFL</v>
      </c>
      <c r="B3965" s="269">
        <v>34690</v>
      </c>
      <c r="C3965" s="270" t="s">
        <v>3741</v>
      </c>
      <c r="D3965" s="270" t="s">
        <v>1098</v>
      </c>
      <c r="E3965" s="277" t="s">
        <v>1145</v>
      </c>
      <c r="F3965" s="279" t="s">
        <v>484</v>
      </c>
    </row>
    <row r="3966" spans="1:6" x14ac:dyDescent="0.3">
      <c r="A3966" s="264" t="str">
        <f t="shared" si="61"/>
        <v>MelbourneFL</v>
      </c>
      <c r="B3966" s="269">
        <v>32903</v>
      </c>
      <c r="C3966" s="270" t="s">
        <v>3627</v>
      </c>
      <c r="D3966" s="270" t="s">
        <v>1098</v>
      </c>
      <c r="E3966" s="277" t="s">
        <v>1129</v>
      </c>
      <c r="F3966" s="279" t="s">
        <v>484</v>
      </c>
    </row>
    <row r="3967" spans="1:6" x14ac:dyDescent="0.3">
      <c r="A3967" s="264" t="str">
        <f t="shared" si="61"/>
        <v>Key BiscayneFL</v>
      </c>
      <c r="B3967" s="269">
        <v>33149</v>
      </c>
      <c r="C3967" s="270" t="s">
        <v>3804</v>
      </c>
      <c r="D3967" s="270" t="s">
        <v>1098</v>
      </c>
      <c r="E3967" s="277" t="s">
        <v>1116</v>
      </c>
      <c r="F3967" s="279" t="s">
        <v>484</v>
      </c>
    </row>
    <row r="3968" spans="1:6" x14ac:dyDescent="0.3">
      <c r="A3968" s="264" t="str">
        <f t="shared" si="61"/>
        <v>ClermontFL</v>
      </c>
      <c r="B3968" s="269">
        <v>34715</v>
      </c>
      <c r="C3968" s="270" t="s">
        <v>3587</v>
      </c>
      <c r="D3968" s="270" t="s">
        <v>1098</v>
      </c>
      <c r="E3968" s="277" t="s">
        <v>1126</v>
      </c>
      <c r="F3968" s="279" t="s">
        <v>484</v>
      </c>
    </row>
    <row r="3969" spans="1:6" x14ac:dyDescent="0.3">
      <c r="A3969" s="264" t="str">
        <f t="shared" si="61"/>
        <v>Plant CityFL</v>
      </c>
      <c r="B3969" s="269">
        <v>33565</v>
      </c>
      <c r="C3969" s="270" t="s">
        <v>3750</v>
      </c>
      <c r="D3969" s="270" t="s">
        <v>1098</v>
      </c>
      <c r="E3969" s="277" t="s">
        <v>1145</v>
      </c>
      <c r="F3969" s="279" t="s">
        <v>484</v>
      </c>
    </row>
    <row r="3970" spans="1:6" x14ac:dyDescent="0.3">
      <c r="A3970" s="264" t="str">
        <f t="shared" si="61"/>
        <v>MiamiFL</v>
      </c>
      <c r="B3970" s="269">
        <v>33136</v>
      </c>
      <c r="C3970" s="270" t="s">
        <v>2039</v>
      </c>
      <c r="D3970" s="270" t="s">
        <v>1098</v>
      </c>
      <c r="E3970" s="277" t="s">
        <v>1116</v>
      </c>
      <c r="F3970" s="279" t="s">
        <v>484</v>
      </c>
    </row>
    <row r="3971" spans="1:6" x14ac:dyDescent="0.3">
      <c r="A3971" s="264" t="str">
        <f t="shared" si="61"/>
        <v>LutzFL</v>
      </c>
      <c r="B3971" s="269">
        <v>33549</v>
      </c>
      <c r="C3971" s="270" t="s">
        <v>3762</v>
      </c>
      <c r="D3971" s="270" t="s">
        <v>1098</v>
      </c>
      <c r="E3971" s="277" t="s">
        <v>1145</v>
      </c>
      <c r="F3971" s="279" t="s">
        <v>484</v>
      </c>
    </row>
    <row r="3972" spans="1:6" x14ac:dyDescent="0.3">
      <c r="A3972" s="264" t="str">
        <f t="shared" ref="A3972:A4035" si="62">CONCATENATE(C3972,D3972)</f>
        <v>CocoaFL</v>
      </c>
      <c r="B3972" s="269">
        <v>32922</v>
      </c>
      <c r="C3972" s="270" t="s">
        <v>3751</v>
      </c>
      <c r="D3972" s="270" t="s">
        <v>1098</v>
      </c>
      <c r="E3972" s="277" t="s">
        <v>1129</v>
      </c>
      <c r="F3972" s="279" t="s">
        <v>484</v>
      </c>
    </row>
    <row r="3973" spans="1:6" x14ac:dyDescent="0.3">
      <c r="A3973" s="264" t="str">
        <f t="shared" si="62"/>
        <v>Punta GordaFL</v>
      </c>
      <c r="B3973" s="269">
        <v>33980</v>
      </c>
      <c r="C3973" s="270" t="s">
        <v>1137</v>
      </c>
      <c r="D3973" s="270" t="s">
        <v>1098</v>
      </c>
      <c r="E3973" s="277" t="s">
        <v>1137</v>
      </c>
      <c r="F3973" s="279" t="s">
        <v>484</v>
      </c>
    </row>
    <row r="3974" spans="1:6" x14ac:dyDescent="0.3">
      <c r="A3974" s="264" t="str">
        <f t="shared" si="62"/>
        <v>TallahasseeFL</v>
      </c>
      <c r="B3974" s="269">
        <v>32317</v>
      </c>
      <c r="C3974" s="270" t="s">
        <v>1143</v>
      </c>
      <c r="D3974" s="270" t="s">
        <v>1098</v>
      </c>
      <c r="E3974" s="277" t="s">
        <v>1143</v>
      </c>
      <c r="F3974" s="279" t="s">
        <v>484</v>
      </c>
    </row>
    <row r="3975" spans="1:6" x14ac:dyDescent="0.3">
      <c r="A3975" s="264" t="str">
        <f t="shared" si="62"/>
        <v>WestonFL</v>
      </c>
      <c r="B3975" s="269">
        <v>33327</v>
      </c>
      <c r="C3975" s="270" t="s">
        <v>3492</v>
      </c>
      <c r="D3975" s="270" t="s">
        <v>1098</v>
      </c>
      <c r="E3975" s="277" t="s">
        <v>1116</v>
      </c>
      <c r="F3975" s="279" t="s">
        <v>484</v>
      </c>
    </row>
    <row r="3976" spans="1:6" x14ac:dyDescent="0.3">
      <c r="A3976" s="264" t="str">
        <f t="shared" si="62"/>
        <v>Port CharlotteFL</v>
      </c>
      <c r="B3976" s="269">
        <v>33981</v>
      </c>
      <c r="C3976" s="270" t="s">
        <v>3680</v>
      </c>
      <c r="D3976" s="270" t="s">
        <v>1098</v>
      </c>
      <c r="E3976" s="277" t="s">
        <v>1137</v>
      </c>
      <c r="F3976" s="279" t="s">
        <v>484</v>
      </c>
    </row>
    <row r="3977" spans="1:6" x14ac:dyDescent="0.3">
      <c r="A3977" s="264" t="str">
        <f t="shared" si="62"/>
        <v>TallahasseeFL</v>
      </c>
      <c r="B3977" s="269">
        <v>32310</v>
      </c>
      <c r="C3977" s="270" t="s">
        <v>1143</v>
      </c>
      <c r="D3977" s="270" t="s">
        <v>1098</v>
      </c>
      <c r="E3977" s="277" t="s">
        <v>1143</v>
      </c>
      <c r="F3977" s="279" t="s">
        <v>484</v>
      </c>
    </row>
    <row r="3978" spans="1:6" x14ac:dyDescent="0.3">
      <c r="A3978" s="264" t="str">
        <f t="shared" si="62"/>
        <v>Fort LauderdaleFL</v>
      </c>
      <c r="B3978" s="269">
        <v>33305</v>
      </c>
      <c r="C3978" s="270" t="s">
        <v>3596</v>
      </c>
      <c r="D3978" s="270" t="s">
        <v>1098</v>
      </c>
      <c r="E3978" s="277" t="s">
        <v>1116</v>
      </c>
      <c r="F3978" s="279" t="s">
        <v>484</v>
      </c>
    </row>
    <row r="3979" spans="1:6" x14ac:dyDescent="0.3">
      <c r="A3979" s="264" t="str">
        <f t="shared" si="62"/>
        <v>Defuniak SpringsFL</v>
      </c>
      <c r="B3979" s="269">
        <v>32433</v>
      </c>
      <c r="C3979" s="270" t="s">
        <v>3805</v>
      </c>
      <c r="D3979" s="270" t="s">
        <v>1098</v>
      </c>
      <c r="E3979" s="277" t="s">
        <v>1105</v>
      </c>
      <c r="F3979" s="279" t="s">
        <v>484</v>
      </c>
    </row>
    <row r="3980" spans="1:6" x14ac:dyDescent="0.3">
      <c r="A3980" s="264" t="str">
        <f t="shared" si="62"/>
        <v>Fort LauderdaleFL</v>
      </c>
      <c r="B3980" s="269">
        <v>33315</v>
      </c>
      <c r="C3980" s="270" t="s">
        <v>3596</v>
      </c>
      <c r="D3980" s="270" t="s">
        <v>1098</v>
      </c>
      <c r="E3980" s="277" t="s">
        <v>1116</v>
      </c>
      <c r="F3980" s="279" t="s">
        <v>484</v>
      </c>
    </row>
    <row r="3981" spans="1:6" x14ac:dyDescent="0.3">
      <c r="A3981" s="264" t="str">
        <f t="shared" si="62"/>
        <v>TamiamiFL</v>
      </c>
      <c r="B3981" s="269">
        <v>33184</v>
      </c>
      <c r="C3981" s="270" t="s">
        <v>3656</v>
      </c>
      <c r="D3981" s="270" t="s">
        <v>1098</v>
      </c>
      <c r="E3981" s="277" t="s">
        <v>1116</v>
      </c>
      <c r="F3981" s="279" t="s">
        <v>484</v>
      </c>
    </row>
    <row r="3982" spans="1:6" x14ac:dyDescent="0.3">
      <c r="A3982" s="264" t="str">
        <f t="shared" si="62"/>
        <v>OrlandoFL</v>
      </c>
      <c r="B3982" s="269">
        <v>32827</v>
      </c>
      <c r="C3982" s="270" t="s">
        <v>3589</v>
      </c>
      <c r="D3982" s="270" t="s">
        <v>1098</v>
      </c>
      <c r="E3982" s="277" t="s">
        <v>1126</v>
      </c>
      <c r="F3982" s="279" t="s">
        <v>484</v>
      </c>
    </row>
    <row r="3983" spans="1:6" x14ac:dyDescent="0.3">
      <c r="A3983" s="264" t="str">
        <f t="shared" si="62"/>
        <v>Fort PierceFL</v>
      </c>
      <c r="B3983" s="269">
        <v>34949</v>
      </c>
      <c r="C3983" s="270" t="s">
        <v>3744</v>
      </c>
      <c r="D3983" s="270" t="s">
        <v>1098</v>
      </c>
      <c r="E3983" s="277" t="s">
        <v>1135</v>
      </c>
      <c r="F3983" s="279" t="s">
        <v>484</v>
      </c>
    </row>
    <row r="3984" spans="1:6" x14ac:dyDescent="0.3">
      <c r="A3984" s="264" t="str">
        <f t="shared" si="62"/>
        <v>Keystone HeightsFL</v>
      </c>
      <c r="B3984" s="269">
        <v>32656</v>
      </c>
      <c r="C3984" s="270" t="s">
        <v>3806</v>
      </c>
      <c r="D3984" s="270" t="s">
        <v>1098</v>
      </c>
      <c r="E3984" s="277" t="s">
        <v>1034</v>
      </c>
      <c r="F3984" s="279" t="s">
        <v>484</v>
      </c>
    </row>
    <row r="3985" spans="1:6" x14ac:dyDescent="0.3">
      <c r="A3985" s="264" t="str">
        <f t="shared" si="62"/>
        <v>CallahanFL</v>
      </c>
      <c r="B3985" s="269">
        <v>32011</v>
      </c>
      <c r="C3985" s="270" t="s">
        <v>3807</v>
      </c>
      <c r="D3985" s="270" t="s">
        <v>1098</v>
      </c>
      <c r="E3985" s="277" t="s">
        <v>1034</v>
      </c>
      <c r="F3985" s="279" t="s">
        <v>484</v>
      </c>
    </row>
    <row r="3986" spans="1:6" x14ac:dyDescent="0.3">
      <c r="A3986" s="264" t="str">
        <f t="shared" si="62"/>
        <v>Ridge ManorFL</v>
      </c>
      <c r="B3986" s="269">
        <v>33523</v>
      </c>
      <c r="C3986" s="270" t="s">
        <v>3808</v>
      </c>
      <c r="D3986" s="270" t="s">
        <v>1098</v>
      </c>
      <c r="E3986" s="277" t="s">
        <v>1145</v>
      </c>
      <c r="F3986" s="279" t="s">
        <v>484</v>
      </c>
    </row>
    <row r="3987" spans="1:6" x14ac:dyDescent="0.3">
      <c r="A3987" s="264" t="str">
        <f t="shared" si="62"/>
        <v>SarasotaFL</v>
      </c>
      <c r="B3987" s="269">
        <v>34241</v>
      </c>
      <c r="C3987" s="270" t="s">
        <v>3659</v>
      </c>
      <c r="D3987" s="270" t="s">
        <v>1098</v>
      </c>
      <c r="E3987" s="277" t="s">
        <v>1120</v>
      </c>
      <c r="F3987" s="279" t="s">
        <v>484</v>
      </c>
    </row>
    <row r="3988" spans="1:6" x14ac:dyDescent="0.3">
      <c r="A3988" s="264" t="str">
        <f t="shared" si="62"/>
        <v>Lake CityFL</v>
      </c>
      <c r="B3988" s="269">
        <v>32055</v>
      </c>
      <c r="C3988" s="270" t="s">
        <v>1114</v>
      </c>
      <c r="D3988" s="270" t="s">
        <v>1098</v>
      </c>
      <c r="E3988" s="277" t="s">
        <v>1114</v>
      </c>
      <c r="F3988" s="279" t="s">
        <v>484</v>
      </c>
    </row>
    <row r="3989" spans="1:6" x14ac:dyDescent="0.3">
      <c r="A3989" s="264" t="str">
        <f t="shared" si="62"/>
        <v>West Palm BeachFL</v>
      </c>
      <c r="B3989" s="269">
        <v>33412</v>
      </c>
      <c r="C3989" s="270" t="s">
        <v>3672</v>
      </c>
      <c r="D3989" s="270" t="s">
        <v>1098</v>
      </c>
      <c r="E3989" s="277" t="s">
        <v>1116</v>
      </c>
      <c r="F3989" s="279" t="s">
        <v>484</v>
      </c>
    </row>
    <row r="3990" spans="1:6" x14ac:dyDescent="0.3">
      <c r="A3990" s="264" t="str">
        <f t="shared" si="62"/>
        <v>LutzFL</v>
      </c>
      <c r="B3990" s="269">
        <v>33559</v>
      </c>
      <c r="C3990" s="270" t="s">
        <v>3762</v>
      </c>
      <c r="D3990" s="270" t="s">
        <v>1098</v>
      </c>
      <c r="E3990" s="277" t="s">
        <v>1145</v>
      </c>
      <c r="F3990" s="279" t="s">
        <v>484</v>
      </c>
    </row>
    <row r="3991" spans="1:6" x14ac:dyDescent="0.3">
      <c r="A3991" s="264" t="str">
        <f t="shared" si="62"/>
        <v>MiccoFL</v>
      </c>
      <c r="B3991" s="269">
        <v>32976</v>
      </c>
      <c r="C3991" s="270" t="s">
        <v>3809</v>
      </c>
      <c r="D3991" s="270" t="s">
        <v>1098</v>
      </c>
      <c r="E3991" s="277" t="s">
        <v>1129</v>
      </c>
      <c r="F3991" s="279" t="s">
        <v>484</v>
      </c>
    </row>
    <row r="3992" spans="1:6" x14ac:dyDescent="0.3">
      <c r="A3992" s="264" t="str">
        <f t="shared" si="62"/>
        <v>NewberryFL</v>
      </c>
      <c r="B3992" s="269">
        <v>32669</v>
      </c>
      <c r="C3992" s="270" t="s">
        <v>2166</v>
      </c>
      <c r="D3992" s="270" t="s">
        <v>1098</v>
      </c>
      <c r="E3992" s="277" t="s">
        <v>1107</v>
      </c>
      <c r="F3992" s="279" t="s">
        <v>484</v>
      </c>
    </row>
    <row r="3993" spans="1:6" x14ac:dyDescent="0.3">
      <c r="A3993" s="264" t="str">
        <f t="shared" si="62"/>
        <v>ClearwaterFL</v>
      </c>
      <c r="B3993" s="269">
        <v>33765</v>
      </c>
      <c r="C3993" s="270" t="s">
        <v>3690</v>
      </c>
      <c r="D3993" s="270" t="s">
        <v>1098</v>
      </c>
      <c r="E3993" s="277" t="s">
        <v>1145</v>
      </c>
      <c r="F3993" s="279" t="s">
        <v>484</v>
      </c>
    </row>
    <row r="3994" spans="1:6" x14ac:dyDescent="0.3">
      <c r="A3994" s="264" t="str">
        <f t="shared" si="62"/>
        <v>QuincyFL</v>
      </c>
      <c r="B3994" s="269">
        <v>32351</v>
      </c>
      <c r="C3994" s="270" t="s">
        <v>1331</v>
      </c>
      <c r="D3994" s="270" t="s">
        <v>1098</v>
      </c>
      <c r="E3994" s="277" t="s">
        <v>1143</v>
      </c>
      <c r="F3994" s="279" t="s">
        <v>484</v>
      </c>
    </row>
    <row r="3995" spans="1:6" x14ac:dyDescent="0.3">
      <c r="A3995" s="264" t="str">
        <f t="shared" si="62"/>
        <v>Saint PetersburgFL</v>
      </c>
      <c r="B3995" s="269">
        <v>33715</v>
      </c>
      <c r="C3995" s="270" t="s">
        <v>3678</v>
      </c>
      <c r="D3995" s="270" t="s">
        <v>1098</v>
      </c>
      <c r="E3995" s="277" t="s">
        <v>1145</v>
      </c>
      <c r="F3995" s="279" t="s">
        <v>484</v>
      </c>
    </row>
    <row r="3996" spans="1:6" x14ac:dyDescent="0.3">
      <c r="A3996" s="264" t="str">
        <f t="shared" si="62"/>
        <v>WildwoodFL</v>
      </c>
      <c r="B3996" s="269">
        <v>34785</v>
      </c>
      <c r="C3996" s="270" t="s">
        <v>3810</v>
      </c>
      <c r="D3996" s="270" t="s">
        <v>1098</v>
      </c>
      <c r="E3996" s="277" t="s">
        <v>1147</v>
      </c>
      <c r="F3996" s="279" t="s">
        <v>484</v>
      </c>
    </row>
    <row r="3997" spans="1:6" x14ac:dyDescent="0.3">
      <c r="A3997" s="264" t="str">
        <f t="shared" si="62"/>
        <v>GibsontonFL</v>
      </c>
      <c r="B3997" s="269">
        <v>33534</v>
      </c>
      <c r="C3997" s="270" t="s">
        <v>3811</v>
      </c>
      <c r="D3997" s="270" t="s">
        <v>1098</v>
      </c>
      <c r="E3997" s="277" t="s">
        <v>1145</v>
      </c>
      <c r="F3997" s="279" t="s">
        <v>484</v>
      </c>
    </row>
    <row r="3998" spans="1:6" x14ac:dyDescent="0.3">
      <c r="A3998" s="264" t="str">
        <f t="shared" si="62"/>
        <v>SanibelFL</v>
      </c>
      <c r="B3998" s="269">
        <v>33957</v>
      </c>
      <c r="C3998" s="270" t="s">
        <v>3812</v>
      </c>
      <c r="D3998" s="270" t="s">
        <v>1098</v>
      </c>
      <c r="E3998" s="277" t="s">
        <v>1101</v>
      </c>
      <c r="F3998" s="279" t="s">
        <v>484</v>
      </c>
    </row>
    <row r="3999" spans="1:6" x14ac:dyDescent="0.3">
      <c r="A3999" s="264" t="str">
        <f t="shared" si="62"/>
        <v>Rotonda WestFL</v>
      </c>
      <c r="B3999" s="269">
        <v>33947</v>
      </c>
      <c r="C3999" s="270" t="s">
        <v>3813</v>
      </c>
      <c r="D3999" s="270" t="s">
        <v>1098</v>
      </c>
      <c r="E3999" s="277" t="s">
        <v>1137</v>
      </c>
      <c r="F3999" s="279" t="s">
        <v>484</v>
      </c>
    </row>
    <row r="4000" spans="1:6" x14ac:dyDescent="0.3">
      <c r="A4000" s="264" t="str">
        <f t="shared" si="62"/>
        <v>Vero BeachFL</v>
      </c>
      <c r="B4000" s="269">
        <v>32968</v>
      </c>
      <c r="C4000" s="270" t="s">
        <v>3725</v>
      </c>
      <c r="D4000" s="270" t="s">
        <v>1098</v>
      </c>
      <c r="E4000" s="277" t="s">
        <v>1139</v>
      </c>
      <c r="F4000" s="279" t="s">
        <v>484</v>
      </c>
    </row>
    <row r="4001" spans="1:6" x14ac:dyDescent="0.3">
      <c r="A4001" s="264" t="str">
        <f t="shared" si="62"/>
        <v>AlachuaFL</v>
      </c>
      <c r="B4001" s="269">
        <v>32615</v>
      </c>
      <c r="C4001" s="270" t="s">
        <v>3814</v>
      </c>
      <c r="D4001" s="270" t="s">
        <v>1098</v>
      </c>
      <c r="E4001" s="277" t="s">
        <v>1107</v>
      </c>
      <c r="F4001" s="279" t="s">
        <v>484</v>
      </c>
    </row>
    <row r="4002" spans="1:6" x14ac:dyDescent="0.3">
      <c r="A4002" s="264" t="str">
        <f t="shared" si="62"/>
        <v>Melbourne BeachFL</v>
      </c>
      <c r="B4002" s="269">
        <v>32951</v>
      </c>
      <c r="C4002" s="270" t="s">
        <v>3815</v>
      </c>
      <c r="D4002" s="270" t="s">
        <v>1098</v>
      </c>
      <c r="E4002" s="277" t="s">
        <v>1129</v>
      </c>
      <c r="F4002" s="279" t="s">
        <v>484</v>
      </c>
    </row>
    <row r="4003" spans="1:6" x14ac:dyDescent="0.3">
      <c r="A4003" s="264" t="str">
        <f t="shared" si="62"/>
        <v>HudsonFL</v>
      </c>
      <c r="B4003" s="269">
        <v>34669</v>
      </c>
      <c r="C4003" s="270" t="s">
        <v>1917</v>
      </c>
      <c r="D4003" s="270" t="s">
        <v>1098</v>
      </c>
      <c r="E4003" s="277" t="s">
        <v>1145</v>
      </c>
      <c r="F4003" s="279" t="s">
        <v>484</v>
      </c>
    </row>
    <row r="4004" spans="1:6" x14ac:dyDescent="0.3">
      <c r="A4004" s="264" t="str">
        <f t="shared" si="62"/>
        <v>Fort MyersFL</v>
      </c>
      <c r="B4004" s="269">
        <v>33966</v>
      </c>
      <c r="C4004" s="270" t="s">
        <v>3583</v>
      </c>
      <c r="D4004" s="270" t="s">
        <v>1098</v>
      </c>
      <c r="E4004" s="277" t="s">
        <v>1101</v>
      </c>
      <c r="F4004" s="279" t="s">
        <v>484</v>
      </c>
    </row>
    <row r="4005" spans="1:6" x14ac:dyDescent="0.3">
      <c r="A4005" s="264" t="str">
        <f t="shared" si="62"/>
        <v>GainesvilleFL</v>
      </c>
      <c r="B4005" s="269">
        <v>32653</v>
      </c>
      <c r="C4005" s="270" t="s">
        <v>1107</v>
      </c>
      <c r="D4005" s="270" t="s">
        <v>1098</v>
      </c>
      <c r="E4005" s="277" t="s">
        <v>1107</v>
      </c>
      <c r="F4005" s="279" t="s">
        <v>484</v>
      </c>
    </row>
    <row r="4006" spans="1:6" x14ac:dyDescent="0.3">
      <c r="A4006" s="264" t="str">
        <f t="shared" si="62"/>
        <v>WestviewFL</v>
      </c>
      <c r="B4006" s="269">
        <v>33167</v>
      </c>
      <c r="C4006" s="270" t="s">
        <v>3816</v>
      </c>
      <c r="D4006" s="270" t="s">
        <v>1098</v>
      </c>
      <c r="E4006" s="277" t="s">
        <v>1116</v>
      </c>
      <c r="F4006" s="279" t="s">
        <v>484</v>
      </c>
    </row>
    <row r="4007" spans="1:6" x14ac:dyDescent="0.3">
      <c r="A4007" s="264" t="str">
        <f t="shared" si="62"/>
        <v>Port Saint LucieFL</v>
      </c>
      <c r="B4007" s="269">
        <v>34984</v>
      </c>
      <c r="C4007" s="270" t="s">
        <v>3590</v>
      </c>
      <c r="D4007" s="270" t="s">
        <v>1098</v>
      </c>
      <c r="E4007" s="277" t="s">
        <v>1135</v>
      </c>
      <c r="F4007" s="279" t="s">
        <v>484</v>
      </c>
    </row>
    <row r="4008" spans="1:6" x14ac:dyDescent="0.3">
      <c r="A4008" s="264" t="str">
        <f t="shared" si="62"/>
        <v>DunnellonFL</v>
      </c>
      <c r="B4008" s="269">
        <v>34432</v>
      </c>
      <c r="C4008" s="270" t="s">
        <v>3817</v>
      </c>
      <c r="D4008" s="270" t="s">
        <v>1098</v>
      </c>
      <c r="E4008" s="277" t="s">
        <v>1122</v>
      </c>
      <c r="F4008" s="279" t="s">
        <v>484</v>
      </c>
    </row>
    <row r="4009" spans="1:6" x14ac:dyDescent="0.3">
      <c r="A4009" s="264" t="str">
        <f t="shared" si="62"/>
        <v>OkeechobeeFL</v>
      </c>
      <c r="B4009" s="269">
        <v>34972</v>
      </c>
      <c r="C4009" s="270" t="s">
        <v>1124</v>
      </c>
      <c r="D4009" s="270" t="s">
        <v>1098</v>
      </c>
      <c r="E4009" s="277" t="s">
        <v>1124</v>
      </c>
      <c r="F4009" s="279" t="s">
        <v>484</v>
      </c>
    </row>
    <row r="4010" spans="1:6" x14ac:dyDescent="0.3">
      <c r="A4010" s="264" t="str">
        <f t="shared" si="62"/>
        <v>MarathonFL</v>
      </c>
      <c r="B4010" s="269">
        <v>33050</v>
      </c>
      <c r="C4010" s="270" t="s">
        <v>3818</v>
      </c>
      <c r="D4010" s="270" t="s">
        <v>1098</v>
      </c>
      <c r="E4010" s="277" t="s">
        <v>1112</v>
      </c>
      <c r="F4010" s="279" t="s">
        <v>484</v>
      </c>
    </row>
    <row r="4011" spans="1:6" x14ac:dyDescent="0.3">
      <c r="A4011" s="264" t="str">
        <f t="shared" si="62"/>
        <v>FrostproofFL</v>
      </c>
      <c r="B4011" s="269">
        <v>33843</v>
      </c>
      <c r="C4011" s="270" t="s">
        <v>3819</v>
      </c>
      <c r="D4011" s="270" t="s">
        <v>1098</v>
      </c>
      <c r="E4011" s="277" t="s">
        <v>1115</v>
      </c>
      <c r="F4011" s="279" t="s">
        <v>484</v>
      </c>
    </row>
    <row r="4012" spans="1:6" x14ac:dyDescent="0.3">
      <c r="A4012" s="264" t="str">
        <f t="shared" si="62"/>
        <v>Punta GordaFL</v>
      </c>
      <c r="B4012" s="269">
        <v>33955</v>
      </c>
      <c r="C4012" s="270" t="s">
        <v>1137</v>
      </c>
      <c r="D4012" s="270" t="s">
        <v>1098</v>
      </c>
      <c r="E4012" s="277" t="s">
        <v>1137</v>
      </c>
      <c r="F4012" s="279" t="s">
        <v>484</v>
      </c>
    </row>
    <row r="4013" spans="1:6" x14ac:dyDescent="0.3">
      <c r="A4013" s="264" t="str">
        <f t="shared" si="62"/>
        <v>Shady HillsFL</v>
      </c>
      <c r="B4013" s="269">
        <v>34610</v>
      </c>
      <c r="C4013" s="270" t="s">
        <v>3820</v>
      </c>
      <c r="D4013" s="270" t="s">
        <v>1098</v>
      </c>
      <c r="E4013" s="277" t="s">
        <v>1145</v>
      </c>
      <c r="F4013" s="279" t="s">
        <v>484</v>
      </c>
    </row>
    <row r="4014" spans="1:6" x14ac:dyDescent="0.3">
      <c r="A4014" s="264" t="str">
        <f t="shared" si="62"/>
        <v>Silver SpringsFL</v>
      </c>
      <c r="B4014" s="269">
        <v>34488</v>
      </c>
      <c r="C4014" s="270" t="s">
        <v>3821</v>
      </c>
      <c r="D4014" s="270" t="s">
        <v>1098</v>
      </c>
      <c r="E4014" s="277" t="s">
        <v>1122</v>
      </c>
      <c r="F4014" s="279" t="s">
        <v>484</v>
      </c>
    </row>
    <row r="4015" spans="1:6" x14ac:dyDescent="0.3">
      <c r="A4015" s="264" t="str">
        <f t="shared" si="62"/>
        <v>InvernessFL</v>
      </c>
      <c r="B4015" s="269">
        <v>34450</v>
      </c>
      <c r="C4015" s="270" t="s">
        <v>3103</v>
      </c>
      <c r="D4015" s="270" t="s">
        <v>1098</v>
      </c>
      <c r="E4015" s="277" t="s">
        <v>1109</v>
      </c>
      <c r="F4015" s="279" t="s">
        <v>484</v>
      </c>
    </row>
    <row r="4016" spans="1:6" x14ac:dyDescent="0.3">
      <c r="A4016" s="264" t="str">
        <f t="shared" si="62"/>
        <v>Fort PierceFL</v>
      </c>
      <c r="B4016" s="269">
        <v>34950</v>
      </c>
      <c r="C4016" s="270" t="s">
        <v>3744</v>
      </c>
      <c r="D4016" s="270" t="s">
        <v>1098</v>
      </c>
      <c r="E4016" s="277" t="s">
        <v>1135</v>
      </c>
      <c r="F4016" s="279" t="s">
        <v>484</v>
      </c>
    </row>
    <row r="4017" spans="1:6" x14ac:dyDescent="0.3">
      <c r="A4017" s="264" t="str">
        <f t="shared" si="62"/>
        <v>GreenacresFL</v>
      </c>
      <c r="B4017" s="269">
        <v>33413</v>
      </c>
      <c r="C4017" s="270" t="s">
        <v>3598</v>
      </c>
      <c r="D4017" s="270" t="s">
        <v>1098</v>
      </c>
      <c r="E4017" s="277" t="s">
        <v>1116</v>
      </c>
      <c r="F4017" s="279" t="s">
        <v>484</v>
      </c>
    </row>
    <row r="4018" spans="1:6" x14ac:dyDescent="0.3">
      <c r="A4018" s="264" t="str">
        <f t="shared" si="62"/>
        <v>OcalaFL</v>
      </c>
      <c r="B4018" s="269">
        <v>34479</v>
      </c>
      <c r="C4018" s="270" t="s">
        <v>1122</v>
      </c>
      <c r="D4018" s="270" t="s">
        <v>1098</v>
      </c>
      <c r="E4018" s="277" t="s">
        <v>1122</v>
      </c>
      <c r="F4018" s="279" t="s">
        <v>484</v>
      </c>
    </row>
    <row r="4019" spans="1:6" x14ac:dyDescent="0.3">
      <c r="A4019" s="264" t="str">
        <f t="shared" si="62"/>
        <v>JacksonvilleFL</v>
      </c>
      <c r="B4019" s="269">
        <v>32254</v>
      </c>
      <c r="C4019" s="270" t="s">
        <v>1034</v>
      </c>
      <c r="D4019" s="270" t="s">
        <v>1098</v>
      </c>
      <c r="E4019" s="277" t="s">
        <v>1034</v>
      </c>
      <c r="F4019" s="279" t="s">
        <v>484</v>
      </c>
    </row>
    <row r="4020" spans="1:6" x14ac:dyDescent="0.3">
      <c r="A4020" s="264" t="str">
        <f t="shared" si="62"/>
        <v>Lake WalesFL</v>
      </c>
      <c r="B4020" s="269">
        <v>33859</v>
      </c>
      <c r="C4020" s="270" t="s">
        <v>3789</v>
      </c>
      <c r="D4020" s="270" t="s">
        <v>1098</v>
      </c>
      <c r="E4020" s="277" t="s">
        <v>1115</v>
      </c>
      <c r="F4020" s="279" t="s">
        <v>484</v>
      </c>
    </row>
    <row r="4021" spans="1:6" x14ac:dyDescent="0.3">
      <c r="A4021" s="264" t="str">
        <f t="shared" si="62"/>
        <v>HomesteadFL</v>
      </c>
      <c r="B4021" s="269">
        <v>33035</v>
      </c>
      <c r="C4021" s="270" t="s">
        <v>3624</v>
      </c>
      <c r="D4021" s="270" t="s">
        <v>1098</v>
      </c>
      <c r="E4021" s="277" t="s">
        <v>1116</v>
      </c>
      <c r="F4021" s="279" t="s">
        <v>484</v>
      </c>
    </row>
    <row r="4022" spans="1:6" x14ac:dyDescent="0.3">
      <c r="A4022" s="264" t="str">
        <f t="shared" si="62"/>
        <v>Lake ParkFL</v>
      </c>
      <c r="B4022" s="269">
        <v>33403</v>
      </c>
      <c r="C4022" s="270" t="s">
        <v>3822</v>
      </c>
      <c r="D4022" s="270" t="s">
        <v>1098</v>
      </c>
      <c r="E4022" s="277" t="s">
        <v>1116</v>
      </c>
      <c r="F4022" s="279" t="s">
        <v>484</v>
      </c>
    </row>
    <row r="4023" spans="1:6" x14ac:dyDescent="0.3">
      <c r="A4023" s="264" t="str">
        <f t="shared" si="62"/>
        <v>Fruitland ParkFL</v>
      </c>
      <c r="B4023" s="269">
        <v>34731</v>
      </c>
      <c r="C4023" s="270" t="s">
        <v>3823</v>
      </c>
      <c r="D4023" s="270" t="s">
        <v>1098</v>
      </c>
      <c r="E4023" s="277" t="s">
        <v>1126</v>
      </c>
      <c r="F4023" s="279" t="s">
        <v>484</v>
      </c>
    </row>
    <row r="4024" spans="1:6" x14ac:dyDescent="0.3">
      <c r="A4024" s="264" t="str">
        <f t="shared" si="62"/>
        <v>Boca RatonFL</v>
      </c>
      <c r="B4024" s="269">
        <v>33498</v>
      </c>
      <c r="C4024" s="270" t="s">
        <v>3607</v>
      </c>
      <c r="D4024" s="270" t="s">
        <v>1098</v>
      </c>
      <c r="E4024" s="277" t="s">
        <v>1116</v>
      </c>
      <c r="F4024" s="279" t="s">
        <v>484</v>
      </c>
    </row>
    <row r="4025" spans="1:6" x14ac:dyDescent="0.3">
      <c r="A4025" s="264" t="str">
        <f t="shared" si="62"/>
        <v>DoverFL</v>
      </c>
      <c r="B4025" s="269">
        <v>33527</v>
      </c>
      <c r="C4025" s="270" t="s">
        <v>1094</v>
      </c>
      <c r="D4025" s="270" t="s">
        <v>1098</v>
      </c>
      <c r="E4025" s="277" t="s">
        <v>1145</v>
      </c>
      <c r="F4025" s="279" t="s">
        <v>484</v>
      </c>
    </row>
    <row r="4026" spans="1:6" x14ac:dyDescent="0.3">
      <c r="A4026" s="264" t="str">
        <f t="shared" si="62"/>
        <v>Richmond WestFL</v>
      </c>
      <c r="B4026" s="269">
        <v>33187</v>
      </c>
      <c r="C4026" s="270" t="s">
        <v>3824</v>
      </c>
      <c r="D4026" s="270" t="s">
        <v>1098</v>
      </c>
      <c r="E4026" s="277" t="s">
        <v>1116</v>
      </c>
      <c r="F4026" s="279" t="s">
        <v>484</v>
      </c>
    </row>
    <row r="4027" spans="1:6" x14ac:dyDescent="0.3">
      <c r="A4027" s="264" t="str">
        <f t="shared" si="62"/>
        <v>InvernessFL</v>
      </c>
      <c r="B4027" s="269">
        <v>34452</v>
      </c>
      <c r="C4027" s="270" t="s">
        <v>3103</v>
      </c>
      <c r="D4027" s="270" t="s">
        <v>1098</v>
      </c>
      <c r="E4027" s="277" t="s">
        <v>1109</v>
      </c>
      <c r="F4027" s="279" t="s">
        <v>484</v>
      </c>
    </row>
    <row r="4028" spans="1:6" x14ac:dyDescent="0.3">
      <c r="A4028" s="264" t="str">
        <f t="shared" si="62"/>
        <v>MimsFL</v>
      </c>
      <c r="B4028" s="269">
        <v>32754</v>
      </c>
      <c r="C4028" s="270" t="s">
        <v>3825</v>
      </c>
      <c r="D4028" s="270" t="s">
        <v>1098</v>
      </c>
      <c r="E4028" s="277" t="s">
        <v>1129</v>
      </c>
      <c r="F4028" s="279" t="s">
        <v>484</v>
      </c>
    </row>
    <row r="4029" spans="1:6" x14ac:dyDescent="0.3">
      <c r="A4029" s="264" t="str">
        <f t="shared" si="62"/>
        <v>Mary EstherFL</v>
      </c>
      <c r="B4029" s="269">
        <v>32569</v>
      </c>
      <c r="C4029" s="270" t="s">
        <v>3826</v>
      </c>
      <c r="D4029" s="270" t="s">
        <v>1098</v>
      </c>
      <c r="E4029" s="277" t="s">
        <v>1105</v>
      </c>
      <c r="F4029" s="279" t="s">
        <v>484</v>
      </c>
    </row>
    <row r="4030" spans="1:6" x14ac:dyDescent="0.3">
      <c r="A4030" s="264" t="str">
        <f t="shared" si="62"/>
        <v>SebringFL</v>
      </c>
      <c r="B4030" s="269">
        <v>33875</v>
      </c>
      <c r="C4030" s="270" t="s">
        <v>1141</v>
      </c>
      <c r="D4030" s="270" t="s">
        <v>1098</v>
      </c>
      <c r="E4030" s="277" t="s">
        <v>1141</v>
      </c>
      <c r="F4030" s="279" t="s">
        <v>484</v>
      </c>
    </row>
    <row r="4031" spans="1:6" x14ac:dyDescent="0.3">
      <c r="A4031" s="264" t="str">
        <f t="shared" si="62"/>
        <v>HomosassaFL</v>
      </c>
      <c r="B4031" s="269">
        <v>34448</v>
      </c>
      <c r="C4031" s="270" t="s">
        <v>3780</v>
      </c>
      <c r="D4031" s="270" t="s">
        <v>1098</v>
      </c>
      <c r="E4031" s="277" t="s">
        <v>1109</v>
      </c>
      <c r="F4031" s="279" t="s">
        <v>484</v>
      </c>
    </row>
    <row r="4032" spans="1:6" x14ac:dyDescent="0.3">
      <c r="A4032" s="264" t="str">
        <f t="shared" si="62"/>
        <v>Flagler BeachFL</v>
      </c>
      <c r="B4032" s="269">
        <v>32136</v>
      </c>
      <c r="C4032" s="270" t="s">
        <v>3827</v>
      </c>
      <c r="D4032" s="270" t="s">
        <v>1098</v>
      </c>
      <c r="E4032" s="277" t="s">
        <v>1106</v>
      </c>
      <c r="F4032" s="279" t="s">
        <v>484</v>
      </c>
    </row>
    <row r="4033" spans="1:6" x14ac:dyDescent="0.3">
      <c r="A4033" s="264" t="str">
        <f t="shared" si="62"/>
        <v>WauchulaFL</v>
      </c>
      <c r="B4033" s="269">
        <v>33873</v>
      </c>
      <c r="C4033" s="270" t="s">
        <v>1149</v>
      </c>
      <c r="D4033" s="270" t="s">
        <v>1098</v>
      </c>
      <c r="E4033" s="277" t="s">
        <v>1149</v>
      </c>
      <c r="F4033" s="279" t="s">
        <v>484</v>
      </c>
    </row>
    <row r="4034" spans="1:6" x14ac:dyDescent="0.3">
      <c r="A4034" s="264" t="str">
        <f t="shared" si="62"/>
        <v>Saint AugustineFL</v>
      </c>
      <c r="B4034" s="269">
        <v>32095</v>
      </c>
      <c r="C4034" s="270" t="s">
        <v>3683</v>
      </c>
      <c r="D4034" s="270" t="s">
        <v>1098</v>
      </c>
      <c r="E4034" s="277" t="s">
        <v>1034</v>
      </c>
      <c r="F4034" s="279" t="s">
        <v>484</v>
      </c>
    </row>
    <row r="4035" spans="1:6" x14ac:dyDescent="0.3">
      <c r="A4035" s="264" t="str">
        <f t="shared" si="62"/>
        <v>North PortFL</v>
      </c>
      <c r="B4035" s="269">
        <v>34288</v>
      </c>
      <c r="C4035" s="270" t="s">
        <v>3702</v>
      </c>
      <c r="D4035" s="270" t="s">
        <v>1098</v>
      </c>
      <c r="E4035" s="277" t="s">
        <v>1120</v>
      </c>
      <c r="F4035" s="279" t="s">
        <v>484</v>
      </c>
    </row>
    <row r="4036" spans="1:6" x14ac:dyDescent="0.3">
      <c r="A4036" s="264" t="str">
        <f t="shared" ref="A4036:A4099" si="63">CONCATENATE(C4036,D4036)</f>
        <v>JacksonvilleFL</v>
      </c>
      <c r="B4036" s="269">
        <v>32222</v>
      </c>
      <c r="C4036" s="270" t="s">
        <v>1034</v>
      </c>
      <c r="D4036" s="270" t="s">
        <v>1098</v>
      </c>
      <c r="E4036" s="277" t="s">
        <v>1034</v>
      </c>
      <c r="F4036" s="279" t="s">
        <v>484</v>
      </c>
    </row>
    <row r="4037" spans="1:6" x14ac:dyDescent="0.3">
      <c r="A4037" s="264" t="str">
        <f t="shared" si="63"/>
        <v>Coral GablesFL</v>
      </c>
      <c r="B4037" s="269">
        <v>33146</v>
      </c>
      <c r="C4037" s="270" t="s">
        <v>3661</v>
      </c>
      <c r="D4037" s="270" t="s">
        <v>1098</v>
      </c>
      <c r="E4037" s="277" t="s">
        <v>1116</v>
      </c>
      <c r="F4037" s="279" t="s">
        <v>484</v>
      </c>
    </row>
    <row r="4038" spans="1:6" x14ac:dyDescent="0.3">
      <c r="A4038" s="264" t="str">
        <f t="shared" si="63"/>
        <v>SeminoleFL</v>
      </c>
      <c r="B4038" s="269">
        <v>33776</v>
      </c>
      <c r="C4038" s="270" t="s">
        <v>1576</v>
      </c>
      <c r="D4038" s="270" t="s">
        <v>1098</v>
      </c>
      <c r="E4038" s="277" t="s">
        <v>1145</v>
      </c>
      <c r="F4038" s="279" t="s">
        <v>484</v>
      </c>
    </row>
    <row r="4039" spans="1:6" x14ac:dyDescent="0.3">
      <c r="A4039" s="264" t="str">
        <f t="shared" si="63"/>
        <v>JupiterFL</v>
      </c>
      <c r="B4039" s="269">
        <v>33478</v>
      </c>
      <c r="C4039" s="270" t="s">
        <v>3606</v>
      </c>
      <c r="D4039" s="270" t="s">
        <v>1098</v>
      </c>
      <c r="E4039" s="277" t="s">
        <v>1116</v>
      </c>
      <c r="F4039" s="279" t="s">
        <v>484</v>
      </c>
    </row>
    <row r="4040" spans="1:6" x14ac:dyDescent="0.3">
      <c r="A4040" s="264" t="str">
        <f t="shared" si="63"/>
        <v>Port Saint LucieFL</v>
      </c>
      <c r="B4040" s="269">
        <v>34987</v>
      </c>
      <c r="C4040" s="270" t="s">
        <v>3590</v>
      </c>
      <c r="D4040" s="270" t="s">
        <v>1098</v>
      </c>
      <c r="E4040" s="277" t="s">
        <v>1135</v>
      </c>
      <c r="F4040" s="279" t="s">
        <v>484</v>
      </c>
    </row>
    <row r="4041" spans="1:6" x14ac:dyDescent="0.3">
      <c r="A4041" s="264" t="str">
        <f t="shared" si="63"/>
        <v>LakelandFL</v>
      </c>
      <c r="B4041" s="269">
        <v>33812</v>
      </c>
      <c r="C4041" s="270" t="s">
        <v>3621</v>
      </c>
      <c r="D4041" s="270" t="s">
        <v>1098</v>
      </c>
      <c r="E4041" s="277" t="s">
        <v>1115</v>
      </c>
      <c r="F4041" s="279" t="s">
        <v>484</v>
      </c>
    </row>
    <row r="4042" spans="1:6" x14ac:dyDescent="0.3">
      <c r="A4042" s="264" t="str">
        <f t="shared" si="63"/>
        <v>OviedoFL</v>
      </c>
      <c r="B4042" s="269">
        <v>32766</v>
      </c>
      <c r="C4042" s="270" t="s">
        <v>3602</v>
      </c>
      <c r="D4042" s="270" t="s">
        <v>1098</v>
      </c>
      <c r="E4042" s="277" t="s">
        <v>1126</v>
      </c>
      <c r="F4042" s="279" t="s">
        <v>484</v>
      </c>
    </row>
    <row r="4043" spans="1:6" x14ac:dyDescent="0.3">
      <c r="A4043" s="264" t="str">
        <f t="shared" si="63"/>
        <v>Lehigh AcresFL</v>
      </c>
      <c r="B4043" s="269">
        <v>33974</v>
      </c>
      <c r="C4043" s="270" t="s">
        <v>3761</v>
      </c>
      <c r="D4043" s="270" t="s">
        <v>1098</v>
      </c>
      <c r="E4043" s="277" t="s">
        <v>1101</v>
      </c>
      <c r="F4043" s="279" t="s">
        <v>484</v>
      </c>
    </row>
    <row r="4044" spans="1:6" x14ac:dyDescent="0.3">
      <c r="A4044" s="264" t="str">
        <f t="shared" si="63"/>
        <v>GainesvilleFL</v>
      </c>
      <c r="B4044" s="269">
        <v>32641</v>
      </c>
      <c r="C4044" s="270" t="s">
        <v>1107</v>
      </c>
      <c r="D4044" s="270" t="s">
        <v>1098</v>
      </c>
      <c r="E4044" s="277" t="s">
        <v>1107</v>
      </c>
      <c r="F4044" s="279" t="s">
        <v>484</v>
      </c>
    </row>
    <row r="4045" spans="1:6" x14ac:dyDescent="0.3">
      <c r="A4045" s="264" t="str">
        <f t="shared" si="63"/>
        <v>JacksonvilleFL</v>
      </c>
      <c r="B4045" s="269">
        <v>32219</v>
      </c>
      <c r="C4045" s="270" t="s">
        <v>1034</v>
      </c>
      <c r="D4045" s="270" t="s">
        <v>1098</v>
      </c>
      <c r="E4045" s="277" t="s">
        <v>1034</v>
      </c>
      <c r="F4045" s="279" t="s">
        <v>484</v>
      </c>
    </row>
    <row r="4046" spans="1:6" x14ac:dyDescent="0.3">
      <c r="A4046" s="264" t="str">
        <f t="shared" si="63"/>
        <v>NaplesFL</v>
      </c>
      <c r="B4046" s="269">
        <v>34117</v>
      </c>
      <c r="C4046" s="270" t="s">
        <v>3646</v>
      </c>
      <c r="D4046" s="270" t="s">
        <v>1098</v>
      </c>
      <c r="E4046" s="277" t="s">
        <v>1118</v>
      </c>
      <c r="F4046" s="279" t="s">
        <v>484</v>
      </c>
    </row>
    <row r="4047" spans="1:6" x14ac:dyDescent="0.3">
      <c r="A4047" s="264" t="str">
        <f t="shared" si="63"/>
        <v>ShalimarFL</v>
      </c>
      <c r="B4047" s="269">
        <v>32579</v>
      </c>
      <c r="C4047" s="270" t="s">
        <v>3828</v>
      </c>
      <c r="D4047" s="270" t="s">
        <v>1098</v>
      </c>
      <c r="E4047" s="277" t="s">
        <v>1105</v>
      </c>
      <c r="F4047" s="279" t="s">
        <v>484</v>
      </c>
    </row>
    <row r="4048" spans="1:6" x14ac:dyDescent="0.3">
      <c r="A4048" s="264" t="str">
        <f t="shared" si="63"/>
        <v>UmatillaFL</v>
      </c>
      <c r="B4048" s="269">
        <v>32784</v>
      </c>
      <c r="C4048" s="270" t="s">
        <v>3829</v>
      </c>
      <c r="D4048" s="270" t="s">
        <v>1098</v>
      </c>
      <c r="E4048" s="277" t="s">
        <v>1126</v>
      </c>
      <c r="F4048" s="279" t="s">
        <v>484</v>
      </c>
    </row>
    <row r="4049" spans="1:6" x14ac:dyDescent="0.3">
      <c r="A4049" s="264" t="str">
        <f t="shared" si="63"/>
        <v>InvernessFL</v>
      </c>
      <c r="B4049" s="269">
        <v>34453</v>
      </c>
      <c r="C4049" s="270" t="s">
        <v>3103</v>
      </c>
      <c r="D4049" s="270" t="s">
        <v>1098</v>
      </c>
      <c r="E4049" s="277" t="s">
        <v>1109</v>
      </c>
      <c r="F4049" s="279" t="s">
        <v>484</v>
      </c>
    </row>
    <row r="4050" spans="1:6" x14ac:dyDescent="0.3">
      <c r="A4050" s="264" t="str">
        <f t="shared" si="63"/>
        <v>MacclennyFL</v>
      </c>
      <c r="B4050" s="269">
        <v>32063</v>
      </c>
      <c r="C4050" s="270" t="s">
        <v>3830</v>
      </c>
      <c r="D4050" s="270" t="s">
        <v>1098</v>
      </c>
      <c r="E4050" s="277" t="s">
        <v>1034</v>
      </c>
      <c r="F4050" s="279" t="s">
        <v>484</v>
      </c>
    </row>
    <row r="4051" spans="1:6" x14ac:dyDescent="0.3">
      <c r="A4051" s="264" t="str">
        <f t="shared" si="63"/>
        <v>Punta GordaFL</v>
      </c>
      <c r="B4051" s="269">
        <v>33982</v>
      </c>
      <c r="C4051" s="270" t="s">
        <v>1137</v>
      </c>
      <c r="D4051" s="270" t="s">
        <v>1098</v>
      </c>
      <c r="E4051" s="277" t="s">
        <v>1137</v>
      </c>
      <c r="F4051" s="279" t="s">
        <v>484</v>
      </c>
    </row>
    <row r="4052" spans="1:6" x14ac:dyDescent="0.3">
      <c r="A4052" s="264" t="str">
        <f t="shared" si="63"/>
        <v>HavanaFL</v>
      </c>
      <c r="B4052" s="269">
        <v>32333</v>
      </c>
      <c r="C4052" s="270" t="s">
        <v>3831</v>
      </c>
      <c r="D4052" s="270" t="s">
        <v>1098</v>
      </c>
      <c r="E4052" s="277" t="s">
        <v>1143</v>
      </c>
      <c r="F4052" s="279" t="s">
        <v>484</v>
      </c>
    </row>
    <row r="4053" spans="1:6" x14ac:dyDescent="0.3">
      <c r="A4053" s="264" t="str">
        <f t="shared" si="63"/>
        <v>Cutler BayFL</v>
      </c>
      <c r="B4053" s="269">
        <v>33190</v>
      </c>
      <c r="C4053" s="270" t="s">
        <v>3779</v>
      </c>
      <c r="D4053" s="270" t="s">
        <v>1098</v>
      </c>
      <c r="E4053" s="277" t="s">
        <v>1116</v>
      </c>
      <c r="F4053" s="279" t="s">
        <v>484</v>
      </c>
    </row>
    <row r="4054" spans="1:6" x14ac:dyDescent="0.3">
      <c r="A4054" s="264" t="str">
        <f t="shared" si="63"/>
        <v>JacksonvilleFL</v>
      </c>
      <c r="B4054" s="269">
        <v>32220</v>
      </c>
      <c r="C4054" s="270" t="s">
        <v>1034</v>
      </c>
      <c r="D4054" s="270" t="s">
        <v>1098</v>
      </c>
      <c r="E4054" s="277" t="s">
        <v>1034</v>
      </c>
      <c r="F4054" s="279" t="s">
        <v>484</v>
      </c>
    </row>
    <row r="4055" spans="1:6" x14ac:dyDescent="0.3">
      <c r="A4055" s="264" t="str">
        <f t="shared" si="63"/>
        <v>FreeportFL</v>
      </c>
      <c r="B4055" s="269">
        <v>32439</v>
      </c>
      <c r="C4055" s="270" t="s">
        <v>1313</v>
      </c>
      <c r="D4055" s="270" t="s">
        <v>1098</v>
      </c>
      <c r="E4055" s="277" t="s">
        <v>1105</v>
      </c>
      <c r="F4055" s="279" t="s">
        <v>484</v>
      </c>
    </row>
    <row r="4056" spans="1:6" x14ac:dyDescent="0.3">
      <c r="A4056" s="264" t="str">
        <f t="shared" si="63"/>
        <v>SarasotaFL</v>
      </c>
      <c r="B4056" s="269">
        <v>34240</v>
      </c>
      <c r="C4056" s="270" t="s">
        <v>3659</v>
      </c>
      <c r="D4056" s="270" t="s">
        <v>1098</v>
      </c>
      <c r="E4056" s="277" t="s">
        <v>1120</v>
      </c>
      <c r="F4056" s="279" t="s">
        <v>484</v>
      </c>
    </row>
    <row r="4057" spans="1:6" x14ac:dyDescent="0.3">
      <c r="A4057" s="264" t="str">
        <f t="shared" si="63"/>
        <v>InterlachenFL</v>
      </c>
      <c r="B4057" s="269">
        <v>32148</v>
      </c>
      <c r="C4057" s="270" t="s">
        <v>3832</v>
      </c>
      <c r="D4057" s="270" t="s">
        <v>1098</v>
      </c>
      <c r="E4057" s="277" t="s">
        <v>1128</v>
      </c>
      <c r="F4057" s="279" t="s">
        <v>484</v>
      </c>
    </row>
    <row r="4058" spans="1:6" x14ac:dyDescent="0.3">
      <c r="A4058" s="264" t="str">
        <f t="shared" si="63"/>
        <v>PensacolaFL</v>
      </c>
      <c r="B4058" s="269">
        <v>32501</v>
      </c>
      <c r="C4058" s="270" t="s">
        <v>3639</v>
      </c>
      <c r="D4058" s="270" t="s">
        <v>1098</v>
      </c>
      <c r="E4058" s="277" t="s">
        <v>1133</v>
      </c>
      <c r="F4058" s="279" t="s">
        <v>484</v>
      </c>
    </row>
    <row r="4059" spans="1:6" x14ac:dyDescent="0.3">
      <c r="A4059" s="264" t="str">
        <f t="shared" si="63"/>
        <v>BushnellFL</v>
      </c>
      <c r="B4059" s="269">
        <v>33513</v>
      </c>
      <c r="C4059" s="270" t="s">
        <v>3833</v>
      </c>
      <c r="D4059" s="270" t="s">
        <v>1098</v>
      </c>
      <c r="E4059" s="277" t="s">
        <v>1147</v>
      </c>
      <c r="F4059" s="279" t="s">
        <v>484</v>
      </c>
    </row>
    <row r="4060" spans="1:6" x14ac:dyDescent="0.3">
      <c r="A4060" s="264" t="str">
        <f t="shared" si="63"/>
        <v>LecantoFL</v>
      </c>
      <c r="B4060" s="269">
        <v>34461</v>
      </c>
      <c r="C4060" s="270" t="s">
        <v>3834</v>
      </c>
      <c r="D4060" s="270" t="s">
        <v>1098</v>
      </c>
      <c r="E4060" s="277" t="s">
        <v>1109</v>
      </c>
      <c r="F4060" s="279" t="s">
        <v>484</v>
      </c>
    </row>
    <row r="4061" spans="1:6" x14ac:dyDescent="0.3">
      <c r="A4061" s="264" t="str">
        <f t="shared" si="63"/>
        <v>TrentonFL</v>
      </c>
      <c r="B4061" s="269">
        <v>32693</v>
      </c>
      <c r="C4061" s="270" t="s">
        <v>1838</v>
      </c>
      <c r="D4061" s="270" t="s">
        <v>1098</v>
      </c>
      <c r="E4061" s="277" t="s">
        <v>1107</v>
      </c>
      <c r="F4061" s="279" t="s">
        <v>484</v>
      </c>
    </row>
    <row r="4062" spans="1:6" x14ac:dyDescent="0.3">
      <c r="A4062" s="264" t="str">
        <f t="shared" si="63"/>
        <v>OcalaFL</v>
      </c>
      <c r="B4062" s="269">
        <v>34475</v>
      </c>
      <c r="C4062" s="270" t="s">
        <v>1122</v>
      </c>
      <c r="D4062" s="270" t="s">
        <v>1098</v>
      </c>
      <c r="E4062" s="277" t="s">
        <v>1122</v>
      </c>
      <c r="F4062" s="279" t="s">
        <v>484</v>
      </c>
    </row>
    <row r="4063" spans="1:6" x14ac:dyDescent="0.3">
      <c r="A4063" s="264" t="str">
        <f t="shared" si="63"/>
        <v>SorrentoFL</v>
      </c>
      <c r="B4063" s="269">
        <v>32776</v>
      </c>
      <c r="C4063" s="270" t="s">
        <v>3835</v>
      </c>
      <c r="D4063" s="270" t="s">
        <v>1098</v>
      </c>
      <c r="E4063" s="277" t="s">
        <v>1126</v>
      </c>
      <c r="F4063" s="279" t="s">
        <v>484</v>
      </c>
    </row>
    <row r="4064" spans="1:6" x14ac:dyDescent="0.3">
      <c r="A4064" s="264" t="str">
        <f t="shared" si="63"/>
        <v>Lake WalesFL</v>
      </c>
      <c r="B4064" s="269">
        <v>33853</v>
      </c>
      <c r="C4064" s="270" t="s">
        <v>3789</v>
      </c>
      <c r="D4064" s="270" t="s">
        <v>1098</v>
      </c>
      <c r="E4064" s="277" t="s">
        <v>1115</v>
      </c>
      <c r="F4064" s="279" t="s">
        <v>484</v>
      </c>
    </row>
    <row r="4065" spans="1:6" x14ac:dyDescent="0.3">
      <c r="A4065" s="264" t="str">
        <f t="shared" si="63"/>
        <v>Lehigh AcresFL</v>
      </c>
      <c r="B4065" s="269">
        <v>33972</v>
      </c>
      <c r="C4065" s="270" t="s">
        <v>3761</v>
      </c>
      <c r="D4065" s="270" t="s">
        <v>1098</v>
      </c>
      <c r="E4065" s="277" t="s">
        <v>1101</v>
      </c>
      <c r="F4065" s="279" t="s">
        <v>484</v>
      </c>
    </row>
    <row r="4066" spans="1:6" x14ac:dyDescent="0.3">
      <c r="A4066" s="264" t="str">
        <f t="shared" si="63"/>
        <v>Palm BayFL</v>
      </c>
      <c r="B4066" s="269">
        <v>32908</v>
      </c>
      <c r="C4066" s="270" t="s">
        <v>3655</v>
      </c>
      <c r="D4066" s="270" t="s">
        <v>1098</v>
      </c>
      <c r="E4066" s="277" t="s">
        <v>1129</v>
      </c>
      <c r="F4066" s="279" t="s">
        <v>484</v>
      </c>
    </row>
    <row r="4067" spans="1:6" x14ac:dyDescent="0.3">
      <c r="A4067" s="264" t="str">
        <f t="shared" si="63"/>
        <v>Lehigh AcresFL</v>
      </c>
      <c r="B4067" s="269">
        <v>33976</v>
      </c>
      <c r="C4067" s="270" t="s">
        <v>3761</v>
      </c>
      <c r="D4067" s="270" t="s">
        <v>1098</v>
      </c>
      <c r="E4067" s="277" t="s">
        <v>1101</v>
      </c>
      <c r="F4067" s="279" t="s">
        <v>484</v>
      </c>
    </row>
    <row r="4068" spans="1:6" x14ac:dyDescent="0.3">
      <c r="A4068" s="264" t="str">
        <f t="shared" si="63"/>
        <v>MonticelloFL</v>
      </c>
      <c r="B4068" s="269">
        <v>32344</v>
      </c>
      <c r="C4068" s="270" t="s">
        <v>3836</v>
      </c>
      <c r="D4068" s="270" t="s">
        <v>1098</v>
      </c>
      <c r="E4068" s="277" t="s">
        <v>1143</v>
      </c>
      <c r="F4068" s="279" t="s">
        <v>484</v>
      </c>
    </row>
    <row r="4069" spans="1:6" x14ac:dyDescent="0.3">
      <c r="A4069" s="264" t="str">
        <f t="shared" si="63"/>
        <v>ZephyrhillsFL</v>
      </c>
      <c r="B4069" s="269">
        <v>33540</v>
      </c>
      <c r="C4069" s="270" t="s">
        <v>3718</v>
      </c>
      <c r="D4069" s="270" t="s">
        <v>1098</v>
      </c>
      <c r="E4069" s="277" t="s">
        <v>1145</v>
      </c>
      <c r="F4069" s="279" t="s">
        <v>484</v>
      </c>
    </row>
    <row r="4070" spans="1:6" x14ac:dyDescent="0.3">
      <c r="A4070" s="264" t="str">
        <f t="shared" si="63"/>
        <v>Crystal RiverFL</v>
      </c>
      <c r="B4070" s="269">
        <v>34428</v>
      </c>
      <c r="C4070" s="270" t="s">
        <v>3837</v>
      </c>
      <c r="D4070" s="270" t="s">
        <v>1098</v>
      </c>
      <c r="E4070" s="277" t="s">
        <v>1109</v>
      </c>
      <c r="F4070" s="279" t="s">
        <v>484</v>
      </c>
    </row>
    <row r="4071" spans="1:6" x14ac:dyDescent="0.3">
      <c r="A4071" s="264" t="str">
        <f t="shared" si="63"/>
        <v>Holmes BeachFL</v>
      </c>
      <c r="B4071" s="269">
        <v>34217</v>
      </c>
      <c r="C4071" s="270" t="s">
        <v>3838</v>
      </c>
      <c r="D4071" s="270" t="s">
        <v>1098</v>
      </c>
      <c r="E4071" s="277" t="s">
        <v>1120</v>
      </c>
      <c r="F4071" s="279" t="s">
        <v>484</v>
      </c>
    </row>
    <row r="4072" spans="1:6" x14ac:dyDescent="0.3">
      <c r="A4072" s="264" t="str">
        <f t="shared" si="63"/>
        <v>High SpringsFL</v>
      </c>
      <c r="B4072" s="269">
        <v>32643</v>
      </c>
      <c r="C4072" s="270" t="s">
        <v>3839</v>
      </c>
      <c r="D4072" s="270" t="s">
        <v>1098</v>
      </c>
      <c r="E4072" s="277" t="s">
        <v>1107</v>
      </c>
      <c r="F4072" s="279" t="s">
        <v>484</v>
      </c>
    </row>
    <row r="4073" spans="1:6" x14ac:dyDescent="0.3">
      <c r="A4073" s="264" t="str">
        <f t="shared" si="63"/>
        <v>GouldsFL</v>
      </c>
      <c r="B4073" s="269">
        <v>33170</v>
      </c>
      <c r="C4073" s="270" t="s">
        <v>3840</v>
      </c>
      <c r="D4073" s="270" t="s">
        <v>1098</v>
      </c>
      <c r="E4073" s="277" t="s">
        <v>1116</v>
      </c>
      <c r="F4073" s="279" t="s">
        <v>484</v>
      </c>
    </row>
    <row r="4074" spans="1:6" x14ac:dyDescent="0.3">
      <c r="A4074" s="264" t="str">
        <f t="shared" si="63"/>
        <v>Polk CityFL</v>
      </c>
      <c r="B4074" s="269">
        <v>33868</v>
      </c>
      <c r="C4074" s="270" t="s">
        <v>3841</v>
      </c>
      <c r="D4074" s="270" t="s">
        <v>1098</v>
      </c>
      <c r="E4074" s="277" t="s">
        <v>1115</v>
      </c>
      <c r="F4074" s="279" t="s">
        <v>484</v>
      </c>
    </row>
    <row r="4075" spans="1:6" x14ac:dyDescent="0.3">
      <c r="A4075" s="264" t="str">
        <f t="shared" si="63"/>
        <v>Spring HillFL</v>
      </c>
      <c r="B4075" s="269">
        <v>34604</v>
      </c>
      <c r="C4075" s="270" t="s">
        <v>3653</v>
      </c>
      <c r="D4075" s="270" t="s">
        <v>1098</v>
      </c>
      <c r="E4075" s="277" t="s">
        <v>1145</v>
      </c>
      <c r="F4075" s="279" t="s">
        <v>484</v>
      </c>
    </row>
    <row r="4076" spans="1:6" x14ac:dyDescent="0.3">
      <c r="A4076" s="264" t="str">
        <f t="shared" si="63"/>
        <v>Cooper CityFL</v>
      </c>
      <c r="B4076" s="269">
        <v>33330</v>
      </c>
      <c r="C4076" s="270" t="s">
        <v>3842</v>
      </c>
      <c r="D4076" s="270" t="s">
        <v>1098</v>
      </c>
      <c r="E4076" s="277" t="s">
        <v>1116</v>
      </c>
      <c r="F4076" s="279" t="s">
        <v>484</v>
      </c>
    </row>
    <row r="4077" spans="1:6" x14ac:dyDescent="0.3">
      <c r="A4077" s="264" t="str">
        <f t="shared" si="63"/>
        <v>HawthorneFL</v>
      </c>
      <c r="B4077" s="269">
        <v>32640</v>
      </c>
      <c r="C4077" s="270" t="s">
        <v>2468</v>
      </c>
      <c r="D4077" s="270" t="s">
        <v>1098</v>
      </c>
      <c r="E4077" s="277" t="s">
        <v>1128</v>
      </c>
      <c r="F4077" s="279" t="s">
        <v>484</v>
      </c>
    </row>
    <row r="4078" spans="1:6" x14ac:dyDescent="0.3">
      <c r="A4078" s="264" t="str">
        <f t="shared" si="63"/>
        <v>JacksonvilleFL</v>
      </c>
      <c r="B4078" s="269">
        <v>32204</v>
      </c>
      <c r="C4078" s="270" t="s">
        <v>1034</v>
      </c>
      <c r="D4078" s="270" t="s">
        <v>1098</v>
      </c>
      <c r="E4078" s="277" t="s">
        <v>1034</v>
      </c>
      <c r="F4078" s="279" t="s">
        <v>484</v>
      </c>
    </row>
    <row r="4079" spans="1:6" x14ac:dyDescent="0.3">
      <c r="A4079" s="264" t="str">
        <f t="shared" si="63"/>
        <v>OrlandoFL</v>
      </c>
      <c r="B4079" s="269">
        <v>32814</v>
      </c>
      <c r="C4079" s="270" t="s">
        <v>3589</v>
      </c>
      <c r="D4079" s="270" t="s">
        <v>1098</v>
      </c>
      <c r="E4079" s="277" t="s">
        <v>1126</v>
      </c>
      <c r="F4079" s="279" t="s">
        <v>484</v>
      </c>
    </row>
    <row r="4080" spans="1:6" x14ac:dyDescent="0.3">
      <c r="A4080" s="264" t="str">
        <f t="shared" si="63"/>
        <v>Port CharlotteFL</v>
      </c>
      <c r="B4080" s="269">
        <v>33954</v>
      </c>
      <c r="C4080" s="270" t="s">
        <v>3680</v>
      </c>
      <c r="D4080" s="270" t="s">
        <v>1098</v>
      </c>
      <c r="E4080" s="277" t="s">
        <v>1137</v>
      </c>
      <c r="F4080" s="279" t="s">
        <v>484</v>
      </c>
    </row>
    <row r="4081" spans="1:6" x14ac:dyDescent="0.3">
      <c r="A4081" s="264" t="str">
        <f t="shared" si="63"/>
        <v>Crystal RiverFL</v>
      </c>
      <c r="B4081" s="269">
        <v>34429</v>
      </c>
      <c r="C4081" s="270" t="s">
        <v>3837</v>
      </c>
      <c r="D4081" s="270" t="s">
        <v>1098</v>
      </c>
      <c r="E4081" s="277" t="s">
        <v>1109</v>
      </c>
      <c r="F4081" s="279" t="s">
        <v>484</v>
      </c>
    </row>
    <row r="4082" spans="1:6" x14ac:dyDescent="0.3">
      <c r="A4082" s="264" t="str">
        <f t="shared" si="63"/>
        <v>Fort PierceFL</v>
      </c>
      <c r="B4082" s="269">
        <v>34947</v>
      </c>
      <c r="C4082" s="270" t="s">
        <v>3744</v>
      </c>
      <c r="D4082" s="270" t="s">
        <v>1098</v>
      </c>
      <c r="E4082" s="277" t="s">
        <v>1135</v>
      </c>
      <c r="F4082" s="279" t="s">
        <v>484</v>
      </c>
    </row>
    <row r="4083" spans="1:6" x14ac:dyDescent="0.3">
      <c r="A4083" s="264" t="str">
        <f t="shared" si="63"/>
        <v>Gulf BreezeFL</v>
      </c>
      <c r="B4083" s="269">
        <v>32561</v>
      </c>
      <c r="C4083" s="270" t="s">
        <v>3743</v>
      </c>
      <c r="D4083" s="270" t="s">
        <v>1098</v>
      </c>
      <c r="E4083" s="277" t="s">
        <v>1133</v>
      </c>
      <c r="F4083" s="279" t="s">
        <v>484</v>
      </c>
    </row>
    <row r="4084" spans="1:6" x14ac:dyDescent="0.3">
      <c r="A4084" s="264" t="str">
        <f t="shared" si="63"/>
        <v>OspreyFL</v>
      </c>
      <c r="B4084" s="269">
        <v>34229</v>
      </c>
      <c r="C4084" s="270" t="s">
        <v>3843</v>
      </c>
      <c r="D4084" s="270" t="s">
        <v>1098</v>
      </c>
      <c r="E4084" s="277" t="s">
        <v>1120</v>
      </c>
      <c r="F4084" s="279" t="s">
        <v>484</v>
      </c>
    </row>
    <row r="4085" spans="1:6" x14ac:dyDescent="0.3">
      <c r="A4085" s="264" t="str">
        <f t="shared" si="63"/>
        <v>ThonotosassaFL</v>
      </c>
      <c r="B4085" s="269">
        <v>33592</v>
      </c>
      <c r="C4085" s="270" t="s">
        <v>3844</v>
      </c>
      <c r="D4085" s="270" t="s">
        <v>1098</v>
      </c>
      <c r="E4085" s="277" t="s">
        <v>1145</v>
      </c>
      <c r="F4085" s="279" t="s">
        <v>484</v>
      </c>
    </row>
    <row r="4086" spans="1:6" x14ac:dyDescent="0.3">
      <c r="A4086" s="264" t="str">
        <f t="shared" si="63"/>
        <v>Fort WhiteFL</v>
      </c>
      <c r="B4086" s="269">
        <v>32038</v>
      </c>
      <c r="C4086" s="270" t="s">
        <v>3845</v>
      </c>
      <c r="D4086" s="270" t="s">
        <v>1098</v>
      </c>
      <c r="E4086" s="277" t="s">
        <v>1114</v>
      </c>
      <c r="F4086" s="279" t="s">
        <v>484</v>
      </c>
    </row>
    <row r="4087" spans="1:6" x14ac:dyDescent="0.3">
      <c r="A4087" s="264" t="str">
        <f t="shared" si="63"/>
        <v>EustisFL</v>
      </c>
      <c r="B4087" s="269">
        <v>32736</v>
      </c>
      <c r="C4087" s="270" t="s">
        <v>3776</v>
      </c>
      <c r="D4087" s="270" t="s">
        <v>1098</v>
      </c>
      <c r="E4087" s="277" t="s">
        <v>1126</v>
      </c>
      <c r="F4087" s="279" t="s">
        <v>484</v>
      </c>
    </row>
    <row r="4088" spans="1:6" x14ac:dyDescent="0.3">
      <c r="A4088" s="264" t="str">
        <f t="shared" si="63"/>
        <v>Floral CityFL</v>
      </c>
      <c r="B4088" s="269">
        <v>34436</v>
      </c>
      <c r="C4088" s="270" t="s">
        <v>3846</v>
      </c>
      <c r="D4088" s="270" t="s">
        <v>1098</v>
      </c>
      <c r="E4088" s="277" t="s">
        <v>1109</v>
      </c>
      <c r="F4088" s="279" t="s">
        <v>484</v>
      </c>
    </row>
    <row r="4089" spans="1:6" x14ac:dyDescent="0.3">
      <c r="A4089" s="264" t="str">
        <f t="shared" si="63"/>
        <v>Boynton BeachFL</v>
      </c>
      <c r="B4089" s="269">
        <v>33473</v>
      </c>
      <c r="C4089" s="270" t="s">
        <v>3609</v>
      </c>
      <c r="D4089" s="270" t="s">
        <v>1098</v>
      </c>
      <c r="E4089" s="277" t="s">
        <v>1116</v>
      </c>
      <c r="F4089" s="279" t="s">
        <v>484</v>
      </c>
    </row>
    <row r="4090" spans="1:6" x14ac:dyDescent="0.3">
      <c r="A4090" s="264" t="str">
        <f t="shared" si="63"/>
        <v>Hernando BeachFL</v>
      </c>
      <c r="B4090" s="269">
        <v>34607</v>
      </c>
      <c r="C4090" s="270" t="s">
        <v>3847</v>
      </c>
      <c r="D4090" s="270" t="s">
        <v>1098</v>
      </c>
      <c r="E4090" s="277" t="s">
        <v>1145</v>
      </c>
      <c r="F4090" s="279" t="s">
        <v>484</v>
      </c>
    </row>
    <row r="4091" spans="1:6" x14ac:dyDescent="0.3">
      <c r="A4091" s="264" t="str">
        <f t="shared" si="63"/>
        <v>Fort Mc CoyFL</v>
      </c>
      <c r="B4091" s="269">
        <v>32134</v>
      </c>
      <c r="C4091" s="270" t="s">
        <v>3848</v>
      </c>
      <c r="D4091" s="270" t="s">
        <v>1098</v>
      </c>
      <c r="E4091" s="277" t="s">
        <v>1122</v>
      </c>
      <c r="F4091" s="279" t="s">
        <v>484</v>
      </c>
    </row>
    <row r="4092" spans="1:6" x14ac:dyDescent="0.3">
      <c r="A4092" s="264" t="str">
        <f t="shared" si="63"/>
        <v>Tarpon SpringsFL</v>
      </c>
      <c r="B4092" s="269">
        <v>34688</v>
      </c>
      <c r="C4092" s="270" t="s">
        <v>3714</v>
      </c>
      <c r="D4092" s="270" t="s">
        <v>1098</v>
      </c>
      <c r="E4092" s="277" t="s">
        <v>1145</v>
      </c>
      <c r="F4092" s="279" t="s">
        <v>484</v>
      </c>
    </row>
    <row r="4093" spans="1:6" x14ac:dyDescent="0.3">
      <c r="A4093" s="264" t="str">
        <f t="shared" si="63"/>
        <v>Summerland KeyFL</v>
      </c>
      <c r="B4093" s="269">
        <v>33042</v>
      </c>
      <c r="C4093" s="270" t="s">
        <v>3849</v>
      </c>
      <c r="D4093" s="270" t="s">
        <v>1098</v>
      </c>
      <c r="E4093" s="277" t="s">
        <v>1112</v>
      </c>
      <c r="F4093" s="279" t="s">
        <v>484</v>
      </c>
    </row>
    <row r="4094" spans="1:6" x14ac:dyDescent="0.3">
      <c r="A4094" s="264" t="str">
        <f t="shared" si="63"/>
        <v>BunnellFL</v>
      </c>
      <c r="B4094" s="269">
        <v>32110</v>
      </c>
      <c r="C4094" s="270" t="s">
        <v>3850</v>
      </c>
      <c r="D4094" s="270" t="s">
        <v>1098</v>
      </c>
      <c r="E4094" s="277" t="s">
        <v>1106</v>
      </c>
      <c r="F4094" s="279" t="s">
        <v>484</v>
      </c>
    </row>
    <row r="4095" spans="1:6" x14ac:dyDescent="0.3">
      <c r="A4095" s="264" t="str">
        <f t="shared" si="63"/>
        <v>EdgewaterFL</v>
      </c>
      <c r="B4095" s="269">
        <v>32132</v>
      </c>
      <c r="C4095" s="270" t="s">
        <v>3787</v>
      </c>
      <c r="D4095" s="270" t="s">
        <v>1098</v>
      </c>
      <c r="E4095" s="277" t="s">
        <v>1106</v>
      </c>
      <c r="F4095" s="279" t="s">
        <v>484</v>
      </c>
    </row>
    <row r="4096" spans="1:6" x14ac:dyDescent="0.3">
      <c r="A4096" s="264" t="str">
        <f t="shared" si="63"/>
        <v>TamiamiFL</v>
      </c>
      <c r="B4096" s="269">
        <v>33182</v>
      </c>
      <c r="C4096" s="270" t="s">
        <v>3656</v>
      </c>
      <c r="D4096" s="270" t="s">
        <v>1098</v>
      </c>
      <c r="E4096" s="277" t="s">
        <v>1116</v>
      </c>
      <c r="F4096" s="279" t="s">
        <v>484</v>
      </c>
    </row>
    <row r="4097" spans="1:6" x14ac:dyDescent="0.3">
      <c r="A4097" s="264" t="str">
        <f t="shared" si="63"/>
        <v>Lehigh AcresFL</v>
      </c>
      <c r="B4097" s="269">
        <v>33973</v>
      </c>
      <c r="C4097" s="270" t="s">
        <v>3761</v>
      </c>
      <c r="D4097" s="270" t="s">
        <v>1098</v>
      </c>
      <c r="E4097" s="277" t="s">
        <v>1101</v>
      </c>
      <c r="F4097" s="279" t="s">
        <v>484</v>
      </c>
    </row>
    <row r="4098" spans="1:6" x14ac:dyDescent="0.3">
      <c r="A4098" s="264" t="str">
        <f t="shared" si="63"/>
        <v>Lake AlfredFL</v>
      </c>
      <c r="B4098" s="269">
        <v>33850</v>
      </c>
      <c r="C4098" s="270" t="s">
        <v>3851</v>
      </c>
      <c r="D4098" s="270" t="s">
        <v>1098</v>
      </c>
      <c r="E4098" s="277" t="s">
        <v>1115</v>
      </c>
      <c r="F4098" s="279" t="s">
        <v>484</v>
      </c>
    </row>
    <row r="4099" spans="1:6" x14ac:dyDescent="0.3">
      <c r="A4099" s="264" t="str">
        <f t="shared" si="63"/>
        <v>Lynn HavenFL</v>
      </c>
      <c r="B4099" s="269">
        <v>32409</v>
      </c>
      <c r="C4099" s="270" t="s">
        <v>3778</v>
      </c>
      <c r="D4099" s="270" t="s">
        <v>1098</v>
      </c>
      <c r="E4099" s="277" t="s">
        <v>1131</v>
      </c>
      <c r="F4099" s="279" t="s">
        <v>484</v>
      </c>
    </row>
    <row r="4100" spans="1:6" x14ac:dyDescent="0.3">
      <c r="A4100" s="264" t="str">
        <f t="shared" ref="A4100:A4163" si="64">CONCATENATE(C4100,D4100)</f>
        <v>DunnellonFL</v>
      </c>
      <c r="B4100" s="269">
        <v>34431</v>
      </c>
      <c r="C4100" s="270" t="s">
        <v>3817</v>
      </c>
      <c r="D4100" s="270" t="s">
        <v>1098</v>
      </c>
      <c r="E4100" s="277" t="s">
        <v>1122</v>
      </c>
      <c r="F4100" s="279" t="s">
        <v>484</v>
      </c>
    </row>
    <row r="4101" spans="1:6" x14ac:dyDescent="0.3">
      <c r="A4101" s="264" t="str">
        <f t="shared" si="64"/>
        <v>HilliardFL</v>
      </c>
      <c r="B4101" s="269">
        <v>32046</v>
      </c>
      <c r="C4101" s="270" t="s">
        <v>3852</v>
      </c>
      <c r="D4101" s="270" t="s">
        <v>1098</v>
      </c>
      <c r="E4101" s="277" t="s">
        <v>1034</v>
      </c>
      <c r="F4101" s="279" t="s">
        <v>484</v>
      </c>
    </row>
    <row r="4102" spans="1:6" x14ac:dyDescent="0.3">
      <c r="A4102" s="264" t="str">
        <f t="shared" si="64"/>
        <v>DunnellonFL</v>
      </c>
      <c r="B4102" s="269">
        <v>34434</v>
      </c>
      <c r="C4102" s="270" t="s">
        <v>3817</v>
      </c>
      <c r="D4102" s="270" t="s">
        <v>1098</v>
      </c>
      <c r="E4102" s="277" t="s">
        <v>1122</v>
      </c>
      <c r="F4102" s="279" t="s">
        <v>484</v>
      </c>
    </row>
    <row r="4103" spans="1:6" x14ac:dyDescent="0.3">
      <c r="A4103" s="264" t="str">
        <f t="shared" si="64"/>
        <v>Port Saint JoeFL</v>
      </c>
      <c r="B4103" s="269">
        <v>32456</v>
      </c>
      <c r="C4103" s="270" t="s">
        <v>3853</v>
      </c>
      <c r="D4103" s="270" t="s">
        <v>1098</v>
      </c>
      <c r="E4103" s="277" t="s">
        <v>1131</v>
      </c>
      <c r="F4103" s="279" t="s">
        <v>484</v>
      </c>
    </row>
    <row r="4104" spans="1:6" x14ac:dyDescent="0.3">
      <c r="A4104" s="264" t="str">
        <f t="shared" si="64"/>
        <v>Indian Rocks BeachFL</v>
      </c>
      <c r="B4104" s="269">
        <v>33785</v>
      </c>
      <c r="C4104" s="270" t="s">
        <v>3854</v>
      </c>
      <c r="D4104" s="270" t="s">
        <v>1098</v>
      </c>
      <c r="E4104" s="277" t="s">
        <v>1145</v>
      </c>
      <c r="F4104" s="279" t="s">
        <v>484</v>
      </c>
    </row>
    <row r="4105" spans="1:6" x14ac:dyDescent="0.3">
      <c r="A4105" s="264" t="str">
        <f t="shared" si="64"/>
        <v>WedgefieldFL</v>
      </c>
      <c r="B4105" s="269">
        <v>32833</v>
      </c>
      <c r="C4105" s="270" t="s">
        <v>3855</v>
      </c>
      <c r="D4105" s="270" t="s">
        <v>1098</v>
      </c>
      <c r="E4105" s="277" t="s">
        <v>1126</v>
      </c>
      <c r="F4105" s="279" t="s">
        <v>484</v>
      </c>
    </row>
    <row r="4106" spans="1:6" x14ac:dyDescent="0.3">
      <c r="A4106" s="264" t="str">
        <f t="shared" si="64"/>
        <v>Port CharlotteFL</v>
      </c>
      <c r="B4106" s="269">
        <v>33953</v>
      </c>
      <c r="C4106" s="270" t="s">
        <v>3680</v>
      </c>
      <c r="D4106" s="270" t="s">
        <v>1098</v>
      </c>
      <c r="E4106" s="277" t="s">
        <v>1137</v>
      </c>
      <c r="F4106" s="279" t="s">
        <v>484</v>
      </c>
    </row>
    <row r="4107" spans="1:6" x14ac:dyDescent="0.3">
      <c r="A4107" s="264" t="str">
        <f t="shared" si="64"/>
        <v>Plant CityFL</v>
      </c>
      <c r="B4107" s="269">
        <v>33567</v>
      </c>
      <c r="C4107" s="270" t="s">
        <v>3750</v>
      </c>
      <c r="D4107" s="270" t="s">
        <v>1098</v>
      </c>
      <c r="E4107" s="277" t="s">
        <v>1145</v>
      </c>
      <c r="F4107" s="279" t="s">
        <v>484</v>
      </c>
    </row>
    <row r="4108" spans="1:6" x14ac:dyDescent="0.3">
      <c r="A4108" s="264" t="str">
        <f t="shared" si="64"/>
        <v>WellingtonFL</v>
      </c>
      <c r="B4108" s="269">
        <v>33449</v>
      </c>
      <c r="C4108" s="270" t="s">
        <v>3303</v>
      </c>
      <c r="D4108" s="270" t="s">
        <v>1098</v>
      </c>
      <c r="E4108" s="277" t="s">
        <v>1116</v>
      </c>
      <c r="F4108" s="279" t="s">
        <v>484</v>
      </c>
    </row>
    <row r="4109" spans="1:6" x14ac:dyDescent="0.3">
      <c r="A4109" s="264" t="str">
        <f t="shared" si="64"/>
        <v>OcklawahaFL</v>
      </c>
      <c r="B4109" s="269">
        <v>32179</v>
      </c>
      <c r="C4109" s="270" t="s">
        <v>3856</v>
      </c>
      <c r="D4109" s="270" t="s">
        <v>1098</v>
      </c>
      <c r="E4109" s="277" t="s">
        <v>1122</v>
      </c>
      <c r="F4109" s="279" t="s">
        <v>484</v>
      </c>
    </row>
    <row r="4110" spans="1:6" x14ac:dyDescent="0.3">
      <c r="A4110" s="264" t="str">
        <f t="shared" si="64"/>
        <v>TavernierFL</v>
      </c>
      <c r="B4110" s="269">
        <v>33070</v>
      </c>
      <c r="C4110" s="270" t="s">
        <v>3857</v>
      </c>
      <c r="D4110" s="270" t="s">
        <v>1098</v>
      </c>
      <c r="E4110" s="277" t="s">
        <v>1112</v>
      </c>
      <c r="F4110" s="279" t="s">
        <v>484</v>
      </c>
    </row>
    <row r="4111" spans="1:6" x14ac:dyDescent="0.3">
      <c r="A4111" s="264" t="str">
        <f t="shared" si="64"/>
        <v>WebsterFL</v>
      </c>
      <c r="B4111" s="269">
        <v>33597</v>
      </c>
      <c r="C4111" s="270" t="s">
        <v>3858</v>
      </c>
      <c r="D4111" s="270" t="s">
        <v>1098</v>
      </c>
      <c r="E4111" s="277" t="s">
        <v>1145</v>
      </c>
      <c r="F4111" s="279" t="s">
        <v>484</v>
      </c>
    </row>
    <row r="4112" spans="1:6" x14ac:dyDescent="0.3">
      <c r="A4112" s="264" t="str">
        <f t="shared" si="64"/>
        <v>Fort MeadeFL</v>
      </c>
      <c r="B4112" s="269">
        <v>33841</v>
      </c>
      <c r="C4112" s="270" t="s">
        <v>3859</v>
      </c>
      <c r="D4112" s="270" t="s">
        <v>1098</v>
      </c>
      <c r="E4112" s="277" t="s">
        <v>1115</v>
      </c>
      <c r="F4112" s="279" t="s">
        <v>484</v>
      </c>
    </row>
    <row r="4113" spans="1:6" x14ac:dyDescent="0.3">
      <c r="A4113" s="264" t="str">
        <f t="shared" si="64"/>
        <v>WestonFL</v>
      </c>
      <c r="B4113" s="269">
        <v>33332</v>
      </c>
      <c r="C4113" s="270" t="s">
        <v>3492</v>
      </c>
      <c r="D4113" s="270" t="s">
        <v>1098</v>
      </c>
      <c r="E4113" s="277" t="s">
        <v>1116</v>
      </c>
      <c r="F4113" s="279" t="s">
        <v>484</v>
      </c>
    </row>
    <row r="4114" spans="1:6" x14ac:dyDescent="0.3">
      <c r="A4114" s="264" t="str">
        <f t="shared" si="64"/>
        <v>Crescent CityFL</v>
      </c>
      <c r="B4114" s="269">
        <v>32112</v>
      </c>
      <c r="C4114" s="270" t="s">
        <v>1010</v>
      </c>
      <c r="D4114" s="270" t="s">
        <v>1098</v>
      </c>
      <c r="E4114" s="277" t="s">
        <v>1128</v>
      </c>
      <c r="F4114" s="279" t="s">
        <v>484</v>
      </c>
    </row>
    <row r="4115" spans="1:6" x14ac:dyDescent="0.3">
      <c r="A4115" s="264" t="str">
        <f t="shared" si="64"/>
        <v>Neptune BeachFL</v>
      </c>
      <c r="B4115" s="269">
        <v>32266</v>
      </c>
      <c r="C4115" s="270" t="s">
        <v>3860</v>
      </c>
      <c r="D4115" s="270" t="s">
        <v>1098</v>
      </c>
      <c r="E4115" s="277" t="s">
        <v>1034</v>
      </c>
      <c r="F4115" s="279" t="s">
        <v>484</v>
      </c>
    </row>
    <row r="4116" spans="1:6" x14ac:dyDescent="0.3">
      <c r="A4116" s="264" t="str">
        <f t="shared" si="64"/>
        <v>DunnellonFL</v>
      </c>
      <c r="B4116" s="269">
        <v>34433</v>
      </c>
      <c r="C4116" s="270" t="s">
        <v>3817</v>
      </c>
      <c r="D4116" s="270" t="s">
        <v>1098</v>
      </c>
      <c r="E4116" s="277" t="s">
        <v>1122</v>
      </c>
      <c r="F4116" s="279" t="s">
        <v>484</v>
      </c>
    </row>
    <row r="4117" spans="1:6" x14ac:dyDescent="0.3">
      <c r="A4117" s="264" t="str">
        <f t="shared" si="64"/>
        <v>LutzFL</v>
      </c>
      <c r="B4117" s="269">
        <v>33548</v>
      </c>
      <c r="C4117" s="270" t="s">
        <v>3762</v>
      </c>
      <c r="D4117" s="270" t="s">
        <v>1098</v>
      </c>
      <c r="E4117" s="277" t="s">
        <v>1145</v>
      </c>
      <c r="F4117" s="279" t="s">
        <v>484</v>
      </c>
    </row>
    <row r="4118" spans="1:6" x14ac:dyDescent="0.3">
      <c r="A4118" s="264" t="str">
        <f t="shared" si="64"/>
        <v>Defuniak SpringsFL</v>
      </c>
      <c r="B4118" s="269">
        <v>32435</v>
      </c>
      <c r="C4118" s="270" t="s">
        <v>3805</v>
      </c>
      <c r="D4118" s="270" t="s">
        <v>1098</v>
      </c>
      <c r="E4118" s="277" t="s">
        <v>1105</v>
      </c>
      <c r="F4118" s="279" t="s">
        <v>484</v>
      </c>
    </row>
    <row r="4119" spans="1:6" x14ac:dyDescent="0.3">
      <c r="A4119" s="264" t="str">
        <f t="shared" si="64"/>
        <v>BithloFL</v>
      </c>
      <c r="B4119" s="269">
        <v>32820</v>
      </c>
      <c r="C4119" s="270" t="s">
        <v>3861</v>
      </c>
      <c r="D4119" s="270" t="s">
        <v>1098</v>
      </c>
      <c r="E4119" s="277" t="s">
        <v>1126</v>
      </c>
      <c r="F4119" s="279" t="s">
        <v>484</v>
      </c>
    </row>
    <row r="4120" spans="1:6" x14ac:dyDescent="0.3">
      <c r="A4120" s="264" t="str">
        <f t="shared" si="64"/>
        <v>MiamiFL</v>
      </c>
      <c r="B4120" s="269">
        <v>33128</v>
      </c>
      <c r="C4120" s="270" t="s">
        <v>2039</v>
      </c>
      <c r="D4120" s="270" t="s">
        <v>1098</v>
      </c>
      <c r="E4120" s="277" t="s">
        <v>1116</v>
      </c>
      <c r="F4120" s="279" t="s">
        <v>484</v>
      </c>
    </row>
    <row r="4121" spans="1:6" x14ac:dyDescent="0.3">
      <c r="A4121" s="264" t="str">
        <f t="shared" si="64"/>
        <v>Saint James CityFL</v>
      </c>
      <c r="B4121" s="269">
        <v>33956</v>
      </c>
      <c r="C4121" s="270" t="s">
        <v>3862</v>
      </c>
      <c r="D4121" s="270" t="s">
        <v>1098</v>
      </c>
      <c r="E4121" s="277" t="s">
        <v>1101</v>
      </c>
      <c r="F4121" s="279" t="s">
        <v>484</v>
      </c>
    </row>
    <row r="4122" spans="1:6" x14ac:dyDescent="0.3">
      <c r="A4122" s="264" t="str">
        <f t="shared" si="64"/>
        <v>BrooksvilleFL</v>
      </c>
      <c r="B4122" s="269">
        <v>34602</v>
      </c>
      <c r="C4122" s="270" t="s">
        <v>3763</v>
      </c>
      <c r="D4122" s="270" t="s">
        <v>1098</v>
      </c>
      <c r="E4122" s="277" t="s">
        <v>1145</v>
      </c>
      <c r="F4122" s="279" t="s">
        <v>484</v>
      </c>
    </row>
    <row r="4123" spans="1:6" x14ac:dyDescent="0.3">
      <c r="A4123" s="264" t="str">
        <f t="shared" si="64"/>
        <v>Feather SoundFL</v>
      </c>
      <c r="B4123" s="269">
        <v>33762</v>
      </c>
      <c r="C4123" s="270" t="s">
        <v>3863</v>
      </c>
      <c r="D4123" s="270" t="s">
        <v>1098</v>
      </c>
      <c r="E4123" s="277" t="s">
        <v>1145</v>
      </c>
      <c r="F4123" s="279" t="s">
        <v>484</v>
      </c>
    </row>
    <row r="4124" spans="1:6" x14ac:dyDescent="0.3">
      <c r="A4124" s="264" t="str">
        <f t="shared" si="64"/>
        <v>Glen Saint MaryFL</v>
      </c>
      <c r="B4124" s="269">
        <v>32040</v>
      </c>
      <c r="C4124" s="270" t="s">
        <v>3864</v>
      </c>
      <c r="D4124" s="270" t="s">
        <v>1098</v>
      </c>
      <c r="E4124" s="277" t="s">
        <v>1034</v>
      </c>
      <c r="F4124" s="279" t="s">
        <v>484</v>
      </c>
    </row>
    <row r="4125" spans="1:6" x14ac:dyDescent="0.3">
      <c r="A4125" s="264" t="str">
        <f t="shared" si="64"/>
        <v>WewahitchkaFL</v>
      </c>
      <c r="B4125" s="269">
        <v>32465</v>
      </c>
      <c r="C4125" s="270" t="s">
        <v>3865</v>
      </c>
      <c r="D4125" s="270" t="s">
        <v>1098</v>
      </c>
      <c r="E4125" s="277" t="s">
        <v>1131</v>
      </c>
      <c r="F4125" s="279" t="s">
        <v>484</v>
      </c>
    </row>
    <row r="4126" spans="1:6" x14ac:dyDescent="0.3">
      <c r="A4126" s="264" t="str">
        <f t="shared" si="64"/>
        <v>IndiantownFL</v>
      </c>
      <c r="B4126" s="269">
        <v>34956</v>
      </c>
      <c r="C4126" s="270" t="s">
        <v>3866</v>
      </c>
      <c r="D4126" s="270" t="s">
        <v>1098</v>
      </c>
      <c r="E4126" s="277" t="s">
        <v>1135</v>
      </c>
      <c r="F4126" s="279" t="s">
        <v>484</v>
      </c>
    </row>
    <row r="4127" spans="1:6" x14ac:dyDescent="0.3">
      <c r="A4127" s="264" t="str">
        <f t="shared" si="64"/>
        <v>BrooksvilleFL</v>
      </c>
      <c r="B4127" s="269">
        <v>34614</v>
      </c>
      <c r="C4127" s="270" t="s">
        <v>3763</v>
      </c>
      <c r="D4127" s="270" t="s">
        <v>1098</v>
      </c>
      <c r="E4127" s="277" t="s">
        <v>1145</v>
      </c>
      <c r="F4127" s="279" t="s">
        <v>484</v>
      </c>
    </row>
    <row r="4128" spans="1:6" x14ac:dyDescent="0.3">
      <c r="A4128" s="264" t="str">
        <f t="shared" si="64"/>
        <v>Big Pine KeyFL</v>
      </c>
      <c r="B4128" s="269">
        <v>33043</v>
      </c>
      <c r="C4128" s="270" t="s">
        <v>3867</v>
      </c>
      <c r="D4128" s="270" t="s">
        <v>1098</v>
      </c>
      <c r="E4128" s="277" t="s">
        <v>1112</v>
      </c>
      <c r="F4128" s="279" t="s">
        <v>484</v>
      </c>
    </row>
    <row r="4129" spans="1:6" x14ac:dyDescent="0.3">
      <c r="A4129" s="264" t="str">
        <f t="shared" si="64"/>
        <v>AlvaFL</v>
      </c>
      <c r="B4129" s="269">
        <v>33920</v>
      </c>
      <c r="C4129" s="270" t="s">
        <v>3868</v>
      </c>
      <c r="D4129" s="270" t="s">
        <v>1098</v>
      </c>
      <c r="E4129" s="277" t="s">
        <v>1101</v>
      </c>
      <c r="F4129" s="279" t="s">
        <v>484</v>
      </c>
    </row>
    <row r="4130" spans="1:6" x14ac:dyDescent="0.3">
      <c r="A4130" s="264" t="str">
        <f t="shared" si="64"/>
        <v>ArcherFL</v>
      </c>
      <c r="B4130" s="269">
        <v>32618</v>
      </c>
      <c r="C4130" s="270" t="s">
        <v>3869</v>
      </c>
      <c r="D4130" s="270" t="s">
        <v>1098</v>
      </c>
      <c r="E4130" s="277" t="s">
        <v>1107</v>
      </c>
      <c r="F4130" s="279" t="s">
        <v>484</v>
      </c>
    </row>
    <row r="4131" spans="1:6" x14ac:dyDescent="0.3">
      <c r="A4131" s="264" t="str">
        <f t="shared" si="64"/>
        <v>Land O LakesFL</v>
      </c>
      <c r="B4131" s="269">
        <v>34637</v>
      </c>
      <c r="C4131" s="270" t="s">
        <v>3747</v>
      </c>
      <c r="D4131" s="270" t="s">
        <v>1098</v>
      </c>
      <c r="E4131" s="277" t="s">
        <v>1145</v>
      </c>
      <c r="F4131" s="279" t="s">
        <v>484</v>
      </c>
    </row>
    <row r="4132" spans="1:6" x14ac:dyDescent="0.3">
      <c r="A4132" s="264" t="str">
        <f t="shared" si="64"/>
        <v>SatsumaFL</v>
      </c>
      <c r="B4132" s="269">
        <v>32189</v>
      </c>
      <c r="C4132" s="270" t="s">
        <v>1295</v>
      </c>
      <c r="D4132" s="270" t="s">
        <v>1098</v>
      </c>
      <c r="E4132" s="277" t="s">
        <v>1128</v>
      </c>
      <c r="F4132" s="279" t="s">
        <v>484</v>
      </c>
    </row>
    <row r="4133" spans="1:6" x14ac:dyDescent="0.3">
      <c r="A4133" s="264" t="str">
        <f t="shared" si="64"/>
        <v>JacksonvilleFL</v>
      </c>
      <c r="B4133" s="269">
        <v>32234</v>
      </c>
      <c r="C4133" s="270" t="s">
        <v>1034</v>
      </c>
      <c r="D4133" s="270" t="s">
        <v>1098</v>
      </c>
      <c r="E4133" s="277" t="s">
        <v>1034</v>
      </c>
      <c r="F4133" s="279" t="s">
        <v>484</v>
      </c>
    </row>
    <row r="4134" spans="1:6" x14ac:dyDescent="0.3">
      <c r="A4134" s="264" t="str">
        <f t="shared" si="64"/>
        <v>North PortFL</v>
      </c>
      <c r="B4134" s="269">
        <v>34291</v>
      </c>
      <c r="C4134" s="270" t="s">
        <v>3702</v>
      </c>
      <c r="D4134" s="270" t="s">
        <v>1098</v>
      </c>
      <c r="E4134" s="277" t="s">
        <v>1120</v>
      </c>
      <c r="F4134" s="279" t="s">
        <v>484</v>
      </c>
    </row>
    <row r="4135" spans="1:6" x14ac:dyDescent="0.3">
      <c r="A4135" s="264" t="str">
        <f t="shared" si="64"/>
        <v>IslamoradaFL</v>
      </c>
      <c r="B4135" s="269">
        <v>33036</v>
      </c>
      <c r="C4135" s="270" t="s">
        <v>3870</v>
      </c>
      <c r="D4135" s="270" t="s">
        <v>1098</v>
      </c>
      <c r="E4135" s="277" t="s">
        <v>1112</v>
      </c>
      <c r="F4135" s="279" t="s">
        <v>484</v>
      </c>
    </row>
    <row r="4136" spans="1:6" x14ac:dyDescent="0.3">
      <c r="A4136" s="264" t="str">
        <f t="shared" si="64"/>
        <v>CitraFL</v>
      </c>
      <c r="B4136" s="269">
        <v>32113</v>
      </c>
      <c r="C4136" s="270" t="s">
        <v>3871</v>
      </c>
      <c r="D4136" s="270" t="s">
        <v>1098</v>
      </c>
      <c r="E4136" s="277" t="s">
        <v>1122</v>
      </c>
      <c r="F4136" s="279" t="s">
        <v>484</v>
      </c>
    </row>
    <row r="4137" spans="1:6" x14ac:dyDescent="0.3">
      <c r="A4137" s="264" t="str">
        <f t="shared" si="64"/>
        <v>San AntonioFL</v>
      </c>
      <c r="B4137" s="269">
        <v>33576</v>
      </c>
      <c r="C4137" s="270" t="s">
        <v>3872</v>
      </c>
      <c r="D4137" s="270" t="s">
        <v>1098</v>
      </c>
      <c r="E4137" s="277" t="s">
        <v>1145</v>
      </c>
      <c r="F4137" s="279" t="s">
        <v>484</v>
      </c>
    </row>
    <row r="4138" spans="1:6" x14ac:dyDescent="0.3">
      <c r="A4138" s="264" t="str">
        <f t="shared" si="64"/>
        <v>MelroseFL</v>
      </c>
      <c r="B4138" s="269">
        <v>32666</v>
      </c>
      <c r="C4138" s="270" t="s">
        <v>3873</v>
      </c>
      <c r="D4138" s="270" t="s">
        <v>1098</v>
      </c>
      <c r="E4138" s="277" t="s">
        <v>1128</v>
      </c>
      <c r="F4138" s="279" t="s">
        <v>484</v>
      </c>
    </row>
    <row r="4139" spans="1:6" x14ac:dyDescent="0.3">
      <c r="A4139" s="264" t="str">
        <f t="shared" si="64"/>
        <v>SebringFL</v>
      </c>
      <c r="B4139" s="269">
        <v>33876</v>
      </c>
      <c r="C4139" s="270" t="s">
        <v>1141</v>
      </c>
      <c r="D4139" s="270" t="s">
        <v>1098</v>
      </c>
      <c r="E4139" s="277" t="s">
        <v>1141</v>
      </c>
      <c r="F4139" s="279" t="s">
        <v>484</v>
      </c>
    </row>
    <row r="4140" spans="1:6" x14ac:dyDescent="0.3">
      <c r="A4140" s="264" t="str">
        <f t="shared" si="64"/>
        <v>OxfordFL</v>
      </c>
      <c r="B4140" s="269">
        <v>34484</v>
      </c>
      <c r="C4140" s="270" t="s">
        <v>1046</v>
      </c>
      <c r="D4140" s="270" t="s">
        <v>1098</v>
      </c>
      <c r="E4140" s="277" t="s">
        <v>1147</v>
      </c>
      <c r="F4140" s="279" t="s">
        <v>484</v>
      </c>
    </row>
    <row r="4141" spans="1:6" x14ac:dyDescent="0.3">
      <c r="A4141" s="264" t="str">
        <f t="shared" si="64"/>
        <v>Fort PierceFL</v>
      </c>
      <c r="B4141" s="269">
        <v>34946</v>
      </c>
      <c r="C4141" s="270" t="s">
        <v>3744</v>
      </c>
      <c r="D4141" s="270" t="s">
        <v>1098</v>
      </c>
      <c r="E4141" s="277" t="s">
        <v>1135</v>
      </c>
      <c r="F4141" s="279" t="s">
        <v>484</v>
      </c>
    </row>
    <row r="4142" spans="1:6" x14ac:dyDescent="0.3">
      <c r="A4142" s="264" t="str">
        <f t="shared" si="64"/>
        <v>CasselberryFL</v>
      </c>
      <c r="B4142" s="269">
        <v>32730</v>
      </c>
      <c r="C4142" s="270" t="s">
        <v>3674</v>
      </c>
      <c r="D4142" s="270" t="s">
        <v>1098</v>
      </c>
      <c r="E4142" s="277" t="s">
        <v>1126</v>
      </c>
      <c r="F4142" s="279" t="s">
        <v>484</v>
      </c>
    </row>
    <row r="4143" spans="1:6" x14ac:dyDescent="0.3">
      <c r="A4143" s="264" t="str">
        <f t="shared" si="64"/>
        <v>BakerFL</v>
      </c>
      <c r="B4143" s="269">
        <v>32531</v>
      </c>
      <c r="C4143" s="270" t="s">
        <v>3190</v>
      </c>
      <c r="D4143" s="270" t="s">
        <v>1098</v>
      </c>
      <c r="E4143" s="277" t="s">
        <v>1105</v>
      </c>
      <c r="F4143" s="279" t="s">
        <v>484</v>
      </c>
    </row>
    <row r="4144" spans="1:6" x14ac:dyDescent="0.3">
      <c r="A4144" s="264" t="str">
        <f t="shared" si="64"/>
        <v>YoungstownFL</v>
      </c>
      <c r="B4144" s="269">
        <v>32466</v>
      </c>
      <c r="C4144" s="270" t="s">
        <v>3874</v>
      </c>
      <c r="D4144" s="270" t="s">
        <v>1098</v>
      </c>
      <c r="E4144" s="277" t="s">
        <v>1131</v>
      </c>
      <c r="F4144" s="279" t="s">
        <v>484</v>
      </c>
    </row>
    <row r="4145" spans="1:6" x14ac:dyDescent="0.3">
      <c r="A4145" s="264" t="str">
        <f t="shared" si="64"/>
        <v>JayFL</v>
      </c>
      <c r="B4145" s="269">
        <v>32565</v>
      </c>
      <c r="C4145" s="270" t="s">
        <v>3875</v>
      </c>
      <c r="D4145" s="270" t="s">
        <v>1098</v>
      </c>
      <c r="E4145" s="277" t="s">
        <v>1133</v>
      </c>
      <c r="F4145" s="279" t="s">
        <v>484</v>
      </c>
    </row>
    <row r="4146" spans="1:6" x14ac:dyDescent="0.3">
      <c r="A4146" s="264" t="str">
        <f t="shared" si="64"/>
        <v>PahokeeFL</v>
      </c>
      <c r="B4146" s="269">
        <v>33476</v>
      </c>
      <c r="C4146" s="270" t="s">
        <v>3876</v>
      </c>
      <c r="D4146" s="270" t="s">
        <v>1098</v>
      </c>
      <c r="E4146" s="277" t="s">
        <v>1116</v>
      </c>
      <c r="F4146" s="279" t="s">
        <v>484</v>
      </c>
    </row>
    <row r="4147" spans="1:6" x14ac:dyDescent="0.3">
      <c r="A4147" s="264" t="str">
        <f t="shared" si="64"/>
        <v>Grand IslandFL</v>
      </c>
      <c r="B4147" s="269">
        <v>32735</v>
      </c>
      <c r="C4147" s="270" t="s">
        <v>1800</v>
      </c>
      <c r="D4147" s="270" t="s">
        <v>1098</v>
      </c>
      <c r="E4147" s="277" t="s">
        <v>1126</v>
      </c>
      <c r="F4147" s="279" t="s">
        <v>484</v>
      </c>
    </row>
    <row r="4148" spans="1:6" x14ac:dyDescent="0.3">
      <c r="A4148" s="264" t="str">
        <f t="shared" si="64"/>
        <v>Lake PanasoffkeeFL</v>
      </c>
      <c r="B4148" s="269">
        <v>33538</v>
      </c>
      <c r="C4148" s="270" t="s">
        <v>3877</v>
      </c>
      <c r="D4148" s="270" t="s">
        <v>1098</v>
      </c>
      <c r="E4148" s="277" t="s">
        <v>1147</v>
      </c>
      <c r="F4148" s="279" t="s">
        <v>484</v>
      </c>
    </row>
    <row r="4149" spans="1:6" x14ac:dyDescent="0.3">
      <c r="A4149" s="264" t="str">
        <f t="shared" si="64"/>
        <v>FellsmereFL</v>
      </c>
      <c r="B4149" s="269">
        <v>32948</v>
      </c>
      <c r="C4149" s="270" t="s">
        <v>3878</v>
      </c>
      <c r="D4149" s="270" t="s">
        <v>1098</v>
      </c>
      <c r="E4149" s="277" t="s">
        <v>1139</v>
      </c>
      <c r="F4149" s="279" t="s">
        <v>484</v>
      </c>
    </row>
    <row r="4150" spans="1:6" x14ac:dyDescent="0.3">
      <c r="A4150" s="264" t="str">
        <f t="shared" si="64"/>
        <v>Bowling GreenFL</v>
      </c>
      <c r="B4150" s="269">
        <v>33834</v>
      </c>
      <c r="C4150" s="270" t="s">
        <v>1452</v>
      </c>
      <c r="D4150" s="270" t="s">
        <v>1098</v>
      </c>
      <c r="E4150" s="277" t="s">
        <v>1149</v>
      </c>
      <c r="F4150" s="279" t="s">
        <v>484</v>
      </c>
    </row>
    <row r="4151" spans="1:6" x14ac:dyDescent="0.3">
      <c r="A4151" s="264" t="str">
        <f t="shared" si="64"/>
        <v>BokeeliaFL</v>
      </c>
      <c r="B4151" s="269">
        <v>33922</v>
      </c>
      <c r="C4151" s="270" t="s">
        <v>3879</v>
      </c>
      <c r="D4151" s="270" t="s">
        <v>1098</v>
      </c>
      <c r="E4151" s="277" t="s">
        <v>1101</v>
      </c>
      <c r="F4151" s="279" t="s">
        <v>484</v>
      </c>
    </row>
    <row r="4152" spans="1:6" x14ac:dyDescent="0.3">
      <c r="A4152" s="264" t="str">
        <f t="shared" si="64"/>
        <v>Myakka CityFL</v>
      </c>
      <c r="B4152" s="269">
        <v>34251</v>
      </c>
      <c r="C4152" s="270" t="s">
        <v>3880</v>
      </c>
      <c r="D4152" s="270" t="s">
        <v>1098</v>
      </c>
      <c r="E4152" s="277" t="s">
        <v>1120</v>
      </c>
      <c r="F4152" s="279" t="s">
        <v>484</v>
      </c>
    </row>
    <row r="4153" spans="1:6" x14ac:dyDescent="0.3">
      <c r="A4153" s="264" t="str">
        <f t="shared" si="64"/>
        <v>GainesvilleFL</v>
      </c>
      <c r="B4153" s="269">
        <v>32603</v>
      </c>
      <c r="C4153" s="270" t="s">
        <v>1107</v>
      </c>
      <c r="D4153" s="270" t="s">
        <v>1098</v>
      </c>
      <c r="E4153" s="277" t="s">
        <v>1107</v>
      </c>
      <c r="F4153" s="279" t="s">
        <v>484</v>
      </c>
    </row>
    <row r="4154" spans="1:6" x14ac:dyDescent="0.3">
      <c r="A4154" s="264" t="str">
        <f t="shared" si="64"/>
        <v>JacksonvilleFL</v>
      </c>
      <c r="B4154" s="269">
        <v>32202</v>
      </c>
      <c r="C4154" s="270" t="s">
        <v>1034</v>
      </c>
      <c r="D4154" s="270" t="s">
        <v>1098</v>
      </c>
      <c r="E4154" s="277" t="s">
        <v>1034</v>
      </c>
      <c r="F4154" s="279" t="s">
        <v>484</v>
      </c>
    </row>
    <row r="4155" spans="1:6" x14ac:dyDescent="0.3">
      <c r="A4155" s="264" t="str">
        <f t="shared" si="64"/>
        <v>GenevaFL</v>
      </c>
      <c r="B4155" s="269">
        <v>32732</v>
      </c>
      <c r="C4155" s="270" t="s">
        <v>1309</v>
      </c>
      <c r="D4155" s="270" t="s">
        <v>1098</v>
      </c>
      <c r="E4155" s="277" t="s">
        <v>1126</v>
      </c>
      <c r="F4155" s="279" t="s">
        <v>484</v>
      </c>
    </row>
    <row r="4156" spans="1:6" x14ac:dyDescent="0.3">
      <c r="A4156" s="264" t="str">
        <f t="shared" si="64"/>
        <v>De Leon SpringsFL</v>
      </c>
      <c r="B4156" s="269">
        <v>32130</v>
      </c>
      <c r="C4156" s="270" t="s">
        <v>3881</v>
      </c>
      <c r="D4156" s="270" t="s">
        <v>1098</v>
      </c>
      <c r="E4156" s="277" t="s">
        <v>1106</v>
      </c>
      <c r="F4156" s="279" t="s">
        <v>484</v>
      </c>
    </row>
    <row r="4157" spans="1:6" x14ac:dyDescent="0.3">
      <c r="A4157" s="264" t="str">
        <f t="shared" si="64"/>
        <v>Daytona BeachFL</v>
      </c>
      <c r="B4157" s="269">
        <v>32124</v>
      </c>
      <c r="C4157" s="270" t="s">
        <v>3689</v>
      </c>
      <c r="D4157" s="270" t="s">
        <v>1098</v>
      </c>
      <c r="E4157" s="277" t="s">
        <v>1106</v>
      </c>
      <c r="F4157" s="279" t="s">
        <v>484</v>
      </c>
    </row>
    <row r="4158" spans="1:6" x14ac:dyDescent="0.3">
      <c r="A4158" s="264" t="str">
        <f t="shared" si="64"/>
        <v>SarasotaFL</v>
      </c>
      <c r="B4158" s="269">
        <v>34201</v>
      </c>
      <c r="C4158" s="270" t="s">
        <v>3659</v>
      </c>
      <c r="D4158" s="270" t="s">
        <v>1098</v>
      </c>
      <c r="E4158" s="277" t="s">
        <v>1120</v>
      </c>
      <c r="F4158" s="279" t="s">
        <v>484</v>
      </c>
    </row>
    <row r="4159" spans="1:6" x14ac:dyDescent="0.3">
      <c r="A4159" s="264" t="str">
        <f t="shared" si="64"/>
        <v>QuincyFL</v>
      </c>
      <c r="B4159" s="269">
        <v>32352</v>
      </c>
      <c r="C4159" s="270" t="s">
        <v>1331</v>
      </c>
      <c r="D4159" s="270" t="s">
        <v>1098</v>
      </c>
      <c r="E4159" s="277" t="s">
        <v>1143</v>
      </c>
      <c r="F4159" s="279" t="s">
        <v>484</v>
      </c>
    </row>
    <row r="4160" spans="1:6" x14ac:dyDescent="0.3">
      <c r="A4160" s="264" t="str">
        <f t="shared" si="64"/>
        <v>Village of Palmetto BayFL</v>
      </c>
      <c r="B4160" s="269">
        <v>33158</v>
      </c>
      <c r="C4160" s="270" t="s">
        <v>3601</v>
      </c>
      <c r="D4160" s="270" t="s">
        <v>1098</v>
      </c>
      <c r="E4160" s="277" t="s">
        <v>1116</v>
      </c>
      <c r="F4160" s="279" t="s">
        <v>484</v>
      </c>
    </row>
    <row r="4161" spans="1:6" x14ac:dyDescent="0.3">
      <c r="A4161" s="264" t="str">
        <f t="shared" si="64"/>
        <v>ArcadiaFL</v>
      </c>
      <c r="B4161" s="269">
        <v>34269</v>
      </c>
      <c r="C4161" s="270" t="s">
        <v>1099</v>
      </c>
      <c r="D4161" s="270" t="s">
        <v>1098</v>
      </c>
      <c r="E4161" s="277" t="s">
        <v>1099</v>
      </c>
      <c r="F4161" s="279" t="s">
        <v>484</v>
      </c>
    </row>
    <row r="4162" spans="1:6" x14ac:dyDescent="0.3">
      <c r="A4162" s="264" t="str">
        <f t="shared" si="64"/>
        <v>DundeeFL</v>
      </c>
      <c r="B4162" s="269">
        <v>33838</v>
      </c>
      <c r="C4162" s="270" t="s">
        <v>3882</v>
      </c>
      <c r="D4162" s="270" t="s">
        <v>1098</v>
      </c>
      <c r="E4162" s="277" t="s">
        <v>1115</v>
      </c>
      <c r="F4162" s="279" t="s">
        <v>484</v>
      </c>
    </row>
    <row r="4163" spans="1:6" x14ac:dyDescent="0.3">
      <c r="A4163" s="264" t="str">
        <f t="shared" si="64"/>
        <v>Port CharlotteFL</v>
      </c>
      <c r="B4163" s="269">
        <v>33946</v>
      </c>
      <c r="C4163" s="270" t="s">
        <v>3680</v>
      </c>
      <c r="D4163" s="270" t="s">
        <v>1098</v>
      </c>
      <c r="E4163" s="277" t="s">
        <v>1137</v>
      </c>
      <c r="F4163" s="279" t="s">
        <v>484</v>
      </c>
    </row>
    <row r="4164" spans="1:6" x14ac:dyDescent="0.3">
      <c r="A4164" s="264" t="str">
        <f t="shared" ref="A4164:A4227" si="65">CONCATENATE(C4164,D4164)</f>
        <v>BellFL</v>
      </c>
      <c r="B4164" s="269">
        <v>32619</v>
      </c>
      <c r="C4164" s="270" t="s">
        <v>2484</v>
      </c>
      <c r="D4164" s="270" t="s">
        <v>1098</v>
      </c>
      <c r="E4164" s="277" t="s">
        <v>1107</v>
      </c>
      <c r="F4164" s="279" t="s">
        <v>484</v>
      </c>
    </row>
    <row r="4165" spans="1:6" x14ac:dyDescent="0.3">
      <c r="A4165" s="264" t="str">
        <f t="shared" si="65"/>
        <v>MalabarFL</v>
      </c>
      <c r="B4165" s="269">
        <v>32950</v>
      </c>
      <c r="C4165" s="270" t="s">
        <v>3883</v>
      </c>
      <c r="D4165" s="270" t="s">
        <v>1098</v>
      </c>
      <c r="E4165" s="277" t="s">
        <v>1129</v>
      </c>
      <c r="F4165" s="279" t="s">
        <v>484</v>
      </c>
    </row>
    <row r="4166" spans="1:6" x14ac:dyDescent="0.3">
      <c r="A4166" s="264" t="str">
        <f t="shared" si="65"/>
        <v>HastingsFL</v>
      </c>
      <c r="B4166" s="269">
        <v>32145</v>
      </c>
      <c r="C4166" s="270" t="s">
        <v>1802</v>
      </c>
      <c r="D4166" s="270" t="s">
        <v>1098</v>
      </c>
      <c r="E4166" s="277" t="s">
        <v>1034</v>
      </c>
      <c r="F4166" s="279" t="s">
        <v>484</v>
      </c>
    </row>
    <row r="4167" spans="1:6" x14ac:dyDescent="0.3">
      <c r="A4167" s="264" t="str">
        <f t="shared" si="65"/>
        <v>HomesteadFL</v>
      </c>
      <c r="B4167" s="269">
        <v>33031</v>
      </c>
      <c r="C4167" s="270" t="s">
        <v>3624</v>
      </c>
      <c r="D4167" s="270" t="s">
        <v>1098</v>
      </c>
      <c r="E4167" s="277" t="s">
        <v>1116</v>
      </c>
      <c r="F4167" s="279" t="s">
        <v>484</v>
      </c>
    </row>
    <row r="4168" spans="1:6" x14ac:dyDescent="0.3">
      <c r="A4168" s="264" t="str">
        <f t="shared" si="65"/>
        <v>PensacolaFL</v>
      </c>
      <c r="B4168" s="269">
        <v>32502</v>
      </c>
      <c r="C4168" s="270" t="s">
        <v>3639</v>
      </c>
      <c r="D4168" s="270" t="s">
        <v>1098</v>
      </c>
      <c r="E4168" s="277" t="s">
        <v>1133</v>
      </c>
      <c r="F4168" s="279" t="s">
        <v>484</v>
      </c>
    </row>
    <row r="4169" spans="1:6" x14ac:dyDescent="0.3">
      <c r="A4169" s="264" t="str">
        <f t="shared" si="65"/>
        <v>ElktonFL</v>
      </c>
      <c r="B4169" s="269">
        <v>32033</v>
      </c>
      <c r="C4169" s="270" t="s">
        <v>3884</v>
      </c>
      <c r="D4169" s="270" t="s">
        <v>1098</v>
      </c>
      <c r="E4169" s="277" t="s">
        <v>1034</v>
      </c>
      <c r="F4169" s="279" t="s">
        <v>484</v>
      </c>
    </row>
    <row r="4170" spans="1:6" x14ac:dyDescent="0.3">
      <c r="A4170" s="264" t="str">
        <f t="shared" si="65"/>
        <v>CenturyFL</v>
      </c>
      <c r="B4170" s="269">
        <v>32535</v>
      </c>
      <c r="C4170" s="270" t="s">
        <v>3885</v>
      </c>
      <c r="D4170" s="270" t="s">
        <v>1098</v>
      </c>
      <c r="E4170" s="277" t="s">
        <v>1133</v>
      </c>
      <c r="F4170" s="279" t="s">
        <v>484</v>
      </c>
    </row>
    <row r="4171" spans="1:6" x14ac:dyDescent="0.3">
      <c r="A4171" s="264" t="str">
        <f t="shared" si="65"/>
        <v>MascotteFL</v>
      </c>
      <c r="B4171" s="269">
        <v>34753</v>
      </c>
      <c r="C4171" s="270" t="s">
        <v>3886</v>
      </c>
      <c r="D4171" s="270" t="s">
        <v>1098</v>
      </c>
      <c r="E4171" s="277" t="s">
        <v>1126</v>
      </c>
      <c r="F4171" s="279" t="s">
        <v>484</v>
      </c>
    </row>
    <row r="4172" spans="1:6" x14ac:dyDescent="0.3">
      <c r="A4172" s="264" t="str">
        <f t="shared" si="65"/>
        <v>MolinoFL</v>
      </c>
      <c r="B4172" s="269">
        <v>32577</v>
      </c>
      <c r="C4172" s="270" t="s">
        <v>3887</v>
      </c>
      <c r="D4172" s="270" t="s">
        <v>1098</v>
      </c>
      <c r="E4172" s="277" t="s">
        <v>1133</v>
      </c>
      <c r="F4172" s="279" t="s">
        <v>484</v>
      </c>
    </row>
    <row r="4173" spans="1:6" x14ac:dyDescent="0.3">
      <c r="A4173" s="264" t="str">
        <f t="shared" si="65"/>
        <v>Fort LauderdaleFL</v>
      </c>
      <c r="B4173" s="269">
        <v>33306</v>
      </c>
      <c r="C4173" s="270" t="s">
        <v>3596</v>
      </c>
      <c r="D4173" s="270" t="s">
        <v>1098</v>
      </c>
      <c r="E4173" s="277" t="s">
        <v>1116</v>
      </c>
      <c r="F4173" s="279" t="s">
        <v>484</v>
      </c>
    </row>
    <row r="4174" spans="1:6" x14ac:dyDescent="0.3">
      <c r="A4174" s="264" t="str">
        <f t="shared" si="65"/>
        <v>Eagle LakeFL</v>
      </c>
      <c r="B4174" s="269">
        <v>33839</v>
      </c>
      <c r="C4174" s="270" t="s">
        <v>3888</v>
      </c>
      <c r="D4174" s="270" t="s">
        <v>1098</v>
      </c>
      <c r="E4174" s="277" t="s">
        <v>1115</v>
      </c>
      <c r="F4174" s="279" t="s">
        <v>484</v>
      </c>
    </row>
    <row r="4175" spans="1:6" x14ac:dyDescent="0.3">
      <c r="A4175" s="264" t="str">
        <f t="shared" si="65"/>
        <v>Ponce de LeonFL</v>
      </c>
      <c r="B4175" s="269">
        <v>32455</v>
      </c>
      <c r="C4175" s="270" t="s">
        <v>3889</v>
      </c>
      <c r="D4175" s="270" t="s">
        <v>1098</v>
      </c>
      <c r="E4175" s="277" t="s">
        <v>1105</v>
      </c>
      <c r="F4175" s="279" t="s">
        <v>484</v>
      </c>
    </row>
    <row r="4176" spans="1:6" x14ac:dyDescent="0.3">
      <c r="A4176" s="264" t="str">
        <f t="shared" si="65"/>
        <v>Zolfo SpringsFL</v>
      </c>
      <c r="B4176" s="269">
        <v>33890</v>
      </c>
      <c r="C4176" s="270" t="s">
        <v>3890</v>
      </c>
      <c r="D4176" s="270" t="s">
        <v>1098</v>
      </c>
      <c r="E4176" s="277" t="s">
        <v>1149</v>
      </c>
      <c r="F4176" s="279" t="s">
        <v>484</v>
      </c>
    </row>
    <row r="4177" spans="1:6" x14ac:dyDescent="0.3">
      <c r="A4177" s="264" t="str">
        <f t="shared" si="65"/>
        <v>ReddickFL</v>
      </c>
      <c r="B4177" s="269">
        <v>32686</v>
      </c>
      <c r="C4177" s="270" t="s">
        <v>3891</v>
      </c>
      <c r="D4177" s="270" t="s">
        <v>1098</v>
      </c>
      <c r="E4177" s="277" t="s">
        <v>1122</v>
      </c>
      <c r="F4177" s="279" t="s">
        <v>484</v>
      </c>
    </row>
    <row r="4178" spans="1:6" x14ac:dyDescent="0.3">
      <c r="A4178" s="264" t="str">
        <f t="shared" si="65"/>
        <v>East PalatkaFL</v>
      </c>
      <c r="B4178" s="269">
        <v>32131</v>
      </c>
      <c r="C4178" s="270" t="s">
        <v>3892</v>
      </c>
      <c r="D4178" s="270" t="s">
        <v>1098</v>
      </c>
      <c r="E4178" s="277" t="s">
        <v>1128</v>
      </c>
      <c r="F4178" s="279" t="s">
        <v>484</v>
      </c>
    </row>
    <row r="4179" spans="1:6" x14ac:dyDescent="0.3">
      <c r="A4179" s="264" t="str">
        <f t="shared" si="65"/>
        <v>Fort PierceFL</v>
      </c>
      <c r="B4179" s="269">
        <v>34945</v>
      </c>
      <c r="C4179" s="270" t="s">
        <v>3744</v>
      </c>
      <c r="D4179" s="270" t="s">
        <v>1098</v>
      </c>
      <c r="E4179" s="277" t="s">
        <v>1135</v>
      </c>
      <c r="F4179" s="279" t="s">
        <v>484</v>
      </c>
    </row>
    <row r="4180" spans="1:6" x14ac:dyDescent="0.3">
      <c r="A4180" s="264" t="str">
        <f t="shared" si="65"/>
        <v>Panama City BeachFL</v>
      </c>
      <c r="B4180" s="269">
        <v>32461</v>
      </c>
      <c r="C4180" s="270" t="s">
        <v>3723</v>
      </c>
      <c r="D4180" s="270" t="s">
        <v>1098</v>
      </c>
      <c r="E4180" s="277" t="s">
        <v>1131</v>
      </c>
      <c r="F4180" s="279" t="s">
        <v>484</v>
      </c>
    </row>
    <row r="4181" spans="1:6" x14ac:dyDescent="0.3">
      <c r="A4181" s="264" t="str">
        <f t="shared" si="65"/>
        <v>ValparaisoFL</v>
      </c>
      <c r="B4181" s="269">
        <v>32580</v>
      </c>
      <c r="C4181" s="270" t="s">
        <v>3893</v>
      </c>
      <c r="D4181" s="270" t="s">
        <v>1098</v>
      </c>
      <c r="E4181" s="277" t="s">
        <v>1105</v>
      </c>
      <c r="F4181" s="279" t="s">
        <v>484</v>
      </c>
    </row>
    <row r="4182" spans="1:6" x14ac:dyDescent="0.3">
      <c r="A4182" s="264" t="str">
        <f t="shared" si="65"/>
        <v>MicanopyFL</v>
      </c>
      <c r="B4182" s="269">
        <v>32667</v>
      </c>
      <c r="C4182" s="270" t="s">
        <v>3894</v>
      </c>
      <c r="D4182" s="270" t="s">
        <v>1098</v>
      </c>
      <c r="E4182" s="277" t="s">
        <v>1107</v>
      </c>
      <c r="F4182" s="279" t="s">
        <v>484</v>
      </c>
    </row>
    <row r="4183" spans="1:6" x14ac:dyDescent="0.3">
      <c r="A4183" s="264" t="str">
        <f t="shared" si="65"/>
        <v>AnthonyFL</v>
      </c>
      <c r="B4183" s="269">
        <v>32617</v>
      </c>
      <c r="C4183" s="270" t="s">
        <v>3895</v>
      </c>
      <c r="D4183" s="270" t="s">
        <v>1098</v>
      </c>
      <c r="E4183" s="277" t="s">
        <v>1122</v>
      </c>
      <c r="F4183" s="279" t="s">
        <v>484</v>
      </c>
    </row>
    <row r="4184" spans="1:6" x14ac:dyDescent="0.3">
      <c r="A4184" s="264" t="str">
        <f t="shared" si="65"/>
        <v>ChattahoocheeFL</v>
      </c>
      <c r="B4184" s="269">
        <v>32324</v>
      </c>
      <c r="C4184" s="270" t="s">
        <v>3896</v>
      </c>
      <c r="D4184" s="270" t="s">
        <v>1098</v>
      </c>
      <c r="E4184" s="277" t="s">
        <v>1143</v>
      </c>
      <c r="F4184" s="279" t="s">
        <v>484</v>
      </c>
    </row>
    <row r="4185" spans="1:6" x14ac:dyDescent="0.3">
      <c r="A4185" s="264" t="str">
        <f t="shared" si="65"/>
        <v>GothaFL</v>
      </c>
      <c r="B4185" s="269">
        <v>34734</v>
      </c>
      <c r="C4185" s="270" t="s">
        <v>3897</v>
      </c>
      <c r="D4185" s="270" t="s">
        <v>1098</v>
      </c>
      <c r="E4185" s="277" t="s">
        <v>1126</v>
      </c>
      <c r="F4185" s="279" t="s">
        <v>484</v>
      </c>
    </row>
    <row r="4186" spans="1:6" x14ac:dyDescent="0.3">
      <c r="A4186" s="264" t="str">
        <f t="shared" si="65"/>
        <v>ZellwoodFL</v>
      </c>
      <c r="B4186" s="269">
        <v>32798</v>
      </c>
      <c r="C4186" s="270" t="s">
        <v>3898</v>
      </c>
      <c r="D4186" s="270" t="s">
        <v>1098</v>
      </c>
      <c r="E4186" s="277" t="s">
        <v>1126</v>
      </c>
      <c r="F4186" s="279" t="s">
        <v>484</v>
      </c>
    </row>
    <row r="4187" spans="1:6" x14ac:dyDescent="0.3">
      <c r="A4187" s="264" t="str">
        <f t="shared" si="65"/>
        <v>AstorFL</v>
      </c>
      <c r="B4187" s="269">
        <v>32102</v>
      </c>
      <c r="C4187" s="270" t="s">
        <v>3899</v>
      </c>
      <c r="D4187" s="270" t="s">
        <v>1098</v>
      </c>
      <c r="E4187" s="277" t="s">
        <v>1126</v>
      </c>
      <c r="F4187" s="279" t="s">
        <v>484</v>
      </c>
    </row>
    <row r="4188" spans="1:6" x14ac:dyDescent="0.3">
      <c r="A4188" s="264" t="str">
        <f t="shared" si="65"/>
        <v>Laurel HillFL</v>
      </c>
      <c r="B4188" s="269">
        <v>32567</v>
      </c>
      <c r="C4188" s="270" t="s">
        <v>3900</v>
      </c>
      <c r="D4188" s="270" t="s">
        <v>1098</v>
      </c>
      <c r="E4188" s="277" t="s">
        <v>1105</v>
      </c>
      <c r="F4188" s="279" t="s">
        <v>484</v>
      </c>
    </row>
    <row r="4189" spans="1:6" x14ac:dyDescent="0.3">
      <c r="A4189" s="264" t="str">
        <f t="shared" si="65"/>
        <v>AltoonaFL</v>
      </c>
      <c r="B4189" s="269">
        <v>32702</v>
      </c>
      <c r="C4189" s="270" t="s">
        <v>2096</v>
      </c>
      <c r="D4189" s="270" t="s">
        <v>1098</v>
      </c>
      <c r="E4189" s="277" t="s">
        <v>1126</v>
      </c>
      <c r="F4189" s="279" t="s">
        <v>484</v>
      </c>
    </row>
    <row r="4190" spans="1:6" x14ac:dyDescent="0.3">
      <c r="A4190" s="264" t="str">
        <f t="shared" si="65"/>
        <v>WeirsdaleFL</v>
      </c>
      <c r="B4190" s="269">
        <v>32195</v>
      </c>
      <c r="C4190" s="270" t="s">
        <v>3901</v>
      </c>
      <c r="D4190" s="270" t="s">
        <v>1098</v>
      </c>
      <c r="E4190" s="277" t="s">
        <v>1122</v>
      </c>
      <c r="F4190" s="279" t="s">
        <v>484</v>
      </c>
    </row>
    <row r="4191" spans="1:6" x14ac:dyDescent="0.3">
      <c r="A4191" s="264" t="str">
        <f t="shared" si="65"/>
        <v>Saint CloudFL</v>
      </c>
      <c r="B4191" s="269">
        <v>34773</v>
      </c>
      <c r="C4191" s="270" t="s">
        <v>3758</v>
      </c>
      <c r="D4191" s="270" t="s">
        <v>1098</v>
      </c>
      <c r="E4191" s="277" t="s">
        <v>1126</v>
      </c>
      <c r="F4191" s="279" t="s">
        <v>484</v>
      </c>
    </row>
    <row r="4192" spans="1:6" x14ac:dyDescent="0.3">
      <c r="A4192" s="264" t="str">
        <f t="shared" si="65"/>
        <v>FountainFL</v>
      </c>
      <c r="B4192" s="269">
        <v>32438</v>
      </c>
      <c r="C4192" s="270" t="s">
        <v>3284</v>
      </c>
      <c r="D4192" s="270" t="s">
        <v>1098</v>
      </c>
      <c r="E4192" s="277" t="s">
        <v>1131</v>
      </c>
      <c r="F4192" s="279" t="s">
        <v>484</v>
      </c>
    </row>
    <row r="4193" spans="1:6" x14ac:dyDescent="0.3">
      <c r="A4193" s="264" t="str">
        <f t="shared" si="65"/>
        <v>Fort PierceFL</v>
      </c>
      <c r="B4193" s="269">
        <v>34981</v>
      </c>
      <c r="C4193" s="270" t="s">
        <v>3744</v>
      </c>
      <c r="D4193" s="270" t="s">
        <v>1098</v>
      </c>
      <c r="E4193" s="277" t="s">
        <v>1135</v>
      </c>
      <c r="F4193" s="279" t="s">
        <v>484</v>
      </c>
    </row>
    <row r="4194" spans="1:6" x14ac:dyDescent="0.3">
      <c r="A4194" s="264" t="str">
        <f t="shared" si="65"/>
        <v>Oak HillFL</v>
      </c>
      <c r="B4194" s="269">
        <v>32759</v>
      </c>
      <c r="C4194" s="270" t="s">
        <v>3902</v>
      </c>
      <c r="D4194" s="270" t="s">
        <v>1098</v>
      </c>
      <c r="E4194" s="277" t="s">
        <v>1106</v>
      </c>
      <c r="F4194" s="279" t="s">
        <v>484</v>
      </c>
    </row>
    <row r="4195" spans="1:6" x14ac:dyDescent="0.3">
      <c r="A4195" s="264" t="str">
        <f t="shared" si="65"/>
        <v>MimsFL</v>
      </c>
      <c r="B4195" s="269">
        <v>32764</v>
      </c>
      <c r="C4195" s="270" t="s">
        <v>3825</v>
      </c>
      <c r="D4195" s="270" t="s">
        <v>1098</v>
      </c>
      <c r="E4195" s="277" t="s">
        <v>1129</v>
      </c>
      <c r="F4195" s="279" t="s">
        <v>484</v>
      </c>
    </row>
    <row r="4196" spans="1:6" x14ac:dyDescent="0.3">
      <c r="A4196" s="264" t="str">
        <f t="shared" si="65"/>
        <v>Lake HelenFL</v>
      </c>
      <c r="B4196" s="269">
        <v>32744</v>
      </c>
      <c r="C4196" s="270" t="s">
        <v>3903</v>
      </c>
      <c r="D4196" s="270" t="s">
        <v>1098</v>
      </c>
      <c r="E4196" s="277" t="s">
        <v>1106</v>
      </c>
      <c r="F4196" s="279" t="s">
        <v>484</v>
      </c>
    </row>
    <row r="4197" spans="1:6" x14ac:dyDescent="0.3">
      <c r="A4197" s="264" t="str">
        <f t="shared" si="65"/>
        <v>PiersonFL</v>
      </c>
      <c r="B4197" s="269">
        <v>32180</v>
      </c>
      <c r="C4197" s="270" t="s">
        <v>3904</v>
      </c>
      <c r="D4197" s="270" t="s">
        <v>1098</v>
      </c>
      <c r="E4197" s="277" t="s">
        <v>1106</v>
      </c>
      <c r="F4197" s="279" t="s">
        <v>484</v>
      </c>
    </row>
    <row r="4198" spans="1:6" x14ac:dyDescent="0.3">
      <c r="A4198" s="264" t="str">
        <f t="shared" si="65"/>
        <v>SandersonFL</v>
      </c>
      <c r="B4198" s="269">
        <v>32087</v>
      </c>
      <c r="C4198" s="270" t="s">
        <v>3905</v>
      </c>
      <c r="D4198" s="270" t="s">
        <v>1098</v>
      </c>
      <c r="E4198" s="277" t="s">
        <v>1034</v>
      </c>
      <c r="F4198" s="279" t="s">
        <v>484</v>
      </c>
    </row>
    <row r="4199" spans="1:6" x14ac:dyDescent="0.3">
      <c r="A4199" s="264" t="str">
        <f t="shared" si="65"/>
        <v>TrentonFL</v>
      </c>
      <c r="B4199" s="269">
        <v>32628</v>
      </c>
      <c r="C4199" s="270" t="s">
        <v>1838</v>
      </c>
      <c r="D4199" s="270" t="s">
        <v>1098</v>
      </c>
      <c r="E4199" s="277" t="s">
        <v>1107</v>
      </c>
      <c r="F4199" s="279" t="s">
        <v>484</v>
      </c>
    </row>
    <row r="4200" spans="1:6" x14ac:dyDescent="0.3">
      <c r="A4200" s="264" t="str">
        <f t="shared" si="65"/>
        <v>MontverdeFL</v>
      </c>
      <c r="B4200" s="269">
        <v>34756</v>
      </c>
      <c r="C4200" s="270" t="s">
        <v>3906</v>
      </c>
      <c r="D4200" s="270" t="s">
        <v>1098</v>
      </c>
      <c r="E4200" s="277" t="s">
        <v>1126</v>
      </c>
      <c r="F4200" s="279" t="s">
        <v>484</v>
      </c>
    </row>
    <row r="4201" spans="1:6" x14ac:dyDescent="0.3">
      <c r="A4201" s="264" t="str">
        <f t="shared" si="65"/>
        <v>North PortFL</v>
      </c>
      <c r="B4201" s="269">
        <v>34289</v>
      </c>
      <c r="C4201" s="270" t="s">
        <v>3702</v>
      </c>
      <c r="D4201" s="270" t="s">
        <v>1098</v>
      </c>
      <c r="E4201" s="277" t="s">
        <v>1120</v>
      </c>
      <c r="F4201" s="279" t="s">
        <v>484</v>
      </c>
    </row>
    <row r="4202" spans="1:6" x14ac:dyDescent="0.3">
      <c r="A4202" s="264" t="str">
        <f t="shared" si="65"/>
        <v>MidwayFL</v>
      </c>
      <c r="B4202" s="269">
        <v>32343</v>
      </c>
      <c r="C4202" s="270" t="s">
        <v>1954</v>
      </c>
      <c r="D4202" s="270" t="s">
        <v>1098</v>
      </c>
      <c r="E4202" s="277" t="s">
        <v>1143</v>
      </c>
      <c r="F4202" s="279" t="s">
        <v>484</v>
      </c>
    </row>
    <row r="4203" spans="1:6" x14ac:dyDescent="0.3">
      <c r="A4203" s="264" t="str">
        <f t="shared" si="65"/>
        <v>Howey in the HillsFL</v>
      </c>
      <c r="B4203" s="269">
        <v>34737</v>
      </c>
      <c r="C4203" s="270" t="s">
        <v>3907</v>
      </c>
      <c r="D4203" s="270" t="s">
        <v>1098</v>
      </c>
      <c r="E4203" s="277" t="s">
        <v>1126</v>
      </c>
      <c r="F4203" s="279" t="s">
        <v>484</v>
      </c>
    </row>
    <row r="4204" spans="1:6" x14ac:dyDescent="0.3">
      <c r="A4204" s="264" t="str">
        <f t="shared" si="65"/>
        <v>Mc DavidFL</v>
      </c>
      <c r="B4204" s="269">
        <v>32568</v>
      </c>
      <c r="C4204" s="270" t="s">
        <v>3908</v>
      </c>
      <c r="D4204" s="270" t="s">
        <v>1098</v>
      </c>
      <c r="E4204" s="277" t="s">
        <v>1133</v>
      </c>
      <c r="F4204" s="279" t="s">
        <v>484</v>
      </c>
    </row>
    <row r="4205" spans="1:6" x14ac:dyDescent="0.3">
      <c r="A4205" s="264" t="str">
        <f t="shared" si="65"/>
        <v>PanaceaFL</v>
      </c>
      <c r="B4205" s="269">
        <v>32346</v>
      </c>
      <c r="C4205" s="270" t="s">
        <v>3909</v>
      </c>
      <c r="D4205" s="270" t="s">
        <v>1098</v>
      </c>
      <c r="E4205" s="277" t="s">
        <v>1143</v>
      </c>
      <c r="F4205" s="279" t="s">
        <v>484</v>
      </c>
    </row>
    <row r="4206" spans="1:6" x14ac:dyDescent="0.3">
      <c r="A4206" s="264" t="str">
        <f t="shared" si="65"/>
        <v>HoltFL</v>
      </c>
      <c r="B4206" s="269">
        <v>32564</v>
      </c>
      <c r="C4206" s="270" t="s">
        <v>3910</v>
      </c>
      <c r="D4206" s="270" t="s">
        <v>1098</v>
      </c>
      <c r="E4206" s="277" t="s">
        <v>1105</v>
      </c>
      <c r="F4206" s="279" t="s">
        <v>484</v>
      </c>
    </row>
    <row r="4207" spans="1:6" x14ac:dyDescent="0.3">
      <c r="A4207" s="264" t="str">
        <f t="shared" si="65"/>
        <v>PaisleyFL</v>
      </c>
      <c r="B4207" s="269">
        <v>32767</v>
      </c>
      <c r="C4207" s="270" t="s">
        <v>3911</v>
      </c>
      <c r="D4207" s="270" t="s">
        <v>1098</v>
      </c>
      <c r="E4207" s="277" t="s">
        <v>1126</v>
      </c>
      <c r="F4207" s="279" t="s">
        <v>484</v>
      </c>
    </row>
    <row r="4208" spans="1:6" x14ac:dyDescent="0.3">
      <c r="A4208" s="264" t="str">
        <f t="shared" si="65"/>
        <v>Babson ParkFL</v>
      </c>
      <c r="B4208" s="269">
        <v>33827</v>
      </c>
      <c r="C4208" s="270" t="s">
        <v>3912</v>
      </c>
      <c r="D4208" s="270" t="s">
        <v>1098</v>
      </c>
      <c r="E4208" s="277" t="s">
        <v>1115</v>
      </c>
      <c r="F4208" s="279" t="s">
        <v>484</v>
      </c>
    </row>
    <row r="4209" spans="1:6" x14ac:dyDescent="0.3">
      <c r="A4209" s="264" t="str">
        <f t="shared" si="65"/>
        <v>BrycevilleFL</v>
      </c>
      <c r="B4209" s="269">
        <v>32009</v>
      </c>
      <c r="C4209" s="270" t="s">
        <v>3913</v>
      </c>
      <c r="D4209" s="270" t="s">
        <v>1098</v>
      </c>
      <c r="E4209" s="277" t="s">
        <v>1034</v>
      </c>
      <c r="F4209" s="279" t="s">
        <v>484</v>
      </c>
    </row>
    <row r="4210" spans="1:6" x14ac:dyDescent="0.3">
      <c r="A4210" s="264" t="str">
        <f t="shared" si="65"/>
        <v>Boca GrandeFL</v>
      </c>
      <c r="B4210" s="269">
        <v>33921</v>
      </c>
      <c r="C4210" s="270" t="s">
        <v>3914</v>
      </c>
      <c r="D4210" s="270" t="s">
        <v>1098</v>
      </c>
      <c r="E4210" s="277" t="s">
        <v>1101</v>
      </c>
      <c r="F4210" s="279" t="s">
        <v>484</v>
      </c>
    </row>
    <row r="4211" spans="1:6" x14ac:dyDescent="0.3">
      <c r="A4211" s="264" t="str">
        <f t="shared" si="65"/>
        <v>ChristmasFL</v>
      </c>
      <c r="B4211" s="269">
        <v>32709</v>
      </c>
      <c r="C4211" s="270" t="s">
        <v>3915</v>
      </c>
      <c r="D4211" s="270" t="s">
        <v>1098</v>
      </c>
      <c r="E4211" s="277" t="s">
        <v>1126</v>
      </c>
      <c r="F4211" s="279" t="s">
        <v>484</v>
      </c>
    </row>
    <row r="4212" spans="1:6" x14ac:dyDescent="0.3">
      <c r="A4212" s="264" t="str">
        <f t="shared" si="65"/>
        <v>AstatulaFL</v>
      </c>
      <c r="B4212" s="269">
        <v>34705</v>
      </c>
      <c r="C4212" s="270" t="s">
        <v>3916</v>
      </c>
      <c r="D4212" s="270" t="s">
        <v>1098</v>
      </c>
      <c r="E4212" s="277" t="s">
        <v>1126</v>
      </c>
      <c r="F4212" s="279" t="s">
        <v>484</v>
      </c>
    </row>
    <row r="4213" spans="1:6" x14ac:dyDescent="0.3">
      <c r="A4213" s="264" t="str">
        <f t="shared" si="65"/>
        <v>Grant-ValkariaFL</v>
      </c>
      <c r="B4213" s="269">
        <v>32949</v>
      </c>
      <c r="C4213" s="270" t="s">
        <v>3917</v>
      </c>
      <c r="D4213" s="270" t="s">
        <v>1098</v>
      </c>
      <c r="E4213" s="277" t="s">
        <v>1129</v>
      </c>
      <c r="F4213" s="279" t="s">
        <v>484</v>
      </c>
    </row>
    <row r="4214" spans="1:6" x14ac:dyDescent="0.3">
      <c r="A4214" s="264" t="str">
        <f t="shared" si="65"/>
        <v>Pomona ParkFL</v>
      </c>
      <c r="B4214" s="269">
        <v>32181</v>
      </c>
      <c r="C4214" s="270" t="s">
        <v>3918</v>
      </c>
      <c r="D4214" s="270" t="s">
        <v>1098</v>
      </c>
      <c r="E4214" s="277" t="s">
        <v>1128</v>
      </c>
      <c r="F4214" s="279" t="s">
        <v>484</v>
      </c>
    </row>
    <row r="4215" spans="1:6" x14ac:dyDescent="0.3">
      <c r="A4215" s="264" t="str">
        <f t="shared" si="65"/>
        <v>LoridaFL</v>
      </c>
      <c r="B4215" s="269">
        <v>33857</v>
      </c>
      <c r="C4215" s="270" t="s">
        <v>3919</v>
      </c>
      <c r="D4215" s="270" t="s">
        <v>1098</v>
      </c>
      <c r="E4215" s="277" t="s">
        <v>1141</v>
      </c>
      <c r="F4215" s="279" t="s">
        <v>484</v>
      </c>
    </row>
    <row r="4216" spans="1:6" x14ac:dyDescent="0.3">
      <c r="A4216" s="264" t="str">
        <f t="shared" si="65"/>
        <v>South BayFL</v>
      </c>
      <c r="B4216" s="269">
        <v>33493</v>
      </c>
      <c r="C4216" s="270" t="s">
        <v>3920</v>
      </c>
      <c r="D4216" s="270" t="s">
        <v>1098</v>
      </c>
      <c r="E4216" s="277" t="s">
        <v>1116</v>
      </c>
      <c r="F4216" s="279" t="s">
        <v>484</v>
      </c>
    </row>
    <row r="4217" spans="1:6" x14ac:dyDescent="0.3">
      <c r="A4217" s="264" t="str">
        <f t="shared" si="65"/>
        <v>SopchoppyFL</v>
      </c>
      <c r="B4217" s="269">
        <v>32358</v>
      </c>
      <c r="C4217" s="270" t="s">
        <v>3921</v>
      </c>
      <c r="D4217" s="270" t="s">
        <v>1098</v>
      </c>
      <c r="E4217" s="277" t="s">
        <v>1143</v>
      </c>
      <c r="F4217" s="279" t="s">
        <v>484</v>
      </c>
    </row>
    <row r="4218" spans="1:6" x14ac:dyDescent="0.3">
      <c r="A4218" s="264" t="str">
        <f t="shared" si="65"/>
        <v>San MateoFL</v>
      </c>
      <c r="B4218" s="269">
        <v>32187</v>
      </c>
      <c r="C4218" s="270" t="s">
        <v>2566</v>
      </c>
      <c r="D4218" s="270" t="s">
        <v>1098</v>
      </c>
      <c r="E4218" s="277" t="s">
        <v>1128</v>
      </c>
      <c r="F4218" s="279" t="s">
        <v>484</v>
      </c>
    </row>
    <row r="4219" spans="1:6" x14ac:dyDescent="0.3">
      <c r="A4219" s="264" t="str">
        <f t="shared" si="65"/>
        <v>DoralFL</v>
      </c>
      <c r="B4219" s="269">
        <v>33122</v>
      </c>
      <c r="C4219" s="270" t="s">
        <v>3613</v>
      </c>
      <c r="D4219" s="270" t="s">
        <v>1098</v>
      </c>
      <c r="E4219" s="277" t="s">
        <v>1116</v>
      </c>
      <c r="F4219" s="279" t="s">
        <v>484</v>
      </c>
    </row>
    <row r="4220" spans="1:6" x14ac:dyDescent="0.3">
      <c r="A4220" s="264" t="str">
        <f t="shared" si="65"/>
        <v>Anna MariaFL</v>
      </c>
      <c r="B4220" s="269">
        <v>34216</v>
      </c>
      <c r="C4220" s="270" t="s">
        <v>3922</v>
      </c>
      <c r="D4220" s="270" t="s">
        <v>1098</v>
      </c>
      <c r="E4220" s="277" t="s">
        <v>1120</v>
      </c>
      <c r="F4220" s="279" t="s">
        <v>484</v>
      </c>
    </row>
    <row r="4221" spans="1:6" x14ac:dyDescent="0.3">
      <c r="A4221" s="264" t="str">
        <f t="shared" si="65"/>
        <v>WaldoFL</v>
      </c>
      <c r="B4221" s="269">
        <v>32694</v>
      </c>
      <c r="C4221" s="270" t="s">
        <v>1853</v>
      </c>
      <c r="D4221" s="270" t="s">
        <v>1098</v>
      </c>
      <c r="E4221" s="277" t="s">
        <v>1107</v>
      </c>
      <c r="F4221" s="279" t="s">
        <v>484</v>
      </c>
    </row>
    <row r="4222" spans="1:6" x14ac:dyDescent="0.3">
      <c r="A4222" s="264" t="str">
        <f t="shared" si="65"/>
        <v>Belleair BeachFL</v>
      </c>
      <c r="B4222" s="269">
        <v>33786</v>
      </c>
      <c r="C4222" s="270" t="s">
        <v>3923</v>
      </c>
      <c r="D4222" s="270" t="s">
        <v>1098</v>
      </c>
      <c r="E4222" s="277" t="s">
        <v>1145</v>
      </c>
      <c r="F4222" s="279" t="s">
        <v>484</v>
      </c>
    </row>
    <row r="4223" spans="1:6" x14ac:dyDescent="0.3">
      <c r="A4223" s="264" t="str">
        <f t="shared" si="65"/>
        <v>ZephyrhillsFL</v>
      </c>
      <c r="B4223" s="269">
        <v>33849</v>
      </c>
      <c r="C4223" s="270" t="s">
        <v>3718</v>
      </c>
      <c r="D4223" s="270" t="s">
        <v>1098</v>
      </c>
      <c r="E4223" s="277" t="s">
        <v>1145</v>
      </c>
      <c r="F4223" s="279" t="s">
        <v>484</v>
      </c>
    </row>
    <row r="4224" spans="1:6" x14ac:dyDescent="0.3">
      <c r="A4224" s="264" t="str">
        <f t="shared" si="65"/>
        <v>FlorahomeFL</v>
      </c>
      <c r="B4224" s="269">
        <v>32140</v>
      </c>
      <c r="C4224" s="270" t="s">
        <v>3924</v>
      </c>
      <c r="D4224" s="270" t="s">
        <v>1098</v>
      </c>
      <c r="E4224" s="277" t="s">
        <v>1128</v>
      </c>
      <c r="F4224" s="279" t="s">
        <v>484</v>
      </c>
    </row>
    <row r="4225" spans="1:6" x14ac:dyDescent="0.3">
      <c r="A4225" s="264" t="str">
        <f t="shared" si="65"/>
        <v>Palm HarborFL</v>
      </c>
      <c r="B4225" s="269">
        <v>34681</v>
      </c>
      <c r="C4225" s="270" t="s">
        <v>3699</v>
      </c>
      <c r="D4225" s="270" t="s">
        <v>1098</v>
      </c>
      <c r="E4225" s="277" t="s">
        <v>1145</v>
      </c>
      <c r="F4225" s="279" t="s">
        <v>484</v>
      </c>
    </row>
    <row r="4226" spans="1:6" x14ac:dyDescent="0.3">
      <c r="A4226" s="264" t="str">
        <f t="shared" si="65"/>
        <v>CortezFL</v>
      </c>
      <c r="B4226" s="269">
        <v>34215</v>
      </c>
      <c r="C4226" s="270" t="s">
        <v>3925</v>
      </c>
      <c r="D4226" s="270" t="s">
        <v>1098</v>
      </c>
      <c r="E4226" s="277" t="s">
        <v>1120</v>
      </c>
      <c r="F4226" s="279" t="s">
        <v>484</v>
      </c>
    </row>
    <row r="4227" spans="1:6" x14ac:dyDescent="0.3">
      <c r="A4227" s="264" t="str">
        <f t="shared" si="65"/>
        <v>GretnaFL</v>
      </c>
      <c r="B4227" s="269">
        <v>32332</v>
      </c>
      <c r="C4227" s="270" t="s">
        <v>3926</v>
      </c>
      <c r="D4227" s="270" t="s">
        <v>1098</v>
      </c>
      <c r="E4227" s="277" t="s">
        <v>1143</v>
      </c>
      <c r="F4227" s="279" t="s">
        <v>484</v>
      </c>
    </row>
    <row r="4228" spans="1:6" x14ac:dyDescent="0.3">
      <c r="A4228" s="264" t="str">
        <f t="shared" ref="A4228:A4291" si="66">CONCATENATE(C4228,D4228)</f>
        <v>Center HillFL</v>
      </c>
      <c r="B4228" s="269">
        <v>33514</v>
      </c>
      <c r="C4228" s="270" t="s">
        <v>3927</v>
      </c>
      <c r="D4228" s="270" t="s">
        <v>1098</v>
      </c>
      <c r="E4228" s="277" t="s">
        <v>1147</v>
      </c>
      <c r="F4228" s="279" t="s">
        <v>484</v>
      </c>
    </row>
    <row r="4229" spans="1:6" x14ac:dyDescent="0.3">
      <c r="A4229" s="264" t="str">
        <f t="shared" si="66"/>
        <v>GeorgetownFL</v>
      </c>
      <c r="B4229" s="269">
        <v>32139</v>
      </c>
      <c r="C4229" s="270" t="s">
        <v>2162</v>
      </c>
      <c r="D4229" s="270" t="s">
        <v>1098</v>
      </c>
      <c r="E4229" s="277" t="s">
        <v>1128</v>
      </c>
      <c r="F4229" s="279" t="s">
        <v>484</v>
      </c>
    </row>
    <row r="4230" spans="1:6" x14ac:dyDescent="0.3">
      <c r="A4230" s="264" t="str">
        <f t="shared" si="66"/>
        <v>LamontFL</v>
      </c>
      <c r="B4230" s="269">
        <v>32336</v>
      </c>
      <c r="C4230" s="270" t="s">
        <v>2867</v>
      </c>
      <c r="D4230" s="270" t="s">
        <v>1098</v>
      </c>
      <c r="E4230" s="277" t="s">
        <v>1143</v>
      </c>
      <c r="F4230" s="279" t="s">
        <v>484</v>
      </c>
    </row>
    <row r="4231" spans="1:6" x14ac:dyDescent="0.3">
      <c r="A4231" s="264" t="str">
        <f t="shared" si="66"/>
        <v>Fisher IslandFL</v>
      </c>
      <c r="B4231" s="269">
        <v>33109</v>
      </c>
      <c r="C4231" s="270" t="s">
        <v>3928</v>
      </c>
      <c r="D4231" s="270" t="s">
        <v>1098</v>
      </c>
      <c r="E4231" s="277" t="s">
        <v>1116</v>
      </c>
      <c r="F4231" s="279" t="s">
        <v>484</v>
      </c>
    </row>
    <row r="4232" spans="1:6" x14ac:dyDescent="0.3">
      <c r="A4232" s="264" t="str">
        <f t="shared" si="66"/>
        <v>YalahaFL</v>
      </c>
      <c r="B4232" s="269">
        <v>34797</v>
      </c>
      <c r="C4232" s="270" t="s">
        <v>3929</v>
      </c>
      <c r="D4232" s="270" t="s">
        <v>1098</v>
      </c>
      <c r="E4232" s="277" t="s">
        <v>1126</v>
      </c>
      <c r="F4232" s="279" t="s">
        <v>484</v>
      </c>
    </row>
    <row r="4233" spans="1:6" x14ac:dyDescent="0.3">
      <c r="A4233" s="264" t="str">
        <f t="shared" si="66"/>
        <v>WelakaFL</v>
      </c>
      <c r="B4233" s="269">
        <v>32193</v>
      </c>
      <c r="C4233" s="270" t="s">
        <v>3930</v>
      </c>
      <c r="D4233" s="270" t="s">
        <v>1098</v>
      </c>
      <c r="E4233" s="277" t="s">
        <v>1128</v>
      </c>
      <c r="F4233" s="279" t="s">
        <v>484</v>
      </c>
    </row>
    <row r="4234" spans="1:6" x14ac:dyDescent="0.3">
      <c r="A4234" s="264" t="str">
        <f t="shared" si="66"/>
        <v>Key Colony BeachFL</v>
      </c>
      <c r="B4234" s="269">
        <v>33051</v>
      </c>
      <c r="C4234" s="270" t="s">
        <v>3931</v>
      </c>
      <c r="D4234" s="270" t="s">
        <v>1098</v>
      </c>
      <c r="E4234" s="277" t="s">
        <v>1112</v>
      </c>
      <c r="F4234" s="279" t="s">
        <v>484</v>
      </c>
    </row>
    <row r="4235" spans="1:6" x14ac:dyDescent="0.3">
      <c r="A4235" s="264" t="str">
        <f t="shared" si="66"/>
        <v>Highland CityFL</v>
      </c>
      <c r="B4235" s="269">
        <v>33846</v>
      </c>
      <c r="C4235" s="270" t="s">
        <v>3932</v>
      </c>
      <c r="D4235" s="270" t="s">
        <v>1098</v>
      </c>
      <c r="E4235" s="277" t="s">
        <v>1115</v>
      </c>
      <c r="F4235" s="279" t="s">
        <v>484</v>
      </c>
    </row>
    <row r="4236" spans="1:6" x14ac:dyDescent="0.3">
      <c r="A4236" s="264" t="str">
        <f t="shared" si="66"/>
        <v>KissimmeeFL</v>
      </c>
      <c r="B4236" s="269">
        <v>33848</v>
      </c>
      <c r="C4236" s="270" t="s">
        <v>3622</v>
      </c>
      <c r="D4236" s="270" t="s">
        <v>1098</v>
      </c>
      <c r="E4236" s="277" t="s">
        <v>1126</v>
      </c>
      <c r="F4236" s="279" t="s">
        <v>484</v>
      </c>
    </row>
    <row r="4237" spans="1:6" x14ac:dyDescent="0.3">
      <c r="A4237" s="264" t="str">
        <f t="shared" si="66"/>
        <v>KenansvilleFL</v>
      </c>
      <c r="B4237" s="269">
        <v>34739</v>
      </c>
      <c r="C4237" s="270" t="s">
        <v>3933</v>
      </c>
      <c r="D4237" s="270" t="s">
        <v>1098</v>
      </c>
      <c r="E4237" s="277" t="s">
        <v>1126</v>
      </c>
      <c r="F4237" s="279" t="s">
        <v>484</v>
      </c>
    </row>
    <row r="4238" spans="1:6" x14ac:dyDescent="0.3">
      <c r="A4238" s="264" t="str">
        <f t="shared" si="66"/>
        <v>OaklandFL</v>
      </c>
      <c r="B4238" s="269">
        <v>34760</v>
      </c>
      <c r="C4238" s="270" t="s">
        <v>2552</v>
      </c>
      <c r="D4238" s="270" t="s">
        <v>1098</v>
      </c>
      <c r="E4238" s="277" t="s">
        <v>1126</v>
      </c>
      <c r="F4238" s="279" t="s">
        <v>484</v>
      </c>
    </row>
    <row r="4239" spans="1:6" x14ac:dyDescent="0.3">
      <c r="A4239" s="264" t="str">
        <f t="shared" si="66"/>
        <v>SevilleFL</v>
      </c>
      <c r="B4239" s="269">
        <v>32190</v>
      </c>
      <c r="C4239" s="270" t="s">
        <v>3934</v>
      </c>
      <c r="D4239" s="270" t="s">
        <v>1098</v>
      </c>
      <c r="E4239" s="277" t="s">
        <v>1106</v>
      </c>
      <c r="F4239" s="279" t="s">
        <v>484</v>
      </c>
    </row>
    <row r="4240" spans="1:6" x14ac:dyDescent="0.3">
      <c r="A4240" s="264" t="str">
        <f t="shared" si="66"/>
        <v>LakelandFL</v>
      </c>
      <c r="B4240" s="269">
        <v>33840</v>
      </c>
      <c r="C4240" s="270" t="s">
        <v>3621</v>
      </c>
      <c r="D4240" s="270" t="s">
        <v>1098</v>
      </c>
      <c r="E4240" s="277" t="s">
        <v>1115</v>
      </c>
      <c r="F4240" s="279" t="s">
        <v>484</v>
      </c>
    </row>
    <row r="4241" spans="1:6" x14ac:dyDescent="0.3">
      <c r="A4241" s="264" t="str">
        <f t="shared" si="66"/>
        <v>Center HillFL</v>
      </c>
      <c r="B4241" s="269">
        <v>33585</v>
      </c>
      <c r="C4241" s="270" t="s">
        <v>3927</v>
      </c>
      <c r="D4241" s="270" t="s">
        <v>1098</v>
      </c>
      <c r="E4241" s="277" t="s">
        <v>1147</v>
      </c>
      <c r="F4241" s="279" t="s">
        <v>484</v>
      </c>
    </row>
    <row r="4242" spans="1:6" x14ac:dyDescent="0.3">
      <c r="A4242" s="264" t="str">
        <f t="shared" si="66"/>
        <v>CaptivaFL</v>
      </c>
      <c r="B4242" s="269">
        <v>33924</v>
      </c>
      <c r="C4242" s="270" t="s">
        <v>3935</v>
      </c>
      <c r="D4242" s="270" t="s">
        <v>1098</v>
      </c>
      <c r="E4242" s="277" t="s">
        <v>1101</v>
      </c>
      <c r="F4242" s="279" t="s">
        <v>484</v>
      </c>
    </row>
    <row r="4243" spans="1:6" x14ac:dyDescent="0.3">
      <c r="A4243" s="264" t="str">
        <f t="shared" si="66"/>
        <v>Lake WalesFL</v>
      </c>
      <c r="B4243" s="269">
        <v>33855</v>
      </c>
      <c r="C4243" s="270" t="s">
        <v>3789</v>
      </c>
      <c r="D4243" s="270" t="s">
        <v>1098</v>
      </c>
      <c r="E4243" s="277" t="s">
        <v>1115</v>
      </c>
      <c r="F4243" s="279" t="s">
        <v>484</v>
      </c>
    </row>
    <row r="4244" spans="1:6" x14ac:dyDescent="0.3">
      <c r="A4244" s="264" t="str">
        <f t="shared" si="66"/>
        <v>Lake HamiltonFL</v>
      </c>
      <c r="B4244" s="269">
        <v>33851</v>
      </c>
      <c r="C4244" s="270" t="s">
        <v>3936</v>
      </c>
      <c r="D4244" s="270" t="s">
        <v>1098</v>
      </c>
      <c r="E4244" s="277" t="s">
        <v>1115</v>
      </c>
      <c r="F4244" s="279" t="s">
        <v>484</v>
      </c>
    </row>
    <row r="4245" spans="1:6" x14ac:dyDescent="0.3">
      <c r="A4245" s="264" t="str">
        <f t="shared" si="66"/>
        <v>Lake WalesFL</v>
      </c>
      <c r="B4245" s="269">
        <v>33854</v>
      </c>
      <c r="C4245" s="270" t="s">
        <v>3789</v>
      </c>
      <c r="D4245" s="270" t="s">
        <v>1098</v>
      </c>
      <c r="E4245" s="277" t="s">
        <v>1115</v>
      </c>
      <c r="F4245" s="279" t="s">
        <v>484</v>
      </c>
    </row>
    <row r="4246" spans="1:6" x14ac:dyDescent="0.3">
      <c r="A4246" s="264" t="str">
        <f t="shared" si="66"/>
        <v>LeesburgFL</v>
      </c>
      <c r="B4246" s="269">
        <v>34762</v>
      </c>
      <c r="C4246" s="270" t="s">
        <v>3614</v>
      </c>
      <c r="D4246" s="270" t="s">
        <v>1098</v>
      </c>
      <c r="E4246" s="277" t="s">
        <v>1126</v>
      </c>
      <c r="F4246" s="279" t="s">
        <v>484</v>
      </c>
    </row>
    <row r="4247" spans="1:6" x14ac:dyDescent="0.3">
      <c r="A4247" s="264" t="str">
        <f t="shared" si="66"/>
        <v>VenusFL</v>
      </c>
      <c r="B4247" s="269">
        <v>33960</v>
      </c>
      <c r="C4247" s="270" t="s">
        <v>3937</v>
      </c>
      <c r="D4247" s="270" t="s">
        <v>1098</v>
      </c>
      <c r="E4247" s="277" t="s">
        <v>1141</v>
      </c>
      <c r="F4247" s="279" t="s">
        <v>484</v>
      </c>
    </row>
    <row r="4248" spans="1:6" x14ac:dyDescent="0.3">
      <c r="A4248" s="264" t="str">
        <f t="shared" si="66"/>
        <v>EvergladesFL</v>
      </c>
      <c r="B4248" s="269">
        <v>34139</v>
      </c>
      <c r="C4248" s="270" t="s">
        <v>3938</v>
      </c>
      <c r="D4248" s="270" t="s">
        <v>1098</v>
      </c>
      <c r="E4248" s="277" t="s">
        <v>1118</v>
      </c>
      <c r="F4248" s="279" t="s">
        <v>484</v>
      </c>
    </row>
    <row r="4249" spans="1:6" x14ac:dyDescent="0.3">
      <c r="A4249" s="264" t="str">
        <f t="shared" si="66"/>
        <v>Canal PointFL</v>
      </c>
      <c r="B4249" s="269">
        <v>33438</v>
      </c>
      <c r="C4249" s="270" t="s">
        <v>3939</v>
      </c>
      <c r="D4249" s="270" t="s">
        <v>1098</v>
      </c>
      <c r="E4249" s="277" t="s">
        <v>1116</v>
      </c>
      <c r="F4249" s="279" t="s">
        <v>484</v>
      </c>
    </row>
    <row r="4250" spans="1:6" x14ac:dyDescent="0.3">
      <c r="A4250" s="264" t="str">
        <f t="shared" si="66"/>
        <v>LaytonFL</v>
      </c>
      <c r="B4250" s="269">
        <v>33001</v>
      </c>
      <c r="C4250" s="270" t="s">
        <v>3940</v>
      </c>
      <c r="D4250" s="270" t="s">
        <v>1098</v>
      </c>
      <c r="E4250" s="277" t="s">
        <v>1112</v>
      </c>
      <c r="F4250" s="279" t="s">
        <v>484</v>
      </c>
    </row>
    <row r="4251" spans="1:6" x14ac:dyDescent="0.3">
      <c r="A4251" s="264" t="str">
        <f t="shared" si="66"/>
        <v>GoodlandFL</v>
      </c>
      <c r="B4251" s="269">
        <v>34140</v>
      </c>
      <c r="C4251" s="270" t="s">
        <v>3941</v>
      </c>
      <c r="D4251" s="270" t="s">
        <v>1098</v>
      </c>
      <c r="E4251" s="277" t="s">
        <v>1118</v>
      </c>
      <c r="F4251" s="279" t="s">
        <v>484</v>
      </c>
    </row>
    <row r="4252" spans="1:6" x14ac:dyDescent="0.3">
      <c r="A4252" s="264" t="str">
        <f t="shared" si="66"/>
        <v>PensacolaFL</v>
      </c>
      <c r="B4252" s="269">
        <v>4956</v>
      </c>
      <c r="C4252" s="270" t="s">
        <v>3639</v>
      </c>
      <c r="D4252" s="270" t="s">
        <v>1098</v>
      </c>
      <c r="E4252" s="277" t="s">
        <v>1133</v>
      </c>
      <c r="F4252" s="279" t="s">
        <v>484</v>
      </c>
    </row>
    <row r="4253" spans="1:6" x14ac:dyDescent="0.3">
      <c r="A4253" s="264" t="str">
        <f t="shared" si="66"/>
        <v>LoughmanFL</v>
      </c>
      <c r="B4253" s="269">
        <v>33858</v>
      </c>
      <c r="C4253" s="270" t="s">
        <v>3942</v>
      </c>
      <c r="D4253" s="270" t="s">
        <v>1098</v>
      </c>
      <c r="E4253" s="277" t="s">
        <v>1115</v>
      </c>
      <c r="F4253" s="279" t="s">
        <v>484</v>
      </c>
    </row>
    <row r="4254" spans="1:6" x14ac:dyDescent="0.3">
      <c r="A4254" s="264" t="str">
        <f t="shared" si="66"/>
        <v>OnaFL</v>
      </c>
      <c r="B4254" s="269">
        <v>33865</v>
      </c>
      <c r="C4254" s="270" t="s">
        <v>3943</v>
      </c>
      <c r="D4254" s="270" t="s">
        <v>1098</v>
      </c>
      <c r="E4254" s="277" t="s">
        <v>1149</v>
      </c>
      <c r="F4254" s="279" t="s">
        <v>484</v>
      </c>
    </row>
    <row r="4255" spans="1:6" x14ac:dyDescent="0.3">
      <c r="A4255" s="264" t="str">
        <f t="shared" si="66"/>
        <v>MicanopyFL</v>
      </c>
      <c r="B4255" s="269">
        <v>32664</v>
      </c>
      <c r="C4255" s="270" t="s">
        <v>3894</v>
      </c>
      <c r="D4255" s="270" t="s">
        <v>1098</v>
      </c>
      <c r="E4255" s="277" t="s">
        <v>1107</v>
      </c>
      <c r="F4255" s="279" t="s">
        <v>484</v>
      </c>
    </row>
    <row r="4256" spans="1:6" x14ac:dyDescent="0.3">
      <c r="A4256" s="264" t="str">
        <f t="shared" si="66"/>
        <v>MiltonFL</v>
      </c>
      <c r="B4256" s="269">
        <v>32530</v>
      </c>
      <c r="C4256" s="270" t="s">
        <v>3557</v>
      </c>
      <c r="D4256" s="270" t="s">
        <v>1098</v>
      </c>
      <c r="E4256" s="277" t="s">
        <v>1133</v>
      </c>
      <c r="F4256" s="279" t="s">
        <v>484</v>
      </c>
    </row>
    <row r="4257" spans="1:6" x14ac:dyDescent="0.3">
      <c r="A4257" s="264" t="str">
        <f t="shared" si="66"/>
        <v>QuincyFL</v>
      </c>
      <c r="B4257" s="269">
        <v>32330</v>
      </c>
      <c r="C4257" s="270" t="s">
        <v>1331</v>
      </c>
      <c r="D4257" s="270" t="s">
        <v>1098</v>
      </c>
      <c r="E4257" s="277" t="s">
        <v>1143</v>
      </c>
      <c r="F4257" s="279" t="s">
        <v>484</v>
      </c>
    </row>
    <row r="4258" spans="1:6" x14ac:dyDescent="0.3">
      <c r="A4258" s="264" t="str">
        <f t="shared" si="66"/>
        <v>ColemanFL</v>
      </c>
      <c r="B4258" s="269">
        <v>33521</v>
      </c>
      <c r="C4258" s="270" t="s">
        <v>3944</v>
      </c>
      <c r="D4258" s="270" t="s">
        <v>1098</v>
      </c>
      <c r="E4258" s="277" t="s">
        <v>1147</v>
      </c>
      <c r="F4258" s="279" t="s">
        <v>484</v>
      </c>
    </row>
    <row r="4259" spans="1:6" x14ac:dyDescent="0.3">
      <c r="A4259" s="264" t="str">
        <f t="shared" si="66"/>
        <v>Lake WalesFL</v>
      </c>
      <c r="B4259" s="269">
        <v>33877</v>
      </c>
      <c r="C4259" s="270" t="s">
        <v>3789</v>
      </c>
      <c r="D4259" s="270" t="s">
        <v>1098</v>
      </c>
      <c r="E4259" s="277" t="s">
        <v>1115</v>
      </c>
      <c r="F4259" s="279" t="s">
        <v>484</v>
      </c>
    </row>
    <row r="4260" spans="1:6" x14ac:dyDescent="0.3">
      <c r="A4260" s="264" t="str">
        <f t="shared" si="66"/>
        <v>Terra CeiaFL</v>
      </c>
      <c r="B4260" s="269">
        <v>34250</v>
      </c>
      <c r="C4260" s="270" t="s">
        <v>3945</v>
      </c>
      <c r="D4260" s="270" t="s">
        <v>1098</v>
      </c>
      <c r="E4260" s="277" t="s">
        <v>1120</v>
      </c>
      <c r="F4260" s="279" t="s">
        <v>484</v>
      </c>
    </row>
    <row r="4261" spans="1:6" x14ac:dyDescent="0.3">
      <c r="A4261" s="264" t="str">
        <f t="shared" si="66"/>
        <v>Mexico BeachFL</v>
      </c>
      <c r="B4261" s="269">
        <v>32410</v>
      </c>
      <c r="C4261" s="270" t="s">
        <v>3946</v>
      </c>
      <c r="D4261" s="270" t="s">
        <v>1098</v>
      </c>
      <c r="E4261" s="277" t="s">
        <v>1131</v>
      </c>
      <c r="F4261" s="279" t="s">
        <v>484</v>
      </c>
    </row>
    <row r="4262" spans="1:6" x14ac:dyDescent="0.3">
      <c r="A4262" s="264" t="str">
        <f t="shared" si="66"/>
        <v>ImmokaleeFL</v>
      </c>
      <c r="B4262" s="269">
        <v>33930</v>
      </c>
      <c r="C4262" s="270" t="s">
        <v>3797</v>
      </c>
      <c r="D4262" s="270" t="s">
        <v>1098</v>
      </c>
      <c r="E4262" s="277" t="s">
        <v>1118</v>
      </c>
      <c r="F4262" s="279" t="s">
        <v>484</v>
      </c>
    </row>
    <row r="4263" spans="1:6" x14ac:dyDescent="0.3">
      <c r="A4263" s="264" t="str">
        <f t="shared" si="66"/>
        <v>MulberryFL</v>
      </c>
      <c r="B4263" s="269">
        <v>33835</v>
      </c>
      <c r="C4263" s="270" t="s">
        <v>1825</v>
      </c>
      <c r="D4263" s="270" t="s">
        <v>1098</v>
      </c>
      <c r="E4263" s="277" t="s">
        <v>1115</v>
      </c>
      <c r="F4263" s="279" t="s">
        <v>484</v>
      </c>
    </row>
    <row r="4264" spans="1:6" x14ac:dyDescent="0.3">
      <c r="A4264" s="264" t="str">
        <f t="shared" si="66"/>
        <v>OchopeeFL</v>
      </c>
      <c r="B4264" s="269">
        <v>34141</v>
      </c>
      <c r="C4264" s="270" t="s">
        <v>3947</v>
      </c>
      <c r="D4264" s="270" t="s">
        <v>1098</v>
      </c>
      <c r="E4264" s="277" t="s">
        <v>1118</v>
      </c>
      <c r="F4264" s="279" t="s">
        <v>484</v>
      </c>
    </row>
    <row r="4265" spans="1:6" x14ac:dyDescent="0.3">
      <c r="A4265" s="264" t="str">
        <f t="shared" si="66"/>
        <v>WewahitchkaFL</v>
      </c>
      <c r="B4265" s="269">
        <v>32449</v>
      </c>
      <c r="C4265" s="270" t="s">
        <v>3865</v>
      </c>
      <c r="D4265" s="270" t="s">
        <v>1098</v>
      </c>
      <c r="E4265" s="277" t="s">
        <v>1131</v>
      </c>
      <c r="F4265" s="279" t="s">
        <v>484</v>
      </c>
    </row>
    <row r="4266" spans="1:6" x14ac:dyDescent="0.3">
      <c r="A4266" s="264" t="str">
        <f t="shared" si="66"/>
        <v>BushnellFL</v>
      </c>
      <c r="B4266" s="269">
        <v>34661</v>
      </c>
      <c r="C4266" s="270" t="s">
        <v>3833</v>
      </c>
      <c r="D4266" s="270" t="s">
        <v>1098</v>
      </c>
      <c r="E4266" s="277" t="s">
        <v>1147</v>
      </c>
      <c r="F4266" s="279" t="s">
        <v>484</v>
      </c>
    </row>
    <row r="4267" spans="1:6" x14ac:dyDescent="0.3">
      <c r="A4267" s="264" t="str">
        <f t="shared" si="66"/>
        <v>EarletonFL</v>
      </c>
      <c r="B4267" s="269">
        <v>32631</v>
      </c>
      <c r="C4267" s="270" t="s">
        <v>3948</v>
      </c>
      <c r="D4267" s="270" t="s">
        <v>1098</v>
      </c>
      <c r="E4267" s="277" t="s">
        <v>1107</v>
      </c>
      <c r="F4267" s="279" t="s">
        <v>484</v>
      </c>
    </row>
    <row r="4268" spans="1:6" x14ac:dyDescent="0.3">
      <c r="A4268" s="264" t="str">
        <f t="shared" si="66"/>
        <v>CrawfordvilleFL</v>
      </c>
      <c r="B4268" s="269">
        <v>32355</v>
      </c>
      <c r="C4268" s="270" t="s">
        <v>3760</v>
      </c>
      <c r="D4268" s="270" t="s">
        <v>1098</v>
      </c>
      <c r="E4268" s="277" t="s">
        <v>1143</v>
      </c>
      <c r="F4268" s="279" t="s">
        <v>484</v>
      </c>
    </row>
    <row r="4269" spans="1:6" x14ac:dyDescent="0.3">
      <c r="A4269" s="264" t="str">
        <f t="shared" si="66"/>
        <v>ChokoloskeeFL</v>
      </c>
      <c r="B4269" s="269">
        <v>34138</v>
      </c>
      <c r="C4269" s="270" t="s">
        <v>3949</v>
      </c>
      <c r="D4269" s="270" t="s">
        <v>1098</v>
      </c>
      <c r="E4269" s="277" t="s">
        <v>1118</v>
      </c>
      <c r="F4269" s="279" t="s">
        <v>484</v>
      </c>
    </row>
    <row r="4270" spans="1:6" x14ac:dyDescent="0.3">
      <c r="A4270" s="264" t="str">
        <f t="shared" si="66"/>
        <v>BartowFL</v>
      </c>
      <c r="B4270" s="269">
        <v>33820</v>
      </c>
      <c r="C4270" s="270" t="s">
        <v>3749</v>
      </c>
      <c r="D4270" s="270" t="s">
        <v>1098</v>
      </c>
      <c r="E4270" s="277" t="s">
        <v>1115</v>
      </c>
      <c r="F4270" s="279" t="s">
        <v>484</v>
      </c>
    </row>
    <row r="4271" spans="1:6" x14ac:dyDescent="0.3">
      <c r="A4271" s="264" t="str">
        <f t="shared" si="66"/>
        <v>Beverly HillsFL</v>
      </c>
      <c r="B4271" s="269">
        <v>34445</v>
      </c>
      <c r="C4271" s="270" t="s">
        <v>2738</v>
      </c>
      <c r="D4271" s="270" t="s">
        <v>1098</v>
      </c>
      <c r="E4271" s="277" t="s">
        <v>1109</v>
      </c>
      <c r="F4271" s="279" t="s">
        <v>484</v>
      </c>
    </row>
    <row r="4272" spans="1:6" x14ac:dyDescent="0.3">
      <c r="A4272" s="264" t="str">
        <f t="shared" si="66"/>
        <v>MonticelloFL</v>
      </c>
      <c r="B4272" s="269">
        <v>32337</v>
      </c>
      <c r="C4272" s="270" t="s">
        <v>3836</v>
      </c>
      <c r="D4272" s="270" t="s">
        <v>1098</v>
      </c>
      <c r="E4272" s="277" t="s">
        <v>1143</v>
      </c>
      <c r="F4272" s="279" t="s">
        <v>484</v>
      </c>
    </row>
    <row r="4273" spans="1:6" x14ac:dyDescent="0.3">
      <c r="A4273" s="264" t="str">
        <f t="shared" si="66"/>
        <v>HomelandFL</v>
      </c>
      <c r="B4273" s="269">
        <v>33847</v>
      </c>
      <c r="C4273" s="270" t="s">
        <v>2939</v>
      </c>
      <c r="D4273" s="270" t="s">
        <v>1098</v>
      </c>
      <c r="E4273" s="277" t="s">
        <v>1115</v>
      </c>
      <c r="F4273" s="279" t="s">
        <v>484</v>
      </c>
    </row>
    <row r="4274" spans="1:6" x14ac:dyDescent="0.3">
      <c r="A4274" s="264" t="str">
        <f t="shared" si="66"/>
        <v>WeirsdaleFL</v>
      </c>
      <c r="B4274" s="269">
        <v>32133</v>
      </c>
      <c r="C4274" s="270" t="s">
        <v>3901</v>
      </c>
      <c r="D4274" s="270" t="s">
        <v>1098</v>
      </c>
      <c r="E4274" s="277" t="s">
        <v>1122</v>
      </c>
      <c r="F4274" s="279" t="s">
        <v>484</v>
      </c>
    </row>
    <row r="4275" spans="1:6" x14ac:dyDescent="0.3">
      <c r="A4275" s="264" t="str">
        <f t="shared" si="66"/>
        <v>FerndaleFL</v>
      </c>
      <c r="B4275" s="269">
        <v>34729</v>
      </c>
      <c r="C4275" s="270" t="s">
        <v>3009</v>
      </c>
      <c r="D4275" s="270" t="s">
        <v>1098</v>
      </c>
      <c r="E4275" s="277" t="s">
        <v>1126</v>
      </c>
      <c r="F4275" s="279" t="s">
        <v>484</v>
      </c>
    </row>
    <row r="4276" spans="1:6" x14ac:dyDescent="0.3">
      <c r="A4276" s="264" t="str">
        <f t="shared" si="66"/>
        <v>SandersonFL</v>
      </c>
      <c r="B4276" s="269">
        <v>32072</v>
      </c>
      <c r="C4276" s="270" t="s">
        <v>3905</v>
      </c>
      <c r="D4276" s="270" t="s">
        <v>1098</v>
      </c>
      <c r="E4276" s="277" t="s">
        <v>1034</v>
      </c>
      <c r="F4276" s="279" t="s">
        <v>484</v>
      </c>
    </row>
    <row r="4277" spans="1:6" x14ac:dyDescent="0.3">
      <c r="A4277" s="264" t="str">
        <f t="shared" si="66"/>
        <v>RiverdaleGA</v>
      </c>
      <c r="B4277" s="269">
        <v>30349</v>
      </c>
      <c r="C4277" s="270" t="s">
        <v>2961</v>
      </c>
      <c r="D4277" s="270" t="s">
        <v>1150</v>
      </c>
      <c r="E4277" s="277" t="s">
        <v>1156</v>
      </c>
      <c r="F4277" s="279" t="s">
        <v>484</v>
      </c>
    </row>
    <row r="4278" spans="1:6" x14ac:dyDescent="0.3">
      <c r="A4278" s="264" t="str">
        <f t="shared" si="66"/>
        <v>LawrencevilleGA</v>
      </c>
      <c r="B4278" s="269">
        <v>30044</v>
      </c>
      <c r="C4278" s="270" t="s">
        <v>3950</v>
      </c>
      <c r="D4278" s="270" t="s">
        <v>1150</v>
      </c>
      <c r="E4278" s="277" t="s">
        <v>1156</v>
      </c>
      <c r="F4278" s="279" t="s">
        <v>484</v>
      </c>
    </row>
    <row r="4279" spans="1:6" x14ac:dyDescent="0.3">
      <c r="A4279" s="264" t="str">
        <f t="shared" si="66"/>
        <v>LawrencevilleGA</v>
      </c>
      <c r="B4279" s="269">
        <v>30043</v>
      </c>
      <c r="C4279" s="270" t="s">
        <v>3950</v>
      </c>
      <c r="D4279" s="270" t="s">
        <v>1150</v>
      </c>
      <c r="E4279" s="277" t="s">
        <v>1156</v>
      </c>
      <c r="F4279" s="279" t="s">
        <v>484</v>
      </c>
    </row>
    <row r="4280" spans="1:6" x14ac:dyDescent="0.3">
      <c r="A4280" s="264" t="str">
        <f t="shared" si="66"/>
        <v>DuluthGA</v>
      </c>
      <c r="B4280" s="269">
        <v>30096</v>
      </c>
      <c r="C4280" s="270" t="s">
        <v>1635</v>
      </c>
      <c r="D4280" s="270" t="s">
        <v>1150</v>
      </c>
      <c r="E4280" s="277" t="s">
        <v>1156</v>
      </c>
      <c r="F4280" s="279" t="s">
        <v>484</v>
      </c>
    </row>
    <row r="4281" spans="1:6" x14ac:dyDescent="0.3">
      <c r="A4281" s="264" t="str">
        <f t="shared" si="66"/>
        <v>SuwaneeGA</v>
      </c>
      <c r="B4281" s="269">
        <v>30024</v>
      </c>
      <c r="C4281" s="270" t="s">
        <v>3951</v>
      </c>
      <c r="D4281" s="270" t="s">
        <v>1150</v>
      </c>
      <c r="E4281" s="277" t="s">
        <v>1156</v>
      </c>
      <c r="F4281" s="279" t="s">
        <v>484</v>
      </c>
    </row>
    <row r="4282" spans="1:6" x14ac:dyDescent="0.3">
      <c r="A4282" s="264" t="str">
        <f t="shared" si="66"/>
        <v>StockbridgeGA</v>
      </c>
      <c r="B4282" s="269">
        <v>30281</v>
      </c>
      <c r="C4282" s="270" t="s">
        <v>3952</v>
      </c>
      <c r="D4282" s="270" t="s">
        <v>1150</v>
      </c>
      <c r="E4282" s="277" t="s">
        <v>1156</v>
      </c>
      <c r="F4282" s="279" t="s">
        <v>484</v>
      </c>
    </row>
    <row r="4283" spans="1:6" x14ac:dyDescent="0.3">
      <c r="A4283" s="264" t="str">
        <f t="shared" si="66"/>
        <v>CummingGA</v>
      </c>
      <c r="B4283" s="269">
        <v>30040</v>
      </c>
      <c r="C4283" s="270" t="s">
        <v>3953</v>
      </c>
      <c r="D4283" s="270" t="s">
        <v>1150</v>
      </c>
      <c r="E4283" s="277" t="s">
        <v>1156</v>
      </c>
      <c r="F4283" s="279" t="s">
        <v>484</v>
      </c>
    </row>
    <row r="4284" spans="1:6" x14ac:dyDescent="0.3">
      <c r="A4284" s="264" t="str">
        <f t="shared" si="66"/>
        <v>AtlantaGA</v>
      </c>
      <c r="B4284" s="269">
        <v>30318</v>
      </c>
      <c r="C4284" s="270" t="s">
        <v>3954</v>
      </c>
      <c r="D4284" s="270" t="s">
        <v>1150</v>
      </c>
      <c r="E4284" s="277" t="s">
        <v>1156</v>
      </c>
      <c r="F4284" s="279" t="s">
        <v>484</v>
      </c>
    </row>
    <row r="4285" spans="1:6" x14ac:dyDescent="0.3">
      <c r="A4285" s="264" t="str">
        <f t="shared" si="66"/>
        <v>WoodstockGA</v>
      </c>
      <c r="B4285" s="269">
        <v>30188</v>
      </c>
      <c r="C4285" s="270" t="s">
        <v>1472</v>
      </c>
      <c r="D4285" s="270" t="s">
        <v>1150</v>
      </c>
      <c r="E4285" s="277" t="s">
        <v>1156</v>
      </c>
      <c r="F4285" s="279" t="s">
        <v>484</v>
      </c>
    </row>
    <row r="4286" spans="1:6" x14ac:dyDescent="0.3">
      <c r="A4286" s="264" t="str">
        <f t="shared" si="66"/>
        <v>LoganvilleGA</v>
      </c>
      <c r="B4286" s="269">
        <v>30052</v>
      </c>
      <c r="C4286" s="270" t="s">
        <v>3955</v>
      </c>
      <c r="D4286" s="270" t="s">
        <v>1150</v>
      </c>
      <c r="E4286" s="277" t="s">
        <v>1156</v>
      </c>
      <c r="F4286" s="279" t="s">
        <v>484</v>
      </c>
    </row>
    <row r="4287" spans="1:6" x14ac:dyDescent="0.3">
      <c r="A4287" s="264" t="str">
        <f t="shared" si="66"/>
        <v>CummingGA</v>
      </c>
      <c r="B4287" s="269">
        <v>30041</v>
      </c>
      <c r="C4287" s="270" t="s">
        <v>3953</v>
      </c>
      <c r="D4287" s="270" t="s">
        <v>1150</v>
      </c>
      <c r="E4287" s="277" t="s">
        <v>1156</v>
      </c>
      <c r="F4287" s="279" t="s">
        <v>484</v>
      </c>
    </row>
    <row r="4288" spans="1:6" x14ac:dyDescent="0.3">
      <c r="A4288" s="264" t="str">
        <f t="shared" si="66"/>
        <v>SmyrnaGA</v>
      </c>
      <c r="B4288" s="269">
        <v>30080</v>
      </c>
      <c r="C4288" s="270" t="s">
        <v>3553</v>
      </c>
      <c r="D4288" s="270" t="s">
        <v>1150</v>
      </c>
      <c r="E4288" s="277" t="s">
        <v>1156</v>
      </c>
      <c r="F4288" s="279" t="s">
        <v>484</v>
      </c>
    </row>
    <row r="4289" spans="1:6" x14ac:dyDescent="0.3">
      <c r="A4289" s="264" t="str">
        <f t="shared" si="66"/>
        <v>MariettaGA</v>
      </c>
      <c r="B4289" s="269">
        <v>30062</v>
      </c>
      <c r="C4289" s="270" t="s">
        <v>1979</v>
      </c>
      <c r="D4289" s="270" t="s">
        <v>1150</v>
      </c>
      <c r="E4289" s="277" t="s">
        <v>1156</v>
      </c>
      <c r="F4289" s="279" t="s">
        <v>484</v>
      </c>
    </row>
    <row r="4290" spans="1:6" x14ac:dyDescent="0.3">
      <c r="A4290" s="264" t="str">
        <f t="shared" si="66"/>
        <v>AtlantaGA</v>
      </c>
      <c r="B4290" s="269">
        <v>30331</v>
      </c>
      <c r="C4290" s="270" t="s">
        <v>3954</v>
      </c>
      <c r="D4290" s="270" t="s">
        <v>1150</v>
      </c>
      <c r="E4290" s="277" t="s">
        <v>1156</v>
      </c>
      <c r="F4290" s="279" t="s">
        <v>484</v>
      </c>
    </row>
    <row r="4291" spans="1:6" x14ac:dyDescent="0.3">
      <c r="A4291" s="264" t="str">
        <f t="shared" si="66"/>
        <v>Johns CreekGA</v>
      </c>
      <c r="B4291" s="269">
        <v>30022</v>
      </c>
      <c r="C4291" s="270" t="s">
        <v>3956</v>
      </c>
      <c r="D4291" s="270" t="s">
        <v>1150</v>
      </c>
      <c r="E4291" s="277" t="s">
        <v>1156</v>
      </c>
      <c r="F4291" s="279" t="s">
        <v>484</v>
      </c>
    </row>
    <row r="4292" spans="1:6" x14ac:dyDescent="0.3">
      <c r="A4292" s="264" t="str">
        <f t="shared" ref="A4292:A4355" si="67">CONCATENATE(C4292,D4292)</f>
        <v>MiltonGA</v>
      </c>
      <c r="B4292" s="269">
        <v>30004</v>
      </c>
      <c r="C4292" s="270" t="s">
        <v>3557</v>
      </c>
      <c r="D4292" s="270" t="s">
        <v>1150</v>
      </c>
      <c r="E4292" s="277" t="s">
        <v>1156</v>
      </c>
      <c r="F4292" s="279" t="s">
        <v>484</v>
      </c>
    </row>
    <row r="4293" spans="1:6" x14ac:dyDescent="0.3">
      <c r="A4293" s="264" t="str">
        <f t="shared" si="67"/>
        <v>Powder SpringsGA</v>
      </c>
      <c r="B4293" s="269">
        <v>30127</v>
      </c>
      <c r="C4293" s="270" t="s">
        <v>3957</v>
      </c>
      <c r="D4293" s="270" t="s">
        <v>1150</v>
      </c>
      <c r="E4293" s="277" t="s">
        <v>1156</v>
      </c>
      <c r="F4293" s="279" t="s">
        <v>484</v>
      </c>
    </row>
    <row r="4294" spans="1:6" x14ac:dyDescent="0.3">
      <c r="A4294" s="264" t="str">
        <f t="shared" si="67"/>
        <v>McDonoughGA</v>
      </c>
      <c r="B4294" s="269">
        <v>30253</v>
      </c>
      <c r="C4294" s="270" t="s">
        <v>3958</v>
      </c>
      <c r="D4294" s="270" t="s">
        <v>1150</v>
      </c>
      <c r="E4294" s="277" t="s">
        <v>1156</v>
      </c>
      <c r="F4294" s="279" t="s">
        <v>484</v>
      </c>
    </row>
    <row r="4295" spans="1:6" x14ac:dyDescent="0.3">
      <c r="A4295" s="264" t="str">
        <f t="shared" si="67"/>
        <v>DouglasvilleGA</v>
      </c>
      <c r="B4295" s="269">
        <v>30135</v>
      </c>
      <c r="C4295" s="270" t="s">
        <v>3959</v>
      </c>
      <c r="D4295" s="270" t="s">
        <v>1150</v>
      </c>
      <c r="E4295" s="277" t="s">
        <v>1156</v>
      </c>
      <c r="F4295" s="279" t="s">
        <v>484</v>
      </c>
    </row>
    <row r="4296" spans="1:6" x14ac:dyDescent="0.3">
      <c r="A4296" s="264" t="str">
        <f t="shared" si="67"/>
        <v>Warner RobinsGA</v>
      </c>
      <c r="B4296" s="269">
        <v>31088</v>
      </c>
      <c r="C4296" s="270" t="s">
        <v>1204</v>
      </c>
      <c r="D4296" s="270" t="s">
        <v>1150</v>
      </c>
      <c r="E4296" s="277" t="s">
        <v>1204</v>
      </c>
      <c r="F4296" s="279" t="s">
        <v>484</v>
      </c>
    </row>
    <row r="4297" spans="1:6" x14ac:dyDescent="0.3">
      <c r="A4297" s="264" t="str">
        <f t="shared" si="67"/>
        <v>SavannahGA</v>
      </c>
      <c r="B4297" s="269">
        <v>31419</v>
      </c>
      <c r="C4297" s="270" t="s">
        <v>1190</v>
      </c>
      <c r="D4297" s="270" t="s">
        <v>1150</v>
      </c>
      <c r="E4297" s="277" t="s">
        <v>1190</v>
      </c>
      <c r="F4297" s="279" t="s">
        <v>484</v>
      </c>
    </row>
    <row r="4298" spans="1:6" x14ac:dyDescent="0.3">
      <c r="A4298" s="264" t="str">
        <f t="shared" si="67"/>
        <v>AugustaGA</v>
      </c>
      <c r="B4298" s="269">
        <v>30909</v>
      </c>
      <c r="C4298" s="270" t="s">
        <v>3960</v>
      </c>
      <c r="D4298" s="270" t="s">
        <v>1150</v>
      </c>
      <c r="E4298" s="277" t="s">
        <v>1157</v>
      </c>
      <c r="F4298" s="279" t="s">
        <v>484</v>
      </c>
    </row>
    <row r="4299" spans="1:6" x14ac:dyDescent="0.3">
      <c r="A4299" s="264" t="str">
        <f t="shared" si="67"/>
        <v>ColumbusGA</v>
      </c>
      <c r="B4299" s="269">
        <v>31907</v>
      </c>
      <c r="C4299" s="270" t="s">
        <v>922</v>
      </c>
      <c r="D4299" s="270" t="s">
        <v>1150</v>
      </c>
      <c r="E4299" s="277" t="s">
        <v>922</v>
      </c>
      <c r="F4299" s="279" t="s">
        <v>484</v>
      </c>
    </row>
    <row r="4300" spans="1:6" x14ac:dyDescent="0.3">
      <c r="A4300" s="264" t="str">
        <f t="shared" si="67"/>
        <v>NewnanGA</v>
      </c>
      <c r="B4300" s="269">
        <v>30263</v>
      </c>
      <c r="C4300" s="270" t="s">
        <v>3961</v>
      </c>
      <c r="D4300" s="270" t="s">
        <v>1150</v>
      </c>
      <c r="E4300" s="277" t="s">
        <v>1156</v>
      </c>
      <c r="F4300" s="279" t="s">
        <v>484</v>
      </c>
    </row>
    <row r="4301" spans="1:6" x14ac:dyDescent="0.3">
      <c r="A4301" s="264" t="str">
        <f t="shared" si="67"/>
        <v>AugustaGA</v>
      </c>
      <c r="B4301" s="269">
        <v>30906</v>
      </c>
      <c r="C4301" s="270" t="s">
        <v>3960</v>
      </c>
      <c r="D4301" s="270" t="s">
        <v>1150</v>
      </c>
      <c r="E4301" s="277" t="s">
        <v>1157</v>
      </c>
      <c r="F4301" s="279" t="s">
        <v>484</v>
      </c>
    </row>
    <row r="4302" spans="1:6" x14ac:dyDescent="0.3">
      <c r="A4302" s="264" t="str">
        <f t="shared" si="67"/>
        <v>MariettaGA</v>
      </c>
      <c r="B4302" s="269">
        <v>30066</v>
      </c>
      <c r="C4302" s="270" t="s">
        <v>1979</v>
      </c>
      <c r="D4302" s="270" t="s">
        <v>1150</v>
      </c>
      <c r="E4302" s="277" t="s">
        <v>1156</v>
      </c>
      <c r="F4302" s="279" t="s">
        <v>484</v>
      </c>
    </row>
    <row r="4303" spans="1:6" x14ac:dyDescent="0.3">
      <c r="A4303" s="264" t="str">
        <f t="shared" si="67"/>
        <v>AcworthGA</v>
      </c>
      <c r="B4303" s="269">
        <v>30101</v>
      </c>
      <c r="C4303" s="270" t="s">
        <v>3962</v>
      </c>
      <c r="D4303" s="270" t="s">
        <v>1150</v>
      </c>
      <c r="E4303" s="277" t="s">
        <v>1156</v>
      </c>
      <c r="F4303" s="279" t="s">
        <v>484</v>
      </c>
    </row>
    <row r="4304" spans="1:6" x14ac:dyDescent="0.3">
      <c r="A4304" s="264" t="str">
        <f t="shared" si="67"/>
        <v>LithoniaGA</v>
      </c>
      <c r="B4304" s="269">
        <v>30058</v>
      </c>
      <c r="C4304" s="270" t="s">
        <v>3963</v>
      </c>
      <c r="D4304" s="270" t="s">
        <v>1150</v>
      </c>
      <c r="E4304" s="277" t="s">
        <v>1156</v>
      </c>
      <c r="F4304" s="279" t="s">
        <v>484</v>
      </c>
    </row>
    <row r="4305" spans="1:6" x14ac:dyDescent="0.3">
      <c r="A4305" s="264" t="str">
        <f t="shared" si="67"/>
        <v>Stone MountainGA</v>
      </c>
      <c r="B4305" s="269">
        <v>30083</v>
      </c>
      <c r="C4305" s="270" t="s">
        <v>3964</v>
      </c>
      <c r="D4305" s="270" t="s">
        <v>1150</v>
      </c>
      <c r="E4305" s="277" t="s">
        <v>1156</v>
      </c>
      <c r="F4305" s="279" t="s">
        <v>484</v>
      </c>
    </row>
    <row r="4306" spans="1:6" x14ac:dyDescent="0.3">
      <c r="A4306" s="264" t="str">
        <f t="shared" si="67"/>
        <v>LilburnGA</v>
      </c>
      <c r="B4306" s="269">
        <v>30047</v>
      </c>
      <c r="C4306" s="270" t="s">
        <v>3965</v>
      </c>
      <c r="D4306" s="270" t="s">
        <v>1150</v>
      </c>
      <c r="E4306" s="277" t="s">
        <v>1156</v>
      </c>
      <c r="F4306" s="279" t="s">
        <v>484</v>
      </c>
    </row>
    <row r="4307" spans="1:6" x14ac:dyDescent="0.3">
      <c r="A4307" s="264" t="str">
        <f t="shared" si="67"/>
        <v>RoswellGA</v>
      </c>
      <c r="B4307" s="269">
        <v>30075</v>
      </c>
      <c r="C4307" s="270" t="s">
        <v>1868</v>
      </c>
      <c r="D4307" s="270" t="s">
        <v>1150</v>
      </c>
      <c r="E4307" s="277" t="s">
        <v>1156</v>
      </c>
      <c r="F4307" s="279" t="s">
        <v>484</v>
      </c>
    </row>
    <row r="4308" spans="1:6" x14ac:dyDescent="0.3">
      <c r="A4308" s="264" t="str">
        <f t="shared" si="67"/>
        <v>MariettaGA</v>
      </c>
      <c r="B4308" s="269">
        <v>30067</v>
      </c>
      <c r="C4308" s="270" t="s">
        <v>1979</v>
      </c>
      <c r="D4308" s="270" t="s">
        <v>1150</v>
      </c>
      <c r="E4308" s="277" t="s">
        <v>1156</v>
      </c>
      <c r="F4308" s="279" t="s">
        <v>484</v>
      </c>
    </row>
    <row r="4309" spans="1:6" x14ac:dyDescent="0.3">
      <c r="A4309" s="264" t="str">
        <f t="shared" si="67"/>
        <v>CantonGA</v>
      </c>
      <c r="B4309" s="269">
        <v>30114</v>
      </c>
      <c r="C4309" s="270" t="s">
        <v>1294</v>
      </c>
      <c r="D4309" s="270" t="s">
        <v>1150</v>
      </c>
      <c r="E4309" s="277" t="s">
        <v>1156</v>
      </c>
      <c r="F4309" s="279" t="s">
        <v>484</v>
      </c>
    </row>
    <row r="4310" spans="1:6" x14ac:dyDescent="0.3">
      <c r="A4310" s="264" t="str">
        <f t="shared" si="67"/>
        <v>MartinezGA</v>
      </c>
      <c r="B4310" s="269">
        <v>30907</v>
      </c>
      <c r="C4310" s="270" t="s">
        <v>2518</v>
      </c>
      <c r="D4310" s="270" t="s">
        <v>1150</v>
      </c>
      <c r="E4310" s="277" t="s">
        <v>1157</v>
      </c>
      <c r="F4310" s="279" t="s">
        <v>484</v>
      </c>
    </row>
    <row r="4311" spans="1:6" x14ac:dyDescent="0.3">
      <c r="A4311" s="264" t="str">
        <f t="shared" si="67"/>
        <v>KennesawGA</v>
      </c>
      <c r="B4311" s="269">
        <v>30144</v>
      </c>
      <c r="C4311" s="270" t="s">
        <v>3966</v>
      </c>
      <c r="D4311" s="270" t="s">
        <v>1150</v>
      </c>
      <c r="E4311" s="277" t="s">
        <v>1156</v>
      </c>
      <c r="F4311" s="279" t="s">
        <v>484</v>
      </c>
    </row>
    <row r="4312" spans="1:6" x14ac:dyDescent="0.3">
      <c r="A4312" s="264" t="str">
        <f t="shared" si="67"/>
        <v>BrookhavenGA</v>
      </c>
      <c r="B4312" s="269">
        <v>30319</v>
      </c>
      <c r="C4312" s="270" t="s">
        <v>1701</v>
      </c>
      <c r="D4312" s="270" t="s">
        <v>1150</v>
      </c>
      <c r="E4312" s="277" t="s">
        <v>1156</v>
      </c>
      <c r="F4312" s="279" t="s">
        <v>484</v>
      </c>
    </row>
    <row r="4313" spans="1:6" x14ac:dyDescent="0.3">
      <c r="A4313" s="264" t="str">
        <f t="shared" si="67"/>
        <v>AthensGA</v>
      </c>
      <c r="B4313" s="269">
        <v>30606</v>
      </c>
      <c r="C4313" s="270" t="s">
        <v>995</v>
      </c>
      <c r="D4313" s="270" t="s">
        <v>1150</v>
      </c>
      <c r="E4313" s="277" t="s">
        <v>1154</v>
      </c>
      <c r="F4313" s="279" t="s">
        <v>484</v>
      </c>
    </row>
    <row r="4314" spans="1:6" x14ac:dyDescent="0.3">
      <c r="A4314" s="264" t="str">
        <f t="shared" si="67"/>
        <v>CovingtonGA</v>
      </c>
      <c r="B4314" s="269">
        <v>30016</v>
      </c>
      <c r="C4314" s="270" t="s">
        <v>3967</v>
      </c>
      <c r="D4314" s="270" t="s">
        <v>1150</v>
      </c>
      <c r="E4314" s="277" t="s">
        <v>1156</v>
      </c>
      <c r="F4314" s="279" t="s">
        <v>484</v>
      </c>
    </row>
    <row r="4315" spans="1:6" x14ac:dyDescent="0.3">
      <c r="A4315" s="264" t="str">
        <f t="shared" si="67"/>
        <v>JonesboroGA</v>
      </c>
      <c r="B4315" s="269">
        <v>30236</v>
      </c>
      <c r="C4315" s="270" t="s">
        <v>973</v>
      </c>
      <c r="D4315" s="270" t="s">
        <v>1150</v>
      </c>
      <c r="E4315" s="277" t="s">
        <v>1156</v>
      </c>
      <c r="F4315" s="279" t="s">
        <v>484</v>
      </c>
    </row>
    <row r="4316" spans="1:6" x14ac:dyDescent="0.3">
      <c r="A4316" s="264" t="str">
        <f t="shared" si="67"/>
        <v>AtlantaGA</v>
      </c>
      <c r="B4316" s="269">
        <v>30309</v>
      </c>
      <c r="C4316" s="270" t="s">
        <v>3954</v>
      </c>
      <c r="D4316" s="270" t="s">
        <v>1150</v>
      </c>
      <c r="E4316" s="277" t="s">
        <v>1156</v>
      </c>
      <c r="F4316" s="279" t="s">
        <v>484</v>
      </c>
    </row>
    <row r="4317" spans="1:6" x14ac:dyDescent="0.3">
      <c r="A4317" s="264" t="str">
        <f t="shared" si="67"/>
        <v>Candler-McafeeGA</v>
      </c>
      <c r="B4317" s="269">
        <v>30032</v>
      </c>
      <c r="C4317" s="270" t="s">
        <v>3968</v>
      </c>
      <c r="D4317" s="270" t="s">
        <v>1150</v>
      </c>
      <c r="E4317" s="277" t="s">
        <v>1156</v>
      </c>
      <c r="F4317" s="279" t="s">
        <v>484</v>
      </c>
    </row>
    <row r="4318" spans="1:6" x14ac:dyDescent="0.3">
      <c r="A4318" s="264" t="str">
        <f t="shared" si="67"/>
        <v>EvansGA</v>
      </c>
      <c r="B4318" s="269">
        <v>30809</v>
      </c>
      <c r="C4318" s="270" t="s">
        <v>3291</v>
      </c>
      <c r="D4318" s="270" t="s">
        <v>1150</v>
      </c>
      <c r="E4318" s="277" t="s">
        <v>1157</v>
      </c>
      <c r="F4318" s="279" t="s">
        <v>484</v>
      </c>
    </row>
    <row r="4319" spans="1:6" x14ac:dyDescent="0.3">
      <c r="A4319" s="264" t="str">
        <f t="shared" si="67"/>
        <v>MariettaGA</v>
      </c>
      <c r="B4319" s="269">
        <v>30064</v>
      </c>
      <c r="C4319" s="270" t="s">
        <v>1979</v>
      </c>
      <c r="D4319" s="270" t="s">
        <v>1150</v>
      </c>
      <c r="E4319" s="277" t="s">
        <v>1156</v>
      </c>
      <c r="F4319" s="279" t="s">
        <v>484</v>
      </c>
    </row>
    <row r="4320" spans="1:6" x14ac:dyDescent="0.3">
      <c r="A4320" s="264" t="str">
        <f t="shared" si="67"/>
        <v>Sandy SpringsGA</v>
      </c>
      <c r="B4320" s="269">
        <v>30328</v>
      </c>
      <c r="C4320" s="270" t="s">
        <v>3969</v>
      </c>
      <c r="D4320" s="270" t="s">
        <v>1150</v>
      </c>
      <c r="E4320" s="277" t="s">
        <v>1156</v>
      </c>
      <c r="F4320" s="279" t="s">
        <v>484</v>
      </c>
    </row>
    <row r="4321" spans="1:6" x14ac:dyDescent="0.3">
      <c r="A4321" s="264" t="str">
        <f t="shared" si="67"/>
        <v>NorcrossGA</v>
      </c>
      <c r="B4321" s="269">
        <v>30093</v>
      </c>
      <c r="C4321" s="270" t="s">
        <v>3970</v>
      </c>
      <c r="D4321" s="270" t="s">
        <v>1150</v>
      </c>
      <c r="E4321" s="277" t="s">
        <v>1156</v>
      </c>
      <c r="F4321" s="279" t="s">
        <v>484</v>
      </c>
    </row>
    <row r="4322" spans="1:6" x14ac:dyDescent="0.3">
      <c r="A4322" s="264" t="str">
        <f t="shared" si="67"/>
        <v>Sugar HillGA</v>
      </c>
      <c r="B4322" s="269">
        <v>30518</v>
      </c>
      <c r="C4322" s="270" t="s">
        <v>3971</v>
      </c>
      <c r="D4322" s="270" t="s">
        <v>1150</v>
      </c>
      <c r="E4322" s="277" t="s">
        <v>1156</v>
      </c>
      <c r="F4322" s="279" t="s">
        <v>484</v>
      </c>
    </row>
    <row r="4323" spans="1:6" x14ac:dyDescent="0.3">
      <c r="A4323" s="264" t="str">
        <f t="shared" si="67"/>
        <v>DaltonGA</v>
      </c>
      <c r="B4323" s="269">
        <v>30721</v>
      </c>
      <c r="C4323" s="270" t="s">
        <v>1170</v>
      </c>
      <c r="D4323" s="270" t="s">
        <v>1150</v>
      </c>
      <c r="E4323" s="277" t="s">
        <v>1170</v>
      </c>
      <c r="F4323" s="279" t="s">
        <v>484</v>
      </c>
    </row>
    <row r="4324" spans="1:6" x14ac:dyDescent="0.3">
      <c r="A4324" s="264" t="str">
        <f t="shared" si="67"/>
        <v>AtlantaGA</v>
      </c>
      <c r="B4324" s="269">
        <v>30324</v>
      </c>
      <c r="C4324" s="270" t="s">
        <v>3954</v>
      </c>
      <c r="D4324" s="270" t="s">
        <v>1150</v>
      </c>
      <c r="E4324" s="277" t="s">
        <v>1156</v>
      </c>
      <c r="F4324" s="279" t="s">
        <v>484</v>
      </c>
    </row>
    <row r="4325" spans="1:6" x14ac:dyDescent="0.3">
      <c r="A4325" s="264" t="str">
        <f t="shared" si="67"/>
        <v>AthensGA</v>
      </c>
      <c r="B4325" s="269">
        <v>30605</v>
      </c>
      <c r="C4325" s="270" t="s">
        <v>995</v>
      </c>
      <c r="D4325" s="270" t="s">
        <v>1150</v>
      </c>
      <c r="E4325" s="277" t="s">
        <v>1154</v>
      </c>
      <c r="F4325" s="279" t="s">
        <v>484</v>
      </c>
    </row>
    <row r="4326" spans="1:6" x14ac:dyDescent="0.3">
      <c r="A4326" s="264" t="str">
        <f t="shared" si="67"/>
        <v>PanthersvilleGA</v>
      </c>
      <c r="B4326" s="269">
        <v>30034</v>
      </c>
      <c r="C4326" s="270" t="s">
        <v>3972</v>
      </c>
      <c r="D4326" s="270" t="s">
        <v>1150</v>
      </c>
      <c r="E4326" s="277" t="s">
        <v>1156</v>
      </c>
      <c r="F4326" s="279" t="s">
        <v>484</v>
      </c>
    </row>
    <row r="4327" spans="1:6" x14ac:dyDescent="0.3">
      <c r="A4327" s="264" t="str">
        <f t="shared" si="67"/>
        <v>RoswellGA</v>
      </c>
      <c r="B4327" s="269">
        <v>30076</v>
      </c>
      <c r="C4327" s="270" t="s">
        <v>1868</v>
      </c>
      <c r="D4327" s="270" t="s">
        <v>1150</v>
      </c>
      <c r="E4327" s="277" t="s">
        <v>1156</v>
      </c>
      <c r="F4327" s="279" t="s">
        <v>484</v>
      </c>
    </row>
    <row r="4328" spans="1:6" x14ac:dyDescent="0.3">
      <c r="A4328" s="264" t="str">
        <f t="shared" si="67"/>
        <v>DuluthGA</v>
      </c>
      <c r="B4328" s="269">
        <v>30097</v>
      </c>
      <c r="C4328" s="270" t="s">
        <v>1635</v>
      </c>
      <c r="D4328" s="270" t="s">
        <v>1150</v>
      </c>
      <c r="E4328" s="277" t="s">
        <v>1156</v>
      </c>
      <c r="F4328" s="279" t="s">
        <v>484</v>
      </c>
    </row>
    <row r="4329" spans="1:6" x14ac:dyDescent="0.3">
      <c r="A4329" s="264" t="str">
        <f t="shared" si="67"/>
        <v>ViningsGA</v>
      </c>
      <c r="B4329" s="269">
        <v>30339</v>
      </c>
      <c r="C4329" s="270" t="s">
        <v>3973</v>
      </c>
      <c r="D4329" s="270" t="s">
        <v>1150</v>
      </c>
      <c r="E4329" s="277" t="s">
        <v>1156</v>
      </c>
      <c r="F4329" s="279" t="s">
        <v>484</v>
      </c>
    </row>
    <row r="4330" spans="1:6" x14ac:dyDescent="0.3">
      <c r="A4330" s="264" t="str">
        <f t="shared" si="67"/>
        <v>DallasGA</v>
      </c>
      <c r="B4330" s="269">
        <v>30157</v>
      </c>
      <c r="C4330" s="270" t="s">
        <v>3974</v>
      </c>
      <c r="D4330" s="270" t="s">
        <v>1150</v>
      </c>
      <c r="E4330" s="277" t="s">
        <v>1156</v>
      </c>
      <c r="F4330" s="279" t="s">
        <v>484</v>
      </c>
    </row>
    <row r="4331" spans="1:6" x14ac:dyDescent="0.3">
      <c r="A4331" s="264" t="str">
        <f t="shared" si="67"/>
        <v>MilledgevilleGA</v>
      </c>
      <c r="B4331" s="269">
        <v>31061</v>
      </c>
      <c r="C4331" s="270" t="s">
        <v>1186</v>
      </c>
      <c r="D4331" s="270" t="s">
        <v>1150</v>
      </c>
      <c r="E4331" s="277" t="s">
        <v>1186</v>
      </c>
      <c r="F4331" s="279" t="s">
        <v>484</v>
      </c>
    </row>
    <row r="4332" spans="1:6" x14ac:dyDescent="0.3">
      <c r="A4332" s="264" t="str">
        <f t="shared" si="67"/>
        <v>GainesvilleGA</v>
      </c>
      <c r="B4332" s="269">
        <v>30506</v>
      </c>
      <c r="C4332" s="270" t="s">
        <v>1107</v>
      </c>
      <c r="D4332" s="270" t="s">
        <v>1150</v>
      </c>
      <c r="E4332" s="277" t="s">
        <v>1107</v>
      </c>
      <c r="F4332" s="279" t="s">
        <v>484</v>
      </c>
    </row>
    <row r="4333" spans="1:6" x14ac:dyDescent="0.3">
      <c r="A4333" s="264" t="str">
        <f t="shared" si="67"/>
        <v>BufordGA</v>
      </c>
      <c r="B4333" s="269">
        <v>30519</v>
      </c>
      <c r="C4333" s="270" t="s">
        <v>3975</v>
      </c>
      <c r="D4333" s="270" t="s">
        <v>1150</v>
      </c>
      <c r="E4333" s="277" t="s">
        <v>1156</v>
      </c>
      <c r="F4333" s="279" t="s">
        <v>484</v>
      </c>
    </row>
    <row r="4334" spans="1:6" x14ac:dyDescent="0.3">
      <c r="A4334" s="264" t="str">
        <f t="shared" si="67"/>
        <v>Sandy SpringsGA</v>
      </c>
      <c r="B4334" s="269">
        <v>30350</v>
      </c>
      <c r="C4334" s="270" t="s">
        <v>3969</v>
      </c>
      <c r="D4334" s="270" t="s">
        <v>1150</v>
      </c>
      <c r="E4334" s="277" t="s">
        <v>1156</v>
      </c>
      <c r="F4334" s="279" t="s">
        <v>484</v>
      </c>
    </row>
    <row r="4335" spans="1:6" x14ac:dyDescent="0.3">
      <c r="A4335" s="264" t="str">
        <f t="shared" si="67"/>
        <v>HamptonGA</v>
      </c>
      <c r="B4335" s="269">
        <v>30228</v>
      </c>
      <c r="C4335" s="270" t="s">
        <v>1847</v>
      </c>
      <c r="D4335" s="270" t="s">
        <v>1150</v>
      </c>
      <c r="E4335" s="277" t="s">
        <v>1156</v>
      </c>
      <c r="F4335" s="279" t="s">
        <v>484</v>
      </c>
    </row>
    <row r="4336" spans="1:6" x14ac:dyDescent="0.3">
      <c r="A4336" s="264" t="str">
        <f t="shared" si="67"/>
        <v>RinggoldGA</v>
      </c>
      <c r="B4336" s="269">
        <v>30736</v>
      </c>
      <c r="C4336" s="270" t="s">
        <v>3976</v>
      </c>
      <c r="D4336" s="270" t="s">
        <v>1150</v>
      </c>
      <c r="E4336" s="277" t="s">
        <v>1165</v>
      </c>
      <c r="F4336" s="279" t="s">
        <v>484</v>
      </c>
    </row>
    <row r="4337" spans="1:6" x14ac:dyDescent="0.3">
      <c r="A4337" s="264" t="str">
        <f t="shared" si="67"/>
        <v>GrovetownGA</v>
      </c>
      <c r="B4337" s="269">
        <v>30813</v>
      </c>
      <c r="C4337" s="270" t="s">
        <v>3977</v>
      </c>
      <c r="D4337" s="270" t="s">
        <v>1150</v>
      </c>
      <c r="E4337" s="277" t="s">
        <v>1157</v>
      </c>
      <c r="F4337" s="279" t="s">
        <v>484</v>
      </c>
    </row>
    <row r="4338" spans="1:6" x14ac:dyDescent="0.3">
      <c r="A4338" s="264" t="str">
        <f t="shared" si="67"/>
        <v>CartersvilleGA</v>
      </c>
      <c r="B4338" s="269">
        <v>30120</v>
      </c>
      <c r="C4338" s="270" t="s">
        <v>3978</v>
      </c>
      <c r="D4338" s="270" t="s">
        <v>1150</v>
      </c>
      <c r="E4338" s="277" t="s">
        <v>1156</v>
      </c>
      <c r="F4338" s="279" t="s">
        <v>484</v>
      </c>
    </row>
    <row r="4339" spans="1:6" x14ac:dyDescent="0.3">
      <c r="A4339" s="264" t="str">
        <f t="shared" si="67"/>
        <v>SnellvilleGA</v>
      </c>
      <c r="B4339" s="269">
        <v>30039</v>
      </c>
      <c r="C4339" s="270" t="s">
        <v>3979</v>
      </c>
      <c r="D4339" s="270" t="s">
        <v>1150</v>
      </c>
      <c r="E4339" s="277" t="s">
        <v>1156</v>
      </c>
      <c r="F4339" s="279" t="s">
        <v>484</v>
      </c>
    </row>
    <row r="4340" spans="1:6" x14ac:dyDescent="0.3">
      <c r="A4340" s="264" t="str">
        <f t="shared" si="67"/>
        <v>WinderGA</v>
      </c>
      <c r="B4340" s="269">
        <v>30680</v>
      </c>
      <c r="C4340" s="270" t="s">
        <v>3980</v>
      </c>
      <c r="D4340" s="270" t="s">
        <v>1150</v>
      </c>
      <c r="E4340" s="277" t="s">
        <v>1156</v>
      </c>
      <c r="F4340" s="279" t="s">
        <v>484</v>
      </c>
    </row>
    <row r="4341" spans="1:6" x14ac:dyDescent="0.3">
      <c r="A4341" s="264" t="str">
        <f t="shared" si="67"/>
        <v>ColumbusGA</v>
      </c>
      <c r="B4341" s="269">
        <v>31909</v>
      </c>
      <c r="C4341" s="270" t="s">
        <v>922</v>
      </c>
      <c r="D4341" s="270" t="s">
        <v>1150</v>
      </c>
      <c r="E4341" s="277" t="s">
        <v>922</v>
      </c>
      <c r="F4341" s="279" t="s">
        <v>484</v>
      </c>
    </row>
    <row r="4342" spans="1:6" x14ac:dyDescent="0.3">
      <c r="A4342" s="264" t="str">
        <f t="shared" si="67"/>
        <v>CantonGA</v>
      </c>
      <c r="B4342" s="269">
        <v>30115</v>
      </c>
      <c r="C4342" s="270" t="s">
        <v>1294</v>
      </c>
      <c r="D4342" s="270" t="s">
        <v>1150</v>
      </c>
      <c r="E4342" s="277" t="s">
        <v>1156</v>
      </c>
      <c r="F4342" s="279" t="s">
        <v>484</v>
      </c>
    </row>
    <row r="4343" spans="1:6" x14ac:dyDescent="0.3">
      <c r="A4343" s="264" t="str">
        <f t="shared" si="67"/>
        <v>MabletonGA</v>
      </c>
      <c r="B4343" s="269">
        <v>30126</v>
      </c>
      <c r="C4343" s="270" t="s">
        <v>3981</v>
      </c>
      <c r="D4343" s="270" t="s">
        <v>1150</v>
      </c>
      <c r="E4343" s="277" t="s">
        <v>1156</v>
      </c>
      <c r="F4343" s="279" t="s">
        <v>484</v>
      </c>
    </row>
    <row r="4344" spans="1:6" x14ac:dyDescent="0.3">
      <c r="A4344" s="264" t="str">
        <f t="shared" si="67"/>
        <v>DouglasvilleGA</v>
      </c>
      <c r="B4344" s="269">
        <v>30134</v>
      </c>
      <c r="C4344" s="270" t="s">
        <v>3959</v>
      </c>
      <c r="D4344" s="270" t="s">
        <v>1150</v>
      </c>
      <c r="E4344" s="277" t="s">
        <v>1156</v>
      </c>
      <c r="F4344" s="279" t="s">
        <v>484</v>
      </c>
    </row>
    <row r="4345" spans="1:6" x14ac:dyDescent="0.3">
      <c r="A4345" s="264" t="str">
        <f t="shared" si="67"/>
        <v>LithoniaGA</v>
      </c>
      <c r="B4345" s="269">
        <v>30038</v>
      </c>
      <c r="C4345" s="270" t="s">
        <v>3963</v>
      </c>
      <c r="D4345" s="270" t="s">
        <v>1150</v>
      </c>
      <c r="E4345" s="277" t="s">
        <v>1156</v>
      </c>
      <c r="F4345" s="279" t="s">
        <v>484</v>
      </c>
    </row>
    <row r="4346" spans="1:6" x14ac:dyDescent="0.3">
      <c r="A4346" s="264" t="str">
        <f t="shared" si="67"/>
        <v>DallasGA</v>
      </c>
      <c r="B4346" s="269">
        <v>30132</v>
      </c>
      <c r="C4346" s="270" t="s">
        <v>3974</v>
      </c>
      <c r="D4346" s="270" t="s">
        <v>1150</v>
      </c>
      <c r="E4346" s="277" t="s">
        <v>1156</v>
      </c>
      <c r="F4346" s="279" t="s">
        <v>484</v>
      </c>
    </row>
    <row r="4347" spans="1:6" x14ac:dyDescent="0.3">
      <c r="A4347" s="264" t="str">
        <f t="shared" si="67"/>
        <v>AtlantaGA</v>
      </c>
      <c r="B4347" s="269">
        <v>30316</v>
      </c>
      <c r="C4347" s="270" t="s">
        <v>3954</v>
      </c>
      <c r="D4347" s="270" t="s">
        <v>1150</v>
      </c>
      <c r="E4347" s="277" t="s">
        <v>1156</v>
      </c>
      <c r="F4347" s="279" t="s">
        <v>484</v>
      </c>
    </row>
    <row r="4348" spans="1:6" x14ac:dyDescent="0.3">
      <c r="A4348" s="264" t="str">
        <f t="shared" si="67"/>
        <v>McDonoughGA</v>
      </c>
      <c r="B4348" s="269">
        <v>30252</v>
      </c>
      <c r="C4348" s="270" t="s">
        <v>3958</v>
      </c>
      <c r="D4348" s="270" t="s">
        <v>1150</v>
      </c>
      <c r="E4348" s="277" t="s">
        <v>1156</v>
      </c>
      <c r="F4348" s="279" t="s">
        <v>484</v>
      </c>
    </row>
    <row r="4349" spans="1:6" x14ac:dyDescent="0.3">
      <c r="A4349" s="264" t="str">
        <f t="shared" si="67"/>
        <v>DaculaGA</v>
      </c>
      <c r="B4349" s="269">
        <v>30019</v>
      </c>
      <c r="C4349" s="270" t="s">
        <v>3982</v>
      </c>
      <c r="D4349" s="270" t="s">
        <v>1150</v>
      </c>
      <c r="E4349" s="277" t="s">
        <v>1156</v>
      </c>
      <c r="F4349" s="279" t="s">
        <v>484</v>
      </c>
    </row>
    <row r="4350" spans="1:6" x14ac:dyDescent="0.3">
      <c r="A4350" s="264" t="str">
        <f t="shared" si="67"/>
        <v>RomeGA</v>
      </c>
      <c r="B4350" s="269">
        <v>30165</v>
      </c>
      <c r="C4350" s="270" t="s">
        <v>1189</v>
      </c>
      <c r="D4350" s="270" t="s">
        <v>1150</v>
      </c>
      <c r="E4350" s="277" t="s">
        <v>1189</v>
      </c>
      <c r="F4350" s="279" t="s">
        <v>484</v>
      </c>
    </row>
    <row r="4351" spans="1:6" x14ac:dyDescent="0.3">
      <c r="A4351" s="264" t="str">
        <f t="shared" si="67"/>
        <v>KennesawGA</v>
      </c>
      <c r="B4351" s="269">
        <v>30152</v>
      </c>
      <c r="C4351" s="270" t="s">
        <v>3966</v>
      </c>
      <c r="D4351" s="270" t="s">
        <v>1150</v>
      </c>
      <c r="E4351" s="277" t="s">
        <v>1156</v>
      </c>
      <c r="F4351" s="279" t="s">
        <v>484</v>
      </c>
    </row>
    <row r="4352" spans="1:6" x14ac:dyDescent="0.3">
      <c r="A4352" s="264" t="str">
        <f t="shared" si="67"/>
        <v>HinesvilleGA</v>
      </c>
      <c r="B4352" s="269">
        <v>31313</v>
      </c>
      <c r="C4352" s="270" t="s">
        <v>1177</v>
      </c>
      <c r="D4352" s="270" t="s">
        <v>1150</v>
      </c>
      <c r="E4352" s="277" t="s">
        <v>1177</v>
      </c>
      <c r="F4352" s="279" t="s">
        <v>484</v>
      </c>
    </row>
    <row r="4353" spans="1:6" x14ac:dyDescent="0.3">
      <c r="A4353" s="264" t="str">
        <f t="shared" si="67"/>
        <v>FairburnGA</v>
      </c>
      <c r="B4353" s="269">
        <v>30213</v>
      </c>
      <c r="C4353" s="270" t="s">
        <v>3983</v>
      </c>
      <c r="D4353" s="270" t="s">
        <v>1150</v>
      </c>
      <c r="E4353" s="277" t="s">
        <v>1156</v>
      </c>
      <c r="F4353" s="279" t="s">
        <v>484</v>
      </c>
    </row>
    <row r="4354" spans="1:6" x14ac:dyDescent="0.3">
      <c r="A4354" s="264" t="str">
        <f t="shared" si="67"/>
        <v>SavannahGA</v>
      </c>
      <c r="B4354" s="269">
        <v>31405</v>
      </c>
      <c r="C4354" s="270" t="s">
        <v>1190</v>
      </c>
      <c r="D4354" s="270" t="s">
        <v>1150</v>
      </c>
      <c r="E4354" s="277" t="s">
        <v>1190</v>
      </c>
      <c r="F4354" s="279" t="s">
        <v>484</v>
      </c>
    </row>
    <row r="4355" spans="1:6" x14ac:dyDescent="0.3">
      <c r="A4355" s="264" t="str">
        <f t="shared" si="67"/>
        <v>AtlantaGA</v>
      </c>
      <c r="B4355" s="269">
        <v>30305</v>
      </c>
      <c r="C4355" s="270" t="s">
        <v>3954</v>
      </c>
      <c r="D4355" s="270" t="s">
        <v>1150</v>
      </c>
      <c r="E4355" s="277" t="s">
        <v>1156</v>
      </c>
      <c r="F4355" s="279" t="s">
        <v>484</v>
      </c>
    </row>
    <row r="4356" spans="1:6" x14ac:dyDescent="0.3">
      <c r="A4356" s="264" t="str">
        <f t="shared" ref="A4356:A4419" si="68">CONCATENATE(C4356,D4356)</f>
        <v>TuckerGA</v>
      </c>
      <c r="B4356" s="269">
        <v>30084</v>
      </c>
      <c r="C4356" s="270" t="s">
        <v>2115</v>
      </c>
      <c r="D4356" s="270" t="s">
        <v>1150</v>
      </c>
      <c r="E4356" s="277" t="s">
        <v>1156</v>
      </c>
      <c r="F4356" s="279" t="s">
        <v>484</v>
      </c>
    </row>
    <row r="4357" spans="1:6" x14ac:dyDescent="0.3">
      <c r="A4357" s="264" t="str">
        <f t="shared" si="68"/>
        <v>AcworthGA</v>
      </c>
      <c r="B4357" s="269">
        <v>30102</v>
      </c>
      <c r="C4357" s="270" t="s">
        <v>3962</v>
      </c>
      <c r="D4357" s="270" t="s">
        <v>1150</v>
      </c>
      <c r="E4357" s="277" t="s">
        <v>1156</v>
      </c>
      <c r="F4357" s="279" t="s">
        <v>484</v>
      </c>
    </row>
    <row r="4358" spans="1:6" x14ac:dyDescent="0.3">
      <c r="A4358" s="264" t="str">
        <f t="shared" si="68"/>
        <v>AugustaGA</v>
      </c>
      <c r="B4358" s="269">
        <v>30815</v>
      </c>
      <c r="C4358" s="270" t="s">
        <v>3960</v>
      </c>
      <c r="D4358" s="270" t="s">
        <v>1150</v>
      </c>
      <c r="E4358" s="277" t="s">
        <v>1157</v>
      </c>
      <c r="F4358" s="279" t="s">
        <v>484</v>
      </c>
    </row>
    <row r="4359" spans="1:6" x14ac:dyDescent="0.3">
      <c r="A4359" s="264" t="str">
        <f t="shared" si="68"/>
        <v>StatesboroGA</v>
      </c>
      <c r="B4359" s="269">
        <v>30458</v>
      </c>
      <c r="C4359" s="270" t="s">
        <v>1193</v>
      </c>
      <c r="D4359" s="270" t="s">
        <v>1150</v>
      </c>
      <c r="E4359" s="277" t="s">
        <v>1193</v>
      </c>
      <c r="F4359" s="279" t="s">
        <v>484</v>
      </c>
    </row>
    <row r="4360" spans="1:6" x14ac:dyDescent="0.3">
      <c r="A4360" s="264" t="str">
        <f t="shared" si="68"/>
        <v>MaconGA</v>
      </c>
      <c r="B4360" s="269">
        <v>31210</v>
      </c>
      <c r="C4360" s="270" t="s">
        <v>3984</v>
      </c>
      <c r="D4360" s="270" t="s">
        <v>1150</v>
      </c>
      <c r="E4360" s="277" t="s">
        <v>1184</v>
      </c>
      <c r="F4360" s="279" t="s">
        <v>484</v>
      </c>
    </row>
    <row r="4361" spans="1:6" x14ac:dyDescent="0.3">
      <c r="A4361" s="264" t="str">
        <f t="shared" si="68"/>
        <v>DunwoodyGA</v>
      </c>
      <c r="B4361" s="269">
        <v>30338</v>
      </c>
      <c r="C4361" s="270" t="s">
        <v>3985</v>
      </c>
      <c r="D4361" s="270" t="s">
        <v>1150</v>
      </c>
      <c r="E4361" s="277" t="s">
        <v>1156</v>
      </c>
      <c r="F4361" s="279" t="s">
        <v>484</v>
      </c>
    </row>
    <row r="4362" spans="1:6" x14ac:dyDescent="0.3">
      <c r="A4362" s="264" t="str">
        <f t="shared" si="68"/>
        <v>EllenwoodGA</v>
      </c>
      <c r="B4362" s="269">
        <v>30294</v>
      </c>
      <c r="C4362" s="270" t="s">
        <v>3986</v>
      </c>
      <c r="D4362" s="270" t="s">
        <v>1150</v>
      </c>
      <c r="E4362" s="277" t="s">
        <v>1156</v>
      </c>
      <c r="F4362" s="279" t="s">
        <v>484</v>
      </c>
    </row>
    <row r="4363" spans="1:6" x14ac:dyDescent="0.3">
      <c r="A4363" s="264" t="str">
        <f t="shared" si="68"/>
        <v>CalhounGA</v>
      </c>
      <c r="B4363" s="269">
        <v>30701</v>
      </c>
      <c r="C4363" s="270" t="s">
        <v>1161</v>
      </c>
      <c r="D4363" s="270" t="s">
        <v>1150</v>
      </c>
      <c r="E4363" s="277" t="s">
        <v>1161</v>
      </c>
      <c r="F4363" s="279" t="s">
        <v>484</v>
      </c>
    </row>
    <row r="4364" spans="1:6" x14ac:dyDescent="0.3">
      <c r="A4364" s="264" t="str">
        <f t="shared" si="68"/>
        <v>AtlantaGA</v>
      </c>
      <c r="B4364" s="269">
        <v>30311</v>
      </c>
      <c r="C4364" s="270" t="s">
        <v>3954</v>
      </c>
      <c r="D4364" s="270" t="s">
        <v>1150</v>
      </c>
      <c r="E4364" s="277" t="s">
        <v>1156</v>
      </c>
      <c r="F4364" s="279" t="s">
        <v>484</v>
      </c>
    </row>
    <row r="4365" spans="1:6" x14ac:dyDescent="0.3">
      <c r="A4365" s="264" t="str">
        <f t="shared" si="68"/>
        <v>Peachtree CityGA</v>
      </c>
      <c r="B4365" s="269">
        <v>30269</v>
      </c>
      <c r="C4365" s="270" t="s">
        <v>3987</v>
      </c>
      <c r="D4365" s="270" t="s">
        <v>1150</v>
      </c>
      <c r="E4365" s="277" t="s">
        <v>1156</v>
      </c>
      <c r="F4365" s="279" t="s">
        <v>484</v>
      </c>
    </row>
    <row r="4366" spans="1:6" x14ac:dyDescent="0.3">
      <c r="A4366" s="264" t="str">
        <f t="shared" si="68"/>
        <v>Peachtree CornersGA</v>
      </c>
      <c r="B4366" s="269">
        <v>30092</v>
      </c>
      <c r="C4366" s="270" t="s">
        <v>3988</v>
      </c>
      <c r="D4366" s="270" t="s">
        <v>1150</v>
      </c>
      <c r="E4366" s="277" t="s">
        <v>1156</v>
      </c>
      <c r="F4366" s="279" t="s">
        <v>484</v>
      </c>
    </row>
    <row r="4367" spans="1:6" x14ac:dyDescent="0.3">
      <c r="A4367" s="264" t="str">
        <f t="shared" si="68"/>
        <v>Villa RicaGA</v>
      </c>
      <c r="B4367" s="269">
        <v>30180</v>
      </c>
      <c r="C4367" s="270" t="s">
        <v>3989</v>
      </c>
      <c r="D4367" s="270" t="s">
        <v>1150</v>
      </c>
      <c r="E4367" s="277" t="s">
        <v>1156</v>
      </c>
      <c r="F4367" s="279" t="s">
        <v>484</v>
      </c>
    </row>
    <row r="4368" spans="1:6" x14ac:dyDescent="0.3">
      <c r="A4368" s="264" t="str">
        <f t="shared" si="68"/>
        <v>DecaturGA</v>
      </c>
      <c r="B4368" s="269">
        <v>30033</v>
      </c>
      <c r="C4368" s="270" t="s">
        <v>929</v>
      </c>
      <c r="D4368" s="270" t="s">
        <v>1150</v>
      </c>
      <c r="E4368" s="277" t="s">
        <v>1156</v>
      </c>
      <c r="F4368" s="279" t="s">
        <v>484</v>
      </c>
    </row>
    <row r="4369" spans="1:6" x14ac:dyDescent="0.3">
      <c r="A4369" s="264" t="str">
        <f t="shared" si="68"/>
        <v>GriffinGA</v>
      </c>
      <c r="B4369" s="269">
        <v>30223</v>
      </c>
      <c r="C4369" s="270" t="s">
        <v>3990</v>
      </c>
      <c r="D4369" s="270" t="s">
        <v>1150</v>
      </c>
      <c r="E4369" s="277" t="s">
        <v>1156</v>
      </c>
      <c r="F4369" s="279" t="s">
        <v>484</v>
      </c>
    </row>
    <row r="4370" spans="1:6" x14ac:dyDescent="0.3">
      <c r="A4370" s="264" t="str">
        <f t="shared" si="68"/>
        <v>East PointGA</v>
      </c>
      <c r="B4370" s="269">
        <v>30344</v>
      </c>
      <c r="C4370" s="270" t="s">
        <v>3991</v>
      </c>
      <c r="D4370" s="270" t="s">
        <v>1150</v>
      </c>
      <c r="E4370" s="277" t="s">
        <v>1156</v>
      </c>
      <c r="F4370" s="279" t="s">
        <v>484</v>
      </c>
    </row>
    <row r="4371" spans="1:6" x14ac:dyDescent="0.3">
      <c r="A4371" s="264" t="str">
        <f t="shared" si="68"/>
        <v>ValdostaGA</v>
      </c>
      <c r="B4371" s="269">
        <v>31602</v>
      </c>
      <c r="C4371" s="270" t="s">
        <v>1202</v>
      </c>
      <c r="D4371" s="270" t="s">
        <v>1150</v>
      </c>
      <c r="E4371" s="277" t="s">
        <v>1202</v>
      </c>
      <c r="F4371" s="279" t="s">
        <v>484</v>
      </c>
    </row>
    <row r="4372" spans="1:6" x14ac:dyDescent="0.3">
      <c r="A4372" s="264" t="str">
        <f t="shared" si="68"/>
        <v>WoodstockGA</v>
      </c>
      <c r="B4372" s="269">
        <v>30189</v>
      </c>
      <c r="C4372" s="270" t="s">
        <v>1472</v>
      </c>
      <c r="D4372" s="270" t="s">
        <v>1150</v>
      </c>
      <c r="E4372" s="277" t="s">
        <v>1156</v>
      </c>
      <c r="F4372" s="279" t="s">
        <v>484</v>
      </c>
    </row>
    <row r="4373" spans="1:6" x14ac:dyDescent="0.3">
      <c r="A4373" s="264" t="str">
        <f t="shared" si="68"/>
        <v>SavannahGA</v>
      </c>
      <c r="B4373" s="269">
        <v>31406</v>
      </c>
      <c r="C4373" s="270" t="s">
        <v>1190</v>
      </c>
      <c r="D4373" s="270" t="s">
        <v>1150</v>
      </c>
      <c r="E4373" s="277" t="s">
        <v>1190</v>
      </c>
      <c r="F4373" s="279" t="s">
        <v>484</v>
      </c>
    </row>
    <row r="4374" spans="1:6" x14ac:dyDescent="0.3">
      <c r="A4374" s="264" t="str">
        <f t="shared" si="68"/>
        <v>Stone MountainGA</v>
      </c>
      <c r="B4374" s="269">
        <v>30087</v>
      </c>
      <c r="C4374" s="270" t="s">
        <v>3964</v>
      </c>
      <c r="D4374" s="270" t="s">
        <v>1150</v>
      </c>
      <c r="E4374" s="277" t="s">
        <v>1156</v>
      </c>
      <c r="F4374" s="279" t="s">
        <v>484</v>
      </c>
    </row>
    <row r="4375" spans="1:6" x14ac:dyDescent="0.3">
      <c r="A4375" s="264" t="str">
        <f t="shared" si="68"/>
        <v>Sandy SpringsGA</v>
      </c>
      <c r="B4375" s="269">
        <v>30342</v>
      </c>
      <c r="C4375" s="270" t="s">
        <v>3969</v>
      </c>
      <c r="D4375" s="270" t="s">
        <v>1150</v>
      </c>
      <c r="E4375" s="277" t="s">
        <v>1156</v>
      </c>
      <c r="F4375" s="279" t="s">
        <v>484</v>
      </c>
    </row>
    <row r="4376" spans="1:6" x14ac:dyDescent="0.3">
      <c r="A4376" s="264" t="str">
        <f t="shared" si="68"/>
        <v>JonesboroGA</v>
      </c>
      <c r="B4376" s="269">
        <v>30238</v>
      </c>
      <c r="C4376" s="270" t="s">
        <v>973</v>
      </c>
      <c r="D4376" s="270" t="s">
        <v>1150</v>
      </c>
      <c r="E4376" s="277" t="s">
        <v>1156</v>
      </c>
      <c r="F4376" s="279" t="s">
        <v>484</v>
      </c>
    </row>
    <row r="4377" spans="1:6" x14ac:dyDescent="0.3">
      <c r="A4377" s="264" t="str">
        <f t="shared" si="68"/>
        <v>North Druid HillsGA</v>
      </c>
      <c r="B4377" s="269">
        <v>30329</v>
      </c>
      <c r="C4377" s="270" t="s">
        <v>3992</v>
      </c>
      <c r="D4377" s="270" t="s">
        <v>1150</v>
      </c>
      <c r="E4377" s="277" t="s">
        <v>1156</v>
      </c>
      <c r="F4377" s="279" t="s">
        <v>484</v>
      </c>
    </row>
    <row r="4378" spans="1:6" x14ac:dyDescent="0.3">
      <c r="A4378" s="264" t="str">
        <f t="shared" si="68"/>
        <v>CovingtonGA</v>
      </c>
      <c r="B4378" s="269">
        <v>30014</v>
      </c>
      <c r="C4378" s="270" t="s">
        <v>3967</v>
      </c>
      <c r="D4378" s="270" t="s">
        <v>1150</v>
      </c>
      <c r="E4378" s="277" t="s">
        <v>1156</v>
      </c>
      <c r="F4378" s="279" t="s">
        <v>484</v>
      </c>
    </row>
    <row r="4379" spans="1:6" x14ac:dyDescent="0.3">
      <c r="A4379" s="264" t="str">
        <f t="shared" si="68"/>
        <v>ColumbusGA</v>
      </c>
      <c r="B4379" s="269">
        <v>31904</v>
      </c>
      <c r="C4379" s="270" t="s">
        <v>922</v>
      </c>
      <c r="D4379" s="270" t="s">
        <v>1150</v>
      </c>
      <c r="E4379" s="277" t="s">
        <v>922</v>
      </c>
      <c r="F4379" s="279" t="s">
        <v>484</v>
      </c>
    </row>
    <row r="4380" spans="1:6" x14ac:dyDescent="0.3">
      <c r="A4380" s="264" t="str">
        <f t="shared" si="68"/>
        <v>LawrencevilleGA</v>
      </c>
      <c r="B4380" s="269">
        <v>30046</v>
      </c>
      <c r="C4380" s="270" t="s">
        <v>3950</v>
      </c>
      <c r="D4380" s="270" t="s">
        <v>1150</v>
      </c>
      <c r="E4380" s="277" t="s">
        <v>1156</v>
      </c>
      <c r="F4380" s="279" t="s">
        <v>484</v>
      </c>
    </row>
    <row r="4381" spans="1:6" x14ac:dyDescent="0.3">
      <c r="A4381" s="264" t="str">
        <f t="shared" si="68"/>
        <v>ChambleeGA</v>
      </c>
      <c r="B4381" s="269">
        <v>30341</v>
      </c>
      <c r="C4381" s="270" t="s">
        <v>3993</v>
      </c>
      <c r="D4381" s="270" t="s">
        <v>1150</v>
      </c>
      <c r="E4381" s="277" t="s">
        <v>1156</v>
      </c>
      <c r="F4381" s="279" t="s">
        <v>484</v>
      </c>
    </row>
    <row r="4382" spans="1:6" x14ac:dyDescent="0.3">
      <c r="A4382" s="264" t="str">
        <f t="shared" si="68"/>
        <v>CarrolltonGA</v>
      </c>
      <c r="B4382" s="269">
        <v>30117</v>
      </c>
      <c r="C4382" s="270" t="s">
        <v>1438</v>
      </c>
      <c r="D4382" s="270" t="s">
        <v>1150</v>
      </c>
      <c r="E4382" s="277" t="s">
        <v>1156</v>
      </c>
      <c r="F4382" s="279" t="s">
        <v>484</v>
      </c>
    </row>
    <row r="4383" spans="1:6" x14ac:dyDescent="0.3">
      <c r="A4383" s="264" t="str">
        <f t="shared" si="68"/>
        <v>Flowery BranchGA</v>
      </c>
      <c r="B4383" s="269">
        <v>30542</v>
      </c>
      <c r="C4383" s="270" t="s">
        <v>3994</v>
      </c>
      <c r="D4383" s="270" t="s">
        <v>1150</v>
      </c>
      <c r="E4383" s="277" t="s">
        <v>1107</v>
      </c>
      <c r="F4383" s="279" t="s">
        <v>484</v>
      </c>
    </row>
    <row r="4384" spans="1:6" x14ac:dyDescent="0.3">
      <c r="A4384" s="264" t="str">
        <f t="shared" si="68"/>
        <v>RomeGA</v>
      </c>
      <c r="B4384" s="269">
        <v>30161</v>
      </c>
      <c r="C4384" s="270" t="s">
        <v>1189</v>
      </c>
      <c r="D4384" s="270" t="s">
        <v>1150</v>
      </c>
      <c r="E4384" s="277" t="s">
        <v>1189</v>
      </c>
      <c r="F4384" s="279" t="s">
        <v>484</v>
      </c>
    </row>
    <row r="4385" spans="1:6" x14ac:dyDescent="0.3">
      <c r="A4385" s="264" t="str">
        <f t="shared" si="68"/>
        <v>AtlantaGA</v>
      </c>
      <c r="B4385" s="269">
        <v>30308</v>
      </c>
      <c r="C4385" s="270" t="s">
        <v>3954</v>
      </c>
      <c r="D4385" s="270" t="s">
        <v>1150</v>
      </c>
      <c r="E4385" s="277" t="s">
        <v>1156</v>
      </c>
      <c r="F4385" s="279" t="s">
        <v>484</v>
      </c>
    </row>
    <row r="4386" spans="1:6" x14ac:dyDescent="0.3">
      <c r="A4386" s="264" t="str">
        <f t="shared" si="68"/>
        <v>MariettaGA</v>
      </c>
      <c r="B4386" s="269">
        <v>30060</v>
      </c>
      <c r="C4386" s="270" t="s">
        <v>1979</v>
      </c>
      <c r="D4386" s="270" t="s">
        <v>1150</v>
      </c>
      <c r="E4386" s="277" t="s">
        <v>1156</v>
      </c>
      <c r="F4386" s="279" t="s">
        <v>484</v>
      </c>
    </row>
    <row r="4387" spans="1:6" x14ac:dyDescent="0.3">
      <c r="A4387" s="264" t="str">
        <f t="shared" si="68"/>
        <v>DecaturGA</v>
      </c>
      <c r="B4387" s="269">
        <v>30030</v>
      </c>
      <c r="C4387" s="270" t="s">
        <v>929</v>
      </c>
      <c r="D4387" s="270" t="s">
        <v>1150</v>
      </c>
      <c r="E4387" s="277" t="s">
        <v>1156</v>
      </c>
      <c r="F4387" s="279" t="s">
        <v>484</v>
      </c>
    </row>
    <row r="4388" spans="1:6" x14ac:dyDescent="0.3">
      <c r="A4388" s="264" t="str">
        <f t="shared" si="68"/>
        <v>AtlantaGA</v>
      </c>
      <c r="B4388" s="269">
        <v>30315</v>
      </c>
      <c r="C4388" s="270" t="s">
        <v>3954</v>
      </c>
      <c r="D4388" s="270" t="s">
        <v>1150</v>
      </c>
      <c r="E4388" s="277" t="s">
        <v>1156</v>
      </c>
      <c r="F4388" s="279" t="s">
        <v>484</v>
      </c>
    </row>
    <row r="4389" spans="1:6" x14ac:dyDescent="0.3">
      <c r="A4389" s="264" t="str">
        <f t="shared" si="68"/>
        <v>NewnanGA</v>
      </c>
      <c r="B4389" s="269">
        <v>30265</v>
      </c>
      <c r="C4389" s="270" t="s">
        <v>3961</v>
      </c>
      <c r="D4389" s="270" t="s">
        <v>1150</v>
      </c>
      <c r="E4389" s="277" t="s">
        <v>1156</v>
      </c>
      <c r="F4389" s="279" t="s">
        <v>484</v>
      </c>
    </row>
    <row r="4390" spans="1:6" x14ac:dyDescent="0.3">
      <c r="A4390" s="264" t="str">
        <f t="shared" si="68"/>
        <v>AlpharettaGA</v>
      </c>
      <c r="B4390" s="269">
        <v>30005</v>
      </c>
      <c r="C4390" s="270" t="s">
        <v>3995</v>
      </c>
      <c r="D4390" s="270" t="s">
        <v>1150</v>
      </c>
      <c r="E4390" s="277" t="s">
        <v>1156</v>
      </c>
      <c r="F4390" s="279" t="s">
        <v>484</v>
      </c>
    </row>
    <row r="4391" spans="1:6" x14ac:dyDescent="0.3">
      <c r="A4391" s="264" t="str">
        <f t="shared" si="68"/>
        <v>AtlantaGA</v>
      </c>
      <c r="B4391" s="269">
        <v>30312</v>
      </c>
      <c r="C4391" s="270" t="s">
        <v>3954</v>
      </c>
      <c r="D4391" s="270" t="s">
        <v>1150</v>
      </c>
      <c r="E4391" s="277" t="s">
        <v>1156</v>
      </c>
      <c r="F4391" s="279" t="s">
        <v>484</v>
      </c>
    </row>
    <row r="4392" spans="1:6" x14ac:dyDescent="0.3">
      <c r="A4392" s="264" t="str">
        <f t="shared" si="68"/>
        <v>SnellvilleGA</v>
      </c>
      <c r="B4392" s="269">
        <v>30078</v>
      </c>
      <c r="C4392" s="270" t="s">
        <v>3979</v>
      </c>
      <c r="D4392" s="270" t="s">
        <v>1150</v>
      </c>
      <c r="E4392" s="277" t="s">
        <v>1156</v>
      </c>
      <c r="F4392" s="279" t="s">
        <v>484</v>
      </c>
    </row>
    <row r="4393" spans="1:6" x14ac:dyDescent="0.3">
      <c r="A4393" s="264" t="str">
        <f t="shared" si="68"/>
        <v>MariettaGA</v>
      </c>
      <c r="B4393" s="269">
        <v>30068</v>
      </c>
      <c r="C4393" s="270" t="s">
        <v>1979</v>
      </c>
      <c r="D4393" s="270" t="s">
        <v>1150</v>
      </c>
      <c r="E4393" s="277" t="s">
        <v>1156</v>
      </c>
      <c r="F4393" s="279" t="s">
        <v>484</v>
      </c>
    </row>
    <row r="4394" spans="1:6" x14ac:dyDescent="0.3">
      <c r="A4394" s="264" t="str">
        <f t="shared" si="68"/>
        <v>RiverdaleGA</v>
      </c>
      <c r="B4394" s="269">
        <v>30274</v>
      </c>
      <c r="C4394" s="270" t="s">
        <v>2961</v>
      </c>
      <c r="D4394" s="270" t="s">
        <v>1150</v>
      </c>
      <c r="E4394" s="277" t="s">
        <v>1156</v>
      </c>
      <c r="F4394" s="279" t="s">
        <v>484</v>
      </c>
    </row>
    <row r="4395" spans="1:6" x14ac:dyDescent="0.3">
      <c r="A4395" s="264" t="str">
        <f t="shared" si="68"/>
        <v>MaconGA</v>
      </c>
      <c r="B4395" s="269">
        <v>31204</v>
      </c>
      <c r="C4395" s="270" t="s">
        <v>3984</v>
      </c>
      <c r="D4395" s="270" t="s">
        <v>1150</v>
      </c>
      <c r="E4395" s="277" t="s">
        <v>1184</v>
      </c>
      <c r="F4395" s="279" t="s">
        <v>484</v>
      </c>
    </row>
    <row r="4396" spans="1:6" x14ac:dyDescent="0.3">
      <c r="A4396" s="264" t="str">
        <f t="shared" si="68"/>
        <v>ChatsworthGA</v>
      </c>
      <c r="B4396" s="269">
        <v>30705</v>
      </c>
      <c r="C4396" s="270" t="s">
        <v>3996</v>
      </c>
      <c r="D4396" s="270" t="s">
        <v>1150</v>
      </c>
      <c r="E4396" s="277" t="s">
        <v>1170</v>
      </c>
      <c r="F4396" s="279" t="s">
        <v>484</v>
      </c>
    </row>
    <row r="4397" spans="1:6" x14ac:dyDescent="0.3">
      <c r="A4397" s="264" t="str">
        <f t="shared" si="68"/>
        <v>SavannahGA</v>
      </c>
      <c r="B4397" s="269">
        <v>31404</v>
      </c>
      <c r="C4397" s="270" t="s">
        <v>1190</v>
      </c>
      <c r="D4397" s="270" t="s">
        <v>1150</v>
      </c>
      <c r="E4397" s="277" t="s">
        <v>1190</v>
      </c>
      <c r="F4397" s="279" t="s">
        <v>484</v>
      </c>
    </row>
    <row r="4398" spans="1:6" x14ac:dyDescent="0.3">
      <c r="A4398" s="264" t="str">
        <f t="shared" si="68"/>
        <v>AtlantaGA</v>
      </c>
      <c r="B4398" s="269">
        <v>30310</v>
      </c>
      <c r="C4398" s="270" t="s">
        <v>3954</v>
      </c>
      <c r="D4398" s="270" t="s">
        <v>1150</v>
      </c>
      <c r="E4398" s="277" t="s">
        <v>1156</v>
      </c>
      <c r="F4398" s="279" t="s">
        <v>484</v>
      </c>
    </row>
    <row r="4399" spans="1:6" x14ac:dyDescent="0.3">
      <c r="A4399" s="264" t="str">
        <f t="shared" si="68"/>
        <v>FayettevilleGA</v>
      </c>
      <c r="B4399" s="269">
        <v>30215</v>
      </c>
      <c r="C4399" s="270" t="s">
        <v>1690</v>
      </c>
      <c r="D4399" s="270" t="s">
        <v>1150</v>
      </c>
      <c r="E4399" s="277" t="s">
        <v>1156</v>
      </c>
      <c r="F4399" s="279" t="s">
        <v>484</v>
      </c>
    </row>
    <row r="4400" spans="1:6" x14ac:dyDescent="0.3">
      <c r="A4400" s="264" t="str">
        <f t="shared" si="68"/>
        <v>FairviewGA</v>
      </c>
      <c r="B4400" s="269">
        <v>30741</v>
      </c>
      <c r="C4400" s="270" t="s">
        <v>3997</v>
      </c>
      <c r="D4400" s="270" t="s">
        <v>1150</v>
      </c>
      <c r="E4400" s="277" t="s">
        <v>1165</v>
      </c>
      <c r="F4400" s="279" t="s">
        <v>484</v>
      </c>
    </row>
    <row r="4401" spans="1:6" x14ac:dyDescent="0.3">
      <c r="A4401" s="264" t="str">
        <f t="shared" si="68"/>
        <v>FayettevilleGA</v>
      </c>
      <c r="B4401" s="269">
        <v>30214</v>
      </c>
      <c r="C4401" s="270" t="s">
        <v>1690</v>
      </c>
      <c r="D4401" s="270" t="s">
        <v>1150</v>
      </c>
      <c r="E4401" s="277" t="s">
        <v>1156</v>
      </c>
      <c r="F4401" s="279" t="s">
        <v>484</v>
      </c>
    </row>
    <row r="4402" spans="1:6" x14ac:dyDescent="0.3">
      <c r="A4402" s="264" t="str">
        <f t="shared" si="68"/>
        <v>LawrencevilleGA</v>
      </c>
      <c r="B4402" s="269">
        <v>30045</v>
      </c>
      <c r="C4402" s="270" t="s">
        <v>3950</v>
      </c>
      <c r="D4402" s="270" t="s">
        <v>1150</v>
      </c>
      <c r="E4402" s="277" t="s">
        <v>1156</v>
      </c>
      <c r="F4402" s="279" t="s">
        <v>484</v>
      </c>
    </row>
    <row r="4403" spans="1:6" x14ac:dyDescent="0.3">
      <c r="A4403" s="264" t="str">
        <f t="shared" si="68"/>
        <v>ValdostaGA</v>
      </c>
      <c r="B4403" s="269">
        <v>31601</v>
      </c>
      <c r="C4403" s="270" t="s">
        <v>1202</v>
      </c>
      <c r="D4403" s="270" t="s">
        <v>1150</v>
      </c>
      <c r="E4403" s="277" t="s">
        <v>1202</v>
      </c>
      <c r="F4403" s="279" t="s">
        <v>484</v>
      </c>
    </row>
    <row r="4404" spans="1:6" x14ac:dyDescent="0.3">
      <c r="A4404" s="264" t="str">
        <f t="shared" si="68"/>
        <v>AlbanyGA</v>
      </c>
      <c r="B4404" s="269">
        <v>31705</v>
      </c>
      <c r="C4404" s="270" t="s">
        <v>1152</v>
      </c>
      <c r="D4404" s="270" t="s">
        <v>1150</v>
      </c>
      <c r="E4404" s="277" t="s">
        <v>1152</v>
      </c>
      <c r="F4404" s="279" t="s">
        <v>484</v>
      </c>
    </row>
    <row r="4405" spans="1:6" x14ac:dyDescent="0.3">
      <c r="A4405" s="264" t="str">
        <f t="shared" si="68"/>
        <v>AtlantaGA</v>
      </c>
      <c r="B4405" s="269">
        <v>30306</v>
      </c>
      <c r="C4405" s="270" t="s">
        <v>3954</v>
      </c>
      <c r="D4405" s="270" t="s">
        <v>1150</v>
      </c>
      <c r="E4405" s="277" t="s">
        <v>1156</v>
      </c>
      <c r="F4405" s="279" t="s">
        <v>484</v>
      </c>
    </row>
    <row r="4406" spans="1:6" x14ac:dyDescent="0.3">
      <c r="A4406" s="264" t="str">
        <f t="shared" si="68"/>
        <v>Richmond HillGA</v>
      </c>
      <c r="B4406" s="269">
        <v>31324</v>
      </c>
      <c r="C4406" s="270" t="s">
        <v>3998</v>
      </c>
      <c r="D4406" s="270" t="s">
        <v>1150</v>
      </c>
      <c r="E4406" s="277" t="s">
        <v>1190</v>
      </c>
      <c r="F4406" s="279" t="s">
        <v>484</v>
      </c>
    </row>
    <row r="4407" spans="1:6" x14ac:dyDescent="0.3">
      <c r="A4407" s="264" t="str">
        <f t="shared" si="68"/>
        <v>BrunswickGA</v>
      </c>
      <c r="B4407" s="269">
        <v>31525</v>
      </c>
      <c r="C4407" s="270" t="s">
        <v>1160</v>
      </c>
      <c r="D4407" s="270" t="s">
        <v>1150</v>
      </c>
      <c r="E4407" s="277" t="s">
        <v>1160</v>
      </c>
      <c r="F4407" s="279" t="s">
        <v>484</v>
      </c>
    </row>
    <row r="4408" spans="1:6" x14ac:dyDescent="0.3">
      <c r="A4408" s="264" t="str">
        <f t="shared" si="68"/>
        <v>DawsonvilleGA</v>
      </c>
      <c r="B4408" s="269">
        <v>30534</v>
      </c>
      <c r="C4408" s="270" t="s">
        <v>3999</v>
      </c>
      <c r="D4408" s="270" t="s">
        <v>1150</v>
      </c>
      <c r="E4408" s="277" t="s">
        <v>1156</v>
      </c>
      <c r="F4408" s="279" t="s">
        <v>484</v>
      </c>
    </row>
    <row r="4409" spans="1:6" x14ac:dyDescent="0.3">
      <c r="A4409" s="264" t="str">
        <f t="shared" si="68"/>
        <v>LagrangeGA</v>
      </c>
      <c r="B4409" s="269">
        <v>30240</v>
      </c>
      <c r="C4409" s="270" t="s">
        <v>4000</v>
      </c>
      <c r="D4409" s="270" t="s">
        <v>1150</v>
      </c>
      <c r="E4409" s="277" t="s">
        <v>1183</v>
      </c>
      <c r="F4409" s="279" t="s">
        <v>484</v>
      </c>
    </row>
    <row r="4410" spans="1:6" x14ac:dyDescent="0.3">
      <c r="A4410" s="264" t="str">
        <f t="shared" si="68"/>
        <v>ConyersGA</v>
      </c>
      <c r="B4410" s="269">
        <v>30094</v>
      </c>
      <c r="C4410" s="270" t="s">
        <v>4001</v>
      </c>
      <c r="D4410" s="270" t="s">
        <v>1150</v>
      </c>
      <c r="E4410" s="277" t="s">
        <v>1156</v>
      </c>
      <c r="F4410" s="279" t="s">
        <v>484</v>
      </c>
    </row>
    <row r="4411" spans="1:6" x14ac:dyDescent="0.3">
      <c r="A4411" s="264" t="str">
        <f t="shared" si="68"/>
        <v>SmyrnaGA</v>
      </c>
      <c r="B4411" s="269">
        <v>30082</v>
      </c>
      <c r="C4411" s="270" t="s">
        <v>3553</v>
      </c>
      <c r="D4411" s="270" t="s">
        <v>1150</v>
      </c>
      <c r="E4411" s="277" t="s">
        <v>1156</v>
      </c>
      <c r="F4411" s="279" t="s">
        <v>484</v>
      </c>
    </row>
    <row r="4412" spans="1:6" x14ac:dyDescent="0.3">
      <c r="A4412" s="264" t="str">
        <f t="shared" si="68"/>
        <v>ConyersGA</v>
      </c>
      <c r="B4412" s="269">
        <v>30013</v>
      </c>
      <c r="C4412" s="270" t="s">
        <v>4001</v>
      </c>
      <c r="D4412" s="270" t="s">
        <v>1150</v>
      </c>
      <c r="E4412" s="277" t="s">
        <v>1156</v>
      </c>
      <c r="F4412" s="279" t="s">
        <v>484</v>
      </c>
    </row>
    <row r="4413" spans="1:6" x14ac:dyDescent="0.3">
      <c r="A4413" s="264" t="str">
        <f t="shared" si="68"/>
        <v>PoolerGA</v>
      </c>
      <c r="B4413" s="269">
        <v>31322</v>
      </c>
      <c r="C4413" s="270" t="s">
        <v>4002</v>
      </c>
      <c r="D4413" s="270" t="s">
        <v>1150</v>
      </c>
      <c r="E4413" s="277" t="s">
        <v>1190</v>
      </c>
      <c r="F4413" s="279" t="s">
        <v>484</v>
      </c>
    </row>
    <row r="4414" spans="1:6" x14ac:dyDescent="0.3">
      <c r="A4414" s="264" t="str">
        <f t="shared" si="68"/>
        <v>AugustaGA</v>
      </c>
      <c r="B4414" s="269">
        <v>30904</v>
      </c>
      <c r="C4414" s="270" t="s">
        <v>3960</v>
      </c>
      <c r="D4414" s="270" t="s">
        <v>1150</v>
      </c>
      <c r="E4414" s="277" t="s">
        <v>1157</v>
      </c>
      <c r="F4414" s="279" t="s">
        <v>484</v>
      </c>
    </row>
    <row r="4415" spans="1:6" x14ac:dyDescent="0.3">
      <c r="A4415" s="264" t="str">
        <f t="shared" si="68"/>
        <v>DublinGA</v>
      </c>
      <c r="B4415" s="269">
        <v>31021</v>
      </c>
      <c r="C4415" s="270" t="s">
        <v>1173</v>
      </c>
      <c r="D4415" s="270" t="s">
        <v>1150</v>
      </c>
      <c r="E4415" s="277" t="s">
        <v>1173</v>
      </c>
      <c r="F4415" s="279" t="s">
        <v>484</v>
      </c>
    </row>
    <row r="4416" spans="1:6" x14ac:dyDescent="0.3">
      <c r="A4416" s="264" t="str">
        <f t="shared" si="68"/>
        <v>Warner RobinsGA</v>
      </c>
      <c r="B4416" s="269">
        <v>31093</v>
      </c>
      <c r="C4416" s="270" t="s">
        <v>1204</v>
      </c>
      <c r="D4416" s="270" t="s">
        <v>1150</v>
      </c>
      <c r="E4416" s="277" t="s">
        <v>1204</v>
      </c>
      <c r="F4416" s="279" t="s">
        <v>484</v>
      </c>
    </row>
    <row r="4417" spans="1:6" x14ac:dyDescent="0.3">
      <c r="A4417" s="264" t="str">
        <f t="shared" si="68"/>
        <v>MariettaGA</v>
      </c>
      <c r="B4417" s="269">
        <v>30008</v>
      </c>
      <c r="C4417" s="270" t="s">
        <v>1979</v>
      </c>
      <c r="D4417" s="270" t="s">
        <v>1150</v>
      </c>
      <c r="E4417" s="277" t="s">
        <v>1156</v>
      </c>
      <c r="F4417" s="279" t="s">
        <v>484</v>
      </c>
    </row>
    <row r="4418" spans="1:6" x14ac:dyDescent="0.3">
      <c r="A4418" s="264" t="str">
        <f t="shared" si="68"/>
        <v>DoravilleGA</v>
      </c>
      <c r="B4418" s="269">
        <v>30340</v>
      </c>
      <c r="C4418" s="270" t="s">
        <v>4003</v>
      </c>
      <c r="D4418" s="270" t="s">
        <v>1150</v>
      </c>
      <c r="E4418" s="277" t="s">
        <v>1156</v>
      </c>
      <c r="F4418" s="279" t="s">
        <v>484</v>
      </c>
    </row>
    <row r="4419" spans="1:6" x14ac:dyDescent="0.3">
      <c r="A4419" s="264" t="str">
        <f t="shared" si="68"/>
        <v>AlbanyGA</v>
      </c>
      <c r="B4419" s="269">
        <v>31707</v>
      </c>
      <c r="C4419" s="270" t="s">
        <v>1152</v>
      </c>
      <c r="D4419" s="270" t="s">
        <v>1150</v>
      </c>
      <c r="E4419" s="277" t="s">
        <v>1152</v>
      </c>
      <c r="F4419" s="279" t="s">
        <v>484</v>
      </c>
    </row>
    <row r="4420" spans="1:6" x14ac:dyDescent="0.3">
      <c r="A4420" s="264" t="str">
        <f t="shared" ref="A4420:A4483" si="69">CONCATENATE(C4420,D4420)</f>
        <v>Saint Simons IslandGA</v>
      </c>
      <c r="B4420" s="269">
        <v>31522</v>
      </c>
      <c r="C4420" s="270" t="s">
        <v>4004</v>
      </c>
      <c r="D4420" s="270" t="s">
        <v>1150</v>
      </c>
      <c r="E4420" s="277" t="s">
        <v>1160</v>
      </c>
      <c r="F4420" s="279" t="s">
        <v>484</v>
      </c>
    </row>
    <row r="4421" spans="1:6" x14ac:dyDescent="0.3">
      <c r="A4421" s="264" t="str">
        <f t="shared" si="69"/>
        <v>ConyersGA</v>
      </c>
      <c r="B4421" s="269">
        <v>30012</v>
      </c>
      <c r="C4421" s="270" t="s">
        <v>4001</v>
      </c>
      <c r="D4421" s="270" t="s">
        <v>1150</v>
      </c>
      <c r="E4421" s="277" t="s">
        <v>1156</v>
      </c>
      <c r="F4421" s="279" t="s">
        <v>484</v>
      </c>
    </row>
    <row r="4422" spans="1:6" x14ac:dyDescent="0.3">
      <c r="A4422" s="264" t="str">
        <f t="shared" si="69"/>
        <v>GriffinGA</v>
      </c>
      <c r="B4422" s="269">
        <v>30224</v>
      </c>
      <c r="C4422" s="270" t="s">
        <v>3990</v>
      </c>
      <c r="D4422" s="270" t="s">
        <v>1150</v>
      </c>
      <c r="E4422" s="277" t="s">
        <v>1156</v>
      </c>
      <c r="F4422" s="279" t="s">
        <v>484</v>
      </c>
    </row>
    <row r="4423" spans="1:6" x14ac:dyDescent="0.3">
      <c r="A4423" s="264" t="str">
        <f t="shared" si="69"/>
        <v>CummingGA</v>
      </c>
      <c r="B4423" s="269">
        <v>30028</v>
      </c>
      <c r="C4423" s="270" t="s">
        <v>3953</v>
      </c>
      <c r="D4423" s="270" t="s">
        <v>1150</v>
      </c>
      <c r="E4423" s="277" t="s">
        <v>1156</v>
      </c>
      <c r="F4423" s="279" t="s">
        <v>484</v>
      </c>
    </row>
    <row r="4424" spans="1:6" x14ac:dyDescent="0.3">
      <c r="A4424" s="264" t="str">
        <f t="shared" si="69"/>
        <v>JasperGA</v>
      </c>
      <c r="B4424" s="269">
        <v>30143</v>
      </c>
      <c r="C4424" s="270" t="s">
        <v>1134</v>
      </c>
      <c r="D4424" s="270" t="s">
        <v>1150</v>
      </c>
      <c r="E4424" s="277" t="s">
        <v>1156</v>
      </c>
      <c r="F4424" s="279" t="s">
        <v>484</v>
      </c>
    </row>
    <row r="4425" spans="1:6" x14ac:dyDescent="0.3">
      <c r="A4425" s="264" t="str">
        <f t="shared" si="69"/>
        <v>Wilmington IslandGA</v>
      </c>
      <c r="B4425" s="269">
        <v>31410</v>
      </c>
      <c r="C4425" s="270" t="s">
        <v>4005</v>
      </c>
      <c r="D4425" s="270" t="s">
        <v>1150</v>
      </c>
      <c r="E4425" s="277" t="s">
        <v>1190</v>
      </c>
      <c r="F4425" s="279" t="s">
        <v>484</v>
      </c>
    </row>
    <row r="4426" spans="1:6" x14ac:dyDescent="0.3">
      <c r="A4426" s="264" t="str">
        <f t="shared" si="69"/>
        <v>ChambleeGA</v>
      </c>
      <c r="B4426" s="269">
        <v>30345</v>
      </c>
      <c r="C4426" s="270" t="s">
        <v>3993</v>
      </c>
      <c r="D4426" s="270" t="s">
        <v>1150</v>
      </c>
      <c r="E4426" s="277" t="s">
        <v>1156</v>
      </c>
      <c r="F4426" s="279" t="s">
        <v>484</v>
      </c>
    </row>
    <row r="4427" spans="1:6" x14ac:dyDescent="0.3">
      <c r="A4427" s="264" t="str">
        <f t="shared" si="69"/>
        <v>TiftonGA</v>
      </c>
      <c r="B4427" s="269">
        <v>31794</v>
      </c>
      <c r="C4427" s="270" t="s">
        <v>1199</v>
      </c>
      <c r="D4427" s="270" t="s">
        <v>1150</v>
      </c>
      <c r="E4427" s="277" t="s">
        <v>1199</v>
      </c>
      <c r="F4427" s="279" t="s">
        <v>484</v>
      </c>
    </row>
    <row r="4428" spans="1:6" x14ac:dyDescent="0.3">
      <c r="A4428" s="264" t="str">
        <f t="shared" si="69"/>
        <v>RiverdaleGA</v>
      </c>
      <c r="B4428" s="269">
        <v>30296</v>
      </c>
      <c r="C4428" s="270" t="s">
        <v>2961</v>
      </c>
      <c r="D4428" s="270" t="s">
        <v>1150</v>
      </c>
      <c r="E4428" s="277" t="s">
        <v>1156</v>
      </c>
      <c r="F4428" s="279" t="s">
        <v>484</v>
      </c>
    </row>
    <row r="4429" spans="1:6" x14ac:dyDescent="0.3">
      <c r="A4429" s="264" t="str">
        <f t="shared" si="69"/>
        <v>MonroeGA</v>
      </c>
      <c r="B4429" s="269">
        <v>30655</v>
      </c>
      <c r="C4429" s="270" t="s">
        <v>1514</v>
      </c>
      <c r="D4429" s="270" t="s">
        <v>1150</v>
      </c>
      <c r="E4429" s="277" t="s">
        <v>1156</v>
      </c>
      <c r="F4429" s="279" t="s">
        <v>484</v>
      </c>
    </row>
    <row r="4430" spans="1:6" x14ac:dyDescent="0.3">
      <c r="A4430" s="264" t="str">
        <f t="shared" si="69"/>
        <v>GainesvilleGA</v>
      </c>
      <c r="B4430" s="269">
        <v>30501</v>
      </c>
      <c r="C4430" s="270" t="s">
        <v>1107</v>
      </c>
      <c r="D4430" s="270" t="s">
        <v>1150</v>
      </c>
      <c r="E4430" s="277" t="s">
        <v>1107</v>
      </c>
      <c r="F4430" s="279" t="s">
        <v>484</v>
      </c>
    </row>
    <row r="4431" spans="1:6" x14ac:dyDescent="0.3">
      <c r="A4431" s="264" t="str">
        <f t="shared" si="69"/>
        <v>MaconGA</v>
      </c>
      <c r="B4431" s="269">
        <v>31206</v>
      </c>
      <c r="C4431" s="270" t="s">
        <v>3984</v>
      </c>
      <c r="D4431" s="270" t="s">
        <v>1150</v>
      </c>
      <c r="E4431" s="277" t="s">
        <v>1184</v>
      </c>
      <c r="F4431" s="279" t="s">
        <v>484</v>
      </c>
    </row>
    <row r="4432" spans="1:6" x14ac:dyDescent="0.3">
      <c r="A4432" s="264" t="str">
        <f t="shared" si="69"/>
        <v>LeesburgGA</v>
      </c>
      <c r="B4432" s="269">
        <v>31763</v>
      </c>
      <c r="C4432" s="270" t="s">
        <v>3614</v>
      </c>
      <c r="D4432" s="270" t="s">
        <v>1150</v>
      </c>
      <c r="E4432" s="277" t="s">
        <v>1152</v>
      </c>
      <c r="F4432" s="279" t="s">
        <v>484</v>
      </c>
    </row>
    <row r="4433" spans="1:6" x14ac:dyDescent="0.3">
      <c r="A4433" s="264" t="str">
        <f t="shared" si="69"/>
        <v>LagrangeGA</v>
      </c>
      <c r="B4433" s="269">
        <v>30241</v>
      </c>
      <c r="C4433" s="270" t="s">
        <v>4000</v>
      </c>
      <c r="D4433" s="270" t="s">
        <v>1150</v>
      </c>
      <c r="E4433" s="277" t="s">
        <v>1183</v>
      </c>
      <c r="F4433" s="279" t="s">
        <v>484</v>
      </c>
    </row>
    <row r="4434" spans="1:6" x14ac:dyDescent="0.3">
      <c r="A4434" s="264" t="str">
        <f t="shared" si="69"/>
        <v>ThomastonGA</v>
      </c>
      <c r="B4434" s="269">
        <v>30286</v>
      </c>
      <c r="C4434" s="270" t="s">
        <v>1196</v>
      </c>
      <c r="D4434" s="270" t="s">
        <v>1150</v>
      </c>
      <c r="E4434" s="277" t="s">
        <v>1196</v>
      </c>
      <c r="F4434" s="279" t="s">
        <v>484</v>
      </c>
    </row>
    <row r="4435" spans="1:6" x14ac:dyDescent="0.3">
      <c r="A4435" s="264" t="str">
        <f t="shared" si="69"/>
        <v>SavannahGA</v>
      </c>
      <c r="B4435" s="269">
        <v>31401</v>
      </c>
      <c r="C4435" s="270" t="s">
        <v>1190</v>
      </c>
      <c r="D4435" s="270" t="s">
        <v>1150</v>
      </c>
      <c r="E4435" s="277" t="s">
        <v>1190</v>
      </c>
      <c r="F4435" s="279" t="s">
        <v>484</v>
      </c>
    </row>
    <row r="4436" spans="1:6" x14ac:dyDescent="0.3">
      <c r="A4436" s="264" t="str">
        <f t="shared" si="69"/>
        <v>Stone MountainGA</v>
      </c>
      <c r="B4436" s="269">
        <v>30088</v>
      </c>
      <c r="C4436" s="270" t="s">
        <v>3964</v>
      </c>
      <c r="D4436" s="270" t="s">
        <v>1150</v>
      </c>
      <c r="E4436" s="277" t="s">
        <v>1156</v>
      </c>
      <c r="F4436" s="279" t="s">
        <v>484</v>
      </c>
    </row>
    <row r="4437" spans="1:6" x14ac:dyDescent="0.3">
      <c r="A4437" s="264" t="str">
        <f t="shared" si="69"/>
        <v>AtlantaGA</v>
      </c>
      <c r="B4437" s="269">
        <v>30327</v>
      </c>
      <c r="C4437" s="270" t="s">
        <v>3954</v>
      </c>
      <c r="D4437" s="270" t="s">
        <v>1150</v>
      </c>
      <c r="E4437" s="277" t="s">
        <v>1156</v>
      </c>
      <c r="F4437" s="279" t="s">
        <v>484</v>
      </c>
    </row>
    <row r="4438" spans="1:6" x14ac:dyDescent="0.3">
      <c r="A4438" s="264" t="str">
        <f t="shared" si="69"/>
        <v>AustellGA</v>
      </c>
      <c r="B4438" s="269">
        <v>30168</v>
      </c>
      <c r="C4438" s="270" t="s">
        <v>4006</v>
      </c>
      <c r="D4438" s="270" t="s">
        <v>1150</v>
      </c>
      <c r="E4438" s="277" t="s">
        <v>1156</v>
      </c>
      <c r="F4438" s="279" t="s">
        <v>484</v>
      </c>
    </row>
    <row r="4439" spans="1:6" x14ac:dyDescent="0.3">
      <c r="A4439" s="264" t="str">
        <f t="shared" si="69"/>
        <v>DaltonGA</v>
      </c>
      <c r="B4439" s="269">
        <v>30720</v>
      </c>
      <c r="C4439" s="270" t="s">
        <v>1170</v>
      </c>
      <c r="D4439" s="270" t="s">
        <v>1150</v>
      </c>
      <c r="E4439" s="277" t="s">
        <v>1170</v>
      </c>
      <c r="F4439" s="279" t="s">
        <v>484</v>
      </c>
    </row>
    <row r="4440" spans="1:6" x14ac:dyDescent="0.3">
      <c r="A4440" s="264" t="str">
        <f t="shared" si="69"/>
        <v>Locust GroveGA</v>
      </c>
      <c r="B4440" s="269">
        <v>30248</v>
      </c>
      <c r="C4440" s="270" t="s">
        <v>2012</v>
      </c>
      <c r="D4440" s="270" t="s">
        <v>1150</v>
      </c>
      <c r="E4440" s="277" t="s">
        <v>1156</v>
      </c>
      <c r="F4440" s="279" t="s">
        <v>484</v>
      </c>
    </row>
    <row r="4441" spans="1:6" x14ac:dyDescent="0.3">
      <c r="A4441" s="264" t="str">
        <f t="shared" si="69"/>
        <v>Lithia SpringsGA</v>
      </c>
      <c r="B4441" s="269">
        <v>30122</v>
      </c>
      <c r="C4441" s="270" t="s">
        <v>4007</v>
      </c>
      <c r="D4441" s="270" t="s">
        <v>1150</v>
      </c>
      <c r="E4441" s="277" t="s">
        <v>1156</v>
      </c>
      <c r="F4441" s="279" t="s">
        <v>484</v>
      </c>
    </row>
    <row r="4442" spans="1:6" x14ac:dyDescent="0.3">
      <c r="A4442" s="264" t="str">
        <f t="shared" si="69"/>
        <v>ThomasvilleGA</v>
      </c>
      <c r="B4442" s="269">
        <v>31792</v>
      </c>
      <c r="C4442" s="270" t="s">
        <v>1198</v>
      </c>
      <c r="D4442" s="270" t="s">
        <v>1150</v>
      </c>
      <c r="E4442" s="277" t="s">
        <v>1198</v>
      </c>
      <c r="F4442" s="279" t="s">
        <v>484</v>
      </c>
    </row>
    <row r="4443" spans="1:6" x14ac:dyDescent="0.3">
      <c r="A4443" s="264" t="str">
        <f t="shared" si="69"/>
        <v>AtlantaGA</v>
      </c>
      <c r="B4443" s="269">
        <v>30307</v>
      </c>
      <c r="C4443" s="270" t="s">
        <v>3954</v>
      </c>
      <c r="D4443" s="270" t="s">
        <v>1150</v>
      </c>
      <c r="E4443" s="277" t="s">
        <v>1156</v>
      </c>
      <c r="F4443" s="279" t="s">
        <v>484</v>
      </c>
    </row>
    <row r="4444" spans="1:6" x14ac:dyDescent="0.3">
      <c r="A4444" s="264" t="str">
        <f t="shared" si="69"/>
        <v>AthensGA</v>
      </c>
      <c r="B4444" s="269">
        <v>30601</v>
      </c>
      <c r="C4444" s="270" t="s">
        <v>995</v>
      </c>
      <c r="D4444" s="270" t="s">
        <v>1150</v>
      </c>
      <c r="E4444" s="277" t="s">
        <v>1154</v>
      </c>
      <c r="F4444" s="279" t="s">
        <v>484</v>
      </c>
    </row>
    <row r="4445" spans="1:6" x14ac:dyDescent="0.3">
      <c r="A4445" s="264" t="str">
        <f t="shared" si="69"/>
        <v>Forest ParkGA</v>
      </c>
      <c r="B4445" s="269">
        <v>30297</v>
      </c>
      <c r="C4445" s="270" t="s">
        <v>4008</v>
      </c>
      <c r="D4445" s="270" t="s">
        <v>1150</v>
      </c>
      <c r="E4445" s="277" t="s">
        <v>1156</v>
      </c>
      <c r="F4445" s="279" t="s">
        <v>484</v>
      </c>
    </row>
    <row r="4446" spans="1:6" x14ac:dyDescent="0.3">
      <c r="A4446" s="264" t="str">
        <f t="shared" si="69"/>
        <v>ToccoaGA</v>
      </c>
      <c r="B4446" s="269">
        <v>30577</v>
      </c>
      <c r="C4446" s="270" t="s">
        <v>1200</v>
      </c>
      <c r="D4446" s="270" t="s">
        <v>1150</v>
      </c>
      <c r="E4446" s="277" t="s">
        <v>1200</v>
      </c>
      <c r="F4446" s="279" t="s">
        <v>484</v>
      </c>
    </row>
    <row r="4447" spans="1:6" x14ac:dyDescent="0.3">
      <c r="A4447" s="264" t="str">
        <f t="shared" si="69"/>
        <v>JeffersonGA</v>
      </c>
      <c r="B4447" s="269">
        <v>30549</v>
      </c>
      <c r="C4447" s="270" t="s">
        <v>1179</v>
      </c>
      <c r="D4447" s="270" t="s">
        <v>1150</v>
      </c>
      <c r="E4447" s="277" t="s">
        <v>1179</v>
      </c>
      <c r="F4447" s="279" t="s">
        <v>484</v>
      </c>
    </row>
    <row r="4448" spans="1:6" x14ac:dyDescent="0.3">
      <c r="A4448" s="264" t="str">
        <f t="shared" si="69"/>
        <v>GainesvilleGA</v>
      </c>
      <c r="B4448" s="269">
        <v>30504</v>
      </c>
      <c r="C4448" s="270" t="s">
        <v>1107</v>
      </c>
      <c r="D4448" s="270" t="s">
        <v>1150</v>
      </c>
      <c r="E4448" s="277" t="s">
        <v>1107</v>
      </c>
      <c r="F4448" s="279" t="s">
        <v>484</v>
      </c>
    </row>
    <row r="4449" spans="1:6" x14ac:dyDescent="0.3">
      <c r="A4449" s="264" t="str">
        <f t="shared" si="69"/>
        <v>MorrowGA</v>
      </c>
      <c r="B4449" s="269">
        <v>30260</v>
      </c>
      <c r="C4449" s="270" t="s">
        <v>2145</v>
      </c>
      <c r="D4449" s="270" t="s">
        <v>1150</v>
      </c>
      <c r="E4449" s="277" t="s">
        <v>1156</v>
      </c>
      <c r="F4449" s="279" t="s">
        <v>484</v>
      </c>
    </row>
    <row r="4450" spans="1:6" x14ac:dyDescent="0.3">
      <c r="A4450" s="264" t="str">
        <f t="shared" si="69"/>
        <v>Union CityGA</v>
      </c>
      <c r="B4450" s="269">
        <v>30291</v>
      </c>
      <c r="C4450" s="270" t="s">
        <v>1490</v>
      </c>
      <c r="D4450" s="270" t="s">
        <v>1150</v>
      </c>
      <c r="E4450" s="277" t="s">
        <v>1156</v>
      </c>
      <c r="F4450" s="279" t="s">
        <v>484</v>
      </c>
    </row>
    <row r="4451" spans="1:6" x14ac:dyDescent="0.3">
      <c r="A4451" s="264" t="str">
        <f t="shared" si="69"/>
        <v>CedartownGA</v>
      </c>
      <c r="B4451" s="269">
        <v>30125</v>
      </c>
      <c r="C4451" s="270" t="s">
        <v>1163</v>
      </c>
      <c r="D4451" s="270" t="s">
        <v>1150</v>
      </c>
      <c r="E4451" s="277" t="s">
        <v>1163</v>
      </c>
      <c r="F4451" s="279" t="s">
        <v>484</v>
      </c>
    </row>
    <row r="4452" spans="1:6" x14ac:dyDescent="0.3">
      <c r="A4452" s="264" t="str">
        <f t="shared" si="69"/>
        <v>ColumbusGA</v>
      </c>
      <c r="B4452" s="269">
        <v>31906</v>
      </c>
      <c r="C4452" s="270" t="s">
        <v>922</v>
      </c>
      <c r="D4452" s="270" t="s">
        <v>1150</v>
      </c>
      <c r="E4452" s="277" t="s">
        <v>922</v>
      </c>
      <c r="F4452" s="279" t="s">
        <v>484</v>
      </c>
    </row>
    <row r="4453" spans="1:6" x14ac:dyDescent="0.3">
      <c r="A4453" s="264" t="str">
        <f t="shared" si="69"/>
        <v>JacksonGA</v>
      </c>
      <c r="B4453" s="269">
        <v>30233</v>
      </c>
      <c r="C4453" s="270" t="s">
        <v>1273</v>
      </c>
      <c r="D4453" s="270" t="s">
        <v>1150</v>
      </c>
      <c r="E4453" s="277" t="s">
        <v>1156</v>
      </c>
      <c r="F4453" s="279" t="s">
        <v>484</v>
      </c>
    </row>
    <row r="4454" spans="1:6" x14ac:dyDescent="0.3">
      <c r="A4454" s="264" t="str">
        <f t="shared" si="69"/>
        <v>ClarkstonGA</v>
      </c>
      <c r="B4454" s="269">
        <v>30021</v>
      </c>
      <c r="C4454" s="270" t="s">
        <v>4009</v>
      </c>
      <c r="D4454" s="270" t="s">
        <v>1150</v>
      </c>
      <c r="E4454" s="277" t="s">
        <v>1156</v>
      </c>
      <c r="F4454" s="279" t="s">
        <v>484</v>
      </c>
    </row>
    <row r="4455" spans="1:6" x14ac:dyDescent="0.3">
      <c r="A4455" s="264" t="str">
        <f t="shared" si="69"/>
        <v>PerryGA</v>
      </c>
      <c r="B4455" s="269">
        <v>31069</v>
      </c>
      <c r="C4455" s="270" t="s">
        <v>2004</v>
      </c>
      <c r="D4455" s="270" t="s">
        <v>1150</v>
      </c>
      <c r="E4455" s="277" t="s">
        <v>1204</v>
      </c>
      <c r="F4455" s="279" t="s">
        <v>484</v>
      </c>
    </row>
    <row r="4456" spans="1:6" x14ac:dyDescent="0.3">
      <c r="A4456" s="264" t="str">
        <f t="shared" si="69"/>
        <v>CartersvilleGA</v>
      </c>
      <c r="B4456" s="269">
        <v>30121</v>
      </c>
      <c r="C4456" s="270" t="s">
        <v>3978</v>
      </c>
      <c r="D4456" s="270" t="s">
        <v>1150</v>
      </c>
      <c r="E4456" s="277" t="s">
        <v>1156</v>
      </c>
      <c r="F4456" s="279" t="s">
        <v>484</v>
      </c>
    </row>
    <row r="4457" spans="1:6" x14ac:dyDescent="0.3">
      <c r="A4457" s="264" t="str">
        <f t="shared" si="69"/>
        <v>HiramGA</v>
      </c>
      <c r="B4457" s="269">
        <v>30141</v>
      </c>
      <c r="C4457" s="270" t="s">
        <v>4010</v>
      </c>
      <c r="D4457" s="270" t="s">
        <v>1150</v>
      </c>
      <c r="E4457" s="277" t="s">
        <v>1156</v>
      </c>
      <c r="F4457" s="279" t="s">
        <v>484</v>
      </c>
    </row>
    <row r="4458" spans="1:6" x14ac:dyDescent="0.3">
      <c r="A4458" s="264" t="str">
        <f t="shared" si="69"/>
        <v>RinconGA</v>
      </c>
      <c r="B4458" s="269">
        <v>31326</v>
      </c>
      <c r="C4458" s="270" t="s">
        <v>4011</v>
      </c>
      <c r="D4458" s="270" t="s">
        <v>1150</v>
      </c>
      <c r="E4458" s="277" t="s">
        <v>1190</v>
      </c>
      <c r="F4458" s="279" t="s">
        <v>484</v>
      </c>
    </row>
    <row r="4459" spans="1:6" x14ac:dyDescent="0.3">
      <c r="A4459" s="264" t="str">
        <f t="shared" si="69"/>
        <v>KingslandGA</v>
      </c>
      <c r="B4459" s="269">
        <v>31548</v>
      </c>
      <c r="C4459" s="270" t="s">
        <v>1983</v>
      </c>
      <c r="D4459" s="270" t="s">
        <v>1150</v>
      </c>
      <c r="E4459" s="277" t="s">
        <v>1191</v>
      </c>
      <c r="F4459" s="279" t="s">
        <v>484</v>
      </c>
    </row>
    <row r="4460" spans="1:6" x14ac:dyDescent="0.3">
      <c r="A4460" s="264" t="str">
        <f t="shared" si="69"/>
        <v>ValdostaGA</v>
      </c>
      <c r="B4460" s="269">
        <v>31605</v>
      </c>
      <c r="C4460" s="270" t="s">
        <v>1202</v>
      </c>
      <c r="D4460" s="270" t="s">
        <v>1150</v>
      </c>
      <c r="E4460" s="277" t="s">
        <v>1202</v>
      </c>
      <c r="F4460" s="279" t="s">
        <v>484</v>
      </c>
    </row>
    <row r="4461" spans="1:6" x14ac:dyDescent="0.3">
      <c r="A4461" s="264" t="str">
        <f t="shared" si="69"/>
        <v>GainesvilleGA</v>
      </c>
      <c r="B4461" s="269">
        <v>30507</v>
      </c>
      <c r="C4461" s="270" t="s">
        <v>1107</v>
      </c>
      <c r="D4461" s="270" t="s">
        <v>1150</v>
      </c>
      <c r="E4461" s="277" t="s">
        <v>1107</v>
      </c>
      <c r="F4461" s="279" t="s">
        <v>484</v>
      </c>
    </row>
    <row r="4462" spans="1:6" x14ac:dyDescent="0.3">
      <c r="A4462" s="264" t="str">
        <f t="shared" si="69"/>
        <v>Saint MarysGA</v>
      </c>
      <c r="B4462" s="269">
        <v>31558</v>
      </c>
      <c r="C4462" s="270" t="s">
        <v>4012</v>
      </c>
      <c r="D4462" s="270" t="s">
        <v>1150</v>
      </c>
      <c r="E4462" s="277" t="s">
        <v>1191</v>
      </c>
      <c r="F4462" s="279" t="s">
        <v>484</v>
      </c>
    </row>
    <row r="4463" spans="1:6" x14ac:dyDescent="0.3">
      <c r="A4463" s="264" t="str">
        <f t="shared" si="69"/>
        <v>MoultrieGA</v>
      </c>
      <c r="B4463" s="269">
        <v>31768</v>
      </c>
      <c r="C4463" s="270" t="s">
        <v>1188</v>
      </c>
      <c r="D4463" s="270" t="s">
        <v>1150</v>
      </c>
      <c r="E4463" s="277" t="s">
        <v>1188</v>
      </c>
      <c r="F4463" s="279" t="s">
        <v>484</v>
      </c>
    </row>
    <row r="4464" spans="1:6" x14ac:dyDescent="0.3">
      <c r="A4464" s="264" t="str">
        <f t="shared" si="69"/>
        <v>CarrolltonGA</v>
      </c>
      <c r="B4464" s="269">
        <v>30116</v>
      </c>
      <c r="C4464" s="270" t="s">
        <v>1438</v>
      </c>
      <c r="D4464" s="270" t="s">
        <v>1150</v>
      </c>
      <c r="E4464" s="277" t="s">
        <v>1156</v>
      </c>
      <c r="F4464" s="279" t="s">
        <v>484</v>
      </c>
    </row>
    <row r="4465" spans="1:6" x14ac:dyDescent="0.3">
      <c r="A4465" s="264" t="str">
        <f t="shared" si="69"/>
        <v>BrunswickGA</v>
      </c>
      <c r="B4465" s="269">
        <v>31520</v>
      </c>
      <c r="C4465" s="270" t="s">
        <v>1160</v>
      </c>
      <c r="D4465" s="270" t="s">
        <v>1150</v>
      </c>
      <c r="E4465" s="277" t="s">
        <v>1160</v>
      </c>
      <c r="F4465" s="279" t="s">
        <v>484</v>
      </c>
    </row>
    <row r="4466" spans="1:6" x14ac:dyDescent="0.3">
      <c r="A4466" s="264" t="str">
        <f t="shared" si="69"/>
        <v>Stone MountainGA</v>
      </c>
      <c r="B4466" s="269">
        <v>30035</v>
      </c>
      <c r="C4466" s="270" t="s">
        <v>3964</v>
      </c>
      <c r="D4466" s="270" t="s">
        <v>1150</v>
      </c>
      <c r="E4466" s="277" t="s">
        <v>1156</v>
      </c>
      <c r="F4466" s="279" t="s">
        <v>484</v>
      </c>
    </row>
    <row r="4467" spans="1:6" x14ac:dyDescent="0.3">
      <c r="A4467" s="264" t="str">
        <f t="shared" si="69"/>
        <v>ColumbusGA</v>
      </c>
      <c r="B4467" s="269">
        <v>31903</v>
      </c>
      <c r="C4467" s="270" t="s">
        <v>922</v>
      </c>
      <c r="D4467" s="270" t="s">
        <v>1150</v>
      </c>
      <c r="E4467" s="277" t="s">
        <v>922</v>
      </c>
      <c r="F4467" s="279" t="s">
        <v>484</v>
      </c>
    </row>
    <row r="4468" spans="1:6" x14ac:dyDescent="0.3">
      <c r="A4468" s="264" t="str">
        <f t="shared" si="69"/>
        <v>AlpharettaGA</v>
      </c>
      <c r="B4468" s="269">
        <v>30009</v>
      </c>
      <c r="C4468" s="270" t="s">
        <v>3995</v>
      </c>
      <c r="D4468" s="270" t="s">
        <v>1150</v>
      </c>
      <c r="E4468" s="277" t="s">
        <v>1156</v>
      </c>
      <c r="F4468" s="279" t="s">
        <v>484</v>
      </c>
    </row>
    <row r="4469" spans="1:6" x14ac:dyDescent="0.3">
      <c r="A4469" s="264" t="str">
        <f t="shared" si="69"/>
        <v>GraysonGA</v>
      </c>
      <c r="B4469" s="269">
        <v>30017</v>
      </c>
      <c r="C4469" s="270" t="s">
        <v>4013</v>
      </c>
      <c r="D4469" s="270" t="s">
        <v>1150</v>
      </c>
      <c r="E4469" s="277" t="s">
        <v>1156</v>
      </c>
      <c r="F4469" s="279" t="s">
        <v>484</v>
      </c>
    </row>
    <row r="4470" spans="1:6" x14ac:dyDescent="0.3">
      <c r="A4470" s="264" t="str">
        <f t="shared" si="69"/>
        <v>AustellGA</v>
      </c>
      <c r="B4470" s="269">
        <v>30106</v>
      </c>
      <c r="C4470" s="270" t="s">
        <v>4006</v>
      </c>
      <c r="D4470" s="270" t="s">
        <v>1150</v>
      </c>
      <c r="E4470" s="277" t="s">
        <v>1156</v>
      </c>
      <c r="F4470" s="279" t="s">
        <v>484</v>
      </c>
    </row>
    <row r="4471" spans="1:6" x14ac:dyDescent="0.3">
      <c r="A4471" s="264" t="str">
        <f t="shared" si="69"/>
        <v>ByronGA</v>
      </c>
      <c r="B4471" s="269">
        <v>31008</v>
      </c>
      <c r="C4471" s="270" t="s">
        <v>3139</v>
      </c>
      <c r="D4471" s="270" t="s">
        <v>1150</v>
      </c>
      <c r="E4471" s="277" t="s">
        <v>1204</v>
      </c>
      <c r="F4471" s="279" t="s">
        <v>484</v>
      </c>
    </row>
    <row r="4472" spans="1:6" x14ac:dyDescent="0.3">
      <c r="A4472" s="264" t="str">
        <f t="shared" si="69"/>
        <v>WaycrossGA</v>
      </c>
      <c r="B4472" s="269">
        <v>31503</v>
      </c>
      <c r="C4472" s="270" t="s">
        <v>1206</v>
      </c>
      <c r="D4472" s="270" t="s">
        <v>1150</v>
      </c>
      <c r="E4472" s="277" t="s">
        <v>1206</v>
      </c>
      <c r="F4472" s="279" t="s">
        <v>484</v>
      </c>
    </row>
    <row r="4473" spans="1:6" x14ac:dyDescent="0.3">
      <c r="A4473" s="264" t="str">
        <f t="shared" si="69"/>
        <v>Port WentworthGA</v>
      </c>
      <c r="B4473" s="269">
        <v>31407</v>
      </c>
      <c r="C4473" s="270" t="s">
        <v>4014</v>
      </c>
      <c r="D4473" s="270" t="s">
        <v>1150</v>
      </c>
      <c r="E4473" s="277" t="s">
        <v>1190</v>
      </c>
      <c r="F4473" s="279" t="s">
        <v>484</v>
      </c>
    </row>
    <row r="4474" spans="1:6" x14ac:dyDescent="0.3">
      <c r="A4474" s="264" t="str">
        <f t="shared" si="69"/>
        <v>AlbanyGA</v>
      </c>
      <c r="B4474" s="269">
        <v>31721</v>
      </c>
      <c r="C4474" s="270" t="s">
        <v>1152</v>
      </c>
      <c r="D4474" s="270" t="s">
        <v>1150</v>
      </c>
      <c r="E4474" s="277" t="s">
        <v>1152</v>
      </c>
      <c r="F4474" s="279" t="s">
        <v>484</v>
      </c>
    </row>
    <row r="4475" spans="1:6" x14ac:dyDescent="0.3">
      <c r="A4475" s="264" t="str">
        <f t="shared" si="69"/>
        <v>GuytonGA</v>
      </c>
      <c r="B4475" s="269">
        <v>31312</v>
      </c>
      <c r="C4475" s="270" t="s">
        <v>4015</v>
      </c>
      <c r="D4475" s="270" t="s">
        <v>1150</v>
      </c>
      <c r="E4475" s="277" t="s">
        <v>1190</v>
      </c>
      <c r="F4475" s="279" t="s">
        <v>484</v>
      </c>
    </row>
    <row r="4476" spans="1:6" x14ac:dyDescent="0.3">
      <c r="A4476" s="264" t="str">
        <f t="shared" si="69"/>
        <v>AlbanyGA</v>
      </c>
      <c r="B4476" s="269">
        <v>31701</v>
      </c>
      <c r="C4476" s="270" t="s">
        <v>1152</v>
      </c>
      <c r="D4476" s="270" t="s">
        <v>1150</v>
      </c>
      <c r="E4476" s="277" t="s">
        <v>1152</v>
      </c>
      <c r="F4476" s="279" t="s">
        <v>484</v>
      </c>
    </row>
    <row r="4477" spans="1:6" x14ac:dyDescent="0.3">
      <c r="A4477" s="264" t="str">
        <f t="shared" si="69"/>
        <v>NorcrossGA</v>
      </c>
      <c r="B4477" s="269">
        <v>30071</v>
      </c>
      <c r="C4477" s="270" t="s">
        <v>3970</v>
      </c>
      <c r="D4477" s="270" t="s">
        <v>1150</v>
      </c>
      <c r="E4477" s="277" t="s">
        <v>1156</v>
      </c>
      <c r="F4477" s="279" t="s">
        <v>484</v>
      </c>
    </row>
    <row r="4478" spans="1:6" x14ac:dyDescent="0.3">
      <c r="A4478" s="264" t="str">
        <f t="shared" si="69"/>
        <v>LafayetteGA</v>
      </c>
      <c r="B4478" s="269">
        <v>30728</v>
      </c>
      <c r="C4478" s="270" t="s">
        <v>1297</v>
      </c>
      <c r="D4478" s="270" t="s">
        <v>1150</v>
      </c>
      <c r="E4478" s="277" t="s">
        <v>1165</v>
      </c>
      <c r="F4478" s="279" t="s">
        <v>484</v>
      </c>
    </row>
    <row r="4479" spans="1:6" x14ac:dyDescent="0.3">
      <c r="A4479" s="264" t="str">
        <f t="shared" si="69"/>
        <v>FitzgeraldGA</v>
      </c>
      <c r="B4479" s="269">
        <v>31750</v>
      </c>
      <c r="C4479" s="270" t="s">
        <v>1175</v>
      </c>
      <c r="D4479" s="270" t="s">
        <v>1150</v>
      </c>
      <c r="E4479" s="277" t="s">
        <v>1175</v>
      </c>
      <c r="F4479" s="279" t="s">
        <v>484</v>
      </c>
    </row>
    <row r="4480" spans="1:6" x14ac:dyDescent="0.3">
      <c r="A4480" s="264" t="str">
        <f t="shared" si="69"/>
        <v>HoschtonGA</v>
      </c>
      <c r="B4480" s="269">
        <v>30548</v>
      </c>
      <c r="C4480" s="270" t="s">
        <v>4016</v>
      </c>
      <c r="D4480" s="270" t="s">
        <v>1150</v>
      </c>
      <c r="E4480" s="277" t="s">
        <v>1179</v>
      </c>
      <c r="F4480" s="279" t="s">
        <v>484</v>
      </c>
    </row>
    <row r="4481" spans="1:6" x14ac:dyDescent="0.3">
      <c r="A4481" s="264" t="str">
        <f t="shared" si="69"/>
        <v>WatkinsvilleGA</v>
      </c>
      <c r="B4481" s="269">
        <v>30677</v>
      </c>
      <c r="C4481" s="270" t="s">
        <v>4017</v>
      </c>
      <c r="D4481" s="270" t="s">
        <v>1150</v>
      </c>
      <c r="E4481" s="277" t="s">
        <v>1154</v>
      </c>
      <c r="F4481" s="279" t="s">
        <v>484</v>
      </c>
    </row>
    <row r="4482" spans="1:6" x14ac:dyDescent="0.3">
      <c r="A4482" s="264" t="str">
        <f t="shared" si="69"/>
        <v>AtlantaGA</v>
      </c>
      <c r="B4482" s="269">
        <v>30314</v>
      </c>
      <c r="C4482" s="270" t="s">
        <v>3954</v>
      </c>
      <c r="D4482" s="270" t="s">
        <v>1150</v>
      </c>
      <c r="E4482" s="277" t="s">
        <v>1156</v>
      </c>
      <c r="F4482" s="279" t="s">
        <v>484</v>
      </c>
    </row>
    <row r="4483" spans="1:6" x14ac:dyDescent="0.3">
      <c r="A4483" s="264" t="str">
        <f t="shared" si="69"/>
        <v>CordeleGA</v>
      </c>
      <c r="B4483" s="269">
        <v>31015</v>
      </c>
      <c r="C4483" s="270" t="s">
        <v>1167</v>
      </c>
      <c r="D4483" s="270" t="s">
        <v>1150</v>
      </c>
      <c r="E4483" s="277" t="s">
        <v>1167</v>
      </c>
      <c r="F4483" s="279" t="s">
        <v>484</v>
      </c>
    </row>
    <row r="4484" spans="1:6" x14ac:dyDescent="0.3">
      <c r="A4484" s="264" t="str">
        <f t="shared" ref="A4484:A4547" si="70">CONCATENATE(C4484,D4484)</f>
        <v>SharpsburgGA</v>
      </c>
      <c r="B4484" s="269">
        <v>30277</v>
      </c>
      <c r="C4484" s="270" t="s">
        <v>4018</v>
      </c>
      <c r="D4484" s="270" t="s">
        <v>1150</v>
      </c>
      <c r="E4484" s="277" t="s">
        <v>1156</v>
      </c>
      <c r="F4484" s="279" t="s">
        <v>484</v>
      </c>
    </row>
    <row r="4485" spans="1:6" x14ac:dyDescent="0.3">
      <c r="A4485" s="264" t="str">
        <f t="shared" si="70"/>
        <v>RockmartGA</v>
      </c>
      <c r="B4485" s="269">
        <v>30153</v>
      </c>
      <c r="C4485" s="270" t="s">
        <v>4019</v>
      </c>
      <c r="D4485" s="270" t="s">
        <v>1150</v>
      </c>
      <c r="E4485" s="277" t="s">
        <v>1163</v>
      </c>
      <c r="F4485" s="279" t="s">
        <v>484</v>
      </c>
    </row>
    <row r="4486" spans="1:6" x14ac:dyDescent="0.3">
      <c r="A4486" s="264" t="str">
        <f t="shared" si="70"/>
        <v>ThomsonGA</v>
      </c>
      <c r="B4486" s="269">
        <v>30824</v>
      </c>
      <c r="C4486" s="270" t="s">
        <v>4020</v>
      </c>
      <c r="D4486" s="270" t="s">
        <v>1150</v>
      </c>
      <c r="E4486" s="277" t="s">
        <v>1157</v>
      </c>
      <c r="F4486" s="279" t="s">
        <v>484</v>
      </c>
    </row>
    <row r="4487" spans="1:6" x14ac:dyDescent="0.3">
      <c r="A4487" s="264" t="str">
        <f t="shared" si="70"/>
        <v>BonaireGA</v>
      </c>
      <c r="B4487" s="269">
        <v>31005</v>
      </c>
      <c r="C4487" s="270" t="s">
        <v>4021</v>
      </c>
      <c r="D4487" s="270" t="s">
        <v>1150</v>
      </c>
      <c r="E4487" s="277" t="s">
        <v>1204</v>
      </c>
      <c r="F4487" s="279" t="s">
        <v>484</v>
      </c>
    </row>
    <row r="4488" spans="1:6" x14ac:dyDescent="0.3">
      <c r="A4488" s="264" t="str">
        <f t="shared" si="70"/>
        <v>AugustaGA</v>
      </c>
      <c r="B4488" s="269">
        <v>30901</v>
      </c>
      <c r="C4488" s="270" t="s">
        <v>3960</v>
      </c>
      <c r="D4488" s="270" t="s">
        <v>1150</v>
      </c>
      <c r="E4488" s="277" t="s">
        <v>1157</v>
      </c>
      <c r="F4488" s="279" t="s">
        <v>484</v>
      </c>
    </row>
    <row r="4489" spans="1:6" x14ac:dyDescent="0.3">
      <c r="A4489" s="264" t="str">
        <f t="shared" si="70"/>
        <v>Fort ValleyGA</v>
      </c>
      <c r="B4489" s="269">
        <v>31030</v>
      </c>
      <c r="C4489" s="270" t="s">
        <v>4022</v>
      </c>
      <c r="D4489" s="270" t="s">
        <v>1150</v>
      </c>
      <c r="E4489" s="277" t="s">
        <v>1204</v>
      </c>
      <c r="F4489" s="279" t="s">
        <v>484</v>
      </c>
    </row>
    <row r="4490" spans="1:6" x14ac:dyDescent="0.3">
      <c r="A4490" s="264" t="str">
        <f t="shared" si="70"/>
        <v>MaconGA</v>
      </c>
      <c r="B4490" s="269">
        <v>31217</v>
      </c>
      <c r="C4490" s="270" t="s">
        <v>3984</v>
      </c>
      <c r="D4490" s="270" t="s">
        <v>1150</v>
      </c>
      <c r="E4490" s="277" t="s">
        <v>1184</v>
      </c>
      <c r="F4490" s="279" t="s">
        <v>484</v>
      </c>
    </row>
    <row r="4491" spans="1:6" x14ac:dyDescent="0.3">
      <c r="A4491" s="264" t="str">
        <f t="shared" si="70"/>
        <v>RexGA</v>
      </c>
      <c r="B4491" s="269">
        <v>30273</v>
      </c>
      <c r="C4491" s="270" t="s">
        <v>4023</v>
      </c>
      <c r="D4491" s="270" t="s">
        <v>1150</v>
      </c>
      <c r="E4491" s="277" t="s">
        <v>1156</v>
      </c>
      <c r="F4491" s="279" t="s">
        <v>484</v>
      </c>
    </row>
    <row r="4492" spans="1:6" x14ac:dyDescent="0.3">
      <c r="A4492" s="264" t="str">
        <f t="shared" si="70"/>
        <v>MaconGA</v>
      </c>
      <c r="B4492" s="269">
        <v>31211</v>
      </c>
      <c r="C4492" s="270" t="s">
        <v>3984</v>
      </c>
      <c r="D4492" s="270" t="s">
        <v>1150</v>
      </c>
      <c r="E4492" s="277" t="s">
        <v>1184</v>
      </c>
      <c r="F4492" s="279" t="s">
        <v>484</v>
      </c>
    </row>
    <row r="4493" spans="1:6" x14ac:dyDescent="0.3">
      <c r="A4493" s="264" t="str">
        <f t="shared" si="70"/>
        <v>TempleGA</v>
      </c>
      <c r="B4493" s="269">
        <v>30179</v>
      </c>
      <c r="C4493" s="270" t="s">
        <v>4024</v>
      </c>
      <c r="D4493" s="270" t="s">
        <v>1150</v>
      </c>
      <c r="E4493" s="277" t="s">
        <v>1156</v>
      </c>
      <c r="F4493" s="279" t="s">
        <v>484</v>
      </c>
    </row>
    <row r="4494" spans="1:6" x14ac:dyDescent="0.3">
      <c r="A4494" s="264" t="str">
        <f t="shared" si="70"/>
        <v>VidaliaGA</v>
      </c>
      <c r="B4494" s="269">
        <v>30474</v>
      </c>
      <c r="C4494" s="270" t="s">
        <v>1203</v>
      </c>
      <c r="D4494" s="270" t="s">
        <v>1150</v>
      </c>
      <c r="E4494" s="277" t="s">
        <v>1203</v>
      </c>
      <c r="F4494" s="279" t="s">
        <v>484</v>
      </c>
    </row>
    <row r="4495" spans="1:6" x14ac:dyDescent="0.3">
      <c r="A4495" s="264" t="str">
        <f t="shared" si="70"/>
        <v>AmericusGA</v>
      </c>
      <c r="B4495" s="269">
        <v>31709</v>
      </c>
      <c r="C4495" s="270" t="s">
        <v>1153</v>
      </c>
      <c r="D4495" s="270" t="s">
        <v>1150</v>
      </c>
      <c r="E4495" s="277" t="s">
        <v>1153</v>
      </c>
      <c r="F4495" s="279" t="s">
        <v>484</v>
      </c>
    </row>
    <row r="4496" spans="1:6" x14ac:dyDescent="0.3">
      <c r="A4496" s="264" t="str">
        <f t="shared" si="70"/>
        <v>AtlantaGA</v>
      </c>
      <c r="B4496" s="269">
        <v>30354</v>
      </c>
      <c r="C4496" s="270" t="s">
        <v>3954</v>
      </c>
      <c r="D4496" s="270" t="s">
        <v>1150</v>
      </c>
      <c r="E4496" s="277" t="s">
        <v>1156</v>
      </c>
      <c r="F4496" s="279" t="s">
        <v>484</v>
      </c>
    </row>
    <row r="4497" spans="1:6" x14ac:dyDescent="0.3">
      <c r="A4497" s="264" t="str">
        <f t="shared" si="70"/>
        <v>SummervilleGA</v>
      </c>
      <c r="B4497" s="269">
        <v>30747</v>
      </c>
      <c r="C4497" s="270" t="s">
        <v>1195</v>
      </c>
      <c r="D4497" s="270" t="s">
        <v>1150</v>
      </c>
      <c r="E4497" s="277" t="s">
        <v>1195</v>
      </c>
      <c r="F4497" s="279" t="s">
        <v>484</v>
      </c>
    </row>
    <row r="4498" spans="1:6" x14ac:dyDescent="0.3">
      <c r="A4498" s="264" t="str">
        <f t="shared" si="70"/>
        <v>ForsythGA</v>
      </c>
      <c r="B4498" s="269">
        <v>31029</v>
      </c>
      <c r="C4498" s="270" t="s">
        <v>4025</v>
      </c>
      <c r="D4498" s="270" t="s">
        <v>1150</v>
      </c>
      <c r="E4498" s="277" t="s">
        <v>1184</v>
      </c>
      <c r="F4498" s="279" t="s">
        <v>484</v>
      </c>
    </row>
    <row r="4499" spans="1:6" x14ac:dyDescent="0.3">
      <c r="A4499" s="264" t="str">
        <f t="shared" si="70"/>
        <v>ChickamaugaGA</v>
      </c>
      <c r="B4499" s="269">
        <v>30707</v>
      </c>
      <c r="C4499" s="270" t="s">
        <v>4026</v>
      </c>
      <c r="D4499" s="270" t="s">
        <v>1150</v>
      </c>
      <c r="E4499" s="277" t="s">
        <v>1165</v>
      </c>
      <c r="F4499" s="279" t="s">
        <v>484</v>
      </c>
    </row>
    <row r="4500" spans="1:6" x14ac:dyDescent="0.3">
      <c r="A4500" s="264" t="str">
        <f t="shared" si="70"/>
        <v>JesupGA</v>
      </c>
      <c r="B4500" s="269">
        <v>31545</v>
      </c>
      <c r="C4500" s="270" t="s">
        <v>1181</v>
      </c>
      <c r="D4500" s="270" t="s">
        <v>1150</v>
      </c>
      <c r="E4500" s="277" t="s">
        <v>1181</v>
      </c>
      <c r="F4500" s="279" t="s">
        <v>484</v>
      </c>
    </row>
    <row r="4501" spans="1:6" x14ac:dyDescent="0.3">
      <c r="A4501" s="264" t="str">
        <f t="shared" si="70"/>
        <v>SenoiaGA</v>
      </c>
      <c r="B4501" s="269">
        <v>30276</v>
      </c>
      <c r="C4501" s="270" t="s">
        <v>4027</v>
      </c>
      <c r="D4501" s="270" t="s">
        <v>1150</v>
      </c>
      <c r="E4501" s="277" t="s">
        <v>1156</v>
      </c>
      <c r="F4501" s="279" t="s">
        <v>484</v>
      </c>
    </row>
    <row r="4502" spans="1:6" x14ac:dyDescent="0.3">
      <c r="A4502" s="264" t="str">
        <f t="shared" si="70"/>
        <v>WaynesboroGA</v>
      </c>
      <c r="B4502" s="269">
        <v>30830</v>
      </c>
      <c r="C4502" s="270" t="s">
        <v>4028</v>
      </c>
      <c r="D4502" s="270" t="s">
        <v>1150</v>
      </c>
      <c r="E4502" s="277" t="s">
        <v>1157</v>
      </c>
      <c r="F4502" s="279" t="s">
        <v>484</v>
      </c>
    </row>
    <row r="4503" spans="1:6" x14ac:dyDescent="0.3">
      <c r="A4503" s="264" t="str">
        <f t="shared" si="70"/>
        <v>DouglasGA</v>
      </c>
      <c r="B4503" s="269">
        <v>31533</v>
      </c>
      <c r="C4503" s="270" t="s">
        <v>1172</v>
      </c>
      <c r="D4503" s="270" t="s">
        <v>1150</v>
      </c>
      <c r="E4503" s="277" t="s">
        <v>1172</v>
      </c>
      <c r="F4503" s="279" t="s">
        <v>484</v>
      </c>
    </row>
    <row r="4504" spans="1:6" x14ac:dyDescent="0.3">
      <c r="A4504" s="264" t="str">
        <f t="shared" si="70"/>
        <v>AtlantaGA</v>
      </c>
      <c r="B4504" s="269">
        <v>30317</v>
      </c>
      <c r="C4504" s="270" t="s">
        <v>3954</v>
      </c>
      <c r="D4504" s="270" t="s">
        <v>1150</v>
      </c>
      <c r="E4504" s="277" t="s">
        <v>1156</v>
      </c>
      <c r="F4504" s="279" t="s">
        <v>484</v>
      </c>
    </row>
    <row r="4505" spans="1:6" x14ac:dyDescent="0.3">
      <c r="A4505" s="264" t="str">
        <f t="shared" si="70"/>
        <v>StatesboroGA</v>
      </c>
      <c r="B4505" s="269">
        <v>30461</v>
      </c>
      <c r="C4505" s="270" t="s">
        <v>1193</v>
      </c>
      <c r="D4505" s="270" t="s">
        <v>1150</v>
      </c>
      <c r="E4505" s="277" t="s">
        <v>1193</v>
      </c>
      <c r="F4505" s="279" t="s">
        <v>484</v>
      </c>
    </row>
    <row r="4506" spans="1:6" x14ac:dyDescent="0.3">
      <c r="A4506" s="264" t="str">
        <f t="shared" si="70"/>
        <v>AuburnGA</v>
      </c>
      <c r="B4506" s="269">
        <v>30011</v>
      </c>
      <c r="C4506" s="270" t="s">
        <v>954</v>
      </c>
      <c r="D4506" s="270" t="s">
        <v>1150</v>
      </c>
      <c r="E4506" s="277" t="s">
        <v>1156</v>
      </c>
      <c r="F4506" s="279" t="s">
        <v>484</v>
      </c>
    </row>
    <row r="4507" spans="1:6" x14ac:dyDescent="0.3">
      <c r="A4507" s="264" t="str">
        <f t="shared" si="70"/>
        <v>ClarkesvilleGA</v>
      </c>
      <c r="B4507" s="269">
        <v>30523</v>
      </c>
      <c r="C4507" s="270" t="s">
        <v>4029</v>
      </c>
      <c r="D4507" s="270" t="s">
        <v>1150</v>
      </c>
      <c r="E4507" s="277" t="s">
        <v>1169</v>
      </c>
      <c r="F4507" s="279" t="s">
        <v>484</v>
      </c>
    </row>
    <row r="4508" spans="1:6" x14ac:dyDescent="0.3">
      <c r="A4508" s="264" t="str">
        <f t="shared" si="70"/>
        <v>MaconGA</v>
      </c>
      <c r="B4508" s="269">
        <v>31216</v>
      </c>
      <c r="C4508" s="270" t="s">
        <v>3984</v>
      </c>
      <c r="D4508" s="270" t="s">
        <v>1150</v>
      </c>
      <c r="E4508" s="277" t="s">
        <v>1184</v>
      </c>
      <c r="F4508" s="279" t="s">
        <v>484</v>
      </c>
    </row>
    <row r="4509" spans="1:6" x14ac:dyDescent="0.3">
      <c r="A4509" s="264" t="str">
        <f t="shared" si="70"/>
        <v>BlackshearGA</v>
      </c>
      <c r="B4509" s="269">
        <v>31516</v>
      </c>
      <c r="C4509" s="270" t="s">
        <v>4030</v>
      </c>
      <c r="D4509" s="270" t="s">
        <v>1150</v>
      </c>
      <c r="E4509" s="277" t="s">
        <v>1206</v>
      </c>
      <c r="F4509" s="279" t="s">
        <v>484</v>
      </c>
    </row>
    <row r="4510" spans="1:6" x14ac:dyDescent="0.3">
      <c r="A4510" s="264" t="str">
        <f t="shared" si="70"/>
        <v>DunwoodyGA</v>
      </c>
      <c r="B4510" s="269">
        <v>30360</v>
      </c>
      <c r="C4510" s="270" t="s">
        <v>3985</v>
      </c>
      <c r="D4510" s="270" t="s">
        <v>1150</v>
      </c>
      <c r="E4510" s="277" t="s">
        <v>1156</v>
      </c>
      <c r="F4510" s="279" t="s">
        <v>484</v>
      </c>
    </row>
    <row r="4511" spans="1:6" x14ac:dyDescent="0.3">
      <c r="A4511" s="264" t="str">
        <f t="shared" si="70"/>
        <v>MonroeGA</v>
      </c>
      <c r="B4511" s="269">
        <v>30656</v>
      </c>
      <c r="C4511" s="270" t="s">
        <v>1514</v>
      </c>
      <c r="D4511" s="270" t="s">
        <v>1150</v>
      </c>
      <c r="E4511" s="277" t="s">
        <v>1156</v>
      </c>
      <c r="F4511" s="279" t="s">
        <v>484</v>
      </c>
    </row>
    <row r="4512" spans="1:6" x14ac:dyDescent="0.3">
      <c r="A4512" s="264" t="str">
        <f t="shared" si="70"/>
        <v>MaconGA</v>
      </c>
      <c r="B4512" s="269">
        <v>31220</v>
      </c>
      <c r="C4512" s="270" t="s">
        <v>3984</v>
      </c>
      <c r="D4512" s="270" t="s">
        <v>1150</v>
      </c>
      <c r="E4512" s="277" t="s">
        <v>1184</v>
      </c>
      <c r="F4512" s="279" t="s">
        <v>484</v>
      </c>
    </row>
    <row r="4513" spans="1:6" x14ac:dyDescent="0.3">
      <c r="A4513" s="264" t="str">
        <f t="shared" si="70"/>
        <v>Ball GroundGA</v>
      </c>
      <c r="B4513" s="269">
        <v>30107</v>
      </c>
      <c r="C4513" s="270" t="s">
        <v>4031</v>
      </c>
      <c r="D4513" s="270" t="s">
        <v>1150</v>
      </c>
      <c r="E4513" s="277" t="s">
        <v>1156</v>
      </c>
      <c r="F4513" s="279" t="s">
        <v>484</v>
      </c>
    </row>
    <row r="4514" spans="1:6" x14ac:dyDescent="0.3">
      <c r="A4514" s="264" t="str">
        <f t="shared" si="70"/>
        <v>AdairsvilleGA</v>
      </c>
      <c r="B4514" s="269">
        <v>30103</v>
      </c>
      <c r="C4514" s="270" t="s">
        <v>4032</v>
      </c>
      <c r="D4514" s="270" t="s">
        <v>1150</v>
      </c>
      <c r="E4514" s="277" t="s">
        <v>1156</v>
      </c>
      <c r="F4514" s="279" t="s">
        <v>484</v>
      </c>
    </row>
    <row r="4515" spans="1:6" x14ac:dyDescent="0.3">
      <c r="A4515" s="264" t="str">
        <f t="shared" si="70"/>
        <v>AtlantaGA</v>
      </c>
      <c r="B4515" s="269">
        <v>30326</v>
      </c>
      <c r="C4515" s="270" t="s">
        <v>3954</v>
      </c>
      <c r="D4515" s="270" t="s">
        <v>1150</v>
      </c>
      <c r="E4515" s="277" t="s">
        <v>1156</v>
      </c>
      <c r="F4515" s="279" t="s">
        <v>484</v>
      </c>
    </row>
    <row r="4516" spans="1:6" x14ac:dyDescent="0.3">
      <c r="A4516" s="264" t="str">
        <f t="shared" si="70"/>
        <v>BraseltonGA</v>
      </c>
      <c r="B4516" s="269">
        <v>30517</v>
      </c>
      <c r="C4516" s="270" t="s">
        <v>4033</v>
      </c>
      <c r="D4516" s="270" t="s">
        <v>1150</v>
      </c>
      <c r="E4516" s="277" t="s">
        <v>1179</v>
      </c>
      <c r="F4516" s="279" t="s">
        <v>484</v>
      </c>
    </row>
    <row r="4517" spans="1:6" x14ac:dyDescent="0.3">
      <c r="A4517" s="264" t="str">
        <f t="shared" si="70"/>
        <v>WaycrossGA</v>
      </c>
      <c r="B4517" s="269">
        <v>31501</v>
      </c>
      <c r="C4517" s="270" t="s">
        <v>1206</v>
      </c>
      <c r="D4517" s="270" t="s">
        <v>1150</v>
      </c>
      <c r="E4517" s="277" t="s">
        <v>1206</v>
      </c>
      <c r="F4517" s="279" t="s">
        <v>484</v>
      </c>
    </row>
    <row r="4518" spans="1:6" x14ac:dyDescent="0.3">
      <c r="A4518" s="264" t="str">
        <f t="shared" si="70"/>
        <v>GrayGA</v>
      </c>
      <c r="B4518" s="269">
        <v>31032</v>
      </c>
      <c r="C4518" s="270" t="s">
        <v>4034</v>
      </c>
      <c r="D4518" s="270" t="s">
        <v>1150</v>
      </c>
      <c r="E4518" s="277" t="s">
        <v>1184</v>
      </c>
      <c r="F4518" s="279" t="s">
        <v>484</v>
      </c>
    </row>
    <row r="4519" spans="1:6" x14ac:dyDescent="0.3">
      <c r="A4519" s="264" t="str">
        <f t="shared" si="70"/>
        <v>BrunswickGA</v>
      </c>
      <c r="B4519" s="269">
        <v>31523</v>
      </c>
      <c r="C4519" s="270" t="s">
        <v>1160</v>
      </c>
      <c r="D4519" s="270" t="s">
        <v>1150</v>
      </c>
      <c r="E4519" s="277" t="s">
        <v>1160</v>
      </c>
      <c r="F4519" s="279" t="s">
        <v>484</v>
      </c>
    </row>
    <row r="4520" spans="1:6" x14ac:dyDescent="0.3">
      <c r="A4520" s="264" t="str">
        <f t="shared" si="70"/>
        <v>College ParkGA</v>
      </c>
      <c r="B4520" s="269">
        <v>30337</v>
      </c>
      <c r="C4520" s="270" t="s">
        <v>4035</v>
      </c>
      <c r="D4520" s="270" t="s">
        <v>1150</v>
      </c>
      <c r="E4520" s="277" t="s">
        <v>1156</v>
      </c>
      <c r="F4520" s="279" t="s">
        <v>484</v>
      </c>
    </row>
    <row r="4521" spans="1:6" x14ac:dyDescent="0.3">
      <c r="A4521" s="264" t="str">
        <f t="shared" si="70"/>
        <v>KathleenGA</v>
      </c>
      <c r="B4521" s="269">
        <v>31047</v>
      </c>
      <c r="C4521" s="270" t="s">
        <v>4036</v>
      </c>
      <c r="D4521" s="270" t="s">
        <v>1150</v>
      </c>
      <c r="E4521" s="277" t="s">
        <v>1204</v>
      </c>
      <c r="F4521" s="279" t="s">
        <v>484</v>
      </c>
    </row>
    <row r="4522" spans="1:6" x14ac:dyDescent="0.3">
      <c r="A4522" s="264" t="str">
        <f t="shared" si="70"/>
        <v>BremenGA</v>
      </c>
      <c r="B4522" s="269">
        <v>30110</v>
      </c>
      <c r="C4522" s="270" t="s">
        <v>1410</v>
      </c>
      <c r="D4522" s="270" t="s">
        <v>1150</v>
      </c>
      <c r="E4522" s="277" t="s">
        <v>1156</v>
      </c>
      <c r="F4522" s="279" t="s">
        <v>484</v>
      </c>
    </row>
    <row r="4523" spans="1:6" x14ac:dyDescent="0.3">
      <c r="A4523" s="264" t="str">
        <f t="shared" si="70"/>
        <v>MadisonGA</v>
      </c>
      <c r="B4523" s="269">
        <v>30650</v>
      </c>
      <c r="C4523" s="270" t="s">
        <v>956</v>
      </c>
      <c r="D4523" s="270" t="s">
        <v>1150</v>
      </c>
      <c r="E4523" s="277" t="s">
        <v>1156</v>
      </c>
      <c r="F4523" s="279" t="s">
        <v>484</v>
      </c>
    </row>
    <row r="4524" spans="1:6" x14ac:dyDescent="0.3">
      <c r="A4524" s="264" t="str">
        <f t="shared" si="70"/>
        <v>BethlehemGA</v>
      </c>
      <c r="B4524" s="269">
        <v>30620</v>
      </c>
      <c r="C4524" s="270" t="s">
        <v>3522</v>
      </c>
      <c r="D4524" s="270" t="s">
        <v>1150</v>
      </c>
      <c r="E4524" s="277" t="s">
        <v>1156</v>
      </c>
      <c r="F4524" s="279" t="s">
        <v>484</v>
      </c>
    </row>
    <row r="4525" spans="1:6" x14ac:dyDescent="0.3">
      <c r="A4525" s="264" t="str">
        <f t="shared" si="70"/>
        <v>BarnesvilleGA</v>
      </c>
      <c r="B4525" s="269">
        <v>30204</v>
      </c>
      <c r="C4525" s="270" t="s">
        <v>4037</v>
      </c>
      <c r="D4525" s="270" t="s">
        <v>1150</v>
      </c>
      <c r="E4525" s="277" t="s">
        <v>1156</v>
      </c>
      <c r="F4525" s="279" t="s">
        <v>484</v>
      </c>
    </row>
    <row r="4526" spans="1:6" x14ac:dyDescent="0.3">
      <c r="A4526" s="264" t="str">
        <f t="shared" si="70"/>
        <v>HahiraGA</v>
      </c>
      <c r="B4526" s="269">
        <v>31632</v>
      </c>
      <c r="C4526" s="270" t="s">
        <v>4038</v>
      </c>
      <c r="D4526" s="270" t="s">
        <v>1150</v>
      </c>
      <c r="E4526" s="277" t="s">
        <v>1202</v>
      </c>
      <c r="F4526" s="279" t="s">
        <v>484</v>
      </c>
    </row>
    <row r="4527" spans="1:6" x14ac:dyDescent="0.3">
      <c r="A4527" s="264" t="str">
        <f t="shared" si="70"/>
        <v>SylvesterGA</v>
      </c>
      <c r="B4527" s="269">
        <v>31791</v>
      </c>
      <c r="C4527" s="270" t="s">
        <v>4039</v>
      </c>
      <c r="D4527" s="270" t="s">
        <v>1150</v>
      </c>
      <c r="E4527" s="277" t="s">
        <v>1152</v>
      </c>
      <c r="F4527" s="279" t="s">
        <v>484</v>
      </c>
    </row>
    <row r="4528" spans="1:6" x14ac:dyDescent="0.3">
      <c r="A4528" s="264" t="str">
        <f t="shared" si="70"/>
        <v>CommerceGA</v>
      </c>
      <c r="B4528" s="269">
        <v>30529</v>
      </c>
      <c r="C4528" s="270" t="s">
        <v>2893</v>
      </c>
      <c r="D4528" s="270" t="s">
        <v>1150</v>
      </c>
      <c r="E4528" s="277" t="s">
        <v>1179</v>
      </c>
      <c r="F4528" s="279" t="s">
        <v>484</v>
      </c>
    </row>
    <row r="4529" spans="1:6" x14ac:dyDescent="0.3">
      <c r="A4529" s="264" t="str">
        <f t="shared" si="70"/>
        <v>LyonsGA</v>
      </c>
      <c r="B4529" s="269">
        <v>30436</v>
      </c>
      <c r="C4529" s="270" t="s">
        <v>3323</v>
      </c>
      <c r="D4529" s="270" t="s">
        <v>1150</v>
      </c>
      <c r="E4529" s="277" t="s">
        <v>1203</v>
      </c>
      <c r="F4529" s="279" t="s">
        <v>484</v>
      </c>
    </row>
    <row r="4530" spans="1:6" x14ac:dyDescent="0.3">
      <c r="A4530" s="264" t="str">
        <f t="shared" si="70"/>
        <v>OxfordGA</v>
      </c>
      <c r="B4530" s="269">
        <v>30054</v>
      </c>
      <c r="C4530" s="270" t="s">
        <v>1046</v>
      </c>
      <c r="D4530" s="270" t="s">
        <v>1150</v>
      </c>
      <c r="E4530" s="277" t="s">
        <v>1156</v>
      </c>
      <c r="F4530" s="279" t="s">
        <v>484</v>
      </c>
    </row>
    <row r="4531" spans="1:6" x14ac:dyDescent="0.3">
      <c r="A4531" s="264" t="str">
        <f t="shared" si="70"/>
        <v>SavannahGA</v>
      </c>
      <c r="B4531" s="269">
        <v>31415</v>
      </c>
      <c r="C4531" s="270" t="s">
        <v>1190</v>
      </c>
      <c r="D4531" s="270" t="s">
        <v>1150</v>
      </c>
      <c r="E4531" s="277" t="s">
        <v>1190</v>
      </c>
      <c r="F4531" s="279" t="s">
        <v>484</v>
      </c>
    </row>
    <row r="4532" spans="1:6" x14ac:dyDescent="0.3">
      <c r="A4532" s="264" t="str">
        <f t="shared" si="70"/>
        <v>PalmettoGA</v>
      </c>
      <c r="B4532" s="269">
        <v>30268</v>
      </c>
      <c r="C4532" s="270" t="s">
        <v>3620</v>
      </c>
      <c r="D4532" s="270" t="s">
        <v>1150</v>
      </c>
      <c r="E4532" s="277" t="s">
        <v>1156</v>
      </c>
      <c r="F4532" s="279" t="s">
        <v>484</v>
      </c>
    </row>
    <row r="4533" spans="1:6" x14ac:dyDescent="0.3">
      <c r="A4533" s="264" t="str">
        <f t="shared" si="70"/>
        <v>CorneliaGA</v>
      </c>
      <c r="B4533" s="269">
        <v>30531</v>
      </c>
      <c r="C4533" s="270" t="s">
        <v>1169</v>
      </c>
      <c r="D4533" s="270" t="s">
        <v>1150</v>
      </c>
      <c r="E4533" s="277" t="s">
        <v>1169</v>
      </c>
      <c r="F4533" s="279" t="s">
        <v>484</v>
      </c>
    </row>
    <row r="4534" spans="1:6" x14ac:dyDescent="0.3">
      <c r="A4534" s="264" t="str">
        <f t="shared" si="70"/>
        <v>BainbridgeGA</v>
      </c>
      <c r="B4534" s="269">
        <v>39819</v>
      </c>
      <c r="C4534" s="270" t="s">
        <v>1158</v>
      </c>
      <c r="D4534" s="270" t="s">
        <v>1150</v>
      </c>
      <c r="E4534" s="277" t="s">
        <v>1158</v>
      </c>
      <c r="F4534" s="279" t="s">
        <v>484</v>
      </c>
    </row>
    <row r="4535" spans="1:6" x14ac:dyDescent="0.3">
      <c r="A4535" s="264" t="str">
        <f t="shared" si="70"/>
        <v>LudowiciGA</v>
      </c>
      <c r="B4535" s="269">
        <v>31316</v>
      </c>
      <c r="C4535" s="270" t="s">
        <v>4040</v>
      </c>
      <c r="D4535" s="270" t="s">
        <v>1150</v>
      </c>
      <c r="E4535" s="277" t="s">
        <v>1177</v>
      </c>
      <c r="F4535" s="279" t="s">
        <v>484</v>
      </c>
    </row>
    <row r="4536" spans="1:6" x14ac:dyDescent="0.3">
      <c r="A4536" s="264" t="str">
        <f t="shared" si="70"/>
        <v>MidlandGA</v>
      </c>
      <c r="B4536" s="269">
        <v>31820</v>
      </c>
      <c r="C4536" s="270" t="s">
        <v>1607</v>
      </c>
      <c r="D4536" s="270" t="s">
        <v>1150</v>
      </c>
      <c r="E4536" s="277" t="s">
        <v>922</v>
      </c>
      <c r="F4536" s="279" t="s">
        <v>484</v>
      </c>
    </row>
    <row r="4537" spans="1:6" x14ac:dyDescent="0.3">
      <c r="A4537" s="264" t="str">
        <f t="shared" si="70"/>
        <v>ThomasvilleGA</v>
      </c>
      <c r="B4537" s="269">
        <v>31757</v>
      </c>
      <c r="C4537" s="270" t="s">
        <v>1198</v>
      </c>
      <c r="D4537" s="270" t="s">
        <v>1150</v>
      </c>
      <c r="E4537" s="277" t="s">
        <v>1198</v>
      </c>
      <c r="F4537" s="279" t="s">
        <v>484</v>
      </c>
    </row>
    <row r="4538" spans="1:6" x14ac:dyDescent="0.3">
      <c r="A4538" s="264" t="str">
        <f t="shared" si="70"/>
        <v>DouglasGA</v>
      </c>
      <c r="B4538" s="269">
        <v>31535</v>
      </c>
      <c r="C4538" s="270" t="s">
        <v>1172</v>
      </c>
      <c r="D4538" s="270" t="s">
        <v>1150</v>
      </c>
      <c r="E4538" s="277" t="s">
        <v>1172</v>
      </c>
      <c r="F4538" s="279" t="s">
        <v>484</v>
      </c>
    </row>
    <row r="4539" spans="1:6" x14ac:dyDescent="0.3">
      <c r="A4539" s="264" t="str">
        <f t="shared" si="70"/>
        <v>Skidaway IslandGA</v>
      </c>
      <c r="B4539" s="269">
        <v>31411</v>
      </c>
      <c r="C4539" s="270" t="s">
        <v>4041</v>
      </c>
      <c r="D4539" s="270" t="s">
        <v>1150</v>
      </c>
      <c r="E4539" s="277" t="s">
        <v>1190</v>
      </c>
      <c r="F4539" s="279" t="s">
        <v>484</v>
      </c>
    </row>
    <row r="4540" spans="1:6" x14ac:dyDescent="0.3">
      <c r="A4540" s="264" t="str">
        <f t="shared" si="70"/>
        <v>TiftonGA</v>
      </c>
      <c r="B4540" s="269">
        <v>31793</v>
      </c>
      <c r="C4540" s="270" t="s">
        <v>1199</v>
      </c>
      <c r="D4540" s="270" t="s">
        <v>1150</v>
      </c>
      <c r="E4540" s="277" t="s">
        <v>1199</v>
      </c>
      <c r="F4540" s="279" t="s">
        <v>484</v>
      </c>
    </row>
    <row r="4541" spans="1:6" x14ac:dyDescent="0.3">
      <c r="A4541" s="264" t="str">
        <f t="shared" si="70"/>
        <v>East DublinGA</v>
      </c>
      <c r="B4541" s="269">
        <v>31027</v>
      </c>
      <c r="C4541" s="270" t="s">
        <v>4042</v>
      </c>
      <c r="D4541" s="270" t="s">
        <v>1150</v>
      </c>
      <c r="E4541" s="277" t="s">
        <v>1173</v>
      </c>
      <c r="F4541" s="279" t="s">
        <v>484</v>
      </c>
    </row>
    <row r="4542" spans="1:6" x14ac:dyDescent="0.3">
      <c r="A4542" s="264" t="str">
        <f t="shared" si="70"/>
        <v>Lake ParkGA</v>
      </c>
      <c r="B4542" s="269">
        <v>31636</v>
      </c>
      <c r="C4542" s="270" t="s">
        <v>3822</v>
      </c>
      <c r="D4542" s="270" t="s">
        <v>1150</v>
      </c>
      <c r="E4542" s="277" t="s">
        <v>1202</v>
      </c>
      <c r="F4542" s="279" t="s">
        <v>484</v>
      </c>
    </row>
    <row r="4543" spans="1:6" x14ac:dyDescent="0.3">
      <c r="A4543" s="264" t="str">
        <f t="shared" si="70"/>
        <v>MidwayGA</v>
      </c>
      <c r="B4543" s="269">
        <v>31320</v>
      </c>
      <c r="C4543" s="270" t="s">
        <v>1954</v>
      </c>
      <c r="D4543" s="270" t="s">
        <v>1150</v>
      </c>
      <c r="E4543" s="277" t="s">
        <v>1177</v>
      </c>
      <c r="F4543" s="279" t="s">
        <v>484</v>
      </c>
    </row>
    <row r="4544" spans="1:6" x14ac:dyDescent="0.3">
      <c r="A4544" s="264" t="str">
        <f t="shared" si="70"/>
        <v>TrentonGA</v>
      </c>
      <c r="B4544" s="269">
        <v>30752</v>
      </c>
      <c r="C4544" s="270" t="s">
        <v>1838</v>
      </c>
      <c r="D4544" s="270" t="s">
        <v>1150</v>
      </c>
      <c r="E4544" s="277" t="s">
        <v>1165</v>
      </c>
      <c r="F4544" s="279" t="s">
        <v>484</v>
      </c>
    </row>
    <row r="4545" spans="1:6" x14ac:dyDescent="0.3">
      <c r="A4545" s="264" t="str">
        <f t="shared" si="70"/>
        <v>HawkinsvilleGA</v>
      </c>
      <c r="B4545" s="269">
        <v>31036</v>
      </c>
      <c r="C4545" s="270" t="s">
        <v>4043</v>
      </c>
      <c r="D4545" s="270" t="s">
        <v>1150</v>
      </c>
      <c r="E4545" s="277" t="s">
        <v>1204</v>
      </c>
      <c r="F4545" s="279" t="s">
        <v>484</v>
      </c>
    </row>
    <row r="4546" spans="1:6" x14ac:dyDescent="0.3">
      <c r="A4546" s="264" t="str">
        <f t="shared" si="70"/>
        <v>BainbridgeGA</v>
      </c>
      <c r="B4546" s="269">
        <v>39817</v>
      </c>
      <c r="C4546" s="270" t="s">
        <v>1158</v>
      </c>
      <c r="D4546" s="270" t="s">
        <v>1150</v>
      </c>
      <c r="E4546" s="277" t="s">
        <v>1158</v>
      </c>
      <c r="F4546" s="279" t="s">
        <v>484</v>
      </c>
    </row>
    <row r="4547" spans="1:6" x14ac:dyDescent="0.3">
      <c r="A4547" s="264" t="str">
        <f t="shared" si="70"/>
        <v>AthensGA</v>
      </c>
      <c r="B4547" s="269">
        <v>30607</v>
      </c>
      <c r="C4547" s="270" t="s">
        <v>995</v>
      </c>
      <c r="D4547" s="270" t="s">
        <v>1150</v>
      </c>
      <c r="E4547" s="277" t="s">
        <v>1154</v>
      </c>
      <c r="F4547" s="279" t="s">
        <v>484</v>
      </c>
    </row>
    <row r="4548" spans="1:6" x14ac:dyDescent="0.3">
      <c r="A4548" s="264" t="str">
        <f t="shared" ref="A4548:A4611" si="71">CONCATENATE(C4548,D4548)</f>
        <v>MaconGA</v>
      </c>
      <c r="B4548" s="269">
        <v>31201</v>
      </c>
      <c r="C4548" s="270" t="s">
        <v>3984</v>
      </c>
      <c r="D4548" s="270" t="s">
        <v>1150</v>
      </c>
      <c r="E4548" s="277" t="s">
        <v>1184</v>
      </c>
      <c r="F4548" s="279" t="s">
        <v>484</v>
      </c>
    </row>
    <row r="4549" spans="1:6" x14ac:dyDescent="0.3">
      <c r="A4549" s="264" t="str">
        <f t="shared" si="71"/>
        <v>BogartGA</v>
      </c>
      <c r="B4549" s="269">
        <v>30622</v>
      </c>
      <c r="C4549" s="270" t="s">
        <v>4044</v>
      </c>
      <c r="D4549" s="270" t="s">
        <v>1150</v>
      </c>
      <c r="E4549" s="277" t="s">
        <v>1154</v>
      </c>
      <c r="F4549" s="279" t="s">
        <v>484</v>
      </c>
    </row>
    <row r="4550" spans="1:6" x14ac:dyDescent="0.3">
      <c r="A4550" s="264" t="str">
        <f t="shared" si="71"/>
        <v>DunwoodyGA</v>
      </c>
      <c r="B4550" s="269">
        <v>30346</v>
      </c>
      <c r="C4550" s="270" t="s">
        <v>3985</v>
      </c>
      <c r="D4550" s="270" t="s">
        <v>1150</v>
      </c>
      <c r="E4550" s="277" t="s">
        <v>1156</v>
      </c>
      <c r="F4550" s="279" t="s">
        <v>484</v>
      </c>
    </row>
    <row r="4551" spans="1:6" x14ac:dyDescent="0.3">
      <c r="A4551" s="264" t="str">
        <f t="shared" si="71"/>
        <v>MonticelloGA</v>
      </c>
      <c r="B4551" s="269">
        <v>31064</v>
      </c>
      <c r="C4551" s="270" t="s">
        <v>3836</v>
      </c>
      <c r="D4551" s="270" t="s">
        <v>1150</v>
      </c>
      <c r="E4551" s="277" t="s">
        <v>1156</v>
      </c>
      <c r="F4551" s="279" t="s">
        <v>484</v>
      </c>
    </row>
    <row r="4552" spans="1:6" x14ac:dyDescent="0.3">
      <c r="A4552" s="264" t="str">
        <f t="shared" si="71"/>
        <v>Garden CityGA</v>
      </c>
      <c r="B4552" s="269">
        <v>31408</v>
      </c>
      <c r="C4552" s="270" t="s">
        <v>1417</v>
      </c>
      <c r="D4552" s="270" t="s">
        <v>1150</v>
      </c>
      <c r="E4552" s="277" t="s">
        <v>1190</v>
      </c>
      <c r="F4552" s="279" t="s">
        <v>484</v>
      </c>
    </row>
    <row r="4553" spans="1:6" x14ac:dyDescent="0.3">
      <c r="A4553" s="264" t="str">
        <f t="shared" si="71"/>
        <v>Social CircleGA</v>
      </c>
      <c r="B4553" s="269">
        <v>30025</v>
      </c>
      <c r="C4553" s="270" t="s">
        <v>4045</v>
      </c>
      <c r="D4553" s="270" t="s">
        <v>1150</v>
      </c>
      <c r="E4553" s="277" t="s">
        <v>1156</v>
      </c>
      <c r="F4553" s="279" t="s">
        <v>484</v>
      </c>
    </row>
    <row r="4554" spans="1:6" x14ac:dyDescent="0.3">
      <c r="A4554" s="264" t="str">
        <f t="shared" si="71"/>
        <v>StathamGA</v>
      </c>
      <c r="B4554" s="269">
        <v>30666</v>
      </c>
      <c r="C4554" s="270" t="s">
        <v>4046</v>
      </c>
      <c r="D4554" s="270" t="s">
        <v>1150</v>
      </c>
      <c r="E4554" s="277" t="s">
        <v>1156</v>
      </c>
      <c r="F4554" s="279" t="s">
        <v>484</v>
      </c>
    </row>
    <row r="4555" spans="1:6" x14ac:dyDescent="0.3">
      <c r="A4555" s="264" t="str">
        <f t="shared" si="71"/>
        <v>Tunnel HillGA</v>
      </c>
      <c r="B4555" s="269">
        <v>30755</v>
      </c>
      <c r="C4555" s="270" t="s">
        <v>4047</v>
      </c>
      <c r="D4555" s="270" t="s">
        <v>1150</v>
      </c>
      <c r="E4555" s="277" t="s">
        <v>1170</v>
      </c>
      <c r="F4555" s="279" t="s">
        <v>484</v>
      </c>
    </row>
    <row r="4556" spans="1:6" x14ac:dyDescent="0.3">
      <c r="A4556" s="264" t="str">
        <f t="shared" si="71"/>
        <v>SpartaGA</v>
      </c>
      <c r="B4556" s="269">
        <v>31087</v>
      </c>
      <c r="C4556" s="270" t="s">
        <v>4048</v>
      </c>
      <c r="D4556" s="270" t="s">
        <v>1150</v>
      </c>
      <c r="E4556" s="277" t="s">
        <v>1186</v>
      </c>
      <c r="F4556" s="279" t="s">
        <v>484</v>
      </c>
    </row>
    <row r="4557" spans="1:6" x14ac:dyDescent="0.3">
      <c r="A4557" s="264" t="str">
        <f t="shared" si="71"/>
        <v>MoultrieGA</v>
      </c>
      <c r="B4557" s="269">
        <v>31788</v>
      </c>
      <c r="C4557" s="270" t="s">
        <v>1188</v>
      </c>
      <c r="D4557" s="270" t="s">
        <v>1150</v>
      </c>
      <c r="E4557" s="277" t="s">
        <v>1188</v>
      </c>
      <c r="F4557" s="279" t="s">
        <v>484</v>
      </c>
    </row>
    <row r="4558" spans="1:6" x14ac:dyDescent="0.3">
      <c r="A4558" s="264" t="str">
        <f t="shared" si="71"/>
        <v>FranklinGA</v>
      </c>
      <c r="B4558" s="269">
        <v>30217</v>
      </c>
      <c r="C4558" s="270" t="s">
        <v>3539</v>
      </c>
      <c r="D4558" s="270" t="s">
        <v>1150</v>
      </c>
      <c r="E4558" s="277" t="s">
        <v>1156</v>
      </c>
      <c r="F4558" s="279" t="s">
        <v>484</v>
      </c>
    </row>
    <row r="4559" spans="1:6" x14ac:dyDescent="0.3">
      <c r="A4559" s="264" t="str">
        <f t="shared" si="71"/>
        <v>HogansvilleGA</v>
      </c>
      <c r="B4559" s="269">
        <v>30230</v>
      </c>
      <c r="C4559" s="270" t="s">
        <v>4049</v>
      </c>
      <c r="D4559" s="270" t="s">
        <v>1150</v>
      </c>
      <c r="E4559" s="277" t="s">
        <v>1183</v>
      </c>
      <c r="F4559" s="279" t="s">
        <v>484</v>
      </c>
    </row>
    <row r="4560" spans="1:6" x14ac:dyDescent="0.3">
      <c r="A4560" s="264" t="str">
        <f t="shared" si="71"/>
        <v>OakwoodGA</v>
      </c>
      <c r="B4560" s="269">
        <v>30566</v>
      </c>
      <c r="C4560" s="270" t="s">
        <v>4050</v>
      </c>
      <c r="D4560" s="270" t="s">
        <v>1150</v>
      </c>
      <c r="E4560" s="277" t="s">
        <v>1107</v>
      </c>
      <c r="F4560" s="279" t="s">
        <v>484</v>
      </c>
    </row>
    <row r="4561" spans="1:6" x14ac:dyDescent="0.3">
      <c r="A4561" s="264" t="str">
        <f t="shared" si="71"/>
        <v>LincolntonGA</v>
      </c>
      <c r="B4561" s="269">
        <v>30817</v>
      </c>
      <c r="C4561" s="270" t="s">
        <v>4051</v>
      </c>
      <c r="D4561" s="270" t="s">
        <v>1150</v>
      </c>
      <c r="E4561" s="277" t="s">
        <v>1157</v>
      </c>
      <c r="F4561" s="279" t="s">
        <v>484</v>
      </c>
    </row>
    <row r="4562" spans="1:6" x14ac:dyDescent="0.3">
      <c r="A4562" s="264" t="str">
        <f t="shared" si="71"/>
        <v>HinesvilleGA</v>
      </c>
      <c r="B4562" s="269">
        <v>31315</v>
      </c>
      <c r="C4562" s="270" t="s">
        <v>1177</v>
      </c>
      <c r="D4562" s="270" t="s">
        <v>1150</v>
      </c>
      <c r="E4562" s="277" t="s">
        <v>1177</v>
      </c>
      <c r="F4562" s="279" t="s">
        <v>484</v>
      </c>
    </row>
    <row r="4563" spans="1:6" x14ac:dyDescent="0.3">
      <c r="A4563" s="264" t="str">
        <f t="shared" si="71"/>
        <v>Rocky FaceGA</v>
      </c>
      <c r="B4563" s="269">
        <v>30740</v>
      </c>
      <c r="C4563" s="270" t="s">
        <v>4052</v>
      </c>
      <c r="D4563" s="270" t="s">
        <v>1150</v>
      </c>
      <c r="E4563" s="277" t="s">
        <v>1170</v>
      </c>
      <c r="F4563" s="279" t="s">
        <v>484</v>
      </c>
    </row>
    <row r="4564" spans="1:6" x14ac:dyDescent="0.3">
      <c r="A4564" s="264" t="str">
        <f t="shared" si="71"/>
        <v>QuitmanGA</v>
      </c>
      <c r="B4564" s="269">
        <v>31643</v>
      </c>
      <c r="C4564" s="270" t="s">
        <v>4053</v>
      </c>
      <c r="D4564" s="270" t="s">
        <v>1150</v>
      </c>
      <c r="E4564" s="277" t="s">
        <v>1202</v>
      </c>
      <c r="F4564" s="279" t="s">
        <v>484</v>
      </c>
    </row>
    <row r="4565" spans="1:6" x14ac:dyDescent="0.3">
      <c r="A4565" s="264" t="str">
        <f t="shared" si="71"/>
        <v>HarlemGA</v>
      </c>
      <c r="B4565" s="269">
        <v>30814</v>
      </c>
      <c r="C4565" s="270" t="s">
        <v>4054</v>
      </c>
      <c r="D4565" s="270" t="s">
        <v>1150</v>
      </c>
      <c r="E4565" s="277" t="s">
        <v>1157</v>
      </c>
      <c r="F4565" s="279" t="s">
        <v>484</v>
      </c>
    </row>
    <row r="4566" spans="1:6" x14ac:dyDescent="0.3">
      <c r="A4566" s="264" t="str">
        <f t="shared" si="71"/>
        <v>LizellaGA</v>
      </c>
      <c r="B4566" s="269">
        <v>31052</v>
      </c>
      <c r="C4566" s="270" t="s">
        <v>4055</v>
      </c>
      <c r="D4566" s="270" t="s">
        <v>1150</v>
      </c>
      <c r="E4566" s="277" t="s">
        <v>1184</v>
      </c>
      <c r="F4566" s="279" t="s">
        <v>484</v>
      </c>
    </row>
    <row r="4567" spans="1:6" x14ac:dyDescent="0.3">
      <c r="A4567" s="264" t="str">
        <f t="shared" si="71"/>
        <v>AmericusGA</v>
      </c>
      <c r="B4567" s="269">
        <v>31719</v>
      </c>
      <c r="C4567" s="270" t="s">
        <v>1153</v>
      </c>
      <c r="D4567" s="270" t="s">
        <v>1150</v>
      </c>
      <c r="E4567" s="277" t="s">
        <v>1153</v>
      </c>
      <c r="F4567" s="279" t="s">
        <v>484</v>
      </c>
    </row>
    <row r="4568" spans="1:6" x14ac:dyDescent="0.3">
      <c r="A4568" s="264" t="str">
        <f t="shared" si="71"/>
        <v>ColumbusGA</v>
      </c>
      <c r="B4568" s="269">
        <v>31901</v>
      </c>
      <c r="C4568" s="270" t="s">
        <v>922</v>
      </c>
      <c r="D4568" s="270" t="s">
        <v>1150</v>
      </c>
      <c r="E4568" s="277" t="s">
        <v>922</v>
      </c>
      <c r="F4568" s="279" t="s">
        <v>484</v>
      </c>
    </row>
    <row r="4569" spans="1:6" x14ac:dyDescent="0.3">
      <c r="A4569" s="264" t="str">
        <f t="shared" si="71"/>
        <v>TyroneGA</v>
      </c>
      <c r="B4569" s="269">
        <v>30290</v>
      </c>
      <c r="C4569" s="270" t="s">
        <v>4056</v>
      </c>
      <c r="D4569" s="270" t="s">
        <v>1150</v>
      </c>
      <c r="E4569" s="277" t="s">
        <v>1156</v>
      </c>
      <c r="F4569" s="279" t="s">
        <v>484</v>
      </c>
    </row>
    <row r="4570" spans="1:6" x14ac:dyDescent="0.3">
      <c r="A4570" s="264" t="str">
        <f t="shared" si="71"/>
        <v>Fort OglethorpeGA</v>
      </c>
      <c r="B4570" s="269">
        <v>30742</v>
      </c>
      <c r="C4570" s="270" t="s">
        <v>4057</v>
      </c>
      <c r="D4570" s="270" t="s">
        <v>1150</v>
      </c>
      <c r="E4570" s="277" t="s">
        <v>1165</v>
      </c>
      <c r="F4570" s="279" t="s">
        <v>484</v>
      </c>
    </row>
    <row r="4571" spans="1:6" x14ac:dyDescent="0.3">
      <c r="A4571" s="264" t="str">
        <f t="shared" si="71"/>
        <v>DanielsvilleGA</v>
      </c>
      <c r="B4571" s="269">
        <v>30633</v>
      </c>
      <c r="C4571" s="270" t="s">
        <v>4058</v>
      </c>
      <c r="D4571" s="270" t="s">
        <v>1150</v>
      </c>
      <c r="E4571" s="277" t="s">
        <v>1154</v>
      </c>
      <c r="F4571" s="279" t="s">
        <v>484</v>
      </c>
    </row>
    <row r="4572" spans="1:6" x14ac:dyDescent="0.3">
      <c r="A4572" s="264" t="str">
        <f t="shared" si="71"/>
        <v>SpringfieldGA</v>
      </c>
      <c r="B4572" s="269">
        <v>31329</v>
      </c>
      <c r="C4572" s="270" t="s">
        <v>1337</v>
      </c>
      <c r="D4572" s="270" t="s">
        <v>1150</v>
      </c>
      <c r="E4572" s="277" t="s">
        <v>1190</v>
      </c>
      <c r="F4572" s="279" t="s">
        <v>484</v>
      </c>
    </row>
    <row r="4573" spans="1:6" x14ac:dyDescent="0.3">
      <c r="A4573" s="264" t="str">
        <f t="shared" si="71"/>
        <v>WinstonGA</v>
      </c>
      <c r="B4573" s="269">
        <v>30187</v>
      </c>
      <c r="C4573" s="270" t="s">
        <v>4059</v>
      </c>
      <c r="D4573" s="270" t="s">
        <v>1150</v>
      </c>
      <c r="E4573" s="277" t="s">
        <v>1156</v>
      </c>
      <c r="F4573" s="279" t="s">
        <v>484</v>
      </c>
    </row>
    <row r="4574" spans="1:6" x14ac:dyDescent="0.3">
      <c r="A4574" s="264" t="str">
        <f t="shared" si="71"/>
        <v>BowdonGA</v>
      </c>
      <c r="B4574" s="269">
        <v>30108</v>
      </c>
      <c r="C4574" s="270" t="s">
        <v>4060</v>
      </c>
      <c r="D4574" s="270" t="s">
        <v>1150</v>
      </c>
      <c r="E4574" s="277" t="s">
        <v>1156</v>
      </c>
      <c r="F4574" s="279" t="s">
        <v>484</v>
      </c>
    </row>
    <row r="4575" spans="1:6" x14ac:dyDescent="0.3">
      <c r="A4575" s="264" t="str">
        <f t="shared" si="71"/>
        <v>DawsonGA</v>
      </c>
      <c r="B4575" s="269">
        <v>39842</v>
      </c>
      <c r="C4575" s="270" t="s">
        <v>1572</v>
      </c>
      <c r="D4575" s="270" t="s">
        <v>1150</v>
      </c>
      <c r="E4575" s="277" t="s">
        <v>1152</v>
      </c>
      <c r="F4575" s="279" t="s">
        <v>484</v>
      </c>
    </row>
    <row r="4576" spans="1:6" x14ac:dyDescent="0.3">
      <c r="A4576" s="264" t="str">
        <f t="shared" si="71"/>
        <v>ColumbusGA</v>
      </c>
      <c r="B4576" s="269">
        <v>31808</v>
      </c>
      <c r="C4576" s="270" t="s">
        <v>922</v>
      </c>
      <c r="D4576" s="270" t="s">
        <v>1150</v>
      </c>
      <c r="E4576" s="277" t="s">
        <v>922</v>
      </c>
      <c r="F4576" s="279" t="s">
        <v>484</v>
      </c>
    </row>
    <row r="4577" spans="1:6" x14ac:dyDescent="0.3">
      <c r="A4577" s="264" t="str">
        <f t="shared" si="71"/>
        <v>EllabellGA</v>
      </c>
      <c r="B4577" s="269">
        <v>31308</v>
      </c>
      <c r="C4577" s="270" t="s">
        <v>4061</v>
      </c>
      <c r="D4577" s="270" t="s">
        <v>1150</v>
      </c>
      <c r="E4577" s="277" t="s">
        <v>1190</v>
      </c>
      <c r="F4577" s="279" t="s">
        <v>484</v>
      </c>
    </row>
    <row r="4578" spans="1:6" x14ac:dyDescent="0.3">
      <c r="A4578" s="264" t="str">
        <f t="shared" si="71"/>
        <v>ConleyGA</v>
      </c>
      <c r="B4578" s="269">
        <v>30288</v>
      </c>
      <c r="C4578" s="270" t="s">
        <v>4062</v>
      </c>
      <c r="D4578" s="270" t="s">
        <v>1150</v>
      </c>
      <c r="E4578" s="277" t="s">
        <v>1156</v>
      </c>
      <c r="F4578" s="279" t="s">
        <v>484</v>
      </c>
    </row>
    <row r="4579" spans="1:6" x14ac:dyDescent="0.3">
      <c r="A4579" s="264" t="str">
        <f t="shared" si="71"/>
        <v>LulaGA</v>
      </c>
      <c r="B4579" s="269">
        <v>30554</v>
      </c>
      <c r="C4579" s="270" t="s">
        <v>4063</v>
      </c>
      <c r="D4579" s="270" t="s">
        <v>1150</v>
      </c>
      <c r="E4579" s="277" t="s">
        <v>1107</v>
      </c>
      <c r="F4579" s="279" t="s">
        <v>484</v>
      </c>
    </row>
    <row r="4580" spans="1:6" x14ac:dyDescent="0.3">
      <c r="A4580" s="264" t="str">
        <f t="shared" si="71"/>
        <v>BloomingdaleGA</v>
      </c>
      <c r="B4580" s="269">
        <v>31302</v>
      </c>
      <c r="C4580" s="270" t="s">
        <v>4064</v>
      </c>
      <c r="D4580" s="270" t="s">
        <v>1150</v>
      </c>
      <c r="E4580" s="277" t="s">
        <v>1190</v>
      </c>
      <c r="F4580" s="279" t="s">
        <v>484</v>
      </c>
    </row>
    <row r="4581" spans="1:6" x14ac:dyDescent="0.3">
      <c r="A4581" s="264" t="str">
        <f t="shared" si="71"/>
        <v>DemorestGA</v>
      </c>
      <c r="B4581" s="269">
        <v>30535</v>
      </c>
      <c r="C4581" s="270" t="s">
        <v>4065</v>
      </c>
      <c r="D4581" s="270" t="s">
        <v>1150</v>
      </c>
      <c r="E4581" s="277" t="s">
        <v>1169</v>
      </c>
      <c r="F4581" s="279" t="s">
        <v>484</v>
      </c>
    </row>
    <row r="4582" spans="1:6" x14ac:dyDescent="0.3">
      <c r="A4582" s="264" t="str">
        <f t="shared" si="71"/>
        <v>Avondale EstatesGA</v>
      </c>
      <c r="B4582" s="269">
        <v>30002</v>
      </c>
      <c r="C4582" s="270" t="s">
        <v>4066</v>
      </c>
      <c r="D4582" s="270" t="s">
        <v>1150</v>
      </c>
      <c r="E4582" s="277" t="s">
        <v>1156</v>
      </c>
      <c r="F4582" s="279" t="s">
        <v>484</v>
      </c>
    </row>
    <row r="4583" spans="1:6" x14ac:dyDescent="0.3">
      <c r="A4583" s="264" t="str">
        <f t="shared" si="71"/>
        <v>WintervilleGA</v>
      </c>
      <c r="B4583" s="269">
        <v>30683</v>
      </c>
      <c r="C4583" s="270" t="s">
        <v>4067</v>
      </c>
      <c r="D4583" s="270" t="s">
        <v>1150</v>
      </c>
      <c r="E4583" s="277" t="s">
        <v>1154</v>
      </c>
      <c r="F4583" s="279" t="s">
        <v>484</v>
      </c>
    </row>
    <row r="4584" spans="1:6" x14ac:dyDescent="0.3">
      <c r="A4584" s="264" t="str">
        <f t="shared" si="71"/>
        <v>HullGA</v>
      </c>
      <c r="B4584" s="269">
        <v>30646</v>
      </c>
      <c r="C4584" s="270" t="s">
        <v>4068</v>
      </c>
      <c r="D4584" s="270" t="s">
        <v>1150</v>
      </c>
      <c r="E4584" s="277" t="s">
        <v>1154</v>
      </c>
      <c r="F4584" s="279" t="s">
        <v>484</v>
      </c>
    </row>
    <row r="4585" spans="1:6" x14ac:dyDescent="0.3">
      <c r="A4585" s="264" t="str">
        <f t="shared" si="71"/>
        <v>BrookletGA</v>
      </c>
      <c r="B4585" s="269">
        <v>30415</v>
      </c>
      <c r="C4585" s="270" t="s">
        <v>4069</v>
      </c>
      <c r="D4585" s="270" t="s">
        <v>1150</v>
      </c>
      <c r="E4585" s="277" t="s">
        <v>1193</v>
      </c>
      <c r="F4585" s="279" t="s">
        <v>484</v>
      </c>
    </row>
    <row r="4586" spans="1:6" x14ac:dyDescent="0.3">
      <c r="A4586" s="264" t="str">
        <f t="shared" si="71"/>
        <v>TallapoosaGA</v>
      </c>
      <c r="B4586" s="269">
        <v>30176</v>
      </c>
      <c r="C4586" s="270" t="s">
        <v>4070</v>
      </c>
      <c r="D4586" s="270" t="s">
        <v>1150</v>
      </c>
      <c r="E4586" s="277" t="s">
        <v>1156</v>
      </c>
      <c r="F4586" s="279" t="s">
        <v>484</v>
      </c>
    </row>
    <row r="4587" spans="1:6" x14ac:dyDescent="0.3">
      <c r="A4587" s="264" t="str">
        <f t="shared" si="71"/>
        <v>West PointGA</v>
      </c>
      <c r="B4587" s="269">
        <v>31833</v>
      </c>
      <c r="C4587" s="270" t="s">
        <v>1722</v>
      </c>
      <c r="D4587" s="270" t="s">
        <v>1150</v>
      </c>
      <c r="E4587" s="277" t="s">
        <v>1183</v>
      </c>
      <c r="F4587" s="279" t="s">
        <v>484</v>
      </c>
    </row>
    <row r="4588" spans="1:6" x14ac:dyDescent="0.3">
      <c r="A4588" s="264" t="str">
        <f t="shared" si="71"/>
        <v>KingstonGA</v>
      </c>
      <c r="B4588" s="269">
        <v>30145</v>
      </c>
      <c r="C4588" s="270" t="s">
        <v>1923</v>
      </c>
      <c r="D4588" s="270" t="s">
        <v>1150</v>
      </c>
      <c r="E4588" s="277" t="s">
        <v>1156</v>
      </c>
      <c r="F4588" s="279" t="s">
        <v>484</v>
      </c>
    </row>
    <row r="4589" spans="1:6" x14ac:dyDescent="0.3">
      <c r="A4589" s="264" t="str">
        <f t="shared" si="71"/>
        <v>TrionGA</v>
      </c>
      <c r="B4589" s="269">
        <v>30753</v>
      </c>
      <c r="C4589" s="270" t="s">
        <v>4071</v>
      </c>
      <c r="D4589" s="270" t="s">
        <v>1150</v>
      </c>
      <c r="E4589" s="277" t="s">
        <v>1195</v>
      </c>
      <c r="F4589" s="279" t="s">
        <v>484</v>
      </c>
    </row>
    <row r="4590" spans="1:6" x14ac:dyDescent="0.3">
      <c r="A4590" s="264" t="str">
        <f t="shared" si="71"/>
        <v>PembrokeGA</v>
      </c>
      <c r="B4590" s="269">
        <v>31321</v>
      </c>
      <c r="C4590" s="270" t="s">
        <v>4072</v>
      </c>
      <c r="D4590" s="270" t="s">
        <v>1150</v>
      </c>
      <c r="E4590" s="277" t="s">
        <v>1190</v>
      </c>
      <c r="F4590" s="279" t="s">
        <v>484</v>
      </c>
    </row>
    <row r="4591" spans="1:6" x14ac:dyDescent="0.3">
      <c r="A4591" s="264" t="str">
        <f t="shared" si="71"/>
        <v>ColbertGA</v>
      </c>
      <c r="B4591" s="269">
        <v>30628</v>
      </c>
      <c r="C4591" s="270" t="s">
        <v>4073</v>
      </c>
      <c r="D4591" s="270" t="s">
        <v>1150</v>
      </c>
      <c r="E4591" s="277" t="s">
        <v>1154</v>
      </c>
      <c r="F4591" s="279" t="s">
        <v>484</v>
      </c>
    </row>
    <row r="4592" spans="1:6" x14ac:dyDescent="0.3">
      <c r="A4592" s="264" t="str">
        <f t="shared" si="71"/>
        <v>TownsendGA</v>
      </c>
      <c r="B4592" s="269">
        <v>31331</v>
      </c>
      <c r="C4592" s="270" t="s">
        <v>3559</v>
      </c>
      <c r="D4592" s="270" t="s">
        <v>1150</v>
      </c>
      <c r="E4592" s="277" t="s">
        <v>1160</v>
      </c>
      <c r="F4592" s="279" t="s">
        <v>484</v>
      </c>
    </row>
    <row r="4593" spans="1:6" x14ac:dyDescent="0.3">
      <c r="A4593" s="264" t="str">
        <f t="shared" si="71"/>
        <v>WhiteGA</v>
      </c>
      <c r="B4593" s="269">
        <v>30184</v>
      </c>
      <c r="C4593" s="270" t="s">
        <v>4074</v>
      </c>
      <c r="D4593" s="270" t="s">
        <v>1150</v>
      </c>
      <c r="E4593" s="277" t="s">
        <v>1156</v>
      </c>
      <c r="F4593" s="279" t="s">
        <v>484</v>
      </c>
    </row>
    <row r="4594" spans="1:6" x14ac:dyDescent="0.3">
      <c r="A4594" s="264" t="str">
        <f t="shared" si="71"/>
        <v>CentervilleGA</v>
      </c>
      <c r="B4594" s="269">
        <v>31028</v>
      </c>
      <c r="C4594" s="270" t="s">
        <v>4075</v>
      </c>
      <c r="D4594" s="270" t="s">
        <v>1150</v>
      </c>
      <c r="E4594" s="277" t="s">
        <v>1204</v>
      </c>
      <c r="F4594" s="279" t="s">
        <v>484</v>
      </c>
    </row>
    <row r="4595" spans="1:6" x14ac:dyDescent="0.3">
      <c r="A4595" s="264" t="str">
        <f t="shared" si="71"/>
        <v>Talking RockGA</v>
      </c>
      <c r="B4595" s="269">
        <v>30175</v>
      </c>
      <c r="C4595" s="270" t="s">
        <v>4076</v>
      </c>
      <c r="D4595" s="270" t="s">
        <v>1150</v>
      </c>
      <c r="E4595" s="277" t="s">
        <v>1156</v>
      </c>
      <c r="F4595" s="279" t="s">
        <v>484</v>
      </c>
    </row>
    <row r="4596" spans="1:6" x14ac:dyDescent="0.3">
      <c r="A4596" s="264" t="str">
        <f t="shared" si="71"/>
        <v>Silver CreekGA</v>
      </c>
      <c r="B4596" s="269">
        <v>30173</v>
      </c>
      <c r="C4596" s="270" t="s">
        <v>4077</v>
      </c>
      <c r="D4596" s="270" t="s">
        <v>1150</v>
      </c>
      <c r="E4596" s="277" t="s">
        <v>1189</v>
      </c>
      <c r="F4596" s="279" t="s">
        <v>484</v>
      </c>
    </row>
    <row r="4597" spans="1:6" x14ac:dyDescent="0.3">
      <c r="A4597" s="264" t="str">
        <f t="shared" si="71"/>
        <v>WaleskaGA</v>
      </c>
      <c r="B4597" s="269">
        <v>30183</v>
      </c>
      <c r="C4597" s="270" t="s">
        <v>4078</v>
      </c>
      <c r="D4597" s="270" t="s">
        <v>1150</v>
      </c>
      <c r="E4597" s="277" t="s">
        <v>1156</v>
      </c>
      <c r="F4597" s="279" t="s">
        <v>484</v>
      </c>
    </row>
    <row r="4598" spans="1:6" x14ac:dyDescent="0.3">
      <c r="A4598" s="264" t="str">
        <f t="shared" si="71"/>
        <v>AtlantaGA</v>
      </c>
      <c r="B4598" s="269">
        <v>30313</v>
      </c>
      <c r="C4598" s="270" t="s">
        <v>3954</v>
      </c>
      <c r="D4598" s="270" t="s">
        <v>1150</v>
      </c>
      <c r="E4598" s="277" t="s">
        <v>1156</v>
      </c>
      <c r="F4598" s="279" t="s">
        <v>484</v>
      </c>
    </row>
    <row r="4599" spans="1:6" x14ac:dyDescent="0.3">
      <c r="A4599" s="264" t="str">
        <f t="shared" si="71"/>
        <v>ApplingGA</v>
      </c>
      <c r="B4599" s="269">
        <v>30802</v>
      </c>
      <c r="C4599" s="270" t="s">
        <v>4079</v>
      </c>
      <c r="D4599" s="270" t="s">
        <v>1150</v>
      </c>
      <c r="E4599" s="277" t="s">
        <v>1157</v>
      </c>
      <c r="F4599" s="279" t="s">
        <v>484</v>
      </c>
    </row>
    <row r="4600" spans="1:6" x14ac:dyDescent="0.3">
      <c r="A4600" s="264" t="str">
        <f t="shared" si="71"/>
        <v>AltoGA</v>
      </c>
      <c r="B4600" s="269">
        <v>30510</v>
      </c>
      <c r="C4600" s="270" t="s">
        <v>4080</v>
      </c>
      <c r="D4600" s="270" t="s">
        <v>1150</v>
      </c>
      <c r="E4600" s="277" t="s">
        <v>1169</v>
      </c>
      <c r="F4600" s="279" t="s">
        <v>484</v>
      </c>
    </row>
    <row r="4601" spans="1:6" x14ac:dyDescent="0.3">
      <c r="A4601" s="264" t="str">
        <f t="shared" si="71"/>
        <v>BuchananGA</v>
      </c>
      <c r="B4601" s="269">
        <v>30113</v>
      </c>
      <c r="C4601" s="270" t="s">
        <v>4081</v>
      </c>
      <c r="D4601" s="270" t="s">
        <v>1150</v>
      </c>
      <c r="E4601" s="277" t="s">
        <v>1156</v>
      </c>
      <c r="F4601" s="279" t="s">
        <v>484</v>
      </c>
    </row>
    <row r="4602" spans="1:6" x14ac:dyDescent="0.3">
      <c r="A4602" s="264" t="str">
        <f t="shared" si="71"/>
        <v>VarnellGA</v>
      </c>
      <c r="B4602" s="269">
        <v>30710</v>
      </c>
      <c r="C4602" s="270" t="s">
        <v>4082</v>
      </c>
      <c r="D4602" s="270" t="s">
        <v>1150</v>
      </c>
      <c r="E4602" s="277" t="s">
        <v>1170</v>
      </c>
      <c r="F4602" s="279" t="s">
        <v>484</v>
      </c>
    </row>
    <row r="4603" spans="1:6" x14ac:dyDescent="0.3">
      <c r="A4603" s="264" t="str">
        <f t="shared" si="71"/>
        <v>ManchesterGA</v>
      </c>
      <c r="B4603" s="269">
        <v>31816</v>
      </c>
      <c r="C4603" s="270" t="s">
        <v>3180</v>
      </c>
      <c r="D4603" s="270" t="s">
        <v>1150</v>
      </c>
      <c r="E4603" s="277" t="s">
        <v>1156</v>
      </c>
      <c r="F4603" s="279" t="s">
        <v>484</v>
      </c>
    </row>
    <row r="4604" spans="1:6" x14ac:dyDescent="0.3">
      <c r="A4604" s="264" t="str">
        <f t="shared" si="71"/>
        <v>IndustrialGA</v>
      </c>
      <c r="B4604" s="269">
        <v>30735</v>
      </c>
      <c r="C4604" s="270" t="s">
        <v>4083</v>
      </c>
      <c r="D4604" s="270" t="s">
        <v>1150</v>
      </c>
      <c r="E4604" s="277" t="s">
        <v>1161</v>
      </c>
      <c r="F4604" s="279" t="s">
        <v>484</v>
      </c>
    </row>
    <row r="4605" spans="1:6" x14ac:dyDescent="0.3">
      <c r="A4605" s="264" t="str">
        <f t="shared" si="71"/>
        <v>Pine MountainGA</v>
      </c>
      <c r="B4605" s="269">
        <v>31822</v>
      </c>
      <c r="C4605" s="270" t="s">
        <v>4084</v>
      </c>
      <c r="D4605" s="270" t="s">
        <v>1150</v>
      </c>
      <c r="E4605" s="277" t="s">
        <v>922</v>
      </c>
      <c r="F4605" s="279" t="s">
        <v>484</v>
      </c>
    </row>
    <row r="4606" spans="1:6" x14ac:dyDescent="0.3">
      <c r="A4606" s="264" t="str">
        <f t="shared" si="71"/>
        <v>LakelandGA</v>
      </c>
      <c r="B4606" s="269">
        <v>31635</v>
      </c>
      <c r="C4606" s="270" t="s">
        <v>3621</v>
      </c>
      <c r="D4606" s="270" t="s">
        <v>1150</v>
      </c>
      <c r="E4606" s="277" t="s">
        <v>1202</v>
      </c>
      <c r="F4606" s="279" t="s">
        <v>484</v>
      </c>
    </row>
    <row r="4607" spans="1:6" x14ac:dyDescent="0.3">
      <c r="A4607" s="264" t="str">
        <f t="shared" si="71"/>
        <v>JesupGA</v>
      </c>
      <c r="B4607" s="269">
        <v>31546</v>
      </c>
      <c r="C4607" s="270" t="s">
        <v>1181</v>
      </c>
      <c r="D4607" s="270" t="s">
        <v>1150</v>
      </c>
      <c r="E4607" s="277" t="s">
        <v>1181</v>
      </c>
      <c r="F4607" s="279" t="s">
        <v>484</v>
      </c>
    </row>
    <row r="4608" spans="1:6" x14ac:dyDescent="0.3">
      <c r="A4608" s="264" t="str">
        <f t="shared" si="71"/>
        <v>AtlantaGA</v>
      </c>
      <c r="B4608" s="269">
        <v>30363</v>
      </c>
      <c r="C4608" s="270" t="s">
        <v>3954</v>
      </c>
      <c r="D4608" s="270" t="s">
        <v>1150</v>
      </c>
      <c r="E4608" s="277" t="s">
        <v>1156</v>
      </c>
      <c r="F4608" s="279" t="s">
        <v>484</v>
      </c>
    </row>
    <row r="4609" spans="1:6" x14ac:dyDescent="0.3">
      <c r="A4609" s="264" t="str">
        <f t="shared" si="71"/>
        <v>WrightsvilleGA</v>
      </c>
      <c r="B4609" s="269">
        <v>31096</v>
      </c>
      <c r="C4609" s="270" t="s">
        <v>4085</v>
      </c>
      <c r="D4609" s="270" t="s">
        <v>1150</v>
      </c>
      <c r="E4609" s="277" t="s">
        <v>1173</v>
      </c>
      <c r="F4609" s="279" t="s">
        <v>484</v>
      </c>
    </row>
    <row r="4610" spans="1:6" x14ac:dyDescent="0.3">
      <c r="A4610" s="264" t="str">
        <f t="shared" si="71"/>
        <v>CommerceGA</v>
      </c>
      <c r="B4610" s="269">
        <v>30530</v>
      </c>
      <c r="C4610" s="270" t="s">
        <v>2893</v>
      </c>
      <c r="D4610" s="270" t="s">
        <v>1150</v>
      </c>
      <c r="E4610" s="277" t="s">
        <v>1179</v>
      </c>
      <c r="F4610" s="279" t="s">
        <v>484</v>
      </c>
    </row>
    <row r="4611" spans="1:6" x14ac:dyDescent="0.3">
      <c r="A4611" s="264" t="str">
        <f t="shared" si="71"/>
        <v>WilliamsonGA</v>
      </c>
      <c r="B4611" s="269">
        <v>30292</v>
      </c>
      <c r="C4611" s="270" t="s">
        <v>4086</v>
      </c>
      <c r="D4611" s="270" t="s">
        <v>1150</v>
      </c>
      <c r="E4611" s="277" t="s">
        <v>1156</v>
      </c>
      <c r="F4611" s="279" t="s">
        <v>484</v>
      </c>
    </row>
    <row r="4612" spans="1:6" x14ac:dyDescent="0.3">
      <c r="A4612" s="264" t="str">
        <f t="shared" ref="A4612:A4675" si="72">CONCATENATE(C4612,D4612)</f>
        <v>DarienGA</v>
      </c>
      <c r="B4612" s="269">
        <v>31305</v>
      </c>
      <c r="C4612" s="270" t="s">
        <v>3466</v>
      </c>
      <c r="D4612" s="270" t="s">
        <v>1150</v>
      </c>
      <c r="E4612" s="277" t="s">
        <v>1160</v>
      </c>
      <c r="F4612" s="279" t="s">
        <v>484</v>
      </c>
    </row>
    <row r="4613" spans="1:6" x14ac:dyDescent="0.3">
      <c r="A4613" s="264" t="str">
        <f t="shared" si="72"/>
        <v>Rock SpringGA</v>
      </c>
      <c r="B4613" s="269">
        <v>30739</v>
      </c>
      <c r="C4613" s="270" t="s">
        <v>4087</v>
      </c>
      <c r="D4613" s="270" t="s">
        <v>1150</v>
      </c>
      <c r="E4613" s="277" t="s">
        <v>1165</v>
      </c>
      <c r="F4613" s="279" t="s">
        <v>484</v>
      </c>
    </row>
    <row r="4614" spans="1:6" x14ac:dyDescent="0.3">
      <c r="A4614" s="264" t="str">
        <f t="shared" si="72"/>
        <v>HamiltonGA</v>
      </c>
      <c r="B4614" s="269">
        <v>31811</v>
      </c>
      <c r="C4614" s="270" t="s">
        <v>3419</v>
      </c>
      <c r="D4614" s="270" t="s">
        <v>1150</v>
      </c>
      <c r="E4614" s="277" t="s">
        <v>922</v>
      </c>
      <c r="F4614" s="279" t="s">
        <v>484</v>
      </c>
    </row>
    <row r="4615" spans="1:6" x14ac:dyDescent="0.3">
      <c r="A4615" s="264" t="str">
        <f t="shared" si="72"/>
        <v>WoodbineGA</v>
      </c>
      <c r="B4615" s="269">
        <v>31569</v>
      </c>
      <c r="C4615" s="270" t="s">
        <v>4088</v>
      </c>
      <c r="D4615" s="270" t="s">
        <v>1150</v>
      </c>
      <c r="E4615" s="277" t="s">
        <v>1191</v>
      </c>
      <c r="F4615" s="279" t="s">
        <v>484</v>
      </c>
    </row>
    <row r="4616" spans="1:6" x14ac:dyDescent="0.3">
      <c r="A4616" s="264" t="str">
        <f t="shared" si="72"/>
        <v>Tybee IslandGA</v>
      </c>
      <c r="B4616" s="269">
        <v>31328</v>
      </c>
      <c r="C4616" s="270" t="s">
        <v>4089</v>
      </c>
      <c r="D4616" s="270" t="s">
        <v>1150</v>
      </c>
      <c r="E4616" s="277" t="s">
        <v>1190</v>
      </c>
      <c r="F4616" s="279" t="s">
        <v>484</v>
      </c>
    </row>
    <row r="4617" spans="1:6" x14ac:dyDescent="0.3">
      <c r="A4617" s="264" t="str">
        <f t="shared" si="72"/>
        <v>CataulaGA</v>
      </c>
      <c r="B4617" s="269">
        <v>31804</v>
      </c>
      <c r="C4617" s="270" t="s">
        <v>4090</v>
      </c>
      <c r="D4617" s="270" t="s">
        <v>1150</v>
      </c>
      <c r="E4617" s="277" t="s">
        <v>922</v>
      </c>
      <c r="F4617" s="279" t="s">
        <v>484</v>
      </c>
    </row>
    <row r="4618" spans="1:6" x14ac:dyDescent="0.3">
      <c r="A4618" s="264" t="str">
        <f t="shared" si="72"/>
        <v>MurrayvilleGA</v>
      </c>
      <c r="B4618" s="269">
        <v>30564</v>
      </c>
      <c r="C4618" s="270" t="s">
        <v>4091</v>
      </c>
      <c r="D4618" s="270" t="s">
        <v>1150</v>
      </c>
      <c r="E4618" s="277" t="s">
        <v>1107</v>
      </c>
      <c r="F4618" s="279" t="s">
        <v>484</v>
      </c>
    </row>
    <row r="4619" spans="1:6" x14ac:dyDescent="0.3">
      <c r="A4619" s="264" t="str">
        <f t="shared" si="72"/>
        <v>Mount AiryGA</v>
      </c>
      <c r="B4619" s="269">
        <v>30563</v>
      </c>
      <c r="C4619" s="270" t="s">
        <v>1755</v>
      </c>
      <c r="D4619" s="270" t="s">
        <v>1150</v>
      </c>
      <c r="E4619" s="277" t="s">
        <v>1169</v>
      </c>
      <c r="F4619" s="279" t="s">
        <v>484</v>
      </c>
    </row>
    <row r="4620" spans="1:6" x14ac:dyDescent="0.3">
      <c r="A4620" s="264" t="str">
        <f t="shared" si="72"/>
        <v>NichollsGA</v>
      </c>
      <c r="B4620" s="269">
        <v>31554</v>
      </c>
      <c r="C4620" s="270" t="s">
        <v>4092</v>
      </c>
      <c r="D4620" s="270" t="s">
        <v>1150</v>
      </c>
      <c r="E4620" s="277" t="s">
        <v>1172</v>
      </c>
      <c r="F4620" s="279" t="s">
        <v>484</v>
      </c>
    </row>
    <row r="4621" spans="1:6" x14ac:dyDescent="0.3">
      <c r="A4621" s="264" t="str">
        <f t="shared" si="72"/>
        <v>Norman ParkGA</v>
      </c>
      <c r="B4621" s="269">
        <v>31771</v>
      </c>
      <c r="C4621" s="270" t="s">
        <v>4093</v>
      </c>
      <c r="D4621" s="270" t="s">
        <v>1150</v>
      </c>
      <c r="E4621" s="277" t="s">
        <v>1188</v>
      </c>
      <c r="F4621" s="279" t="s">
        <v>484</v>
      </c>
    </row>
    <row r="4622" spans="1:6" x14ac:dyDescent="0.3">
      <c r="A4622" s="264" t="str">
        <f t="shared" si="72"/>
        <v>GrantvilleGA</v>
      </c>
      <c r="B4622" s="269">
        <v>30220</v>
      </c>
      <c r="C4622" s="270" t="s">
        <v>4094</v>
      </c>
      <c r="D4622" s="270" t="s">
        <v>1150</v>
      </c>
      <c r="E4622" s="277" t="s">
        <v>1156</v>
      </c>
      <c r="F4622" s="279" t="s">
        <v>484</v>
      </c>
    </row>
    <row r="4623" spans="1:6" x14ac:dyDescent="0.3">
      <c r="A4623" s="264" t="str">
        <f t="shared" si="72"/>
        <v>NahuntaGA</v>
      </c>
      <c r="B4623" s="269">
        <v>31553</v>
      </c>
      <c r="C4623" s="270" t="s">
        <v>4095</v>
      </c>
      <c r="D4623" s="270" t="s">
        <v>1150</v>
      </c>
      <c r="E4623" s="277" t="s">
        <v>1160</v>
      </c>
      <c r="F4623" s="279" t="s">
        <v>484</v>
      </c>
    </row>
    <row r="4624" spans="1:6" x14ac:dyDescent="0.3">
      <c r="A4624" s="264" t="str">
        <f t="shared" si="72"/>
        <v>AragonGA</v>
      </c>
      <c r="B4624" s="269">
        <v>30104</v>
      </c>
      <c r="C4624" s="270" t="s">
        <v>4096</v>
      </c>
      <c r="D4624" s="270" t="s">
        <v>1150</v>
      </c>
      <c r="E4624" s="277" t="s">
        <v>1163</v>
      </c>
      <c r="F4624" s="279" t="s">
        <v>484</v>
      </c>
    </row>
    <row r="4625" spans="1:6" x14ac:dyDescent="0.3">
      <c r="A4625" s="264" t="str">
        <f t="shared" si="72"/>
        <v>Buena VistaGA</v>
      </c>
      <c r="B4625" s="269">
        <v>31803</v>
      </c>
      <c r="C4625" s="270" t="s">
        <v>4097</v>
      </c>
      <c r="D4625" s="270" t="s">
        <v>1150</v>
      </c>
      <c r="E4625" s="277" t="s">
        <v>922</v>
      </c>
      <c r="F4625" s="279" t="s">
        <v>484</v>
      </c>
    </row>
    <row r="4626" spans="1:6" x14ac:dyDescent="0.3">
      <c r="A4626" s="264" t="str">
        <f t="shared" si="72"/>
        <v>BishopGA</v>
      </c>
      <c r="B4626" s="269">
        <v>30621</v>
      </c>
      <c r="C4626" s="270" t="s">
        <v>4098</v>
      </c>
      <c r="D4626" s="270" t="s">
        <v>1150</v>
      </c>
      <c r="E4626" s="277" t="s">
        <v>1154</v>
      </c>
      <c r="F4626" s="279" t="s">
        <v>484</v>
      </c>
    </row>
    <row r="4627" spans="1:6" x14ac:dyDescent="0.3">
      <c r="A4627" s="264" t="str">
        <f t="shared" si="72"/>
        <v>GreenvilleGA</v>
      </c>
      <c r="B4627" s="269">
        <v>30222</v>
      </c>
      <c r="C4627" s="270" t="s">
        <v>1706</v>
      </c>
      <c r="D4627" s="270" t="s">
        <v>1150</v>
      </c>
      <c r="E4627" s="277" t="s">
        <v>1156</v>
      </c>
      <c r="F4627" s="279" t="s">
        <v>484</v>
      </c>
    </row>
    <row r="4628" spans="1:6" x14ac:dyDescent="0.3">
      <c r="A4628" s="264" t="str">
        <f t="shared" si="72"/>
        <v>ComerGA</v>
      </c>
      <c r="B4628" s="269">
        <v>30629</v>
      </c>
      <c r="C4628" s="270" t="s">
        <v>4099</v>
      </c>
      <c r="D4628" s="270" t="s">
        <v>1150</v>
      </c>
      <c r="E4628" s="277" t="s">
        <v>1154</v>
      </c>
      <c r="F4628" s="279" t="s">
        <v>484</v>
      </c>
    </row>
    <row r="4629" spans="1:6" x14ac:dyDescent="0.3">
      <c r="A4629" s="264" t="str">
        <f t="shared" si="72"/>
        <v>FlintstoneGA</v>
      </c>
      <c r="B4629" s="269">
        <v>30725</v>
      </c>
      <c r="C4629" s="270" t="s">
        <v>4100</v>
      </c>
      <c r="D4629" s="270" t="s">
        <v>1150</v>
      </c>
      <c r="E4629" s="277" t="s">
        <v>1165</v>
      </c>
      <c r="F4629" s="279" t="s">
        <v>484</v>
      </c>
    </row>
    <row r="4630" spans="1:6" x14ac:dyDescent="0.3">
      <c r="A4630" s="264" t="str">
        <f t="shared" si="72"/>
        <v>ClermontGA</v>
      </c>
      <c r="B4630" s="269">
        <v>30527</v>
      </c>
      <c r="C4630" s="270" t="s">
        <v>3587</v>
      </c>
      <c r="D4630" s="270" t="s">
        <v>1150</v>
      </c>
      <c r="E4630" s="277" t="s">
        <v>1107</v>
      </c>
      <c r="F4630" s="279" t="s">
        <v>484</v>
      </c>
    </row>
    <row r="4631" spans="1:6" x14ac:dyDescent="0.3">
      <c r="A4631" s="264" t="str">
        <f t="shared" si="72"/>
        <v>NicholsonGA</v>
      </c>
      <c r="B4631" s="269">
        <v>30565</v>
      </c>
      <c r="C4631" s="270" t="s">
        <v>4101</v>
      </c>
      <c r="D4631" s="270" t="s">
        <v>1150</v>
      </c>
      <c r="E4631" s="277" t="s">
        <v>1179</v>
      </c>
      <c r="F4631" s="279" t="s">
        <v>484</v>
      </c>
    </row>
    <row r="4632" spans="1:6" x14ac:dyDescent="0.3">
      <c r="A4632" s="264" t="str">
        <f t="shared" si="72"/>
        <v>LindaleGA</v>
      </c>
      <c r="B4632" s="269">
        <v>30147</v>
      </c>
      <c r="C4632" s="270" t="s">
        <v>4102</v>
      </c>
      <c r="D4632" s="270" t="s">
        <v>1150</v>
      </c>
      <c r="E4632" s="277" t="s">
        <v>1189</v>
      </c>
      <c r="F4632" s="279" t="s">
        <v>484</v>
      </c>
    </row>
    <row r="4633" spans="1:6" x14ac:dyDescent="0.3">
      <c r="A4633" s="264" t="str">
        <f t="shared" si="72"/>
        <v>FairmountGA</v>
      </c>
      <c r="B4633" s="269">
        <v>30139</v>
      </c>
      <c r="C4633" s="270" t="s">
        <v>4103</v>
      </c>
      <c r="D4633" s="270" t="s">
        <v>1150</v>
      </c>
      <c r="E4633" s="277" t="s">
        <v>1161</v>
      </c>
      <c r="F4633" s="279" t="s">
        <v>484</v>
      </c>
    </row>
    <row r="4634" spans="1:6" x14ac:dyDescent="0.3">
      <c r="A4634" s="264" t="str">
        <f t="shared" si="72"/>
        <v>ZebulonGA</v>
      </c>
      <c r="B4634" s="269">
        <v>30295</v>
      </c>
      <c r="C4634" s="270" t="s">
        <v>4104</v>
      </c>
      <c r="D4634" s="270" t="s">
        <v>1150</v>
      </c>
      <c r="E4634" s="277" t="s">
        <v>1156</v>
      </c>
      <c r="F4634" s="279" t="s">
        <v>484</v>
      </c>
    </row>
    <row r="4635" spans="1:6" x14ac:dyDescent="0.3">
      <c r="A4635" s="264" t="str">
        <f t="shared" si="72"/>
        <v>HortenseGA</v>
      </c>
      <c r="B4635" s="269">
        <v>31543</v>
      </c>
      <c r="C4635" s="270" t="s">
        <v>4105</v>
      </c>
      <c r="D4635" s="270" t="s">
        <v>1150</v>
      </c>
      <c r="E4635" s="277" t="s">
        <v>1160</v>
      </c>
      <c r="F4635" s="279" t="s">
        <v>484</v>
      </c>
    </row>
    <row r="4636" spans="1:6" x14ac:dyDescent="0.3">
      <c r="A4636" s="264" t="str">
        <f t="shared" si="72"/>
        <v>MilnerGA</v>
      </c>
      <c r="B4636" s="269">
        <v>30257</v>
      </c>
      <c r="C4636" s="270" t="s">
        <v>4106</v>
      </c>
      <c r="D4636" s="270" t="s">
        <v>1150</v>
      </c>
      <c r="E4636" s="277" t="s">
        <v>1156</v>
      </c>
      <c r="F4636" s="279" t="s">
        <v>484</v>
      </c>
    </row>
    <row r="4637" spans="1:6" x14ac:dyDescent="0.3">
      <c r="A4637" s="264" t="str">
        <f t="shared" si="72"/>
        <v>DearingGA</v>
      </c>
      <c r="B4637" s="269">
        <v>30808</v>
      </c>
      <c r="C4637" s="270" t="s">
        <v>4107</v>
      </c>
      <c r="D4637" s="270" t="s">
        <v>1150</v>
      </c>
      <c r="E4637" s="277" t="s">
        <v>1157</v>
      </c>
      <c r="F4637" s="279" t="s">
        <v>484</v>
      </c>
    </row>
    <row r="4638" spans="1:6" x14ac:dyDescent="0.3">
      <c r="A4638" s="264" t="str">
        <f t="shared" si="72"/>
        <v>ScottdaleGA</v>
      </c>
      <c r="B4638" s="269">
        <v>30079</v>
      </c>
      <c r="C4638" s="270" t="s">
        <v>4108</v>
      </c>
      <c r="D4638" s="270" t="s">
        <v>1150</v>
      </c>
      <c r="E4638" s="277" t="s">
        <v>1156</v>
      </c>
      <c r="F4638" s="279" t="s">
        <v>484</v>
      </c>
    </row>
    <row r="4639" spans="1:6" x14ac:dyDescent="0.3">
      <c r="A4639" s="264" t="str">
        <f t="shared" si="72"/>
        <v>AllenhurstGA</v>
      </c>
      <c r="B4639" s="269">
        <v>31301</v>
      </c>
      <c r="C4639" s="270" t="s">
        <v>4109</v>
      </c>
      <c r="D4639" s="270" t="s">
        <v>1150</v>
      </c>
      <c r="E4639" s="277" t="s">
        <v>1177</v>
      </c>
      <c r="F4639" s="279" t="s">
        <v>484</v>
      </c>
    </row>
    <row r="4640" spans="1:6" x14ac:dyDescent="0.3">
      <c r="A4640" s="264" t="str">
        <f t="shared" si="72"/>
        <v>Rising FawnGA</v>
      </c>
      <c r="B4640" s="269">
        <v>30738</v>
      </c>
      <c r="C4640" s="270" t="s">
        <v>4110</v>
      </c>
      <c r="D4640" s="270" t="s">
        <v>1150</v>
      </c>
      <c r="E4640" s="277" t="s">
        <v>1165</v>
      </c>
      <c r="F4640" s="279" t="s">
        <v>484</v>
      </c>
    </row>
    <row r="4641" spans="1:6" x14ac:dyDescent="0.3">
      <c r="A4641" s="264" t="str">
        <f t="shared" si="72"/>
        <v>EllavilleGA</v>
      </c>
      <c r="B4641" s="269">
        <v>31806</v>
      </c>
      <c r="C4641" s="270" t="s">
        <v>4111</v>
      </c>
      <c r="D4641" s="270" t="s">
        <v>1150</v>
      </c>
      <c r="E4641" s="277" t="s">
        <v>1153</v>
      </c>
      <c r="F4641" s="279" t="s">
        <v>484</v>
      </c>
    </row>
    <row r="4642" spans="1:6" x14ac:dyDescent="0.3">
      <c r="A4642" s="264" t="str">
        <f t="shared" si="72"/>
        <v>WhitesburgGA</v>
      </c>
      <c r="B4642" s="269">
        <v>30185</v>
      </c>
      <c r="C4642" s="270" t="s">
        <v>4112</v>
      </c>
      <c r="D4642" s="270" t="s">
        <v>1150</v>
      </c>
      <c r="E4642" s="277" t="s">
        <v>1156</v>
      </c>
      <c r="F4642" s="279" t="s">
        <v>484</v>
      </c>
    </row>
    <row r="4643" spans="1:6" x14ac:dyDescent="0.3">
      <c r="A4643" s="264" t="str">
        <f t="shared" si="72"/>
        <v>GillsvilleGA</v>
      </c>
      <c r="B4643" s="269">
        <v>30543</v>
      </c>
      <c r="C4643" s="270" t="s">
        <v>4113</v>
      </c>
      <c r="D4643" s="270" t="s">
        <v>1150</v>
      </c>
      <c r="E4643" s="277" t="s">
        <v>1107</v>
      </c>
      <c r="F4643" s="279" t="s">
        <v>484</v>
      </c>
    </row>
    <row r="4644" spans="1:6" x14ac:dyDescent="0.3">
      <c r="A4644" s="264" t="str">
        <f t="shared" si="72"/>
        <v>OchlockneeGA</v>
      </c>
      <c r="B4644" s="269">
        <v>31773</v>
      </c>
      <c r="C4644" s="270" t="s">
        <v>4114</v>
      </c>
      <c r="D4644" s="270" t="s">
        <v>1150</v>
      </c>
      <c r="E4644" s="277" t="s">
        <v>1198</v>
      </c>
      <c r="F4644" s="279" t="s">
        <v>484</v>
      </c>
    </row>
    <row r="4645" spans="1:6" x14ac:dyDescent="0.3">
      <c r="A4645" s="264" t="str">
        <f t="shared" si="72"/>
        <v>TaylorsvilleGA</v>
      </c>
      <c r="B4645" s="269">
        <v>30178</v>
      </c>
      <c r="C4645" s="270" t="s">
        <v>4115</v>
      </c>
      <c r="D4645" s="270" t="s">
        <v>1150</v>
      </c>
      <c r="E4645" s="277" t="s">
        <v>1156</v>
      </c>
      <c r="F4645" s="279" t="s">
        <v>484</v>
      </c>
    </row>
    <row r="4646" spans="1:6" x14ac:dyDescent="0.3">
      <c r="A4646" s="264" t="str">
        <f t="shared" si="72"/>
        <v>BroxtonGA</v>
      </c>
      <c r="B4646" s="269">
        <v>31519</v>
      </c>
      <c r="C4646" s="270" t="s">
        <v>4116</v>
      </c>
      <c r="D4646" s="270" t="s">
        <v>1150</v>
      </c>
      <c r="E4646" s="277" t="s">
        <v>1172</v>
      </c>
      <c r="F4646" s="279" t="s">
        <v>484</v>
      </c>
    </row>
    <row r="4647" spans="1:6" x14ac:dyDescent="0.3">
      <c r="A4647" s="264" t="str">
        <f t="shared" si="72"/>
        <v>CrandallGA</v>
      </c>
      <c r="B4647" s="269">
        <v>30711</v>
      </c>
      <c r="C4647" s="270" t="s">
        <v>4117</v>
      </c>
      <c r="D4647" s="270" t="s">
        <v>1150</v>
      </c>
      <c r="E4647" s="277" t="s">
        <v>1170</v>
      </c>
      <c r="F4647" s="279" t="s">
        <v>484</v>
      </c>
    </row>
    <row r="4648" spans="1:6" x14ac:dyDescent="0.3">
      <c r="A4648" s="264" t="str">
        <f t="shared" si="72"/>
        <v>PendergrassGA</v>
      </c>
      <c r="B4648" s="269">
        <v>30567</v>
      </c>
      <c r="C4648" s="270" t="s">
        <v>4118</v>
      </c>
      <c r="D4648" s="270" t="s">
        <v>1150</v>
      </c>
      <c r="E4648" s="277" t="s">
        <v>1179</v>
      </c>
      <c r="F4648" s="279" t="s">
        <v>484</v>
      </c>
    </row>
    <row r="4649" spans="1:6" x14ac:dyDescent="0.3">
      <c r="A4649" s="264" t="str">
        <f t="shared" si="72"/>
        <v>ValdostaGA</v>
      </c>
      <c r="B4649" s="269">
        <v>31606</v>
      </c>
      <c r="C4649" s="270" t="s">
        <v>1202</v>
      </c>
      <c r="D4649" s="270" t="s">
        <v>1150</v>
      </c>
      <c r="E4649" s="277" t="s">
        <v>1202</v>
      </c>
      <c r="F4649" s="279" t="s">
        <v>484</v>
      </c>
    </row>
    <row r="4650" spans="1:6" x14ac:dyDescent="0.3">
      <c r="A4650" s="264" t="str">
        <f t="shared" si="72"/>
        <v>Waverly HallGA</v>
      </c>
      <c r="B4650" s="269">
        <v>31831</v>
      </c>
      <c r="C4650" s="270" t="s">
        <v>4119</v>
      </c>
      <c r="D4650" s="270" t="s">
        <v>1150</v>
      </c>
      <c r="E4650" s="277" t="s">
        <v>922</v>
      </c>
      <c r="F4650" s="279" t="s">
        <v>484</v>
      </c>
    </row>
    <row r="4651" spans="1:6" x14ac:dyDescent="0.3">
      <c r="A4651" s="264" t="str">
        <f t="shared" si="72"/>
        <v>MansfieldGA</v>
      </c>
      <c r="B4651" s="269">
        <v>30055</v>
      </c>
      <c r="C4651" s="270" t="s">
        <v>1977</v>
      </c>
      <c r="D4651" s="270" t="s">
        <v>1150</v>
      </c>
      <c r="E4651" s="277" t="s">
        <v>1156</v>
      </c>
      <c r="F4651" s="279" t="s">
        <v>484</v>
      </c>
    </row>
    <row r="4652" spans="1:6" x14ac:dyDescent="0.3">
      <c r="A4652" s="264" t="str">
        <f t="shared" si="72"/>
        <v>BostonGA</v>
      </c>
      <c r="B4652" s="269">
        <v>31626</v>
      </c>
      <c r="C4652" s="270" t="s">
        <v>4120</v>
      </c>
      <c r="D4652" s="270" t="s">
        <v>1150</v>
      </c>
      <c r="E4652" s="277" t="s">
        <v>1198</v>
      </c>
      <c r="F4652" s="279" t="s">
        <v>484</v>
      </c>
    </row>
    <row r="4653" spans="1:6" x14ac:dyDescent="0.3">
      <c r="A4653" s="264" t="str">
        <f t="shared" si="72"/>
        <v>RobertaGA</v>
      </c>
      <c r="B4653" s="269">
        <v>31078</v>
      </c>
      <c r="C4653" s="270" t="s">
        <v>4121</v>
      </c>
      <c r="D4653" s="270" t="s">
        <v>1150</v>
      </c>
      <c r="E4653" s="277" t="s">
        <v>1184</v>
      </c>
      <c r="F4653" s="279" t="s">
        <v>484</v>
      </c>
    </row>
    <row r="4654" spans="1:6" x14ac:dyDescent="0.3">
      <c r="A4654" s="264" t="str">
        <f t="shared" si="72"/>
        <v>MorelandGA</v>
      </c>
      <c r="B4654" s="269">
        <v>30259</v>
      </c>
      <c r="C4654" s="270" t="s">
        <v>4122</v>
      </c>
      <c r="D4654" s="270" t="s">
        <v>1150</v>
      </c>
      <c r="E4654" s="277" t="s">
        <v>1156</v>
      </c>
      <c r="F4654" s="279" t="s">
        <v>484</v>
      </c>
    </row>
    <row r="4655" spans="1:6" x14ac:dyDescent="0.3">
      <c r="A4655" s="264" t="str">
        <f t="shared" si="72"/>
        <v>WaynesvilleGA</v>
      </c>
      <c r="B4655" s="269">
        <v>31566</v>
      </c>
      <c r="C4655" s="270" t="s">
        <v>4123</v>
      </c>
      <c r="D4655" s="270" t="s">
        <v>1150</v>
      </c>
      <c r="E4655" s="277" t="s">
        <v>1160</v>
      </c>
      <c r="F4655" s="279" t="s">
        <v>484</v>
      </c>
    </row>
    <row r="4656" spans="1:6" x14ac:dyDescent="0.3">
      <c r="A4656" s="264" t="str">
        <f t="shared" si="72"/>
        <v>Cave SpringGA</v>
      </c>
      <c r="B4656" s="269">
        <v>30124</v>
      </c>
      <c r="C4656" s="270" t="s">
        <v>4124</v>
      </c>
      <c r="D4656" s="270" t="s">
        <v>1150</v>
      </c>
      <c r="E4656" s="277" t="s">
        <v>1189</v>
      </c>
      <c r="F4656" s="279" t="s">
        <v>484</v>
      </c>
    </row>
    <row r="4657" spans="1:6" x14ac:dyDescent="0.3">
      <c r="A4657" s="264" t="str">
        <f t="shared" si="72"/>
        <v>FairmountGA</v>
      </c>
      <c r="B4657" s="269">
        <v>30171</v>
      </c>
      <c r="C4657" s="270" t="s">
        <v>4103</v>
      </c>
      <c r="D4657" s="270" t="s">
        <v>1150</v>
      </c>
      <c r="E4657" s="277" t="s">
        <v>1161</v>
      </c>
      <c r="F4657" s="279" t="s">
        <v>484</v>
      </c>
    </row>
    <row r="4658" spans="1:6" x14ac:dyDescent="0.3">
      <c r="A4658" s="264" t="str">
        <f t="shared" si="72"/>
        <v>BrooksGA</v>
      </c>
      <c r="B4658" s="269">
        <v>30205</v>
      </c>
      <c r="C4658" s="270" t="s">
        <v>3223</v>
      </c>
      <c r="D4658" s="270" t="s">
        <v>1150</v>
      </c>
      <c r="E4658" s="277" t="s">
        <v>1156</v>
      </c>
      <c r="F4658" s="279" t="s">
        <v>484</v>
      </c>
    </row>
    <row r="4659" spans="1:6" x14ac:dyDescent="0.3">
      <c r="A4659" s="264" t="str">
        <f t="shared" si="72"/>
        <v>JulietteGA</v>
      </c>
      <c r="B4659" s="269">
        <v>31046</v>
      </c>
      <c r="C4659" s="270" t="s">
        <v>4125</v>
      </c>
      <c r="D4659" s="270" t="s">
        <v>1150</v>
      </c>
      <c r="E4659" s="277" t="s">
        <v>1184</v>
      </c>
      <c r="F4659" s="279" t="s">
        <v>484</v>
      </c>
    </row>
    <row r="4660" spans="1:6" x14ac:dyDescent="0.3">
      <c r="A4660" s="264" t="str">
        <f t="shared" si="72"/>
        <v>RutledgeGA</v>
      </c>
      <c r="B4660" s="269">
        <v>30663</v>
      </c>
      <c r="C4660" s="270" t="s">
        <v>4126</v>
      </c>
      <c r="D4660" s="270" t="s">
        <v>1150</v>
      </c>
      <c r="E4660" s="277" t="s">
        <v>1156</v>
      </c>
      <c r="F4660" s="279" t="s">
        <v>484</v>
      </c>
    </row>
    <row r="4661" spans="1:6" x14ac:dyDescent="0.3">
      <c r="A4661" s="264" t="str">
        <f t="shared" si="72"/>
        <v>EastanolleeGA</v>
      </c>
      <c r="B4661" s="269">
        <v>30538</v>
      </c>
      <c r="C4661" s="270" t="s">
        <v>4127</v>
      </c>
      <c r="D4661" s="270" t="s">
        <v>1150</v>
      </c>
      <c r="E4661" s="277" t="s">
        <v>1200</v>
      </c>
      <c r="F4661" s="279" t="s">
        <v>484</v>
      </c>
    </row>
    <row r="4662" spans="1:6" x14ac:dyDescent="0.3">
      <c r="A4662" s="264" t="str">
        <f t="shared" si="72"/>
        <v>RangerGA</v>
      </c>
      <c r="B4662" s="269">
        <v>30734</v>
      </c>
      <c r="C4662" s="270" t="s">
        <v>4128</v>
      </c>
      <c r="D4662" s="270" t="s">
        <v>1150</v>
      </c>
      <c r="E4662" s="277" t="s">
        <v>1161</v>
      </c>
      <c r="F4662" s="279" t="s">
        <v>484</v>
      </c>
    </row>
    <row r="4663" spans="1:6" x14ac:dyDescent="0.3">
      <c r="A4663" s="264" t="str">
        <f t="shared" si="72"/>
        <v>Lookout MountainGA</v>
      </c>
      <c r="B4663" s="269">
        <v>30750</v>
      </c>
      <c r="C4663" s="270" t="s">
        <v>4129</v>
      </c>
      <c r="D4663" s="270" t="s">
        <v>1150</v>
      </c>
      <c r="E4663" s="277" t="s">
        <v>1165</v>
      </c>
      <c r="F4663" s="279" t="s">
        <v>484</v>
      </c>
    </row>
    <row r="4664" spans="1:6" x14ac:dyDescent="0.3">
      <c r="A4664" s="264" t="str">
        <f t="shared" si="72"/>
        <v>CarrolltonGA</v>
      </c>
      <c r="B4664" s="269">
        <v>30170</v>
      </c>
      <c r="C4664" s="270" t="s">
        <v>1438</v>
      </c>
      <c r="D4664" s="270" t="s">
        <v>1150</v>
      </c>
      <c r="E4664" s="277" t="s">
        <v>1156</v>
      </c>
      <c r="F4664" s="279" t="s">
        <v>484</v>
      </c>
    </row>
    <row r="4665" spans="1:6" x14ac:dyDescent="0.3">
      <c r="A4665" s="264" t="str">
        <f t="shared" si="72"/>
        <v>PattersonGA</v>
      </c>
      <c r="B4665" s="269">
        <v>31557</v>
      </c>
      <c r="C4665" s="270" t="s">
        <v>2753</v>
      </c>
      <c r="D4665" s="270" t="s">
        <v>1150</v>
      </c>
      <c r="E4665" s="277" t="s">
        <v>1206</v>
      </c>
      <c r="F4665" s="279" t="s">
        <v>484</v>
      </c>
    </row>
    <row r="4666" spans="1:6" x14ac:dyDescent="0.3">
      <c r="A4666" s="264" t="str">
        <f t="shared" si="72"/>
        <v>DoerunGA</v>
      </c>
      <c r="B4666" s="269">
        <v>31744</v>
      </c>
      <c r="C4666" s="270" t="s">
        <v>4130</v>
      </c>
      <c r="D4666" s="270" t="s">
        <v>1150</v>
      </c>
      <c r="E4666" s="277" t="s">
        <v>1188</v>
      </c>
      <c r="F4666" s="279" t="s">
        <v>484</v>
      </c>
    </row>
    <row r="4667" spans="1:6" x14ac:dyDescent="0.3">
      <c r="A4667" s="264" t="str">
        <f t="shared" si="72"/>
        <v>MaukGA</v>
      </c>
      <c r="B4667" s="269">
        <v>31801</v>
      </c>
      <c r="C4667" s="270" t="s">
        <v>4131</v>
      </c>
      <c r="D4667" s="270" t="s">
        <v>1150</v>
      </c>
      <c r="E4667" s="277" t="s">
        <v>922</v>
      </c>
      <c r="F4667" s="279" t="s">
        <v>484</v>
      </c>
    </row>
    <row r="4668" spans="1:6" x14ac:dyDescent="0.3">
      <c r="A4668" s="264" t="str">
        <f t="shared" si="72"/>
        <v>WoodburyGA</v>
      </c>
      <c r="B4668" s="269">
        <v>30293</v>
      </c>
      <c r="C4668" s="270" t="s">
        <v>3484</v>
      </c>
      <c r="D4668" s="270" t="s">
        <v>1150</v>
      </c>
      <c r="E4668" s="277" t="s">
        <v>1156</v>
      </c>
      <c r="F4668" s="279" t="s">
        <v>484</v>
      </c>
    </row>
    <row r="4669" spans="1:6" x14ac:dyDescent="0.3">
      <c r="A4669" s="264" t="str">
        <f t="shared" si="72"/>
        <v>ArmucheeGA</v>
      </c>
      <c r="B4669" s="269">
        <v>30105</v>
      </c>
      <c r="C4669" s="270" t="s">
        <v>4132</v>
      </c>
      <c r="D4669" s="270" t="s">
        <v>1150</v>
      </c>
      <c r="E4669" s="277" t="s">
        <v>1189</v>
      </c>
      <c r="F4669" s="279" t="s">
        <v>484</v>
      </c>
    </row>
    <row r="4670" spans="1:6" x14ac:dyDescent="0.3">
      <c r="A4670" s="264" t="str">
        <f t="shared" si="72"/>
        <v>MenloGA</v>
      </c>
      <c r="B4670" s="269">
        <v>30731</v>
      </c>
      <c r="C4670" s="270" t="s">
        <v>4133</v>
      </c>
      <c r="D4670" s="270" t="s">
        <v>1150</v>
      </c>
      <c r="E4670" s="277" t="s">
        <v>1195</v>
      </c>
      <c r="F4670" s="279" t="s">
        <v>484</v>
      </c>
    </row>
    <row r="4671" spans="1:6" x14ac:dyDescent="0.3">
      <c r="A4671" s="264" t="str">
        <f t="shared" si="72"/>
        <v>OdumGA</v>
      </c>
      <c r="B4671" s="269">
        <v>31555</v>
      </c>
      <c r="C4671" s="270" t="s">
        <v>4134</v>
      </c>
      <c r="D4671" s="270" t="s">
        <v>1150</v>
      </c>
      <c r="E4671" s="277" t="s">
        <v>1181</v>
      </c>
      <c r="F4671" s="279" t="s">
        <v>484</v>
      </c>
    </row>
    <row r="4672" spans="1:6" x14ac:dyDescent="0.3">
      <c r="A4672" s="264" t="str">
        <f t="shared" si="72"/>
        <v>BuckheadGA</v>
      </c>
      <c r="B4672" s="269">
        <v>30625</v>
      </c>
      <c r="C4672" s="270" t="s">
        <v>4135</v>
      </c>
      <c r="D4672" s="270" t="s">
        <v>1150</v>
      </c>
      <c r="E4672" s="277" t="s">
        <v>1156</v>
      </c>
      <c r="F4672" s="279" t="s">
        <v>484</v>
      </c>
    </row>
    <row r="4673" spans="1:6" x14ac:dyDescent="0.3">
      <c r="A4673" s="264" t="str">
        <f t="shared" si="72"/>
        <v>GeorgetownGA</v>
      </c>
      <c r="B4673" s="269">
        <v>39854</v>
      </c>
      <c r="C4673" s="270" t="s">
        <v>2162</v>
      </c>
      <c r="D4673" s="270" t="s">
        <v>1150</v>
      </c>
      <c r="E4673" s="277" t="s">
        <v>932</v>
      </c>
      <c r="F4673" s="279" t="s">
        <v>484</v>
      </c>
    </row>
    <row r="4674" spans="1:6" x14ac:dyDescent="0.3">
      <c r="A4674" s="264" t="str">
        <f t="shared" si="72"/>
        <v>CussetaGA</v>
      </c>
      <c r="B4674" s="269">
        <v>31805</v>
      </c>
      <c r="C4674" s="270" t="s">
        <v>1500</v>
      </c>
      <c r="D4674" s="270" t="s">
        <v>1150</v>
      </c>
      <c r="E4674" s="277" t="s">
        <v>922</v>
      </c>
      <c r="F4674" s="279" t="s">
        <v>484</v>
      </c>
    </row>
    <row r="4675" spans="1:6" x14ac:dyDescent="0.3">
      <c r="A4675" s="264" t="str">
        <f t="shared" si="72"/>
        <v>JeffersonvilleGA</v>
      </c>
      <c r="B4675" s="269">
        <v>31044</v>
      </c>
      <c r="C4675" s="270" t="s">
        <v>4136</v>
      </c>
      <c r="D4675" s="270" t="s">
        <v>1150</v>
      </c>
      <c r="E4675" s="277" t="s">
        <v>1184</v>
      </c>
      <c r="F4675" s="279" t="s">
        <v>484</v>
      </c>
    </row>
    <row r="4676" spans="1:6" x14ac:dyDescent="0.3">
      <c r="A4676" s="264" t="str">
        <f t="shared" ref="A4676:A4739" si="73">CONCATENATE(C4676,D4676)</f>
        <v>AtlantaGA</v>
      </c>
      <c r="B4676" s="269">
        <v>30303</v>
      </c>
      <c r="C4676" s="270" t="s">
        <v>3954</v>
      </c>
      <c r="D4676" s="270" t="s">
        <v>1150</v>
      </c>
      <c r="E4676" s="277" t="s">
        <v>1156</v>
      </c>
      <c r="F4676" s="279" t="s">
        <v>484</v>
      </c>
    </row>
    <row r="4677" spans="1:6" x14ac:dyDescent="0.3">
      <c r="A4677" s="264" t="str">
        <f t="shared" si="73"/>
        <v>UvaldaGA</v>
      </c>
      <c r="B4677" s="269">
        <v>30473</v>
      </c>
      <c r="C4677" s="270" t="s">
        <v>4137</v>
      </c>
      <c r="D4677" s="270" t="s">
        <v>1150</v>
      </c>
      <c r="E4677" s="277" t="s">
        <v>1203</v>
      </c>
      <c r="F4677" s="279" t="s">
        <v>484</v>
      </c>
    </row>
    <row r="4678" spans="1:6" x14ac:dyDescent="0.3">
      <c r="A4678" s="264" t="str">
        <f t="shared" si="73"/>
        <v>ScrevenGA</v>
      </c>
      <c r="B4678" s="269">
        <v>31560</v>
      </c>
      <c r="C4678" s="270" t="s">
        <v>4138</v>
      </c>
      <c r="D4678" s="270" t="s">
        <v>1150</v>
      </c>
      <c r="E4678" s="277" t="s">
        <v>1181</v>
      </c>
      <c r="F4678" s="279" t="s">
        <v>484</v>
      </c>
    </row>
    <row r="4679" spans="1:6" x14ac:dyDescent="0.3">
      <c r="A4679" s="264" t="str">
        <f t="shared" si="73"/>
        <v>LexingtonGA</v>
      </c>
      <c r="B4679" s="269">
        <v>30648</v>
      </c>
      <c r="C4679" s="270" t="s">
        <v>1401</v>
      </c>
      <c r="D4679" s="270" t="s">
        <v>1150</v>
      </c>
      <c r="E4679" s="277" t="s">
        <v>1154</v>
      </c>
      <c r="F4679" s="279" t="s">
        <v>484</v>
      </c>
    </row>
    <row r="4680" spans="1:6" x14ac:dyDescent="0.3">
      <c r="A4680" s="264" t="str">
        <f t="shared" si="73"/>
        <v>Mount VernonGA</v>
      </c>
      <c r="B4680" s="269">
        <v>30445</v>
      </c>
      <c r="C4680" s="270" t="s">
        <v>1322</v>
      </c>
      <c r="D4680" s="270" t="s">
        <v>1150</v>
      </c>
      <c r="E4680" s="277" t="s">
        <v>1203</v>
      </c>
      <c r="F4680" s="279" t="s">
        <v>484</v>
      </c>
    </row>
    <row r="4681" spans="1:6" x14ac:dyDescent="0.3">
      <c r="A4681" s="264" t="str">
        <f t="shared" si="73"/>
        <v>RentzGA</v>
      </c>
      <c r="B4681" s="269">
        <v>31075</v>
      </c>
      <c r="C4681" s="270" t="s">
        <v>4139</v>
      </c>
      <c r="D4681" s="270" t="s">
        <v>1150</v>
      </c>
      <c r="E4681" s="277" t="s">
        <v>1173</v>
      </c>
      <c r="F4681" s="279" t="s">
        <v>484</v>
      </c>
    </row>
    <row r="4682" spans="1:6" x14ac:dyDescent="0.3">
      <c r="A4682" s="264" t="str">
        <f t="shared" si="73"/>
        <v>WacoGA</v>
      </c>
      <c r="B4682" s="269">
        <v>30182</v>
      </c>
      <c r="C4682" s="270" t="s">
        <v>2276</v>
      </c>
      <c r="D4682" s="270" t="s">
        <v>1150</v>
      </c>
      <c r="E4682" s="277" t="s">
        <v>1156</v>
      </c>
      <c r="F4682" s="279" t="s">
        <v>484</v>
      </c>
    </row>
    <row r="4683" spans="1:6" x14ac:dyDescent="0.3">
      <c r="A4683" s="264" t="str">
        <f t="shared" si="73"/>
        <v>ConcordGA</v>
      </c>
      <c r="B4683" s="269">
        <v>30206</v>
      </c>
      <c r="C4683" s="270" t="s">
        <v>1820</v>
      </c>
      <c r="D4683" s="270" t="s">
        <v>1150</v>
      </c>
      <c r="E4683" s="277" t="s">
        <v>1156</v>
      </c>
      <c r="F4683" s="279" t="s">
        <v>484</v>
      </c>
    </row>
    <row r="4684" spans="1:6" x14ac:dyDescent="0.3">
      <c r="A4684" s="264" t="str">
        <f t="shared" si="73"/>
        <v>AugustaGA</v>
      </c>
      <c r="B4684" s="269">
        <v>30805</v>
      </c>
      <c r="C4684" s="270" t="s">
        <v>3960</v>
      </c>
      <c r="D4684" s="270" t="s">
        <v>1150</v>
      </c>
      <c r="E4684" s="277" t="s">
        <v>1157</v>
      </c>
      <c r="F4684" s="279" t="s">
        <v>484</v>
      </c>
    </row>
    <row r="4685" spans="1:6" x14ac:dyDescent="0.3">
      <c r="A4685" s="264" t="str">
        <f t="shared" si="73"/>
        <v>PortalGA</v>
      </c>
      <c r="B4685" s="269">
        <v>30450</v>
      </c>
      <c r="C4685" s="270" t="s">
        <v>4140</v>
      </c>
      <c r="D4685" s="270" t="s">
        <v>1150</v>
      </c>
      <c r="E4685" s="277" t="s">
        <v>1193</v>
      </c>
      <c r="F4685" s="279" t="s">
        <v>484</v>
      </c>
    </row>
    <row r="4686" spans="1:6" x14ac:dyDescent="0.3">
      <c r="A4686" s="264" t="str">
        <f t="shared" si="73"/>
        <v>MeansvilleGA</v>
      </c>
      <c r="B4686" s="269">
        <v>30256</v>
      </c>
      <c r="C4686" s="270" t="s">
        <v>4141</v>
      </c>
      <c r="D4686" s="270" t="s">
        <v>1150</v>
      </c>
      <c r="E4686" s="277" t="s">
        <v>1156</v>
      </c>
      <c r="F4686" s="279" t="s">
        <v>484</v>
      </c>
    </row>
    <row r="4687" spans="1:6" x14ac:dyDescent="0.3">
      <c r="A4687" s="264" t="str">
        <f t="shared" si="73"/>
        <v>CrawfordGA</v>
      </c>
      <c r="B4687" s="269">
        <v>30630</v>
      </c>
      <c r="C4687" s="270" t="s">
        <v>4142</v>
      </c>
      <c r="D4687" s="270" t="s">
        <v>1150</v>
      </c>
      <c r="E4687" s="277" t="s">
        <v>1154</v>
      </c>
      <c r="F4687" s="279" t="s">
        <v>484</v>
      </c>
    </row>
    <row r="4688" spans="1:6" x14ac:dyDescent="0.3">
      <c r="A4688" s="264" t="str">
        <f t="shared" si="73"/>
        <v>OmegaGA</v>
      </c>
      <c r="B4688" s="269">
        <v>31775</v>
      </c>
      <c r="C4688" s="270" t="s">
        <v>4143</v>
      </c>
      <c r="D4688" s="270" t="s">
        <v>1150</v>
      </c>
      <c r="E4688" s="277" t="s">
        <v>1199</v>
      </c>
      <c r="F4688" s="279" t="s">
        <v>484</v>
      </c>
    </row>
    <row r="4689" spans="1:6" x14ac:dyDescent="0.3">
      <c r="A4689" s="264" t="str">
        <f t="shared" si="73"/>
        <v>EllerslieGA</v>
      </c>
      <c r="B4689" s="269">
        <v>31807</v>
      </c>
      <c r="C4689" s="270" t="s">
        <v>4144</v>
      </c>
      <c r="D4689" s="270" t="s">
        <v>1150</v>
      </c>
      <c r="E4689" s="277" t="s">
        <v>922</v>
      </c>
      <c r="F4689" s="279" t="s">
        <v>484</v>
      </c>
    </row>
    <row r="4690" spans="1:6" x14ac:dyDescent="0.3">
      <c r="A4690" s="264" t="str">
        <f t="shared" si="73"/>
        <v>NewbornGA</v>
      </c>
      <c r="B4690" s="269">
        <v>30056</v>
      </c>
      <c r="C4690" s="270" t="s">
        <v>4145</v>
      </c>
      <c r="D4690" s="270" t="s">
        <v>1150</v>
      </c>
      <c r="E4690" s="277" t="s">
        <v>1156</v>
      </c>
      <c r="F4690" s="279" t="s">
        <v>484</v>
      </c>
    </row>
    <row r="4691" spans="1:6" x14ac:dyDescent="0.3">
      <c r="A4691" s="264" t="str">
        <f t="shared" si="73"/>
        <v>PavoGA</v>
      </c>
      <c r="B4691" s="269">
        <v>31778</v>
      </c>
      <c r="C4691" s="270" t="s">
        <v>4146</v>
      </c>
      <c r="D4691" s="270" t="s">
        <v>1150</v>
      </c>
      <c r="E4691" s="277" t="s">
        <v>1198</v>
      </c>
      <c r="F4691" s="279" t="s">
        <v>484</v>
      </c>
    </row>
    <row r="4692" spans="1:6" x14ac:dyDescent="0.3">
      <c r="A4692" s="264" t="str">
        <f t="shared" si="73"/>
        <v>MolenaGA</v>
      </c>
      <c r="B4692" s="269">
        <v>30258</v>
      </c>
      <c r="C4692" s="270" t="s">
        <v>4147</v>
      </c>
      <c r="D4692" s="270" t="s">
        <v>1150</v>
      </c>
      <c r="E4692" s="277" t="s">
        <v>1156</v>
      </c>
      <c r="F4692" s="279" t="s">
        <v>484</v>
      </c>
    </row>
    <row r="4693" spans="1:6" x14ac:dyDescent="0.3">
      <c r="A4693" s="264" t="str">
        <f t="shared" si="73"/>
        <v>LuthersvilleGA</v>
      </c>
      <c r="B4693" s="269">
        <v>30251</v>
      </c>
      <c r="C4693" s="270" t="s">
        <v>4148</v>
      </c>
      <c r="D4693" s="270" t="s">
        <v>1150</v>
      </c>
      <c r="E4693" s="277" t="s">
        <v>1156</v>
      </c>
      <c r="F4693" s="279" t="s">
        <v>484</v>
      </c>
    </row>
    <row r="4694" spans="1:6" x14ac:dyDescent="0.3">
      <c r="A4694" s="264" t="str">
        <f t="shared" si="73"/>
        <v>Pine LakeGA</v>
      </c>
      <c r="B4694" s="269">
        <v>30072</v>
      </c>
      <c r="C4694" s="270" t="s">
        <v>4149</v>
      </c>
      <c r="D4694" s="270" t="s">
        <v>1150</v>
      </c>
      <c r="E4694" s="277" t="s">
        <v>1156</v>
      </c>
      <c r="F4694" s="279" t="s">
        <v>484</v>
      </c>
    </row>
    <row r="4695" spans="1:6" x14ac:dyDescent="0.3">
      <c r="A4695" s="264" t="str">
        <f t="shared" si="73"/>
        <v>HobokenGA</v>
      </c>
      <c r="B4695" s="269">
        <v>31542</v>
      </c>
      <c r="C4695" s="270" t="s">
        <v>4150</v>
      </c>
      <c r="D4695" s="270" t="s">
        <v>1150</v>
      </c>
      <c r="E4695" s="277" t="s">
        <v>1160</v>
      </c>
      <c r="F4695" s="279" t="s">
        <v>484</v>
      </c>
    </row>
    <row r="4696" spans="1:6" x14ac:dyDescent="0.3">
      <c r="A4696" s="264" t="str">
        <f t="shared" si="73"/>
        <v>CarltonGA</v>
      </c>
      <c r="B4696" s="269">
        <v>30627</v>
      </c>
      <c r="C4696" s="270" t="s">
        <v>4151</v>
      </c>
      <c r="D4696" s="270" t="s">
        <v>1150</v>
      </c>
      <c r="E4696" s="277" t="s">
        <v>1154</v>
      </c>
      <c r="F4696" s="279" t="s">
        <v>484</v>
      </c>
    </row>
    <row r="4697" spans="1:6" x14ac:dyDescent="0.3">
      <c r="A4697" s="264" t="str">
        <f t="shared" si="73"/>
        <v>MeigsGA</v>
      </c>
      <c r="B4697" s="269">
        <v>31765</v>
      </c>
      <c r="C4697" s="270" t="s">
        <v>4152</v>
      </c>
      <c r="D4697" s="270" t="s">
        <v>1150</v>
      </c>
      <c r="E4697" s="277" t="s">
        <v>1198</v>
      </c>
      <c r="F4697" s="279" t="s">
        <v>484</v>
      </c>
    </row>
    <row r="4698" spans="1:6" x14ac:dyDescent="0.3">
      <c r="A4698" s="264" t="str">
        <f t="shared" si="73"/>
        <v>ClyoGA</v>
      </c>
      <c r="B4698" s="269">
        <v>31303</v>
      </c>
      <c r="C4698" s="270" t="s">
        <v>4153</v>
      </c>
      <c r="D4698" s="270" t="s">
        <v>1150</v>
      </c>
      <c r="E4698" s="277" t="s">
        <v>1190</v>
      </c>
      <c r="F4698" s="279" t="s">
        <v>484</v>
      </c>
    </row>
    <row r="4699" spans="1:6" x14ac:dyDescent="0.3">
      <c r="A4699" s="264" t="str">
        <f t="shared" si="73"/>
        <v>WaverlyGA</v>
      </c>
      <c r="B4699" s="269">
        <v>31565</v>
      </c>
      <c r="C4699" s="270" t="s">
        <v>1480</v>
      </c>
      <c r="D4699" s="270" t="s">
        <v>1150</v>
      </c>
      <c r="E4699" s="277" t="s">
        <v>1191</v>
      </c>
      <c r="F4699" s="279" t="s">
        <v>484</v>
      </c>
    </row>
    <row r="4700" spans="1:6" x14ac:dyDescent="0.3">
      <c r="A4700" s="264" t="str">
        <f t="shared" si="73"/>
        <v>CoolidgeGA</v>
      </c>
      <c r="B4700" s="269">
        <v>31738</v>
      </c>
      <c r="C4700" s="270" t="s">
        <v>2335</v>
      </c>
      <c r="D4700" s="270" t="s">
        <v>1150</v>
      </c>
      <c r="E4700" s="277" t="s">
        <v>1198</v>
      </c>
      <c r="F4700" s="279" t="s">
        <v>484</v>
      </c>
    </row>
    <row r="4701" spans="1:6" x14ac:dyDescent="0.3">
      <c r="A4701" s="264" t="str">
        <f t="shared" si="73"/>
        <v>TignallGA</v>
      </c>
      <c r="B4701" s="269">
        <v>30668</v>
      </c>
      <c r="C4701" s="270" t="s">
        <v>4154</v>
      </c>
      <c r="D4701" s="270" t="s">
        <v>1150</v>
      </c>
      <c r="E4701" s="277" t="s">
        <v>1157</v>
      </c>
      <c r="F4701" s="279" t="s">
        <v>484</v>
      </c>
    </row>
    <row r="4702" spans="1:6" x14ac:dyDescent="0.3">
      <c r="A4702" s="264" t="str">
        <f t="shared" si="73"/>
        <v>DexterGA</v>
      </c>
      <c r="B4702" s="269">
        <v>31019</v>
      </c>
      <c r="C4702" s="270" t="s">
        <v>4155</v>
      </c>
      <c r="D4702" s="270" t="s">
        <v>1150</v>
      </c>
      <c r="E4702" s="277" t="s">
        <v>1173</v>
      </c>
      <c r="F4702" s="279" t="s">
        <v>484</v>
      </c>
    </row>
    <row r="4703" spans="1:6" x14ac:dyDescent="0.3">
      <c r="A4703" s="264" t="str">
        <f t="shared" si="73"/>
        <v>NewtonGA</v>
      </c>
      <c r="B4703" s="269">
        <v>39870</v>
      </c>
      <c r="C4703" s="270" t="s">
        <v>1244</v>
      </c>
      <c r="D4703" s="270" t="s">
        <v>1150</v>
      </c>
      <c r="E4703" s="277" t="s">
        <v>1152</v>
      </c>
      <c r="F4703" s="279" t="s">
        <v>484</v>
      </c>
    </row>
    <row r="4704" spans="1:6" x14ac:dyDescent="0.3">
      <c r="A4704" s="264" t="str">
        <f t="shared" si="73"/>
        <v>HaddockGA</v>
      </c>
      <c r="B4704" s="269">
        <v>31033</v>
      </c>
      <c r="C4704" s="270" t="s">
        <v>4156</v>
      </c>
      <c r="D4704" s="270" t="s">
        <v>1150</v>
      </c>
      <c r="E4704" s="277" t="s">
        <v>1184</v>
      </c>
      <c r="F4704" s="279" t="s">
        <v>484</v>
      </c>
    </row>
    <row r="4705" spans="1:6" x14ac:dyDescent="0.3">
      <c r="A4705" s="264" t="str">
        <f t="shared" si="73"/>
        <v>Dry BranchGA</v>
      </c>
      <c r="B4705" s="269">
        <v>31020</v>
      </c>
      <c r="C4705" s="270" t="s">
        <v>4157</v>
      </c>
      <c r="D4705" s="270" t="s">
        <v>1150</v>
      </c>
      <c r="E4705" s="277" t="s">
        <v>1184</v>
      </c>
      <c r="F4705" s="279" t="s">
        <v>484</v>
      </c>
    </row>
    <row r="4706" spans="1:6" x14ac:dyDescent="0.3">
      <c r="A4706" s="264" t="str">
        <f t="shared" si="73"/>
        <v>Warm SpringsGA</v>
      </c>
      <c r="B4706" s="269">
        <v>31830</v>
      </c>
      <c r="C4706" s="270" t="s">
        <v>4158</v>
      </c>
      <c r="D4706" s="270" t="s">
        <v>1150</v>
      </c>
      <c r="E4706" s="277" t="s">
        <v>1156</v>
      </c>
      <c r="F4706" s="279" t="s">
        <v>484</v>
      </c>
    </row>
    <row r="4707" spans="1:6" x14ac:dyDescent="0.3">
      <c r="A4707" s="264" t="str">
        <f t="shared" si="73"/>
        <v>MidvilleGA</v>
      </c>
      <c r="B4707" s="269">
        <v>30441</v>
      </c>
      <c r="C4707" s="270" t="s">
        <v>4159</v>
      </c>
      <c r="D4707" s="270" t="s">
        <v>1150</v>
      </c>
      <c r="E4707" s="277" t="s">
        <v>1157</v>
      </c>
      <c r="F4707" s="279" t="s">
        <v>484</v>
      </c>
    </row>
    <row r="4708" spans="1:6" x14ac:dyDescent="0.3">
      <c r="A4708" s="264" t="str">
        <f t="shared" si="73"/>
        <v>ClimaxGA</v>
      </c>
      <c r="B4708" s="269">
        <v>39834</v>
      </c>
      <c r="C4708" s="270" t="s">
        <v>4160</v>
      </c>
      <c r="D4708" s="270" t="s">
        <v>1150</v>
      </c>
      <c r="E4708" s="277" t="s">
        <v>1158</v>
      </c>
      <c r="F4708" s="279" t="s">
        <v>484</v>
      </c>
    </row>
    <row r="4709" spans="1:6" x14ac:dyDescent="0.3">
      <c r="A4709" s="264" t="str">
        <f t="shared" si="73"/>
        <v>Warner RobinsGA</v>
      </c>
      <c r="B4709" s="269">
        <v>31098</v>
      </c>
      <c r="C4709" s="270" t="s">
        <v>1204</v>
      </c>
      <c r="D4709" s="270" t="s">
        <v>1150</v>
      </c>
      <c r="E4709" s="277" t="s">
        <v>1204</v>
      </c>
      <c r="F4709" s="279" t="s">
        <v>484</v>
      </c>
    </row>
    <row r="4710" spans="1:6" x14ac:dyDescent="0.3">
      <c r="A4710" s="264" t="str">
        <f t="shared" si="73"/>
        <v>Ty TyGA</v>
      </c>
      <c r="B4710" s="269">
        <v>31795</v>
      </c>
      <c r="C4710" s="270" t="s">
        <v>4161</v>
      </c>
      <c r="D4710" s="270" t="s">
        <v>1150</v>
      </c>
      <c r="E4710" s="277" t="s">
        <v>1199</v>
      </c>
      <c r="F4710" s="279" t="s">
        <v>484</v>
      </c>
    </row>
    <row r="4711" spans="1:6" x14ac:dyDescent="0.3">
      <c r="A4711" s="264" t="str">
        <f t="shared" si="73"/>
        <v>PlainvilleGA</v>
      </c>
      <c r="B4711" s="269">
        <v>30733</v>
      </c>
      <c r="C4711" s="270" t="s">
        <v>3460</v>
      </c>
      <c r="D4711" s="270" t="s">
        <v>1150</v>
      </c>
      <c r="E4711" s="277" t="s">
        <v>1161</v>
      </c>
      <c r="F4711" s="279" t="s">
        <v>484</v>
      </c>
    </row>
    <row r="4712" spans="1:6" x14ac:dyDescent="0.3">
      <c r="A4712" s="264" t="str">
        <f t="shared" si="73"/>
        <v>SardisGA</v>
      </c>
      <c r="B4712" s="269">
        <v>30456</v>
      </c>
      <c r="C4712" s="270" t="s">
        <v>1631</v>
      </c>
      <c r="D4712" s="270" t="s">
        <v>1150</v>
      </c>
      <c r="E4712" s="277" t="s">
        <v>1157</v>
      </c>
      <c r="F4712" s="279" t="s">
        <v>484</v>
      </c>
    </row>
    <row r="4713" spans="1:6" x14ac:dyDescent="0.3">
      <c r="A4713" s="264" t="str">
        <f t="shared" si="73"/>
        <v>AmbroseGA</v>
      </c>
      <c r="B4713" s="269">
        <v>31512</v>
      </c>
      <c r="C4713" s="270" t="s">
        <v>4162</v>
      </c>
      <c r="D4713" s="270" t="s">
        <v>1150</v>
      </c>
      <c r="E4713" s="277" t="s">
        <v>1172</v>
      </c>
      <c r="F4713" s="279" t="s">
        <v>484</v>
      </c>
    </row>
    <row r="4714" spans="1:6" x14ac:dyDescent="0.3">
      <c r="A4714" s="264" t="str">
        <f t="shared" si="73"/>
        <v>GayGA</v>
      </c>
      <c r="B4714" s="269">
        <v>30218</v>
      </c>
      <c r="C4714" s="270" t="s">
        <v>4163</v>
      </c>
      <c r="D4714" s="270" t="s">
        <v>1150</v>
      </c>
      <c r="E4714" s="277" t="s">
        <v>1156</v>
      </c>
      <c r="F4714" s="279" t="s">
        <v>484</v>
      </c>
    </row>
    <row r="4715" spans="1:6" x14ac:dyDescent="0.3">
      <c r="A4715" s="264" t="str">
        <f t="shared" si="73"/>
        <v>AtlantaGA</v>
      </c>
      <c r="B4715" s="269">
        <v>30336</v>
      </c>
      <c r="C4715" s="270" t="s">
        <v>3954</v>
      </c>
      <c r="D4715" s="270" t="s">
        <v>1150</v>
      </c>
      <c r="E4715" s="277" t="s">
        <v>1156</v>
      </c>
      <c r="F4715" s="279" t="s">
        <v>484</v>
      </c>
    </row>
    <row r="4716" spans="1:6" x14ac:dyDescent="0.3">
      <c r="A4716" s="264" t="str">
        <f t="shared" si="73"/>
        <v>KeysvilleGA</v>
      </c>
      <c r="B4716" s="269">
        <v>30816</v>
      </c>
      <c r="C4716" s="270" t="s">
        <v>4164</v>
      </c>
      <c r="D4716" s="270" t="s">
        <v>1150</v>
      </c>
      <c r="E4716" s="277" t="s">
        <v>1157</v>
      </c>
      <c r="F4716" s="279" t="s">
        <v>484</v>
      </c>
    </row>
    <row r="4717" spans="1:6" x14ac:dyDescent="0.3">
      <c r="A4717" s="264" t="str">
        <f t="shared" si="73"/>
        <v>DaltonGA</v>
      </c>
      <c r="B4717" s="269">
        <v>30722</v>
      </c>
      <c r="C4717" s="270" t="s">
        <v>1170</v>
      </c>
      <c r="D4717" s="270" t="s">
        <v>1150</v>
      </c>
      <c r="E4717" s="277" t="s">
        <v>1170</v>
      </c>
      <c r="F4717" s="279" t="s">
        <v>484</v>
      </c>
    </row>
    <row r="4718" spans="1:6" x14ac:dyDescent="0.3">
      <c r="A4718" s="264" t="str">
        <f t="shared" si="73"/>
        <v>JenkinsburgGA</v>
      </c>
      <c r="B4718" s="269">
        <v>30234</v>
      </c>
      <c r="C4718" s="270" t="s">
        <v>4165</v>
      </c>
      <c r="D4718" s="270" t="s">
        <v>1150</v>
      </c>
      <c r="E4718" s="277" t="s">
        <v>1156</v>
      </c>
      <c r="F4718" s="279" t="s">
        <v>484</v>
      </c>
    </row>
    <row r="4719" spans="1:6" x14ac:dyDescent="0.3">
      <c r="A4719" s="264" t="str">
        <f t="shared" si="73"/>
        <v>Good HopeGA</v>
      </c>
      <c r="B4719" s="269">
        <v>30641</v>
      </c>
      <c r="C4719" s="270" t="s">
        <v>1140</v>
      </c>
      <c r="D4719" s="270" t="s">
        <v>1150</v>
      </c>
      <c r="E4719" s="277" t="s">
        <v>1156</v>
      </c>
      <c r="F4719" s="279" t="s">
        <v>484</v>
      </c>
    </row>
    <row r="4720" spans="1:6" x14ac:dyDescent="0.3">
      <c r="A4720" s="264" t="str">
        <f t="shared" si="73"/>
        <v>LyerlyGA</v>
      </c>
      <c r="B4720" s="269">
        <v>30730</v>
      </c>
      <c r="C4720" s="270" t="s">
        <v>4166</v>
      </c>
      <c r="D4720" s="270" t="s">
        <v>1150</v>
      </c>
      <c r="E4720" s="277" t="s">
        <v>1195</v>
      </c>
      <c r="F4720" s="279" t="s">
        <v>484</v>
      </c>
    </row>
    <row r="4721" spans="1:6" x14ac:dyDescent="0.3">
      <c r="A4721" s="264" t="str">
        <f t="shared" si="73"/>
        <v>KiteGA</v>
      </c>
      <c r="B4721" s="269">
        <v>31049</v>
      </c>
      <c r="C4721" s="270" t="s">
        <v>4167</v>
      </c>
      <c r="D4721" s="270" t="s">
        <v>1150</v>
      </c>
      <c r="E4721" s="277" t="s">
        <v>1173</v>
      </c>
      <c r="F4721" s="279" t="s">
        <v>484</v>
      </c>
    </row>
    <row r="4722" spans="1:6" x14ac:dyDescent="0.3">
      <c r="A4722" s="264" t="str">
        <f t="shared" si="73"/>
        <v>FlovillaGA</v>
      </c>
      <c r="B4722" s="269">
        <v>30216</v>
      </c>
      <c r="C4722" s="270" t="s">
        <v>4168</v>
      </c>
      <c r="D4722" s="270" t="s">
        <v>1150</v>
      </c>
      <c r="E4722" s="277" t="s">
        <v>1156</v>
      </c>
      <c r="F4722" s="279" t="s">
        <v>484</v>
      </c>
    </row>
    <row r="4723" spans="1:6" x14ac:dyDescent="0.3">
      <c r="A4723" s="264" t="str">
        <f t="shared" si="73"/>
        <v>RiceboroGA</v>
      </c>
      <c r="B4723" s="269">
        <v>31323</v>
      </c>
      <c r="C4723" s="270" t="s">
        <v>4169</v>
      </c>
      <c r="D4723" s="270" t="s">
        <v>1150</v>
      </c>
      <c r="E4723" s="277" t="s">
        <v>1177</v>
      </c>
      <c r="F4723" s="279" t="s">
        <v>484</v>
      </c>
    </row>
    <row r="4724" spans="1:6" x14ac:dyDescent="0.3">
      <c r="A4724" s="264" t="str">
        <f t="shared" si="73"/>
        <v>MaukGA</v>
      </c>
      <c r="B4724" s="269">
        <v>31058</v>
      </c>
      <c r="C4724" s="270" t="s">
        <v>4131</v>
      </c>
      <c r="D4724" s="270" t="s">
        <v>1150</v>
      </c>
      <c r="E4724" s="277" t="s">
        <v>922</v>
      </c>
      <c r="F4724" s="279" t="s">
        <v>484</v>
      </c>
    </row>
    <row r="4725" spans="1:6" x14ac:dyDescent="0.3">
      <c r="A4725" s="264" t="str">
        <f t="shared" si="73"/>
        <v>EmersonGA</v>
      </c>
      <c r="B4725" s="269">
        <v>30137</v>
      </c>
      <c r="C4725" s="270" t="s">
        <v>1945</v>
      </c>
      <c r="D4725" s="270" t="s">
        <v>1150</v>
      </c>
      <c r="E4725" s="277" t="s">
        <v>1156</v>
      </c>
      <c r="F4725" s="279" t="s">
        <v>484</v>
      </c>
    </row>
    <row r="4726" spans="1:6" x14ac:dyDescent="0.3">
      <c r="A4726" s="264" t="str">
        <f t="shared" si="73"/>
        <v>NaylorGA</v>
      </c>
      <c r="B4726" s="269">
        <v>31641</v>
      </c>
      <c r="C4726" s="270" t="s">
        <v>4170</v>
      </c>
      <c r="D4726" s="270" t="s">
        <v>1150</v>
      </c>
      <c r="E4726" s="277" t="s">
        <v>1202</v>
      </c>
      <c r="F4726" s="279" t="s">
        <v>484</v>
      </c>
    </row>
    <row r="4727" spans="1:6" x14ac:dyDescent="0.3">
      <c r="A4727" s="264" t="str">
        <f t="shared" si="73"/>
        <v>PlainsGA</v>
      </c>
      <c r="B4727" s="269">
        <v>31780</v>
      </c>
      <c r="C4727" s="270" t="s">
        <v>4171</v>
      </c>
      <c r="D4727" s="270" t="s">
        <v>1150</v>
      </c>
      <c r="E4727" s="277" t="s">
        <v>1153</v>
      </c>
      <c r="F4727" s="279" t="s">
        <v>484</v>
      </c>
    </row>
    <row r="4728" spans="1:6" x14ac:dyDescent="0.3">
      <c r="A4728" s="264" t="str">
        <f t="shared" si="73"/>
        <v>WildwoodGA</v>
      </c>
      <c r="B4728" s="269">
        <v>30757</v>
      </c>
      <c r="C4728" s="270" t="s">
        <v>3810</v>
      </c>
      <c r="D4728" s="270" t="s">
        <v>1150</v>
      </c>
      <c r="E4728" s="277" t="s">
        <v>1165</v>
      </c>
      <c r="F4728" s="279" t="s">
        <v>484</v>
      </c>
    </row>
    <row r="4729" spans="1:6" x14ac:dyDescent="0.3">
      <c r="A4729" s="264" t="str">
        <f t="shared" si="73"/>
        <v>CullodenGA</v>
      </c>
      <c r="B4729" s="269">
        <v>31016</v>
      </c>
      <c r="C4729" s="270" t="s">
        <v>4172</v>
      </c>
      <c r="D4729" s="270" t="s">
        <v>1150</v>
      </c>
      <c r="E4729" s="277" t="s">
        <v>1184</v>
      </c>
      <c r="F4729" s="279" t="s">
        <v>484</v>
      </c>
    </row>
    <row r="4730" spans="1:6" x14ac:dyDescent="0.3">
      <c r="A4730" s="264" t="str">
        <f t="shared" si="73"/>
        <v>ArnoldsvilleGA</v>
      </c>
      <c r="B4730" s="269">
        <v>30619</v>
      </c>
      <c r="C4730" s="270" t="s">
        <v>4173</v>
      </c>
      <c r="D4730" s="270" t="s">
        <v>1150</v>
      </c>
      <c r="E4730" s="277" t="s">
        <v>1154</v>
      </c>
      <c r="F4730" s="279" t="s">
        <v>484</v>
      </c>
    </row>
    <row r="4731" spans="1:6" x14ac:dyDescent="0.3">
      <c r="A4731" s="264" t="str">
        <f t="shared" si="73"/>
        <v>AileyGA</v>
      </c>
      <c r="B4731" s="269">
        <v>30410</v>
      </c>
      <c r="C4731" s="270" t="s">
        <v>4174</v>
      </c>
      <c r="D4731" s="270" t="s">
        <v>1150</v>
      </c>
      <c r="E4731" s="277" t="s">
        <v>1203</v>
      </c>
      <c r="F4731" s="279" t="s">
        <v>484</v>
      </c>
    </row>
    <row r="4732" spans="1:6" x14ac:dyDescent="0.3">
      <c r="A4732" s="264" t="str">
        <f t="shared" si="73"/>
        <v>ChulaGA</v>
      </c>
      <c r="B4732" s="269">
        <v>31733</v>
      </c>
      <c r="C4732" s="270" t="s">
        <v>4175</v>
      </c>
      <c r="D4732" s="270" t="s">
        <v>1150</v>
      </c>
      <c r="E4732" s="277" t="s">
        <v>1199</v>
      </c>
      <c r="F4732" s="279" t="s">
        <v>484</v>
      </c>
    </row>
    <row r="4733" spans="1:6" x14ac:dyDescent="0.3">
      <c r="A4733" s="264" t="str">
        <f t="shared" si="73"/>
        <v>PoulanGA</v>
      </c>
      <c r="B4733" s="269">
        <v>31781</v>
      </c>
      <c r="C4733" s="270" t="s">
        <v>4176</v>
      </c>
      <c r="D4733" s="270" t="s">
        <v>1150</v>
      </c>
      <c r="E4733" s="277" t="s">
        <v>1152</v>
      </c>
      <c r="F4733" s="279" t="s">
        <v>484</v>
      </c>
    </row>
    <row r="4734" spans="1:6" x14ac:dyDescent="0.3">
      <c r="A4734" s="264" t="str">
        <f t="shared" si="73"/>
        <v>DudleyGA</v>
      </c>
      <c r="B4734" s="269">
        <v>31022</v>
      </c>
      <c r="C4734" s="270" t="s">
        <v>4177</v>
      </c>
      <c r="D4734" s="270" t="s">
        <v>1150</v>
      </c>
      <c r="E4734" s="277" t="s">
        <v>1173</v>
      </c>
      <c r="F4734" s="279" t="s">
        <v>484</v>
      </c>
    </row>
    <row r="4735" spans="1:6" x14ac:dyDescent="0.3">
      <c r="A4735" s="264" t="str">
        <f t="shared" si="73"/>
        <v>AttapulgusGA</v>
      </c>
      <c r="B4735" s="269">
        <v>39815</v>
      </c>
      <c r="C4735" s="270" t="s">
        <v>4178</v>
      </c>
      <c r="D4735" s="270" t="s">
        <v>1150</v>
      </c>
      <c r="E4735" s="277" t="s">
        <v>1158</v>
      </c>
      <c r="F4735" s="279" t="s">
        <v>484</v>
      </c>
    </row>
    <row r="4736" spans="1:6" x14ac:dyDescent="0.3">
      <c r="A4736" s="264" t="str">
        <f t="shared" si="73"/>
        <v>GainesvilleGA</v>
      </c>
      <c r="B4736" s="269">
        <v>30575</v>
      </c>
      <c r="C4736" s="270" t="s">
        <v>1107</v>
      </c>
      <c r="D4736" s="270" t="s">
        <v>1150</v>
      </c>
      <c r="E4736" s="277" t="s">
        <v>1107</v>
      </c>
      <c r="F4736" s="279" t="s">
        <v>484</v>
      </c>
    </row>
    <row r="4737" spans="1:6" x14ac:dyDescent="0.3">
      <c r="A4737" s="264" t="str">
        <f t="shared" si="73"/>
        <v>RegisterGA</v>
      </c>
      <c r="B4737" s="269">
        <v>30452</v>
      </c>
      <c r="C4737" s="270" t="s">
        <v>4179</v>
      </c>
      <c r="D4737" s="270" t="s">
        <v>1150</v>
      </c>
      <c r="E4737" s="277" t="s">
        <v>1193</v>
      </c>
      <c r="F4737" s="279" t="s">
        <v>484</v>
      </c>
    </row>
    <row r="4738" spans="1:6" x14ac:dyDescent="0.3">
      <c r="A4738" s="264" t="str">
        <f t="shared" si="73"/>
        <v>SmithvilleGA</v>
      </c>
      <c r="B4738" s="269">
        <v>31787</v>
      </c>
      <c r="C4738" s="270" t="s">
        <v>4180</v>
      </c>
      <c r="D4738" s="270" t="s">
        <v>1150</v>
      </c>
      <c r="E4738" s="277" t="s">
        <v>1152</v>
      </c>
      <c r="F4738" s="279" t="s">
        <v>484</v>
      </c>
    </row>
    <row r="4739" spans="1:6" x14ac:dyDescent="0.3">
      <c r="A4739" s="264" t="str">
        <f t="shared" si="73"/>
        <v>ElkoGA</v>
      </c>
      <c r="B4739" s="269">
        <v>31025</v>
      </c>
      <c r="C4739" s="270" t="s">
        <v>1881</v>
      </c>
      <c r="D4739" s="270" t="s">
        <v>1150</v>
      </c>
      <c r="E4739" s="277" t="s">
        <v>1204</v>
      </c>
      <c r="F4739" s="279" t="s">
        <v>484</v>
      </c>
    </row>
    <row r="4740" spans="1:6" x14ac:dyDescent="0.3">
      <c r="A4740" s="264" t="str">
        <f t="shared" ref="A4740:A4803" si="74">CONCATENATE(C4740,D4740)</f>
        <v>WarwickGA</v>
      </c>
      <c r="B4740" s="269">
        <v>31796</v>
      </c>
      <c r="C4740" s="270" t="s">
        <v>4181</v>
      </c>
      <c r="D4740" s="270" t="s">
        <v>1150</v>
      </c>
      <c r="E4740" s="277" t="s">
        <v>1152</v>
      </c>
      <c r="F4740" s="279" t="s">
        <v>484</v>
      </c>
    </row>
    <row r="4741" spans="1:6" x14ac:dyDescent="0.3">
      <c r="A4741" s="264" t="str">
        <f t="shared" si="74"/>
        <v>SumnerGA</v>
      </c>
      <c r="B4741" s="269">
        <v>31789</v>
      </c>
      <c r="C4741" s="270" t="s">
        <v>4182</v>
      </c>
      <c r="D4741" s="270" t="s">
        <v>1150</v>
      </c>
      <c r="E4741" s="277" t="s">
        <v>1152</v>
      </c>
      <c r="F4741" s="279" t="s">
        <v>484</v>
      </c>
    </row>
    <row r="4742" spans="1:6" x14ac:dyDescent="0.3">
      <c r="A4742" s="264" t="str">
        <f t="shared" si="74"/>
        <v>Sugar ValleyGA</v>
      </c>
      <c r="B4742" s="269">
        <v>30746</v>
      </c>
      <c r="C4742" s="270" t="s">
        <v>4183</v>
      </c>
      <c r="D4742" s="270" t="s">
        <v>1150</v>
      </c>
      <c r="E4742" s="277" t="s">
        <v>1161</v>
      </c>
      <c r="F4742" s="279" t="s">
        <v>484</v>
      </c>
    </row>
    <row r="4743" spans="1:6" x14ac:dyDescent="0.3">
      <c r="A4743" s="264" t="str">
        <f t="shared" si="74"/>
        <v>BrinsonGA</v>
      </c>
      <c r="B4743" s="269">
        <v>39825</v>
      </c>
      <c r="C4743" s="270" t="s">
        <v>4184</v>
      </c>
      <c r="D4743" s="270" t="s">
        <v>1150</v>
      </c>
      <c r="E4743" s="277" t="s">
        <v>1158</v>
      </c>
      <c r="F4743" s="279" t="s">
        <v>484</v>
      </c>
    </row>
    <row r="4744" spans="1:6" x14ac:dyDescent="0.3">
      <c r="A4744" s="264" t="str">
        <f t="shared" si="74"/>
        <v>YatesvilleGA</v>
      </c>
      <c r="B4744" s="269">
        <v>31097</v>
      </c>
      <c r="C4744" s="270" t="s">
        <v>4185</v>
      </c>
      <c r="D4744" s="270" t="s">
        <v>1150</v>
      </c>
      <c r="E4744" s="277" t="s">
        <v>1196</v>
      </c>
      <c r="F4744" s="279" t="s">
        <v>484</v>
      </c>
    </row>
    <row r="4745" spans="1:6" x14ac:dyDescent="0.3">
      <c r="A4745" s="264" t="str">
        <f t="shared" si="74"/>
        <v>Waverly HallGA</v>
      </c>
      <c r="B4745" s="269">
        <v>31829</v>
      </c>
      <c r="C4745" s="270" t="s">
        <v>4119</v>
      </c>
      <c r="D4745" s="270" t="s">
        <v>1150</v>
      </c>
      <c r="E4745" s="277" t="s">
        <v>922</v>
      </c>
      <c r="F4745" s="279" t="s">
        <v>484</v>
      </c>
    </row>
    <row r="4746" spans="1:6" x14ac:dyDescent="0.3">
      <c r="A4746" s="264" t="str">
        <f t="shared" si="74"/>
        <v>CadwellGA</v>
      </c>
      <c r="B4746" s="269">
        <v>31009</v>
      </c>
      <c r="C4746" s="270" t="s">
        <v>4186</v>
      </c>
      <c r="D4746" s="270" t="s">
        <v>1150</v>
      </c>
      <c r="E4746" s="277" t="s">
        <v>1173</v>
      </c>
      <c r="F4746" s="279" t="s">
        <v>484</v>
      </c>
    </row>
    <row r="4747" spans="1:6" x14ac:dyDescent="0.3">
      <c r="A4747" s="264" t="str">
        <f t="shared" si="74"/>
        <v>GuytonGA</v>
      </c>
      <c r="B4747" s="269">
        <v>31307</v>
      </c>
      <c r="C4747" s="270" t="s">
        <v>4015</v>
      </c>
      <c r="D4747" s="270" t="s">
        <v>1150</v>
      </c>
      <c r="E4747" s="277" t="s">
        <v>1190</v>
      </c>
      <c r="F4747" s="279" t="s">
        <v>484</v>
      </c>
    </row>
    <row r="4748" spans="1:6" x14ac:dyDescent="0.3">
      <c r="A4748" s="264" t="str">
        <f t="shared" si="74"/>
        <v>BarneyGA</v>
      </c>
      <c r="B4748" s="269">
        <v>31625</v>
      </c>
      <c r="C4748" s="270" t="s">
        <v>4187</v>
      </c>
      <c r="D4748" s="270" t="s">
        <v>1150</v>
      </c>
      <c r="E4748" s="277" t="s">
        <v>1202</v>
      </c>
      <c r="F4748" s="279" t="s">
        <v>484</v>
      </c>
    </row>
    <row r="4749" spans="1:6" x14ac:dyDescent="0.3">
      <c r="A4749" s="264" t="str">
        <f t="shared" si="74"/>
        <v>MontroseGA</v>
      </c>
      <c r="B4749" s="269">
        <v>31065</v>
      </c>
      <c r="C4749" s="270" t="s">
        <v>1074</v>
      </c>
      <c r="D4749" s="270" t="s">
        <v>1150</v>
      </c>
      <c r="E4749" s="277" t="s">
        <v>1173</v>
      </c>
      <c r="F4749" s="279" t="s">
        <v>484</v>
      </c>
    </row>
    <row r="4750" spans="1:6" x14ac:dyDescent="0.3">
      <c r="A4750" s="264" t="str">
        <f t="shared" si="74"/>
        <v>ArabiGA</v>
      </c>
      <c r="B4750" s="269">
        <v>31712</v>
      </c>
      <c r="C4750" s="270" t="s">
        <v>4188</v>
      </c>
      <c r="D4750" s="270" t="s">
        <v>1150</v>
      </c>
      <c r="E4750" s="277" t="s">
        <v>1167</v>
      </c>
      <c r="F4750" s="279" t="s">
        <v>484</v>
      </c>
    </row>
    <row r="4751" spans="1:6" x14ac:dyDescent="0.3">
      <c r="A4751" s="264" t="str">
        <f t="shared" si="74"/>
        <v>GirardGA</v>
      </c>
      <c r="B4751" s="269">
        <v>30426</v>
      </c>
      <c r="C4751" s="270" t="s">
        <v>4189</v>
      </c>
      <c r="D4751" s="270" t="s">
        <v>1150</v>
      </c>
      <c r="E4751" s="277" t="s">
        <v>1157</v>
      </c>
      <c r="F4751" s="279" t="s">
        <v>484</v>
      </c>
    </row>
    <row r="4752" spans="1:6" x14ac:dyDescent="0.3">
      <c r="A4752" s="264" t="str">
        <f t="shared" si="74"/>
        <v>LeslieGA</v>
      </c>
      <c r="B4752" s="269">
        <v>31764</v>
      </c>
      <c r="C4752" s="270" t="s">
        <v>4190</v>
      </c>
      <c r="D4752" s="270" t="s">
        <v>1150</v>
      </c>
      <c r="E4752" s="277" t="s">
        <v>1153</v>
      </c>
      <c r="F4752" s="279" t="s">
        <v>484</v>
      </c>
    </row>
    <row r="4753" spans="1:6" x14ac:dyDescent="0.3">
      <c r="A4753" s="264" t="str">
        <f t="shared" si="74"/>
        <v>Sea IslandGA</v>
      </c>
      <c r="B4753" s="269">
        <v>31561</v>
      </c>
      <c r="C4753" s="270" t="s">
        <v>4191</v>
      </c>
      <c r="D4753" s="270" t="s">
        <v>1150</v>
      </c>
      <c r="E4753" s="277" t="s">
        <v>1160</v>
      </c>
      <c r="F4753" s="279" t="s">
        <v>484</v>
      </c>
    </row>
    <row r="4754" spans="1:6" x14ac:dyDescent="0.3">
      <c r="A4754" s="264" t="str">
        <f t="shared" si="74"/>
        <v>AmbroseGA</v>
      </c>
      <c r="B4754" s="269">
        <v>31798</v>
      </c>
      <c r="C4754" s="270" t="s">
        <v>4162</v>
      </c>
      <c r="D4754" s="270" t="s">
        <v>1150</v>
      </c>
      <c r="E4754" s="277" t="s">
        <v>1172</v>
      </c>
      <c r="F4754" s="279" t="s">
        <v>484</v>
      </c>
    </row>
    <row r="4755" spans="1:6" x14ac:dyDescent="0.3">
      <c r="A4755" s="264" t="str">
        <f t="shared" si="74"/>
        <v>MusellaGA</v>
      </c>
      <c r="B4755" s="269">
        <v>31066</v>
      </c>
      <c r="C4755" s="270" t="s">
        <v>4192</v>
      </c>
      <c r="D4755" s="270" t="s">
        <v>1150</v>
      </c>
      <c r="E4755" s="277" t="s">
        <v>1184</v>
      </c>
      <c r="F4755" s="279" t="s">
        <v>484</v>
      </c>
    </row>
    <row r="4756" spans="1:6" x14ac:dyDescent="0.3">
      <c r="A4756" s="264" t="str">
        <f t="shared" si="74"/>
        <v>DixieGA</v>
      </c>
      <c r="B4756" s="269">
        <v>31629</v>
      </c>
      <c r="C4756" s="270" t="s">
        <v>4193</v>
      </c>
      <c r="D4756" s="270" t="s">
        <v>1150</v>
      </c>
      <c r="E4756" s="277" t="s">
        <v>1202</v>
      </c>
      <c r="F4756" s="279" t="s">
        <v>484</v>
      </c>
    </row>
    <row r="4757" spans="1:6" x14ac:dyDescent="0.3">
      <c r="A4757" s="264" t="str">
        <f t="shared" si="74"/>
        <v>Marble HillGA</v>
      </c>
      <c r="B4757" s="269">
        <v>30148</v>
      </c>
      <c r="C4757" s="270" t="s">
        <v>4194</v>
      </c>
      <c r="D4757" s="270" t="s">
        <v>1150</v>
      </c>
      <c r="E4757" s="277" t="s">
        <v>1156</v>
      </c>
      <c r="F4757" s="279" t="s">
        <v>484</v>
      </c>
    </row>
    <row r="4758" spans="1:6" x14ac:dyDescent="0.3">
      <c r="A4758" s="264" t="str">
        <f t="shared" si="74"/>
        <v>MorvenGA</v>
      </c>
      <c r="B4758" s="269">
        <v>31638</v>
      </c>
      <c r="C4758" s="270" t="s">
        <v>4195</v>
      </c>
      <c r="D4758" s="270" t="s">
        <v>1150</v>
      </c>
      <c r="E4758" s="277" t="s">
        <v>1202</v>
      </c>
      <c r="F4758" s="279" t="s">
        <v>484</v>
      </c>
    </row>
    <row r="4759" spans="1:6" x14ac:dyDescent="0.3">
      <c r="A4759" s="264" t="str">
        <f t="shared" si="74"/>
        <v>LovejoyGA</v>
      </c>
      <c r="B4759" s="269">
        <v>30250</v>
      </c>
      <c r="C4759" s="270" t="s">
        <v>4196</v>
      </c>
      <c r="D4759" s="270" t="s">
        <v>1150</v>
      </c>
      <c r="E4759" s="277" t="s">
        <v>1156</v>
      </c>
      <c r="F4759" s="279" t="s">
        <v>484</v>
      </c>
    </row>
    <row r="4760" spans="1:6" x14ac:dyDescent="0.3">
      <c r="A4760" s="264" t="str">
        <f t="shared" si="74"/>
        <v>Shady DaleGA</v>
      </c>
      <c r="B4760" s="269">
        <v>31085</v>
      </c>
      <c r="C4760" s="270" t="s">
        <v>4197</v>
      </c>
      <c r="D4760" s="270" t="s">
        <v>1150</v>
      </c>
      <c r="E4760" s="277" t="s">
        <v>1156</v>
      </c>
      <c r="F4760" s="279" t="s">
        <v>484</v>
      </c>
    </row>
    <row r="4761" spans="1:6" x14ac:dyDescent="0.3">
      <c r="A4761" s="264" t="str">
        <f t="shared" si="74"/>
        <v>MillwoodGA</v>
      </c>
      <c r="B4761" s="269">
        <v>31552</v>
      </c>
      <c r="C4761" s="270" t="s">
        <v>4198</v>
      </c>
      <c r="D4761" s="270" t="s">
        <v>1150</v>
      </c>
      <c r="E4761" s="277" t="s">
        <v>1206</v>
      </c>
      <c r="F4761" s="279" t="s">
        <v>484</v>
      </c>
    </row>
    <row r="4762" spans="1:6" x14ac:dyDescent="0.3">
      <c r="A4762" s="264" t="str">
        <f t="shared" si="74"/>
        <v>HartsfieldGA</v>
      </c>
      <c r="B4762" s="269">
        <v>31756</v>
      </c>
      <c r="C4762" s="270" t="s">
        <v>4199</v>
      </c>
      <c r="D4762" s="270" t="s">
        <v>1150</v>
      </c>
      <c r="E4762" s="277" t="s">
        <v>1188</v>
      </c>
      <c r="F4762" s="279" t="s">
        <v>484</v>
      </c>
    </row>
    <row r="4763" spans="1:6" x14ac:dyDescent="0.3">
      <c r="A4763" s="264" t="str">
        <f t="shared" si="74"/>
        <v>CobbGA</v>
      </c>
      <c r="B4763" s="269">
        <v>31735</v>
      </c>
      <c r="C4763" s="270" t="s">
        <v>4200</v>
      </c>
      <c r="D4763" s="270" t="s">
        <v>1150</v>
      </c>
      <c r="E4763" s="277" t="s">
        <v>1153</v>
      </c>
      <c r="F4763" s="279" t="s">
        <v>484</v>
      </c>
    </row>
    <row r="4764" spans="1:6" x14ac:dyDescent="0.3">
      <c r="A4764" s="264" t="str">
        <f t="shared" si="74"/>
        <v>StatenvilleGA</v>
      </c>
      <c r="B4764" s="269">
        <v>31648</v>
      </c>
      <c r="C4764" s="270" t="s">
        <v>4201</v>
      </c>
      <c r="D4764" s="270" t="s">
        <v>1150</v>
      </c>
      <c r="E4764" s="277" t="s">
        <v>1202</v>
      </c>
      <c r="F4764" s="279" t="s">
        <v>484</v>
      </c>
    </row>
    <row r="4765" spans="1:6" x14ac:dyDescent="0.3">
      <c r="A4765" s="264" t="str">
        <f t="shared" si="74"/>
        <v>TarrytownGA</v>
      </c>
      <c r="B4765" s="269">
        <v>30470</v>
      </c>
      <c r="C4765" s="270" t="s">
        <v>4202</v>
      </c>
      <c r="D4765" s="270" t="s">
        <v>1150</v>
      </c>
      <c r="E4765" s="277" t="s">
        <v>1203</v>
      </c>
      <c r="F4765" s="279" t="s">
        <v>484</v>
      </c>
    </row>
    <row r="4766" spans="1:6" x14ac:dyDescent="0.3">
      <c r="A4766" s="264" t="str">
        <f t="shared" si="74"/>
        <v>FlemingGA</v>
      </c>
      <c r="B4766" s="269">
        <v>31309</v>
      </c>
      <c r="C4766" s="270" t="s">
        <v>3381</v>
      </c>
      <c r="D4766" s="270" t="s">
        <v>1150</v>
      </c>
      <c r="E4766" s="277" t="s">
        <v>1177</v>
      </c>
      <c r="F4766" s="279" t="s">
        <v>484</v>
      </c>
    </row>
    <row r="4767" spans="1:6" x14ac:dyDescent="0.3">
      <c r="A4767" s="264" t="str">
        <f t="shared" si="74"/>
        <v>AndersonvilleGA</v>
      </c>
      <c r="B4767" s="269">
        <v>31711</v>
      </c>
      <c r="C4767" s="270" t="s">
        <v>4203</v>
      </c>
      <c r="D4767" s="270" t="s">
        <v>1150</v>
      </c>
      <c r="E4767" s="277" t="s">
        <v>1153</v>
      </c>
      <c r="F4767" s="279" t="s">
        <v>484</v>
      </c>
    </row>
    <row r="4768" spans="1:6" x14ac:dyDescent="0.3">
      <c r="A4768" s="264" t="str">
        <f t="shared" si="74"/>
        <v>ManorGA</v>
      </c>
      <c r="B4768" s="269">
        <v>31550</v>
      </c>
      <c r="C4768" s="270" t="s">
        <v>4204</v>
      </c>
      <c r="D4768" s="270" t="s">
        <v>1150</v>
      </c>
      <c r="E4768" s="277" t="s">
        <v>1206</v>
      </c>
      <c r="F4768" s="279" t="s">
        <v>484</v>
      </c>
    </row>
    <row r="4769" spans="1:6" x14ac:dyDescent="0.3">
      <c r="A4769" s="264" t="str">
        <f t="shared" si="74"/>
        <v>HillsboroGA</v>
      </c>
      <c r="B4769" s="269">
        <v>31038</v>
      </c>
      <c r="C4769" s="270" t="s">
        <v>1449</v>
      </c>
      <c r="D4769" s="270" t="s">
        <v>1150</v>
      </c>
      <c r="E4769" s="277" t="s">
        <v>1156</v>
      </c>
      <c r="F4769" s="279" t="s">
        <v>484</v>
      </c>
    </row>
    <row r="4770" spans="1:6" x14ac:dyDescent="0.3">
      <c r="A4770" s="264" t="str">
        <f t="shared" si="74"/>
        <v>MershonGA</v>
      </c>
      <c r="B4770" s="269">
        <v>31551</v>
      </c>
      <c r="C4770" s="270" t="s">
        <v>4205</v>
      </c>
      <c r="D4770" s="270" t="s">
        <v>1150</v>
      </c>
      <c r="E4770" s="277" t="s">
        <v>1206</v>
      </c>
      <c r="F4770" s="279" t="s">
        <v>484</v>
      </c>
    </row>
    <row r="4771" spans="1:6" x14ac:dyDescent="0.3">
      <c r="A4771" s="264" t="str">
        <f t="shared" si="74"/>
        <v>West GreenGA</v>
      </c>
      <c r="B4771" s="269">
        <v>31567</v>
      </c>
      <c r="C4771" s="270" t="s">
        <v>4206</v>
      </c>
      <c r="D4771" s="270" t="s">
        <v>1150</v>
      </c>
      <c r="E4771" s="277" t="s">
        <v>1172</v>
      </c>
      <c r="F4771" s="279" t="s">
        <v>484</v>
      </c>
    </row>
    <row r="4772" spans="1:6" x14ac:dyDescent="0.3">
      <c r="A4772" s="264" t="str">
        <f t="shared" si="74"/>
        <v>Pine Mountain ValleyGA</v>
      </c>
      <c r="B4772" s="269">
        <v>31823</v>
      </c>
      <c r="C4772" s="270" t="s">
        <v>4207</v>
      </c>
      <c r="D4772" s="270" t="s">
        <v>1150</v>
      </c>
      <c r="E4772" s="277" t="s">
        <v>922</v>
      </c>
      <c r="F4772" s="279" t="s">
        <v>484</v>
      </c>
    </row>
    <row r="4773" spans="1:6" x14ac:dyDescent="0.3">
      <c r="A4773" s="264" t="str">
        <f t="shared" si="74"/>
        <v>MaxeysGA</v>
      </c>
      <c r="B4773" s="269">
        <v>30667</v>
      </c>
      <c r="C4773" s="270" t="s">
        <v>4208</v>
      </c>
      <c r="D4773" s="270" t="s">
        <v>1150</v>
      </c>
      <c r="E4773" s="277" t="s">
        <v>1154</v>
      </c>
      <c r="F4773" s="279" t="s">
        <v>484</v>
      </c>
    </row>
    <row r="4774" spans="1:6" x14ac:dyDescent="0.3">
      <c r="A4774" s="264" t="str">
        <f t="shared" si="74"/>
        <v>TateGA</v>
      </c>
      <c r="B4774" s="269">
        <v>30177</v>
      </c>
      <c r="C4774" s="270" t="s">
        <v>4209</v>
      </c>
      <c r="D4774" s="270" t="s">
        <v>1150</v>
      </c>
      <c r="E4774" s="277" t="s">
        <v>1156</v>
      </c>
      <c r="F4774" s="279" t="s">
        <v>484</v>
      </c>
    </row>
    <row r="4775" spans="1:6" x14ac:dyDescent="0.3">
      <c r="A4775" s="264" t="str">
        <f t="shared" si="74"/>
        <v>FitzgeraldGA</v>
      </c>
      <c r="B4775" s="269">
        <v>31544</v>
      </c>
      <c r="C4775" s="270" t="s">
        <v>1175</v>
      </c>
      <c r="D4775" s="270" t="s">
        <v>1150</v>
      </c>
      <c r="E4775" s="277" t="s">
        <v>1175</v>
      </c>
      <c r="F4775" s="279" t="s">
        <v>484</v>
      </c>
    </row>
    <row r="4776" spans="1:6" x14ac:dyDescent="0.3">
      <c r="A4776" s="264" t="str">
        <f t="shared" si="74"/>
        <v>StocktonGA</v>
      </c>
      <c r="B4776" s="269">
        <v>31649</v>
      </c>
      <c r="C4776" s="270" t="s">
        <v>1566</v>
      </c>
      <c r="D4776" s="270" t="s">
        <v>1150</v>
      </c>
      <c r="E4776" s="277" t="s">
        <v>1202</v>
      </c>
      <c r="F4776" s="279" t="s">
        <v>484</v>
      </c>
    </row>
    <row r="4777" spans="1:6" x14ac:dyDescent="0.3">
      <c r="A4777" s="264" t="str">
        <f t="shared" si="74"/>
        <v>KnoxvilleGA</v>
      </c>
      <c r="B4777" s="269">
        <v>31050</v>
      </c>
      <c r="C4777" s="270" t="s">
        <v>2198</v>
      </c>
      <c r="D4777" s="270" t="s">
        <v>1150</v>
      </c>
      <c r="E4777" s="277" t="s">
        <v>1184</v>
      </c>
      <c r="F4777" s="279" t="s">
        <v>484</v>
      </c>
    </row>
    <row r="4778" spans="1:6" x14ac:dyDescent="0.3">
      <c r="A4778" s="264" t="str">
        <f t="shared" si="74"/>
        <v>HinesvilleGA</v>
      </c>
      <c r="B4778" s="269">
        <v>31333</v>
      </c>
      <c r="C4778" s="270" t="s">
        <v>1177</v>
      </c>
      <c r="D4778" s="270" t="s">
        <v>1150</v>
      </c>
      <c r="E4778" s="277" t="s">
        <v>1177</v>
      </c>
      <c r="F4778" s="279" t="s">
        <v>484</v>
      </c>
    </row>
    <row r="4779" spans="1:6" x14ac:dyDescent="0.3">
      <c r="A4779" s="264" t="str">
        <f t="shared" si="74"/>
        <v>RockledgeGA</v>
      </c>
      <c r="B4779" s="269">
        <v>30454</v>
      </c>
      <c r="C4779" s="270" t="s">
        <v>3664</v>
      </c>
      <c r="D4779" s="270" t="s">
        <v>1150</v>
      </c>
      <c r="E4779" s="277" t="s">
        <v>1173</v>
      </c>
      <c r="F4779" s="279" t="s">
        <v>484</v>
      </c>
    </row>
    <row r="4780" spans="1:6" x14ac:dyDescent="0.3">
      <c r="A4780" s="264" t="str">
        <f t="shared" si="74"/>
        <v>The RockGA</v>
      </c>
      <c r="B4780" s="269">
        <v>30285</v>
      </c>
      <c r="C4780" s="270" t="s">
        <v>4210</v>
      </c>
      <c r="D4780" s="270" t="s">
        <v>1150</v>
      </c>
      <c r="E4780" s="277" t="s">
        <v>1196</v>
      </c>
      <c r="F4780" s="279" t="s">
        <v>484</v>
      </c>
    </row>
    <row r="4781" spans="1:6" x14ac:dyDescent="0.3">
      <c r="A4781" s="264" t="str">
        <f t="shared" si="74"/>
        <v>AustellGA</v>
      </c>
      <c r="B4781" s="269">
        <v>30111</v>
      </c>
      <c r="C4781" s="270" t="s">
        <v>4006</v>
      </c>
      <c r="D4781" s="270" t="s">
        <v>1150</v>
      </c>
      <c r="E4781" s="277" t="s">
        <v>1156</v>
      </c>
      <c r="F4781" s="279" t="s">
        <v>484</v>
      </c>
    </row>
    <row r="4782" spans="1:6" x14ac:dyDescent="0.3">
      <c r="A4782" s="264" t="str">
        <f t="shared" si="74"/>
        <v>BronwoodGA</v>
      </c>
      <c r="B4782" s="269">
        <v>39826</v>
      </c>
      <c r="C4782" s="270" t="s">
        <v>4211</v>
      </c>
      <c r="D4782" s="270" t="s">
        <v>1150</v>
      </c>
      <c r="E4782" s="277" t="s">
        <v>1152</v>
      </c>
      <c r="F4782" s="279" t="s">
        <v>484</v>
      </c>
    </row>
    <row r="4783" spans="1:6" x14ac:dyDescent="0.3">
      <c r="A4783" s="264" t="str">
        <f t="shared" si="74"/>
        <v>HullGA</v>
      </c>
      <c r="B4783" s="269">
        <v>30647</v>
      </c>
      <c r="C4783" s="270" t="s">
        <v>4068</v>
      </c>
      <c r="D4783" s="270" t="s">
        <v>1150</v>
      </c>
      <c r="E4783" s="277" t="s">
        <v>1154</v>
      </c>
      <c r="F4783" s="279" t="s">
        <v>484</v>
      </c>
    </row>
    <row r="4784" spans="1:6" x14ac:dyDescent="0.3">
      <c r="A4784" s="264" t="str">
        <f t="shared" si="74"/>
        <v>BloomingdaleGA</v>
      </c>
      <c r="B4784" s="269">
        <v>31318</v>
      </c>
      <c r="C4784" s="270" t="s">
        <v>4064</v>
      </c>
      <c r="D4784" s="270" t="s">
        <v>1150</v>
      </c>
      <c r="E4784" s="277" t="s">
        <v>1190</v>
      </c>
      <c r="F4784" s="279" t="s">
        <v>484</v>
      </c>
    </row>
    <row r="4785" spans="1:6" x14ac:dyDescent="0.3">
      <c r="A4785" s="264" t="str">
        <f t="shared" si="74"/>
        <v>De SotoGA</v>
      </c>
      <c r="B4785" s="269">
        <v>31743</v>
      </c>
      <c r="C4785" s="270" t="s">
        <v>4212</v>
      </c>
      <c r="D4785" s="270" t="s">
        <v>1150</v>
      </c>
      <c r="E4785" s="277" t="s">
        <v>1153</v>
      </c>
      <c r="F4785" s="279" t="s">
        <v>484</v>
      </c>
    </row>
    <row r="4786" spans="1:6" x14ac:dyDescent="0.3">
      <c r="A4786" s="264" t="str">
        <f t="shared" si="74"/>
        <v>MorrisGA</v>
      </c>
      <c r="B4786" s="269">
        <v>39867</v>
      </c>
      <c r="C4786" s="270" t="s">
        <v>1352</v>
      </c>
      <c r="D4786" s="270" t="s">
        <v>1150</v>
      </c>
      <c r="E4786" s="277" t="s">
        <v>932</v>
      </c>
      <c r="F4786" s="279" t="s">
        <v>484</v>
      </c>
    </row>
    <row r="4787" spans="1:6" x14ac:dyDescent="0.3">
      <c r="A4787" s="264" t="str">
        <f t="shared" si="74"/>
        <v>MoultrieGA</v>
      </c>
      <c r="B4787" s="269">
        <v>31722</v>
      </c>
      <c r="C4787" s="270" t="s">
        <v>1188</v>
      </c>
      <c r="D4787" s="270" t="s">
        <v>1150</v>
      </c>
      <c r="E4787" s="277" t="s">
        <v>1188</v>
      </c>
      <c r="F4787" s="279" t="s">
        <v>484</v>
      </c>
    </row>
    <row r="4788" spans="1:6" x14ac:dyDescent="0.3">
      <c r="A4788" s="264" t="str">
        <f t="shared" si="74"/>
        <v>OakfieldGA</v>
      </c>
      <c r="B4788" s="269">
        <v>31772</v>
      </c>
      <c r="C4788" s="270" t="s">
        <v>4213</v>
      </c>
      <c r="D4788" s="270" t="s">
        <v>1150</v>
      </c>
      <c r="E4788" s="277" t="s">
        <v>1152</v>
      </c>
      <c r="F4788" s="279" t="s">
        <v>484</v>
      </c>
    </row>
    <row r="4789" spans="1:6" x14ac:dyDescent="0.3">
      <c r="A4789" s="264" t="str">
        <f t="shared" si="74"/>
        <v>BarwickGA</v>
      </c>
      <c r="B4789" s="269">
        <v>31720</v>
      </c>
      <c r="C4789" s="270" t="s">
        <v>4214</v>
      </c>
      <c r="D4789" s="270" t="s">
        <v>1150</v>
      </c>
      <c r="E4789" s="277" t="s">
        <v>1202</v>
      </c>
      <c r="F4789" s="279" t="s">
        <v>484</v>
      </c>
    </row>
    <row r="4790" spans="1:6" x14ac:dyDescent="0.3">
      <c r="A4790" s="264" t="str">
        <f t="shared" si="74"/>
        <v>CiscoGA</v>
      </c>
      <c r="B4790" s="269">
        <v>30708</v>
      </c>
      <c r="C4790" s="270" t="s">
        <v>4215</v>
      </c>
      <c r="D4790" s="270" t="s">
        <v>1150</v>
      </c>
      <c r="E4790" s="277" t="s">
        <v>1170</v>
      </c>
      <c r="F4790" s="279" t="s">
        <v>484</v>
      </c>
    </row>
    <row r="4791" spans="1:6" x14ac:dyDescent="0.3">
      <c r="A4791" s="264" t="str">
        <f t="shared" si="74"/>
        <v>DarienGA</v>
      </c>
      <c r="B4791" s="269">
        <v>31304</v>
      </c>
      <c r="C4791" s="270" t="s">
        <v>3466</v>
      </c>
      <c r="D4791" s="270" t="s">
        <v>1150</v>
      </c>
      <c r="E4791" s="277" t="s">
        <v>1160</v>
      </c>
      <c r="F4791" s="279" t="s">
        <v>484</v>
      </c>
    </row>
    <row r="4792" spans="1:6" x14ac:dyDescent="0.3">
      <c r="A4792" s="264" t="str">
        <f t="shared" si="74"/>
        <v>MadisonGA</v>
      </c>
      <c r="B4792" s="269">
        <v>30623</v>
      </c>
      <c r="C4792" s="270" t="s">
        <v>956</v>
      </c>
      <c r="D4792" s="270" t="s">
        <v>1150</v>
      </c>
      <c r="E4792" s="277" t="s">
        <v>1156</v>
      </c>
      <c r="F4792" s="279" t="s">
        <v>484</v>
      </c>
    </row>
    <row r="4793" spans="1:6" x14ac:dyDescent="0.3">
      <c r="A4793" s="264" t="str">
        <f t="shared" si="74"/>
        <v>SasserGA</v>
      </c>
      <c r="B4793" s="269">
        <v>39885</v>
      </c>
      <c r="C4793" s="270" t="s">
        <v>4216</v>
      </c>
      <c r="D4793" s="270" t="s">
        <v>1150</v>
      </c>
      <c r="E4793" s="277" t="s">
        <v>1152</v>
      </c>
      <c r="F4793" s="279" t="s">
        <v>484</v>
      </c>
    </row>
    <row r="4794" spans="1:6" x14ac:dyDescent="0.3">
      <c r="A4794" s="264" t="str">
        <f t="shared" si="74"/>
        <v>NelsonGA</v>
      </c>
      <c r="B4794" s="269">
        <v>30151</v>
      </c>
      <c r="C4794" s="270" t="s">
        <v>3258</v>
      </c>
      <c r="D4794" s="270" t="s">
        <v>1150</v>
      </c>
      <c r="E4794" s="277" t="s">
        <v>1156</v>
      </c>
      <c r="F4794" s="279" t="s">
        <v>484</v>
      </c>
    </row>
    <row r="4795" spans="1:6" x14ac:dyDescent="0.3">
      <c r="A4795" s="264" t="str">
        <f t="shared" si="74"/>
        <v>EllentonGA</v>
      </c>
      <c r="B4795" s="269">
        <v>31747</v>
      </c>
      <c r="C4795" s="270" t="s">
        <v>3793</v>
      </c>
      <c r="D4795" s="270" t="s">
        <v>1150</v>
      </c>
      <c r="E4795" s="277" t="s">
        <v>1188</v>
      </c>
      <c r="F4795" s="279" t="s">
        <v>484</v>
      </c>
    </row>
    <row r="4796" spans="1:6" x14ac:dyDescent="0.3">
      <c r="A4796" s="264" t="str">
        <f t="shared" si="74"/>
        <v>TiftonGA</v>
      </c>
      <c r="B4796" s="269">
        <v>31727</v>
      </c>
      <c r="C4796" s="270" t="s">
        <v>1199</v>
      </c>
      <c r="D4796" s="270" t="s">
        <v>1150</v>
      </c>
      <c r="E4796" s="277" t="s">
        <v>1199</v>
      </c>
      <c r="F4796" s="279" t="s">
        <v>484</v>
      </c>
    </row>
    <row r="4797" spans="1:6" x14ac:dyDescent="0.3">
      <c r="A4797" s="264" t="str">
        <f t="shared" si="74"/>
        <v>FunstonGA</v>
      </c>
      <c r="B4797" s="269">
        <v>31753</v>
      </c>
      <c r="C4797" s="270" t="s">
        <v>4217</v>
      </c>
      <c r="D4797" s="270" t="s">
        <v>1150</v>
      </c>
      <c r="E4797" s="277" t="s">
        <v>1188</v>
      </c>
      <c r="F4797" s="279" t="s">
        <v>484</v>
      </c>
    </row>
    <row r="4798" spans="1:6" x14ac:dyDescent="0.3">
      <c r="A4798" s="264" t="str">
        <f t="shared" si="74"/>
        <v>Tallulah FallsGA</v>
      </c>
      <c r="B4798" s="269">
        <v>30573</v>
      </c>
      <c r="C4798" s="270" t="s">
        <v>4218</v>
      </c>
      <c r="D4798" s="270" t="s">
        <v>1150</v>
      </c>
      <c r="E4798" s="277" t="s">
        <v>1169</v>
      </c>
      <c r="F4798" s="279" t="s">
        <v>484</v>
      </c>
    </row>
    <row r="4799" spans="1:6" x14ac:dyDescent="0.3">
      <c r="A4799" s="264" t="str">
        <f t="shared" si="74"/>
        <v>TurinGA</v>
      </c>
      <c r="B4799" s="269">
        <v>30289</v>
      </c>
      <c r="C4799" s="270" t="s">
        <v>4219</v>
      </c>
      <c r="D4799" s="270" t="s">
        <v>1150</v>
      </c>
      <c r="E4799" s="277" t="s">
        <v>1156</v>
      </c>
      <c r="F4799" s="279" t="s">
        <v>484</v>
      </c>
    </row>
    <row r="4800" spans="1:6" x14ac:dyDescent="0.3">
      <c r="A4800" s="264" t="str">
        <f t="shared" si="74"/>
        <v>RangerGA</v>
      </c>
      <c r="B4800" s="269">
        <v>30732</v>
      </c>
      <c r="C4800" s="270" t="s">
        <v>4128</v>
      </c>
      <c r="D4800" s="270" t="s">
        <v>1150</v>
      </c>
      <c r="E4800" s="277" t="s">
        <v>1161</v>
      </c>
      <c r="F4800" s="279" t="s">
        <v>484</v>
      </c>
    </row>
    <row r="4801" spans="1:6" x14ac:dyDescent="0.3">
      <c r="A4801" s="264" t="str">
        <f t="shared" si="74"/>
        <v>AlstonGA</v>
      </c>
      <c r="B4801" s="269">
        <v>30412</v>
      </c>
      <c r="C4801" s="270" t="s">
        <v>4220</v>
      </c>
      <c r="D4801" s="270" t="s">
        <v>1150</v>
      </c>
      <c r="E4801" s="277" t="s">
        <v>1203</v>
      </c>
      <c r="F4801" s="279" t="s">
        <v>484</v>
      </c>
    </row>
    <row r="4802" spans="1:6" x14ac:dyDescent="0.3">
      <c r="A4802" s="264" t="str">
        <f t="shared" si="74"/>
        <v>MaxeysGA</v>
      </c>
      <c r="B4802" s="269">
        <v>30671</v>
      </c>
      <c r="C4802" s="270" t="s">
        <v>4208</v>
      </c>
      <c r="D4802" s="270" t="s">
        <v>1150</v>
      </c>
      <c r="E4802" s="277" t="s">
        <v>1154</v>
      </c>
      <c r="F4802" s="279" t="s">
        <v>484</v>
      </c>
    </row>
    <row r="4803" spans="1:6" x14ac:dyDescent="0.3">
      <c r="A4803" s="264" t="str">
        <f t="shared" si="74"/>
        <v>Sapelo IslandGA</v>
      </c>
      <c r="B4803" s="269">
        <v>31327</v>
      </c>
      <c r="C4803" s="270" t="s">
        <v>4221</v>
      </c>
      <c r="D4803" s="270" t="s">
        <v>1150</v>
      </c>
      <c r="E4803" s="277" t="s">
        <v>1160</v>
      </c>
      <c r="F4803" s="279" t="s">
        <v>484</v>
      </c>
    </row>
    <row r="4804" spans="1:6" x14ac:dyDescent="0.3">
      <c r="A4804" s="264" t="str">
        <f t="shared" ref="A4804:A4867" si="75">CONCATENATE(C4804,D4804)</f>
        <v>JewellGA</v>
      </c>
      <c r="B4804" s="269">
        <v>31045</v>
      </c>
      <c r="C4804" s="270" t="s">
        <v>4222</v>
      </c>
      <c r="D4804" s="270" t="s">
        <v>1150</v>
      </c>
      <c r="E4804" s="277" t="s">
        <v>1186</v>
      </c>
      <c r="F4804" s="279" t="s">
        <v>484</v>
      </c>
    </row>
    <row r="4805" spans="1:6" x14ac:dyDescent="0.3">
      <c r="A4805" s="264" t="str">
        <f t="shared" si="75"/>
        <v>CrandallGA</v>
      </c>
      <c r="B4805" s="269">
        <v>30751</v>
      </c>
      <c r="C4805" s="270" t="s">
        <v>4117</v>
      </c>
      <c r="D4805" s="270" t="s">
        <v>1150</v>
      </c>
      <c r="E4805" s="277" t="s">
        <v>1170</v>
      </c>
      <c r="F4805" s="279" t="s">
        <v>484</v>
      </c>
    </row>
    <row r="4806" spans="1:6" x14ac:dyDescent="0.3">
      <c r="A4806" s="264" t="str">
        <f t="shared" si="75"/>
        <v>BainbridgeGA</v>
      </c>
      <c r="B4806" s="269">
        <v>39852</v>
      </c>
      <c r="C4806" s="270" t="s">
        <v>1158</v>
      </c>
      <c r="D4806" s="270" t="s">
        <v>1150</v>
      </c>
      <c r="E4806" s="277" t="s">
        <v>1158</v>
      </c>
      <c r="F4806" s="279" t="s">
        <v>484</v>
      </c>
    </row>
    <row r="4807" spans="1:6" x14ac:dyDescent="0.3">
      <c r="A4807" s="264" t="str">
        <f t="shared" si="75"/>
        <v>SavannahGA</v>
      </c>
      <c r="B4807" s="269">
        <v>31421</v>
      </c>
      <c r="C4807" s="270" t="s">
        <v>1190</v>
      </c>
      <c r="D4807" s="270" t="s">
        <v>1150</v>
      </c>
      <c r="E4807" s="277" t="s">
        <v>1190</v>
      </c>
      <c r="F4807" s="279" t="s">
        <v>484</v>
      </c>
    </row>
    <row r="4808" spans="1:6" x14ac:dyDescent="0.3">
      <c r="A4808" s="264" t="str">
        <f t="shared" si="75"/>
        <v>Ewa BeachHI</v>
      </c>
      <c r="B4808" s="269">
        <v>96706</v>
      </c>
      <c r="C4808" s="270" t="s">
        <v>4223</v>
      </c>
      <c r="D4808" s="270" t="s">
        <v>1207</v>
      </c>
      <c r="E4808" s="277" t="s">
        <v>1214</v>
      </c>
      <c r="F4808" s="279" t="s">
        <v>484</v>
      </c>
    </row>
    <row r="4809" spans="1:6" x14ac:dyDescent="0.3">
      <c r="A4809" s="264" t="str">
        <f t="shared" si="75"/>
        <v>HonoluluHI</v>
      </c>
      <c r="B4809" s="269">
        <v>96815</v>
      </c>
      <c r="C4809" s="270" t="s">
        <v>4224</v>
      </c>
      <c r="D4809" s="270" t="s">
        <v>1207</v>
      </c>
      <c r="E4809" s="277" t="s">
        <v>1214</v>
      </c>
      <c r="F4809" s="279" t="s">
        <v>484</v>
      </c>
    </row>
    <row r="4810" spans="1:6" x14ac:dyDescent="0.3">
      <c r="A4810" s="264" t="str">
        <f t="shared" si="75"/>
        <v>WaipahuHI</v>
      </c>
      <c r="B4810" s="269">
        <v>96797</v>
      </c>
      <c r="C4810" s="270" t="s">
        <v>4225</v>
      </c>
      <c r="D4810" s="270" t="s">
        <v>1207</v>
      </c>
      <c r="E4810" s="277" t="s">
        <v>1214</v>
      </c>
      <c r="F4810" s="279" t="s">
        <v>484</v>
      </c>
    </row>
    <row r="4811" spans="1:6" x14ac:dyDescent="0.3">
      <c r="A4811" s="264" t="str">
        <f t="shared" si="75"/>
        <v>HiloHI</v>
      </c>
      <c r="B4811" s="269">
        <v>96720</v>
      </c>
      <c r="C4811" s="270" t="s">
        <v>1209</v>
      </c>
      <c r="D4811" s="270" t="s">
        <v>1207</v>
      </c>
      <c r="E4811" s="277" t="s">
        <v>1209</v>
      </c>
      <c r="F4811" s="279" t="s">
        <v>484</v>
      </c>
    </row>
    <row r="4812" spans="1:6" x14ac:dyDescent="0.3">
      <c r="A4812" s="264" t="str">
        <f t="shared" si="75"/>
        <v>HonoluluHI</v>
      </c>
      <c r="B4812" s="269">
        <v>96817</v>
      </c>
      <c r="C4812" s="270" t="s">
        <v>4224</v>
      </c>
      <c r="D4812" s="270" t="s">
        <v>1207</v>
      </c>
      <c r="E4812" s="277" t="s">
        <v>1214</v>
      </c>
      <c r="F4812" s="279" t="s">
        <v>484</v>
      </c>
    </row>
    <row r="4813" spans="1:6" x14ac:dyDescent="0.3">
      <c r="A4813" s="264" t="str">
        <f t="shared" si="75"/>
        <v>MililaniHI</v>
      </c>
      <c r="B4813" s="269">
        <v>96789</v>
      </c>
      <c r="C4813" s="270" t="s">
        <v>4226</v>
      </c>
      <c r="D4813" s="270" t="s">
        <v>1207</v>
      </c>
      <c r="E4813" s="277" t="s">
        <v>1214</v>
      </c>
      <c r="F4813" s="279" t="s">
        <v>484</v>
      </c>
    </row>
    <row r="4814" spans="1:6" x14ac:dyDescent="0.3">
      <c r="A4814" s="264" t="str">
        <f t="shared" si="75"/>
        <v>KaneoheHI</v>
      </c>
      <c r="B4814" s="269">
        <v>96744</v>
      </c>
      <c r="C4814" s="270" t="s">
        <v>4227</v>
      </c>
      <c r="D4814" s="270" t="s">
        <v>1207</v>
      </c>
      <c r="E4814" s="277" t="s">
        <v>1214</v>
      </c>
      <c r="F4814" s="279" t="s">
        <v>484</v>
      </c>
    </row>
    <row r="4815" spans="1:6" x14ac:dyDescent="0.3">
      <c r="A4815" s="264" t="str">
        <f t="shared" si="75"/>
        <v>HonoluluHI</v>
      </c>
      <c r="B4815" s="269">
        <v>96822</v>
      </c>
      <c r="C4815" s="270" t="s">
        <v>4224</v>
      </c>
      <c r="D4815" s="270" t="s">
        <v>1207</v>
      </c>
      <c r="E4815" s="277" t="s">
        <v>1214</v>
      </c>
      <c r="F4815" s="279" t="s">
        <v>484</v>
      </c>
    </row>
    <row r="4816" spans="1:6" x14ac:dyDescent="0.3">
      <c r="A4816" s="264" t="str">
        <f t="shared" si="75"/>
        <v>HonoluluHI</v>
      </c>
      <c r="B4816" s="269">
        <v>96816</v>
      </c>
      <c r="C4816" s="270" t="s">
        <v>4224</v>
      </c>
      <c r="D4816" s="270" t="s">
        <v>1207</v>
      </c>
      <c r="E4816" s="277" t="s">
        <v>1214</v>
      </c>
      <c r="F4816" s="279" t="s">
        <v>484</v>
      </c>
    </row>
    <row r="4817" spans="1:6" x14ac:dyDescent="0.3">
      <c r="A4817" s="264" t="str">
        <f t="shared" si="75"/>
        <v>HonoluluHI</v>
      </c>
      <c r="B4817" s="269">
        <v>96818</v>
      </c>
      <c r="C4817" s="270" t="s">
        <v>4224</v>
      </c>
      <c r="D4817" s="270" t="s">
        <v>1207</v>
      </c>
      <c r="E4817" s="277" t="s">
        <v>1214</v>
      </c>
      <c r="F4817" s="279" t="s">
        <v>484</v>
      </c>
    </row>
    <row r="4818" spans="1:6" x14ac:dyDescent="0.3">
      <c r="A4818" s="264" t="str">
        <f t="shared" si="75"/>
        <v>KailuaHI</v>
      </c>
      <c r="B4818" s="269">
        <v>96734</v>
      </c>
      <c r="C4818" s="270" t="s">
        <v>4228</v>
      </c>
      <c r="D4818" s="270" t="s">
        <v>1207</v>
      </c>
      <c r="E4818" s="277" t="s">
        <v>1214</v>
      </c>
      <c r="F4818" s="279" t="s">
        <v>484</v>
      </c>
    </row>
    <row r="4819" spans="1:6" x14ac:dyDescent="0.3">
      <c r="A4819" s="264" t="str">
        <f t="shared" si="75"/>
        <v>KiheiHI</v>
      </c>
      <c r="B4819" s="269">
        <v>96753</v>
      </c>
      <c r="C4819" s="270" t="s">
        <v>4229</v>
      </c>
      <c r="D4819" s="270" t="s">
        <v>1207</v>
      </c>
      <c r="E4819" s="277" t="s">
        <v>1210</v>
      </c>
      <c r="F4819" s="279" t="s">
        <v>484</v>
      </c>
    </row>
    <row r="4820" spans="1:6" x14ac:dyDescent="0.3">
      <c r="A4820" s="264" t="str">
        <f t="shared" si="75"/>
        <v>HonoluluHI</v>
      </c>
      <c r="B4820" s="269">
        <v>96826</v>
      </c>
      <c r="C4820" s="270" t="s">
        <v>4224</v>
      </c>
      <c r="D4820" s="270" t="s">
        <v>1207</v>
      </c>
      <c r="E4820" s="277" t="s">
        <v>1214</v>
      </c>
      <c r="F4820" s="279" t="s">
        <v>484</v>
      </c>
    </row>
    <row r="4821" spans="1:6" x14ac:dyDescent="0.3">
      <c r="A4821" s="264" t="str">
        <f t="shared" si="75"/>
        <v>AieaHI</v>
      </c>
      <c r="B4821" s="269">
        <v>96701</v>
      </c>
      <c r="C4821" s="270" t="s">
        <v>4230</v>
      </c>
      <c r="D4821" s="270" t="s">
        <v>1207</v>
      </c>
      <c r="E4821" s="277" t="s">
        <v>1214</v>
      </c>
      <c r="F4821" s="279" t="s">
        <v>484</v>
      </c>
    </row>
    <row r="4822" spans="1:6" x14ac:dyDescent="0.3">
      <c r="A4822" s="264" t="str">
        <f t="shared" si="75"/>
        <v>KapoleiHI</v>
      </c>
      <c r="B4822" s="269">
        <v>96707</v>
      </c>
      <c r="C4822" s="270" t="s">
        <v>4231</v>
      </c>
      <c r="D4822" s="270" t="s">
        <v>1207</v>
      </c>
      <c r="E4822" s="277" t="s">
        <v>1214</v>
      </c>
      <c r="F4822" s="279" t="s">
        <v>484</v>
      </c>
    </row>
    <row r="4823" spans="1:6" x14ac:dyDescent="0.3">
      <c r="A4823" s="264" t="str">
        <f t="shared" si="75"/>
        <v>WaianaeHI</v>
      </c>
      <c r="B4823" s="269">
        <v>96792</v>
      </c>
      <c r="C4823" s="270" t="s">
        <v>4232</v>
      </c>
      <c r="D4823" s="270" t="s">
        <v>1207</v>
      </c>
      <c r="E4823" s="277" t="s">
        <v>1214</v>
      </c>
      <c r="F4823" s="279" t="s">
        <v>484</v>
      </c>
    </row>
    <row r="4824" spans="1:6" x14ac:dyDescent="0.3">
      <c r="A4824" s="264" t="str">
        <f t="shared" si="75"/>
        <v>WahiawaHI</v>
      </c>
      <c r="B4824" s="269">
        <v>96786</v>
      </c>
      <c r="C4824" s="270" t="s">
        <v>4233</v>
      </c>
      <c r="D4824" s="270" t="s">
        <v>1207</v>
      </c>
      <c r="E4824" s="277" t="s">
        <v>1214</v>
      </c>
      <c r="F4824" s="279" t="s">
        <v>484</v>
      </c>
    </row>
    <row r="4825" spans="1:6" x14ac:dyDescent="0.3">
      <c r="A4825" s="264" t="str">
        <f t="shared" si="75"/>
        <v>HonoluluHI</v>
      </c>
      <c r="B4825" s="269">
        <v>96814</v>
      </c>
      <c r="C4825" s="270" t="s">
        <v>4224</v>
      </c>
      <c r="D4825" s="270" t="s">
        <v>1207</v>
      </c>
      <c r="E4825" s="277" t="s">
        <v>1214</v>
      </c>
      <c r="F4825" s="279" t="s">
        <v>484</v>
      </c>
    </row>
    <row r="4826" spans="1:6" x14ac:dyDescent="0.3">
      <c r="A4826" s="264" t="str">
        <f t="shared" si="75"/>
        <v>Kailua KonaHI</v>
      </c>
      <c r="B4826" s="269">
        <v>96740</v>
      </c>
      <c r="C4826" s="270" t="s">
        <v>4234</v>
      </c>
      <c r="D4826" s="270" t="s">
        <v>1207</v>
      </c>
      <c r="E4826" s="277" t="s">
        <v>1209</v>
      </c>
      <c r="F4826" s="279" t="s">
        <v>484</v>
      </c>
    </row>
    <row r="4827" spans="1:6" x14ac:dyDescent="0.3">
      <c r="A4827" s="264" t="str">
        <f t="shared" si="75"/>
        <v>HonoluluHI</v>
      </c>
      <c r="B4827" s="269">
        <v>96813</v>
      </c>
      <c r="C4827" s="270" t="s">
        <v>4224</v>
      </c>
      <c r="D4827" s="270" t="s">
        <v>1207</v>
      </c>
      <c r="E4827" s="277" t="s">
        <v>1214</v>
      </c>
      <c r="F4827" s="279" t="s">
        <v>484</v>
      </c>
    </row>
    <row r="4828" spans="1:6" x14ac:dyDescent="0.3">
      <c r="A4828" s="264" t="str">
        <f t="shared" si="75"/>
        <v>Pearl CityHI</v>
      </c>
      <c r="B4828" s="269">
        <v>96782</v>
      </c>
      <c r="C4828" s="270" t="s">
        <v>4235</v>
      </c>
      <c r="D4828" s="270" t="s">
        <v>1207</v>
      </c>
      <c r="E4828" s="277" t="s">
        <v>1214</v>
      </c>
      <c r="F4828" s="279" t="s">
        <v>484</v>
      </c>
    </row>
    <row r="4829" spans="1:6" x14ac:dyDescent="0.3">
      <c r="A4829" s="264" t="str">
        <f t="shared" si="75"/>
        <v>HonoluluHI</v>
      </c>
      <c r="B4829" s="269">
        <v>96825</v>
      </c>
      <c r="C4829" s="270" t="s">
        <v>4224</v>
      </c>
      <c r="D4829" s="270" t="s">
        <v>1207</v>
      </c>
      <c r="E4829" s="277" t="s">
        <v>1214</v>
      </c>
      <c r="F4829" s="279" t="s">
        <v>484</v>
      </c>
    </row>
    <row r="4830" spans="1:6" x14ac:dyDescent="0.3">
      <c r="A4830" s="264" t="str">
        <f t="shared" si="75"/>
        <v>WailukuHI</v>
      </c>
      <c r="B4830" s="269">
        <v>96793</v>
      </c>
      <c r="C4830" s="270" t="s">
        <v>4236</v>
      </c>
      <c r="D4830" s="270" t="s">
        <v>1207</v>
      </c>
      <c r="E4830" s="277" t="s">
        <v>1210</v>
      </c>
      <c r="F4830" s="279" t="s">
        <v>484</v>
      </c>
    </row>
    <row r="4831" spans="1:6" x14ac:dyDescent="0.3">
      <c r="A4831" s="264" t="str">
        <f t="shared" si="75"/>
        <v>HonoluluHI</v>
      </c>
      <c r="B4831" s="269">
        <v>96819</v>
      </c>
      <c r="C4831" s="270" t="s">
        <v>4224</v>
      </c>
      <c r="D4831" s="270" t="s">
        <v>1207</v>
      </c>
      <c r="E4831" s="277" t="s">
        <v>1214</v>
      </c>
      <c r="F4831" s="279" t="s">
        <v>484</v>
      </c>
    </row>
    <row r="4832" spans="1:6" x14ac:dyDescent="0.3">
      <c r="A4832" s="264" t="str">
        <f t="shared" si="75"/>
        <v>LahainaHI</v>
      </c>
      <c r="B4832" s="269">
        <v>96761</v>
      </c>
      <c r="C4832" s="270" t="s">
        <v>4237</v>
      </c>
      <c r="D4832" s="270" t="s">
        <v>1207</v>
      </c>
      <c r="E4832" s="277" t="s">
        <v>1210</v>
      </c>
      <c r="F4832" s="279" t="s">
        <v>484</v>
      </c>
    </row>
    <row r="4833" spans="1:6" x14ac:dyDescent="0.3">
      <c r="A4833" s="264" t="str">
        <f t="shared" si="75"/>
        <v>KapaaHI</v>
      </c>
      <c r="B4833" s="269">
        <v>96746</v>
      </c>
      <c r="C4833" s="270" t="s">
        <v>1212</v>
      </c>
      <c r="D4833" s="270" t="s">
        <v>1207</v>
      </c>
      <c r="E4833" s="277" t="s">
        <v>1212</v>
      </c>
      <c r="F4833" s="279" t="s">
        <v>484</v>
      </c>
    </row>
    <row r="4834" spans="1:6" x14ac:dyDescent="0.3">
      <c r="A4834" s="264" t="str">
        <f t="shared" si="75"/>
        <v>MakawaoHI</v>
      </c>
      <c r="B4834" s="269">
        <v>96768</v>
      </c>
      <c r="C4834" s="270" t="s">
        <v>4238</v>
      </c>
      <c r="D4834" s="270" t="s">
        <v>1207</v>
      </c>
      <c r="E4834" s="277" t="s">
        <v>1210</v>
      </c>
      <c r="F4834" s="279" t="s">
        <v>484</v>
      </c>
    </row>
    <row r="4835" spans="1:6" x14ac:dyDescent="0.3">
      <c r="A4835" s="264" t="str">
        <f t="shared" si="75"/>
        <v>HonoluluHI</v>
      </c>
      <c r="B4835" s="269">
        <v>96821</v>
      </c>
      <c r="C4835" s="270" t="s">
        <v>4224</v>
      </c>
      <c r="D4835" s="270" t="s">
        <v>1207</v>
      </c>
      <c r="E4835" s="277" t="s">
        <v>1214</v>
      </c>
      <c r="F4835" s="279" t="s">
        <v>484</v>
      </c>
    </row>
    <row r="4836" spans="1:6" x14ac:dyDescent="0.3">
      <c r="A4836" s="264" t="str">
        <f t="shared" si="75"/>
        <v>LihueHI</v>
      </c>
      <c r="B4836" s="269">
        <v>96766</v>
      </c>
      <c r="C4836" s="270" t="s">
        <v>4239</v>
      </c>
      <c r="D4836" s="270" t="s">
        <v>1207</v>
      </c>
      <c r="E4836" s="277" t="s">
        <v>1212</v>
      </c>
      <c r="F4836" s="279" t="s">
        <v>484</v>
      </c>
    </row>
    <row r="4837" spans="1:6" x14ac:dyDescent="0.3">
      <c r="A4837" s="264" t="str">
        <f t="shared" si="75"/>
        <v>KahuluiHI</v>
      </c>
      <c r="B4837" s="269">
        <v>96732</v>
      </c>
      <c r="C4837" s="270" t="s">
        <v>4240</v>
      </c>
      <c r="D4837" s="270" t="s">
        <v>1207</v>
      </c>
      <c r="E4837" s="277" t="s">
        <v>1210</v>
      </c>
      <c r="F4837" s="279" t="s">
        <v>484</v>
      </c>
    </row>
    <row r="4838" spans="1:6" x14ac:dyDescent="0.3">
      <c r="A4838" s="264" t="str">
        <f t="shared" si="75"/>
        <v>WaimeaHI</v>
      </c>
      <c r="B4838" s="269">
        <v>96743</v>
      </c>
      <c r="C4838" s="270" t="s">
        <v>4241</v>
      </c>
      <c r="D4838" s="270" t="s">
        <v>1207</v>
      </c>
      <c r="E4838" s="277" t="s">
        <v>1209</v>
      </c>
      <c r="F4838" s="279" t="s">
        <v>484</v>
      </c>
    </row>
    <row r="4839" spans="1:6" x14ac:dyDescent="0.3">
      <c r="A4839" s="264" t="str">
        <f t="shared" si="75"/>
        <v>PahoaHI</v>
      </c>
      <c r="B4839" s="269">
        <v>96778</v>
      </c>
      <c r="C4839" s="270" t="s">
        <v>4242</v>
      </c>
      <c r="D4839" s="270" t="s">
        <v>1207</v>
      </c>
      <c r="E4839" s="277" t="s">
        <v>1209</v>
      </c>
      <c r="F4839" s="279" t="s">
        <v>484</v>
      </c>
    </row>
    <row r="4840" spans="1:6" x14ac:dyDescent="0.3">
      <c r="A4840" s="264" t="str">
        <f t="shared" si="75"/>
        <v>KeaauHI</v>
      </c>
      <c r="B4840" s="269">
        <v>96749</v>
      </c>
      <c r="C4840" s="270" t="s">
        <v>4243</v>
      </c>
      <c r="D4840" s="270" t="s">
        <v>1207</v>
      </c>
      <c r="E4840" s="277" t="s">
        <v>1209</v>
      </c>
      <c r="F4840" s="279" t="s">
        <v>484</v>
      </c>
    </row>
    <row r="4841" spans="1:6" x14ac:dyDescent="0.3">
      <c r="A4841" s="264" t="str">
        <f t="shared" si="75"/>
        <v>HaikuHI</v>
      </c>
      <c r="B4841" s="269">
        <v>96708</v>
      </c>
      <c r="C4841" s="270" t="s">
        <v>4244</v>
      </c>
      <c r="D4841" s="270" t="s">
        <v>1207</v>
      </c>
      <c r="E4841" s="277" t="s">
        <v>1210</v>
      </c>
      <c r="F4841" s="279" t="s">
        <v>484</v>
      </c>
    </row>
    <row r="4842" spans="1:6" x14ac:dyDescent="0.3">
      <c r="A4842" s="264" t="str">
        <f t="shared" si="75"/>
        <v>KiheiHI</v>
      </c>
      <c r="B4842" s="269">
        <v>96790</v>
      </c>
      <c r="C4842" s="270" t="s">
        <v>4229</v>
      </c>
      <c r="D4842" s="270" t="s">
        <v>1207</v>
      </c>
      <c r="E4842" s="277" t="s">
        <v>1210</v>
      </c>
      <c r="F4842" s="279" t="s">
        <v>484</v>
      </c>
    </row>
    <row r="4843" spans="1:6" x14ac:dyDescent="0.3">
      <c r="A4843" s="264" t="str">
        <f t="shared" si="75"/>
        <v>WaikoloaHI</v>
      </c>
      <c r="B4843" s="269">
        <v>96738</v>
      </c>
      <c r="C4843" s="270" t="s">
        <v>4245</v>
      </c>
      <c r="D4843" s="270" t="s">
        <v>1207</v>
      </c>
      <c r="E4843" s="277" t="s">
        <v>1209</v>
      </c>
      <c r="F4843" s="279" t="s">
        <v>484</v>
      </c>
    </row>
    <row r="4844" spans="1:6" x14ac:dyDescent="0.3">
      <c r="A4844" s="264" t="str">
        <f t="shared" si="75"/>
        <v>HaleiwaHI</v>
      </c>
      <c r="B4844" s="269">
        <v>96712</v>
      </c>
      <c r="C4844" s="270" t="s">
        <v>4246</v>
      </c>
      <c r="D4844" s="270" t="s">
        <v>1207</v>
      </c>
      <c r="E4844" s="277" t="s">
        <v>1214</v>
      </c>
      <c r="F4844" s="279" t="s">
        <v>484</v>
      </c>
    </row>
    <row r="4845" spans="1:6" x14ac:dyDescent="0.3">
      <c r="A4845" s="264" t="str">
        <f t="shared" si="75"/>
        <v>WaialuaHI</v>
      </c>
      <c r="B4845" s="269">
        <v>96791</v>
      </c>
      <c r="C4845" s="270" t="s">
        <v>4247</v>
      </c>
      <c r="D4845" s="270" t="s">
        <v>1207</v>
      </c>
      <c r="E4845" s="277" t="s">
        <v>1214</v>
      </c>
      <c r="F4845" s="279" t="s">
        <v>484</v>
      </c>
    </row>
    <row r="4846" spans="1:6" x14ac:dyDescent="0.3">
      <c r="A4846" s="264" t="str">
        <f t="shared" si="75"/>
        <v>KoloaHI</v>
      </c>
      <c r="B4846" s="269">
        <v>96756</v>
      </c>
      <c r="C4846" s="270" t="s">
        <v>4248</v>
      </c>
      <c r="D4846" s="270" t="s">
        <v>1207</v>
      </c>
      <c r="E4846" s="277" t="s">
        <v>1212</v>
      </c>
      <c r="F4846" s="279" t="s">
        <v>484</v>
      </c>
    </row>
    <row r="4847" spans="1:6" x14ac:dyDescent="0.3">
      <c r="A4847" s="264" t="str">
        <f t="shared" si="75"/>
        <v>WaimanaloHI</v>
      </c>
      <c r="B4847" s="269">
        <v>96795</v>
      </c>
      <c r="C4847" s="270" t="s">
        <v>4249</v>
      </c>
      <c r="D4847" s="270" t="s">
        <v>1207</v>
      </c>
      <c r="E4847" s="277" t="s">
        <v>1214</v>
      </c>
      <c r="F4847" s="279" t="s">
        <v>484</v>
      </c>
    </row>
    <row r="4848" spans="1:6" x14ac:dyDescent="0.3">
      <c r="A4848" s="264" t="str">
        <f t="shared" si="75"/>
        <v>Captain CookHI</v>
      </c>
      <c r="B4848" s="269">
        <v>96704</v>
      </c>
      <c r="C4848" s="270" t="s">
        <v>4250</v>
      </c>
      <c r="D4848" s="270" t="s">
        <v>1207</v>
      </c>
      <c r="E4848" s="277" t="s">
        <v>1209</v>
      </c>
      <c r="F4848" s="279" t="s">
        <v>484</v>
      </c>
    </row>
    <row r="4849" spans="1:6" x14ac:dyDescent="0.3">
      <c r="A4849" s="264" t="str">
        <f t="shared" si="75"/>
        <v>KealakekuaHI</v>
      </c>
      <c r="B4849" s="269">
        <v>96750</v>
      </c>
      <c r="C4849" s="270" t="s">
        <v>4251</v>
      </c>
      <c r="D4849" s="270" t="s">
        <v>1207</v>
      </c>
      <c r="E4849" s="277" t="s">
        <v>1209</v>
      </c>
      <c r="F4849" s="279" t="s">
        <v>484</v>
      </c>
    </row>
    <row r="4850" spans="1:6" x14ac:dyDescent="0.3">
      <c r="A4850" s="264" t="str">
        <f t="shared" si="75"/>
        <v>KalaheoHI</v>
      </c>
      <c r="B4850" s="269">
        <v>96741</v>
      </c>
      <c r="C4850" s="270" t="s">
        <v>4252</v>
      </c>
      <c r="D4850" s="270" t="s">
        <v>1207</v>
      </c>
      <c r="E4850" s="277" t="s">
        <v>1212</v>
      </c>
      <c r="F4850" s="279" t="s">
        <v>484</v>
      </c>
    </row>
    <row r="4851" spans="1:6" x14ac:dyDescent="0.3">
      <c r="A4851" s="264" t="str">
        <f t="shared" si="75"/>
        <v>PaiaHI</v>
      </c>
      <c r="B4851" s="269">
        <v>96779</v>
      </c>
      <c r="C4851" s="270" t="s">
        <v>4253</v>
      </c>
      <c r="D4851" s="270" t="s">
        <v>1207</v>
      </c>
      <c r="E4851" s="277" t="s">
        <v>1210</v>
      </c>
      <c r="F4851" s="279" t="s">
        <v>484</v>
      </c>
    </row>
    <row r="4852" spans="1:6" x14ac:dyDescent="0.3">
      <c r="A4852" s="264" t="str">
        <f t="shared" si="75"/>
        <v>HonokaaHI</v>
      </c>
      <c r="B4852" s="269">
        <v>96727</v>
      </c>
      <c r="C4852" s="270" t="s">
        <v>4254</v>
      </c>
      <c r="D4852" s="270" t="s">
        <v>1207</v>
      </c>
      <c r="E4852" s="277" t="s">
        <v>1209</v>
      </c>
      <c r="F4852" s="279" t="s">
        <v>484</v>
      </c>
    </row>
    <row r="4853" spans="1:6" x14ac:dyDescent="0.3">
      <c r="A4853" s="264" t="str">
        <f t="shared" si="75"/>
        <v>KilaueaHI</v>
      </c>
      <c r="B4853" s="269">
        <v>96754</v>
      </c>
      <c r="C4853" s="270" t="s">
        <v>4255</v>
      </c>
      <c r="D4853" s="270" t="s">
        <v>1207</v>
      </c>
      <c r="E4853" s="277" t="s">
        <v>1212</v>
      </c>
      <c r="F4853" s="279" t="s">
        <v>484</v>
      </c>
    </row>
    <row r="4854" spans="1:6" x14ac:dyDescent="0.3">
      <c r="A4854" s="264" t="str">
        <f t="shared" si="75"/>
        <v>HauulaHI</v>
      </c>
      <c r="B4854" s="269">
        <v>96717</v>
      </c>
      <c r="C4854" s="270" t="s">
        <v>4256</v>
      </c>
      <c r="D4854" s="270" t="s">
        <v>1207</v>
      </c>
      <c r="E4854" s="277" t="s">
        <v>1214</v>
      </c>
      <c r="F4854" s="279" t="s">
        <v>484</v>
      </c>
    </row>
    <row r="4855" spans="1:6" x14ac:dyDescent="0.3">
      <c r="A4855" s="264" t="str">
        <f t="shared" si="75"/>
        <v>Mountain ViewHI</v>
      </c>
      <c r="B4855" s="269">
        <v>96771</v>
      </c>
      <c r="C4855" s="270" t="s">
        <v>2614</v>
      </c>
      <c r="D4855" s="270" t="s">
        <v>1207</v>
      </c>
      <c r="E4855" s="277" t="s">
        <v>1209</v>
      </c>
      <c r="F4855" s="279" t="s">
        <v>484</v>
      </c>
    </row>
    <row r="4856" spans="1:6" x14ac:dyDescent="0.3">
      <c r="A4856" s="264" t="str">
        <f t="shared" si="75"/>
        <v>KaunakakaiHI</v>
      </c>
      <c r="B4856" s="269">
        <v>96748</v>
      </c>
      <c r="C4856" s="270" t="s">
        <v>4257</v>
      </c>
      <c r="D4856" s="270" t="s">
        <v>1207</v>
      </c>
      <c r="E4856" s="277" t="s">
        <v>1210</v>
      </c>
      <c r="F4856" s="279" t="s">
        <v>484</v>
      </c>
    </row>
    <row r="4857" spans="1:6" x14ac:dyDescent="0.3">
      <c r="A4857" s="264" t="str">
        <f t="shared" si="75"/>
        <v>PrincevilleHI</v>
      </c>
      <c r="B4857" s="269">
        <v>96722</v>
      </c>
      <c r="C4857" s="270" t="s">
        <v>4258</v>
      </c>
      <c r="D4857" s="270" t="s">
        <v>1207</v>
      </c>
      <c r="E4857" s="277" t="s">
        <v>1212</v>
      </c>
      <c r="F4857" s="279" t="s">
        <v>484</v>
      </c>
    </row>
    <row r="4858" spans="1:6" x14ac:dyDescent="0.3">
      <c r="A4858" s="264" t="str">
        <f t="shared" si="75"/>
        <v>HolualoaHI</v>
      </c>
      <c r="B4858" s="269">
        <v>96725</v>
      </c>
      <c r="C4858" s="270" t="s">
        <v>4259</v>
      </c>
      <c r="D4858" s="270" t="s">
        <v>1207</v>
      </c>
      <c r="E4858" s="277" t="s">
        <v>1209</v>
      </c>
      <c r="F4858" s="279" t="s">
        <v>484</v>
      </c>
    </row>
    <row r="4859" spans="1:6" x14ac:dyDescent="0.3">
      <c r="A4859" s="264" t="str">
        <f t="shared" si="75"/>
        <v>KapaauHI</v>
      </c>
      <c r="B4859" s="269">
        <v>96755</v>
      </c>
      <c r="C4859" s="270" t="s">
        <v>4260</v>
      </c>
      <c r="D4859" s="270" t="s">
        <v>1207</v>
      </c>
      <c r="E4859" s="277" t="s">
        <v>1209</v>
      </c>
      <c r="F4859" s="279" t="s">
        <v>484</v>
      </c>
    </row>
    <row r="4860" spans="1:6" x14ac:dyDescent="0.3">
      <c r="A4860" s="264" t="str">
        <f t="shared" si="75"/>
        <v>VolcanoHI</v>
      </c>
      <c r="B4860" s="269">
        <v>96785</v>
      </c>
      <c r="C4860" s="270" t="s">
        <v>4261</v>
      </c>
      <c r="D4860" s="270" t="s">
        <v>1207</v>
      </c>
      <c r="E4860" s="277" t="s">
        <v>1209</v>
      </c>
      <c r="F4860" s="279" t="s">
        <v>484</v>
      </c>
    </row>
    <row r="4861" spans="1:6" x14ac:dyDescent="0.3">
      <c r="A4861" s="264" t="str">
        <f t="shared" si="75"/>
        <v>KeaauHI</v>
      </c>
      <c r="B4861" s="269">
        <v>96760</v>
      </c>
      <c r="C4861" s="270" t="s">
        <v>4243</v>
      </c>
      <c r="D4861" s="270" t="s">
        <v>1207</v>
      </c>
      <c r="E4861" s="277" t="s">
        <v>1209</v>
      </c>
      <c r="F4861" s="279" t="s">
        <v>484</v>
      </c>
    </row>
    <row r="4862" spans="1:6" x14ac:dyDescent="0.3">
      <c r="A4862" s="264" t="str">
        <f t="shared" si="75"/>
        <v>Lanai CityHI</v>
      </c>
      <c r="B4862" s="269">
        <v>96763</v>
      </c>
      <c r="C4862" s="270" t="s">
        <v>4262</v>
      </c>
      <c r="D4862" s="270" t="s">
        <v>1207</v>
      </c>
      <c r="E4862" s="277" t="s">
        <v>1210</v>
      </c>
      <c r="F4862" s="279" t="s">
        <v>484</v>
      </c>
    </row>
    <row r="4863" spans="1:6" x14ac:dyDescent="0.3">
      <c r="A4863" s="264" t="str">
        <f t="shared" si="75"/>
        <v>KahukuHI</v>
      </c>
      <c r="B4863" s="269">
        <v>96731</v>
      </c>
      <c r="C4863" s="270" t="s">
        <v>4263</v>
      </c>
      <c r="D4863" s="270" t="s">
        <v>1207</v>
      </c>
      <c r="E4863" s="277" t="s">
        <v>1214</v>
      </c>
      <c r="F4863" s="279" t="s">
        <v>484</v>
      </c>
    </row>
    <row r="4864" spans="1:6" x14ac:dyDescent="0.3">
      <c r="A4864" s="264" t="str">
        <f t="shared" si="75"/>
        <v>WaimeaHI</v>
      </c>
      <c r="B4864" s="269">
        <v>96752</v>
      </c>
      <c r="C4864" s="270" t="s">
        <v>4241</v>
      </c>
      <c r="D4864" s="270" t="s">
        <v>1207</v>
      </c>
      <c r="E4864" s="277" t="s">
        <v>1212</v>
      </c>
      <c r="F4864" s="279" t="s">
        <v>484</v>
      </c>
    </row>
    <row r="4865" spans="1:6" x14ac:dyDescent="0.3">
      <c r="A4865" s="264" t="str">
        <f t="shared" si="75"/>
        <v>NaalehuHI</v>
      </c>
      <c r="B4865" s="269">
        <v>96772</v>
      </c>
      <c r="C4865" s="270" t="s">
        <v>4264</v>
      </c>
      <c r="D4865" s="270" t="s">
        <v>1207</v>
      </c>
      <c r="E4865" s="277" t="s">
        <v>1209</v>
      </c>
      <c r="F4865" s="279" t="s">
        <v>484</v>
      </c>
    </row>
    <row r="4866" spans="1:6" x14ac:dyDescent="0.3">
      <c r="A4866" s="264" t="str">
        <f t="shared" si="75"/>
        <v>KilaueaHI</v>
      </c>
      <c r="B4866" s="269">
        <v>96714</v>
      </c>
      <c r="C4866" s="270" t="s">
        <v>4255</v>
      </c>
      <c r="D4866" s="270" t="s">
        <v>1207</v>
      </c>
      <c r="E4866" s="277" t="s">
        <v>1212</v>
      </c>
      <c r="F4866" s="279" t="s">
        <v>484</v>
      </c>
    </row>
    <row r="4867" spans="1:6" x14ac:dyDescent="0.3">
      <c r="A4867" s="264" t="str">
        <f t="shared" si="75"/>
        <v>LaieHI</v>
      </c>
      <c r="B4867" s="269">
        <v>96762</v>
      </c>
      <c r="C4867" s="270" t="s">
        <v>4265</v>
      </c>
      <c r="D4867" s="270" t="s">
        <v>1207</v>
      </c>
      <c r="E4867" s="277" t="s">
        <v>1214</v>
      </c>
      <c r="F4867" s="279" t="s">
        <v>484</v>
      </c>
    </row>
    <row r="4868" spans="1:6" x14ac:dyDescent="0.3">
      <c r="A4868" s="264" t="str">
        <f t="shared" ref="A4868:A4931" si="76">CONCATENATE(C4868,D4868)</f>
        <v>HanapepeHI</v>
      </c>
      <c r="B4868" s="269">
        <v>96705</v>
      </c>
      <c r="C4868" s="270" t="s">
        <v>4266</v>
      </c>
      <c r="D4868" s="270" t="s">
        <v>1207</v>
      </c>
      <c r="E4868" s="277" t="s">
        <v>1212</v>
      </c>
      <c r="F4868" s="279" t="s">
        <v>484</v>
      </c>
    </row>
    <row r="4869" spans="1:6" x14ac:dyDescent="0.3">
      <c r="A4869" s="264" t="str">
        <f t="shared" si="76"/>
        <v>PepeekeoHI</v>
      </c>
      <c r="B4869" s="269">
        <v>96783</v>
      </c>
      <c r="C4869" s="270" t="s">
        <v>4267</v>
      </c>
      <c r="D4869" s="270" t="s">
        <v>1207</v>
      </c>
      <c r="E4869" s="277" t="s">
        <v>1209</v>
      </c>
      <c r="F4869" s="279" t="s">
        <v>484</v>
      </c>
    </row>
    <row r="4870" spans="1:6" x14ac:dyDescent="0.3">
      <c r="A4870" s="264" t="str">
        <f t="shared" si="76"/>
        <v>KoloaHI</v>
      </c>
      <c r="B4870" s="269">
        <v>96765</v>
      </c>
      <c r="C4870" s="270" t="s">
        <v>4248</v>
      </c>
      <c r="D4870" s="270" t="s">
        <v>1207</v>
      </c>
      <c r="E4870" s="277" t="s">
        <v>1212</v>
      </c>
      <c r="F4870" s="279" t="s">
        <v>484</v>
      </c>
    </row>
    <row r="4871" spans="1:6" x14ac:dyDescent="0.3">
      <c r="A4871" s="264" t="str">
        <f t="shared" si="76"/>
        <v>WaimeaHI</v>
      </c>
      <c r="B4871" s="269">
        <v>96796</v>
      </c>
      <c r="C4871" s="270" t="s">
        <v>4241</v>
      </c>
      <c r="D4871" s="270" t="s">
        <v>1207</v>
      </c>
      <c r="E4871" s="277" t="s">
        <v>1212</v>
      </c>
      <c r="F4871" s="279" t="s">
        <v>484</v>
      </c>
    </row>
    <row r="4872" spans="1:6" x14ac:dyDescent="0.3">
      <c r="A4872" s="264" t="str">
        <f t="shared" si="76"/>
        <v>KilaueaHI</v>
      </c>
      <c r="B4872" s="269">
        <v>96703</v>
      </c>
      <c r="C4872" s="270" t="s">
        <v>4255</v>
      </c>
      <c r="D4872" s="270" t="s">
        <v>1207</v>
      </c>
      <c r="E4872" s="277" t="s">
        <v>1212</v>
      </c>
      <c r="F4872" s="279" t="s">
        <v>484</v>
      </c>
    </row>
    <row r="4873" spans="1:6" x14ac:dyDescent="0.3">
      <c r="A4873" s="264" t="str">
        <f t="shared" si="76"/>
        <v>HanaHI</v>
      </c>
      <c r="B4873" s="269">
        <v>96713</v>
      </c>
      <c r="C4873" s="270" t="s">
        <v>4268</v>
      </c>
      <c r="D4873" s="270" t="s">
        <v>1207</v>
      </c>
      <c r="E4873" s="277" t="s">
        <v>1210</v>
      </c>
      <c r="F4873" s="279" t="s">
        <v>484</v>
      </c>
    </row>
    <row r="4874" spans="1:6" x14ac:dyDescent="0.3">
      <c r="A4874" s="264" t="str">
        <f t="shared" si="76"/>
        <v>HanapepeHI</v>
      </c>
      <c r="B4874" s="269">
        <v>96716</v>
      </c>
      <c r="C4874" s="270" t="s">
        <v>4266</v>
      </c>
      <c r="D4874" s="270" t="s">
        <v>1207</v>
      </c>
      <c r="E4874" s="277" t="s">
        <v>1212</v>
      </c>
      <c r="F4874" s="279" t="s">
        <v>484</v>
      </c>
    </row>
    <row r="4875" spans="1:6" x14ac:dyDescent="0.3">
      <c r="A4875" s="264" t="str">
        <f t="shared" si="76"/>
        <v>KapaauHI</v>
      </c>
      <c r="B4875" s="269">
        <v>96719</v>
      </c>
      <c r="C4875" s="270" t="s">
        <v>4260</v>
      </c>
      <c r="D4875" s="270" t="s">
        <v>1207</v>
      </c>
      <c r="E4875" s="277" t="s">
        <v>1209</v>
      </c>
      <c r="F4875" s="279" t="s">
        <v>484</v>
      </c>
    </row>
    <row r="4876" spans="1:6" x14ac:dyDescent="0.3">
      <c r="A4876" s="264" t="str">
        <f t="shared" si="76"/>
        <v>PapaikouHI</v>
      </c>
      <c r="B4876" s="269">
        <v>96781</v>
      </c>
      <c r="C4876" s="270" t="s">
        <v>4269</v>
      </c>
      <c r="D4876" s="270" t="s">
        <v>1207</v>
      </c>
      <c r="E4876" s="277" t="s">
        <v>1209</v>
      </c>
      <c r="F4876" s="279" t="s">
        <v>484</v>
      </c>
    </row>
    <row r="4877" spans="1:6" x14ac:dyDescent="0.3">
      <c r="A4877" s="264" t="str">
        <f t="shared" si="76"/>
        <v>KaaawaHI</v>
      </c>
      <c r="B4877" s="269">
        <v>96730</v>
      </c>
      <c r="C4877" s="270" t="s">
        <v>4270</v>
      </c>
      <c r="D4877" s="270" t="s">
        <v>1207</v>
      </c>
      <c r="E4877" s="277" t="s">
        <v>1214</v>
      </c>
      <c r="F4877" s="279" t="s">
        <v>484</v>
      </c>
    </row>
    <row r="4878" spans="1:6" x14ac:dyDescent="0.3">
      <c r="A4878" s="264" t="str">
        <f t="shared" si="76"/>
        <v>PahalaHI</v>
      </c>
      <c r="B4878" s="269">
        <v>96777</v>
      </c>
      <c r="C4878" s="270" t="s">
        <v>4271</v>
      </c>
      <c r="D4878" s="270" t="s">
        <v>1207</v>
      </c>
      <c r="E4878" s="277" t="s">
        <v>1209</v>
      </c>
      <c r="F4878" s="279" t="s">
        <v>484</v>
      </c>
    </row>
    <row r="4879" spans="1:6" x14ac:dyDescent="0.3">
      <c r="A4879" s="264" t="str">
        <f t="shared" si="76"/>
        <v>PaauiloHI</v>
      </c>
      <c r="B4879" s="269">
        <v>96776</v>
      </c>
      <c r="C4879" s="270" t="s">
        <v>4272</v>
      </c>
      <c r="D4879" s="270" t="s">
        <v>1207</v>
      </c>
      <c r="E4879" s="277" t="s">
        <v>1209</v>
      </c>
      <c r="F4879" s="279" t="s">
        <v>484</v>
      </c>
    </row>
    <row r="4880" spans="1:6" x14ac:dyDescent="0.3">
      <c r="A4880" s="264" t="str">
        <f t="shared" si="76"/>
        <v>HoolehuaHI</v>
      </c>
      <c r="B4880" s="269">
        <v>96729</v>
      </c>
      <c r="C4880" s="270" t="s">
        <v>4273</v>
      </c>
      <c r="D4880" s="270" t="s">
        <v>1207</v>
      </c>
      <c r="E4880" s="277" t="s">
        <v>1210</v>
      </c>
      <c r="F4880" s="279" t="s">
        <v>484</v>
      </c>
    </row>
    <row r="4881" spans="1:6" x14ac:dyDescent="0.3">
      <c r="A4881" s="264" t="str">
        <f t="shared" si="76"/>
        <v>LaupahoehoeHI</v>
      </c>
      <c r="B4881" s="269">
        <v>96764</v>
      </c>
      <c r="C4881" s="270" t="s">
        <v>4274</v>
      </c>
      <c r="D4881" s="270" t="s">
        <v>1207</v>
      </c>
      <c r="E4881" s="277" t="s">
        <v>1209</v>
      </c>
      <c r="F4881" s="279" t="s">
        <v>484</v>
      </c>
    </row>
    <row r="4882" spans="1:6" x14ac:dyDescent="0.3">
      <c r="A4882" s="264" t="str">
        <f t="shared" si="76"/>
        <v>HonomuHI</v>
      </c>
      <c r="B4882" s="269">
        <v>96728</v>
      </c>
      <c r="C4882" s="270" t="s">
        <v>4275</v>
      </c>
      <c r="D4882" s="270" t="s">
        <v>1207</v>
      </c>
      <c r="E4882" s="277" t="s">
        <v>1209</v>
      </c>
      <c r="F4882" s="279" t="s">
        <v>484</v>
      </c>
    </row>
    <row r="4883" spans="1:6" x14ac:dyDescent="0.3">
      <c r="A4883" s="264" t="str">
        <f t="shared" si="76"/>
        <v>MaunaloaHI</v>
      </c>
      <c r="B4883" s="269">
        <v>96770</v>
      </c>
      <c r="C4883" s="270" t="s">
        <v>4276</v>
      </c>
      <c r="D4883" s="270" t="s">
        <v>1207</v>
      </c>
      <c r="E4883" s="277" t="s">
        <v>1210</v>
      </c>
      <c r="F4883" s="279" t="s">
        <v>484</v>
      </c>
    </row>
    <row r="4884" spans="1:6" x14ac:dyDescent="0.3">
      <c r="A4884" s="264" t="str">
        <f t="shared" si="76"/>
        <v>KaunakakaiHI</v>
      </c>
      <c r="B4884" s="269">
        <v>96757</v>
      </c>
      <c r="C4884" s="270" t="s">
        <v>4257</v>
      </c>
      <c r="D4884" s="270" t="s">
        <v>1207</v>
      </c>
      <c r="E4884" s="277" t="s">
        <v>1210</v>
      </c>
      <c r="F4884" s="279" t="s">
        <v>484</v>
      </c>
    </row>
    <row r="4885" spans="1:6" x14ac:dyDescent="0.3">
      <c r="A4885" s="264" t="str">
        <f t="shared" si="76"/>
        <v>VolcanoHI</v>
      </c>
      <c r="B4885" s="269">
        <v>96718</v>
      </c>
      <c r="C4885" s="270" t="s">
        <v>4261</v>
      </c>
      <c r="D4885" s="270" t="s">
        <v>1207</v>
      </c>
      <c r="E4885" s="277" t="s">
        <v>1209</v>
      </c>
      <c r="F4885" s="279" t="s">
        <v>484</v>
      </c>
    </row>
    <row r="4886" spans="1:6" x14ac:dyDescent="0.3">
      <c r="A4886" s="264" t="str">
        <f t="shared" si="76"/>
        <v>HonomuHI</v>
      </c>
      <c r="B4886" s="269">
        <v>96710</v>
      </c>
      <c r="C4886" s="270" t="s">
        <v>4275</v>
      </c>
      <c r="D4886" s="270" t="s">
        <v>1207</v>
      </c>
      <c r="E4886" s="277" t="s">
        <v>1209</v>
      </c>
      <c r="F4886" s="279" t="s">
        <v>484</v>
      </c>
    </row>
    <row r="4887" spans="1:6" x14ac:dyDescent="0.3">
      <c r="A4887" s="264" t="str">
        <f t="shared" si="76"/>
        <v>NinoleHI</v>
      </c>
      <c r="B4887" s="269">
        <v>96780</v>
      </c>
      <c r="C4887" s="270" t="s">
        <v>4277</v>
      </c>
      <c r="D4887" s="270" t="s">
        <v>1207</v>
      </c>
      <c r="E4887" s="277" t="s">
        <v>1209</v>
      </c>
      <c r="F4887" s="279" t="s">
        <v>484</v>
      </c>
    </row>
    <row r="4888" spans="1:6" x14ac:dyDescent="0.3">
      <c r="A4888" s="264" t="str">
        <f t="shared" si="76"/>
        <v>KapaaHI</v>
      </c>
      <c r="B4888" s="269">
        <v>96751</v>
      </c>
      <c r="C4888" s="270" t="s">
        <v>1212</v>
      </c>
      <c r="D4888" s="270" t="s">
        <v>1207</v>
      </c>
      <c r="E4888" s="277" t="s">
        <v>1212</v>
      </c>
      <c r="F4888" s="279" t="s">
        <v>484</v>
      </c>
    </row>
    <row r="4889" spans="1:6" x14ac:dyDescent="0.3">
      <c r="A4889" s="264" t="str">
        <f t="shared" si="76"/>
        <v>NinoleHI</v>
      </c>
      <c r="B4889" s="269">
        <v>96773</v>
      </c>
      <c r="C4889" s="270" t="s">
        <v>4277</v>
      </c>
      <c r="D4889" s="270" t="s">
        <v>1207</v>
      </c>
      <c r="E4889" s="277" t="s">
        <v>1209</v>
      </c>
      <c r="F4889" s="279" t="s">
        <v>484</v>
      </c>
    </row>
    <row r="4890" spans="1:6" x14ac:dyDescent="0.3">
      <c r="A4890" s="264" t="str">
        <f t="shared" si="76"/>
        <v>OokalaHI</v>
      </c>
      <c r="B4890" s="269">
        <v>96774</v>
      </c>
      <c r="C4890" s="270" t="s">
        <v>4278</v>
      </c>
      <c r="D4890" s="270" t="s">
        <v>1207</v>
      </c>
      <c r="E4890" s="277" t="s">
        <v>1209</v>
      </c>
      <c r="F4890" s="279" t="s">
        <v>484</v>
      </c>
    </row>
    <row r="4891" spans="1:6" x14ac:dyDescent="0.3">
      <c r="A4891" s="264" t="str">
        <f t="shared" si="76"/>
        <v>Cedar RapidsIA</v>
      </c>
      <c r="B4891" s="269">
        <v>52404</v>
      </c>
      <c r="C4891" s="270" t="s">
        <v>1225</v>
      </c>
      <c r="D4891" s="270" t="s">
        <v>1216</v>
      </c>
      <c r="E4891" s="277" t="s">
        <v>1225</v>
      </c>
      <c r="F4891" s="279" t="s">
        <v>880</v>
      </c>
    </row>
    <row r="4892" spans="1:6" x14ac:dyDescent="0.3">
      <c r="A4892" s="264" t="str">
        <f t="shared" si="76"/>
        <v>DubuqueIA</v>
      </c>
      <c r="B4892" s="269">
        <v>52001</v>
      </c>
      <c r="C4892" s="270" t="s">
        <v>1231</v>
      </c>
      <c r="D4892" s="270" t="s">
        <v>1216</v>
      </c>
      <c r="E4892" s="277" t="s">
        <v>1231</v>
      </c>
      <c r="F4892" s="279" t="s">
        <v>880</v>
      </c>
    </row>
    <row r="4893" spans="1:6" x14ac:dyDescent="0.3">
      <c r="A4893" s="264" t="str">
        <f t="shared" si="76"/>
        <v>Cedar RapidsIA</v>
      </c>
      <c r="B4893" s="269">
        <v>52402</v>
      </c>
      <c r="C4893" s="270" t="s">
        <v>1225</v>
      </c>
      <c r="D4893" s="270" t="s">
        <v>1216</v>
      </c>
      <c r="E4893" s="277" t="s">
        <v>1225</v>
      </c>
      <c r="F4893" s="279" t="s">
        <v>880</v>
      </c>
    </row>
    <row r="4894" spans="1:6" x14ac:dyDescent="0.3">
      <c r="A4894" s="264" t="str">
        <f t="shared" si="76"/>
        <v>MarionIA</v>
      </c>
      <c r="B4894" s="269">
        <v>52302</v>
      </c>
      <c r="C4894" s="270" t="s">
        <v>1379</v>
      </c>
      <c r="D4894" s="270" t="s">
        <v>1216</v>
      </c>
      <c r="E4894" s="277" t="s">
        <v>1225</v>
      </c>
      <c r="F4894" s="279" t="s">
        <v>880</v>
      </c>
    </row>
    <row r="4895" spans="1:6" x14ac:dyDescent="0.3">
      <c r="A4895" s="264" t="str">
        <f t="shared" si="76"/>
        <v>Cedar FallsIA</v>
      </c>
      <c r="B4895" s="269">
        <v>50613</v>
      </c>
      <c r="C4895" s="270" t="s">
        <v>4279</v>
      </c>
      <c r="D4895" s="270" t="s">
        <v>1216</v>
      </c>
      <c r="E4895" s="277" t="s">
        <v>1261</v>
      </c>
      <c r="F4895" s="279" t="s">
        <v>880</v>
      </c>
    </row>
    <row r="4896" spans="1:6" x14ac:dyDescent="0.3">
      <c r="A4896" s="264" t="str">
        <f t="shared" si="76"/>
        <v>BettendorfIA</v>
      </c>
      <c r="B4896" s="269">
        <v>52722</v>
      </c>
      <c r="C4896" s="270" t="s">
        <v>4280</v>
      </c>
      <c r="D4896" s="270" t="s">
        <v>1216</v>
      </c>
      <c r="E4896" s="277" t="s">
        <v>1228</v>
      </c>
      <c r="F4896" s="279" t="s">
        <v>880</v>
      </c>
    </row>
    <row r="4897" spans="1:6" x14ac:dyDescent="0.3">
      <c r="A4897" s="264" t="str">
        <f t="shared" si="76"/>
        <v>West Des MoinesIA</v>
      </c>
      <c r="B4897" s="269">
        <v>50266</v>
      </c>
      <c r="C4897" s="270" t="s">
        <v>4281</v>
      </c>
      <c r="D4897" s="270" t="s">
        <v>1216</v>
      </c>
      <c r="E4897" s="277" t="s">
        <v>1229</v>
      </c>
      <c r="F4897" s="279" t="s">
        <v>880</v>
      </c>
    </row>
    <row r="4898" spans="1:6" x14ac:dyDescent="0.3">
      <c r="A4898" s="264" t="str">
        <f t="shared" si="76"/>
        <v>AnkenyIA</v>
      </c>
      <c r="B4898" s="269">
        <v>50023</v>
      </c>
      <c r="C4898" s="270" t="s">
        <v>4282</v>
      </c>
      <c r="D4898" s="270" t="s">
        <v>1216</v>
      </c>
      <c r="E4898" s="277" t="s">
        <v>1229</v>
      </c>
      <c r="F4898" s="279" t="s">
        <v>880</v>
      </c>
    </row>
    <row r="4899" spans="1:6" x14ac:dyDescent="0.3">
      <c r="A4899" s="264" t="str">
        <f t="shared" si="76"/>
        <v>Des MoinesIA</v>
      </c>
      <c r="B4899" s="269">
        <v>50315</v>
      </c>
      <c r="C4899" s="270" t="s">
        <v>4283</v>
      </c>
      <c r="D4899" s="270" t="s">
        <v>1216</v>
      </c>
      <c r="E4899" s="277" t="s">
        <v>1229</v>
      </c>
      <c r="F4899" s="279" t="s">
        <v>880</v>
      </c>
    </row>
    <row r="4900" spans="1:6" x14ac:dyDescent="0.3">
      <c r="A4900" s="264" t="str">
        <f t="shared" si="76"/>
        <v>Iowa CityIA</v>
      </c>
      <c r="B4900" s="269">
        <v>52240</v>
      </c>
      <c r="C4900" s="270" t="s">
        <v>1237</v>
      </c>
      <c r="D4900" s="270" t="s">
        <v>1216</v>
      </c>
      <c r="E4900" s="277" t="s">
        <v>1237</v>
      </c>
      <c r="F4900" s="279" t="s">
        <v>880</v>
      </c>
    </row>
    <row r="4901" spans="1:6" x14ac:dyDescent="0.3">
      <c r="A4901" s="264" t="str">
        <f t="shared" si="76"/>
        <v>Council BluffsIA</v>
      </c>
      <c r="B4901" s="269">
        <v>51503</v>
      </c>
      <c r="C4901" s="270" t="s">
        <v>4284</v>
      </c>
      <c r="D4901" s="270" t="s">
        <v>1216</v>
      </c>
      <c r="E4901" s="277" t="s">
        <v>1246</v>
      </c>
      <c r="F4901" s="279" t="s">
        <v>880</v>
      </c>
    </row>
    <row r="4902" spans="1:6" x14ac:dyDescent="0.3">
      <c r="A4902" s="264" t="str">
        <f t="shared" si="76"/>
        <v>Des MoinesIA</v>
      </c>
      <c r="B4902" s="269">
        <v>50317</v>
      </c>
      <c r="C4902" s="270" t="s">
        <v>4283</v>
      </c>
      <c r="D4902" s="270" t="s">
        <v>1216</v>
      </c>
      <c r="E4902" s="277" t="s">
        <v>1229</v>
      </c>
      <c r="F4902" s="279" t="s">
        <v>880</v>
      </c>
    </row>
    <row r="4903" spans="1:6" x14ac:dyDescent="0.3">
      <c r="A4903" s="264" t="str">
        <f t="shared" si="76"/>
        <v>West Des MoinesIA</v>
      </c>
      <c r="B4903" s="269">
        <v>50265</v>
      </c>
      <c r="C4903" s="270" t="s">
        <v>4281</v>
      </c>
      <c r="D4903" s="270" t="s">
        <v>1216</v>
      </c>
      <c r="E4903" s="277" t="s">
        <v>1229</v>
      </c>
      <c r="F4903" s="279" t="s">
        <v>880</v>
      </c>
    </row>
    <row r="4904" spans="1:6" x14ac:dyDescent="0.3">
      <c r="A4904" s="264" t="str">
        <f t="shared" si="76"/>
        <v>Council BluffsIA</v>
      </c>
      <c r="B4904" s="269">
        <v>51501</v>
      </c>
      <c r="C4904" s="270" t="s">
        <v>4284</v>
      </c>
      <c r="D4904" s="270" t="s">
        <v>1216</v>
      </c>
      <c r="E4904" s="277" t="s">
        <v>1246</v>
      </c>
      <c r="F4904" s="279" t="s">
        <v>880</v>
      </c>
    </row>
    <row r="4905" spans="1:6" x14ac:dyDescent="0.3">
      <c r="A4905" s="264" t="str">
        <f t="shared" si="76"/>
        <v>AmesIA</v>
      </c>
      <c r="B4905" s="269">
        <v>50010</v>
      </c>
      <c r="C4905" s="270" t="s">
        <v>1218</v>
      </c>
      <c r="D4905" s="270" t="s">
        <v>1216</v>
      </c>
      <c r="E4905" s="277" t="s">
        <v>1218</v>
      </c>
      <c r="F4905" s="279" t="s">
        <v>880</v>
      </c>
    </row>
    <row r="4906" spans="1:6" x14ac:dyDescent="0.3">
      <c r="A4906" s="264" t="str">
        <f t="shared" si="76"/>
        <v>Des MoinesIA</v>
      </c>
      <c r="B4906" s="269">
        <v>50310</v>
      </c>
      <c r="C4906" s="270" t="s">
        <v>4283</v>
      </c>
      <c r="D4906" s="270" t="s">
        <v>1216</v>
      </c>
      <c r="E4906" s="277" t="s">
        <v>1229</v>
      </c>
      <c r="F4906" s="279" t="s">
        <v>880</v>
      </c>
    </row>
    <row r="4907" spans="1:6" x14ac:dyDescent="0.3">
      <c r="A4907" s="264" t="str">
        <f t="shared" si="76"/>
        <v>WaterlooIA</v>
      </c>
      <c r="B4907" s="269">
        <v>50701</v>
      </c>
      <c r="C4907" s="270" t="s">
        <v>1517</v>
      </c>
      <c r="D4907" s="270" t="s">
        <v>1216</v>
      </c>
      <c r="E4907" s="277" t="s">
        <v>1261</v>
      </c>
      <c r="F4907" s="279" t="s">
        <v>880</v>
      </c>
    </row>
    <row r="4908" spans="1:6" x14ac:dyDescent="0.3">
      <c r="A4908" s="264" t="str">
        <f t="shared" si="76"/>
        <v>UrbandaleIA</v>
      </c>
      <c r="B4908" s="269">
        <v>50322</v>
      </c>
      <c r="C4908" s="270" t="s">
        <v>4285</v>
      </c>
      <c r="D4908" s="270" t="s">
        <v>1216</v>
      </c>
      <c r="E4908" s="277" t="s">
        <v>1229</v>
      </c>
      <c r="F4908" s="279" t="s">
        <v>880</v>
      </c>
    </row>
    <row r="4909" spans="1:6" x14ac:dyDescent="0.3">
      <c r="A4909" s="264" t="str">
        <f t="shared" si="76"/>
        <v>Mason CityIA</v>
      </c>
      <c r="B4909" s="269">
        <v>50401</v>
      </c>
      <c r="C4909" s="270" t="s">
        <v>1240</v>
      </c>
      <c r="D4909" s="270" t="s">
        <v>1216</v>
      </c>
      <c r="E4909" s="277" t="s">
        <v>1240</v>
      </c>
      <c r="F4909" s="279" t="s">
        <v>880</v>
      </c>
    </row>
    <row r="4910" spans="1:6" x14ac:dyDescent="0.3">
      <c r="A4910" s="264" t="str">
        <f t="shared" si="76"/>
        <v>AmesIA</v>
      </c>
      <c r="B4910" s="269">
        <v>50014</v>
      </c>
      <c r="C4910" s="270" t="s">
        <v>1218</v>
      </c>
      <c r="D4910" s="270" t="s">
        <v>1216</v>
      </c>
      <c r="E4910" s="277" t="s">
        <v>1218</v>
      </c>
      <c r="F4910" s="279" t="s">
        <v>880</v>
      </c>
    </row>
    <row r="4911" spans="1:6" x14ac:dyDescent="0.3">
      <c r="A4911" s="264" t="str">
        <f t="shared" si="76"/>
        <v>BurlingtonIA</v>
      </c>
      <c r="B4911" s="269">
        <v>52601</v>
      </c>
      <c r="C4911" s="270" t="s">
        <v>1221</v>
      </c>
      <c r="D4911" s="270" t="s">
        <v>1216</v>
      </c>
      <c r="E4911" s="277" t="s">
        <v>1221</v>
      </c>
      <c r="F4911" s="279" t="s">
        <v>880</v>
      </c>
    </row>
    <row r="4912" spans="1:6" x14ac:dyDescent="0.3">
      <c r="A4912" s="264" t="str">
        <f t="shared" si="76"/>
        <v>MuscatineIA</v>
      </c>
      <c r="B4912" s="269">
        <v>52761</v>
      </c>
      <c r="C4912" s="270" t="s">
        <v>1242</v>
      </c>
      <c r="D4912" s="270" t="s">
        <v>1216</v>
      </c>
      <c r="E4912" s="277" t="s">
        <v>1242</v>
      </c>
      <c r="F4912" s="279" t="s">
        <v>880</v>
      </c>
    </row>
    <row r="4913" spans="1:6" x14ac:dyDescent="0.3">
      <c r="A4913" s="264" t="str">
        <f t="shared" si="76"/>
        <v>OttumwaIA</v>
      </c>
      <c r="B4913" s="269">
        <v>52501</v>
      </c>
      <c r="C4913" s="270" t="s">
        <v>1250</v>
      </c>
      <c r="D4913" s="270" t="s">
        <v>1216</v>
      </c>
      <c r="E4913" s="277" t="s">
        <v>1250</v>
      </c>
      <c r="F4913" s="279" t="s">
        <v>880</v>
      </c>
    </row>
    <row r="4914" spans="1:6" x14ac:dyDescent="0.3">
      <c r="A4914" s="264" t="str">
        <f t="shared" si="76"/>
        <v>MarshalltownIA</v>
      </c>
      <c r="B4914" s="269">
        <v>50158</v>
      </c>
      <c r="C4914" s="270" t="s">
        <v>1238</v>
      </c>
      <c r="D4914" s="270" t="s">
        <v>1216</v>
      </c>
      <c r="E4914" s="277" t="s">
        <v>1238</v>
      </c>
      <c r="F4914" s="279" t="s">
        <v>880</v>
      </c>
    </row>
    <row r="4915" spans="1:6" x14ac:dyDescent="0.3">
      <c r="A4915" s="264" t="str">
        <f t="shared" si="76"/>
        <v>Fort DodgeIA</v>
      </c>
      <c r="B4915" s="269">
        <v>50501</v>
      </c>
      <c r="C4915" s="270" t="s">
        <v>1233</v>
      </c>
      <c r="D4915" s="270" t="s">
        <v>1216</v>
      </c>
      <c r="E4915" s="277" t="s">
        <v>1233</v>
      </c>
      <c r="F4915" s="279" t="s">
        <v>880</v>
      </c>
    </row>
    <row r="4916" spans="1:6" x14ac:dyDescent="0.3">
      <c r="A4916" s="264" t="str">
        <f t="shared" si="76"/>
        <v>AnkenyIA</v>
      </c>
      <c r="B4916" s="269">
        <v>50021</v>
      </c>
      <c r="C4916" s="270" t="s">
        <v>4282</v>
      </c>
      <c r="D4916" s="270" t="s">
        <v>1216</v>
      </c>
      <c r="E4916" s="277" t="s">
        <v>1229</v>
      </c>
      <c r="F4916" s="279" t="s">
        <v>880</v>
      </c>
    </row>
    <row r="4917" spans="1:6" x14ac:dyDescent="0.3">
      <c r="A4917" s="264" t="str">
        <f t="shared" si="76"/>
        <v>DavenportIA</v>
      </c>
      <c r="B4917" s="269">
        <v>52806</v>
      </c>
      <c r="C4917" s="270" t="s">
        <v>3134</v>
      </c>
      <c r="D4917" s="270" t="s">
        <v>1216</v>
      </c>
      <c r="E4917" s="277" t="s">
        <v>1228</v>
      </c>
      <c r="F4917" s="279" t="s">
        <v>880</v>
      </c>
    </row>
    <row r="4918" spans="1:6" x14ac:dyDescent="0.3">
      <c r="A4918" s="264" t="str">
        <f t="shared" si="76"/>
        <v>Sioux CityIA</v>
      </c>
      <c r="B4918" s="269">
        <v>51106</v>
      </c>
      <c r="C4918" s="270" t="s">
        <v>1254</v>
      </c>
      <c r="D4918" s="270" t="s">
        <v>1216</v>
      </c>
      <c r="E4918" s="277" t="s">
        <v>1254</v>
      </c>
      <c r="F4918" s="279" t="s">
        <v>880</v>
      </c>
    </row>
    <row r="4919" spans="1:6" x14ac:dyDescent="0.3">
      <c r="A4919" s="264" t="str">
        <f t="shared" si="76"/>
        <v>ClintonIA</v>
      </c>
      <c r="B4919" s="269">
        <v>52732</v>
      </c>
      <c r="C4919" s="270" t="s">
        <v>1227</v>
      </c>
      <c r="D4919" s="270" t="s">
        <v>1216</v>
      </c>
      <c r="E4919" s="277" t="s">
        <v>1227</v>
      </c>
      <c r="F4919" s="279" t="s">
        <v>880</v>
      </c>
    </row>
    <row r="4920" spans="1:6" x14ac:dyDescent="0.3">
      <c r="A4920" s="264" t="str">
        <f t="shared" si="76"/>
        <v>Cedar RapidsIA</v>
      </c>
      <c r="B4920" s="269">
        <v>52405</v>
      </c>
      <c r="C4920" s="270" t="s">
        <v>1225</v>
      </c>
      <c r="D4920" s="270" t="s">
        <v>1216</v>
      </c>
      <c r="E4920" s="277" t="s">
        <v>1225</v>
      </c>
      <c r="F4920" s="279" t="s">
        <v>880</v>
      </c>
    </row>
    <row r="4921" spans="1:6" x14ac:dyDescent="0.3">
      <c r="A4921" s="264" t="str">
        <f t="shared" si="76"/>
        <v>DavenportIA</v>
      </c>
      <c r="B4921" s="269">
        <v>52804</v>
      </c>
      <c r="C4921" s="270" t="s">
        <v>3134</v>
      </c>
      <c r="D4921" s="270" t="s">
        <v>1216</v>
      </c>
      <c r="E4921" s="277" t="s">
        <v>1228</v>
      </c>
      <c r="F4921" s="279" t="s">
        <v>880</v>
      </c>
    </row>
    <row r="4922" spans="1:6" x14ac:dyDescent="0.3">
      <c r="A4922" s="264" t="str">
        <f t="shared" si="76"/>
        <v>Iowa CityIA</v>
      </c>
      <c r="B4922" s="269">
        <v>52246</v>
      </c>
      <c r="C4922" s="270" t="s">
        <v>1237</v>
      </c>
      <c r="D4922" s="270" t="s">
        <v>1216</v>
      </c>
      <c r="E4922" s="277" t="s">
        <v>1237</v>
      </c>
      <c r="F4922" s="279" t="s">
        <v>880</v>
      </c>
    </row>
    <row r="4923" spans="1:6" x14ac:dyDescent="0.3">
      <c r="A4923" s="264" t="str">
        <f t="shared" si="76"/>
        <v>Cedar RapidsIA</v>
      </c>
      <c r="B4923" s="269">
        <v>52403</v>
      </c>
      <c r="C4923" s="270" t="s">
        <v>1225</v>
      </c>
      <c r="D4923" s="270" t="s">
        <v>1216</v>
      </c>
      <c r="E4923" s="277" t="s">
        <v>1225</v>
      </c>
      <c r="F4923" s="279" t="s">
        <v>880</v>
      </c>
    </row>
    <row r="4924" spans="1:6" x14ac:dyDescent="0.3">
      <c r="A4924" s="264" t="str">
        <f t="shared" si="76"/>
        <v>CoralvilleIA</v>
      </c>
      <c r="B4924" s="269">
        <v>52241</v>
      </c>
      <c r="C4924" s="270" t="s">
        <v>4286</v>
      </c>
      <c r="D4924" s="270" t="s">
        <v>1216</v>
      </c>
      <c r="E4924" s="277" t="s">
        <v>1237</v>
      </c>
      <c r="F4924" s="279" t="s">
        <v>880</v>
      </c>
    </row>
    <row r="4925" spans="1:6" x14ac:dyDescent="0.3">
      <c r="A4925" s="264" t="str">
        <f t="shared" si="76"/>
        <v>Iowa CityIA</v>
      </c>
      <c r="B4925" s="269">
        <v>52245</v>
      </c>
      <c r="C4925" s="270" t="s">
        <v>1237</v>
      </c>
      <c r="D4925" s="270" t="s">
        <v>1216</v>
      </c>
      <c r="E4925" s="277" t="s">
        <v>1237</v>
      </c>
      <c r="F4925" s="279" t="s">
        <v>880</v>
      </c>
    </row>
    <row r="4926" spans="1:6" x14ac:dyDescent="0.3">
      <c r="A4926" s="264" t="str">
        <f t="shared" si="76"/>
        <v>DavenportIA</v>
      </c>
      <c r="B4926" s="269">
        <v>52803</v>
      </c>
      <c r="C4926" s="270" t="s">
        <v>3134</v>
      </c>
      <c r="D4926" s="270" t="s">
        <v>1216</v>
      </c>
      <c r="E4926" s="277" t="s">
        <v>1228</v>
      </c>
      <c r="F4926" s="279" t="s">
        <v>880</v>
      </c>
    </row>
    <row r="4927" spans="1:6" x14ac:dyDescent="0.3">
      <c r="A4927" s="264" t="str">
        <f t="shared" si="76"/>
        <v>JohnstonIA</v>
      </c>
      <c r="B4927" s="269">
        <v>50131</v>
      </c>
      <c r="C4927" s="270" t="s">
        <v>4287</v>
      </c>
      <c r="D4927" s="270" t="s">
        <v>1216</v>
      </c>
      <c r="E4927" s="277" t="s">
        <v>1229</v>
      </c>
      <c r="F4927" s="279" t="s">
        <v>880</v>
      </c>
    </row>
    <row r="4928" spans="1:6" x14ac:dyDescent="0.3">
      <c r="A4928" s="264" t="str">
        <f t="shared" si="76"/>
        <v>WaukeeIA</v>
      </c>
      <c r="B4928" s="269">
        <v>50263</v>
      </c>
      <c r="C4928" s="270" t="s">
        <v>4288</v>
      </c>
      <c r="D4928" s="270" t="s">
        <v>1216</v>
      </c>
      <c r="E4928" s="277" t="s">
        <v>1229</v>
      </c>
      <c r="F4928" s="279" t="s">
        <v>880</v>
      </c>
    </row>
    <row r="4929" spans="1:6" x14ac:dyDescent="0.3">
      <c r="A4929" s="264" t="str">
        <f t="shared" si="76"/>
        <v>WaterlooIA</v>
      </c>
      <c r="B4929" s="269">
        <v>50702</v>
      </c>
      <c r="C4929" s="270" t="s">
        <v>1517</v>
      </c>
      <c r="D4929" s="270" t="s">
        <v>1216</v>
      </c>
      <c r="E4929" s="277" t="s">
        <v>1261</v>
      </c>
      <c r="F4929" s="279" t="s">
        <v>880</v>
      </c>
    </row>
    <row r="4930" spans="1:6" x14ac:dyDescent="0.3">
      <c r="A4930" s="264" t="str">
        <f t="shared" si="76"/>
        <v>Sioux CityIA</v>
      </c>
      <c r="B4930" s="269">
        <v>51104</v>
      </c>
      <c r="C4930" s="270" t="s">
        <v>1254</v>
      </c>
      <c r="D4930" s="270" t="s">
        <v>1216</v>
      </c>
      <c r="E4930" s="277" t="s">
        <v>1254</v>
      </c>
      <c r="F4930" s="279" t="s">
        <v>880</v>
      </c>
    </row>
    <row r="4931" spans="1:6" x14ac:dyDescent="0.3">
      <c r="A4931" s="264" t="str">
        <f t="shared" si="76"/>
        <v>North LibertyIA</v>
      </c>
      <c r="B4931" s="269">
        <v>52317</v>
      </c>
      <c r="C4931" s="270" t="s">
        <v>4289</v>
      </c>
      <c r="D4931" s="270" t="s">
        <v>1216</v>
      </c>
      <c r="E4931" s="277" t="s">
        <v>1237</v>
      </c>
      <c r="F4931" s="279" t="s">
        <v>880</v>
      </c>
    </row>
    <row r="4932" spans="1:6" x14ac:dyDescent="0.3">
      <c r="A4932" s="264" t="str">
        <f t="shared" ref="A4932:A4995" si="77">CONCATENATE(C4932,D4932)</f>
        <v>NewtonIA</v>
      </c>
      <c r="B4932" s="269">
        <v>50208</v>
      </c>
      <c r="C4932" s="270" t="s">
        <v>1244</v>
      </c>
      <c r="D4932" s="270" t="s">
        <v>1216</v>
      </c>
      <c r="E4932" s="277" t="s">
        <v>1244</v>
      </c>
      <c r="F4932" s="279" t="s">
        <v>880</v>
      </c>
    </row>
    <row r="4933" spans="1:6" x14ac:dyDescent="0.3">
      <c r="A4933" s="264" t="str">
        <f t="shared" si="77"/>
        <v>Des MoinesIA</v>
      </c>
      <c r="B4933" s="269">
        <v>50320</v>
      </c>
      <c r="C4933" s="270" t="s">
        <v>4283</v>
      </c>
      <c r="D4933" s="270" t="s">
        <v>1216</v>
      </c>
      <c r="E4933" s="277" t="s">
        <v>1229</v>
      </c>
      <c r="F4933" s="279" t="s">
        <v>880</v>
      </c>
    </row>
    <row r="4934" spans="1:6" x14ac:dyDescent="0.3">
      <c r="A4934" s="264" t="str">
        <f t="shared" si="77"/>
        <v>IndianolaIA</v>
      </c>
      <c r="B4934" s="269">
        <v>50125</v>
      </c>
      <c r="C4934" s="270" t="s">
        <v>1712</v>
      </c>
      <c r="D4934" s="270" t="s">
        <v>1216</v>
      </c>
      <c r="E4934" s="277" t="s">
        <v>1229</v>
      </c>
      <c r="F4934" s="279" t="s">
        <v>880</v>
      </c>
    </row>
    <row r="4935" spans="1:6" x14ac:dyDescent="0.3">
      <c r="A4935" s="264" t="str">
        <f t="shared" si="77"/>
        <v>AltoonaIA</v>
      </c>
      <c r="B4935" s="269">
        <v>50009</v>
      </c>
      <c r="C4935" s="270" t="s">
        <v>2096</v>
      </c>
      <c r="D4935" s="270" t="s">
        <v>1216</v>
      </c>
      <c r="E4935" s="277" t="s">
        <v>1229</v>
      </c>
      <c r="F4935" s="279" t="s">
        <v>880</v>
      </c>
    </row>
    <row r="4936" spans="1:6" x14ac:dyDescent="0.3">
      <c r="A4936" s="264" t="str">
        <f t="shared" si="77"/>
        <v>WaterlooIA</v>
      </c>
      <c r="B4936" s="269">
        <v>50703</v>
      </c>
      <c r="C4936" s="270" t="s">
        <v>1517</v>
      </c>
      <c r="D4936" s="270" t="s">
        <v>1216</v>
      </c>
      <c r="E4936" s="277" t="s">
        <v>1261</v>
      </c>
      <c r="F4936" s="279" t="s">
        <v>880</v>
      </c>
    </row>
    <row r="4937" spans="1:6" x14ac:dyDescent="0.3">
      <c r="A4937" s="264" t="str">
        <f t="shared" si="77"/>
        <v>Des MoinesIA</v>
      </c>
      <c r="B4937" s="269">
        <v>50312</v>
      </c>
      <c r="C4937" s="270" t="s">
        <v>4283</v>
      </c>
      <c r="D4937" s="270" t="s">
        <v>1216</v>
      </c>
      <c r="E4937" s="277" t="s">
        <v>1229</v>
      </c>
      <c r="F4937" s="279" t="s">
        <v>880</v>
      </c>
    </row>
    <row r="4938" spans="1:6" x14ac:dyDescent="0.3">
      <c r="A4938" s="264" t="str">
        <f t="shared" si="77"/>
        <v>DavenportIA</v>
      </c>
      <c r="B4938" s="269">
        <v>52807</v>
      </c>
      <c r="C4938" s="270" t="s">
        <v>3134</v>
      </c>
      <c r="D4938" s="270" t="s">
        <v>1216</v>
      </c>
      <c r="E4938" s="277" t="s">
        <v>1228</v>
      </c>
      <c r="F4938" s="279" t="s">
        <v>880</v>
      </c>
    </row>
    <row r="4939" spans="1:6" x14ac:dyDescent="0.3">
      <c r="A4939" s="264" t="str">
        <f t="shared" si="77"/>
        <v>Des MoinesIA</v>
      </c>
      <c r="B4939" s="269">
        <v>50309</v>
      </c>
      <c r="C4939" s="270" t="s">
        <v>4283</v>
      </c>
      <c r="D4939" s="270" t="s">
        <v>1216</v>
      </c>
      <c r="E4939" s="277" t="s">
        <v>1229</v>
      </c>
      <c r="F4939" s="279" t="s">
        <v>880</v>
      </c>
    </row>
    <row r="4940" spans="1:6" x14ac:dyDescent="0.3">
      <c r="A4940" s="264" t="str">
        <f t="shared" si="77"/>
        <v>BooneIA</v>
      </c>
      <c r="B4940" s="269">
        <v>50036</v>
      </c>
      <c r="C4940" s="270" t="s">
        <v>1220</v>
      </c>
      <c r="D4940" s="270" t="s">
        <v>1216</v>
      </c>
      <c r="E4940" s="277" t="s">
        <v>1220</v>
      </c>
      <c r="F4940" s="279" t="s">
        <v>880</v>
      </c>
    </row>
    <row r="4941" spans="1:6" x14ac:dyDescent="0.3">
      <c r="A4941" s="264" t="str">
        <f t="shared" si="77"/>
        <v>CliveIA</v>
      </c>
      <c r="B4941" s="269">
        <v>50325</v>
      </c>
      <c r="C4941" s="270" t="s">
        <v>4290</v>
      </c>
      <c r="D4941" s="270" t="s">
        <v>1216</v>
      </c>
      <c r="E4941" s="277" t="s">
        <v>1229</v>
      </c>
      <c r="F4941" s="279" t="s">
        <v>880</v>
      </c>
    </row>
    <row r="4942" spans="1:6" x14ac:dyDescent="0.3">
      <c r="A4942" s="264" t="str">
        <f t="shared" si="77"/>
        <v>DubuqueIA</v>
      </c>
      <c r="B4942" s="269">
        <v>52002</v>
      </c>
      <c r="C4942" s="270" t="s">
        <v>1231</v>
      </c>
      <c r="D4942" s="270" t="s">
        <v>1216</v>
      </c>
      <c r="E4942" s="277" t="s">
        <v>1231</v>
      </c>
      <c r="F4942" s="279" t="s">
        <v>880</v>
      </c>
    </row>
    <row r="4943" spans="1:6" x14ac:dyDescent="0.3">
      <c r="A4943" s="264" t="str">
        <f t="shared" si="77"/>
        <v>Des MoinesIA</v>
      </c>
      <c r="B4943" s="269">
        <v>50313</v>
      </c>
      <c r="C4943" s="270" t="s">
        <v>4283</v>
      </c>
      <c r="D4943" s="270" t="s">
        <v>1216</v>
      </c>
      <c r="E4943" s="277" t="s">
        <v>1229</v>
      </c>
      <c r="F4943" s="279" t="s">
        <v>880</v>
      </c>
    </row>
    <row r="4944" spans="1:6" x14ac:dyDescent="0.3">
      <c r="A4944" s="264" t="str">
        <f t="shared" si="77"/>
        <v>OskaloosaIA</v>
      </c>
      <c r="B4944" s="269">
        <v>52577</v>
      </c>
      <c r="C4944" s="270" t="s">
        <v>1248</v>
      </c>
      <c r="D4944" s="270" t="s">
        <v>1216</v>
      </c>
      <c r="E4944" s="277" t="s">
        <v>1248</v>
      </c>
      <c r="F4944" s="279" t="s">
        <v>880</v>
      </c>
    </row>
    <row r="4945" spans="1:6" x14ac:dyDescent="0.3">
      <c r="A4945" s="264" t="str">
        <f t="shared" si="77"/>
        <v>FairfieldIA</v>
      </c>
      <c r="B4945" s="269">
        <v>52556</v>
      </c>
      <c r="C4945" s="270" t="s">
        <v>1201</v>
      </c>
      <c r="D4945" s="270" t="s">
        <v>1216</v>
      </c>
      <c r="E4945" s="277" t="s">
        <v>1201</v>
      </c>
      <c r="F4945" s="279" t="s">
        <v>880</v>
      </c>
    </row>
    <row r="4946" spans="1:6" x14ac:dyDescent="0.3">
      <c r="A4946" s="264" t="str">
        <f t="shared" si="77"/>
        <v>Sioux CityIA</v>
      </c>
      <c r="B4946" s="269">
        <v>51103</v>
      </c>
      <c r="C4946" s="270" t="s">
        <v>1254</v>
      </c>
      <c r="D4946" s="270" t="s">
        <v>1216</v>
      </c>
      <c r="E4946" s="277" t="s">
        <v>1254</v>
      </c>
      <c r="F4946" s="279" t="s">
        <v>880</v>
      </c>
    </row>
    <row r="4947" spans="1:6" x14ac:dyDescent="0.3">
      <c r="A4947" s="264" t="str">
        <f t="shared" si="77"/>
        <v>SpencerIA</v>
      </c>
      <c r="B4947" s="269">
        <v>51301</v>
      </c>
      <c r="C4947" s="270" t="s">
        <v>1256</v>
      </c>
      <c r="D4947" s="270" t="s">
        <v>1216</v>
      </c>
      <c r="E4947" s="277" t="s">
        <v>1256</v>
      </c>
      <c r="F4947" s="279" t="s">
        <v>880</v>
      </c>
    </row>
    <row r="4948" spans="1:6" x14ac:dyDescent="0.3">
      <c r="A4948" s="264" t="str">
        <f t="shared" si="77"/>
        <v>Des MoinesIA</v>
      </c>
      <c r="B4948" s="269">
        <v>50316</v>
      </c>
      <c r="C4948" s="270" t="s">
        <v>4283</v>
      </c>
      <c r="D4948" s="270" t="s">
        <v>1216</v>
      </c>
      <c r="E4948" s="277" t="s">
        <v>1229</v>
      </c>
      <c r="F4948" s="279" t="s">
        <v>880</v>
      </c>
    </row>
    <row r="4949" spans="1:6" x14ac:dyDescent="0.3">
      <c r="A4949" s="264" t="str">
        <f t="shared" si="77"/>
        <v>Des MoinesIA</v>
      </c>
      <c r="B4949" s="269">
        <v>50311</v>
      </c>
      <c r="C4949" s="270" t="s">
        <v>4283</v>
      </c>
      <c r="D4949" s="270" t="s">
        <v>1216</v>
      </c>
      <c r="E4949" s="277" t="s">
        <v>1229</v>
      </c>
      <c r="F4949" s="279" t="s">
        <v>880</v>
      </c>
    </row>
    <row r="4950" spans="1:6" x14ac:dyDescent="0.3">
      <c r="A4950" s="264" t="str">
        <f t="shared" si="77"/>
        <v>GrimesIA</v>
      </c>
      <c r="B4950" s="269">
        <v>50111</v>
      </c>
      <c r="C4950" s="270" t="s">
        <v>4291</v>
      </c>
      <c r="D4950" s="270" t="s">
        <v>1216</v>
      </c>
      <c r="E4950" s="277" t="s">
        <v>1229</v>
      </c>
      <c r="F4950" s="279" t="s">
        <v>880</v>
      </c>
    </row>
    <row r="4951" spans="1:6" x14ac:dyDescent="0.3">
      <c r="A4951" s="264" t="str">
        <f t="shared" si="77"/>
        <v>UrbandaleIA</v>
      </c>
      <c r="B4951" s="269">
        <v>50323</v>
      </c>
      <c r="C4951" s="270" t="s">
        <v>4285</v>
      </c>
      <c r="D4951" s="270" t="s">
        <v>1216</v>
      </c>
      <c r="E4951" s="277" t="s">
        <v>1229</v>
      </c>
      <c r="F4951" s="279" t="s">
        <v>880</v>
      </c>
    </row>
    <row r="4952" spans="1:6" x14ac:dyDescent="0.3">
      <c r="A4952" s="264" t="str">
        <f t="shared" si="77"/>
        <v>DubuqueIA</v>
      </c>
      <c r="B4952" s="269">
        <v>52003</v>
      </c>
      <c r="C4952" s="270" t="s">
        <v>1231</v>
      </c>
      <c r="D4952" s="270" t="s">
        <v>1216</v>
      </c>
      <c r="E4952" s="277" t="s">
        <v>1231</v>
      </c>
      <c r="F4952" s="279" t="s">
        <v>880</v>
      </c>
    </row>
    <row r="4953" spans="1:6" x14ac:dyDescent="0.3">
      <c r="A4953" s="264" t="str">
        <f t="shared" si="77"/>
        <v>NorwalkIA</v>
      </c>
      <c r="B4953" s="269">
        <v>50211</v>
      </c>
      <c r="C4953" s="270" t="s">
        <v>1984</v>
      </c>
      <c r="D4953" s="270" t="s">
        <v>1216</v>
      </c>
      <c r="E4953" s="277" t="s">
        <v>1229</v>
      </c>
      <c r="F4953" s="279" t="s">
        <v>880</v>
      </c>
    </row>
    <row r="4954" spans="1:6" x14ac:dyDescent="0.3">
      <c r="A4954" s="264" t="str">
        <f t="shared" si="77"/>
        <v>Fort MadisonIA</v>
      </c>
      <c r="B4954" s="269">
        <v>52627</v>
      </c>
      <c r="C4954" s="270" t="s">
        <v>4292</v>
      </c>
      <c r="D4954" s="270" t="s">
        <v>1216</v>
      </c>
      <c r="E4954" s="277" t="s">
        <v>1235</v>
      </c>
      <c r="F4954" s="279" t="s">
        <v>880</v>
      </c>
    </row>
    <row r="4955" spans="1:6" x14ac:dyDescent="0.3">
      <c r="A4955" s="264" t="str">
        <f t="shared" si="77"/>
        <v>PellaIA</v>
      </c>
      <c r="B4955" s="269">
        <v>50219</v>
      </c>
      <c r="C4955" s="270" t="s">
        <v>1252</v>
      </c>
      <c r="D4955" s="270" t="s">
        <v>1216</v>
      </c>
      <c r="E4955" s="277" t="s">
        <v>1252</v>
      </c>
      <c r="F4955" s="279" t="s">
        <v>880</v>
      </c>
    </row>
    <row r="4956" spans="1:6" x14ac:dyDescent="0.3">
      <c r="A4956" s="264" t="str">
        <f t="shared" si="77"/>
        <v>KeokukIA</v>
      </c>
      <c r="B4956" s="269">
        <v>52632</v>
      </c>
      <c r="C4956" s="270" t="s">
        <v>4293</v>
      </c>
      <c r="D4956" s="270" t="s">
        <v>1216</v>
      </c>
      <c r="E4956" s="277" t="s">
        <v>1235</v>
      </c>
      <c r="F4956" s="279" t="s">
        <v>880</v>
      </c>
    </row>
    <row r="4957" spans="1:6" x14ac:dyDescent="0.3">
      <c r="A4957" s="264" t="str">
        <f t="shared" si="77"/>
        <v>CarrollIA</v>
      </c>
      <c r="B4957" s="269">
        <v>51401</v>
      </c>
      <c r="C4957" s="270" t="s">
        <v>1223</v>
      </c>
      <c r="D4957" s="270" t="s">
        <v>1216</v>
      </c>
      <c r="E4957" s="277" t="s">
        <v>1223</v>
      </c>
      <c r="F4957" s="279" t="s">
        <v>880</v>
      </c>
    </row>
    <row r="4958" spans="1:6" x14ac:dyDescent="0.3">
      <c r="A4958" s="264" t="str">
        <f t="shared" si="77"/>
        <v>Le MarsIA</v>
      </c>
      <c r="B4958" s="269">
        <v>51031</v>
      </c>
      <c r="C4958" s="270" t="s">
        <v>4294</v>
      </c>
      <c r="D4958" s="270" t="s">
        <v>1216</v>
      </c>
      <c r="E4958" s="277" t="s">
        <v>1254</v>
      </c>
      <c r="F4958" s="279" t="s">
        <v>880</v>
      </c>
    </row>
    <row r="4959" spans="1:6" x14ac:dyDescent="0.3">
      <c r="A4959" s="264" t="str">
        <f t="shared" si="77"/>
        <v>KnoxvilleIA</v>
      </c>
      <c r="B4959" s="269">
        <v>50138</v>
      </c>
      <c r="C4959" s="270" t="s">
        <v>2198</v>
      </c>
      <c r="D4959" s="270" t="s">
        <v>1216</v>
      </c>
      <c r="E4959" s="277" t="s">
        <v>1252</v>
      </c>
      <c r="F4959" s="279" t="s">
        <v>880</v>
      </c>
    </row>
    <row r="4960" spans="1:6" x14ac:dyDescent="0.3">
      <c r="A4960" s="264" t="str">
        <f t="shared" si="77"/>
        <v>Clear LakeIA</v>
      </c>
      <c r="B4960" s="269">
        <v>50428</v>
      </c>
      <c r="C4960" s="270" t="s">
        <v>4295</v>
      </c>
      <c r="D4960" s="270" t="s">
        <v>1216</v>
      </c>
      <c r="E4960" s="277" t="s">
        <v>1240</v>
      </c>
      <c r="F4960" s="279" t="s">
        <v>880</v>
      </c>
    </row>
    <row r="4961" spans="1:6" x14ac:dyDescent="0.3">
      <c r="A4961" s="264" t="str">
        <f t="shared" si="77"/>
        <v>WaverlyIA</v>
      </c>
      <c r="B4961" s="269">
        <v>50677</v>
      </c>
      <c r="C4961" s="270" t="s">
        <v>1480</v>
      </c>
      <c r="D4961" s="270" t="s">
        <v>1216</v>
      </c>
      <c r="E4961" s="277" t="s">
        <v>1261</v>
      </c>
      <c r="F4961" s="279" t="s">
        <v>880</v>
      </c>
    </row>
    <row r="4962" spans="1:6" x14ac:dyDescent="0.3">
      <c r="A4962" s="264" t="str">
        <f t="shared" si="77"/>
        <v>Storm LakeIA</v>
      </c>
      <c r="B4962" s="269">
        <v>50588</v>
      </c>
      <c r="C4962" s="270" t="s">
        <v>1259</v>
      </c>
      <c r="D4962" s="270" t="s">
        <v>1216</v>
      </c>
      <c r="E4962" s="277" t="s">
        <v>1259</v>
      </c>
      <c r="F4962" s="279" t="s">
        <v>880</v>
      </c>
    </row>
    <row r="4963" spans="1:6" x14ac:dyDescent="0.3">
      <c r="A4963" s="264" t="str">
        <f t="shared" si="77"/>
        <v>Pleasant HillIA</v>
      </c>
      <c r="B4963" s="269">
        <v>50327</v>
      </c>
      <c r="C4963" s="270" t="s">
        <v>2633</v>
      </c>
      <c r="D4963" s="270" t="s">
        <v>1216</v>
      </c>
      <c r="E4963" s="277" t="s">
        <v>1229</v>
      </c>
      <c r="F4963" s="279" t="s">
        <v>880</v>
      </c>
    </row>
    <row r="4964" spans="1:6" x14ac:dyDescent="0.3">
      <c r="A4964" s="264" t="str">
        <f t="shared" si="77"/>
        <v>Spirit LakeIA</v>
      </c>
      <c r="B4964" s="269">
        <v>51360</v>
      </c>
      <c r="C4964" s="270" t="s">
        <v>1257</v>
      </c>
      <c r="D4964" s="270" t="s">
        <v>1216</v>
      </c>
      <c r="E4964" s="277" t="s">
        <v>1257</v>
      </c>
      <c r="F4964" s="279" t="s">
        <v>880</v>
      </c>
    </row>
    <row r="4965" spans="1:6" x14ac:dyDescent="0.3">
      <c r="A4965" s="264" t="str">
        <f t="shared" si="77"/>
        <v>Des MoinesIA</v>
      </c>
      <c r="B4965" s="269">
        <v>50314</v>
      </c>
      <c r="C4965" s="270" t="s">
        <v>4283</v>
      </c>
      <c r="D4965" s="270" t="s">
        <v>1216</v>
      </c>
      <c r="E4965" s="277" t="s">
        <v>1229</v>
      </c>
      <c r="F4965" s="279" t="s">
        <v>880</v>
      </c>
    </row>
    <row r="4966" spans="1:6" x14ac:dyDescent="0.3">
      <c r="A4966" s="264" t="str">
        <f t="shared" si="77"/>
        <v>DavenportIA</v>
      </c>
      <c r="B4966" s="269">
        <v>52802</v>
      </c>
      <c r="C4966" s="270" t="s">
        <v>3134</v>
      </c>
      <c r="D4966" s="270" t="s">
        <v>1216</v>
      </c>
      <c r="E4966" s="277" t="s">
        <v>1228</v>
      </c>
      <c r="F4966" s="279" t="s">
        <v>880</v>
      </c>
    </row>
    <row r="4967" spans="1:6" x14ac:dyDescent="0.3">
      <c r="A4967" s="264" t="str">
        <f t="shared" si="77"/>
        <v>WashingtonIA</v>
      </c>
      <c r="B4967" s="269">
        <v>52353</v>
      </c>
      <c r="C4967" s="270" t="s">
        <v>1404</v>
      </c>
      <c r="D4967" s="270" t="s">
        <v>1216</v>
      </c>
      <c r="E4967" s="277" t="s">
        <v>1237</v>
      </c>
      <c r="F4967" s="279" t="s">
        <v>880</v>
      </c>
    </row>
    <row r="4968" spans="1:6" x14ac:dyDescent="0.3">
      <c r="A4968" s="264" t="str">
        <f t="shared" si="77"/>
        <v>EldridgeIA</v>
      </c>
      <c r="B4968" s="269">
        <v>52748</v>
      </c>
      <c r="C4968" s="270" t="s">
        <v>1617</v>
      </c>
      <c r="D4968" s="270" t="s">
        <v>1216</v>
      </c>
      <c r="E4968" s="277" t="s">
        <v>1228</v>
      </c>
      <c r="F4968" s="279" t="s">
        <v>880</v>
      </c>
    </row>
    <row r="4969" spans="1:6" x14ac:dyDescent="0.3">
      <c r="A4969" s="264" t="str">
        <f t="shared" si="77"/>
        <v>Sioux CityIA</v>
      </c>
      <c r="B4969" s="269">
        <v>51105</v>
      </c>
      <c r="C4969" s="270" t="s">
        <v>1254</v>
      </c>
      <c r="D4969" s="270" t="s">
        <v>1216</v>
      </c>
      <c r="E4969" s="277" t="s">
        <v>1254</v>
      </c>
      <c r="F4969" s="279" t="s">
        <v>880</v>
      </c>
    </row>
    <row r="4970" spans="1:6" x14ac:dyDescent="0.3">
      <c r="A4970" s="264" t="str">
        <f t="shared" si="77"/>
        <v>PerryIA</v>
      </c>
      <c r="B4970" s="269">
        <v>50220</v>
      </c>
      <c r="C4970" s="270" t="s">
        <v>2004</v>
      </c>
      <c r="D4970" s="270" t="s">
        <v>1216</v>
      </c>
      <c r="E4970" s="277" t="s">
        <v>1229</v>
      </c>
      <c r="F4970" s="279" t="s">
        <v>880</v>
      </c>
    </row>
    <row r="4971" spans="1:6" x14ac:dyDescent="0.3">
      <c r="A4971" s="264" t="str">
        <f t="shared" si="77"/>
        <v>AdelIA</v>
      </c>
      <c r="B4971" s="269">
        <v>50003</v>
      </c>
      <c r="C4971" s="270" t="s">
        <v>4296</v>
      </c>
      <c r="D4971" s="270" t="s">
        <v>1216</v>
      </c>
      <c r="E4971" s="277" t="s">
        <v>1229</v>
      </c>
      <c r="F4971" s="279" t="s">
        <v>880</v>
      </c>
    </row>
    <row r="4972" spans="1:6" x14ac:dyDescent="0.3">
      <c r="A4972" s="264" t="str">
        <f t="shared" si="77"/>
        <v>NevadaIA</v>
      </c>
      <c r="B4972" s="269">
        <v>50201</v>
      </c>
      <c r="C4972" s="270" t="s">
        <v>4297</v>
      </c>
      <c r="D4972" s="270" t="s">
        <v>1216</v>
      </c>
      <c r="E4972" s="277" t="s">
        <v>1218</v>
      </c>
      <c r="F4972" s="279" t="s">
        <v>880</v>
      </c>
    </row>
    <row r="4973" spans="1:6" x14ac:dyDescent="0.3">
      <c r="A4973" s="264" t="str">
        <f t="shared" si="77"/>
        <v>WintersetIA</v>
      </c>
      <c r="B4973" s="269">
        <v>50273</v>
      </c>
      <c r="C4973" s="270" t="s">
        <v>4298</v>
      </c>
      <c r="D4973" s="270" t="s">
        <v>1216</v>
      </c>
      <c r="E4973" s="277" t="s">
        <v>1229</v>
      </c>
      <c r="F4973" s="279" t="s">
        <v>880</v>
      </c>
    </row>
    <row r="4974" spans="1:6" x14ac:dyDescent="0.3">
      <c r="A4974" s="264" t="str">
        <f t="shared" si="77"/>
        <v>GlenwoodIA</v>
      </c>
      <c r="B4974" s="269">
        <v>51534</v>
      </c>
      <c r="C4974" s="270" t="s">
        <v>4299</v>
      </c>
      <c r="D4974" s="270" t="s">
        <v>1216</v>
      </c>
      <c r="E4974" s="277" t="s">
        <v>1246</v>
      </c>
      <c r="F4974" s="279" t="s">
        <v>880</v>
      </c>
    </row>
    <row r="4975" spans="1:6" x14ac:dyDescent="0.3">
      <c r="A4975" s="264" t="str">
        <f t="shared" si="77"/>
        <v>Des MoinesIA</v>
      </c>
      <c r="B4975" s="269">
        <v>50321</v>
      </c>
      <c r="C4975" s="270" t="s">
        <v>4283</v>
      </c>
      <c r="D4975" s="270" t="s">
        <v>1216</v>
      </c>
      <c r="E4975" s="277" t="s">
        <v>1229</v>
      </c>
      <c r="F4975" s="279" t="s">
        <v>880</v>
      </c>
    </row>
    <row r="4976" spans="1:6" x14ac:dyDescent="0.3">
      <c r="A4976" s="264" t="str">
        <f t="shared" si="77"/>
        <v>EvansdaleIA</v>
      </c>
      <c r="B4976" s="269">
        <v>50707</v>
      </c>
      <c r="C4976" s="270" t="s">
        <v>4300</v>
      </c>
      <c r="D4976" s="270" t="s">
        <v>1216</v>
      </c>
      <c r="E4976" s="277" t="s">
        <v>1261</v>
      </c>
      <c r="F4976" s="279" t="s">
        <v>880</v>
      </c>
    </row>
    <row r="4977" spans="1:6" x14ac:dyDescent="0.3">
      <c r="A4977" s="264" t="str">
        <f t="shared" si="77"/>
        <v>AnamosaIA</v>
      </c>
      <c r="B4977" s="269">
        <v>52205</v>
      </c>
      <c r="C4977" s="270" t="s">
        <v>4301</v>
      </c>
      <c r="D4977" s="270" t="s">
        <v>1216</v>
      </c>
      <c r="E4977" s="277" t="s">
        <v>1225</v>
      </c>
      <c r="F4977" s="279" t="s">
        <v>880</v>
      </c>
    </row>
    <row r="4978" spans="1:6" x14ac:dyDescent="0.3">
      <c r="A4978" s="264" t="str">
        <f t="shared" si="77"/>
        <v>HiawathaIA</v>
      </c>
      <c r="B4978" s="269">
        <v>52233</v>
      </c>
      <c r="C4978" s="270" t="s">
        <v>4302</v>
      </c>
      <c r="D4978" s="270" t="s">
        <v>1216</v>
      </c>
      <c r="E4978" s="277" t="s">
        <v>1225</v>
      </c>
      <c r="F4978" s="279" t="s">
        <v>880</v>
      </c>
    </row>
    <row r="4979" spans="1:6" x14ac:dyDescent="0.3">
      <c r="A4979" s="264" t="str">
        <f t="shared" si="77"/>
        <v>VintonIA</v>
      </c>
      <c r="B4979" s="269">
        <v>52349</v>
      </c>
      <c r="C4979" s="270" t="s">
        <v>4303</v>
      </c>
      <c r="D4979" s="270" t="s">
        <v>1216</v>
      </c>
      <c r="E4979" s="277" t="s">
        <v>1225</v>
      </c>
      <c r="F4979" s="279" t="s">
        <v>880</v>
      </c>
    </row>
    <row r="4980" spans="1:6" x14ac:dyDescent="0.3">
      <c r="A4980" s="264" t="str">
        <f t="shared" si="77"/>
        <v>De WittIA</v>
      </c>
      <c r="B4980" s="269">
        <v>52742</v>
      </c>
      <c r="C4980" s="270" t="s">
        <v>4304</v>
      </c>
      <c r="D4980" s="270" t="s">
        <v>1216</v>
      </c>
      <c r="E4980" s="277" t="s">
        <v>1227</v>
      </c>
      <c r="F4980" s="279" t="s">
        <v>880</v>
      </c>
    </row>
    <row r="4981" spans="1:6" x14ac:dyDescent="0.3">
      <c r="A4981" s="264" t="str">
        <f t="shared" si="77"/>
        <v>SolonIA</v>
      </c>
      <c r="B4981" s="269">
        <v>52333</v>
      </c>
      <c r="C4981" s="270" t="s">
        <v>4305</v>
      </c>
      <c r="D4981" s="270" t="s">
        <v>1216</v>
      </c>
      <c r="E4981" s="277" t="s">
        <v>1237</v>
      </c>
      <c r="F4981" s="279" t="s">
        <v>880</v>
      </c>
    </row>
    <row r="4982" spans="1:6" x14ac:dyDescent="0.3">
      <c r="A4982" s="264" t="str">
        <f t="shared" si="77"/>
        <v>BloomfieldIA</v>
      </c>
      <c r="B4982" s="269">
        <v>52537</v>
      </c>
      <c r="C4982" s="270" t="s">
        <v>3455</v>
      </c>
      <c r="D4982" s="270" t="s">
        <v>1216</v>
      </c>
      <c r="E4982" s="277" t="s">
        <v>1250</v>
      </c>
      <c r="F4982" s="279" t="s">
        <v>880</v>
      </c>
    </row>
    <row r="4983" spans="1:6" x14ac:dyDescent="0.3">
      <c r="A4983" s="264" t="str">
        <f t="shared" si="77"/>
        <v>BondurantIA</v>
      </c>
      <c r="B4983" s="269">
        <v>50035</v>
      </c>
      <c r="C4983" s="270" t="s">
        <v>4306</v>
      </c>
      <c r="D4983" s="270" t="s">
        <v>1216</v>
      </c>
      <c r="E4983" s="277" t="s">
        <v>1229</v>
      </c>
      <c r="F4983" s="279" t="s">
        <v>880</v>
      </c>
    </row>
    <row r="4984" spans="1:6" x14ac:dyDescent="0.3">
      <c r="A4984" s="264" t="str">
        <f t="shared" si="77"/>
        <v>Cedar RapidsIA</v>
      </c>
      <c r="B4984" s="269">
        <v>52411</v>
      </c>
      <c r="C4984" s="270" t="s">
        <v>1225</v>
      </c>
      <c r="D4984" s="270" t="s">
        <v>1216</v>
      </c>
      <c r="E4984" s="277" t="s">
        <v>1225</v>
      </c>
      <c r="F4984" s="279" t="s">
        <v>880</v>
      </c>
    </row>
    <row r="4985" spans="1:6" x14ac:dyDescent="0.3">
      <c r="A4985" s="264" t="str">
        <f t="shared" si="77"/>
        <v>MonticelloIA</v>
      </c>
      <c r="B4985" s="269">
        <v>52310</v>
      </c>
      <c r="C4985" s="270" t="s">
        <v>3836</v>
      </c>
      <c r="D4985" s="270" t="s">
        <v>1216</v>
      </c>
      <c r="E4985" s="277" t="s">
        <v>1225</v>
      </c>
      <c r="F4985" s="279" t="s">
        <v>880</v>
      </c>
    </row>
    <row r="4986" spans="1:6" x14ac:dyDescent="0.3">
      <c r="A4986" s="264" t="str">
        <f t="shared" si="77"/>
        <v>Le ClaireIA</v>
      </c>
      <c r="B4986" s="269">
        <v>52753</v>
      </c>
      <c r="C4986" s="270" t="s">
        <v>4307</v>
      </c>
      <c r="D4986" s="270" t="s">
        <v>1216</v>
      </c>
      <c r="E4986" s="277" t="s">
        <v>1228</v>
      </c>
      <c r="F4986" s="279" t="s">
        <v>880</v>
      </c>
    </row>
    <row r="4987" spans="1:6" x14ac:dyDescent="0.3">
      <c r="A4987" s="264" t="str">
        <f t="shared" si="77"/>
        <v>DyersvilleIA</v>
      </c>
      <c r="B4987" s="269">
        <v>52040</v>
      </c>
      <c r="C4987" s="270" t="s">
        <v>4308</v>
      </c>
      <c r="D4987" s="270" t="s">
        <v>1216</v>
      </c>
      <c r="E4987" s="277" t="s">
        <v>1231</v>
      </c>
      <c r="F4987" s="279" t="s">
        <v>880</v>
      </c>
    </row>
    <row r="4988" spans="1:6" x14ac:dyDescent="0.3">
      <c r="A4988" s="264" t="str">
        <f t="shared" si="77"/>
        <v>CarlisleIA</v>
      </c>
      <c r="B4988" s="269">
        <v>50047</v>
      </c>
      <c r="C4988" s="270" t="s">
        <v>1845</v>
      </c>
      <c r="D4988" s="270" t="s">
        <v>1216</v>
      </c>
      <c r="E4988" s="277" t="s">
        <v>1229</v>
      </c>
      <c r="F4988" s="279" t="s">
        <v>880</v>
      </c>
    </row>
    <row r="4989" spans="1:6" x14ac:dyDescent="0.3">
      <c r="A4989" s="264" t="str">
        <f t="shared" si="77"/>
        <v>Polk CityIA</v>
      </c>
      <c r="B4989" s="269">
        <v>50226</v>
      </c>
      <c r="C4989" s="270" t="s">
        <v>3841</v>
      </c>
      <c r="D4989" s="270" t="s">
        <v>1216</v>
      </c>
      <c r="E4989" s="277" t="s">
        <v>1229</v>
      </c>
      <c r="F4989" s="279" t="s">
        <v>880</v>
      </c>
    </row>
    <row r="4990" spans="1:6" x14ac:dyDescent="0.3">
      <c r="A4990" s="264" t="str">
        <f t="shared" si="77"/>
        <v>Missouri ValleyIA</v>
      </c>
      <c r="B4990" s="269">
        <v>51555</v>
      </c>
      <c r="C4990" s="270" t="s">
        <v>4309</v>
      </c>
      <c r="D4990" s="270" t="s">
        <v>1216</v>
      </c>
      <c r="E4990" s="277" t="s">
        <v>1246</v>
      </c>
      <c r="F4990" s="279" t="s">
        <v>880</v>
      </c>
    </row>
    <row r="4991" spans="1:6" x14ac:dyDescent="0.3">
      <c r="A4991" s="264" t="str">
        <f t="shared" si="77"/>
        <v>Windsor HeightsIA</v>
      </c>
      <c r="B4991" s="269">
        <v>50324</v>
      </c>
      <c r="C4991" s="270" t="s">
        <v>4310</v>
      </c>
      <c r="D4991" s="270" t="s">
        <v>1216</v>
      </c>
      <c r="E4991" s="277" t="s">
        <v>1229</v>
      </c>
      <c r="F4991" s="279" t="s">
        <v>880</v>
      </c>
    </row>
    <row r="4992" spans="1:6" x14ac:dyDescent="0.3">
      <c r="A4992" s="264" t="str">
        <f t="shared" si="77"/>
        <v>CamancheIA</v>
      </c>
      <c r="B4992" s="269">
        <v>52730</v>
      </c>
      <c r="C4992" s="270" t="s">
        <v>4311</v>
      </c>
      <c r="D4992" s="270" t="s">
        <v>1216</v>
      </c>
      <c r="E4992" s="277" t="s">
        <v>1227</v>
      </c>
      <c r="F4992" s="279" t="s">
        <v>880</v>
      </c>
    </row>
    <row r="4993" spans="1:6" x14ac:dyDescent="0.3">
      <c r="A4993" s="264" t="str">
        <f t="shared" si="77"/>
        <v>Sioux CityIA</v>
      </c>
      <c r="B4993" s="269">
        <v>51108</v>
      </c>
      <c r="C4993" s="270" t="s">
        <v>1254</v>
      </c>
      <c r="D4993" s="270" t="s">
        <v>1216</v>
      </c>
      <c r="E4993" s="277" t="s">
        <v>1254</v>
      </c>
      <c r="F4993" s="279" t="s">
        <v>880</v>
      </c>
    </row>
    <row r="4994" spans="1:6" x14ac:dyDescent="0.3">
      <c r="A4994" s="264" t="str">
        <f t="shared" si="77"/>
        <v>MilfordIA</v>
      </c>
      <c r="B4994" s="269">
        <v>51351</v>
      </c>
      <c r="C4994" s="270" t="s">
        <v>3206</v>
      </c>
      <c r="D4994" s="270" t="s">
        <v>1216</v>
      </c>
      <c r="E4994" s="277" t="s">
        <v>1257</v>
      </c>
      <c r="F4994" s="279" t="s">
        <v>880</v>
      </c>
    </row>
    <row r="4995" spans="1:6" x14ac:dyDescent="0.3">
      <c r="A4995" s="264" t="str">
        <f t="shared" si="77"/>
        <v>KalonaIA</v>
      </c>
      <c r="B4995" s="269">
        <v>52247</v>
      </c>
      <c r="C4995" s="270" t="s">
        <v>4312</v>
      </c>
      <c r="D4995" s="270" t="s">
        <v>1216</v>
      </c>
      <c r="E4995" s="277" t="s">
        <v>1237</v>
      </c>
      <c r="F4995" s="279" t="s">
        <v>880</v>
      </c>
    </row>
    <row r="4996" spans="1:6" x14ac:dyDescent="0.3">
      <c r="A4996" s="264" t="str">
        <f t="shared" ref="A4996:A5059" si="78">CONCATENATE(C4996,D4996)</f>
        <v>West BurlingtonIA</v>
      </c>
      <c r="B4996" s="269">
        <v>52655</v>
      </c>
      <c r="C4996" s="270" t="s">
        <v>4313</v>
      </c>
      <c r="D4996" s="270" t="s">
        <v>1216</v>
      </c>
      <c r="E4996" s="277" t="s">
        <v>1221</v>
      </c>
      <c r="F4996" s="279" t="s">
        <v>880</v>
      </c>
    </row>
    <row r="4997" spans="1:6" x14ac:dyDescent="0.3">
      <c r="A4997" s="264" t="str">
        <f t="shared" si="78"/>
        <v>Sergeant BluffIA</v>
      </c>
      <c r="B4997" s="269">
        <v>51054</v>
      </c>
      <c r="C4997" s="270" t="s">
        <v>4314</v>
      </c>
      <c r="D4997" s="270" t="s">
        <v>1216</v>
      </c>
      <c r="E4997" s="277" t="s">
        <v>1254</v>
      </c>
      <c r="F4997" s="279" t="s">
        <v>880</v>
      </c>
    </row>
    <row r="4998" spans="1:6" x14ac:dyDescent="0.3">
      <c r="A4998" s="264" t="str">
        <f t="shared" si="78"/>
        <v>Mount VernonIA</v>
      </c>
      <c r="B4998" s="269">
        <v>52314</v>
      </c>
      <c r="C4998" s="270" t="s">
        <v>1322</v>
      </c>
      <c r="D4998" s="270" t="s">
        <v>1216</v>
      </c>
      <c r="E4998" s="277" t="s">
        <v>1225</v>
      </c>
      <c r="F4998" s="279" t="s">
        <v>880</v>
      </c>
    </row>
    <row r="4999" spans="1:6" x14ac:dyDescent="0.3">
      <c r="A4999" s="264" t="str">
        <f t="shared" si="78"/>
        <v>Story CityIA</v>
      </c>
      <c r="B4999" s="269">
        <v>50248</v>
      </c>
      <c r="C4999" s="270" t="s">
        <v>4315</v>
      </c>
      <c r="D4999" s="270" t="s">
        <v>1216</v>
      </c>
      <c r="E4999" s="277" t="s">
        <v>1218</v>
      </c>
      <c r="F4999" s="279" t="s">
        <v>880</v>
      </c>
    </row>
    <row r="5000" spans="1:6" x14ac:dyDescent="0.3">
      <c r="A5000" s="264" t="str">
        <f t="shared" si="78"/>
        <v>MadridIA</v>
      </c>
      <c r="B5000" s="269">
        <v>50156</v>
      </c>
      <c r="C5000" s="270" t="s">
        <v>4316</v>
      </c>
      <c r="D5000" s="270" t="s">
        <v>1216</v>
      </c>
      <c r="E5000" s="277" t="s">
        <v>1220</v>
      </c>
      <c r="F5000" s="279" t="s">
        <v>880</v>
      </c>
    </row>
    <row r="5001" spans="1:6" x14ac:dyDescent="0.3">
      <c r="A5001" s="264" t="str">
        <f t="shared" si="78"/>
        <v>West LibertyIA</v>
      </c>
      <c r="B5001" s="269">
        <v>52776</v>
      </c>
      <c r="C5001" s="270" t="s">
        <v>4317</v>
      </c>
      <c r="D5001" s="270" t="s">
        <v>1216</v>
      </c>
      <c r="E5001" s="277" t="s">
        <v>1242</v>
      </c>
      <c r="F5001" s="279" t="s">
        <v>880</v>
      </c>
    </row>
    <row r="5002" spans="1:6" x14ac:dyDescent="0.3">
      <c r="A5002" s="264" t="str">
        <f t="shared" si="78"/>
        <v>TiffinIA</v>
      </c>
      <c r="B5002" s="269">
        <v>52340</v>
      </c>
      <c r="C5002" s="270" t="s">
        <v>1998</v>
      </c>
      <c r="D5002" s="270" t="s">
        <v>1216</v>
      </c>
      <c r="E5002" s="277" t="s">
        <v>1237</v>
      </c>
      <c r="F5002" s="279" t="s">
        <v>880</v>
      </c>
    </row>
    <row r="5003" spans="1:6" x14ac:dyDescent="0.3">
      <c r="A5003" s="264" t="str">
        <f t="shared" si="78"/>
        <v>Blue GrassIA</v>
      </c>
      <c r="B5003" s="269">
        <v>52726</v>
      </c>
      <c r="C5003" s="270" t="s">
        <v>4318</v>
      </c>
      <c r="D5003" s="270" t="s">
        <v>1216</v>
      </c>
      <c r="E5003" s="277" t="s">
        <v>1228</v>
      </c>
      <c r="F5003" s="279" t="s">
        <v>880</v>
      </c>
    </row>
    <row r="5004" spans="1:6" x14ac:dyDescent="0.3">
      <c r="A5004" s="264" t="str">
        <f t="shared" si="78"/>
        <v>Center PointIA</v>
      </c>
      <c r="B5004" s="269">
        <v>52213</v>
      </c>
      <c r="C5004" s="270" t="s">
        <v>4319</v>
      </c>
      <c r="D5004" s="270" t="s">
        <v>1216</v>
      </c>
      <c r="E5004" s="277" t="s">
        <v>1225</v>
      </c>
      <c r="F5004" s="279" t="s">
        <v>880</v>
      </c>
    </row>
    <row r="5005" spans="1:6" x14ac:dyDescent="0.3">
      <c r="A5005" s="264" t="str">
        <f t="shared" si="78"/>
        <v>PeostaIA</v>
      </c>
      <c r="B5005" s="269">
        <v>52068</v>
      </c>
      <c r="C5005" s="270" t="s">
        <v>4320</v>
      </c>
      <c r="D5005" s="270" t="s">
        <v>1216</v>
      </c>
      <c r="E5005" s="277" t="s">
        <v>1231</v>
      </c>
      <c r="F5005" s="279" t="s">
        <v>880</v>
      </c>
    </row>
    <row r="5006" spans="1:6" x14ac:dyDescent="0.3">
      <c r="A5006" s="264" t="str">
        <f t="shared" si="78"/>
        <v>HuxleyIA</v>
      </c>
      <c r="B5006" s="269">
        <v>50124</v>
      </c>
      <c r="C5006" s="270" t="s">
        <v>4321</v>
      </c>
      <c r="D5006" s="270" t="s">
        <v>1216</v>
      </c>
      <c r="E5006" s="277" t="s">
        <v>1218</v>
      </c>
      <c r="F5006" s="279" t="s">
        <v>880</v>
      </c>
    </row>
    <row r="5007" spans="1:6" x14ac:dyDescent="0.3">
      <c r="A5007" s="264" t="str">
        <f t="shared" si="78"/>
        <v>WiltonIA</v>
      </c>
      <c r="B5007" s="269">
        <v>52778</v>
      </c>
      <c r="C5007" s="270" t="s">
        <v>2125</v>
      </c>
      <c r="D5007" s="270" t="s">
        <v>1216</v>
      </c>
      <c r="E5007" s="277" t="s">
        <v>1242</v>
      </c>
      <c r="F5007" s="279" t="s">
        <v>880</v>
      </c>
    </row>
    <row r="5008" spans="1:6" x14ac:dyDescent="0.3">
      <c r="A5008" s="264" t="str">
        <f t="shared" si="78"/>
        <v>La Porte CityIA</v>
      </c>
      <c r="B5008" s="269">
        <v>50651</v>
      </c>
      <c r="C5008" s="270" t="s">
        <v>4322</v>
      </c>
      <c r="D5008" s="270" t="s">
        <v>1216</v>
      </c>
      <c r="E5008" s="277" t="s">
        <v>1261</v>
      </c>
      <c r="F5008" s="279" t="s">
        <v>880</v>
      </c>
    </row>
    <row r="5009" spans="1:6" x14ac:dyDescent="0.3">
      <c r="A5009" s="264" t="str">
        <f t="shared" si="78"/>
        <v>SumnerIA</v>
      </c>
      <c r="B5009" s="269">
        <v>50674</v>
      </c>
      <c r="C5009" s="270" t="s">
        <v>4182</v>
      </c>
      <c r="D5009" s="270" t="s">
        <v>1216</v>
      </c>
      <c r="E5009" s="277" t="s">
        <v>1261</v>
      </c>
      <c r="F5009" s="279" t="s">
        <v>880</v>
      </c>
    </row>
    <row r="5010" spans="1:6" x14ac:dyDescent="0.3">
      <c r="A5010" s="264" t="str">
        <f t="shared" si="78"/>
        <v>Carter LakeIA</v>
      </c>
      <c r="B5010" s="269">
        <v>51510</v>
      </c>
      <c r="C5010" s="270" t="s">
        <v>4323</v>
      </c>
      <c r="D5010" s="270" t="s">
        <v>1216</v>
      </c>
      <c r="E5010" s="277" t="s">
        <v>1246</v>
      </c>
      <c r="F5010" s="279" t="s">
        <v>880</v>
      </c>
    </row>
    <row r="5011" spans="1:6" x14ac:dyDescent="0.3">
      <c r="A5011" s="264" t="str">
        <f t="shared" si="78"/>
        <v>Cedar RapidsIA</v>
      </c>
      <c r="B5011" s="269">
        <v>52401</v>
      </c>
      <c r="C5011" s="270" t="s">
        <v>1225</v>
      </c>
      <c r="D5011" s="270" t="s">
        <v>1216</v>
      </c>
      <c r="E5011" s="277" t="s">
        <v>1225</v>
      </c>
      <c r="F5011" s="279" t="s">
        <v>880</v>
      </c>
    </row>
    <row r="5012" spans="1:6" x14ac:dyDescent="0.3">
      <c r="A5012" s="264" t="str">
        <f t="shared" si="78"/>
        <v>CascadeIA</v>
      </c>
      <c r="B5012" s="269">
        <v>52033</v>
      </c>
      <c r="C5012" s="270" t="s">
        <v>4324</v>
      </c>
      <c r="D5012" s="270" t="s">
        <v>1216</v>
      </c>
      <c r="E5012" s="277" t="s">
        <v>1231</v>
      </c>
      <c r="F5012" s="279" t="s">
        <v>880</v>
      </c>
    </row>
    <row r="5013" spans="1:6" x14ac:dyDescent="0.3">
      <c r="A5013" s="264" t="str">
        <f t="shared" si="78"/>
        <v>Grundy CenterIA</v>
      </c>
      <c r="B5013" s="269">
        <v>50638</v>
      </c>
      <c r="C5013" s="270" t="s">
        <v>4325</v>
      </c>
      <c r="D5013" s="270" t="s">
        <v>1216</v>
      </c>
      <c r="E5013" s="277" t="s">
        <v>1261</v>
      </c>
      <c r="F5013" s="279" t="s">
        <v>880</v>
      </c>
    </row>
    <row r="5014" spans="1:6" x14ac:dyDescent="0.3">
      <c r="A5014" s="264" t="str">
        <f t="shared" si="78"/>
        <v>Belle PlaineIA</v>
      </c>
      <c r="B5014" s="269">
        <v>52208</v>
      </c>
      <c r="C5014" s="270" t="s">
        <v>4326</v>
      </c>
      <c r="D5014" s="270" t="s">
        <v>1216</v>
      </c>
      <c r="E5014" s="277" t="s">
        <v>1225</v>
      </c>
      <c r="F5014" s="279" t="s">
        <v>880</v>
      </c>
    </row>
    <row r="5015" spans="1:6" x14ac:dyDescent="0.3">
      <c r="A5015" s="264" t="str">
        <f t="shared" si="78"/>
        <v>ColfaxIA</v>
      </c>
      <c r="B5015" s="269">
        <v>50054</v>
      </c>
      <c r="C5015" s="270" t="s">
        <v>2880</v>
      </c>
      <c r="D5015" s="270" t="s">
        <v>1216</v>
      </c>
      <c r="E5015" s="277" t="s">
        <v>1244</v>
      </c>
      <c r="F5015" s="279" t="s">
        <v>880</v>
      </c>
    </row>
    <row r="5016" spans="1:6" x14ac:dyDescent="0.3">
      <c r="A5016" s="264" t="str">
        <f t="shared" si="78"/>
        <v>NorthwoodIA</v>
      </c>
      <c r="B5016" s="269">
        <v>50459</v>
      </c>
      <c r="C5016" s="270" t="s">
        <v>4327</v>
      </c>
      <c r="D5016" s="270" t="s">
        <v>1216</v>
      </c>
      <c r="E5016" s="277" t="s">
        <v>1240</v>
      </c>
      <c r="F5016" s="279" t="s">
        <v>880</v>
      </c>
    </row>
    <row r="5017" spans="1:6" x14ac:dyDescent="0.3">
      <c r="A5017" s="264" t="str">
        <f t="shared" si="78"/>
        <v>SwisherIA</v>
      </c>
      <c r="B5017" s="269">
        <v>52338</v>
      </c>
      <c r="C5017" s="270" t="s">
        <v>4328</v>
      </c>
      <c r="D5017" s="270" t="s">
        <v>1216</v>
      </c>
      <c r="E5017" s="277" t="s">
        <v>1237</v>
      </c>
      <c r="F5017" s="279" t="s">
        <v>880</v>
      </c>
    </row>
    <row r="5018" spans="1:6" x14ac:dyDescent="0.3">
      <c r="A5018" s="264" t="str">
        <f t="shared" si="78"/>
        <v>DenverIA</v>
      </c>
      <c r="B5018" s="269">
        <v>50622</v>
      </c>
      <c r="C5018" s="270" t="s">
        <v>3266</v>
      </c>
      <c r="D5018" s="270" t="s">
        <v>1216</v>
      </c>
      <c r="E5018" s="277" t="s">
        <v>1261</v>
      </c>
      <c r="F5018" s="279" t="s">
        <v>880</v>
      </c>
    </row>
    <row r="5019" spans="1:6" x14ac:dyDescent="0.3">
      <c r="A5019" s="264" t="str">
        <f t="shared" si="78"/>
        <v>Sioux CityIA</v>
      </c>
      <c r="B5019" s="269">
        <v>51109</v>
      </c>
      <c r="C5019" s="270" t="s">
        <v>1254</v>
      </c>
      <c r="D5019" s="270" t="s">
        <v>1216</v>
      </c>
      <c r="E5019" s="277" t="s">
        <v>1254</v>
      </c>
      <c r="F5019" s="279" t="s">
        <v>880</v>
      </c>
    </row>
    <row r="5020" spans="1:6" x14ac:dyDescent="0.3">
      <c r="A5020" s="264" t="str">
        <f t="shared" si="78"/>
        <v>FairfaxIA</v>
      </c>
      <c r="B5020" s="269">
        <v>52228</v>
      </c>
      <c r="C5020" s="270" t="s">
        <v>2879</v>
      </c>
      <c r="D5020" s="270" t="s">
        <v>1216</v>
      </c>
      <c r="E5020" s="277" t="s">
        <v>1225</v>
      </c>
      <c r="F5020" s="279" t="s">
        <v>880</v>
      </c>
    </row>
    <row r="5021" spans="1:6" x14ac:dyDescent="0.3">
      <c r="A5021" s="264" t="str">
        <f t="shared" si="78"/>
        <v>PanoraIA</v>
      </c>
      <c r="B5021" s="269">
        <v>50216</v>
      </c>
      <c r="C5021" s="270" t="s">
        <v>4329</v>
      </c>
      <c r="D5021" s="270" t="s">
        <v>1216</v>
      </c>
      <c r="E5021" s="277" t="s">
        <v>1229</v>
      </c>
      <c r="F5021" s="279" t="s">
        <v>880</v>
      </c>
    </row>
    <row r="5022" spans="1:6" x14ac:dyDescent="0.3">
      <c r="A5022" s="264" t="str">
        <f t="shared" si="78"/>
        <v>RiversideIA</v>
      </c>
      <c r="B5022" s="269">
        <v>52327</v>
      </c>
      <c r="C5022" s="270" t="s">
        <v>1510</v>
      </c>
      <c r="D5022" s="270" t="s">
        <v>1216</v>
      </c>
      <c r="E5022" s="277" t="s">
        <v>1237</v>
      </c>
      <c r="F5022" s="279" t="s">
        <v>880</v>
      </c>
    </row>
    <row r="5023" spans="1:6" x14ac:dyDescent="0.3">
      <c r="A5023" s="264" t="str">
        <f t="shared" si="78"/>
        <v>LisbonIA</v>
      </c>
      <c r="B5023" s="269">
        <v>52253</v>
      </c>
      <c r="C5023" s="270" t="s">
        <v>4330</v>
      </c>
      <c r="D5023" s="270" t="s">
        <v>1216</v>
      </c>
      <c r="E5023" s="277" t="s">
        <v>1225</v>
      </c>
      <c r="F5023" s="279" t="s">
        <v>880</v>
      </c>
    </row>
    <row r="5024" spans="1:6" x14ac:dyDescent="0.3">
      <c r="A5024" s="264" t="str">
        <f t="shared" si="78"/>
        <v>Central CityIA</v>
      </c>
      <c r="B5024" s="269">
        <v>52214</v>
      </c>
      <c r="C5024" s="270" t="s">
        <v>1455</v>
      </c>
      <c r="D5024" s="270" t="s">
        <v>1216</v>
      </c>
      <c r="E5024" s="277" t="s">
        <v>1225</v>
      </c>
      <c r="F5024" s="279" t="s">
        <v>880</v>
      </c>
    </row>
    <row r="5025" spans="1:6" x14ac:dyDescent="0.3">
      <c r="A5025" s="264" t="str">
        <f t="shared" si="78"/>
        <v>OgdenIA</v>
      </c>
      <c r="B5025" s="269">
        <v>50212</v>
      </c>
      <c r="C5025" s="270" t="s">
        <v>4331</v>
      </c>
      <c r="D5025" s="270" t="s">
        <v>1216</v>
      </c>
      <c r="E5025" s="277" t="s">
        <v>1220</v>
      </c>
      <c r="F5025" s="279" t="s">
        <v>880</v>
      </c>
    </row>
    <row r="5026" spans="1:6" x14ac:dyDescent="0.3">
      <c r="A5026" s="264" t="str">
        <f t="shared" si="78"/>
        <v>PleasantvilleIA</v>
      </c>
      <c r="B5026" s="269">
        <v>50225</v>
      </c>
      <c r="C5026" s="270" t="s">
        <v>4332</v>
      </c>
      <c r="D5026" s="270" t="s">
        <v>1216</v>
      </c>
      <c r="E5026" s="277" t="s">
        <v>1252</v>
      </c>
      <c r="F5026" s="279" t="s">
        <v>880</v>
      </c>
    </row>
    <row r="5027" spans="1:6" x14ac:dyDescent="0.3">
      <c r="A5027" s="264" t="str">
        <f t="shared" si="78"/>
        <v>GrangerIA</v>
      </c>
      <c r="B5027" s="269">
        <v>50109</v>
      </c>
      <c r="C5027" s="270" t="s">
        <v>4333</v>
      </c>
      <c r="D5027" s="270" t="s">
        <v>1216</v>
      </c>
      <c r="E5027" s="277" t="s">
        <v>1229</v>
      </c>
      <c r="F5027" s="279" t="s">
        <v>880</v>
      </c>
    </row>
    <row r="5028" spans="1:6" x14ac:dyDescent="0.3">
      <c r="A5028" s="264" t="str">
        <f t="shared" si="78"/>
        <v>RunnellsIA</v>
      </c>
      <c r="B5028" s="269">
        <v>50237</v>
      </c>
      <c r="C5028" s="270" t="s">
        <v>4334</v>
      </c>
      <c r="D5028" s="270" t="s">
        <v>1216</v>
      </c>
      <c r="E5028" s="277" t="s">
        <v>1229</v>
      </c>
      <c r="F5028" s="279" t="s">
        <v>880</v>
      </c>
    </row>
    <row r="5029" spans="1:6" x14ac:dyDescent="0.3">
      <c r="A5029" s="264" t="str">
        <f t="shared" si="78"/>
        <v>DavenportIA</v>
      </c>
      <c r="B5029" s="269">
        <v>52801</v>
      </c>
      <c r="C5029" s="270" t="s">
        <v>3134</v>
      </c>
      <c r="D5029" s="270" t="s">
        <v>1216</v>
      </c>
      <c r="E5029" s="277" t="s">
        <v>1228</v>
      </c>
      <c r="F5029" s="279" t="s">
        <v>880</v>
      </c>
    </row>
    <row r="5030" spans="1:6" x14ac:dyDescent="0.3">
      <c r="A5030" s="264" t="str">
        <f t="shared" si="78"/>
        <v>LoganIA</v>
      </c>
      <c r="B5030" s="269">
        <v>51546</v>
      </c>
      <c r="C5030" s="270" t="s">
        <v>1277</v>
      </c>
      <c r="D5030" s="270" t="s">
        <v>1216</v>
      </c>
      <c r="E5030" s="277" t="s">
        <v>1246</v>
      </c>
      <c r="F5030" s="279" t="s">
        <v>880</v>
      </c>
    </row>
    <row r="5031" spans="1:6" x14ac:dyDescent="0.3">
      <c r="A5031" s="264" t="str">
        <f t="shared" si="78"/>
        <v>AltaIA</v>
      </c>
      <c r="B5031" s="269">
        <v>51002</v>
      </c>
      <c r="C5031" s="270" t="s">
        <v>3133</v>
      </c>
      <c r="D5031" s="270" t="s">
        <v>1216</v>
      </c>
      <c r="E5031" s="277" t="s">
        <v>1259</v>
      </c>
      <c r="F5031" s="279" t="s">
        <v>880</v>
      </c>
    </row>
    <row r="5032" spans="1:6" x14ac:dyDescent="0.3">
      <c r="A5032" s="264" t="str">
        <f t="shared" si="78"/>
        <v>HudsonIA</v>
      </c>
      <c r="B5032" s="269">
        <v>50643</v>
      </c>
      <c r="C5032" s="270" t="s">
        <v>1917</v>
      </c>
      <c r="D5032" s="270" t="s">
        <v>1216</v>
      </c>
      <c r="E5032" s="277" t="s">
        <v>1261</v>
      </c>
      <c r="F5032" s="279" t="s">
        <v>880</v>
      </c>
    </row>
    <row r="5033" spans="1:6" x14ac:dyDescent="0.3">
      <c r="A5033" s="264" t="str">
        <f t="shared" si="78"/>
        <v>MonroeIA</v>
      </c>
      <c r="B5033" s="269">
        <v>50170</v>
      </c>
      <c r="C5033" s="270" t="s">
        <v>1514</v>
      </c>
      <c r="D5033" s="270" t="s">
        <v>1216</v>
      </c>
      <c r="E5033" s="277" t="s">
        <v>1244</v>
      </c>
      <c r="F5033" s="279" t="s">
        <v>880</v>
      </c>
    </row>
    <row r="5034" spans="1:6" x14ac:dyDescent="0.3">
      <c r="A5034" s="264" t="str">
        <f t="shared" si="78"/>
        <v>ElyIA</v>
      </c>
      <c r="B5034" s="269">
        <v>52227</v>
      </c>
      <c r="C5034" s="270" t="s">
        <v>4335</v>
      </c>
      <c r="D5034" s="270" t="s">
        <v>1216</v>
      </c>
      <c r="E5034" s="277" t="s">
        <v>1225</v>
      </c>
      <c r="F5034" s="279" t="s">
        <v>880</v>
      </c>
    </row>
    <row r="5035" spans="1:6" x14ac:dyDescent="0.3">
      <c r="A5035" s="264" t="str">
        <f t="shared" si="78"/>
        <v>Guthrie CenterIA</v>
      </c>
      <c r="B5035" s="269">
        <v>50115</v>
      </c>
      <c r="C5035" s="270" t="s">
        <v>4336</v>
      </c>
      <c r="D5035" s="270" t="s">
        <v>1216</v>
      </c>
      <c r="E5035" s="277" t="s">
        <v>1229</v>
      </c>
      <c r="F5035" s="279" t="s">
        <v>880</v>
      </c>
    </row>
    <row r="5036" spans="1:6" x14ac:dyDescent="0.3">
      <c r="A5036" s="264" t="str">
        <f t="shared" si="78"/>
        <v>WellmanIA</v>
      </c>
      <c r="B5036" s="269">
        <v>52356</v>
      </c>
      <c r="C5036" s="270" t="s">
        <v>4337</v>
      </c>
      <c r="D5036" s="270" t="s">
        <v>1216</v>
      </c>
      <c r="E5036" s="277" t="s">
        <v>1237</v>
      </c>
      <c r="F5036" s="279" t="s">
        <v>880</v>
      </c>
    </row>
    <row r="5037" spans="1:6" x14ac:dyDescent="0.3">
      <c r="A5037" s="264" t="str">
        <f t="shared" si="78"/>
        <v>Dallas CenterIA</v>
      </c>
      <c r="B5037" s="269">
        <v>50063</v>
      </c>
      <c r="C5037" s="270" t="s">
        <v>4338</v>
      </c>
      <c r="D5037" s="270" t="s">
        <v>1216</v>
      </c>
      <c r="E5037" s="277" t="s">
        <v>1229</v>
      </c>
      <c r="F5037" s="279" t="s">
        <v>880</v>
      </c>
    </row>
    <row r="5038" spans="1:6" x14ac:dyDescent="0.3">
      <c r="A5038" s="264" t="str">
        <f t="shared" si="78"/>
        <v>AkronIA</v>
      </c>
      <c r="B5038" s="269">
        <v>51001</v>
      </c>
      <c r="C5038" s="270" t="s">
        <v>1597</v>
      </c>
      <c r="D5038" s="270" t="s">
        <v>1216</v>
      </c>
      <c r="E5038" s="277" t="s">
        <v>1254</v>
      </c>
      <c r="F5038" s="279" t="s">
        <v>880</v>
      </c>
    </row>
    <row r="5039" spans="1:6" x14ac:dyDescent="0.3">
      <c r="A5039" s="264" t="str">
        <f t="shared" si="78"/>
        <v>EarlhamIA</v>
      </c>
      <c r="B5039" s="269">
        <v>50072</v>
      </c>
      <c r="C5039" s="270" t="s">
        <v>4339</v>
      </c>
      <c r="D5039" s="270" t="s">
        <v>1216</v>
      </c>
      <c r="E5039" s="277" t="s">
        <v>1229</v>
      </c>
      <c r="F5039" s="279" t="s">
        <v>880</v>
      </c>
    </row>
    <row r="5040" spans="1:6" x14ac:dyDescent="0.3">
      <c r="A5040" s="264" t="str">
        <f t="shared" si="78"/>
        <v>RobinsIA</v>
      </c>
      <c r="B5040" s="269">
        <v>52328</v>
      </c>
      <c r="C5040" s="270" t="s">
        <v>4340</v>
      </c>
      <c r="D5040" s="270" t="s">
        <v>1216</v>
      </c>
      <c r="E5040" s="277" t="s">
        <v>1225</v>
      </c>
      <c r="F5040" s="279" t="s">
        <v>880</v>
      </c>
    </row>
    <row r="5041" spans="1:6" x14ac:dyDescent="0.3">
      <c r="A5041" s="264" t="str">
        <f t="shared" si="78"/>
        <v>MitchellvilleIA</v>
      </c>
      <c r="B5041" s="269">
        <v>50169</v>
      </c>
      <c r="C5041" s="270" t="s">
        <v>4341</v>
      </c>
      <c r="D5041" s="270" t="s">
        <v>1216</v>
      </c>
      <c r="E5041" s="277" t="s">
        <v>1229</v>
      </c>
      <c r="F5041" s="279" t="s">
        <v>880</v>
      </c>
    </row>
    <row r="5042" spans="1:6" x14ac:dyDescent="0.3">
      <c r="A5042" s="264" t="str">
        <f t="shared" si="78"/>
        <v>DonnellsonIA</v>
      </c>
      <c r="B5042" s="269">
        <v>52625</v>
      </c>
      <c r="C5042" s="270" t="s">
        <v>4342</v>
      </c>
      <c r="D5042" s="270" t="s">
        <v>1216</v>
      </c>
      <c r="E5042" s="277" t="s">
        <v>1235</v>
      </c>
      <c r="F5042" s="279" t="s">
        <v>880</v>
      </c>
    </row>
    <row r="5043" spans="1:6" x14ac:dyDescent="0.3">
      <c r="A5043" s="264" t="str">
        <f t="shared" si="78"/>
        <v>MediapolisIA</v>
      </c>
      <c r="B5043" s="269">
        <v>52637</v>
      </c>
      <c r="C5043" s="270" t="s">
        <v>4343</v>
      </c>
      <c r="D5043" s="270" t="s">
        <v>1216</v>
      </c>
      <c r="E5043" s="277" t="s">
        <v>1221</v>
      </c>
      <c r="F5043" s="279" t="s">
        <v>880</v>
      </c>
    </row>
    <row r="5044" spans="1:6" x14ac:dyDescent="0.3">
      <c r="A5044" s="264" t="str">
        <f t="shared" si="78"/>
        <v>StuartIA</v>
      </c>
      <c r="B5044" s="269">
        <v>50250</v>
      </c>
      <c r="C5044" s="270" t="s">
        <v>3619</v>
      </c>
      <c r="D5044" s="270" t="s">
        <v>1216</v>
      </c>
      <c r="E5044" s="277" t="s">
        <v>1229</v>
      </c>
      <c r="F5044" s="279" t="s">
        <v>880</v>
      </c>
    </row>
    <row r="5045" spans="1:6" x14ac:dyDescent="0.3">
      <c r="A5045" s="264" t="str">
        <f t="shared" si="78"/>
        <v>RemsenIA</v>
      </c>
      <c r="B5045" s="269">
        <v>51050</v>
      </c>
      <c r="C5045" s="270" t="s">
        <v>4344</v>
      </c>
      <c r="D5045" s="270" t="s">
        <v>1216</v>
      </c>
      <c r="E5045" s="277" t="s">
        <v>1254</v>
      </c>
      <c r="F5045" s="279" t="s">
        <v>880</v>
      </c>
    </row>
    <row r="5046" spans="1:6" x14ac:dyDescent="0.3">
      <c r="A5046" s="264" t="str">
        <f t="shared" si="78"/>
        <v>New SharonIA</v>
      </c>
      <c r="B5046" s="269">
        <v>50207</v>
      </c>
      <c r="C5046" s="270" t="s">
        <v>4345</v>
      </c>
      <c r="D5046" s="270" t="s">
        <v>1216</v>
      </c>
      <c r="E5046" s="277" t="s">
        <v>1248</v>
      </c>
      <c r="F5046" s="279" t="s">
        <v>880</v>
      </c>
    </row>
    <row r="5047" spans="1:6" x14ac:dyDescent="0.3">
      <c r="A5047" s="264" t="str">
        <f t="shared" si="78"/>
        <v>West PointIA</v>
      </c>
      <c r="B5047" s="269">
        <v>52656</v>
      </c>
      <c r="C5047" s="270" t="s">
        <v>1722</v>
      </c>
      <c r="D5047" s="270" t="s">
        <v>1216</v>
      </c>
      <c r="E5047" s="277" t="s">
        <v>1235</v>
      </c>
      <c r="F5047" s="279" t="s">
        <v>880</v>
      </c>
    </row>
    <row r="5048" spans="1:6" x14ac:dyDescent="0.3">
      <c r="A5048" s="264" t="str">
        <f t="shared" si="78"/>
        <v>Van MeterIA</v>
      </c>
      <c r="B5048" s="269">
        <v>50261</v>
      </c>
      <c r="C5048" s="270" t="s">
        <v>4346</v>
      </c>
      <c r="D5048" s="270" t="s">
        <v>1216</v>
      </c>
      <c r="E5048" s="277" t="s">
        <v>1229</v>
      </c>
      <c r="F5048" s="279" t="s">
        <v>880</v>
      </c>
    </row>
    <row r="5049" spans="1:6" x14ac:dyDescent="0.3">
      <c r="A5049" s="264" t="str">
        <f t="shared" si="78"/>
        <v>MovilleIA</v>
      </c>
      <c r="B5049" s="269">
        <v>51039</v>
      </c>
      <c r="C5049" s="270" t="s">
        <v>4347</v>
      </c>
      <c r="D5049" s="270" t="s">
        <v>1216</v>
      </c>
      <c r="E5049" s="277" t="s">
        <v>1254</v>
      </c>
      <c r="F5049" s="279" t="s">
        <v>880</v>
      </c>
    </row>
    <row r="5050" spans="1:6" x14ac:dyDescent="0.3">
      <c r="A5050" s="264" t="str">
        <f t="shared" si="78"/>
        <v>WalcottIA</v>
      </c>
      <c r="B5050" s="269">
        <v>52773</v>
      </c>
      <c r="C5050" s="270" t="s">
        <v>4348</v>
      </c>
      <c r="D5050" s="270" t="s">
        <v>1216</v>
      </c>
      <c r="E5050" s="277" t="s">
        <v>1228</v>
      </c>
      <c r="F5050" s="279" t="s">
        <v>880</v>
      </c>
    </row>
    <row r="5051" spans="1:6" x14ac:dyDescent="0.3">
      <c r="A5051" s="264" t="str">
        <f t="shared" si="78"/>
        <v>ReinbeckIA</v>
      </c>
      <c r="B5051" s="269">
        <v>50669</v>
      </c>
      <c r="C5051" s="270" t="s">
        <v>4349</v>
      </c>
      <c r="D5051" s="270" t="s">
        <v>1216</v>
      </c>
      <c r="E5051" s="277" t="s">
        <v>1261</v>
      </c>
      <c r="F5051" s="279" t="s">
        <v>880</v>
      </c>
    </row>
    <row r="5052" spans="1:6" x14ac:dyDescent="0.3">
      <c r="A5052" s="264" t="str">
        <f t="shared" si="78"/>
        <v>OxfordIA</v>
      </c>
      <c r="B5052" s="269">
        <v>52322</v>
      </c>
      <c r="C5052" s="270" t="s">
        <v>1046</v>
      </c>
      <c r="D5052" s="270" t="s">
        <v>1216</v>
      </c>
      <c r="E5052" s="277" t="s">
        <v>1237</v>
      </c>
      <c r="F5052" s="279" t="s">
        <v>880</v>
      </c>
    </row>
    <row r="5053" spans="1:6" x14ac:dyDescent="0.3">
      <c r="A5053" s="264" t="str">
        <f t="shared" si="78"/>
        <v>ManningIA</v>
      </c>
      <c r="B5053" s="269">
        <v>51455</v>
      </c>
      <c r="C5053" s="270" t="s">
        <v>4350</v>
      </c>
      <c r="D5053" s="270" t="s">
        <v>1216</v>
      </c>
      <c r="E5053" s="277" t="s">
        <v>1223</v>
      </c>
      <c r="F5053" s="279" t="s">
        <v>880</v>
      </c>
    </row>
    <row r="5054" spans="1:6" x14ac:dyDescent="0.3">
      <c r="A5054" s="264" t="str">
        <f t="shared" si="78"/>
        <v>State CenterIA</v>
      </c>
      <c r="B5054" s="269">
        <v>50247</v>
      </c>
      <c r="C5054" s="270" t="s">
        <v>4351</v>
      </c>
      <c r="D5054" s="270" t="s">
        <v>1216</v>
      </c>
      <c r="E5054" s="277" t="s">
        <v>1238</v>
      </c>
      <c r="F5054" s="279" t="s">
        <v>880</v>
      </c>
    </row>
    <row r="5055" spans="1:6" x14ac:dyDescent="0.3">
      <c r="A5055" s="264" t="str">
        <f t="shared" si="78"/>
        <v>Prairie CityIA</v>
      </c>
      <c r="B5055" s="269">
        <v>50228</v>
      </c>
      <c r="C5055" s="270" t="s">
        <v>4352</v>
      </c>
      <c r="D5055" s="270" t="s">
        <v>1216</v>
      </c>
      <c r="E5055" s="277" t="s">
        <v>1244</v>
      </c>
      <c r="F5055" s="279" t="s">
        <v>880</v>
      </c>
    </row>
    <row r="5056" spans="1:6" x14ac:dyDescent="0.3">
      <c r="A5056" s="264" t="str">
        <f t="shared" si="78"/>
        <v>SpringvilleIA</v>
      </c>
      <c r="B5056" s="269">
        <v>52336</v>
      </c>
      <c r="C5056" s="270" t="s">
        <v>1197</v>
      </c>
      <c r="D5056" s="270" t="s">
        <v>1216</v>
      </c>
      <c r="E5056" s="277" t="s">
        <v>1225</v>
      </c>
      <c r="F5056" s="279" t="s">
        <v>880</v>
      </c>
    </row>
    <row r="5057" spans="1:6" x14ac:dyDescent="0.3">
      <c r="A5057" s="264" t="str">
        <f t="shared" si="78"/>
        <v>AtkinsIA</v>
      </c>
      <c r="B5057" s="269">
        <v>52206</v>
      </c>
      <c r="C5057" s="270" t="s">
        <v>1794</v>
      </c>
      <c r="D5057" s="270" t="s">
        <v>1216</v>
      </c>
      <c r="E5057" s="277" t="s">
        <v>1225</v>
      </c>
      <c r="F5057" s="279" t="s">
        <v>880</v>
      </c>
    </row>
    <row r="5058" spans="1:6" x14ac:dyDescent="0.3">
      <c r="A5058" s="264" t="str">
        <f t="shared" si="78"/>
        <v>WoodbineIA</v>
      </c>
      <c r="B5058" s="269">
        <v>51579</v>
      </c>
      <c r="C5058" s="270" t="s">
        <v>4088</v>
      </c>
      <c r="D5058" s="270" t="s">
        <v>1216</v>
      </c>
      <c r="E5058" s="277" t="s">
        <v>1246</v>
      </c>
      <c r="F5058" s="279" t="s">
        <v>880</v>
      </c>
    </row>
    <row r="5059" spans="1:6" x14ac:dyDescent="0.3">
      <c r="A5059" s="264" t="str">
        <f t="shared" si="78"/>
        <v>EpworthIA</v>
      </c>
      <c r="B5059" s="269">
        <v>52045</v>
      </c>
      <c r="C5059" s="270" t="s">
        <v>4353</v>
      </c>
      <c r="D5059" s="270" t="s">
        <v>1216</v>
      </c>
      <c r="E5059" s="277" t="s">
        <v>1231</v>
      </c>
      <c r="F5059" s="279" t="s">
        <v>880</v>
      </c>
    </row>
    <row r="5060" spans="1:6" x14ac:dyDescent="0.3">
      <c r="A5060" s="264" t="str">
        <f t="shared" ref="A5060:A5123" si="79">CONCATENATE(C5060,D5060)</f>
        <v>AvocaIA</v>
      </c>
      <c r="B5060" s="269">
        <v>51521</v>
      </c>
      <c r="C5060" s="270" t="s">
        <v>4354</v>
      </c>
      <c r="D5060" s="270" t="s">
        <v>1216</v>
      </c>
      <c r="E5060" s="277" t="s">
        <v>1246</v>
      </c>
      <c r="F5060" s="279" t="s">
        <v>880</v>
      </c>
    </row>
    <row r="5061" spans="1:6" x14ac:dyDescent="0.3">
      <c r="A5061" s="264" t="str">
        <f t="shared" si="79"/>
        <v>Saint CharlesIA</v>
      </c>
      <c r="B5061" s="269">
        <v>50240</v>
      </c>
      <c r="C5061" s="270" t="s">
        <v>4355</v>
      </c>
      <c r="D5061" s="270" t="s">
        <v>1216</v>
      </c>
      <c r="E5061" s="277" t="s">
        <v>1229</v>
      </c>
      <c r="F5061" s="279" t="s">
        <v>880</v>
      </c>
    </row>
    <row r="5062" spans="1:6" x14ac:dyDescent="0.3">
      <c r="A5062" s="264" t="str">
        <f t="shared" si="79"/>
        <v>OaklandIA</v>
      </c>
      <c r="B5062" s="269">
        <v>51560</v>
      </c>
      <c r="C5062" s="270" t="s">
        <v>2552</v>
      </c>
      <c r="D5062" s="270" t="s">
        <v>1216</v>
      </c>
      <c r="E5062" s="277" t="s">
        <v>1246</v>
      </c>
      <c r="F5062" s="279" t="s">
        <v>880</v>
      </c>
    </row>
    <row r="5063" spans="1:6" x14ac:dyDescent="0.3">
      <c r="A5063" s="264" t="str">
        <f t="shared" si="79"/>
        <v>ShellsburgIA</v>
      </c>
      <c r="B5063" s="269">
        <v>52332</v>
      </c>
      <c r="C5063" s="270" t="s">
        <v>4356</v>
      </c>
      <c r="D5063" s="270" t="s">
        <v>1216</v>
      </c>
      <c r="E5063" s="277" t="s">
        <v>1225</v>
      </c>
      <c r="F5063" s="279" t="s">
        <v>880</v>
      </c>
    </row>
    <row r="5064" spans="1:6" x14ac:dyDescent="0.3">
      <c r="A5064" s="264" t="str">
        <f t="shared" si="79"/>
        <v>PaloIA</v>
      </c>
      <c r="B5064" s="269">
        <v>52324</v>
      </c>
      <c r="C5064" s="270" t="s">
        <v>4357</v>
      </c>
      <c r="D5064" s="270" t="s">
        <v>1216</v>
      </c>
      <c r="E5064" s="277" t="s">
        <v>1225</v>
      </c>
      <c r="F5064" s="279" t="s">
        <v>880</v>
      </c>
    </row>
    <row r="5065" spans="1:6" x14ac:dyDescent="0.3">
      <c r="A5065" s="264" t="str">
        <f t="shared" si="79"/>
        <v>WoodwardIA</v>
      </c>
      <c r="B5065" s="269">
        <v>50276</v>
      </c>
      <c r="C5065" s="270" t="s">
        <v>2055</v>
      </c>
      <c r="D5065" s="270" t="s">
        <v>1216</v>
      </c>
      <c r="E5065" s="277" t="s">
        <v>1229</v>
      </c>
      <c r="F5065" s="279" t="s">
        <v>880</v>
      </c>
    </row>
    <row r="5066" spans="1:6" x14ac:dyDescent="0.3">
      <c r="A5066" s="264" t="str">
        <f t="shared" si="79"/>
        <v>FarleyIA</v>
      </c>
      <c r="B5066" s="269">
        <v>52046</v>
      </c>
      <c r="C5066" s="270" t="s">
        <v>4358</v>
      </c>
      <c r="D5066" s="270" t="s">
        <v>1216</v>
      </c>
      <c r="E5066" s="277" t="s">
        <v>1231</v>
      </c>
      <c r="F5066" s="279" t="s">
        <v>880</v>
      </c>
    </row>
    <row r="5067" spans="1:6" x14ac:dyDescent="0.3">
      <c r="A5067" s="264" t="str">
        <f t="shared" si="79"/>
        <v>KingsleyIA</v>
      </c>
      <c r="B5067" s="269">
        <v>51028</v>
      </c>
      <c r="C5067" s="270" t="s">
        <v>4359</v>
      </c>
      <c r="D5067" s="270" t="s">
        <v>1216</v>
      </c>
      <c r="E5067" s="277" t="s">
        <v>1254</v>
      </c>
      <c r="F5067" s="279" t="s">
        <v>880</v>
      </c>
    </row>
    <row r="5068" spans="1:6" x14ac:dyDescent="0.3">
      <c r="A5068" s="264" t="str">
        <f t="shared" si="79"/>
        <v>Long GroveIA</v>
      </c>
      <c r="B5068" s="269">
        <v>52756</v>
      </c>
      <c r="C5068" s="270" t="s">
        <v>4360</v>
      </c>
      <c r="D5068" s="270" t="s">
        <v>1216</v>
      </c>
      <c r="E5068" s="277" t="s">
        <v>1228</v>
      </c>
      <c r="F5068" s="279" t="s">
        <v>880</v>
      </c>
    </row>
    <row r="5069" spans="1:6" x14ac:dyDescent="0.3">
      <c r="A5069" s="264" t="str">
        <f t="shared" si="79"/>
        <v>MaxwellIA</v>
      </c>
      <c r="B5069" s="269">
        <v>50161</v>
      </c>
      <c r="C5069" s="270" t="s">
        <v>4361</v>
      </c>
      <c r="D5069" s="270" t="s">
        <v>1216</v>
      </c>
      <c r="E5069" s="277" t="s">
        <v>1218</v>
      </c>
      <c r="F5069" s="279" t="s">
        <v>880</v>
      </c>
    </row>
    <row r="5070" spans="1:6" x14ac:dyDescent="0.3">
      <c r="A5070" s="264" t="str">
        <f t="shared" si="79"/>
        <v>MontroseIA</v>
      </c>
      <c r="B5070" s="269">
        <v>52639</v>
      </c>
      <c r="C5070" s="270" t="s">
        <v>1074</v>
      </c>
      <c r="D5070" s="270" t="s">
        <v>1216</v>
      </c>
      <c r="E5070" s="277" t="s">
        <v>1235</v>
      </c>
      <c r="F5070" s="279" t="s">
        <v>880</v>
      </c>
    </row>
    <row r="5071" spans="1:6" x14ac:dyDescent="0.3">
      <c r="A5071" s="264" t="str">
        <f t="shared" si="79"/>
        <v>Lone TreeIA</v>
      </c>
      <c r="B5071" s="269">
        <v>52755</v>
      </c>
      <c r="C5071" s="270" t="s">
        <v>3289</v>
      </c>
      <c r="D5071" s="270" t="s">
        <v>1216</v>
      </c>
      <c r="E5071" s="277" t="s">
        <v>1237</v>
      </c>
      <c r="F5071" s="279" t="s">
        <v>880</v>
      </c>
    </row>
    <row r="5072" spans="1:6" x14ac:dyDescent="0.3">
      <c r="A5072" s="264" t="str">
        <f t="shared" si="79"/>
        <v>JanesvilleIA</v>
      </c>
      <c r="B5072" s="269">
        <v>50647</v>
      </c>
      <c r="C5072" s="270" t="s">
        <v>3008</v>
      </c>
      <c r="D5072" s="270" t="s">
        <v>1216</v>
      </c>
      <c r="E5072" s="277" t="s">
        <v>1261</v>
      </c>
      <c r="F5072" s="279" t="s">
        <v>880</v>
      </c>
    </row>
    <row r="5073" spans="1:6" x14ac:dyDescent="0.3">
      <c r="A5073" s="264" t="str">
        <f t="shared" si="79"/>
        <v>Coon RapidsIA</v>
      </c>
      <c r="B5073" s="269">
        <v>50058</v>
      </c>
      <c r="C5073" s="270" t="s">
        <v>4362</v>
      </c>
      <c r="D5073" s="270" t="s">
        <v>1216</v>
      </c>
      <c r="E5073" s="277" t="s">
        <v>1223</v>
      </c>
      <c r="F5073" s="279" t="s">
        <v>880</v>
      </c>
    </row>
    <row r="5074" spans="1:6" x14ac:dyDescent="0.3">
      <c r="A5074" s="264" t="str">
        <f t="shared" si="79"/>
        <v>TripoliIA</v>
      </c>
      <c r="B5074" s="269">
        <v>50676</v>
      </c>
      <c r="C5074" s="270" t="s">
        <v>4363</v>
      </c>
      <c r="D5074" s="270" t="s">
        <v>1216</v>
      </c>
      <c r="E5074" s="277" t="s">
        <v>1261</v>
      </c>
      <c r="F5074" s="279" t="s">
        <v>880</v>
      </c>
    </row>
    <row r="5075" spans="1:6" x14ac:dyDescent="0.3">
      <c r="A5075" s="264" t="str">
        <f t="shared" si="79"/>
        <v>DanvilleIA</v>
      </c>
      <c r="B5075" s="269">
        <v>52623</v>
      </c>
      <c r="C5075" s="270" t="s">
        <v>1304</v>
      </c>
      <c r="D5075" s="270" t="s">
        <v>1216</v>
      </c>
      <c r="E5075" s="277" t="s">
        <v>1221</v>
      </c>
      <c r="F5075" s="279" t="s">
        <v>880</v>
      </c>
    </row>
    <row r="5076" spans="1:6" x14ac:dyDescent="0.3">
      <c r="A5076" s="264" t="str">
        <f t="shared" si="79"/>
        <v>HintonIA</v>
      </c>
      <c r="B5076" s="269">
        <v>51024</v>
      </c>
      <c r="C5076" s="270" t="s">
        <v>4364</v>
      </c>
      <c r="D5076" s="270" t="s">
        <v>1216</v>
      </c>
      <c r="E5076" s="277" t="s">
        <v>1254</v>
      </c>
      <c r="F5076" s="279" t="s">
        <v>880</v>
      </c>
    </row>
    <row r="5077" spans="1:6" x14ac:dyDescent="0.3">
      <c r="A5077" s="264" t="str">
        <f t="shared" si="79"/>
        <v>UnderwoodIA</v>
      </c>
      <c r="B5077" s="269">
        <v>51576</v>
      </c>
      <c r="C5077" s="270" t="s">
        <v>4365</v>
      </c>
      <c r="D5077" s="270" t="s">
        <v>1216</v>
      </c>
      <c r="E5077" s="277" t="s">
        <v>1246</v>
      </c>
      <c r="F5077" s="279" t="s">
        <v>880</v>
      </c>
    </row>
    <row r="5078" spans="1:6" x14ac:dyDescent="0.3">
      <c r="A5078" s="264" t="str">
        <f t="shared" si="79"/>
        <v>MalvernIA</v>
      </c>
      <c r="B5078" s="269">
        <v>51551</v>
      </c>
      <c r="C5078" s="270" t="s">
        <v>978</v>
      </c>
      <c r="D5078" s="270" t="s">
        <v>1216</v>
      </c>
      <c r="E5078" s="277" t="s">
        <v>1246</v>
      </c>
      <c r="F5078" s="279" t="s">
        <v>880</v>
      </c>
    </row>
    <row r="5079" spans="1:6" x14ac:dyDescent="0.3">
      <c r="A5079" s="264" t="str">
        <f t="shared" si="79"/>
        <v>SlaterIA</v>
      </c>
      <c r="B5079" s="269">
        <v>50244</v>
      </c>
      <c r="C5079" s="270" t="s">
        <v>3424</v>
      </c>
      <c r="D5079" s="270" t="s">
        <v>1216</v>
      </c>
      <c r="E5079" s="277" t="s">
        <v>1218</v>
      </c>
      <c r="F5079" s="279" t="s">
        <v>880</v>
      </c>
    </row>
    <row r="5080" spans="1:6" x14ac:dyDescent="0.3">
      <c r="A5080" s="264" t="str">
        <f t="shared" si="79"/>
        <v>CummingIA</v>
      </c>
      <c r="B5080" s="269">
        <v>50061</v>
      </c>
      <c r="C5080" s="270" t="s">
        <v>3953</v>
      </c>
      <c r="D5080" s="270" t="s">
        <v>1216</v>
      </c>
      <c r="E5080" s="277" t="s">
        <v>1229</v>
      </c>
      <c r="F5080" s="279" t="s">
        <v>880</v>
      </c>
    </row>
    <row r="5081" spans="1:6" x14ac:dyDescent="0.3">
      <c r="A5081" s="264" t="str">
        <f t="shared" si="79"/>
        <v>NeolaIA</v>
      </c>
      <c r="B5081" s="269">
        <v>51559</v>
      </c>
      <c r="C5081" s="270" t="s">
        <v>4366</v>
      </c>
      <c r="D5081" s="270" t="s">
        <v>1216</v>
      </c>
      <c r="E5081" s="277" t="s">
        <v>1246</v>
      </c>
      <c r="F5081" s="279" t="s">
        <v>880</v>
      </c>
    </row>
    <row r="5082" spans="1:6" x14ac:dyDescent="0.3">
      <c r="A5082" s="264" t="str">
        <f t="shared" si="79"/>
        <v>CrescentIA</v>
      </c>
      <c r="B5082" s="269">
        <v>51526</v>
      </c>
      <c r="C5082" s="270" t="s">
        <v>4367</v>
      </c>
      <c r="D5082" s="270" t="s">
        <v>1216</v>
      </c>
      <c r="E5082" s="277" t="s">
        <v>1246</v>
      </c>
      <c r="F5082" s="279" t="s">
        <v>880</v>
      </c>
    </row>
    <row r="5083" spans="1:6" x14ac:dyDescent="0.3">
      <c r="A5083" s="264" t="str">
        <f t="shared" si="79"/>
        <v>WalkerIA</v>
      </c>
      <c r="B5083" s="269">
        <v>52352</v>
      </c>
      <c r="C5083" s="270" t="s">
        <v>4368</v>
      </c>
      <c r="D5083" s="270" t="s">
        <v>1216</v>
      </c>
      <c r="E5083" s="277" t="s">
        <v>1225</v>
      </c>
      <c r="F5083" s="279" t="s">
        <v>880</v>
      </c>
    </row>
    <row r="5084" spans="1:6" x14ac:dyDescent="0.3">
      <c r="A5084" s="264" t="str">
        <f t="shared" si="79"/>
        <v>ManlyIA</v>
      </c>
      <c r="B5084" s="269">
        <v>50456</v>
      </c>
      <c r="C5084" s="270" t="s">
        <v>4369</v>
      </c>
      <c r="D5084" s="270" t="s">
        <v>1216</v>
      </c>
      <c r="E5084" s="277" t="s">
        <v>1240</v>
      </c>
      <c r="F5084" s="279" t="s">
        <v>880</v>
      </c>
    </row>
    <row r="5085" spans="1:6" x14ac:dyDescent="0.3">
      <c r="A5085" s="264" t="str">
        <f t="shared" si="79"/>
        <v>New VirginiaIA</v>
      </c>
      <c r="B5085" s="269">
        <v>50210</v>
      </c>
      <c r="C5085" s="270" t="s">
        <v>4370</v>
      </c>
      <c r="D5085" s="270" t="s">
        <v>1216</v>
      </c>
      <c r="E5085" s="277" t="s">
        <v>1229</v>
      </c>
      <c r="F5085" s="279" t="s">
        <v>880</v>
      </c>
    </row>
    <row r="5086" spans="1:6" x14ac:dyDescent="0.3">
      <c r="A5086" s="264" t="str">
        <f t="shared" si="79"/>
        <v>DikeIA</v>
      </c>
      <c r="B5086" s="269">
        <v>50624</v>
      </c>
      <c r="C5086" s="270" t="s">
        <v>4371</v>
      </c>
      <c r="D5086" s="270" t="s">
        <v>1216</v>
      </c>
      <c r="E5086" s="277" t="s">
        <v>1261</v>
      </c>
      <c r="F5086" s="279" t="s">
        <v>880</v>
      </c>
    </row>
    <row r="5087" spans="1:6" x14ac:dyDescent="0.3">
      <c r="A5087" s="264" t="str">
        <f t="shared" si="79"/>
        <v>DunlapIA</v>
      </c>
      <c r="B5087" s="269">
        <v>51529</v>
      </c>
      <c r="C5087" s="270" t="s">
        <v>3179</v>
      </c>
      <c r="D5087" s="270" t="s">
        <v>1216</v>
      </c>
      <c r="E5087" s="277" t="s">
        <v>1246</v>
      </c>
      <c r="F5087" s="279" t="s">
        <v>880</v>
      </c>
    </row>
    <row r="5088" spans="1:6" x14ac:dyDescent="0.3">
      <c r="A5088" s="264" t="str">
        <f t="shared" si="79"/>
        <v>GliddenIA</v>
      </c>
      <c r="B5088" s="269">
        <v>51443</v>
      </c>
      <c r="C5088" s="270" t="s">
        <v>4372</v>
      </c>
      <c r="D5088" s="270" t="s">
        <v>1216</v>
      </c>
      <c r="E5088" s="277" t="s">
        <v>1223</v>
      </c>
      <c r="F5088" s="279" t="s">
        <v>880</v>
      </c>
    </row>
    <row r="5089" spans="1:6" x14ac:dyDescent="0.3">
      <c r="A5089" s="264" t="str">
        <f t="shared" si="79"/>
        <v>OkobojiIA</v>
      </c>
      <c r="B5089" s="269">
        <v>51355</v>
      </c>
      <c r="C5089" s="270" t="s">
        <v>4373</v>
      </c>
      <c r="D5089" s="270" t="s">
        <v>1216</v>
      </c>
      <c r="E5089" s="277" t="s">
        <v>1257</v>
      </c>
      <c r="F5089" s="279" t="s">
        <v>880</v>
      </c>
    </row>
    <row r="5090" spans="1:6" x14ac:dyDescent="0.3">
      <c r="A5090" s="264" t="str">
        <f t="shared" si="79"/>
        <v>KelloggIA</v>
      </c>
      <c r="B5090" s="269">
        <v>50135</v>
      </c>
      <c r="C5090" s="270" t="s">
        <v>4374</v>
      </c>
      <c r="D5090" s="270" t="s">
        <v>1216</v>
      </c>
      <c r="E5090" s="277" t="s">
        <v>1244</v>
      </c>
      <c r="F5090" s="279" t="s">
        <v>880</v>
      </c>
    </row>
    <row r="5091" spans="1:6" x14ac:dyDescent="0.3">
      <c r="A5091" s="264" t="str">
        <f t="shared" si="79"/>
        <v>EddyvilleIA</v>
      </c>
      <c r="B5091" s="269">
        <v>52553</v>
      </c>
      <c r="C5091" s="270" t="s">
        <v>4375</v>
      </c>
      <c r="D5091" s="270" t="s">
        <v>1216</v>
      </c>
      <c r="E5091" s="277" t="s">
        <v>1250</v>
      </c>
      <c r="F5091" s="279" t="s">
        <v>880</v>
      </c>
    </row>
    <row r="5092" spans="1:6" x14ac:dyDescent="0.3">
      <c r="A5092" s="264" t="str">
        <f t="shared" si="79"/>
        <v>LawtonIA</v>
      </c>
      <c r="B5092" s="269">
        <v>51030</v>
      </c>
      <c r="C5092" s="270" t="s">
        <v>2035</v>
      </c>
      <c r="D5092" s="270" t="s">
        <v>1216</v>
      </c>
      <c r="E5092" s="277" t="s">
        <v>1254</v>
      </c>
      <c r="F5092" s="279" t="s">
        <v>880</v>
      </c>
    </row>
    <row r="5093" spans="1:6" x14ac:dyDescent="0.3">
      <c r="A5093" s="264" t="str">
        <f t="shared" si="79"/>
        <v>Arnolds ParkIA</v>
      </c>
      <c r="B5093" s="269">
        <v>51331</v>
      </c>
      <c r="C5093" s="270" t="s">
        <v>4376</v>
      </c>
      <c r="D5093" s="270" t="s">
        <v>1216</v>
      </c>
      <c r="E5093" s="277" t="s">
        <v>1257</v>
      </c>
      <c r="F5093" s="279" t="s">
        <v>880</v>
      </c>
    </row>
    <row r="5094" spans="1:6" x14ac:dyDescent="0.3">
      <c r="A5094" s="264" t="str">
        <f t="shared" si="79"/>
        <v>TreynorIA</v>
      </c>
      <c r="B5094" s="269">
        <v>51575</v>
      </c>
      <c r="C5094" s="270" t="s">
        <v>4377</v>
      </c>
      <c r="D5094" s="270" t="s">
        <v>1216</v>
      </c>
      <c r="E5094" s="277" t="s">
        <v>1246</v>
      </c>
      <c r="F5094" s="279" t="s">
        <v>880</v>
      </c>
    </row>
    <row r="5095" spans="1:6" x14ac:dyDescent="0.3">
      <c r="A5095" s="264" t="str">
        <f t="shared" si="79"/>
        <v>Lake ParkIA</v>
      </c>
      <c r="B5095" s="269">
        <v>51347</v>
      </c>
      <c r="C5095" s="270" t="s">
        <v>3822</v>
      </c>
      <c r="D5095" s="270" t="s">
        <v>1216</v>
      </c>
      <c r="E5095" s="277" t="s">
        <v>1257</v>
      </c>
      <c r="F5095" s="279" t="s">
        <v>880</v>
      </c>
    </row>
    <row r="5096" spans="1:6" x14ac:dyDescent="0.3">
      <c r="A5096" s="264" t="str">
        <f t="shared" si="79"/>
        <v>BaxterIA</v>
      </c>
      <c r="B5096" s="269">
        <v>50028</v>
      </c>
      <c r="C5096" s="270" t="s">
        <v>4378</v>
      </c>
      <c r="D5096" s="270" t="s">
        <v>1216</v>
      </c>
      <c r="E5096" s="277" t="s">
        <v>1244</v>
      </c>
      <c r="F5096" s="279" t="s">
        <v>880</v>
      </c>
    </row>
    <row r="5097" spans="1:6" x14ac:dyDescent="0.3">
      <c r="A5097" s="264" t="str">
        <f t="shared" si="79"/>
        <v>DunkertonIA</v>
      </c>
      <c r="B5097" s="269">
        <v>50626</v>
      </c>
      <c r="C5097" s="270" t="s">
        <v>4379</v>
      </c>
      <c r="D5097" s="270" t="s">
        <v>1216</v>
      </c>
      <c r="E5097" s="277" t="s">
        <v>1261</v>
      </c>
      <c r="F5097" s="279" t="s">
        <v>880</v>
      </c>
    </row>
    <row r="5098" spans="1:6" x14ac:dyDescent="0.3">
      <c r="A5098" s="264" t="str">
        <f t="shared" si="79"/>
        <v>RolandIA</v>
      </c>
      <c r="B5098" s="269">
        <v>50236</v>
      </c>
      <c r="C5098" s="270" t="s">
        <v>1869</v>
      </c>
      <c r="D5098" s="270" t="s">
        <v>1216</v>
      </c>
      <c r="E5098" s="277" t="s">
        <v>1218</v>
      </c>
      <c r="F5098" s="279" t="s">
        <v>880</v>
      </c>
    </row>
    <row r="5099" spans="1:6" x14ac:dyDescent="0.3">
      <c r="A5099" s="264" t="str">
        <f t="shared" si="79"/>
        <v>Sioux CityIA</v>
      </c>
      <c r="B5099" s="269">
        <v>51101</v>
      </c>
      <c r="C5099" s="270" t="s">
        <v>1254</v>
      </c>
      <c r="D5099" s="270" t="s">
        <v>1216</v>
      </c>
      <c r="E5099" s="277" t="s">
        <v>1254</v>
      </c>
      <c r="F5099" s="279" t="s">
        <v>880</v>
      </c>
    </row>
    <row r="5100" spans="1:6" x14ac:dyDescent="0.3">
      <c r="A5100" s="264" t="str">
        <f t="shared" si="79"/>
        <v>RockwellIA</v>
      </c>
      <c r="B5100" s="269">
        <v>50469</v>
      </c>
      <c r="C5100" s="270" t="s">
        <v>4380</v>
      </c>
      <c r="D5100" s="270" t="s">
        <v>1216</v>
      </c>
      <c r="E5100" s="277" t="s">
        <v>1240</v>
      </c>
      <c r="F5100" s="279" t="s">
        <v>880</v>
      </c>
    </row>
    <row r="5101" spans="1:6" x14ac:dyDescent="0.3">
      <c r="A5101" s="264" t="str">
        <f t="shared" si="79"/>
        <v>MiloIA</v>
      </c>
      <c r="B5101" s="269">
        <v>50166</v>
      </c>
      <c r="C5101" s="270" t="s">
        <v>4381</v>
      </c>
      <c r="D5101" s="270" t="s">
        <v>1216</v>
      </c>
      <c r="E5101" s="277" t="s">
        <v>1229</v>
      </c>
      <c r="F5101" s="279" t="s">
        <v>880</v>
      </c>
    </row>
    <row r="5102" spans="1:6" x14ac:dyDescent="0.3">
      <c r="A5102" s="264" t="str">
        <f t="shared" si="79"/>
        <v>DexterIA</v>
      </c>
      <c r="B5102" s="269">
        <v>50070</v>
      </c>
      <c r="C5102" s="270" t="s">
        <v>4155</v>
      </c>
      <c r="D5102" s="270" t="s">
        <v>1216</v>
      </c>
      <c r="E5102" s="277" t="s">
        <v>1229</v>
      </c>
      <c r="F5102" s="279" t="s">
        <v>880</v>
      </c>
    </row>
    <row r="5103" spans="1:6" x14ac:dyDescent="0.3">
      <c r="A5103" s="264" t="str">
        <f t="shared" si="79"/>
        <v>MerrillIA</v>
      </c>
      <c r="B5103" s="269">
        <v>51038</v>
      </c>
      <c r="C5103" s="270" t="s">
        <v>2356</v>
      </c>
      <c r="D5103" s="270" t="s">
        <v>1216</v>
      </c>
      <c r="E5103" s="277" t="s">
        <v>1254</v>
      </c>
      <c r="F5103" s="279" t="s">
        <v>880</v>
      </c>
    </row>
    <row r="5104" spans="1:6" x14ac:dyDescent="0.3">
      <c r="A5104" s="264" t="str">
        <f t="shared" si="79"/>
        <v>CoggonIA</v>
      </c>
      <c r="B5104" s="269">
        <v>52218</v>
      </c>
      <c r="C5104" s="270" t="s">
        <v>4382</v>
      </c>
      <c r="D5104" s="270" t="s">
        <v>1216</v>
      </c>
      <c r="E5104" s="277" t="s">
        <v>1225</v>
      </c>
      <c r="F5104" s="279" t="s">
        <v>880</v>
      </c>
    </row>
    <row r="5105" spans="1:6" x14ac:dyDescent="0.3">
      <c r="A5105" s="264" t="str">
        <f t="shared" si="79"/>
        <v>ConradIA</v>
      </c>
      <c r="B5105" s="269">
        <v>50621</v>
      </c>
      <c r="C5105" s="270" t="s">
        <v>4383</v>
      </c>
      <c r="D5105" s="270" t="s">
        <v>1216</v>
      </c>
      <c r="E5105" s="277" t="s">
        <v>1261</v>
      </c>
      <c r="F5105" s="279" t="s">
        <v>880</v>
      </c>
    </row>
    <row r="5106" spans="1:6" x14ac:dyDescent="0.3">
      <c r="A5106" s="264" t="str">
        <f t="shared" si="79"/>
        <v>SherrillIA</v>
      </c>
      <c r="B5106" s="269">
        <v>52073</v>
      </c>
      <c r="C5106" s="270" t="s">
        <v>2085</v>
      </c>
      <c r="D5106" s="270" t="s">
        <v>1216</v>
      </c>
      <c r="E5106" s="277" t="s">
        <v>1231</v>
      </c>
      <c r="F5106" s="279" t="s">
        <v>880</v>
      </c>
    </row>
    <row r="5107" spans="1:6" x14ac:dyDescent="0.3">
      <c r="A5107" s="264" t="str">
        <f t="shared" si="79"/>
        <v>CambridgeIA</v>
      </c>
      <c r="B5107" s="269">
        <v>50046</v>
      </c>
      <c r="C5107" s="270" t="s">
        <v>1547</v>
      </c>
      <c r="D5107" s="270" t="s">
        <v>1216</v>
      </c>
      <c r="E5107" s="277" t="s">
        <v>1218</v>
      </c>
      <c r="F5107" s="279" t="s">
        <v>880</v>
      </c>
    </row>
    <row r="5108" spans="1:6" x14ac:dyDescent="0.3">
      <c r="A5108" s="264" t="str">
        <f t="shared" si="79"/>
        <v>BrightonIA</v>
      </c>
      <c r="B5108" s="269">
        <v>52540</v>
      </c>
      <c r="C5108" s="270" t="s">
        <v>3277</v>
      </c>
      <c r="D5108" s="270" t="s">
        <v>1216</v>
      </c>
      <c r="E5108" s="277" t="s">
        <v>1237</v>
      </c>
      <c r="F5108" s="279" t="s">
        <v>880</v>
      </c>
    </row>
    <row r="5109" spans="1:6" x14ac:dyDescent="0.3">
      <c r="A5109" s="264" t="str">
        <f t="shared" si="79"/>
        <v>PrincetonIA</v>
      </c>
      <c r="B5109" s="269">
        <v>52768</v>
      </c>
      <c r="C5109" s="270" t="s">
        <v>1675</v>
      </c>
      <c r="D5109" s="270" t="s">
        <v>1216</v>
      </c>
      <c r="E5109" s="277" t="s">
        <v>1228</v>
      </c>
      <c r="F5109" s="279" t="s">
        <v>880</v>
      </c>
    </row>
    <row r="5110" spans="1:6" x14ac:dyDescent="0.3">
      <c r="A5110" s="264" t="str">
        <f t="shared" si="79"/>
        <v>GowrieIA</v>
      </c>
      <c r="B5110" s="269">
        <v>50543</v>
      </c>
      <c r="C5110" s="270" t="s">
        <v>4384</v>
      </c>
      <c r="D5110" s="270" t="s">
        <v>1216</v>
      </c>
      <c r="E5110" s="277" t="s">
        <v>1233</v>
      </c>
      <c r="F5110" s="279" t="s">
        <v>880</v>
      </c>
    </row>
    <row r="5111" spans="1:6" x14ac:dyDescent="0.3">
      <c r="A5111" s="264" t="str">
        <f t="shared" si="79"/>
        <v>EldonIA</v>
      </c>
      <c r="B5111" s="269">
        <v>52554</v>
      </c>
      <c r="C5111" s="270" t="s">
        <v>4385</v>
      </c>
      <c r="D5111" s="270" t="s">
        <v>1216</v>
      </c>
      <c r="E5111" s="277" t="s">
        <v>1250</v>
      </c>
      <c r="F5111" s="279" t="s">
        <v>880</v>
      </c>
    </row>
    <row r="5112" spans="1:6" x14ac:dyDescent="0.3">
      <c r="A5112" s="264" t="str">
        <f t="shared" si="79"/>
        <v>ColoIA</v>
      </c>
      <c r="B5112" s="269">
        <v>50056</v>
      </c>
      <c r="C5112" s="270" t="s">
        <v>4386</v>
      </c>
      <c r="D5112" s="270" t="s">
        <v>1216</v>
      </c>
      <c r="E5112" s="277" t="s">
        <v>1218</v>
      </c>
      <c r="F5112" s="279" t="s">
        <v>880</v>
      </c>
    </row>
    <row r="5113" spans="1:6" x14ac:dyDescent="0.3">
      <c r="A5113" s="264" t="str">
        <f t="shared" si="79"/>
        <v>UrbanaIA</v>
      </c>
      <c r="B5113" s="269">
        <v>52345</v>
      </c>
      <c r="C5113" s="270" t="s">
        <v>2001</v>
      </c>
      <c r="D5113" s="270" t="s">
        <v>1216</v>
      </c>
      <c r="E5113" s="277" t="s">
        <v>1225</v>
      </c>
      <c r="F5113" s="279" t="s">
        <v>880</v>
      </c>
    </row>
    <row r="5114" spans="1:6" x14ac:dyDescent="0.3">
      <c r="A5114" s="264" t="str">
        <f t="shared" si="79"/>
        <v>SloanIA</v>
      </c>
      <c r="B5114" s="269">
        <v>51055</v>
      </c>
      <c r="C5114" s="270" t="s">
        <v>4387</v>
      </c>
      <c r="D5114" s="270" t="s">
        <v>1216</v>
      </c>
      <c r="E5114" s="277" t="s">
        <v>1254</v>
      </c>
      <c r="F5114" s="279" t="s">
        <v>880</v>
      </c>
    </row>
    <row r="5115" spans="1:6" x14ac:dyDescent="0.3">
      <c r="A5115" s="264" t="str">
        <f t="shared" si="79"/>
        <v>RedfieldIA</v>
      </c>
      <c r="B5115" s="269">
        <v>50233</v>
      </c>
      <c r="C5115" s="270" t="s">
        <v>1841</v>
      </c>
      <c r="D5115" s="270" t="s">
        <v>1216</v>
      </c>
      <c r="E5115" s="277" t="s">
        <v>1229</v>
      </c>
      <c r="F5115" s="279" t="s">
        <v>880</v>
      </c>
    </row>
    <row r="5116" spans="1:6" x14ac:dyDescent="0.3">
      <c r="A5116" s="264" t="str">
        <f t="shared" si="79"/>
        <v>NewellIA</v>
      </c>
      <c r="B5116" s="269">
        <v>50568</v>
      </c>
      <c r="C5116" s="270" t="s">
        <v>4388</v>
      </c>
      <c r="D5116" s="270" t="s">
        <v>1216</v>
      </c>
      <c r="E5116" s="277" t="s">
        <v>1259</v>
      </c>
      <c r="F5116" s="279" t="s">
        <v>880</v>
      </c>
    </row>
    <row r="5117" spans="1:6" x14ac:dyDescent="0.3">
      <c r="A5117" s="264" t="str">
        <f t="shared" si="79"/>
        <v>WheatlandIA</v>
      </c>
      <c r="B5117" s="269">
        <v>52777</v>
      </c>
      <c r="C5117" s="270" t="s">
        <v>2959</v>
      </c>
      <c r="D5117" s="270" t="s">
        <v>1216</v>
      </c>
      <c r="E5117" s="277" t="s">
        <v>1227</v>
      </c>
      <c r="F5117" s="279" t="s">
        <v>880</v>
      </c>
    </row>
    <row r="5118" spans="1:6" x14ac:dyDescent="0.3">
      <c r="A5118" s="264" t="str">
        <f t="shared" si="79"/>
        <v>CorrectionvilleIA</v>
      </c>
      <c r="B5118" s="269">
        <v>51016</v>
      </c>
      <c r="C5118" s="270" t="s">
        <v>4389</v>
      </c>
      <c r="D5118" s="270" t="s">
        <v>1216</v>
      </c>
      <c r="E5118" s="277" t="s">
        <v>1254</v>
      </c>
      <c r="F5118" s="279" t="s">
        <v>880</v>
      </c>
    </row>
    <row r="5119" spans="1:6" x14ac:dyDescent="0.3">
      <c r="A5119" s="264" t="str">
        <f t="shared" si="79"/>
        <v>ElkhartIA</v>
      </c>
      <c r="B5119" s="269">
        <v>50073</v>
      </c>
      <c r="C5119" s="270" t="s">
        <v>4390</v>
      </c>
      <c r="D5119" s="270" t="s">
        <v>1216</v>
      </c>
      <c r="E5119" s="277" t="s">
        <v>1229</v>
      </c>
      <c r="F5119" s="279" t="s">
        <v>880</v>
      </c>
    </row>
    <row r="5120" spans="1:6" x14ac:dyDescent="0.3">
      <c r="A5120" s="264" t="str">
        <f t="shared" si="79"/>
        <v>SullyIA</v>
      </c>
      <c r="B5120" s="269">
        <v>50251</v>
      </c>
      <c r="C5120" s="270" t="s">
        <v>4391</v>
      </c>
      <c r="D5120" s="270" t="s">
        <v>1216</v>
      </c>
      <c r="E5120" s="277" t="s">
        <v>1244</v>
      </c>
      <c r="F5120" s="279" t="s">
        <v>880</v>
      </c>
    </row>
    <row r="5121" spans="1:6" x14ac:dyDescent="0.3">
      <c r="A5121" s="264" t="str">
        <f t="shared" si="79"/>
        <v>WalfordIA</v>
      </c>
      <c r="B5121" s="269">
        <v>52351</v>
      </c>
      <c r="C5121" s="270" t="s">
        <v>4392</v>
      </c>
      <c r="D5121" s="270" t="s">
        <v>1216</v>
      </c>
      <c r="E5121" s="277" t="s">
        <v>1225</v>
      </c>
      <c r="F5121" s="279" t="s">
        <v>880</v>
      </c>
    </row>
    <row r="5122" spans="1:6" x14ac:dyDescent="0.3">
      <c r="A5122" s="264" t="str">
        <f t="shared" si="79"/>
        <v>Pacific JunctionIA</v>
      </c>
      <c r="B5122" s="269">
        <v>51561</v>
      </c>
      <c r="C5122" s="270" t="s">
        <v>4393</v>
      </c>
      <c r="D5122" s="270" t="s">
        <v>1216</v>
      </c>
      <c r="E5122" s="277" t="s">
        <v>1246</v>
      </c>
      <c r="F5122" s="279" t="s">
        <v>880</v>
      </c>
    </row>
    <row r="5123" spans="1:6" x14ac:dyDescent="0.3">
      <c r="A5123" s="264" t="str">
        <f t="shared" si="79"/>
        <v>ReadlynIA</v>
      </c>
      <c r="B5123" s="269">
        <v>50668</v>
      </c>
      <c r="C5123" s="270" t="s">
        <v>4394</v>
      </c>
      <c r="D5123" s="270" t="s">
        <v>1216</v>
      </c>
      <c r="E5123" s="277" t="s">
        <v>1261</v>
      </c>
      <c r="F5123" s="279" t="s">
        <v>880</v>
      </c>
    </row>
    <row r="5124" spans="1:6" x14ac:dyDescent="0.3">
      <c r="A5124" s="264" t="str">
        <f t="shared" ref="A5124:A5187" si="80">CONCATENATE(C5124,D5124)</f>
        <v>LaconaIA</v>
      </c>
      <c r="B5124" s="269">
        <v>50139</v>
      </c>
      <c r="C5124" s="270" t="s">
        <v>4395</v>
      </c>
      <c r="D5124" s="270" t="s">
        <v>1216</v>
      </c>
      <c r="E5124" s="277" t="s">
        <v>1229</v>
      </c>
      <c r="F5124" s="279" t="s">
        <v>880</v>
      </c>
    </row>
    <row r="5125" spans="1:6" x14ac:dyDescent="0.3">
      <c r="A5125" s="264" t="str">
        <f t="shared" si="80"/>
        <v>AinsworthIA</v>
      </c>
      <c r="B5125" s="269">
        <v>52201</v>
      </c>
      <c r="C5125" s="270" t="s">
        <v>4396</v>
      </c>
      <c r="D5125" s="270" t="s">
        <v>1216</v>
      </c>
      <c r="E5125" s="277" t="s">
        <v>1237</v>
      </c>
      <c r="F5125" s="279" t="s">
        <v>880</v>
      </c>
    </row>
    <row r="5126" spans="1:6" x14ac:dyDescent="0.3">
      <c r="A5126" s="264" t="str">
        <f t="shared" si="80"/>
        <v>Sioux RapidsIA</v>
      </c>
      <c r="B5126" s="269">
        <v>50585</v>
      </c>
      <c r="C5126" s="270" t="s">
        <v>4397</v>
      </c>
      <c r="D5126" s="270" t="s">
        <v>1216</v>
      </c>
      <c r="E5126" s="277" t="s">
        <v>1259</v>
      </c>
      <c r="F5126" s="279" t="s">
        <v>880</v>
      </c>
    </row>
    <row r="5127" spans="1:6" x14ac:dyDescent="0.3">
      <c r="A5127" s="264" t="str">
        <f t="shared" si="80"/>
        <v>GilbertIA</v>
      </c>
      <c r="B5127" s="269">
        <v>50105</v>
      </c>
      <c r="C5127" s="270" t="s">
        <v>2202</v>
      </c>
      <c r="D5127" s="270" t="s">
        <v>1216</v>
      </c>
      <c r="E5127" s="277" t="s">
        <v>1218</v>
      </c>
      <c r="F5127" s="279" t="s">
        <v>880</v>
      </c>
    </row>
    <row r="5128" spans="1:6" x14ac:dyDescent="0.3">
      <c r="A5128" s="264" t="str">
        <f t="shared" si="80"/>
        <v>WellsburgIA</v>
      </c>
      <c r="B5128" s="269">
        <v>50680</v>
      </c>
      <c r="C5128" s="270" t="s">
        <v>4398</v>
      </c>
      <c r="D5128" s="270" t="s">
        <v>1216</v>
      </c>
      <c r="E5128" s="277" t="s">
        <v>1261</v>
      </c>
      <c r="F5128" s="279" t="s">
        <v>880</v>
      </c>
    </row>
    <row r="5129" spans="1:6" x14ac:dyDescent="0.3">
      <c r="A5129" s="264" t="str">
        <f t="shared" si="80"/>
        <v>BataviaIA</v>
      </c>
      <c r="B5129" s="269">
        <v>52533</v>
      </c>
      <c r="C5129" s="270" t="s">
        <v>1902</v>
      </c>
      <c r="D5129" s="270" t="s">
        <v>1216</v>
      </c>
      <c r="E5129" s="277" t="s">
        <v>1201</v>
      </c>
      <c r="F5129" s="279" t="s">
        <v>880</v>
      </c>
    </row>
    <row r="5130" spans="1:6" x14ac:dyDescent="0.3">
      <c r="A5130" s="264" t="str">
        <f t="shared" si="80"/>
        <v>DaytonIA</v>
      </c>
      <c r="B5130" s="269">
        <v>50530</v>
      </c>
      <c r="C5130" s="270" t="s">
        <v>1968</v>
      </c>
      <c r="D5130" s="270" t="s">
        <v>1216</v>
      </c>
      <c r="E5130" s="277" t="s">
        <v>1233</v>
      </c>
      <c r="F5130" s="279" t="s">
        <v>880</v>
      </c>
    </row>
    <row r="5131" spans="1:6" x14ac:dyDescent="0.3">
      <c r="A5131" s="264" t="str">
        <f t="shared" si="80"/>
        <v>NewhallIA</v>
      </c>
      <c r="B5131" s="269">
        <v>52315</v>
      </c>
      <c r="C5131" s="270" t="s">
        <v>4399</v>
      </c>
      <c r="D5131" s="270" t="s">
        <v>1216</v>
      </c>
      <c r="E5131" s="277" t="s">
        <v>1225</v>
      </c>
      <c r="F5131" s="279" t="s">
        <v>880</v>
      </c>
    </row>
    <row r="5132" spans="1:6" x14ac:dyDescent="0.3">
      <c r="A5132" s="264" t="str">
        <f t="shared" si="80"/>
        <v>MelbourneIA</v>
      </c>
      <c r="B5132" s="269">
        <v>50162</v>
      </c>
      <c r="C5132" s="270" t="s">
        <v>3627</v>
      </c>
      <c r="D5132" s="270" t="s">
        <v>1216</v>
      </c>
      <c r="E5132" s="277" t="s">
        <v>1238</v>
      </c>
      <c r="F5132" s="279" t="s">
        <v>880</v>
      </c>
    </row>
    <row r="5133" spans="1:6" x14ac:dyDescent="0.3">
      <c r="A5133" s="264" t="str">
        <f t="shared" si="80"/>
        <v>OlinIA</v>
      </c>
      <c r="B5133" s="269">
        <v>52320</v>
      </c>
      <c r="C5133" s="270" t="s">
        <v>4400</v>
      </c>
      <c r="D5133" s="270" t="s">
        <v>1216</v>
      </c>
      <c r="E5133" s="277" t="s">
        <v>1225</v>
      </c>
      <c r="F5133" s="279" t="s">
        <v>880</v>
      </c>
    </row>
    <row r="5134" spans="1:6" x14ac:dyDescent="0.3">
      <c r="A5134" s="264" t="str">
        <f t="shared" si="80"/>
        <v>Albert CityIA</v>
      </c>
      <c r="B5134" s="269">
        <v>50510</v>
      </c>
      <c r="C5134" s="270" t="s">
        <v>4401</v>
      </c>
      <c r="D5134" s="270" t="s">
        <v>1216</v>
      </c>
      <c r="E5134" s="277" t="s">
        <v>1259</v>
      </c>
      <c r="F5134" s="279" t="s">
        <v>880</v>
      </c>
    </row>
    <row r="5135" spans="1:6" x14ac:dyDescent="0.3">
      <c r="A5135" s="264" t="str">
        <f t="shared" si="80"/>
        <v>DelmarIA</v>
      </c>
      <c r="B5135" s="269">
        <v>52037</v>
      </c>
      <c r="C5135" s="270" t="s">
        <v>3564</v>
      </c>
      <c r="D5135" s="270" t="s">
        <v>1216</v>
      </c>
      <c r="E5135" s="277" t="s">
        <v>1227</v>
      </c>
      <c r="F5135" s="279" t="s">
        <v>880</v>
      </c>
    </row>
    <row r="5136" spans="1:6" x14ac:dyDescent="0.3">
      <c r="A5136" s="264" t="str">
        <f t="shared" si="80"/>
        <v>CarsonIA</v>
      </c>
      <c r="B5136" s="269">
        <v>51525</v>
      </c>
      <c r="C5136" s="270" t="s">
        <v>2606</v>
      </c>
      <c r="D5136" s="270" t="s">
        <v>1216</v>
      </c>
      <c r="E5136" s="277" t="s">
        <v>1246</v>
      </c>
      <c r="F5136" s="279" t="s">
        <v>880</v>
      </c>
    </row>
    <row r="5137" spans="1:6" x14ac:dyDescent="0.3">
      <c r="A5137" s="264" t="str">
        <f t="shared" si="80"/>
        <v>WalnutIA</v>
      </c>
      <c r="B5137" s="269">
        <v>51577</v>
      </c>
      <c r="C5137" s="270" t="s">
        <v>2665</v>
      </c>
      <c r="D5137" s="270" t="s">
        <v>1216</v>
      </c>
      <c r="E5137" s="277" t="s">
        <v>1246</v>
      </c>
      <c r="F5137" s="279" t="s">
        <v>880</v>
      </c>
    </row>
    <row r="5138" spans="1:6" x14ac:dyDescent="0.3">
      <c r="A5138" s="264" t="str">
        <f t="shared" si="80"/>
        <v>GilmanIA</v>
      </c>
      <c r="B5138" s="269">
        <v>50106</v>
      </c>
      <c r="C5138" s="270" t="s">
        <v>3546</v>
      </c>
      <c r="D5138" s="270" t="s">
        <v>1216</v>
      </c>
      <c r="E5138" s="277" t="s">
        <v>1238</v>
      </c>
      <c r="F5138" s="279" t="s">
        <v>880</v>
      </c>
    </row>
    <row r="5139" spans="1:6" x14ac:dyDescent="0.3">
      <c r="A5139" s="264" t="str">
        <f t="shared" si="80"/>
        <v>Van HorneIA</v>
      </c>
      <c r="B5139" s="269">
        <v>52346</v>
      </c>
      <c r="C5139" s="270" t="s">
        <v>4402</v>
      </c>
      <c r="D5139" s="270" t="s">
        <v>1216</v>
      </c>
      <c r="E5139" s="277" t="s">
        <v>1225</v>
      </c>
      <c r="F5139" s="279" t="s">
        <v>880</v>
      </c>
    </row>
    <row r="5140" spans="1:6" x14ac:dyDescent="0.3">
      <c r="A5140" s="264" t="str">
        <f t="shared" si="80"/>
        <v>BlairstownIA</v>
      </c>
      <c r="B5140" s="269">
        <v>52209</v>
      </c>
      <c r="C5140" s="270" t="s">
        <v>4403</v>
      </c>
      <c r="D5140" s="270" t="s">
        <v>1216</v>
      </c>
      <c r="E5140" s="277" t="s">
        <v>1225</v>
      </c>
      <c r="F5140" s="279" t="s">
        <v>880</v>
      </c>
    </row>
    <row r="5141" spans="1:6" x14ac:dyDescent="0.3">
      <c r="A5141" s="264" t="str">
        <f t="shared" si="80"/>
        <v>AgencyIA</v>
      </c>
      <c r="B5141" s="269">
        <v>52530</v>
      </c>
      <c r="C5141" s="270" t="s">
        <v>4404</v>
      </c>
      <c r="D5141" s="270" t="s">
        <v>1216</v>
      </c>
      <c r="E5141" s="277" t="s">
        <v>1250</v>
      </c>
      <c r="F5141" s="279" t="s">
        <v>880</v>
      </c>
    </row>
    <row r="5142" spans="1:6" x14ac:dyDescent="0.3">
      <c r="A5142" s="264" t="str">
        <f t="shared" si="80"/>
        <v>RickardsvilleIA</v>
      </c>
      <c r="B5142" s="269">
        <v>52039</v>
      </c>
      <c r="C5142" s="270" t="s">
        <v>4405</v>
      </c>
      <c r="D5142" s="270" t="s">
        <v>1216</v>
      </c>
      <c r="E5142" s="277" t="s">
        <v>1231</v>
      </c>
      <c r="F5142" s="279" t="s">
        <v>880</v>
      </c>
    </row>
    <row r="5143" spans="1:6" x14ac:dyDescent="0.3">
      <c r="A5143" s="264" t="str">
        <f t="shared" si="80"/>
        <v>BuffaloIA</v>
      </c>
      <c r="B5143" s="269">
        <v>52728</v>
      </c>
      <c r="C5143" s="270" t="s">
        <v>4406</v>
      </c>
      <c r="D5143" s="270" t="s">
        <v>1216</v>
      </c>
      <c r="E5143" s="277" t="s">
        <v>1228</v>
      </c>
      <c r="F5143" s="279" t="s">
        <v>880</v>
      </c>
    </row>
    <row r="5144" spans="1:6" x14ac:dyDescent="0.3">
      <c r="A5144" s="264" t="str">
        <f t="shared" si="80"/>
        <v>WeverIA</v>
      </c>
      <c r="B5144" s="269">
        <v>52658</v>
      </c>
      <c r="C5144" s="270" t="s">
        <v>4407</v>
      </c>
      <c r="D5144" s="270" t="s">
        <v>1216</v>
      </c>
      <c r="E5144" s="277" t="s">
        <v>1235</v>
      </c>
      <c r="F5144" s="279" t="s">
        <v>880</v>
      </c>
    </row>
    <row r="5145" spans="1:6" x14ac:dyDescent="0.3">
      <c r="A5145" s="264" t="str">
        <f t="shared" si="80"/>
        <v>AlburnettIA</v>
      </c>
      <c r="B5145" s="269">
        <v>52202</v>
      </c>
      <c r="C5145" s="270" t="s">
        <v>4408</v>
      </c>
      <c r="D5145" s="270" t="s">
        <v>1216</v>
      </c>
      <c r="E5145" s="277" t="s">
        <v>1225</v>
      </c>
      <c r="F5145" s="279" t="s">
        <v>880</v>
      </c>
    </row>
    <row r="5146" spans="1:6" x14ac:dyDescent="0.3">
      <c r="A5146" s="264" t="str">
        <f t="shared" si="80"/>
        <v>WyomingIA</v>
      </c>
      <c r="B5146" s="269">
        <v>52362</v>
      </c>
      <c r="C5146" s="270" t="s">
        <v>4409</v>
      </c>
      <c r="D5146" s="270" t="s">
        <v>1216</v>
      </c>
      <c r="E5146" s="277" t="s">
        <v>1225</v>
      </c>
      <c r="F5146" s="279" t="s">
        <v>880</v>
      </c>
    </row>
    <row r="5147" spans="1:6" x14ac:dyDescent="0.3">
      <c r="A5147" s="264" t="str">
        <f t="shared" si="80"/>
        <v>AnthonIA</v>
      </c>
      <c r="B5147" s="269">
        <v>51004</v>
      </c>
      <c r="C5147" s="270" t="s">
        <v>4410</v>
      </c>
      <c r="D5147" s="270" t="s">
        <v>1216</v>
      </c>
      <c r="E5147" s="277" t="s">
        <v>1254</v>
      </c>
      <c r="F5147" s="279" t="s">
        <v>880</v>
      </c>
    </row>
    <row r="5148" spans="1:6" x14ac:dyDescent="0.3">
      <c r="A5148" s="264" t="str">
        <f t="shared" si="80"/>
        <v>ToddvilleIA</v>
      </c>
      <c r="B5148" s="269">
        <v>52341</v>
      </c>
      <c r="C5148" s="270" t="s">
        <v>4411</v>
      </c>
      <c r="D5148" s="270" t="s">
        <v>1216</v>
      </c>
      <c r="E5148" s="277" t="s">
        <v>1225</v>
      </c>
      <c r="F5148" s="279" t="s">
        <v>880</v>
      </c>
    </row>
    <row r="5149" spans="1:6" x14ac:dyDescent="0.3">
      <c r="A5149" s="264" t="str">
        <f t="shared" si="80"/>
        <v>Grand MoundIA</v>
      </c>
      <c r="B5149" s="269">
        <v>52751</v>
      </c>
      <c r="C5149" s="270" t="s">
        <v>4412</v>
      </c>
      <c r="D5149" s="270" t="s">
        <v>1216</v>
      </c>
      <c r="E5149" s="277" t="s">
        <v>1227</v>
      </c>
      <c r="F5149" s="279" t="s">
        <v>880</v>
      </c>
    </row>
    <row r="5150" spans="1:6" x14ac:dyDescent="0.3">
      <c r="A5150" s="264" t="str">
        <f t="shared" si="80"/>
        <v>EverlyIA</v>
      </c>
      <c r="B5150" s="269">
        <v>51338</v>
      </c>
      <c r="C5150" s="270" t="s">
        <v>4413</v>
      </c>
      <c r="D5150" s="270" t="s">
        <v>1216</v>
      </c>
      <c r="E5150" s="277" t="s">
        <v>1256</v>
      </c>
      <c r="F5150" s="279" t="s">
        <v>880</v>
      </c>
    </row>
    <row r="5151" spans="1:6" x14ac:dyDescent="0.3">
      <c r="A5151" s="264" t="str">
        <f t="shared" si="80"/>
        <v>NorwalkIA</v>
      </c>
      <c r="B5151" s="269">
        <v>50229</v>
      </c>
      <c r="C5151" s="270" t="s">
        <v>1984</v>
      </c>
      <c r="D5151" s="270" t="s">
        <v>1216</v>
      </c>
      <c r="E5151" s="277" t="s">
        <v>1229</v>
      </c>
      <c r="F5151" s="279" t="s">
        <v>880</v>
      </c>
    </row>
    <row r="5152" spans="1:6" x14ac:dyDescent="0.3">
      <c r="A5152" s="264" t="str">
        <f t="shared" si="80"/>
        <v>Holy CrossIA</v>
      </c>
      <c r="B5152" s="269">
        <v>52053</v>
      </c>
      <c r="C5152" s="270" t="s">
        <v>4414</v>
      </c>
      <c r="D5152" s="270" t="s">
        <v>1216</v>
      </c>
      <c r="E5152" s="277" t="s">
        <v>1231</v>
      </c>
      <c r="F5152" s="279" t="s">
        <v>880</v>
      </c>
    </row>
    <row r="5153" spans="1:6" x14ac:dyDescent="0.3">
      <c r="A5153" s="264" t="str">
        <f t="shared" si="80"/>
        <v>BlakesburgIA</v>
      </c>
      <c r="B5153" s="269">
        <v>52536</v>
      </c>
      <c r="C5153" s="270" t="s">
        <v>4415</v>
      </c>
      <c r="D5153" s="270" t="s">
        <v>1216</v>
      </c>
      <c r="E5153" s="277" t="s">
        <v>1250</v>
      </c>
      <c r="F5153" s="279" t="s">
        <v>880</v>
      </c>
    </row>
    <row r="5154" spans="1:6" x14ac:dyDescent="0.3">
      <c r="A5154" s="264" t="str">
        <f t="shared" si="80"/>
        <v>De SotoIA</v>
      </c>
      <c r="B5154" s="269">
        <v>50069</v>
      </c>
      <c r="C5154" s="270" t="s">
        <v>4212</v>
      </c>
      <c r="D5154" s="270" t="s">
        <v>1216</v>
      </c>
      <c r="E5154" s="277" t="s">
        <v>1229</v>
      </c>
      <c r="F5154" s="279" t="s">
        <v>880</v>
      </c>
    </row>
    <row r="5155" spans="1:6" x14ac:dyDescent="0.3">
      <c r="A5155" s="264" t="str">
        <f t="shared" si="80"/>
        <v>CollinsIA</v>
      </c>
      <c r="B5155" s="269">
        <v>50055</v>
      </c>
      <c r="C5155" s="270" t="s">
        <v>4416</v>
      </c>
      <c r="D5155" s="270" t="s">
        <v>1216</v>
      </c>
      <c r="E5155" s="277" t="s">
        <v>1218</v>
      </c>
      <c r="F5155" s="279" t="s">
        <v>880</v>
      </c>
    </row>
    <row r="5156" spans="1:6" x14ac:dyDescent="0.3">
      <c r="A5156" s="264" t="str">
        <f t="shared" si="80"/>
        <v>DallasIA</v>
      </c>
      <c r="B5156" s="269">
        <v>50163</v>
      </c>
      <c r="C5156" s="270" t="s">
        <v>3974</v>
      </c>
      <c r="D5156" s="270" t="s">
        <v>1216</v>
      </c>
      <c r="E5156" s="277" t="s">
        <v>1252</v>
      </c>
      <c r="F5156" s="279" t="s">
        <v>880</v>
      </c>
    </row>
    <row r="5157" spans="1:6" x14ac:dyDescent="0.3">
      <c r="A5157" s="264" t="str">
        <f t="shared" si="80"/>
        <v>NorwayIA</v>
      </c>
      <c r="B5157" s="269">
        <v>52318</v>
      </c>
      <c r="C5157" s="270" t="s">
        <v>4417</v>
      </c>
      <c r="D5157" s="270" t="s">
        <v>1216</v>
      </c>
      <c r="E5157" s="277" t="s">
        <v>1225</v>
      </c>
      <c r="F5157" s="279" t="s">
        <v>880</v>
      </c>
    </row>
    <row r="5158" spans="1:6" x14ac:dyDescent="0.3">
      <c r="A5158" s="264" t="str">
        <f t="shared" si="80"/>
        <v>SalixIA</v>
      </c>
      <c r="B5158" s="269">
        <v>51052</v>
      </c>
      <c r="C5158" s="270" t="s">
        <v>4418</v>
      </c>
      <c r="D5158" s="270" t="s">
        <v>1216</v>
      </c>
      <c r="E5158" s="277" t="s">
        <v>1254</v>
      </c>
      <c r="F5158" s="279" t="s">
        <v>880</v>
      </c>
    </row>
    <row r="5159" spans="1:6" x14ac:dyDescent="0.3">
      <c r="A5159" s="264" t="str">
        <f t="shared" si="80"/>
        <v>Honey CreekIA</v>
      </c>
      <c r="B5159" s="269">
        <v>51542</v>
      </c>
      <c r="C5159" s="270" t="s">
        <v>4419</v>
      </c>
      <c r="D5159" s="270" t="s">
        <v>1216</v>
      </c>
      <c r="E5159" s="277" t="s">
        <v>1246</v>
      </c>
      <c r="F5159" s="279" t="s">
        <v>880</v>
      </c>
    </row>
    <row r="5160" spans="1:6" x14ac:dyDescent="0.3">
      <c r="A5160" s="264" t="str">
        <f t="shared" si="80"/>
        <v>PlainfieldIA</v>
      </c>
      <c r="B5160" s="269">
        <v>50666</v>
      </c>
      <c r="C5160" s="270" t="s">
        <v>3495</v>
      </c>
      <c r="D5160" s="270" t="s">
        <v>1216</v>
      </c>
      <c r="E5160" s="277" t="s">
        <v>1261</v>
      </c>
      <c r="F5160" s="279" t="s">
        <v>880</v>
      </c>
    </row>
    <row r="5161" spans="1:6" x14ac:dyDescent="0.3">
      <c r="A5161" s="264" t="str">
        <f t="shared" si="80"/>
        <v>VenturaIA</v>
      </c>
      <c r="B5161" s="269">
        <v>50482</v>
      </c>
      <c r="C5161" s="270" t="s">
        <v>2537</v>
      </c>
      <c r="D5161" s="270" t="s">
        <v>1216</v>
      </c>
      <c r="E5161" s="277" t="s">
        <v>1240</v>
      </c>
      <c r="F5161" s="279" t="s">
        <v>880</v>
      </c>
    </row>
    <row r="5162" spans="1:6" x14ac:dyDescent="0.3">
      <c r="A5162" s="264" t="str">
        <f t="shared" si="80"/>
        <v>HillsIA</v>
      </c>
      <c r="B5162" s="269">
        <v>52235</v>
      </c>
      <c r="C5162" s="270" t="s">
        <v>4420</v>
      </c>
      <c r="D5162" s="270" t="s">
        <v>1216</v>
      </c>
      <c r="E5162" s="277" t="s">
        <v>1237</v>
      </c>
      <c r="F5162" s="279" t="s">
        <v>880</v>
      </c>
    </row>
    <row r="5163" spans="1:6" x14ac:dyDescent="0.3">
      <c r="A5163" s="264" t="str">
        <f t="shared" si="80"/>
        <v>DuncombeIA</v>
      </c>
      <c r="B5163" s="269">
        <v>50532</v>
      </c>
      <c r="C5163" s="270" t="s">
        <v>4421</v>
      </c>
      <c r="D5163" s="270" t="s">
        <v>1216</v>
      </c>
      <c r="E5163" s="277" t="s">
        <v>1233</v>
      </c>
      <c r="F5163" s="279" t="s">
        <v>880</v>
      </c>
    </row>
    <row r="5164" spans="1:6" x14ac:dyDescent="0.3">
      <c r="A5164" s="264" t="str">
        <f t="shared" si="80"/>
        <v>KeystoneIA</v>
      </c>
      <c r="B5164" s="269">
        <v>52249</v>
      </c>
      <c r="C5164" s="270" t="s">
        <v>3304</v>
      </c>
      <c r="D5164" s="270" t="s">
        <v>1216</v>
      </c>
      <c r="E5164" s="277" t="s">
        <v>1225</v>
      </c>
      <c r="F5164" s="279" t="s">
        <v>880</v>
      </c>
    </row>
    <row r="5165" spans="1:6" x14ac:dyDescent="0.3">
      <c r="A5165" s="264" t="str">
        <f t="shared" si="80"/>
        <v>MondaminIA</v>
      </c>
      <c r="B5165" s="269">
        <v>51557</v>
      </c>
      <c r="C5165" s="270" t="s">
        <v>4422</v>
      </c>
      <c r="D5165" s="270" t="s">
        <v>1216</v>
      </c>
      <c r="E5165" s="277" t="s">
        <v>1246</v>
      </c>
      <c r="F5165" s="279" t="s">
        <v>880</v>
      </c>
    </row>
    <row r="5166" spans="1:6" x14ac:dyDescent="0.3">
      <c r="A5166" s="264" t="str">
        <f t="shared" si="80"/>
        <v>Lost NationIA</v>
      </c>
      <c r="B5166" s="269">
        <v>52254</v>
      </c>
      <c r="C5166" s="270" t="s">
        <v>4423</v>
      </c>
      <c r="D5166" s="270" t="s">
        <v>1216</v>
      </c>
      <c r="E5166" s="277" t="s">
        <v>1227</v>
      </c>
      <c r="F5166" s="279" t="s">
        <v>880</v>
      </c>
    </row>
    <row r="5167" spans="1:6" x14ac:dyDescent="0.3">
      <c r="A5167" s="264" t="str">
        <f t="shared" si="80"/>
        <v>TruroIA</v>
      </c>
      <c r="B5167" s="269">
        <v>50257</v>
      </c>
      <c r="C5167" s="270" t="s">
        <v>4424</v>
      </c>
      <c r="D5167" s="270" t="s">
        <v>1216</v>
      </c>
      <c r="E5167" s="277" t="s">
        <v>1229</v>
      </c>
      <c r="F5167" s="279" t="s">
        <v>880</v>
      </c>
    </row>
    <row r="5168" spans="1:6" x14ac:dyDescent="0.3">
      <c r="A5168" s="264" t="str">
        <f t="shared" si="80"/>
        <v>BusseyIA</v>
      </c>
      <c r="B5168" s="269">
        <v>50044</v>
      </c>
      <c r="C5168" s="270" t="s">
        <v>4425</v>
      </c>
      <c r="D5168" s="270" t="s">
        <v>1216</v>
      </c>
      <c r="E5168" s="277" t="s">
        <v>1252</v>
      </c>
      <c r="F5168" s="279" t="s">
        <v>880</v>
      </c>
    </row>
    <row r="5169" spans="1:6" x14ac:dyDescent="0.3">
      <c r="A5169" s="264" t="str">
        <f t="shared" si="80"/>
        <v>AtalissaIA</v>
      </c>
      <c r="B5169" s="269">
        <v>52720</v>
      </c>
      <c r="C5169" s="270" t="s">
        <v>4426</v>
      </c>
      <c r="D5169" s="270" t="s">
        <v>1216</v>
      </c>
      <c r="E5169" s="277" t="s">
        <v>1242</v>
      </c>
      <c r="F5169" s="279" t="s">
        <v>880</v>
      </c>
    </row>
    <row r="5170" spans="1:6" x14ac:dyDescent="0.3">
      <c r="A5170" s="264" t="str">
        <f t="shared" si="80"/>
        <v>MindenIA</v>
      </c>
      <c r="B5170" s="269">
        <v>51553</v>
      </c>
      <c r="C5170" s="270" t="s">
        <v>4427</v>
      </c>
      <c r="D5170" s="270" t="s">
        <v>1216</v>
      </c>
      <c r="E5170" s="277" t="s">
        <v>1246</v>
      </c>
      <c r="F5170" s="279" t="s">
        <v>880</v>
      </c>
    </row>
    <row r="5171" spans="1:6" x14ac:dyDescent="0.3">
      <c r="A5171" s="264" t="str">
        <f t="shared" si="80"/>
        <v>Oxford JunctionIA</v>
      </c>
      <c r="B5171" s="269">
        <v>52323</v>
      </c>
      <c r="C5171" s="270" t="s">
        <v>4428</v>
      </c>
      <c r="D5171" s="270" t="s">
        <v>1216</v>
      </c>
      <c r="E5171" s="277" t="s">
        <v>1225</v>
      </c>
      <c r="F5171" s="279" t="s">
        <v>880</v>
      </c>
    </row>
    <row r="5172" spans="1:6" x14ac:dyDescent="0.3">
      <c r="A5172" s="264" t="str">
        <f t="shared" si="80"/>
        <v>DonahueIA</v>
      </c>
      <c r="B5172" s="269">
        <v>52746</v>
      </c>
      <c r="C5172" s="270" t="s">
        <v>4429</v>
      </c>
      <c r="D5172" s="270" t="s">
        <v>1216</v>
      </c>
      <c r="E5172" s="277" t="s">
        <v>1228</v>
      </c>
      <c r="F5172" s="279" t="s">
        <v>880</v>
      </c>
    </row>
    <row r="5173" spans="1:6" x14ac:dyDescent="0.3">
      <c r="A5173" s="264" t="str">
        <f t="shared" si="80"/>
        <v>MingoIA</v>
      </c>
      <c r="B5173" s="269">
        <v>50168</v>
      </c>
      <c r="C5173" s="270" t="s">
        <v>4430</v>
      </c>
      <c r="D5173" s="270" t="s">
        <v>1216</v>
      </c>
      <c r="E5173" s="277" t="s">
        <v>1244</v>
      </c>
      <c r="F5173" s="279" t="s">
        <v>880</v>
      </c>
    </row>
    <row r="5174" spans="1:6" x14ac:dyDescent="0.3">
      <c r="A5174" s="264" t="str">
        <f t="shared" si="80"/>
        <v>FremontIA</v>
      </c>
      <c r="B5174" s="269">
        <v>52561</v>
      </c>
      <c r="C5174" s="270" t="s">
        <v>1798</v>
      </c>
      <c r="D5174" s="270" t="s">
        <v>1216</v>
      </c>
      <c r="E5174" s="277" t="s">
        <v>1248</v>
      </c>
      <c r="F5174" s="279" t="s">
        <v>880</v>
      </c>
    </row>
    <row r="5175" spans="1:6" x14ac:dyDescent="0.3">
      <c r="A5175" s="264" t="str">
        <f t="shared" si="80"/>
        <v>GilbertvilleIA</v>
      </c>
      <c r="B5175" s="269">
        <v>50634</v>
      </c>
      <c r="C5175" s="270" t="s">
        <v>4431</v>
      </c>
      <c r="D5175" s="270" t="s">
        <v>1216</v>
      </c>
      <c r="E5175" s="277" t="s">
        <v>1261</v>
      </c>
      <c r="F5175" s="279" t="s">
        <v>880</v>
      </c>
    </row>
    <row r="5176" spans="1:6" x14ac:dyDescent="0.3">
      <c r="A5176" s="264" t="str">
        <f t="shared" si="80"/>
        <v>EmersonIA</v>
      </c>
      <c r="B5176" s="269">
        <v>51533</v>
      </c>
      <c r="C5176" s="270" t="s">
        <v>1945</v>
      </c>
      <c r="D5176" s="270" t="s">
        <v>1216</v>
      </c>
      <c r="E5176" s="277" t="s">
        <v>1246</v>
      </c>
      <c r="F5176" s="279" t="s">
        <v>880</v>
      </c>
    </row>
    <row r="5177" spans="1:6" x14ac:dyDescent="0.3">
      <c r="A5177" s="264" t="str">
        <f t="shared" si="80"/>
        <v>CaseyIA</v>
      </c>
      <c r="B5177" s="269">
        <v>50048</v>
      </c>
      <c r="C5177" s="270" t="s">
        <v>4432</v>
      </c>
      <c r="D5177" s="270" t="s">
        <v>1216</v>
      </c>
      <c r="E5177" s="277" t="s">
        <v>1229</v>
      </c>
      <c r="F5177" s="279" t="s">
        <v>880</v>
      </c>
    </row>
    <row r="5178" spans="1:6" x14ac:dyDescent="0.3">
      <c r="A5178" s="264" t="str">
        <f t="shared" si="80"/>
        <v>Le GrandIA</v>
      </c>
      <c r="B5178" s="269">
        <v>50142</v>
      </c>
      <c r="C5178" s="270" t="s">
        <v>3060</v>
      </c>
      <c r="D5178" s="270" t="s">
        <v>1216</v>
      </c>
      <c r="E5178" s="277" t="s">
        <v>1238</v>
      </c>
      <c r="F5178" s="279" t="s">
        <v>880</v>
      </c>
    </row>
    <row r="5179" spans="1:6" x14ac:dyDescent="0.3">
      <c r="A5179" s="264" t="str">
        <f t="shared" si="80"/>
        <v>FruitlandIA</v>
      </c>
      <c r="B5179" s="269">
        <v>52749</v>
      </c>
      <c r="C5179" s="270" t="s">
        <v>4433</v>
      </c>
      <c r="D5179" s="270" t="s">
        <v>1216</v>
      </c>
      <c r="E5179" s="277" t="s">
        <v>1242</v>
      </c>
      <c r="F5179" s="279" t="s">
        <v>880</v>
      </c>
    </row>
    <row r="5180" spans="1:6" x14ac:dyDescent="0.3">
      <c r="A5180" s="264" t="str">
        <f t="shared" si="80"/>
        <v>BredaIA</v>
      </c>
      <c r="B5180" s="269">
        <v>51436</v>
      </c>
      <c r="C5180" s="270" t="s">
        <v>4434</v>
      </c>
      <c r="D5180" s="270" t="s">
        <v>1216</v>
      </c>
      <c r="E5180" s="277" t="s">
        <v>1223</v>
      </c>
      <c r="F5180" s="279" t="s">
        <v>880</v>
      </c>
    </row>
    <row r="5181" spans="1:6" x14ac:dyDescent="0.3">
      <c r="A5181" s="264" t="str">
        <f t="shared" si="80"/>
        <v>LehighIA</v>
      </c>
      <c r="B5181" s="269">
        <v>50557</v>
      </c>
      <c r="C5181" s="270" t="s">
        <v>4435</v>
      </c>
      <c r="D5181" s="270" t="s">
        <v>1216</v>
      </c>
      <c r="E5181" s="277" t="s">
        <v>1233</v>
      </c>
      <c r="F5181" s="279" t="s">
        <v>880</v>
      </c>
    </row>
    <row r="5182" spans="1:6" x14ac:dyDescent="0.3">
      <c r="A5182" s="264" t="str">
        <f t="shared" si="80"/>
        <v>HartfordIA</v>
      </c>
      <c r="B5182" s="269">
        <v>50118</v>
      </c>
      <c r="C5182" s="270" t="s">
        <v>1319</v>
      </c>
      <c r="D5182" s="270" t="s">
        <v>1216</v>
      </c>
      <c r="E5182" s="277" t="s">
        <v>1229</v>
      </c>
      <c r="F5182" s="279" t="s">
        <v>880</v>
      </c>
    </row>
    <row r="5183" spans="1:6" x14ac:dyDescent="0.3">
      <c r="A5183" s="264" t="str">
        <f t="shared" si="80"/>
        <v>CharlotteIA</v>
      </c>
      <c r="B5183" s="269">
        <v>52731</v>
      </c>
      <c r="C5183" s="270" t="s">
        <v>2103</v>
      </c>
      <c r="D5183" s="270" t="s">
        <v>1216</v>
      </c>
      <c r="E5183" s="277" t="s">
        <v>1227</v>
      </c>
      <c r="F5183" s="279" t="s">
        <v>880</v>
      </c>
    </row>
    <row r="5184" spans="1:6" x14ac:dyDescent="0.3">
      <c r="A5184" s="264" t="str">
        <f t="shared" si="80"/>
        <v>CalamusIA</v>
      </c>
      <c r="B5184" s="269">
        <v>52729</v>
      </c>
      <c r="C5184" s="270" t="s">
        <v>4436</v>
      </c>
      <c r="D5184" s="270" t="s">
        <v>1216</v>
      </c>
      <c r="E5184" s="277" t="s">
        <v>1227</v>
      </c>
      <c r="F5184" s="279" t="s">
        <v>880</v>
      </c>
    </row>
    <row r="5185" spans="1:6" x14ac:dyDescent="0.3">
      <c r="A5185" s="264" t="str">
        <f t="shared" si="80"/>
        <v>OthoIA</v>
      </c>
      <c r="B5185" s="269">
        <v>50569</v>
      </c>
      <c r="C5185" s="270" t="s">
        <v>4437</v>
      </c>
      <c r="D5185" s="270" t="s">
        <v>1216</v>
      </c>
      <c r="E5185" s="277" t="s">
        <v>1233</v>
      </c>
      <c r="F5185" s="279" t="s">
        <v>880</v>
      </c>
    </row>
    <row r="5186" spans="1:6" x14ac:dyDescent="0.3">
      <c r="A5186" s="264" t="str">
        <f t="shared" si="80"/>
        <v>New ViennaIA</v>
      </c>
      <c r="B5186" s="269">
        <v>52065</v>
      </c>
      <c r="C5186" s="270" t="s">
        <v>4438</v>
      </c>
      <c r="D5186" s="270" t="s">
        <v>1216</v>
      </c>
      <c r="E5186" s="277" t="s">
        <v>1231</v>
      </c>
      <c r="F5186" s="279" t="s">
        <v>880</v>
      </c>
    </row>
    <row r="5187" spans="1:6" x14ac:dyDescent="0.3">
      <c r="A5187" s="264" t="str">
        <f t="shared" si="80"/>
        <v>SperryIA</v>
      </c>
      <c r="B5187" s="269">
        <v>52650</v>
      </c>
      <c r="C5187" s="270" t="s">
        <v>4439</v>
      </c>
      <c r="D5187" s="270" t="s">
        <v>1216</v>
      </c>
      <c r="E5187" s="277" t="s">
        <v>1221</v>
      </c>
      <c r="F5187" s="279" t="s">
        <v>880</v>
      </c>
    </row>
    <row r="5188" spans="1:6" x14ac:dyDescent="0.3">
      <c r="A5188" s="264" t="str">
        <f t="shared" ref="A5188:A5251" si="81">CONCATENATE(C5188,D5188)</f>
        <v>RaymondIA</v>
      </c>
      <c r="B5188" s="269">
        <v>50667</v>
      </c>
      <c r="C5188" s="270" t="s">
        <v>3123</v>
      </c>
      <c r="D5188" s="270" t="s">
        <v>1216</v>
      </c>
      <c r="E5188" s="277" t="s">
        <v>1261</v>
      </c>
      <c r="F5188" s="279" t="s">
        <v>880</v>
      </c>
    </row>
    <row r="5189" spans="1:6" x14ac:dyDescent="0.3">
      <c r="A5189" s="264" t="str">
        <f t="shared" si="81"/>
        <v>NicholsIA</v>
      </c>
      <c r="B5189" s="269">
        <v>52766</v>
      </c>
      <c r="C5189" s="270" t="s">
        <v>4440</v>
      </c>
      <c r="D5189" s="270" t="s">
        <v>1216</v>
      </c>
      <c r="E5189" s="277" t="s">
        <v>1242</v>
      </c>
      <c r="F5189" s="279" t="s">
        <v>880</v>
      </c>
    </row>
    <row r="5190" spans="1:6" x14ac:dyDescent="0.3">
      <c r="A5190" s="264" t="str">
        <f t="shared" si="81"/>
        <v>WorthingtonIA</v>
      </c>
      <c r="B5190" s="269">
        <v>52078</v>
      </c>
      <c r="C5190" s="270" t="s">
        <v>1665</v>
      </c>
      <c r="D5190" s="270" t="s">
        <v>1216</v>
      </c>
      <c r="E5190" s="277" t="s">
        <v>1231</v>
      </c>
      <c r="F5190" s="279" t="s">
        <v>880</v>
      </c>
    </row>
    <row r="5191" spans="1:6" x14ac:dyDescent="0.3">
      <c r="A5191" s="264" t="str">
        <f t="shared" si="81"/>
        <v>OtleyIA</v>
      </c>
      <c r="B5191" s="269">
        <v>50214</v>
      </c>
      <c r="C5191" s="270" t="s">
        <v>4441</v>
      </c>
      <c r="D5191" s="270" t="s">
        <v>1216</v>
      </c>
      <c r="E5191" s="277" t="s">
        <v>1252</v>
      </c>
      <c r="F5191" s="279" t="s">
        <v>880</v>
      </c>
    </row>
    <row r="5192" spans="1:6" x14ac:dyDescent="0.3">
      <c r="A5192" s="264" t="str">
        <f t="shared" si="81"/>
        <v>ZearingIA</v>
      </c>
      <c r="B5192" s="269">
        <v>50278</v>
      </c>
      <c r="C5192" s="270" t="s">
        <v>4442</v>
      </c>
      <c r="D5192" s="270" t="s">
        <v>1216</v>
      </c>
      <c r="E5192" s="277" t="s">
        <v>1218</v>
      </c>
      <c r="F5192" s="279" t="s">
        <v>880</v>
      </c>
    </row>
    <row r="5193" spans="1:6" x14ac:dyDescent="0.3">
      <c r="A5193" s="264" t="str">
        <f t="shared" si="81"/>
        <v>MinburnIA</v>
      </c>
      <c r="B5193" s="269">
        <v>50167</v>
      </c>
      <c r="C5193" s="270" t="s">
        <v>4443</v>
      </c>
      <c r="D5193" s="270" t="s">
        <v>1216</v>
      </c>
      <c r="E5193" s="277" t="s">
        <v>1229</v>
      </c>
      <c r="F5193" s="279" t="s">
        <v>880</v>
      </c>
    </row>
    <row r="5194" spans="1:6" x14ac:dyDescent="0.3">
      <c r="A5194" s="264" t="str">
        <f t="shared" si="81"/>
        <v>DanburyIA</v>
      </c>
      <c r="B5194" s="269">
        <v>51019</v>
      </c>
      <c r="C5194" s="270" t="s">
        <v>3430</v>
      </c>
      <c r="D5194" s="270" t="s">
        <v>1216</v>
      </c>
      <c r="E5194" s="277" t="s">
        <v>1254</v>
      </c>
      <c r="F5194" s="279" t="s">
        <v>880</v>
      </c>
    </row>
    <row r="5195" spans="1:6" x14ac:dyDescent="0.3">
      <c r="A5195" s="264" t="str">
        <f t="shared" si="81"/>
        <v>HornickIA</v>
      </c>
      <c r="B5195" s="269">
        <v>51026</v>
      </c>
      <c r="C5195" s="270" t="s">
        <v>4444</v>
      </c>
      <c r="D5195" s="270" t="s">
        <v>1216</v>
      </c>
      <c r="E5195" s="277" t="s">
        <v>1254</v>
      </c>
      <c r="F5195" s="279" t="s">
        <v>880</v>
      </c>
    </row>
    <row r="5196" spans="1:6" x14ac:dyDescent="0.3">
      <c r="A5196" s="264" t="str">
        <f t="shared" si="81"/>
        <v>DrakesvilleIA</v>
      </c>
      <c r="B5196" s="269">
        <v>52552</v>
      </c>
      <c r="C5196" s="270" t="s">
        <v>4445</v>
      </c>
      <c r="D5196" s="270" t="s">
        <v>1216</v>
      </c>
      <c r="E5196" s="277" t="s">
        <v>1250</v>
      </c>
      <c r="F5196" s="279" t="s">
        <v>880</v>
      </c>
    </row>
    <row r="5197" spans="1:6" x14ac:dyDescent="0.3">
      <c r="A5197" s="264" t="str">
        <f t="shared" si="81"/>
        <v>LynnvilleIA</v>
      </c>
      <c r="B5197" s="269">
        <v>50153</v>
      </c>
      <c r="C5197" s="270" t="s">
        <v>4446</v>
      </c>
      <c r="D5197" s="270" t="s">
        <v>1216</v>
      </c>
      <c r="E5197" s="277" t="s">
        <v>1244</v>
      </c>
      <c r="F5197" s="279" t="s">
        <v>880</v>
      </c>
    </row>
    <row r="5198" spans="1:6" x14ac:dyDescent="0.3">
      <c r="A5198" s="264" t="str">
        <f t="shared" si="81"/>
        <v>ThorntonIA</v>
      </c>
      <c r="B5198" s="269">
        <v>50479</v>
      </c>
      <c r="C5198" s="270" t="s">
        <v>2054</v>
      </c>
      <c r="D5198" s="270" t="s">
        <v>1216</v>
      </c>
      <c r="E5198" s="277" t="s">
        <v>1240</v>
      </c>
      <c r="F5198" s="279" t="s">
        <v>880</v>
      </c>
    </row>
    <row r="5199" spans="1:6" x14ac:dyDescent="0.3">
      <c r="A5199" s="264" t="str">
        <f t="shared" si="81"/>
        <v>ArcadiaIA</v>
      </c>
      <c r="B5199" s="269">
        <v>51430</v>
      </c>
      <c r="C5199" s="270" t="s">
        <v>1099</v>
      </c>
      <c r="D5199" s="270" t="s">
        <v>1216</v>
      </c>
      <c r="E5199" s="277" t="s">
        <v>1223</v>
      </c>
      <c r="F5199" s="279" t="s">
        <v>880</v>
      </c>
    </row>
    <row r="5200" spans="1:6" x14ac:dyDescent="0.3">
      <c r="A5200" s="264" t="str">
        <f t="shared" si="81"/>
        <v>ConesvilleIA</v>
      </c>
      <c r="B5200" s="269">
        <v>52739</v>
      </c>
      <c r="C5200" s="270" t="s">
        <v>4447</v>
      </c>
      <c r="D5200" s="270" t="s">
        <v>1216</v>
      </c>
      <c r="E5200" s="277" t="s">
        <v>1242</v>
      </c>
      <c r="F5200" s="279" t="s">
        <v>880</v>
      </c>
    </row>
    <row r="5201" spans="1:6" x14ac:dyDescent="0.3">
      <c r="A5201" s="264" t="str">
        <f t="shared" si="81"/>
        <v>KensettIA</v>
      </c>
      <c r="B5201" s="269">
        <v>50448</v>
      </c>
      <c r="C5201" s="270" t="s">
        <v>1935</v>
      </c>
      <c r="D5201" s="270" t="s">
        <v>1216</v>
      </c>
      <c r="E5201" s="277" t="s">
        <v>1240</v>
      </c>
      <c r="F5201" s="279" t="s">
        <v>880</v>
      </c>
    </row>
    <row r="5202" spans="1:6" x14ac:dyDescent="0.3">
      <c r="A5202" s="264" t="str">
        <f t="shared" si="81"/>
        <v>BadgerIA</v>
      </c>
      <c r="B5202" s="269">
        <v>50516</v>
      </c>
      <c r="C5202" s="270" t="s">
        <v>3234</v>
      </c>
      <c r="D5202" s="270" t="s">
        <v>1216</v>
      </c>
      <c r="E5202" s="277" t="s">
        <v>1233</v>
      </c>
      <c r="F5202" s="279" t="s">
        <v>880</v>
      </c>
    </row>
    <row r="5203" spans="1:6" x14ac:dyDescent="0.3">
      <c r="A5203" s="264" t="str">
        <f t="shared" si="81"/>
        <v>RoyalIA</v>
      </c>
      <c r="B5203" s="269">
        <v>51357</v>
      </c>
      <c r="C5203" s="270" t="s">
        <v>1814</v>
      </c>
      <c r="D5203" s="270" t="s">
        <v>1216</v>
      </c>
      <c r="E5203" s="277" t="s">
        <v>1256</v>
      </c>
      <c r="F5203" s="279" t="s">
        <v>880</v>
      </c>
    </row>
    <row r="5204" spans="1:6" x14ac:dyDescent="0.3">
      <c r="A5204" s="264" t="str">
        <f t="shared" si="81"/>
        <v>AlbionIA</v>
      </c>
      <c r="B5204" s="269">
        <v>50005</v>
      </c>
      <c r="C5204" s="270" t="s">
        <v>3122</v>
      </c>
      <c r="D5204" s="270" t="s">
        <v>1216</v>
      </c>
      <c r="E5204" s="277" t="s">
        <v>1238</v>
      </c>
      <c r="F5204" s="279" t="s">
        <v>880</v>
      </c>
    </row>
    <row r="5205" spans="1:6" x14ac:dyDescent="0.3">
      <c r="A5205" s="264" t="str">
        <f t="shared" si="81"/>
        <v>PetersonIA</v>
      </c>
      <c r="B5205" s="269">
        <v>51047</v>
      </c>
      <c r="C5205" s="270" t="s">
        <v>4448</v>
      </c>
      <c r="D5205" s="270" t="s">
        <v>1216</v>
      </c>
      <c r="E5205" s="277" t="s">
        <v>1256</v>
      </c>
      <c r="F5205" s="279" t="s">
        <v>880</v>
      </c>
    </row>
    <row r="5206" spans="1:6" x14ac:dyDescent="0.3">
      <c r="A5206" s="264" t="str">
        <f t="shared" si="81"/>
        <v>MenloIA</v>
      </c>
      <c r="B5206" s="269">
        <v>50164</v>
      </c>
      <c r="C5206" s="270" t="s">
        <v>4133</v>
      </c>
      <c r="D5206" s="270" t="s">
        <v>1216</v>
      </c>
      <c r="E5206" s="277" t="s">
        <v>1229</v>
      </c>
      <c r="F5206" s="279" t="s">
        <v>880</v>
      </c>
    </row>
    <row r="5207" spans="1:6" x14ac:dyDescent="0.3">
      <c r="A5207" s="264" t="str">
        <f t="shared" si="81"/>
        <v>TerrilIA</v>
      </c>
      <c r="B5207" s="269">
        <v>51364</v>
      </c>
      <c r="C5207" s="270" t="s">
        <v>4449</v>
      </c>
      <c r="D5207" s="270" t="s">
        <v>1216</v>
      </c>
      <c r="E5207" s="277" t="s">
        <v>1257</v>
      </c>
      <c r="F5207" s="279" t="s">
        <v>880</v>
      </c>
    </row>
    <row r="5208" spans="1:6" x14ac:dyDescent="0.3">
      <c r="A5208" s="264" t="str">
        <f t="shared" si="81"/>
        <v>PlymouthIA</v>
      </c>
      <c r="B5208" s="269">
        <v>50464</v>
      </c>
      <c r="C5208" s="270" t="s">
        <v>1391</v>
      </c>
      <c r="D5208" s="270" t="s">
        <v>1216</v>
      </c>
      <c r="E5208" s="277" t="s">
        <v>1240</v>
      </c>
      <c r="F5208" s="279" t="s">
        <v>880</v>
      </c>
    </row>
    <row r="5209" spans="1:6" x14ac:dyDescent="0.3">
      <c r="A5209" s="264" t="str">
        <f t="shared" si="81"/>
        <v>LockridgeIA</v>
      </c>
      <c r="B5209" s="269">
        <v>52635</v>
      </c>
      <c r="C5209" s="270" t="s">
        <v>4450</v>
      </c>
      <c r="D5209" s="270" t="s">
        <v>1216</v>
      </c>
      <c r="E5209" s="277" t="s">
        <v>1201</v>
      </c>
      <c r="F5209" s="279" t="s">
        <v>880</v>
      </c>
    </row>
    <row r="5210" spans="1:6" x14ac:dyDescent="0.3">
      <c r="A5210" s="264" t="str">
        <f t="shared" si="81"/>
        <v>PersiaIA</v>
      </c>
      <c r="B5210" s="269">
        <v>51563</v>
      </c>
      <c r="C5210" s="270" t="s">
        <v>4451</v>
      </c>
      <c r="D5210" s="270" t="s">
        <v>1216</v>
      </c>
      <c r="E5210" s="277" t="s">
        <v>1246</v>
      </c>
      <c r="F5210" s="279" t="s">
        <v>880</v>
      </c>
    </row>
    <row r="5211" spans="1:6" x14ac:dyDescent="0.3">
      <c r="A5211" s="264" t="str">
        <f t="shared" si="81"/>
        <v>CrawfordsvilleIA</v>
      </c>
      <c r="B5211" s="269">
        <v>52621</v>
      </c>
      <c r="C5211" s="270" t="s">
        <v>1354</v>
      </c>
      <c r="D5211" s="270" t="s">
        <v>1216</v>
      </c>
      <c r="E5211" s="277" t="s">
        <v>1237</v>
      </c>
      <c r="F5211" s="279" t="s">
        <v>880</v>
      </c>
    </row>
    <row r="5212" spans="1:6" x14ac:dyDescent="0.3">
      <c r="A5212" s="264" t="str">
        <f t="shared" si="81"/>
        <v>BronsonIA</v>
      </c>
      <c r="B5212" s="269">
        <v>51007</v>
      </c>
      <c r="C5212" s="270" t="s">
        <v>4452</v>
      </c>
      <c r="D5212" s="270" t="s">
        <v>1216</v>
      </c>
      <c r="E5212" s="277" t="s">
        <v>1254</v>
      </c>
      <c r="F5212" s="279" t="s">
        <v>880</v>
      </c>
    </row>
    <row r="5213" spans="1:6" x14ac:dyDescent="0.3">
      <c r="A5213" s="264" t="str">
        <f t="shared" si="81"/>
        <v>BayardIA</v>
      </c>
      <c r="B5213" s="269">
        <v>50029</v>
      </c>
      <c r="C5213" s="270" t="s">
        <v>4453</v>
      </c>
      <c r="D5213" s="270" t="s">
        <v>1216</v>
      </c>
      <c r="E5213" s="277" t="s">
        <v>1229</v>
      </c>
      <c r="F5213" s="279" t="s">
        <v>880</v>
      </c>
    </row>
    <row r="5214" spans="1:6" x14ac:dyDescent="0.3">
      <c r="A5214" s="264" t="str">
        <f t="shared" si="81"/>
        <v>MartelleIA</v>
      </c>
      <c r="B5214" s="269">
        <v>52305</v>
      </c>
      <c r="C5214" s="270" t="s">
        <v>4454</v>
      </c>
      <c r="D5214" s="270" t="s">
        <v>1216</v>
      </c>
      <c r="E5214" s="277" t="s">
        <v>1225</v>
      </c>
      <c r="F5214" s="279" t="s">
        <v>880</v>
      </c>
    </row>
    <row r="5215" spans="1:6" x14ac:dyDescent="0.3">
      <c r="A5215" s="264" t="str">
        <f t="shared" si="81"/>
        <v>Silver CityIA</v>
      </c>
      <c r="B5215" s="269">
        <v>51571</v>
      </c>
      <c r="C5215" s="270" t="s">
        <v>1873</v>
      </c>
      <c r="D5215" s="270" t="s">
        <v>1216</v>
      </c>
      <c r="E5215" s="277" t="s">
        <v>1246</v>
      </c>
      <c r="F5215" s="279" t="s">
        <v>880</v>
      </c>
    </row>
    <row r="5216" spans="1:6" x14ac:dyDescent="0.3">
      <c r="A5216" s="264" t="str">
        <f t="shared" si="81"/>
        <v>GarrisonIA</v>
      </c>
      <c r="B5216" s="269">
        <v>52229</v>
      </c>
      <c r="C5216" s="270" t="s">
        <v>4455</v>
      </c>
      <c r="D5216" s="270" t="s">
        <v>1216</v>
      </c>
      <c r="E5216" s="277" t="s">
        <v>1225</v>
      </c>
      <c r="F5216" s="279" t="s">
        <v>880</v>
      </c>
    </row>
    <row r="5217" spans="1:6" x14ac:dyDescent="0.3">
      <c r="A5217" s="264" t="str">
        <f t="shared" si="81"/>
        <v>CallenderIA</v>
      </c>
      <c r="B5217" s="269">
        <v>50523</v>
      </c>
      <c r="C5217" s="270" t="s">
        <v>4456</v>
      </c>
      <c r="D5217" s="270" t="s">
        <v>1216</v>
      </c>
      <c r="E5217" s="277" t="s">
        <v>1233</v>
      </c>
      <c r="F5217" s="279" t="s">
        <v>880</v>
      </c>
    </row>
    <row r="5218" spans="1:6" x14ac:dyDescent="0.3">
      <c r="A5218" s="264" t="str">
        <f t="shared" si="81"/>
        <v>KelleyIA</v>
      </c>
      <c r="B5218" s="269">
        <v>50134</v>
      </c>
      <c r="C5218" s="270" t="s">
        <v>4457</v>
      </c>
      <c r="D5218" s="270" t="s">
        <v>1216</v>
      </c>
      <c r="E5218" s="277" t="s">
        <v>1218</v>
      </c>
      <c r="F5218" s="279" t="s">
        <v>880</v>
      </c>
    </row>
    <row r="5219" spans="1:6" x14ac:dyDescent="0.3">
      <c r="A5219" s="264" t="str">
        <f t="shared" si="81"/>
        <v>DixonIA</v>
      </c>
      <c r="B5219" s="269">
        <v>52745</v>
      </c>
      <c r="C5219" s="270" t="s">
        <v>1308</v>
      </c>
      <c r="D5219" s="270" t="s">
        <v>1216</v>
      </c>
      <c r="E5219" s="277" t="s">
        <v>1228</v>
      </c>
      <c r="F5219" s="279" t="s">
        <v>880</v>
      </c>
    </row>
    <row r="5220" spans="1:6" x14ac:dyDescent="0.3">
      <c r="A5220" s="264" t="str">
        <f t="shared" si="81"/>
        <v>LibertyvilleIA</v>
      </c>
      <c r="B5220" s="269">
        <v>52567</v>
      </c>
      <c r="C5220" s="270" t="s">
        <v>4458</v>
      </c>
      <c r="D5220" s="270" t="s">
        <v>1216</v>
      </c>
      <c r="E5220" s="277" t="s">
        <v>1201</v>
      </c>
      <c r="F5220" s="279" t="s">
        <v>880</v>
      </c>
    </row>
    <row r="5221" spans="1:6" x14ac:dyDescent="0.3">
      <c r="A5221" s="264" t="str">
        <f t="shared" si="81"/>
        <v>DallasIA</v>
      </c>
      <c r="B5221" s="269">
        <v>50062</v>
      </c>
      <c r="C5221" s="270" t="s">
        <v>3974</v>
      </c>
      <c r="D5221" s="270" t="s">
        <v>1216</v>
      </c>
      <c r="E5221" s="277" t="s">
        <v>1252</v>
      </c>
      <c r="F5221" s="279" t="s">
        <v>880</v>
      </c>
    </row>
    <row r="5222" spans="1:6" x14ac:dyDescent="0.3">
      <c r="A5222" s="264" t="str">
        <f t="shared" si="81"/>
        <v>MoscowIA</v>
      </c>
      <c r="B5222" s="269">
        <v>52760</v>
      </c>
      <c r="C5222" s="270" t="s">
        <v>1279</v>
      </c>
      <c r="D5222" s="270" t="s">
        <v>1216</v>
      </c>
      <c r="E5222" s="277" t="s">
        <v>1242</v>
      </c>
      <c r="F5222" s="279" t="s">
        <v>880</v>
      </c>
    </row>
    <row r="5223" spans="1:6" x14ac:dyDescent="0.3">
      <c r="A5223" s="264" t="str">
        <f t="shared" si="81"/>
        <v>AckworthIA</v>
      </c>
      <c r="B5223" s="269">
        <v>50001</v>
      </c>
      <c r="C5223" s="270" t="s">
        <v>4459</v>
      </c>
      <c r="D5223" s="270" t="s">
        <v>1216</v>
      </c>
      <c r="E5223" s="277" t="s">
        <v>1229</v>
      </c>
      <c r="F5223" s="279" t="s">
        <v>880</v>
      </c>
    </row>
    <row r="5224" spans="1:6" x14ac:dyDescent="0.3">
      <c r="A5224" s="264" t="str">
        <f t="shared" si="81"/>
        <v>RhodesIA</v>
      </c>
      <c r="B5224" s="269">
        <v>50234</v>
      </c>
      <c r="C5224" s="270" t="s">
        <v>4460</v>
      </c>
      <c r="D5224" s="270" t="s">
        <v>1216</v>
      </c>
      <c r="E5224" s="277" t="s">
        <v>1238</v>
      </c>
      <c r="F5224" s="279" t="s">
        <v>880</v>
      </c>
    </row>
    <row r="5225" spans="1:6" x14ac:dyDescent="0.3">
      <c r="A5225" s="264" t="str">
        <f t="shared" si="81"/>
        <v>TempletonIA</v>
      </c>
      <c r="B5225" s="269">
        <v>51463</v>
      </c>
      <c r="C5225" s="270" t="s">
        <v>2845</v>
      </c>
      <c r="D5225" s="270" t="s">
        <v>1216</v>
      </c>
      <c r="E5225" s="277" t="s">
        <v>1223</v>
      </c>
      <c r="F5225" s="279" t="s">
        <v>880</v>
      </c>
    </row>
    <row r="5226" spans="1:6" x14ac:dyDescent="0.3">
      <c r="A5226" s="264" t="str">
        <f t="shared" si="81"/>
        <v>LeightonIA</v>
      </c>
      <c r="B5226" s="269">
        <v>50143</v>
      </c>
      <c r="C5226" s="270" t="s">
        <v>1367</v>
      </c>
      <c r="D5226" s="270" t="s">
        <v>1216</v>
      </c>
      <c r="E5226" s="277" t="s">
        <v>1248</v>
      </c>
      <c r="F5226" s="279" t="s">
        <v>880</v>
      </c>
    </row>
    <row r="5227" spans="1:6" x14ac:dyDescent="0.3">
      <c r="A5227" s="264" t="str">
        <f t="shared" si="81"/>
        <v>StocktonIA</v>
      </c>
      <c r="B5227" s="269">
        <v>52769</v>
      </c>
      <c r="C5227" s="270" t="s">
        <v>1566</v>
      </c>
      <c r="D5227" s="270" t="s">
        <v>1216</v>
      </c>
      <c r="E5227" s="277" t="s">
        <v>1242</v>
      </c>
      <c r="F5227" s="279" t="s">
        <v>880</v>
      </c>
    </row>
    <row r="5228" spans="1:6" x14ac:dyDescent="0.3">
      <c r="A5228" s="264" t="str">
        <f t="shared" si="81"/>
        <v>WestfieldIA</v>
      </c>
      <c r="B5228" s="269">
        <v>51062</v>
      </c>
      <c r="C5228" s="270" t="s">
        <v>4461</v>
      </c>
      <c r="D5228" s="270" t="s">
        <v>1216</v>
      </c>
      <c r="E5228" s="277" t="s">
        <v>1254</v>
      </c>
      <c r="F5228" s="279" t="s">
        <v>880</v>
      </c>
    </row>
    <row r="5229" spans="1:6" x14ac:dyDescent="0.3">
      <c r="A5229" s="264" t="str">
        <f t="shared" si="81"/>
        <v>BagleyIA</v>
      </c>
      <c r="B5229" s="269">
        <v>50026</v>
      </c>
      <c r="C5229" s="270" t="s">
        <v>4462</v>
      </c>
      <c r="D5229" s="270" t="s">
        <v>1216</v>
      </c>
      <c r="E5229" s="277" t="s">
        <v>1229</v>
      </c>
      <c r="F5229" s="279" t="s">
        <v>880</v>
      </c>
    </row>
    <row r="5230" spans="1:6" x14ac:dyDescent="0.3">
      <c r="A5230" s="264" t="str">
        <f t="shared" si="81"/>
        <v>New LibertyIA</v>
      </c>
      <c r="B5230" s="269">
        <v>52765</v>
      </c>
      <c r="C5230" s="270" t="s">
        <v>4463</v>
      </c>
      <c r="D5230" s="270" t="s">
        <v>1216</v>
      </c>
      <c r="E5230" s="277" t="s">
        <v>1228</v>
      </c>
      <c r="F5230" s="279" t="s">
        <v>880</v>
      </c>
    </row>
    <row r="5231" spans="1:6" x14ac:dyDescent="0.3">
      <c r="A5231" s="264" t="str">
        <f t="shared" si="81"/>
        <v>LaurelIA</v>
      </c>
      <c r="B5231" s="269">
        <v>50141</v>
      </c>
      <c r="C5231" s="270" t="s">
        <v>1713</v>
      </c>
      <c r="D5231" s="270" t="s">
        <v>1216</v>
      </c>
      <c r="E5231" s="277" t="s">
        <v>1238</v>
      </c>
      <c r="F5231" s="279" t="s">
        <v>880</v>
      </c>
    </row>
    <row r="5232" spans="1:6" x14ac:dyDescent="0.3">
      <c r="A5232" s="264" t="str">
        <f t="shared" si="81"/>
        <v>PiersonIA</v>
      </c>
      <c r="B5232" s="269">
        <v>51048</v>
      </c>
      <c r="C5232" s="270" t="s">
        <v>3904</v>
      </c>
      <c r="D5232" s="270" t="s">
        <v>1216</v>
      </c>
      <c r="E5232" s="277" t="s">
        <v>1254</v>
      </c>
      <c r="F5232" s="279" t="s">
        <v>880</v>
      </c>
    </row>
    <row r="5233" spans="1:6" x14ac:dyDescent="0.3">
      <c r="A5233" s="264" t="str">
        <f t="shared" si="81"/>
        <v>JoiceIA</v>
      </c>
      <c r="B5233" s="269">
        <v>50446</v>
      </c>
      <c r="C5233" s="270" t="s">
        <v>4464</v>
      </c>
      <c r="D5233" s="270" t="s">
        <v>1216</v>
      </c>
      <c r="E5233" s="277" t="s">
        <v>1240</v>
      </c>
      <c r="F5233" s="279" t="s">
        <v>880</v>
      </c>
    </row>
    <row r="5234" spans="1:6" x14ac:dyDescent="0.3">
      <c r="A5234" s="264" t="str">
        <f t="shared" si="81"/>
        <v>Rose HillIA</v>
      </c>
      <c r="B5234" s="269">
        <v>52586</v>
      </c>
      <c r="C5234" s="270" t="s">
        <v>4465</v>
      </c>
      <c r="D5234" s="270" t="s">
        <v>1216</v>
      </c>
      <c r="E5234" s="277" t="s">
        <v>1248</v>
      </c>
      <c r="F5234" s="279" t="s">
        <v>880</v>
      </c>
    </row>
    <row r="5235" spans="1:6" x14ac:dyDescent="0.3">
      <c r="A5235" s="264" t="str">
        <f t="shared" si="81"/>
        <v>HollandIA</v>
      </c>
      <c r="B5235" s="269">
        <v>50642</v>
      </c>
      <c r="C5235" s="270" t="s">
        <v>1590</v>
      </c>
      <c r="D5235" s="270" t="s">
        <v>1216</v>
      </c>
      <c r="E5235" s="277" t="s">
        <v>1261</v>
      </c>
      <c r="F5235" s="279" t="s">
        <v>880</v>
      </c>
    </row>
    <row r="5236" spans="1:6" x14ac:dyDescent="0.3">
      <c r="A5236" s="264" t="str">
        <f t="shared" si="81"/>
        <v>ArgyleIA</v>
      </c>
      <c r="B5236" s="269">
        <v>52619</v>
      </c>
      <c r="C5236" s="270" t="s">
        <v>4466</v>
      </c>
      <c r="D5236" s="270" t="s">
        <v>1216</v>
      </c>
      <c r="E5236" s="277" t="s">
        <v>1235</v>
      </c>
      <c r="F5236" s="279" t="s">
        <v>880</v>
      </c>
    </row>
    <row r="5237" spans="1:6" x14ac:dyDescent="0.3">
      <c r="A5237" s="264" t="str">
        <f t="shared" si="81"/>
        <v>Goose LakeIA</v>
      </c>
      <c r="B5237" s="269">
        <v>52750</v>
      </c>
      <c r="C5237" s="270" t="s">
        <v>4467</v>
      </c>
      <c r="D5237" s="270" t="s">
        <v>1216</v>
      </c>
      <c r="E5237" s="277" t="s">
        <v>1227</v>
      </c>
      <c r="F5237" s="279" t="s">
        <v>880</v>
      </c>
    </row>
    <row r="5238" spans="1:6" x14ac:dyDescent="0.3">
      <c r="A5238" s="264" t="str">
        <f t="shared" si="81"/>
        <v>MiddletownIA</v>
      </c>
      <c r="B5238" s="269">
        <v>52638</v>
      </c>
      <c r="C5238" s="270" t="s">
        <v>2984</v>
      </c>
      <c r="D5238" s="270" t="s">
        <v>1216</v>
      </c>
      <c r="E5238" s="277" t="s">
        <v>1221</v>
      </c>
      <c r="F5238" s="279" t="s">
        <v>880</v>
      </c>
    </row>
    <row r="5239" spans="1:6" x14ac:dyDescent="0.3">
      <c r="A5239" s="264" t="str">
        <f t="shared" si="81"/>
        <v>PisgahIA</v>
      </c>
      <c r="B5239" s="269">
        <v>51564</v>
      </c>
      <c r="C5239" s="270" t="s">
        <v>1392</v>
      </c>
      <c r="D5239" s="270" t="s">
        <v>1216</v>
      </c>
      <c r="E5239" s="277" t="s">
        <v>1246</v>
      </c>
      <c r="F5239" s="279" t="s">
        <v>880</v>
      </c>
    </row>
    <row r="5240" spans="1:6" x14ac:dyDescent="0.3">
      <c r="A5240" s="264" t="str">
        <f t="shared" si="81"/>
        <v>HarcourtIA</v>
      </c>
      <c r="B5240" s="269">
        <v>50544</v>
      </c>
      <c r="C5240" s="270" t="s">
        <v>4468</v>
      </c>
      <c r="D5240" s="270" t="s">
        <v>1216</v>
      </c>
      <c r="E5240" s="277" t="s">
        <v>1233</v>
      </c>
      <c r="F5240" s="279" t="s">
        <v>880</v>
      </c>
    </row>
    <row r="5241" spans="1:6" x14ac:dyDescent="0.3">
      <c r="A5241" s="264" t="str">
        <f t="shared" si="81"/>
        <v>Linn GroveIA</v>
      </c>
      <c r="B5241" s="269">
        <v>51033</v>
      </c>
      <c r="C5241" s="270" t="s">
        <v>4469</v>
      </c>
      <c r="D5241" s="270" t="s">
        <v>1216</v>
      </c>
      <c r="E5241" s="277" t="s">
        <v>1259</v>
      </c>
      <c r="F5241" s="279" t="s">
        <v>880</v>
      </c>
    </row>
    <row r="5242" spans="1:6" x14ac:dyDescent="0.3">
      <c r="A5242" s="264" t="str">
        <f t="shared" si="81"/>
        <v>ClareIA</v>
      </c>
      <c r="B5242" s="269">
        <v>50524</v>
      </c>
      <c r="C5242" s="270" t="s">
        <v>4470</v>
      </c>
      <c r="D5242" s="270" t="s">
        <v>1216</v>
      </c>
      <c r="E5242" s="277" t="s">
        <v>1233</v>
      </c>
      <c r="F5242" s="279" t="s">
        <v>880</v>
      </c>
    </row>
    <row r="5243" spans="1:6" x14ac:dyDescent="0.3">
      <c r="A5243" s="264" t="str">
        <f t="shared" si="81"/>
        <v>DickensIA</v>
      </c>
      <c r="B5243" s="269">
        <v>51333</v>
      </c>
      <c r="C5243" s="270" t="s">
        <v>4471</v>
      </c>
      <c r="D5243" s="270" t="s">
        <v>1216</v>
      </c>
      <c r="E5243" s="277" t="s">
        <v>1256</v>
      </c>
      <c r="F5243" s="279" t="s">
        <v>880</v>
      </c>
    </row>
    <row r="5244" spans="1:6" x14ac:dyDescent="0.3">
      <c r="A5244" s="264" t="str">
        <f t="shared" si="81"/>
        <v>YaleIA</v>
      </c>
      <c r="B5244" s="269">
        <v>50277</v>
      </c>
      <c r="C5244" s="270" t="s">
        <v>4472</v>
      </c>
      <c r="D5244" s="270" t="s">
        <v>1216</v>
      </c>
      <c r="E5244" s="277" t="s">
        <v>1229</v>
      </c>
      <c r="F5244" s="279" t="s">
        <v>880</v>
      </c>
    </row>
    <row r="5245" spans="1:6" x14ac:dyDescent="0.3">
      <c r="A5245" s="264" t="str">
        <f t="shared" si="81"/>
        <v>HarveyIA</v>
      </c>
      <c r="B5245" s="269">
        <v>50119</v>
      </c>
      <c r="C5245" s="270" t="s">
        <v>4473</v>
      </c>
      <c r="D5245" s="270" t="s">
        <v>1216</v>
      </c>
      <c r="E5245" s="277" t="s">
        <v>1252</v>
      </c>
      <c r="F5245" s="279" t="s">
        <v>880</v>
      </c>
    </row>
    <row r="5246" spans="1:6" x14ac:dyDescent="0.3">
      <c r="A5246" s="264" t="str">
        <f t="shared" si="81"/>
        <v>TracyIA</v>
      </c>
      <c r="B5246" s="269">
        <v>50256</v>
      </c>
      <c r="C5246" s="270" t="s">
        <v>2591</v>
      </c>
      <c r="D5246" s="270" t="s">
        <v>1216</v>
      </c>
      <c r="E5246" s="277" t="s">
        <v>1252</v>
      </c>
      <c r="F5246" s="279" t="s">
        <v>880</v>
      </c>
    </row>
    <row r="5247" spans="1:6" x14ac:dyDescent="0.3">
      <c r="A5247" s="264" t="str">
        <f t="shared" si="81"/>
        <v>MarathonIA</v>
      </c>
      <c r="B5247" s="269">
        <v>50565</v>
      </c>
      <c r="C5247" s="270" t="s">
        <v>3818</v>
      </c>
      <c r="D5247" s="270" t="s">
        <v>1216</v>
      </c>
      <c r="E5247" s="277" t="s">
        <v>1259</v>
      </c>
      <c r="F5247" s="279" t="s">
        <v>880</v>
      </c>
    </row>
    <row r="5248" spans="1:6" x14ac:dyDescent="0.3">
      <c r="A5248" s="264" t="str">
        <f t="shared" si="81"/>
        <v>PeruIA</v>
      </c>
      <c r="B5248" s="269">
        <v>50222</v>
      </c>
      <c r="C5248" s="270" t="s">
        <v>1389</v>
      </c>
      <c r="D5248" s="270" t="s">
        <v>1216</v>
      </c>
      <c r="E5248" s="277" t="s">
        <v>1229</v>
      </c>
      <c r="F5248" s="279" t="s">
        <v>880</v>
      </c>
    </row>
    <row r="5249" spans="1:6" x14ac:dyDescent="0.3">
      <c r="A5249" s="264" t="str">
        <f t="shared" si="81"/>
        <v>McCallsburgIA</v>
      </c>
      <c r="B5249" s="269">
        <v>50154</v>
      </c>
      <c r="C5249" s="270" t="s">
        <v>4474</v>
      </c>
      <c r="D5249" s="270" t="s">
        <v>1216</v>
      </c>
      <c r="E5249" s="277" t="s">
        <v>1218</v>
      </c>
      <c r="F5249" s="279" t="s">
        <v>880</v>
      </c>
    </row>
    <row r="5250" spans="1:6" x14ac:dyDescent="0.3">
      <c r="A5250" s="264" t="str">
        <f t="shared" si="81"/>
        <v>MacedoniaIA</v>
      </c>
      <c r="B5250" s="269">
        <v>51549</v>
      </c>
      <c r="C5250" s="270" t="s">
        <v>1523</v>
      </c>
      <c r="D5250" s="270" t="s">
        <v>1216</v>
      </c>
      <c r="E5250" s="277" t="s">
        <v>1246</v>
      </c>
      <c r="F5250" s="279" t="s">
        <v>880</v>
      </c>
    </row>
    <row r="5251" spans="1:6" x14ac:dyDescent="0.3">
      <c r="A5251" s="264" t="str">
        <f t="shared" si="81"/>
        <v>BettendorfIA</v>
      </c>
      <c r="B5251" s="269">
        <v>52767</v>
      </c>
      <c r="C5251" s="270" t="s">
        <v>4280</v>
      </c>
      <c r="D5251" s="270" t="s">
        <v>1216</v>
      </c>
      <c r="E5251" s="277" t="s">
        <v>1228</v>
      </c>
      <c r="F5251" s="279" t="s">
        <v>880</v>
      </c>
    </row>
    <row r="5252" spans="1:6" x14ac:dyDescent="0.3">
      <c r="A5252" s="264" t="str">
        <f t="shared" ref="A5252:A5315" si="82">CONCATENATE(C5252,D5252)</f>
        <v>LindenIA</v>
      </c>
      <c r="B5252" s="269">
        <v>50146</v>
      </c>
      <c r="C5252" s="270" t="s">
        <v>2950</v>
      </c>
      <c r="D5252" s="270" t="s">
        <v>1216</v>
      </c>
      <c r="E5252" s="277" t="s">
        <v>1229</v>
      </c>
      <c r="F5252" s="279" t="s">
        <v>880</v>
      </c>
    </row>
    <row r="5253" spans="1:6" x14ac:dyDescent="0.3">
      <c r="A5253" s="264" t="str">
        <f t="shared" si="82"/>
        <v>SmithlandIA</v>
      </c>
      <c r="B5253" s="269">
        <v>51056</v>
      </c>
      <c r="C5253" s="270" t="s">
        <v>4475</v>
      </c>
      <c r="D5253" s="270" t="s">
        <v>1216</v>
      </c>
      <c r="E5253" s="277" t="s">
        <v>1254</v>
      </c>
      <c r="F5253" s="279" t="s">
        <v>880</v>
      </c>
    </row>
    <row r="5254" spans="1:6" x14ac:dyDescent="0.3">
      <c r="A5254" s="264" t="str">
        <f t="shared" si="82"/>
        <v>BerwickIA</v>
      </c>
      <c r="B5254" s="269">
        <v>50032</v>
      </c>
      <c r="C5254" s="270" t="s">
        <v>4476</v>
      </c>
      <c r="D5254" s="270" t="s">
        <v>1216</v>
      </c>
      <c r="E5254" s="277" t="s">
        <v>1229</v>
      </c>
      <c r="F5254" s="279" t="s">
        <v>880</v>
      </c>
    </row>
    <row r="5255" spans="1:6" x14ac:dyDescent="0.3">
      <c r="A5255" s="264" t="str">
        <f t="shared" si="82"/>
        <v>MartensdaleIA</v>
      </c>
      <c r="B5255" s="269">
        <v>50160</v>
      </c>
      <c r="C5255" s="270" t="s">
        <v>4477</v>
      </c>
      <c r="D5255" s="270" t="s">
        <v>1216</v>
      </c>
      <c r="E5255" s="277" t="s">
        <v>1229</v>
      </c>
      <c r="F5255" s="279" t="s">
        <v>880</v>
      </c>
    </row>
    <row r="5256" spans="1:6" x14ac:dyDescent="0.3">
      <c r="A5256" s="264" t="str">
        <f t="shared" si="82"/>
        <v>HancockIA</v>
      </c>
      <c r="B5256" s="269">
        <v>51536</v>
      </c>
      <c r="C5256" s="270" t="s">
        <v>4478</v>
      </c>
      <c r="D5256" s="270" t="s">
        <v>1216</v>
      </c>
      <c r="E5256" s="277" t="s">
        <v>1246</v>
      </c>
      <c r="F5256" s="279" t="s">
        <v>880</v>
      </c>
    </row>
    <row r="5257" spans="1:6" x14ac:dyDescent="0.3">
      <c r="A5257" s="264" t="str">
        <f t="shared" si="82"/>
        <v>FertileIA</v>
      </c>
      <c r="B5257" s="269">
        <v>50434</v>
      </c>
      <c r="C5257" s="270" t="s">
        <v>4479</v>
      </c>
      <c r="D5257" s="270" t="s">
        <v>1216</v>
      </c>
      <c r="E5257" s="277" t="s">
        <v>1240</v>
      </c>
      <c r="F5257" s="279" t="s">
        <v>880</v>
      </c>
    </row>
    <row r="5258" spans="1:6" x14ac:dyDescent="0.3">
      <c r="A5258" s="264" t="str">
        <f t="shared" si="82"/>
        <v>PackwoodIA</v>
      </c>
      <c r="B5258" s="269">
        <v>52580</v>
      </c>
      <c r="C5258" s="270" t="s">
        <v>4480</v>
      </c>
      <c r="D5258" s="270" t="s">
        <v>1216</v>
      </c>
      <c r="E5258" s="277" t="s">
        <v>1201</v>
      </c>
      <c r="F5258" s="279" t="s">
        <v>880</v>
      </c>
    </row>
    <row r="5259" spans="1:6" x14ac:dyDescent="0.3">
      <c r="A5259" s="264" t="str">
        <f t="shared" si="82"/>
        <v>HastingsIA</v>
      </c>
      <c r="B5259" s="269">
        <v>51540</v>
      </c>
      <c r="C5259" s="270" t="s">
        <v>1802</v>
      </c>
      <c r="D5259" s="270" t="s">
        <v>1216</v>
      </c>
      <c r="E5259" s="277" t="s">
        <v>1246</v>
      </c>
      <c r="F5259" s="279" t="s">
        <v>880</v>
      </c>
    </row>
    <row r="5260" spans="1:6" x14ac:dyDescent="0.3">
      <c r="A5260" s="264" t="str">
        <f t="shared" si="82"/>
        <v>OnslowIA</v>
      </c>
      <c r="B5260" s="269">
        <v>52321</v>
      </c>
      <c r="C5260" s="270" t="s">
        <v>4481</v>
      </c>
      <c r="D5260" s="270" t="s">
        <v>1216</v>
      </c>
      <c r="E5260" s="277" t="s">
        <v>1225</v>
      </c>
      <c r="F5260" s="279" t="s">
        <v>880</v>
      </c>
    </row>
    <row r="5261" spans="1:6" x14ac:dyDescent="0.3">
      <c r="A5261" s="264" t="str">
        <f t="shared" si="82"/>
        <v>GraftonIA</v>
      </c>
      <c r="B5261" s="269">
        <v>50440</v>
      </c>
      <c r="C5261" s="270" t="s">
        <v>4482</v>
      </c>
      <c r="D5261" s="270" t="s">
        <v>1216</v>
      </c>
      <c r="E5261" s="277" t="s">
        <v>1240</v>
      </c>
      <c r="F5261" s="279" t="s">
        <v>880</v>
      </c>
    </row>
    <row r="5262" spans="1:6" x14ac:dyDescent="0.3">
      <c r="A5262" s="264" t="str">
        <f t="shared" si="82"/>
        <v>AllemanIA</v>
      </c>
      <c r="B5262" s="269">
        <v>50007</v>
      </c>
      <c r="C5262" s="270" t="s">
        <v>4483</v>
      </c>
      <c r="D5262" s="270" t="s">
        <v>1216</v>
      </c>
      <c r="E5262" s="277" t="s">
        <v>1229</v>
      </c>
      <c r="F5262" s="279" t="s">
        <v>880</v>
      </c>
    </row>
    <row r="5263" spans="1:6" x14ac:dyDescent="0.3">
      <c r="A5263" s="264" t="str">
        <f t="shared" si="82"/>
        <v>MoorlandIA</v>
      </c>
      <c r="B5263" s="269">
        <v>50566</v>
      </c>
      <c r="C5263" s="270" t="s">
        <v>4484</v>
      </c>
      <c r="D5263" s="270" t="s">
        <v>1216</v>
      </c>
      <c r="E5263" s="277" t="s">
        <v>1233</v>
      </c>
      <c r="F5263" s="279" t="s">
        <v>880</v>
      </c>
    </row>
    <row r="5264" spans="1:6" x14ac:dyDescent="0.3">
      <c r="A5264" s="264" t="str">
        <f t="shared" si="82"/>
        <v>ModaleIA</v>
      </c>
      <c r="B5264" s="269">
        <v>51556</v>
      </c>
      <c r="C5264" s="270" t="s">
        <v>4485</v>
      </c>
      <c r="D5264" s="270" t="s">
        <v>1216</v>
      </c>
      <c r="E5264" s="277" t="s">
        <v>1246</v>
      </c>
      <c r="F5264" s="279" t="s">
        <v>880</v>
      </c>
    </row>
    <row r="5265" spans="1:6" x14ac:dyDescent="0.3">
      <c r="A5265" s="264" t="str">
        <f t="shared" si="82"/>
        <v>MonmouthIA</v>
      </c>
      <c r="B5265" s="269">
        <v>52309</v>
      </c>
      <c r="C5265" s="270" t="s">
        <v>4486</v>
      </c>
      <c r="D5265" s="270" t="s">
        <v>1216</v>
      </c>
      <c r="E5265" s="277" t="s">
        <v>1225</v>
      </c>
      <c r="F5265" s="279" t="s">
        <v>880</v>
      </c>
    </row>
    <row r="5266" spans="1:6" x14ac:dyDescent="0.3">
      <c r="A5266" s="264" t="str">
        <f t="shared" si="82"/>
        <v>McClellandIA</v>
      </c>
      <c r="B5266" s="269">
        <v>51548</v>
      </c>
      <c r="C5266" s="270" t="s">
        <v>4487</v>
      </c>
      <c r="D5266" s="270" t="s">
        <v>1216</v>
      </c>
      <c r="E5266" s="277" t="s">
        <v>1246</v>
      </c>
      <c r="F5266" s="279" t="s">
        <v>880</v>
      </c>
    </row>
    <row r="5267" spans="1:6" x14ac:dyDescent="0.3">
      <c r="A5267" s="264" t="str">
        <f t="shared" si="82"/>
        <v>HanlontownIA</v>
      </c>
      <c r="B5267" s="269">
        <v>50444</v>
      </c>
      <c r="C5267" s="270" t="s">
        <v>4488</v>
      </c>
      <c r="D5267" s="270" t="s">
        <v>1216</v>
      </c>
      <c r="E5267" s="277" t="s">
        <v>1240</v>
      </c>
      <c r="F5267" s="279" t="s">
        <v>880</v>
      </c>
    </row>
    <row r="5268" spans="1:6" x14ac:dyDescent="0.3">
      <c r="A5268" s="264" t="str">
        <f t="shared" si="82"/>
        <v>BeamanIA</v>
      </c>
      <c r="B5268" s="269">
        <v>50609</v>
      </c>
      <c r="C5268" s="270" t="s">
        <v>4489</v>
      </c>
      <c r="D5268" s="270" t="s">
        <v>1216</v>
      </c>
      <c r="E5268" s="277" t="s">
        <v>1261</v>
      </c>
      <c r="F5268" s="279" t="s">
        <v>880</v>
      </c>
    </row>
    <row r="5269" spans="1:6" x14ac:dyDescent="0.3">
      <c r="A5269" s="264" t="str">
        <f t="shared" si="82"/>
        <v>University ParkIA</v>
      </c>
      <c r="B5269" s="269">
        <v>52595</v>
      </c>
      <c r="C5269" s="270" t="s">
        <v>3651</v>
      </c>
      <c r="D5269" s="270" t="s">
        <v>1216</v>
      </c>
      <c r="E5269" s="277" t="s">
        <v>1248</v>
      </c>
      <c r="F5269" s="279" t="s">
        <v>880</v>
      </c>
    </row>
    <row r="5270" spans="1:6" x14ac:dyDescent="0.3">
      <c r="A5270" s="264" t="str">
        <f t="shared" si="82"/>
        <v>FlorisIA</v>
      </c>
      <c r="B5270" s="269">
        <v>52560</v>
      </c>
      <c r="C5270" s="270" t="s">
        <v>4490</v>
      </c>
      <c r="D5270" s="270" t="s">
        <v>1216</v>
      </c>
      <c r="E5270" s="277" t="s">
        <v>1250</v>
      </c>
      <c r="F5270" s="279" t="s">
        <v>880</v>
      </c>
    </row>
    <row r="5271" spans="1:6" x14ac:dyDescent="0.3">
      <c r="A5271" s="264" t="str">
        <f t="shared" si="82"/>
        <v>RembrandtIA</v>
      </c>
      <c r="B5271" s="269">
        <v>50576</v>
      </c>
      <c r="C5271" s="270" t="s">
        <v>4491</v>
      </c>
      <c r="D5271" s="270" t="s">
        <v>1216</v>
      </c>
      <c r="E5271" s="277" t="s">
        <v>1259</v>
      </c>
      <c r="F5271" s="279" t="s">
        <v>880</v>
      </c>
    </row>
    <row r="5272" spans="1:6" x14ac:dyDescent="0.3">
      <c r="A5272" s="264" t="str">
        <f t="shared" si="82"/>
        <v>PulaskiIA</v>
      </c>
      <c r="B5272" s="269">
        <v>52584</v>
      </c>
      <c r="C5272" s="270" t="s">
        <v>4492</v>
      </c>
      <c r="D5272" s="270" t="s">
        <v>1216</v>
      </c>
      <c r="E5272" s="277" t="s">
        <v>1250</v>
      </c>
      <c r="F5272" s="279" t="s">
        <v>880</v>
      </c>
    </row>
    <row r="5273" spans="1:6" x14ac:dyDescent="0.3">
      <c r="A5273" s="264" t="str">
        <f t="shared" si="82"/>
        <v>Little SiouxIA</v>
      </c>
      <c r="B5273" s="269">
        <v>51545</v>
      </c>
      <c r="C5273" s="270" t="s">
        <v>4493</v>
      </c>
      <c r="D5273" s="270" t="s">
        <v>1216</v>
      </c>
      <c r="E5273" s="277" t="s">
        <v>1246</v>
      </c>
      <c r="F5273" s="279" t="s">
        <v>880</v>
      </c>
    </row>
    <row r="5274" spans="1:6" x14ac:dyDescent="0.3">
      <c r="A5274" s="264" t="str">
        <f t="shared" si="82"/>
        <v>ReasnorIA</v>
      </c>
      <c r="B5274" s="269">
        <v>50232</v>
      </c>
      <c r="C5274" s="270" t="s">
        <v>4494</v>
      </c>
      <c r="D5274" s="270" t="s">
        <v>1216</v>
      </c>
      <c r="E5274" s="277" t="s">
        <v>1244</v>
      </c>
      <c r="F5274" s="279" t="s">
        <v>880</v>
      </c>
    </row>
    <row r="5275" spans="1:6" x14ac:dyDescent="0.3">
      <c r="A5275" s="264" t="str">
        <f t="shared" si="82"/>
        <v>Fort MadisonIA</v>
      </c>
      <c r="B5275" s="269">
        <v>52624</v>
      </c>
      <c r="C5275" s="270" t="s">
        <v>4292</v>
      </c>
      <c r="D5275" s="270" t="s">
        <v>1216</v>
      </c>
      <c r="E5275" s="277" t="s">
        <v>1235</v>
      </c>
      <c r="F5275" s="279" t="s">
        <v>880</v>
      </c>
    </row>
    <row r="5276" spans="1:6" x14ac:dyDescent="0.3">
      <c r="A5276" s="264" t="str">
        <f t="shared" si="82"/>
        <v>MeserveyIA</v>
      </c>
      <c r="B5276" s="269">
        <v>50457</v>
      </c>
      <c r="C5276" s="270" t="s">
        <v>4495</v>
      </c>
      <c r="D5276" s="270" t="s">
        <v>1216</v>
      </c>
      <c r="E5276" s="277" t="s">
        <v>1240</v>
      </c>
      <c r="F5276" s="279" t="s">
        <v>880</v>
      </c>
    </row>
    <row r="5277" spans="1:6" x14ac:dyDescent="0.3">
      <c r="A5277" s="264" t="str">
        <f t="shared" si="82"/>
        <v>LiscombIA</v>
      </c>
      <c r="B5277" s="269">
        <v>50148</v>
      </c>
      <c r="C5277" s="270" t="s">
        <v>4496</v>
      </c>
      <c r="D5277" s="270" t="s">
        <v>1216</v>
      </c>
      <c r="E5277" s="277" t="s">
        <v>1238</v>
      </c>
      <c r="F5277" s="279" t="s">
        <v>880</v>
      </c>
    </row>
    <row r="5278" spans="1:6" x14ac:dyDescent="0.3">
      <c r="A5278" s="264" t="str">
        <f t="shared" si="82"/>
        <v>Pilot MoundIA</v>
      </c>
      <c r="B5278" s="269">
        <v>50223</v>
      </c>
      <c r="C5278" s="270" t="s">
        <v>4497</v>
      </c>
      <c r="D5278" s="270" t="s">
        <v>1216</v>
      </c>
      <c r="E5278" s="277" t="s">
        <v>1220</v>
      </c>
      <c r="F5278" s="279" t="s">
        <v>880</v>
      </c>
    </row>
    <row r="5279" spans="1:6" x14ac:dyDescent="0.3">
      <c r="A5279" s="264" t="str">
        <f t="shared" si="82"/>
        <v>Mount AuburnIA</v>
      </c>
      <c r="B5279" s="269">
        <v>52313</v>
      </c>
      <c r="C5279" s="270" t="s">
        <v>4498</v>
      </c>
      <c r="D5279" s="270" t="s">
        <v>1216</v>
      </c>
      <c r="E5279" s="277" t="s">
        <v>1225</v>
      </c>
      <c r="F5279" s="279" t="s">
        <v>880</v>
      </c>
    </row>
    <row r="5280" spans="1:6" x14ac:dyDescent="0.3">
      <c r="A5280" s="264" t="str">
        <f t="shared" si="82"/>
        <v>BryantIA</v>
      </c>
      <c r="B5280" s="269">
        <v>52727</v>
      </c>
      <c r="C5280" s="270" t="s">
        <v>1440</v>
      </c>
      <c r="D5280" s="270" t="s">
        <v>1216</v>
      </c>
      <c r="E5280" s="277" t="s">
        <v>1227</v>
      </c>
      <c r="F5280" s="279" t="s">
        <v>880</v>
      </c>
    </row>
    <row r="5281" spans="1:6" x14ac:dyDescent="0.3">
      <c r="A5281" s="264" t="str">
        <f t="shared" si="82"/>
        <v>WebbIA</v>
      </c>
      <c r="B5281" s="269">
        <v>51366</v>
      </c>
      <c r="C5281" s="270" t="s">
        <v>1489</v>
      </c>
      <c r="D5281" s="270" t="s">
        <v>1216</v>
      </c>
      <c r="E5281" s="277" t="s">
        <v>1256</v>
      </c>
      <c r="F5281" s="279" t="s">
        <v>880</v>
      </c>
    </row>
    <row r="5282" spans="1:6" x14ac:dyDescent="0.3">
      <c r="A5282" s="264" t="str">
        <f t="shared" si="82"/>
        <v>BeaconIA</v>
      </c>
      <c r="B5282" s="269">
        <v>52534</v>
      </c>
      <c r="C5282" s="270" t="s">
        <v>4499</v>
      </c>
      <c r="D5282" s="270" t="s">
        <v>1216</v>
      </c>
      <c r="E5282" s="277" t="s">
        <v>1248</v>
      </c>
      <c r="F5282" s="279" t="s">
        <v>880</v>
      </c>
    </row>
    <row r="5283" spans="1:6" x14ac:dyDescent="0.3">
      <c r="A5283" s="264" t="str">
        <f t="shared" si="82"/>
        <v>HendersonIA</v>
      </c>
      <c r="B5283" s="269">
        <v>51541</v>
      </c>
      <c r="C5283" s="270" t="s">
        <v>1749</v>
      </c>
      <c r="D5283" s="270" t="s">
        <v>1216</v>
      </c>
      <c r="E5283" s="277" t="s">
        <v>1246</v>
      </c>
      <c r="F5283" s="279" t="s">
        <v>880</v>
      </c>
    </row>
    <row r="5284" spans="1:6" x14ac:dyDescent="0.3">
      <c r="A5284" s="264" t="str">
        <f t="shared" si="82"/>
        <v>WatkinsIA</v>
      </c>
      <c r="B5284" s="269">
        <v>52354</v>
      </c>
      <c r="C5284" s="270" t="s">
        <v>3369</v>
      </c>
      <c r="D5284" s="270" t="s">
        <v>1216</v>
      </c>
      <c r="E5284" s="277" t="s">
        <v>1225</v>
      </c>
      <c r="F5284" s="279" t="s">
        <v>880</v>
      </c>
    </row>
    <row r="5285" spans="1:6" x14ac:dyDescent="0.3">
      <c r="A5285" s="264" t="str">
        <f t="shared" si="82"/>
        <v>SwanIA</v>
      </c>
      <c r="B5285" s="269">
        <v>50252</v>
      </c>
      <c r="C5285" s="270" t="s">
        <v>4500</v>
      </c>
      <c r="D5285" s="270" t="s">
        <v>1216</v>
      </c>
      <c r="E5285" s="277" t="s">
        <v>1252</v>
      </c>
      <c r="F5285" s="279" t="s">
        <v>880</v>
      </c>
    </row>
    <row r="5286" spans="1:6" x14ac:dyDescent="0.3">
      <c r="A5286" s="264" t="str">
        <f t="shared" si="82"/>
        <v>DedhamIA</v>
      </c>
      <c r="B5286" s="269">
        <v>51440</v>
      </c>
      <c r="C5286" s="270" t="s">
        <v>4501</v>
      </c>
      <c r="D5286" s="270" t="s">
        <v>1216</v>
      </c>
      <c r="E5286" s="277" t="s">
        <v>1223</v>
      </c>
      <c r="F5286" s="279" t="s">
        <v>880</v>
      </c>
    </row>
    <row r="5287" spans="1:6" x14ac:dyDescent="0.3">
      <c r="A5287" s="264" t="str">
        <f t="shared" si="82"/>
        <v>BoutonIA</v>
      </c>
      <c r="B5287" s="269">
        <v>50039</v>
      </c>
      <c r="C5287" s="270" t="s">
        <v>4502</v>
      </c>
      <c r="D5287" s="270" t="s">
        <v>1216</v>
      </c>
      <c r="E5287" s="277" t="s">
        <v>1229</v>
      </c>
      <c r="F5287" s="279" t="s">
        <v>880</v>
      </c>
    </row>
    <row r="5288" spans="1:6" x14ac:dyDescent="0.3">
      <c r="A5288" s="264" t="str">
        <f t="shared" si="82"/>
        <v>JamaicaIA</v>
      </c>
      <c r="B5288" s="269">
        <v>50128</v>
      </c>
      <c r="C5288" s="270" t="s">
        <v>4503</v>
      </c>
      <c r="D5288" s="270" t="s">
        <v>1216</v>
      </c>
      <c r="E5288" s="277" t="s">
        <v>1229</v>
      </c>
      <c r="F5288" s="279" t="s">
        <v>880</v>
      </c>
    </row>
    <row r="5289" spans="1:6" x14ac:dyDescent="0.3">
      <c r="A5289" s="264" t="str">
        <f t="shared" si="82"/>
        <v>Low MoorIA</v>
      </c>
      <c r="B5289" s="269">
        <v>52757</v>
      </c>
      <c r="C5289" s="270" t="s">
        <v>4504</v>
      </c>
      <c r="D5289" s="270" t="s">
        <v>1216</v>
      </c>
      <c r="E5289" s="277" t="s">
        <v>1227</v>
      </c>
      <c r="F5289" s="279" t="s">
        <v>880</v>
      </c>
    </row>
    <row r="5290" spans="1:6" x14ac:dyDescent="0.3">
      <c r="A5290" s="264" t="str">
        <f t="shared" si="82"/>
        <v>BarnumIA</v>
      </c>
      <c r="B5290" s="269">
        <v>50518</v>
      </c>
      <c r="C5290" s="270" t="s">
        <v>4505</v>
      </c>
      <c r="D5290" s="270" t="s">
        <v>1216</v>
      </c>
      <c r="E5290" s="277" t="s">
        <v>1233</v>
      </c>
      <c r="F5290" s="279" t="s">
        <v>880</v>
      </c>
    </row>
    <row r="5291" spans="1:6" x14ac:dyDescent="0.3">
      <c r="A5291" s="264" t="str">
        <f t="shared" si="82"/>
        <v>SwaledaleIA</v>
      </c>
      <c r="B5291" s="269">
        <v>50477</v>
      </c>
      <c r="C5291" s="270" t="s">
        <v>4506</v>
      </c>
      <c r="D5291" s="270" t="s">
        <v>1216</v>
      </c>
      <c r="E5291" s="277" t="s">
        <v>1240</v>
      </c>
      <c r="F5291" s="279" t="s">
        <v>880</v>
      </c>
    </row>
    <row r="5292" spans="1:6" x14ac:dyDescent="0.3">
      <c r="A5292" s="264" t="str">
        <f t="shared" si="82"/>
        <v>HaverhillIA</v>
      </c>
      <c r="B5292" s="269">
        <v>50120</v>
      </c>
      <c r="C5292" s="270" t="s">
        <v>4507</v>
      </c>
      <c r="D5292" s="270" t="s">
        <v>1216</v>
      </c>
      <c r="E5292" s="277" t="s">
        <v>1238</v>
      </c>
      <c r="F5292" s="279" t="s">
        <v>880</v>
      </c>
    </row>
    <row r="5293" spans="1:6" x14ac:dyDescent="0.3">
      <c r="A5293" s="264" t="str">
        <f t="shared" si="82"/>
        <v>Center JunctionIA</v>
      </c>
      <c r="B5293" s="269">
        <v>52212</v>
      </c>
      <c r="C5293" s="270" t="s">
        <v>4508</v>
      </c>
      <c r="D5293" s="270" t="s">
        <v>1216</v>
      </c>
      <c r="E5293" s="277" t="s">
        <v>1225</v>
      </c>
      <c r="F5293" s="279" t="s">
        <v>880</v>
      </c>
    </row>
    <row r="5294" spans="1:6" x14ac:dyDescent="0.3">
      <c r="A5294" s="264" t="str">
        <f t="shared" si="82"/>
        <v>SheldahlIA</v>
      </c>
      <c r="B5294" s="269">
        <v>50243</v>
      </c>
      <c r="C5294" s="270" t="s">
        <v>4509</v>
      </c>
      <c r="D5294" s="270" t="s">
        <v>1216</v>
      </c>
      <c r="E5294" s="277" t="s">
        <v>1229</v>
      </c>
      <c r="F5294" s="279" t="s">
        <v>880</v>
      </c>
    </row>
    <row r="5295" spans="1:6" x14ac:dyDescent="0.3">
      <c r="A5295" s="264" t="str">
        <f t="shared" si="82"/>
        <v>Barnes CityIA</v>
      </c>
      <c r="B5295" s="269">
        <v>50027</v>
      </c>
      <c r="C5295" s="270" t="s">
        <v>4510</v>
      </c>
      <c r="D5295" s="270" t="s">
        <v>1216</v>
      </c>
      <c r="E5295" s="277" t="s">
        <v>1248</v>
      </c>
      <c r="F5295" s="279" t="s">
        <v>880</v>
      </c>
    </row>
    <row r="5296" spans="1:6" x14ac:dyDescent="0.3">
      <c r="A5296" s="264" t="str">
        <f t="shared" si="82"/>
        <v>ClemonsIA</v>
      </c>
      <c r="B5296" s="269">
        <v>50051</v>
      </c>
      <c r="C5296" s="270" t="s">
        <v>4511</v>
      </c>
      <c r="D5296" s="270" t="s">
        <v>1216</v>
      </c>
      <c r="E5296" s="277" t="s">
        <v>1238</v>
      </c>
      <c r="F5296" s="279" t="s">
        <v>880</v>
      </c>
    </row>
    <row r="5297" spans="1:6" x14ac:dyDescent="0.3">
      <c r="A5297" s="264" t="str">
        <f t="shared" si="82"/>
        <v>VincentIA</v>
      </c>
      <c r="B5297" s="269">
        <v>50594</v>
      </c>
      <c r="C5297" s="270" t="s">
        <v>1408</v>
      </c>
      <c r="D5297" s="270" t="s">
        <v>1216</v>
      </c>
      <c r="E5297" s="277" t="s">
        <v>1233</v>
      </c>
      <c r="F5297" s="279" t="s">
        <v>880</v>
      </c>
    </row>
    <row r="5298" spans="1:6" x14ac:dyDescent="0.3">
      <c r="A5298" s="264" t="str">
        <f t="shared" si="82"/>
        <v>HamiltonIA</v>
      </c>
      <c r="B5298" s="269">
        <v>50116</v>
      </c>
      <c r="C5298" s="270" t="s">
        <v>3419</v>
      </c>
      <c r="D5298" s="270" t="s">
        <v>1216</v>
      </c>
      <c r="E5298" s="277" t="s">
        <v>1252</v>
      </c>
      <c r="F5298" s="279" t="s">
        <v>880</v>
      </c>
    </row>
    <row r="5299" spans="1:6" x14ac:dyDescent="0.3">
      <c r="A5299" s="264" t="str">
        <f t="shared" si="82"/>
        <v>YarmouthIA</v>
      </c>
      <c r="B5299" s="269">
        <v>52660</v>
      </c>
      <c r="C5299" s="270" t="s">
        <v>4512</v>
      </c>
      <c r="D5299" s="270" t="s">
        <v>1216</v>
      </c>
      <c r="E5299" s="277" t="s">
        <v>1221</v>
      </c>
      <c r="F5299" s="279" t="s">
        <v>880</v>
      </c>
    </row>
    <row r="5300" spans="1:6" x14ac:dyDescent="0.3">
      <c r="A5300" s="264" t="str">
        <f t="shared" si="82"/>
        <v>HalburIA</v>
      </c>
      <c r="B5300" s="269">
        <v>51444</v>
      </c>
      <c r="C5300" s="270" t="s">
        <v>4513</v>
      </c>
      <c r="D5300" s="270" t="s">
        <v>1216</v>
      </c>
      <c r="E5300" s="277" t="s">
        <v>1223</v>
      </c>
      <c r="F5300" s="279" t="s">
        <v>880</v>
      </c>
    </row>
    <row r="5301" spans="1:6" x14ac:dyDescent="0.3">
      <c r="A5301" s="264" t="str">
        <f t="shared" si="82"/>
        <v>LuzerneIA</v>
      </c>
      <c r="B5301" s="269">
        <v>52257</v>
      </c>
      <c r="C5301" s="270" t="s">
        <v>4514</v>
      </c>
      <c r="D5301" s="270" t="s">
        <v>1216</v>
      </c>
      <c r="E5301" s="277" t="s">
        <v>1225</v>
      </c>
      <c r="F5301" s="279" t="s">
        <v>880</v>
      </c>
    </row>
    <row r="5302" spans="1:6" x14ac:dyDescent="0.3">
      <c r="A5302" s="264" t="str">
        <f t="shared" si="82"/>
        <v>GreenvilleIA</v>
      </c>
      <c r="B5302" s="269">
        <v>51343</v>
      </c>
      <c r="C5302" s="270" t="s">
        <v>1706</v>
      </c>
      <c r="D5302" s="270" t="s">
        <v>1216</v>
      </c>
      <c r="E5302" s="277" t="s">
        <v>1256</v>
      </c>
      <c r="F5302" s="279" t="s">
        <v>880</v>
      </c>
    </row>
    <row r="5303" spans="1:6" x14ac:dyDescent="0.3">
      <c r="A5303" s="264" t="str">
        <f t="shared" si="82"/>
        <v>DawsonIA</v>
      </c>
      <c r="B5303" s="269">
        <v>50066</v>
      </c>
      <c r="C5303" s="270" t="s">
        <v>1572</v>
      </c>
      <c r="D5303" s="270" t="s">
        <v>1216</v>
      </c>
      <c r="E5303" s="277" t="s">
        <v>1229</v>
      </c>
      <c r="F5303" s="279" t="s">
        <v>880</v>
      </c>
    </row>
    <row r="5304" spans="1:6" x14ac:dyDescent="0.3">
      <c r="A5304" s="264" t="str">
        <f t="shared" si="82"/>
        <v>West ChesterIA</v>
      </c>
      <c r="B5304" s="269">
        <v>52359</v>
      </c>
      <c r="C5304" s="270" t="s">
        <v>4515</v>
      </c>
      <c r="D5304" s="270" t="s">
        <v>1216</v>
      </c>
      <c r="E5304" s="277" t="s">
        <v>1237</v>
      </c>
      <c r="F5304" s="279" t="s">
        <v>880</v>
      </c>
    </row>
    <row r="5305" spans="1:6" x14ac:dyDescent="0.3">
      <c r="A5305" s="264" t="str">
        <f t="shared" si="82"/>
        <v>DoughertyIA</v>
      </c>
      <c r="B5305" s="269">
        <v>50433</v>
      </c>
      <c r="C5305" s="270" t="s">
        <v>4516</v>
      </c>
      <c r="D5305" s="270" t="s">
        <v>1216</v>
      </c>
      <c r="E5305" s="277" t="s">
        <v>1240</v>
      </c>
      <c r="F5305" s="279" t="s">
        <v>880</v>
      </c>
    </row>
    <row r="5306" spans="1:6" x14ac:dyDescent="0.3">
      <c r="A5306" s="264" t="str">
        <f t="shared" si="82"/>
        <v>LuxemburgIA</v>
      </c>
      <c r="B5306" s="269">
        <v>52056</v>
      </c>
      <c r="C5306" s="270" t="s">
        <v>4517</v>
      </c>
      <c r="D5306" s="270" t="s">
        <v>1216</v>
      </c>
      <c r="E5306" s="277" t="s">
        <v>1231</v>
      </c>
      <c r="F5306" s="279" t="s">
        <v>880</v>
      </c>
    </row>
    <row r="5307" spans="1:6" x14ac:dyDescent="0.3">
      <c r="A5307" s="264" t="str">
        <f t="shared" si="82"/>
        <v>Long GroveIA</v>
      </c>
      <c r="B5307" s="269">
        <v>52758</v>
      </c>
      <c r="C5307" s="270" t="s">
        <v>4360</v>
      </c>
      <c r="D5307" s="270" t="s">
        <v>1216</v>
      </c>
      <c r="E5307" s="277" t="s">
        <v>1228</v>
      </c>
      <c r="F5307" s="279" t="s">
        <v>880</v>
      </c>
    </row>
    <row r="5308" spans="1:6" x14ac:dyDescent="0.3">
      <c r="A5308" s="264" t="str">
        <f t="shared" si="82"/>
        <v>MacksburgIA</v>
      </c>
      <c r="B5308" s="269">
        <v>50155</v>
      </c>
      <c r="C5308" s="270" t="s">
        <v>4518</v>
      </c>
      <c r="D5308" s="270" t="s">
        <v>1216</v>
      </c>
      <c r="E5308" s="277" t="s">
        <v>1229</v>
      </c>
      <c r="F5308" s="279" t="s">
        <v>880</v>
      </c>
    </row>
    <row r="5309" spans="1:6" x14ac:dyDescent="0.3">
      <c r="A5309" s="264" t="str">
        <f t="shared" si="82"/>
        <v>CedarIA</v>
      </c>
      <c r="B5309" s="269">
        <v>52543</v>
      </c>
      <c r="C5309" s="270" t="s">
        <v>4519</v>
      </c>
      <c r="D5309" s="270" t="s">
        <v>1216</v>
      </c>
      <c r="E5309" s="277" t="s">
        <v>1248</v>
      </c>
      <c r="F5309" s="279" t="s">
        <v>880</v>
      </c>
    </row>
    <row r="5310" spans="1:6" x14ac:dyDescent="0.3">
      <c r="A5310" s="264" t="str">
        <f t="shared" si="82"/>
        <v>WaukeeIA</v>
      </c>
      <c r="B5310" s="269">
        <v>50038</v>
      </c>
      <c r="C5310" s="270" t="s">
        <v>4288</v>
      </c>
      <c r="D5310" s="270" t="s">
        <v>1216</v>
      </c>
      <c r="E5310" s="277" t="s">
        <v>1229</v>
      </c>
      <c r="F5310" s="279" t="s">
        <v>880</v>
      </c>
    </row>
    <row r="5311" spans="1:6" x14ac:dyDescent="0.3">
      <c r="A5311" s="264" t="str">
        <f t="shared" si="82"/>
        <v>OtoIA</v>
      </c>
      <c r="B5311" s="269">
        <v>51044</v>
      </c>
      <c r="C5311" s="270" t="s">
        <v>4520</v>
      </c>
      <c r="D5311" s="270" t="s">
        <v>1216</v>
      </c>
      <c r="E5311" s="277" t="s">
        <v>1254</v>
      </c>
      <c r="F5311" s="279" t="s">
        <v>880</v>
      </c>
    </row>
    <row r="5312" spans="1:6" x14ac:dyDescent="0.3">
      <c r="A5312" s="264" t="str">
        <f t="shared" si="82"/>
        <v>FrederikaIA</v>
      </c>
      <c r="B5312" s="269">
        <v>50631</v>
      </c>
      <c r="C5312" s="270" t="s">
        <v>4521</v>
      </c>
      <c r="D5312" s="270" t="s">
        <v>1216</v>
      </c>
      <c r="E5312" s="277" t="s">
        <v>1261</v>
      </c>
      <c r="F5312" s="279" t="s">
        <v>880</v>
      </c>
    </row>
    <row r="5313" spans="1:6" x14ac:dyDescent="0.3">
      <c r="A5313" s="264" t="str">
        <f t="shared" si="82"/>
        <v>BoxholmIA</v>
      </c>
      <c r="B5313" s="269">
        <v>50040</v>
      </c>
      <c r="C5313" s="270" t="s">
        <v>4522</v>
      </c>
      <c r="D5313" s="270" t="s">
        <v>1216</v>
      </c>
      <c r="E5313" s="277" t="s">
        <v>1220</v>
      </c>
      <c r="F5313" s="279" t="s">
        <v>880</v>
      </c>
    </row>
    <row r="5314" spans="1:6" x14ac:dyDescent="0.3">
      <c r="A5314" s="264" t="str">
        <f t="shared" si="82"/>
        <v>Saint AnthonyIA</v>
      </c>
      <c r="B5314" s="269">
        <v>50239</v>
      </c>
      <c r="C5314" s="270" t="s">
        <v>4523</v>
      </c>
      <c r="D5314" s="270" t="s">
        <v>1216</v>
      </c>
      <c r="E5314" s="277" t="s">
        <v>1238</v>
      </c>
      <c r="F5314" s="279" t="s">
        <v>880</v>
      </c>
    </row>
    <row r="5315" spans="1:6" x14ac:dyDescent="0.3">
      <c r="A5315" s="264" t="str">
        <f t="shared" si="82"/>
        <v>LidderdaleIA</v>
      </c>
      <c r="B5315" s="269">
        <v>51452</v>
      </c>
      <c r="C5315" s="270" t="s">
        <v>4524</v>
      </c>
      <c r="D5315" s="270" t="s">
        <v>1216</v>
      </c>
      <c r="E5315" s="277" t="s">
        <v>1223</v>
      </c>
      <c r="F5315" s="279" t="s">
        <v>880</v>
      </c>
    </row>
    <row r="5316" spans="1:6" x14ac:dyDescent="0.3">
      <c r="A5316" s="264" t="str">
        <f t="shared" ref="A5316:A5379" si="83">CONCATENATE(C5316,D5316)</f>
        <v>FostoriaIA</v>
      </c>
      <c r="B5316" s="269">
        <v>51340</v>
      </c>
      <c r="C5316" s="270" t="s">
        <v>4525</v>
      </c>
      <c r="D5316" s="270" t="s">
        <v>1216</v>
      </c>
      <c r="E5316" s="277" t="s">
        <v>1256</v>
      </c>
      <c r="F5316" s="279" t="s">
        <v>880</v>
      </c>
    </row>
    <row r="5317" spans="1:6" x14ac:dyDescent="0.3">
      <c r="A5317" s="264" t="str">
        <f t="shared" si="83"/>
        <v>MagnoliaIA</v>
      </c>
      <c r="B5317" s="269">
        <v>51550</v>
      </c>
      <c r="C5317" s="270" t="s">
        <v>976</v>
      </c>
      <c r="D5317" s="270" t="s">
        <v>1216</v>
      </c>
      <c r="E5317" s="277" t="s">
        <v>1246</v>
      </c>
      <c r="F5317" s="279" t="s">
        <v>880</v>
      </c>
    </row>
    <row r="5318" spans="1:6" x14ac:dyDescent="0.3">
      <c r="A5318" s="264" t="str">
        <f t="shared" si="83"/>
        <v>PattersonIA</v>
      </c>
      <c r="B5318" s="269">
        <v>50218</v>
      </c>
      <c r="C5318" s="270" t="s">
        <v>2753</v>
      </c>
      <c r="D5318" s="270" t="s">
        <v>1216</v>
      </c>
      <c r="E5318" s="277" t="s">
        <v>1229</v>
      </c>
      <c r="F5318" s="279" t="s">
        <v>880</v>
      </c>
    </row>
    <row r="5319" spans="1:6" x14ac:dyDescent="0.3">
      <c r="A5319" s="264" t="str">
        <f t="shared" si="83"/>
        <v>MineolaIA</v>
      </c>
      <c r="B5319" s="269">
        <v>51554</v>
      </c>
      <c r="C5319" s="270" t="s">
        <v>4526</v>
      </c>
      <c r="D5319" s="270" t="s">
        <v>1216</v>
      </c>
      <c r="E5319" s="277" t="s">
        <v>1246</v>
      </c>
      <c r="F5319" s="279" t="s">
        <v>880</v>
      </c>
    </row>
    <row r="5320" spans="1:6" x14ac:dyDescent="0.3">
      <c r="A5320" s="264" t="str">
        <f t="shared" si="83"/>
        <v>StoutIA</v>
      </c>
      <c r="B5320" s="269">
        <v>50673</v>
      </c>
      <c r="C5320" s="270" t="s">
        <v>4527</v>
      </c>
      <c r="D5320" s="270" t="s">
        <v>1216</v>
      </c>
      <c r="E5320" s="277" t="s">
        <v>1261</v>
      </c>
      <c r="F5320" s="279" t="s">
        <v>880</v>
      </c>
    </row>
    <row r="5321" spans="1:6" x14ac:dyDescent="0.3">
      <c r="A5321" s="264" t="str">
        <f t="shared" si="83"/>
        <v>BrunsvilleIA</v>
      </c>
      <c r="B5321" s="269">
        <v>51008</v>
      </c>
      <c r="C5321" s="270" t="s">
        <v>4528</v>
      </c>
      <c r="D5321" s="270" t="s">
        <v>1216</v>
      </c>
      <c r="E5321" s="277" t="s">
        <v>1254</v>
      </c>
      <c r="F5321" s="279" t="s">
        <v>880</v>
      </c>
    </row>
    <row r="5322" spans="1:6" x14ac:dyDescent="0.3">
      <c r="A5322" s="264" t="str">
        <f t="shared" si="83"/>
        <v>KirkvilleIA</v>
      </c>
      <c r="B5322" s="269">
        <v>52566</v>
      </c>
      <c r="C5322" s="270" t="s">
        <v>4529</v>
      </c>
      <c r="D5322" s="270" t="s">
        <v>1216</v>
      </c>
      <c r="E5322" s="277" t="s">
        <v>1250</v>
      </c>
      <c r="F5322" s="279" t="s">
        <v>880</v>
      </c>
    </row>
    <row r="5323" spans="1:6" x14ac:dyDescent="0.3">
      <c r="A5323" s="264" t="str">
        <f t="shared" si="83"/>
        <v>PrairieburgIA</v>
      </c>
      <c r="B5323" s="269">
        <v>52219</v>
      </c>
      <c r="C5323" s="270" t="s">
        <v>4530</v>
      </c>
      <c r="D5323" s="270" t="s">
        <v>1216</v>
      </c>
      <c r="E5323" s="277" t="s">
        <v>1225</v>
      </c>
      <c r="F5323" s="279" t="s">
        <v>880</v>
      </c>
    </row>
    <row r="5324" spans="1:6" x14ac:dyDescent="0.3">
      <c r="A5324" s="264" t="str">
        <f t="shared" si="83"/>
        <v>WeltonIA</v>
      </c>
      <c r="B5324" s="269">
        <v>52774</v>
      </c>
      <c r="C5324" s="270" t="s">
        <v>4531</v>
      </c>
      <c r="D5324" s="270" t="s">
        <v>1216</v>
      </c>
      <c r="E5324" s="277" t="s">
        <v>1227</v>
      </c>
      <c r="F5324" s="279" t="s">
        <v>880</v>
      </c>
    </row>
    <row r="5325" spans="1:6" x14ac:dyDescent="0.3">
      <c r="A5325" s="264" t="str">
        <f t="shared" si="83"/>
        <v>SuperiorIA</v>
      </c>
      <c r="B5325" s="269">
        <v>51363</v>
      </c>
      <c r="C5325" s="270" t="s">
        <v>143</v>
      </c>
      <c r="D5325" s="270" t="s">
        <v>1216</v>
      </c>
      <c r="E5325" s="277" t="s">
        <v>1257</v>
      </c>
      <c r="F5325" s="279" t="s">
        <v>880</v>
      </c>
    </row>
    <row r="5326" spans="1:6" x14ac:dyDescent="0.3">
      <c r="A5326" s="264" t="str">
        <f t="shared" si="83"/>
        <v>DunkertonIA</v>
      </c>
      <c r="B5326" s="269">
        <v>50623</v>
      </c>
      <c r="C5326" s="270" t="s">
        <v>4379</v>
      </c>
      <c r="D5326" s="270" t="s">
        <v>1216</v>
      </c>
      <c r="E5326" s="277" t="s">
        <v>1261</v>
      </c>
      <c r="F5326" s="279" t="s">
        <v>880</v>
      </c>
    </row>
    <row r="5327" spans="1:6" x14ac:dyDescent="0.3">
      <c r="A5327" s="264" t="str">
        <f t="shared" si="83"/>
        <v>Saint CharlesIA</v>
      </c>
      <c r="B5327" s="269">
        <v>50241</v>
      </c>
      <c r="C5327" s="270" t="s">
        <v>4355</v>
      </c>
      <c r="D5327" s="270" t="s">
        <v>1216</v>
      </c>
      <c r="E5327" s="277" t="s">
        <v>1229</v>
      </c>
      <c r="F5327" s="279" t="s">
        <v>880</v>
      </c>
    </row>
    <row r="5328" spans="1:6" x14ac:dyDescent="0.3">
      <c r="A5328" s="264" t="str">
        <f t="shared" si="83"/>
        <v>HoughtonIA</v>
      </c>
      <c r="B5328" s="269">
        <v>52631</v>
      </c>
      <c r="C5328" s="270" t="s">
        <v>1592</v>
      </c>
      <c r="D5328" s="270" t="s">
        <v>1216</v>
      </c>
      <c r="E5328" s="277" t="s">
        <v>1235</v>
      </c>
      <c r="F5328" s="279" t="s">
        <v>880</v>
      </c>
    </row>
    <row r="5329" spans="1:6" x14ac:dyDescent="0.3">
      <c r="A5329" s="264" t="str">
        <f t="shared" si="83"/>
        <v>MuscatineIA</v>
      </c>
      <c r="B5329" s="269">
        <v>52759</v>
      </c>
      <c r="C5329" s="270" t="s">
        <v>1242</v>
      </c>
      <c r="D5329" s="270" t="s">
        <v>1216</v>
      </c>
      <c r="E5329" s="277" t="s">
        <v>1242</v>
      </c>
      <c r="F5329" s="279" t="s">
        <v>880</v>
      </c>
    </row>
    <row r="5330" spans="1:6" x14ac:dyDescent="0.3">
      <c r="A5330" s="264" t="str">
        <f t="shared" si="83"/>
        <v>FergusonIA</v>
      </c>
      <c r="B5330" s="269">
        <v>50078</v>
      </c>
      <c r="C5330" s="270" t="s">
        <v>4532</v>
      </c>
      <c r="D5330" s="270" t="s">
        <v>1216</v>
      </c>
      <c r="E5330" s="277" t="s">
        <v>1238</v>
      </c>
      <c r="F5330" s="279" t="s">
        <v>880</v>
      </c>
    </row>
    <row r="5331" spans="1:6" x14ac:dyDescent="0.3">
      <c r="A5331" s="264" t="str">
        <f t="shared" si="83"/>
        <v>BurnsideIA</v>
      </c>
      <c r="B5331" s="269">
        <v>50521</v>
      </c>
      <c r="C5331" s="270" t="s">
        <v>4533</v>
      </c>
      <c r="D5331" s="270" t="s">
        <v>1216</v>
      </c>
      <c r="E5331" s="277" t="s">
        <v>1233</v>
      </c>
      <c r="F5331" s="279" t="s">
        <v>880</v>
      </c>
    </row>
    <row r="5332" spans="1:6" x14ac:dyDescent="0.3">
      <c r="A5332" s="264" t="str">
        <f t="shared" si="83"/>
        <v>HornickIA</v>
      </c>
      <c r="B5332" s="269">
        <v>51015</v>
      </c>
      <c r="C5332" s="270" t="s">
        <v>4444</v>
      </c>
      <c r="D5332" s="270" t="s">
        <v>1216</v>
      </c>
      <c r="E5332" s="277" t="s">
        <v>1254</v>
      </c>
      <c r="F5332" s="279" t="s">
        <v>880</v>
      </c>
    </row>
    <row r="5333" spans="1:6" x14ac:dyDescent="0.3">
      <c r="A5333" s="264" t="str">
        <f t="shared" si="83"/>
        <v>LutherIA</v>
      </c>
      <c r="B5333" s="269">
        <v>50152</v>
      </c>
      <c r="C5333" s="270" t="s">
        <v>4534</v>
      </c>
      <c r="D5333" s="270" t="s">
        <v>1216</v>
      </c>
      <c r="E5333" s="277" t="s">
        <v>1220</v>
      </c>
      <c r="F5333" s="279" t="s">
        <v>880</v>
      </c>
    </row>
    <row r="5334" spans="1:6" x14ac:dyDescent="0.3">
      <c r="A5334" s="264" t="str">
        <f t="shared" si="83"/>
        <v>Saint PaulIA</v>
      </c>
      <c r="B5334" s="269">
        <v>52657</v>
      </c>
      <c r="C5334" s="270" t="s">
        <v>2121</v>
      </c>
      <c r="D5334" s="270" t="s">
        <v>1216</v>
      </c>
      <c r="E5334" s="277" t="s">
        <v>1235</v>
      </c>
      <c r="F5334" s="279" t="s">
        <v>880</v>
      </c>
    </row>
    <row r="5335" spans="1:6" x14ac:dyDescent="0.3">
      <c r="A5335" s="264" t="str">
        <f t="shared" si="83"/>
        <v>AnamosaIA</v>
      </c>
      <c r="B5335" s="269">
        <v>52312</v>
      </c>
      <c r="C5335" s="270" t="s">
        <v>4301</v>
      </c>
      <c r="D5335" s="270" t="s">
        <v>1216</v>
      </c>
      <c r="E5335" s="277" t="s">
        <v>1225</v>
      </c>
      <c r="F5335" s="279" t="s">
        <v>880</v>
      </c>
    </row>
    <row r="5336" spans="1:6" x14ac:dyDescent="0.3">
      <c r="A5336" s="264" t="str">
        <f t="shared" si="83"/>
        <v>Mason CityIA</v>
      </c>
      <c r="B5336" s="269">
        <v>50467</v>
      </c>
      <c r="C5336" s="270" t="s">
        <v>1240</v>
      </c>
      <c r="D5336" s="270" t="s">
        <v>1216</v>
      </c>
      <c r="E5336" s="277" t="s">
        <v>1240</v>
      </c>
      <c r="F5336" s="279" t="s">
        <v>880</v>
      </c>
    </row>
    <row r="5337" spans="1:6" x14ac:dyDescent="0.3">
      <c r="A5337" s="264" t="str">
        <f t="shared" si="83"/>
        <v>MorrisonIA</v>
      </c>
      <c r="B5337" s="269">
        <v>50657</v>
      </c>
      <c r="C5337" s="270" t="s">
        <v>3294</v>
      </c>
      <c r="D5337" s="270" t="s">
        <v>1216</v>
      </c>
      <c r="E5337" s="277" t="s">
        <v>1261</v>
      </c>
      <c r="F5337" s="279" t="s">
        <v>880</v>
      </c>
    </row>
    <row r="5338" spans="1:6" x14ac:dyDescent="0.3">
      <c r="A5338" s="264" t="str">
        <f t="shared" si="83"/>
        <v>OyensIA</v>
      </c>
      <c r="B5338" s="269">
        <v>51045</v>
      </c>
      <c r="C5338" s="270" t="s">
        <v>4535</v>
      </c>
      <c r="D5338" s="270" t="s">
        <v>1216</v>
      </c>
      <c r="E5338" s="277" t="s">
        <v>1254</v>
      </c>
      <c r="F5338" s="279" t="s">
        <v>880</v>
      </c>
    </row>
    <row r="5339" spans="1:6" x14ac:dyDescent="0.3">
      <c r="A5339" s="264" t="str">
        <f t="shared" si="83"/>
        <v>RalstonIA</v>
      </c>
      <c r="B5339" s="269">
        <v>51459</v>
      </c>
      <c r="C5339" s="270" t="s">
        <v>4536</v>
      </c>
      <c r="D5339" s="270" t="s">
        <v>1216</v>
      </c>
      <c r="E5339" s="277" t="s">
        <v>1223</v>
      </c>
      <c r="F5339" s="279" t="s">
        <v>880</v>
      </c>
    </row>
    <row r="5340" spans="1:6" x14ac:dyDescent="0.3">
      <c r="A5340" s="264" t="str">
        <f t="shared" si="83"/>
        <v>ChillicotheIA</v>
      </c>
      <c r="B5340" s="269">
        <v>52548</v>
      </c>
      <c r="C5340" s="270" t="s">
        <v>1960</v>
      </c>
      <c r="D5340" s="270" t="s">
        <v>1216</v>
      </c>
      <c r="E5340" s="277" t="s">
        <v>1250</v>
      </c>
      <c r="F5340" s="279" t="s">
        <v>880</v>
      </c>
    </row>
    <row r="5341" spans="1:6" x14ac:dyDescent="0.3">
      <c r="A5341" s="264" t="str">
        <f t="shared" si="83"/>
        <v>BeaverIA</v>
      </c>
      <c r="B5341" s="269">
        <v>50031</v>
      </c>
      <c r="C5341" s="270" t="s">
        <v>4537</v>
      </c>
      <c r="D5341" s="270" t="s">
        <v>1216</v>
      </c>
      <c r="E5341" s="277" t="s">
        <v>1220</v>
      </c>
      <c r="F5341" s="279" t="s">
        <v>880</v>
      </c>
    </row>
    <row r="5342" spans="1:6" x14ac:dyDescent="0.3">
      <c r="A5342" s="264" t="str">
        <f t="shared" si="83"/>
        <v>MingoIA</v>
      </c>
      <c r="B5342" s="269">
        <v>50127</v>
      </c>
      <c r="C5342" s="270" t="s">
        <v>4430</v>
      </c>
      <c r="D5342" s="270" t="s">
        <v>1216</v>
      </c>
      <c r="E5342" s="277" t="s">
        <v>1244</v>
      </c>
      <c r="F5342" s="279" t="s">
        <v>880</v>
      </c>
    </row>
    <row r="5343" spans="1:6" x14ac:dyDescent="0.3">
      <c r="A5343" s="264" t="str">
        <f t="shared" si="83"/>
        <v>Gillett GroveIA</v>
      </c>
      <c r="B5343" s="269">
        <v>51341</v>
      </c>
      <c r="C5343" s="270" t="s">
        <v>4538</v>
      </c>
      <c r="D5343" s="270" t="s">
        <v>1216</v>
      </c>
      <c r="E5343" s="277" t="s">
        <v>1256</v>
      </c>
      <c r="F5343" s="279" t="s">
        <v>880</v>
      </c>
    </row>
    <row r="5344" spans="1:6" x14ac:dyDescent="0.3">
      <c r="A5344" s="264" t="str">
        <f t="shared" si="83"/>
        <v>BevingtonIA</v>
      </c>
      <c r="B5344" s="269">
        <v>50033</v>
      </c>
      <c r="C5344" s="270" t="s">
        <v>4539</v>
      </c>
      <c r="D5344" s="270" t="s">
        <v>1216</v>
      </c>
      <c r="E5344" s="277" t="s">
        <v>1229</v>
      </c>
      <c r="F5344" s="279" t="s">
        <v>880</v>
      </c>
    </row>
    <row r="5345" spans="1:6" x14ac:dyDescent="0.3">
      <c r="A5345" s="264" t="str">
        <f t="shared" si="83"/>
        <v>ClintonIA</v>
      </c>
      <c r="B5345" s="269">
        <v>52771</v>
      </c>
      <c r="C5345" s="270" t="s">
        <v>1227</v>
      </c>
      <c r="D5345" s="270" t="s">
        <v>1216</v>
      </c>
      <c r="E5345" s="277" t="s">
        <v>1227</v>
      </c>
      <c r="F5345" s="279" t="s">
        <v>880</v>
      </c>
    </row>
    <row r="5346" spans="1:6" x14ac:dyDescent="0.3">
      <c r="A5346" s="264" t="str">
        <f t="shared" si="83"/>
        <v>MonticelloIA</v>
      </c>
      <c r="B5346" s="269">
        <v>52252</v>
      </c>
      <c r="C5346" s="270" t="s">
        <v>3836</v>
      </c>
      <c r="D5346" s="270" t="s">
        <v>1216</v>
      </c>
      <c r="E5346" s="277" t="s">
        <v>1225</v>
      </c>
      <c r="F5346" s="279" t="s">
        <v>880</v>
      </c>
    </row>
    <row r="5347" spans="1:6" x14ac:dyDescent="0.3">
      <c r="A5347" s="264" t="str">
        <f t="shared" si="83"/>
        <v>Liberty CenterIA</v>
      </c>
      <c r="B5347" s="269">
        <v>50145</v>
      </c>
      <c r="C5347" s="270" t="s">
        <v>4540</v>
      </c>
      <c r="D5347" s="270" t="s">
        <v>1216</v>
      </c>
      <c r="E5347" s="277" t="s">
        <v>1229</v>
      </c>
      <c r="F5347" s="279" t="s">
        <v>880</v>
      </c>
    </row>
    <row r="5348" spans="1:6" x14ac:dyDescent="0.3">
      <c r="A5348" s="264" t="str">
        <f t="shared" si="83"/>
        <v>SullyIA</v>
      </c>
      <c r="B5348" s="269">
        <v>50137</v>
      </c>
      <c r="C5348" s="270" t="s">
        <v>4391</v>
      </c>
      <c r="D5348" s="270" t="s">
        <v>1216</v>
      </c>
      <c r="E5348" s="277" t="s">
        <v>1244</v>
      </c>
      <c r="F5348" s="279" t="s">
        <v>880</v>
      </c>
    </row>
    <row r="5349" spans="1:6" x14ac:dyDescent="0.3">
      <c r="A5349" s="264" t="str">
        <f t="shared" si="83"/>
        <v>MeridianID</v>
      </c>
      <c r="B5349" s="269">
        <v>83646</v>
      </c>
      <c r="C5349" s="270" t="s">
        <v>1716</v>
      </c>
      <c r="D5349" s="270" t="s">
        <v>1263</v>
      </c>
      <c r="E5349" s="277" t="s">
        <v>921</v>
      </c>
      <c r="F5349" s="279" t="s">
        <v>881</v>
      </c>
    </row>
    <row r="5350" spans="1:6" x14ac:dyDescent="0.3">
      <c r="A5350" s="264" t="str">
        <f t="shared" si="83"/>
        <v>Twin FallsID</v>
      </c>
      <c r="B5350" s="269">
        <v>83301</v>
      </c>
      <c r="C5350" s="270" t="s">
        <v>1287</v>
      </c>
      <c r="D5350" s="270" t="s">
        <v>1263</v>
      </c>
      <c r="E5350" s="277" t="s">
        <v>1287</v>
      </c>
      <c r="F5350" s="279" t="s">
        <v>881</v>
      </c>
    </row>
    <row r="5351" spans="1:6" x14ac:dyDescent="0.3">
      <c r="A5351" s="264" t="str">
        <f t="shared" si="83"/>
        <v>BoiseID</v>
      </c>
      <c r="B5351" s="269">
        <v>83709</v>
      </c>
      <c r="C5351" s="270" t="s">
        <v>920</v>
      </c>
      <c r="D5351" s="270" t="s">
        <v>1263</v>
      </c>
      <c r="E5351" s="277" t="s">
        <v>921</v>
      </c>
      <c r="F5351" s="279" t="s">
        <v>881</v>
      </c>
    </row>
    <row r="5352" spans="1:6" x14ac:dyDescent="0.3">
      <c r="A5352" s="264" t="str">
        <f t="shared" si="83"/>
        <v>MeridianID</v>
      </c>
      <c r="B5352" s="269">
        <v>83642</v>
      </c>
      <c r="C5352" s="270" t="s">
        <v>1716</v>
      </c>
      <c r="D5352" s="270" t="s">
        <v>1263</v>
      </c>
      <c r="E5352" s="277" t="s">
        <v>921</v>
      </c>
      <c r="F5352" s="279" t="s">
        <v>881</v>
      </c>
    </row>
    <row r="5353" spans="1:6" x14ac:dyDescent="0.3">
      <c r="A5353" s="264" t="str">
        <f t="shared" si="83"/>
        <v>NampaID</v>
      </c>
      <c r="B5353" s="269">
        <v>83686</v>
      </c>
      <c r="C5353" s="270" t="s">
        <v>4541</v>
      </c>
      <c r="D5353" s="270" t="s">
        <v>1263</v>
      </c>
      <c r="E5353" s="277" t="s">
        <v>921</v>
      </c>
      <c r="F5353" s="279" t="s">
        <v>881</v>
      </c>
    </row>
    <row r="5354" spans="1:6" x14ac:dyDescent="0.3">
      <c r="A5354" s="264" t="str">
        <f t="shared" si="83"/>
        <v>Post FallsID</v>
      </c>
      <c r="B5354" s="269">
        <v>83854</v>
      </c>
      <c r="C5354" s="270" t="s">
        <v>4542</v>
      </c>
      <c r="D5354" s="270" t="s">
        <v>1263</v>
      </c>
      <c r="E5354" s="277" t="s">
        <v>1268</v>
      </c>
      <c r="F5354" s="279" t="s">
        <v>881</v>
      </c>
    </row>
    <row r="5355" spans="1:6" x14ac:dyDescent="0.3">
      <c r="A5355" s="264" t="str">
        <f t="shared" si="83"/>
        <v>BoiseID</v>
      </c>
      <c r="B5355" s="269">
        <v>83704</v>
      </c>
      <c r="C5355" s="270" t="s">
        <v>920</v>
      </c>
      <c r="D5355" s="270" t="s">
        <v>1263</v>
      </c>
      <c r="E5355" s="277" t="s">
        <v>921</v>
      </c>
      <c r="F5355" s="279" t="s">
        <v>881</v>
      </c>
    </row>
    <row r="5356" spans="1:6" x14ac:dyDescent="0.3">
      <c r="A5356" s="264" t="str">
        <f t="shared" si="83"/>
        <v>LewistonID</v>
      </c>
      <c r="B5356" s="269">
        <v>83501</v>
      </c>
      <c r="C5356" s="270" t="s">
        <v>1275</v>
      </c>
      <c r="D5356" s="270" t="s">
        <v>1263</v>
      </c>
      <c r="E5356" s="277" t="s">
        <v>1275</v>
      </c>
      <c r="F5356" s="279" t="s">
        <v>881</v>
      </c>
    </row>
    <row r="5357" spans="1:6" x14ac:dyDescent="0.3">
      <c r="A5357" s="264" t="str">
        <f t="shared" si="83"/>
        <v>BoiseID</v>
      </c>
      <c r="B5357" s="269">
        <v>83706</v>
      </c>
      <c r="C5357" s="270" t="s">
        <v>920</v>
      </c>
      <c r="D5357" s="270" t="s">
        <v>1263</v>
      </c>
      <c r="E5357" s="277" t="s">
        <v>921</v>
      </c>
      <c r="F5357" s="279" t="s">
        <v>881</v>
      </c>
    </row>
    <row r="5358" spans="1:6" x14ac:dyDescent="0.3">
      <c r="A5358" s="264" t="str">
        <f t="shared" si="83"/>
        <v>Idaho FallsID</v>
      </c>
      <c r="B5358" s="269">
        <v>83401</v>
      </c>
      <c r="C5358" s="270" t="s">
        <v>1271</v>
      </c>
      <c r="D5358" s="270" t="s">
        <v>1263</v>
      </c>
      <c r="E5358" s="277" t="s">
        <v>1271</v>
      </c>
      <c r="F5358" s="279" t="s">
        <v>881</v>
      </c>
    </row>
    <row r="5359" spans="1:6" x14ac:dyDescent="0.3">
      <c r="A5359" s="264" t="str">
        <f t="shared" si="83"/>
        <v>Coeur d'AleneID</v>
      </c>
      <c r="B5359" s="269">
        <v>83815</v>
      </c>
      <c r="C5359" s="270" t="s">
        <v>1268</v>
      </c>
      <c r="D5359" s="270" t="s">
        <v>1263</v>
      </c>
      <c r="E5359" s="277" t="s">
        <v>1268</v>
      </c>
      <c r="F5359" s="279" t="s">
        <v>881</v>
      </c>
    </row>
    <row r="5360" spans="1:6" x14ac:dyDescent="0.3">
      <c r="A5360" s="264" t="str">
        <f t="shared" si="83"/>
        <v>PocatelloID</v>
      </c>
      <c r="B5360" s="269">
        <v>83201</v>
      </c>
      <c r="C5360" s="270" t="s">
        <v>1282</v>
      </c>
      <c r="D5360" s="270" t="s">
        <v>1263</v>
      </c>
      <c r="E5360" s="277" t="s">
        <v>1282</v>
      </c>
      <c r="F5360" s="279" t="s">
        <v>881</v>
      </c>
    </row>
    <row r="5361" spans="1:6" x14ac:dyDescent="0.3">
      <c r="A5361" s="264" t="str">
        <f t="shared" si="83"/>
        <v>RexburgID</v>
      </c>
      <c r="B5361" s="269">
        <v>83440</v>
      </c>
      <c r="C5361" s="270" t="s">
        <v>1283</v>
      </c>
      <c r="D5361" s="270" t="s">
        <v>1263</v>
      </c>
      <c r="E5361" s="277" t="s">
        <v>1283</v>
      </c>
      <c r="F5361" s="279" t="s">
        <v>881</v>
      </c>
    </row>
    <row r="5362" spans="1:6" x14ac:dyDescent="0.3">
      <c r="A5362" s="264" t="str">
        <f t="shared" si="83"/>
        <v>BoiseID</v>
      </c>
      <c r="B5362" s="269">
        <v>83705</v>
      </c>
      <c r="C5362" s="270" t="s">
        <v>920</v>
      </c>
      <c r="D5362" s="270" t="s">
        <v>1263</v>
      </c>
      <c r="E5362" s="277" t="s">
        <v>921</v>
      </c>
      <c r="F5362" s="279" t="s">
        <v>881</v>
      </c>
    </row>
    <row r="5363" spans="1:6" x14ac:dyDescent="0.3">
      <c r="A5363" s="264" t="str">
        <f t="shared" si="83"/>
        <v>CaldwellID</v>
      </c>
      <c r="B5363" s="269">
        <v>83605</v>
      </c>
      <c r="C5363" s="270" t="s">
        <v>4543</v>
      </c>
      <c r="D5363" s="270" t="s">
        <v>1263</v>
      </c>
      <c r="E5363" s="277" t="s">
        <v>921</v>
      </c>
      <c r="F5363" s="279" t="s">
        <v>881</v>
      </c>
    </row>
    <row r="5364" spans="1:6" x14ac:dyDescent="0.3">
      <c r="A5364" s="264" t="str">
        <f t="shared" si="83"/>
        <v>EagleID</v>
      </c>
      <c r="B5364" s="269">
        <v>83616</v>
      </c>
      <c r="C5364" s="270" t="s">
        <v>3313</v>
      </c>
      <c r="D5364" s="270" t="s">
        <v>1263</v>
      </c>
      <c r="E5364" s="277" t="s">
        <v>921</v>
      </c>
      <c r="F5364" s="279" t="s">
        <v>881</v>
      </c>
    </row>
    <row r="5365" spans="1:6" x14ac:dyDescent="0.3">
      <c r="A5365" s="264" t="str">
        <f t="shared" si="83"/>
        <v>MoscowID</v>
      </c>
      <c r="B5365" s="269">
        <v>83843</v>
      </c>
      <c r="C5365" s="270" t="s">
        <v>1279</v>
      </c>
      <c r="D5365" s="270" t="s">
        <v>1263</v>
      </c>
      <c r="E5365" s="277" t="s">
        <v>1279</v>
      </c>
      <c r="F5365" s="279" t="s">
        <v>881</v>
      </c>
    </row>
    <row r="5366" spans="1:6" x14ac:dyDescent="0.3">
      <c r="A5366" s="264" t="str">
        <f t="shared" si="83"/>
        <v>Coeur d'AleneID</v>
      </c>
      <c r="B5366" s="269">
        <v>83814</v>
      </c>
      <c r="C5366" s="270" t="s">
        <v>1268</v>
      </c>
      <c r="D5366" s="270" t="s">
        <v>1263</v>
      </c>
      <c r="E5366" s="277" t="s">
        <v>1268</v>
      </c>
      <c r="F5366" s="279" t="s">
        <v>881</v>
      </c>
    </row>
    <row r="5367" spans="1:6" x14ac:dyDescent="0.3">
      <c r="A5367" s="264" t="str">
        <f t="shared" si="83"/>
        <v>NampaID</v>
      </c>
      <c r="B5367" s="269">
        <v>83687</v>
      </c>
      <c r="C5367" s="270" t="s">
        <v>4541</v>
      </c>
      <c r="D5367" s="270" t="s">
        <v>1263</v>
      </c>
      <c r="E5367" s="277" t="s">
        <v>921</v>
      </c>
      <c r="F5367" s="279" t="s">
        <v>881</v>
      </c>
    </row>
    <row r="5368" spans="1:6" x14ac:dyDescent="0.3">
      <c r="A5368" s="264" t="str">
        <f t="shared" si="83"/>
        <v>NampaID</v>
      </c>
      <c r="B5368" s="269">
        <v>83651</v>
      </c>
      <c r="C5368" s="270" t="s">
        <v>4541</v>
      </c>
      <c r="D5368" s="270" t="s">
        <v>1263</v>
      </c>
      <c r="E5368" s="277" t="s">
        <v>921</v>
      </c>
      <c r="F5368" s="279" t="s">
        <v>881</v>
      </c>
    </row>
    <row r="5369" spans="1:6" x14ac:dyDescent="0.3">
      <c r="A5369" s="264" t="str">
        <f t="shared" si="83"/>
        <v>BoiseID</v>
      </c>
      <c r="B5369" s="269">
        <v>83702</v>
      </c>
      <c r="C5369" s="270" t="s">
        <v>920</v>
      </c>
      <c r="D5369" s="270" t="s">
        <v>1263</v>
      </c>
      <c r="E5369" s="277" t="s">
        <v>921</v>
      </c>
      <c r="F5369" s="279" t="s">
        <v>881</v>
      </c>
    </row>
    <row r="5370" spans="1:6" x14ac:dyDescent="0.3">
      <c r="A5370" s="264" t="str">
        <f t="shared" si="83"/>
        <v>BoiseID</v>
      </c>
      <c r="B5370" s="269">
        <v>83714</v>
      </c>
      <c r="C5370" s="270" t="s">
        <v>920</v>
      </c>
      <c r="D5370" s="270" t="s">
        <v>1263</v>
      </c>
      <c r="E5370" s="277" t="s">
        <v>921</v>
      </c>
      <c r="F5370" s="279" t="s">
        <v>881</v>
      </c>
    </row>
    <row r="5371" spans="1:6" x14ac:dyDescent="0.3">
      <c r="A5371" s="264" t="str">
        <f t="shared" si="83"/>
        <v>BoiseID</v>
      </c>
      <c r="B5371" s="269">
        <v>83713</v>
      </c>
      <c r="C5371" s="270" t="s">
        <v>920</v>
      </c>
      <c r="D5371" s="270" t="s">
        <v>1263</v>
      </c>
      <c r="E5371" s="277" t="s">
        <v>921</v>
      </c>
      <c r="F5371" s="279" t="s">
        <v>881</v>
      </c>
    </row>
    <row r="5372" spans="1:6" x14ac:dyDescent="0.3">
      <c r="A5372" s="264" t="str">
        <f t="shared" si="83"/>
        <v>CaldwellID</v>
      </c>
      <c r="B5372" s="269">
        <v>83607</v>
      </c>
      <c r="C5372" s="270" t="s">
        <v>4543</v>
      </c>
      <c r="D5372" s="270" t="s">
        <v>1263</v>
      </c>
      <c r="E5372" s="277" t="s">
        <v>921</v>
      </c>
      <c r="F5372" s="279" t="s">
        <v>881</v>
      </c>
    </row>
    <row r="5373" spans="1:6" x14ac:dyDescent="0.3">
      <c r="A5373" s="264" t="str">
        <f t="shared" si="83"/>
        <v>HaydenID</v>
      </c>
      <c r="B5373" s="269">
        <v>83835</v>
      </c>
      <c r="C5373" s="270" t="s">
        <v>1234</v>
      </c>
      <c r="D5373" s="270" t="s">
        <v>1263</v>
      </c>
      <c r="E5373" s="277" t="s">
        <v>1268</v>
      </c>
      <c r="F5373" s="279" t="s">
        <v>881</v>
      </c>
    </row>
    <row r="5374" spans="1:6" x14ac:dyDescent="0.3">
      <c r="A5374" s="264" t="str">
        <f t="shared" si="83"/>
        <v>Idaho FallsID</v>
      </c>
      <c r="B5374" s="269">
        <v>83402</v>
      </c>
      <c r="C5374" s="270" t="s">
        <v>1271</v>
      </c>
      <c r="D5374" s="270" t="s">
        <v>1263</v>
      </c>
      <c r="E5374" s="277" t="s">
        <v>1271</v>
      </c>
      <c r="F5374" s="279" t="s">
        <v>881</v>
      </c>
    </row>
    <row r="5375" spans="1:6" x14ac:dyDescent="0.3">
      <c r="A5375" s="264" t="str">
        <f t="shared" si="83"/>
        <v>BlackfootID</v>
      </c>
      <c r="B5375" s="269">
        <v>83221</v>
      </c>
      <c r="C5375" s="270" t="s">
        <v>1264</v>
      </c>
      <c r="D5375" s="270" t="s">
        <v>1263</v>
      </c>
      <c r="E5375" s="277" t="s">
        <v>1264</v>
      </c>
      <c r="F5375" s="279" t="s">
        <v>881</v>
      </c>
    </row>
    <row r="5376" spans="1:6" x14ac:dyDescent="0.3">
      <c r="A5376" s="264" t="str">
        <f t="shared" si="83"/>
        <v>Idaho FallsID</v>
      </c>
      <c r="B5376" s="269">
        <v>83404</v>
      </c>
      <c r="C5376" s="270" t="s">
        <v>1271</v>
      </c>
      <c r="D5376" s="270" t="s">
        <v>1263</v>
      </c>
      <c r="E5376" s="277" t="s">
        <v>1271</v>
      </c>
      <c r="F5376" s="279" t="s">
        <v>881</v>
      </c>
    </row>
    <row r="5377" spans="1:6" x14ac:dyDescent="0.3">
      <c r="A5377" s="264" t="str">
        <f t="shared" si="83"/>
        <v>SandpointID</v>
      </c>
      <c r="B5377" s="269">
        <v>83864</v>
      </c>
      <c r="C5377" s="270" t="s">
        <v>1285</v>
      </c>
      <c r="D5377" s="270" t="s">
        <v>1263</v>
      </c>
      <c r="E5377" s="277" t="s">
        <v>1285</v>
      </c>
      <c r="F5377" s="279" t="s">
        <v>881</v>
      </c>
    </row>
    <row r="5378" spans="1:6" x14ac:dyDescent="0.3">
      <c r="A5378" s="264" t="str">
        <f t="shared" si="83"/>
        <v>Mountain HomeID</v>
      </c>
      <c r="B5378" s="269">
        <v>83647</v>
      </c>
      <c r="C5378" s="270" t="s">
        <v>981</v>
      </c>
      <c r="D5378" s="270" t="s">
        <v>1263</v>
      </c>
      <c r="E5378" s="277" t="s">
        <v>981</v>
      </c>
      <c r="F5378" s="279" t="s">
        <v>881</v>
      </c>
    </row>
    <row r="5379" spans="1:6" x14ac:dyDescent="0.3">
      <c r="A5379" s="264" t="str">
        <f t="shared" si="83"/>
        <v>KunaID</v>
      </c>
      <c r="B5379" s="269">
        <v>83634</v>
      </c>
      <c r="C5379" s="270" t="s">
        <v>4544</v>
      </c>
      <c r="D5379" s="270" t="s">
        <v>1263</v>
      </c>
      <c r="E5379" s="277" t="s">
        <v>921</v>
      </c>
      <c r="F5379" s="279" t="s">
        <v>881</v>
      </c>
    </row>
    <row r="5380" spans="1:6" x14ac:dyDescent="0.3">
      <c r="A5380" s="264" t="str">
        <f t="shared" ref="A5380:A5443" si="84">CONCATENATE(C5380,D5380)</f>
        <v>ChubbuckID</v>
      </c>
      <c r="B5380" s="269">
        <v>83202</v>
      </c>
      <c r="C5380" s="270" t="s">
        <v>4545</v>
      </c>
      <c r="D5380" s="270" t="s">
        <v>1263</v>
      </c>
      <c r="E5380" s="277" t="s">
        <v>1282</v>
      </c>
      <c r="F5380" s="279" t="s">
        <v>881</v>
      </c>
    </row>
    <row r="5381" spans="1:6" x14ac:dyDescent="0.3">
      <c r="A5381" s="264" t="str">
        <f t="shared" si="84"/>
        <v>BoiseID</v>
      </c>
      <c r="B5381" s="269">
        <v>83716</v>
      </c>
      <c r="C5381" s="270" t="s">
        <v>920</v>
      </c>
      <c r="D5381" s="270" t="s">
        <v>1263</v>
      </c>
      <c r="E5381" s="277" t="s">
        <v>921</v>
      </c>
      <c r="F5381" s="279" t="s">
        <v>881</v>
      </c>
    </row>
    <row r="5382" spans="1:6" x14ac:dyDescent="0.3">
      <c r="A5382" s="264" t="str">
        <f t="shared" si="84"/>
        <v>BoiseID</v>
      </c>
      <c r="B5382" s="269">
        <v>83703</v>
      </c>
      <c r="C5382" s="270" t="s">
        <v>920</v>
      </c>
      <c r="D5382" s="270" t="s">
        <v>1263</v>
      </c>
      <c r="E5382" s="277" t="s">
        <v>921</v>
      </c>
      <c r="F5382" s="279" t="s">
        <v>881</v>
      </c>
    </row>
    <row r="5383" spans="1:6" x14ac:dyDescent="0.3">
      <c r="A5383" s="264" t="str">
        <f t="shared" si="84"/>
        <v>PocatelloID</v>
      </c>
      <c r="B5383" s="269">
        <v>83204</v>
      </c>
      <c r="C5383" s="270" t="s">
        <v>1282</v>
      </c>
      <c r="D5383" s="270" t="s">
        <v>1263</v>
      </c>
      <c r="E5383" s="277" t="s">
        <v>1282</v>
      </c>
      <c r="F5383" s="279" t="s">
        <v>881</v>
      </c>
    </row>
    <row r="5384" spans="1:6" x14ac:dyDescent="0.3">
      <c r="A5384" s="264" t="str">
        <f t="shared" si="84"/>
        <v>JeromeID</v>
      </c>
      <c r="B5384" s="269">
        <v>83338</v>
      </c>
      <c r="C5384" s="270" t="s">
        <v>2451</v>
      </c>
      <c r="D5384" s="270" t="s">
        <v>1263</v>
      </c>
      <c r="E5384" s="277" t="s">
        <v>1287</v>
      </c>
      <c r="F5384" s="279" t="s">
        <v>881</v>
      </c>
    </row>
    <row r="5385" spans="1:6" x14ac:dyDescent="0.3">
      <c r="A5385" s="264" t="str">
        <f t="shared" si="84"/>
        <v>RigbyID</v>
      </c>
      <c r="B5385" s="269">
        <v>83442</v>
      </c>
      <c r="C5385" s="270" t="s">
        <v>4546</v>
      </c>
      <c r="D5385" s="270" t="s">
        <v>1263</v>
      </c>
      <c r="E5385" s="277" t="s">
        <v>1271</v>
      </c>
      <c r="F5385" s="279" t="s">
        <v>881</v>
      </c>
    </row>
    <row r="5386" spans="1:6" x14ac:dyDescent="0.3">
      <c r="A5386" s="264" t="str">
        <f t="shared" si="84"/>
        <v>EmmettID</v>
      </c>
      <c r="B5386" s="269">
        <v>83617</v>
      </c>
      <c r="C5386" s="270" t="s">
        <v>4547</v>
      </c>
      <c r="D5386" s="270" t="s">
        <v>1263</v>
      </c>
      <c r="E5386" s="277" t="s">
        <v>921</v>
      </c>
      <c r="F5386" s="279" t="s">
        <v>881</v>
      </c>
    </row>
    <row r="5387" spans="1:6" x14ac:dyDescent="0.3">
      <c r="A5387" s="264" t="str">
        <f t="shared" si="84"/>
        <v>RathdrumID</v>
      </c>
      <c r="B5387" s="269">
        <v>83858</v>
      </c>
      <c r="C5387" s="270" t="s">
        <v>4548</v>
      </c>
      <c r="D5387" s="270" t="s">
        <v>1263</v>
      </c>
      <c r="E5387" s="277" t="s">
        <v>1268</v>
      </c>
      <c r="F5387" s="279" t="s">
        <v>881</v>
      </c>
    </row>
    <row r="5388" spans="1:6" x14ac:dyDescent="0.3">
      <c r="A5388" s="264" t="str">
        <f t="shared" si="84"/>
        <v>BurleyID</v>
      </c>
      <c r="B5388" s="269">
        <v>83318</v>
      </c>
      <c r="C5388" s="270" t="s">
        <v>1266</v>
      </c>
      <c r="D5388" s="270" t="s">
        <v>1263</v>
      </c>
      <c r="E5388" s="277" t="s">
        <v>1266</v>
      </c>
      <c r="F5388" s="279" t="s">
        <v>881</v>
      </c>
    </row>
    <row r="5389" spans="1:6" x14ac:dyDescent="0.3">
      <c r="A5389" s="264" t="str">
        <f t="shared" si="84"/>
        <v>AmmonID</v>
      </c>
      <c r="B5389" s="269">
        <v>83406</v>
      </c>
      <c r="C5389" s="270" t="s">
        <v>4549</v>
      </c>
      <c r="D5389" s="270" t="s">
        <v>1263</v>
      </c>
      <c r="E5389" s="277" t="s">
        <v>1271</v>
      </c>
      <c r="F5389" s="279" t="s">
        <v>881</v>
      </c>
    </row>
    <row r="5390" spans="1:6" x14ac:dyDescent="0.3">
      <c r="A5390" s="264" t="str">
        <f t="shared" si="84"/>
        <v>HaileyID</v>
      </c>
      <c r="B5390" s="269">
        <v>83333</v>
      </c>
      <c r="C5390" s="270" t="s">
        <v>1270</v>
      </c>
      <c r="D5390" s="270" t="s">
        <v>1263</v>
      </c>
      <c r="E5390" s="277" t="s">
        <v>1270</v>
      </c>
      <c r="F5390" s="279" t="s">
        <v>881</v>
      </c>
    </row>
    <row r="5391" spans="1:6" x14ac:dyDescent="0.3">
      <c r="A5391" s="264" t="str">
        <f t="shared" si="84"/>
        <v>MiddletonID</v>
      </c>
      <c r="B5391" s="269">
        <v>83644</v>
      </c>
      <c r="C5391" s="270" t="s">
        <v>4550</v>
      </c>
      <c r="D5391" s="270" t="s">
        <v>1263</v>
      </c>
      <c r="E5391" s="277" t="s">
        <v>921</v>
      </c>
      <c r="F5391" s="279" t="s">
        <v>881</v>
      </c>
    </row>
    <row r="5392" spans="1:6" x14ac:dyDescent="0.3">
      <c r="A5392" s="264" t="str">
        <f t="shared" si="84"/>
        <v>RupertID</v>
      </c>
      <c r="B5392" s="269">
        <v>83350</v>
      </c>
      <c r="C5392" s="270" t="s">
        <v>4551</v>
      </c>
      <c r="D5392" s="270" t="s">
        <v>1263</v>
      </c>
      <c r="E5392" s="277" t="s">
        <v>1266</v>
      </c>
      <c r="F5392" s="279" t="s">
        <v>881</v>
      </c>
    </row>
    <row r="5393" spans="1:6" x14ac:dyDescent="0.3">
      <c r="A5393" s="264" t="str">
        <f t="shared" si="84"/>
        <v>StarID</v>
      </c>
      <c r="B5393" s="269">
        <v>83669</v>
      </c>
      <c r="C5393" s="270" t="s">
        <v>4552</v>
      </c>
      <c r="D5393" s="270" t="s">
        <v>1263</v>
      </c>
      <c r="E5393" s="277" t="s">
        <v>921</v>
      </c>
      <c r="F5393" s="279" t="s">
        <v>881</v>
      </c>
    </row>
    <row r="5394" spans="1:6" x14ac:dyDescent="0.3">
      <c r="A5394" s="264" t="str">
        <f t="shared" si="84"/>
        <v>KetchumID</v>
      </c>
      <c r="B5394" s="269">
        <v>83340</v>
      </c>
      <c r="C5394" s="270" t="s">
        <v>4553</v>
      </c>
      <c r="D5394" s="270" t="s">
        <v>1263</v>
      </c>
      <c r="E5394" s="277" t="s">
        <v>1270</v>
      </c>
      <c r="F5394" s="279" t="s">
        <v>881</v>
      </c>
    </row>
    <row r="5395" spans="1:6" x14ac:dyDescent="0.3">
      <c r="A5395" s="264" t="str">
        <f t="shared" si="84"/>
        <v>PayetteID</v>
      </c>
      <c r="B5395" s="269">
        <v>83661</v>
      </c>
      <c r="C5395" s="270" t="s">
        <v>4554</v>
      </c>
      <c r="D5395" s="270" t="s">
        <v>1263</v>
      </c>
      <c r="E5395" s="277" t="s">
        <v>1281</v>
      </c>
      <c r="F5395" s="279" t="s">
        <v>881</v>
      </c>
    </row>
    <row r="5396" spans="1:6" x14ac:dyDescent="0.3">
      <c r="A5396" s="264" t="str">
        <f t="shared" si="84"/>
        <v>BuhlID</v>
      </c>
      <c r="B5396" s="269">
        <v>83316</v>
      </c>
      <c r="C5396" s="270" t="s">
        <v>1525</v>
      </c>
      <c r="D5396" s="270" t="s">
        <v>1263</v>
      </c>
      <c r="E5396" s="277" t="s">
        <v>1287</v>
      </c>
      <c r="F5396" s="279" t="s">
        <v>881</v>
      </c>
    </row>
    <row r="5397" spans="1:6" x14ac:dyDescent="0.3">
      <c r="A5397" s="264" t="str">
        <f t="shared" si="84"/>
        <v>BoiseID</v>
      </c>
      <c r="B5397" s="269">
        <v>83712</v>
      </c>
      <c r="C5397" s="270" t="s">
        <v>920</v>
      </c>
      <c r="D5397" s="270" t="s">
        <v>1263</v>
      </c>
      <c r="E5397" s="277" t="s">
        <v>921</v>
      </c>
      <c r="F5397" s="279" t="s">
        <v>881</v>
      </c>
    </row>
    <row r="5398" spans="1:6" x14ac:dyDescent="0.3">
      <c r="A5398" s="264" t="str">
        <f t="shared" si="84"/>
        <v>ShelleyID</v>
      </c>
      <c r="B5398" s="269">
        <v>83274</v>
      </c>
      <c r="C5398" s="270" t="s">
        <v>4555</v>
      </c>
      <c r="D5398" s="270" t="s">
        <v>1263</v>
      </c>
      <c r="E5398" s="277" t="s">
        <v>1264</v>
      </c>
      <c r="F5398" s="279" t="s">
        <v>881</v>
      </c>
    </row>
    <row r="5399" spans="1:6" x14ac:dyDescent="0.3">
      <c r="A5399" s="264" t="str">
        <f t="shared" si="84"/>
        <v>PrestonID</v>
      </c>
      <c r="B5399" s="269">
        <v>83263</v>
      </c>
      <c r="C5399" s="270" t="s">
        <v>3518</v>
      </c>
      <c r="D5399" s="270" t="s">
        <v>1263</v>
      </c>
      <c r="E5399" s="277" t="s">
        <v>1277</v>
      </c>
      <c r="F5399" s="279" t="s">
        <v>881</v>
      </c>
    </row>
    <row r="5400" spans="1:6" x14ac:dyDescent="0.3">
      <c r="A5400" s="264" t="str">
        <f t="shared" si="84"/>
        <v>SagleID</v>
      </c>
      <c r="B5400" s="269">
        <v>83860</v>
      </c>
      <c r="C5400" s="270" t="s">
        <v>4556</v>
      </c>
      <c r="D5400" s="270" t="s">
        <v>1263</v>
      </c>
      <c r="E5400" s="277" t="s">
        <v>1285</v>
      </c>
      <c r="F5400" s="279" t="s">
        <v>881</v>
      </c>
    </row>
    <row r="5401" spans="1:6" x14ac:dyDescent="0.3">
      <c r="A5401" s="264" t="str">
        <f t="shared" si="84"/>
        <v>FruitlandID</v>
      </c>
      <c r="B5401" s="269">
        <v>83619</v>
      </c>
      <c r="C5401" s="270" t="s">
        <v>4433</v>
      </c>
      <c r="D5401" s="270" t="s">
        <v>1263</v>
      </c>
      <c r="E5401" s="277" t="s">
        <v>1281</v>
      </c>
      <c r="F5401" s="279" t="s">
        <v>881</v>
      </c>
    </row>
    <row r="5402" spans="1:6" x14ac:dyDescent="0.3">
      <c r="A5402" s="264" t="str">
        <f t="shared" si="84"/>
        <v>Priest RiverID</v>
      </c>
      <c r="B5402" s="269">
        <v>83856</v>
      </c>
      <c r="C5402" s="270" t="s">
        <v>4557</v>
      </c>
      <c r="D5402" s="270" t="s">
        <v>1263</v>
      </c>
      <c r="E5402" s="277" t="s">
        <v>1285</v>
      </c>
      <c r="F5402" s="279" t="s">
        <v>881</v>
      </c>
    </row>
    <row r="5403" spans="1:6" x14ac:dyDescent="0.3">
      <c r="A5403" s="264" t="str">
        <f t="shared" si="84"/>
        <v>AtholID</v>
      </c>
      <c r="B5403" s="269">
        <v>83801</v>
      </c>
      <c r="C5403" s="270" t="s">
        <v>4558</v>
      </c>
      <c r="D5403" s="270" t="s">
        <v>1263</v>
      </c>
      <c r="E5403" s="277" t="s">
        <v>1268</v>
      </c>
      <c r="F5403" s="279" t="s">
        <v>881</v>
      </c>
    </row>
    <row r="5404" spans="1:6" x14ac:dyDescent="0.3">
      <c r="A5404" s="264" t="str">
        <f t="shared" si="84"/>
        <v>KimberlyID</v>
      </c>
      <c r="B5404" s="269">
        <v>83341</v>
      </c>
      <c r="C5404" s="270" t="s">
        <v>1463</v>
      </c>
      <c r="D5404" s="270" t="s">
        <v>1263</v>
      </c>
      <c r="E5404" s="277" t="s">
        <v>1287</v>
      </c>
      <c r="F5404" s="279" t="s">
        <v>881</v>
      </c>
    </row>
    <row r="5405" spans="1:6" x14ac:dyDescent="0.3">
      <c r="A5405" s="264" t="str">
        <f t="shared" si="84"/>
        <v>Saint AnthonyID</v>
      </c>
      <c r="B5405" s="269">
        <v>83445</v>
      </c>
      <c r="C5405" s="270" t="s">
        <v>4523</v>
      </c>
      <c r="D5405" s="270" t="s">
        <v>1263</v>
      </c>
      <c r="E5405" s="277" t="s">
        <v>1283</v>
      </c>
      <c r="F5405" s="279" t="s">
        <v>881</v>
      </c>
    </row>
    <row r="5406" spans="1:6" x14ac:dyDescent="0.3">
      <c r="A5406" s="264" t="str">
        <f t="shared" si="84"/>
        <v>VictorID</v>
      </c>
      <c r="B5406" s="269">
        <v>83455</v>
      </c>
      <c r="C5406" s="270" t="s">
        <v>3388</v>
      </c>
      <c r="D5406" s="270" t="s">
        <v>1263</v>
      </c>
      <c r="E5406" s="277" t="s">
        <v>1273</v>
      </c>
      <c r="F5406" s="279" t="s">
        <v>881</v>
      </c>
    </row>
    <row r="5407" spans="1:6" x14ac:dyDescent="0.3">
      <c r="A5407" s="264" t="str">
        <f t="shared" si="84"/>
        <v>FilerID</v>
      </c>
      <c r="B5407" s="269">
        <v>83328</v>
      </c>
      <c r="C5407" s="270" t="s">
        <v>4559</v>
      </c>
      <c r="D5407" s="270" t="s">
        <v>1263</v>
      </c>
      <c r="E5407" s="277" t="s">
        <v>1287</v>
      </c>
      <c r="F5407" s="279" t="s">
        <v>881</v>
      </c>
    </row>
    <row r="5408" spans="1:6" x14ac:dyDescent="0.3">
      <c r="A5408" s="264" t="str">
        <f t="shared" si="84"/>
        <v>Spirit LakeID</v>
      </c>
      <c r="B5408" s="269">
        <v>83869</v>
      </c>
      <c r="C5408" s="270" t="s">
        <v>1257</v>
      </c>
      <c r="D5408" s="270" t="s">
        <v>1263</v>
      </c>
      <c r="E5408" s="277" t="s">
        <v>1268</v>
      </c>
      <c r="F5408" s="279" t="s">
        <v>881</v>
      </c>
    </row>
    <row r="5409" spans="1:6" x14ac:dyDescent="0.3">
      <c r="A5409" s="264" t="str">
        <f t="shared" si="84"/>
        <v>ParmaID</v>
      </c>
      <c r="B5409" s="269">
        <v>83660</v>
      </c>
      <c r="C5409" s="270" t="s">
        <v>4560</v>
      </c>
      <c r="D5409" s="270" t="s">
        <v>1263</v>
      </c>
      <c r="E5409" s="277" t="s">
        <v>921</v>
      </c>
      <c r="F5409" s="279" t="s">
        <v>881</v>
      </c>
    </row>
    <row r="5410" spans="1:6" x14ac:dyDescent="0.3">
      <c r="A5410" s="264" t="str">
        <f t="shared" si="84"/>
        <v>HeyburnID</v>
      </c>
      <c r="B5410" s="269">
        <v>83336</v>
      </c>
      <c r="C5410" s="270" t="s">
        <v>4561</v>
      </c>
      <c r="D5410" s="270" t="s">
        <v>1263</v>
      </c>
      <c r="E5410" s="277" t="s">
        <v>1266</v>
      </c>
      <c r="F5410" s="279" t="s">
        <v>881</v>
      </c>
    </row>
    <row r="5411" spans="1:6" x14ac:dyDescent="0.3">
      <c r="A5411" s="264" t="str">
        <f t="shared" si="84"/>
        <v>DriggsID</v>
      </c>
      <c r="B5411" s="269">
        <v>83422</v>
      </c>
      <c r="C5411" s="270" t="s">
        <v>4562</v>
      </c>
      <c r="D5411" s="270" t="s">
        <v>1263</v>
      </c>
      <c r="E5411" s="277" t="s">
        <v>1273</v>
      </c>
      <c r="F5411" s="279" t="s">
        <v>881</v>
      </c>
    </row>
    <row r="5412" spans="1:6" x14ac:dyDescent="0.3">
      <c r="A5412" s="264" t="str">
        <f t="shared" si="84"/>
        <v>HomedaleID</v>
      </c>
      <c r="B5412" s="269">
        <v>83628</v>
      </c>
      <c r="C5412" s="270" t="s">
        <v>4563</v>
      </c>
      <c r="D5412" s="270" t="s">
        <v>1263</v>
      </c>
      <c r="E5412" s="277" t="s">
        <v>921</v>
      </c>
      <c r="F5412" s="279" t="s">
        <v>881</v>
      </c>
    </row>
    <row r="5413" spans="1:6" x14ac:dyDescent="0.3">
      <c r="A5413" s="264" t="str">
        <f t="shared" si="84"/>
        <v>WilderID</v>
      </c>
      <c r="B5413" s="269">
        <v>83676</v>
      </c>
      <c r="C5413" s="270" t="s">
        <v>4564</v>
      </c>
      <c r="D5413" s="270" t="s">
        <v>1263</v>
      </c>
      <c r="E5413" s="277" t="s">
        <v>921</v>
      </c>
      <c r="F5413" s="279" t="s">
        <v>881</v>
      </c>
    </row>
    <row r="5414" spans="1:6" x14ac:dyDescent="0.3">
      <c r="A5414" s="264" t="str">
        <f t="shared" si="84"/>
        <v>Sun ValleyID</v>
      </c>
      <c r="B5414" s="269">
        <v>83353</v>
      </c>
      <c r="C5414" s="270" t="s">
        <v>4565</v>
      </c>
      <c r="D5414" s="270" t="s">
        <v>1263</v>
      </c>
      <c r="E5414" s="277" t="s">
        <v>1270</v>
      </c>
      <c r="F5414" s="279" t="s">
        <v>881</v>
      </c>
    </row>
    <row r="5415" spans="1:6" x14ac:dyDescent="0.3">
      <c r="A5415" s="264" t="str">
        <f t="shared" si="84"/>
        <v>New PlymouthID</v>
      </c>
      <c r="B5415" s="269">
        <v>83655</v>
      </c>
      <c r="C5415" s="270" t="s">
        <v>4566</v>
      </c>
      <c r="D5415" s="270" t="s">
        <v>1263</v>
      </c>
      <c r="E5415" s="277" t="s">
        <v>1281</v>
      </c>
      <c r="F5415" s="279" t="s">
        <v>881</v>
      </c>
    </row>
    <row r="5416" spans="1:6" x14ac:dyDescent="0.3">
      <c r="A5416" s="264" t="str">
        <f t="shared" si="84"/>
        <v>BellevueID</v>
      </c>
      <c r="B5416" s="269">
        <v>83313</v>
      </c>
      <c r="C5416" s="270" t="s">
        <v>4567</v>
      </c>
      <c r="D5416" s="270" t="s">
        <v>1263</v>
      </c>
      <c r="E5416" s="277" t="s">
        <v>1270</v>
      </c>
      <c r="F5416" s="279" t="s">
        <v>881</v>
      </c>
    </row>
    <row r="5417" spans="1:6" x14ac:dyDescent="0.3">
      <c r="A5417" s="264" t="str">
        <f t="shared" si="84"/>
        <v>MelbaID</v>
      </c>
      <c r="B5417" s="269">
        <v>83641</v>
      </c>
      <c r="C5417" s="270" t="s">
        <v>4568</v>
      </c>
      <c r="D5417" s="270" t="s">
        <v>1263</v>
      </c>
      <c r="E5417" s="277" t="s">
        <v>921</v>
      </c>
      <c r="F5417" s="279" t="s">
        <v>881</v>
      </c>
    </row>
    <row r="5418" spans="1:6" x14ac:dyDescent="0.3">
      <c r="A5418" s="264" t="str">
        <f t="shared" si="84"/>
        <v>MarsingID</v>
      </c>
      <c r="B5418" s="269">
        <v>83639</v>
      </c>
      <c r="C5418" s="270" t="s">
        <v>4569</v>
      </c>
      <c r="D5418" s="270" t="s">
        <v>1263</v>
      </c>
      <c r="E5418" s="277" t="s">
        <v>921</v>
      </c>
      <c r="F5418" s="279" t="s">
        <v>881</v>
      </c>
    </row>
    <row r="5419" spans="1:6" x14ac:dyDescent="0.3">
      <c r="A5419" s="264" t="str">
        <f t="shared" si="84"/>
        <v>ShoshoneID</v>
      </c>
      <c r="B5419" s="269">
        <v>83352</v>
      </c>
      <c r="C5419" s="270" t="s">
        <v>4570</v>
      </c>
      <c r="D5419" s="270" t="s">
        <v>1263</v>
      </c>
      <c r="E5419" s="277" t="s">
        <v>1270</v>
      </c>
      <c r="F5419" s="279" t="s">
        <v>881</v>
      </c>
    </row>
    <row r="5420" spans="1:6" x14ac:dyDescent="0.3">
      <c r="A5420" s="264" t="str">
        <f t="shared" si="84"/>
        <v>PaulID</v>
      </c>
      <c r="B5420" s="269">
        <v>83347</v>
      </c>
      <c r="C5420" s="270" t="s">
        <v>4571</v>
      </c>
      <c r="D5420" s="270" t="s">
        <v>1263</v>
      </c>
      <c r="E5420" s="277" t="s">
        <v>1266</v>
      </c>
      <c r="F5420" s="279" t="s">
        <v>881</v>
      </c>
    </row>
    <row r="5421" spans="1:6" x14ac:dyDescent="0.3">
      <c r="A5421" s="264" t="str">
        <f t="shared" si="84"/>
        <v>Idaho CityID</v>
      </c>
      <c r="B5421" s="269">
        <v>83622</v>
      </c>
      <c r="C5421" s="270" t="s">
        <v>4572</v>
      </c>
      <c r="D5421" s="270" t="s">
        <v>1263</v>
      </c>
      <c r="E5421" s="277" t="s">
        <v>921</v>
      </c>
      <c r="F5421" s="279" t="s">
        <v>881</v>
      </c>
    </row>
    <row r="5422" spans="1:6" x14ac:dyDescent="0.3">
      <c r="A5422" s="264" t="str">
        <f t="shared" si="84"/>
        <v>AberdeenID</v>
      </c>
      <c r="B5422" s="269">
        <v>83210</v>
      </c>
      <c r="C5422" s="270" t="s">
        <v>2175</v>
      </c>
      <c r="D5422" s="270" t="s">
        <v>1263</v>
      </c>
      <c r="E5422" s="277" t="s">
        <v>1264</v>
      </c>
      <c r="F5422" s="279" t="s">
        <v>881</v>
      </c>
    </row>
    <row r="5423" spans="1:6" x14ac:dyDescent="0.3">
      <c r="A5423" s="264" t="str">
        <f t="shared" si="84"/>
        <v>AshtonID</v>
      </c>
      <c r="B5423" s="269">
        <v>83420</v>
      </c>
      <c r="C5423" s="270" t="s">
        <v>4573</v>
      </c>
      <c r="D5423" s="270" t="s">
        <v>1263</v>
      </c>
      <c r="E5423" s="277" t="s">
        <v>1283</v>
      </c>
      <c r="F5423" s="279" t="s">
        <v>881</v>
      </c>
    </row>
    <row r="5424" spans="1:6" x14ac:dyDescent="0.3">
      <c r="A5424" s="264" t="str">
        <f t="shared" si="84"/>
        <v>Island ParkID</v>
      </c>
      <c r="B5424" s="269">
        <v>83429</v>
      </c>
      <c r="C5424" s="270" t="s">
        <v>4574</v>
      </c>
      <c r="D5424" s="270" t="s">
        <v>1263</v>
      </c>
      <c r="E5424" s="277" t="s">
        <v>1283</v>
      </c>
      <c r="F5424" s="279" t="s">
        <v>881</v>
      </c>
    </row>
    <row r="5425" spans="1:6" x14ac:dyDescent="0.3">
      <c r="A5425" s="264" t="str">
        <f t="shared" si="84"/>
        <v>PotlatchID</v>
      </c>
      <c r="B5425" s="269">
        <v>83855</v>
      </c>
      <c r="C5425" s="270" t="s">
        <v>4575</v>
      </c>
      <c r="D5425" s="270" t="s">
        <v>1263</v>
      </c>
      <c r="E5425" s="277" t="s">
        <v>1279</v>
      </c>
      <c r="F5425" s="279" t="s">
        <v>881</v>
      </c>
    </row>
    <row r="5426" spans="1:6" x14ac:dyDescent="0.3">
      <c r="A5426" s="264" t="str">
        <f t="shared" si="84"/>
        <v>HarrisonID</v>
      </c>
      <c r="B5426" s="269">
        <v>83833</v>
      </c>
      <c r="C5426" s="270" t="s">
        <v>967</v>
      </c>
      <c r="D5426" s="270" t="s">
        <v>1263</v>
      </c>
      <c r="E5426" s="277" t="s">
        <v>1268</v>
      </c>
      <c r="F5426" s="279" t="s">
        <v>881</v>
      </c>
    </row>
    <row r="5427" spans="1:6" x14ac:dyDescent="0.3">
      <c r="A5427" s="264" t="str">
        <f t="shared" si="84"/>
        <v>PonderayID</v>
      </c>
      <c r="B5427" s="269">
        <v>83852</v>
      </c>
      <c r="C5427" s="270" t="s">
        <v>4576</v>
      </c>
      <c r="D5427" s="270" t="s">
        <v>1263</v>
      </c>
      <c r="E5427" s="277" t="s">
        <v>1285</v>
      </c>
      <c r="F5427" s="279" t="s">
        <v>881</v>
      </c>
    </row>
    <row r="5428" spans="1:6" x14ac:dyDescent="0.3">
      <c r="A5428" s="264" t="str">
        <f t="shared" si="84"/>
        <v>InkomID</v>
      </c>
      <c r="B5428" s="269">
        <v>83245</v>
      </c>
      <c r="C5428" s="270" t="s">
        <v>4577</v>
      </c>
      <c r="D5428" s="270" t="s">
        <v>1263</v>
      </c>
      <c r="E5428" s="277" t="s">
        <v>1282</v>
      </c>
      <c r="F5428" s="279" t="s">
        <v>881</v>
      </c>
    </row>
    <row r="5429" spans="1:6" x14ac:dyDescent="0.3">
      <c r="A5429" s="264" t="str">
        <f t="shared" si="84"/>
        <v>WorleyID</v>
      </c>
      <c r="B5429" s="269">
        <v>83876</v>
      </c>
      <c r="C5429" s="270" t="s">
        <v>4578</v>
      </c>
      <c r="D5429" s="270" t="s">
        <v>1263</v>
      </c>
      <c r="E5429" s="277" t="s">
        <v>1268</v>
      </c>
      <c r="F5429" s="279" t="s">
        <v>881</v>
      </c>
    </row>
    <row r="5430" spans="1:6" x14ac:dyDescent="0.3">
      <c r="A5430" s="264" t="str">
        <f t="shared" si="84"/>
        <v>LapwaiID</v>
      </c>
      <c r="B5430" s="269">
        <v>83540</v>
      </c>
      <c r="C5430" s="270" t="s">
        <v>4579</v>
      </c>
      <c r="D5430" s="270" t="s">
        <v>1263</v>
      </c>
      <c r="E5430" s="277" t="s">
        <v>1275</v>
      </c>
      <c r="F5430" s="279" t="s">
        <v>881</v>
      </c>
    </row>
    <row r="5431" spans="1:6" x14ac:dyDescent="0.3">
      <c r="A5431" s="264" t="str">
        <f t="shared" si="84"/>
        <v>BlanchardID</v>
      </c>
      <c r="B5431" s="269">
        <v>83804</v>
      </c>
      <c r="C5431" s="270" t="s">
        <v>4580</v>
      </c>
      <c r="D5431" s="270" t="s">
        <v>1263</v>
      </c>
      <c r="E5431" s="277" t="s">
        <v>1285</v>
      </c>
      <c r="F5431" s="279" t="s">
        <v>881</v>
      </c>
    </row>
    <row r="5432" spans="1:6" x14ac:dyDescent="0.3">
      <c r="A5432" s="264" t="str">
        <f t="shared" si="84"/>
        <v>Horseshoe BendID</v>
      </c>
      <c r="B5432" s="269">
        <v>83629</v>
      </c>
      <c r="C5432" s="270" t="s">
        <v>4581</v>
      </c>
      <c r="D5432" s="270" t="s">
        <v>1263</v>
      </c>
      <c r="E5432" s="277" t="s">
        <v>921</v>
      </c>
      <c r="F5432" s="279" t="s">
        <v>881</v>
      </c>
    </row>
    <row r="5433" spans="1:6" x14ac:dyDescent="0.3">
      <c r="A5433" s="264" t="str">
        <f t="shared" si="84"/>
        <v>FirthID</v>
      </c>
      <c r="B5433" s="269">
        <v>83236</v>
      </c>
      <c r="C5433" s="270" t="s">
        <v>4582</v>
      </c>
      <c r="D5433" s="270" t="s">
        <v>1263</v>
      </c>
      <c r="E5433" s="277" t="s">
        <v>1264</v>
      </c>
      <c r="F5433" s="279" t="s">
        <v>881</v>
      </c>
    </row>
    <row r="5434" spans="1:6" x14ac:dyDescent="0.3">
      <c r="A5434" s="264" t="str">
        <f t="shared" si="84"/>
        <v>TroyID</v>
      </c>
      <c r="B5434" s="269">
        <v>83871</v>
      </c>
      <c r="C5434" s="270" t="s">
        <v>949</v>
      </c>
      <c r="D5434" s="270" t="s">
        <v>1263</v>
      </c>
      <c r="E5434" s="277" t="s">
        <v>1279</v>
      </c>
      <c r="F5434" s="279" t="s">
        <v>881</v>
      </c>
    </row>
    <row r="5435" spans="1:6" x14ac:dyDescent="0.3">
      <c r="A5435" s="264" t="str">
        <f t="shared" si="84"/>
        <v>IonaID</v>
      </c>
      <c r="B5435" s="269">
        <v>83427</v>
      </c>
      <c r="C5435" s="270" t="s">
        <v>4583</v>
      </c>
      <c r="D5435" s="270" t="s">
        <v>1263</v>
      </c>
      <c r="E5435" s="277" t="s">
        <v>1271</v>
      </c>
      <c r="F5435" s="279" t="s">
        <v>881</v>
      </c>
    </row>
    <row r="5436" spans="1:6" x14ac:dyDescent="0.3">
      <c r="A5436" s="264" t="str">
        <f t="shared" si="84"/>
        <v>Sugar CityID</v>
      </c>
      <c r="B5436" s="269">
        <v>83448</v>
      </c>
      <c r="C5436" s="270" t="s">
        <v>4584</v>
      </c>
      <c r="D5436" s="270" t="s">
        <v>1263</v>
      </c>
      <c r="E5436" s="277" t="s">
        <v>1283</v>
      </c>
      <c r="F5436" s="279" t="s">
        <v>881</v>
      </c>
    </row>
    <row r="5437" spans="1:6" x14ac:dyDescent="0.3">
      <c r="A5437" s="264" t="str">
        <f t="shared" si="84"/>
        <v>HansenID</v>
      </c>
      <c r="B5437" s="269">
        <v>83334</v>
      </c>
      <c r="C5437" s="270" t="s">
        <v>4585</v>
      </c>
      <c r="D5437" s="270" t="s">
        <v>1263</v>
      </c>
      <c r="E5437" s="277" t="s">
        <v>1287</v>
      </c>
      <c r="F5437" s="279" t="s">
        <v>881</v>
      </c>
    </row>
    <row r="5438" spans="1:6" x14ac:dyDescent="0.3">
      <c r="A5438" s="264" t="str">
        <f t="shared" si="84"/>
        <v>OldtownID</v>
      </c>
      <c r="B5438" s="269">
        <v>83822</v>
      </c>
      <c r="C5438" s="270" t="s">
        <v>4586</v>
      </c>
      <c r="D5438" s="270" t="s">
        <v>1263</v>
      </c>
      <c r="E5438" s="277" t="s">
        <v>1285</v>
      </c>
      <c r="F5438" s="279" t="s">
        <v>881</v>
      </c>
    </row>
    <row r="5439" spans="1:6" x14ac:dyDescent="0.3">
      <c r="A5439" s="264" t="str">
        <f t="shared" si="84"/>
        <v>TetoniaID</v>
      </c>
      <c r="B5439" s="269">
        <v>83452</v>
      </c>
      <c r="C5439" s="270" t="s">
        <v>4587</v>
      </c>
      <c r="D5439" s="270" t="s">
        <v>1263</v>
      </c>
      <c r="E5439" s="277" t="s">
        <v>1273</v>
      </c>
      <c r="F5439" s="279" t="s">
        <v>881</v>
      </c>
    </row>
    <row r="5440" spans="1:6" x14ac:dyDescent="0.3">
      <c r="A5440" s="264" t="str">
        <f t="shared" si="84"/>
        <v>Clark ForkID</v>
      </c>
      <c r="B5440" s="269">
        <v>83811</v>
      </c>
      <c r="C5440" s="270" t="s">
        <v>4588</v>
      </c>
      <c r="D5440" s="270" t="s">
        <v>1263</v>
      </c>
      <c r="E5440" s="277" t="s">
        <v>1285</v>
      </c>
      <c r="F5440" s="279" t="s">
        <v>881</v>
      </c>
    </row>
    <row r="5441" spans="1:6" x14ac:dyDescent="0.3">
      <c r="A5441" s="264" t="str">
        <f t="shared" si="84"/>
        <v>Idaho CityID</v>
      </c>
      <c r="B5441" s="269">
        <v>83631</v>
      </c>
      <c r="C5441" s="270" t="s">
        <v>4572</v>
      </c>
      <c r="D5441" s="270" t="s">
        <v>1263</v>
      </c>
      <c r="E5441" s="277" t="s">
        <v>921</v>
      </c>
      <c r="F5441" s="279" t="s">
        <v>881</v>
      </c>
    </row>
    <row r="5442" spans="1:6" x14ac:dyDescent="0.3">
      <c r="A5442" s="264" t="str">
        <f t="shared" si="84"/>
        <v>HazeltonID</v>
      </c>
      <c r="B5442" s="269">
        <v>83335</v>
      </c>
      <c r="C5442" s="270" t="s">
        <v>4589</v>
      </c>
      <c r="D5442" s="270" t="s">
        <v>1263</v>
      </c>
      <c r="E5442" s="277" t="s">
        <v>1287</v>
      </c>
      <c r="F5442" s="279" t="s">
        <v>881</v>
      </c>
    </row>
    <row r="5443" spans="1:6" x14ac:dyDescent="0.3">
      <c r="A5443" s="264" t="str">
        <f t="shared" si="84"/>
        <v>DecloID</v>
      </c>
      <c r="B5443" s="269">
        <v>83323</v>
      </c>
      <c r="C5443" s="270" t="s">
        <v>4590</v>
      </c>
      <c r="D5443" s="270" t="s">
        <v>1263</v>
      </c>
      <c r="E5443" s="277" t="s">
        <v>1266</v>
      </c>
      <c r="F5443" s="279" t="s">
        <v>881</v>
      </c>
    </row>
    <row r="5444" spans="1:6" x14ac:dyDescent="0.3">
      <c r="A5444" s="264" t="str">
        <f t="shared" ref="A5444:A5507" si="85">CONCATENATE(C5444,D5444)</f>
        <v>HopeID</v>
      </c>
      <c r="B5444" s="269">
        <v>83836</v>
      </c>
      <c r="C5444" s="270" t="s">
        <v>970</v>
      </c>
      <c r="D5444" s="270" t="s">
        <v>1263</v>
      </c>
      <c r="E5444" s="277" t="s">
        <v>1285</v>
      </c>
      <c r="F5444" s="279" t="s">
        <v>881</v>
      </c>
    </row>
    <row r="5445" spans="1:6" x14ac:dyDescent="0.3">
      <c r="A5445" s="264" t="str">
        <f t="shared" si="85"/>
        <v>Glenns FerryID</v>
      </c>
      <c r="B5445" s="269">
        <v>83623</v>
      </c>
      <c r="C5445" s="270" t="s">
        <v>4591</v>
      </c>
      <c r="D5445" s="270" t="s">
        <v>1263</v>
      </c>
      <c r="E5445" s="277" t="s">
        <v>981</v>
      </c>
      <c r="F5445" s="279" t="s">
        <v>881</v>
      </c>
    </row>
    <row r="5446" spans="1:6" x14ac:dyDescent="0.3">
      <c r="A5446" s="264" t="str">
        <f t="shared" si="85"/>
        <v>McCammonID</v>
      </c>
      <c r="B5446" s="269">
        <v>83250</v>
      </c>
      <c r="C5446" s="270" t="s">
        <v>4592</v>
      </c>
      <c r="D5446" s="270" t="s">
        <v>1263</v>
      </c>
      <c r="E5446" s="277" t="s">
        <v>1282</v>
      </c>
      <c r="F5446" s="279" t="s">
        <v>881</v>
      </c>
    </row>
    <row r="5447" spans="1:6" x14ac:dyDescent="0.3">
      <c r="A5447" s="264" t="str">
        <f t="shared" si="85"/>
        <v>GeneseeID</v>
      </c>
      <c r="B5447" s="269">
        <v>83832</v>
      </c>
      <c r="C5447" s="270" t="s">
        <v>4593</v>
      </c>
      <c r="D5447" s="270" t="s">
        <v>1263</v>
      </c>
      <c r="E5447" s="277" t="s">
        <v>1279</v>
      </c>
      <c r="F5447" s="279" t="s">
        <v>881</v>
      </c>
    </row>
    <row r="5448" spans="1:6" x14ac:dyDescent="0.3">
      <c r="A5448" s="264" t="str">
        <f t="shared" si="85"/>
        <v>MenanID</v>
      </c>
      <c r="B5448" s="269">
        <v>83434</v>
      </c>
      <c r="C5448" s="270" t="s">
        <v>4594</v>
      </c>
      <c r="D5448" s="270" t="s">
        <v>1263</v>
      </c>
      <c r="E5448" s="277" t="s">
        <v>1271</v>
      </c>
      <c r="F5448" s="279" t="s">
        <v>881</v>
      </c>
    </row>
    <row r="5449" spans="1:6" x14ac:dyDescent="0.3">
      <c r="A5449" s="264" t="str">
        <f t="shared" si="85"/>
        <v>CocolallaID</v>
      </c>
      <c r="B5449" s="269">
        <v>83813</v>
      </c>
      <c r="C5449" s="270" t="s">
        <v>4595</v>
      </c>
      <c r="D5449" s="270" t="s">
        <v>1263</v>
      </c>
      <c r="E5449" s="277" t="s">
        <v>1285</v>
      </c>
      <c r="F5449" s="279" t="s">
        <v>881</v>
      </c>
    </row>
    <row r="5450" spans="1:6" x14ac:dyDescent="0.3">
      <c r="A5450" s="264" t="str">
        <f t="shared" si="85"/>
        <v>DearyID</v>
      </c>
      <c r="B5450" s="269">
        <v>83823</v>
      </c>
      <c r="C5450" s="270" t="s">
        <v>4596</v>
      </c>
      <c r="D5450" s="270" t="s">
        <v>1263</v>
      </c>
      <c r="E5450" s="277" t="s">
        <v>1279</v>
      </c>
      <c r="F5450" s="279" t="s">
        <v>881</v>
      </c>
    </row>
    <row r="5451" spans="1:6" x14ac:dyDescent="0.3">
      <c r="A5451" s="264" t="str">
        <f t="shared" si="85"/>
        <v>Lava Hot SpringsID</v>
      </c>
      <c r="B5451" s="269">
        <v>83246</v>
      </c>
      <c r="C5451" s="270" t="s">
        <v>4597</v>
      </c>
      <c r="D5451" s="270" t="s">
        <v>1263</v>
      </c>
      <c r="E5451" s="277" t="s">
        <v>1282</v>
      </c>
      <c r="F5451" s="279" t="s">
        <v>881</v>
      </c>
    </row>
    <row r="5452" spans="1:6" x14ac:dyDescent="0.3">
      <c r="A5452" s="264" t="str">
        <f t="shared" si="85"/>
        <v>JuliaettaID</v>
      </c>
      <c r="B5452" s="269">
        <v>83535</v>
      </c>
      <c r="C5452" s="270" t="s">
        <v>4598</v>
      </c>
      <c r="D5452" s="270" t="s">
        <v>1263</v>
      </c>
      <c r="E5452" s="277" t="s">
        <v>1279</v>
      </c>
      <c r="F5452" s="279" t="s">
        <v>881</v>
      </c>
    </row>
    <row r="5453" spans="1:6" x14ac:dyDescent="0.3">
      <c r="A5453" s="264" t="str">
        <f t="shared" si="85"/>
        <v>GreenleafID</v>
      </c>
      <c r="B5453" s="269">
        <v>83626</v>
      </c>
      <c r="C5453" s="270" t="s">
        <v>4599</v>
      </c>
      <c r="D5453" s="270" t="s">
        <v>1263</v>
      </c>
      <c r="E5453" s="277" t="s">
        <v>921</v>
      </c>
      <c r="F5453" s="279" t="s">
        <v>881</v>
      </c>
    </row>
    <row r="5454" spans="1:6" x14ac:dyDescent="0.3">
      <c r="A5454" s="264" t="str">
        <f t="shared" si="85"/>
        <v>RigbyID</v>
      </c>
      <c r="B5454" s="269">
        <v>83443</v>
      </c>
      <c r="C5454" s="270" t="s">
        <v>4546</v>
      </c>
      <c r="D5454" s="270" t="s">
        <v>1263</v>
      </c>
      <c r="E5454" s="277" t="s">
        <v>1271</v>
      </c>
      <c r="F5454" s="279" t="s">
        <v>881</v>
      </c>
    </row>
    <row r="5455" spans="1:6" x14ac:dyDescent="0.3">
      <c r="A5455" s="264" t="str">
        <f t="shared" si="85"/>
        <v>KendrickID</v>
      </c>
      <c r="B5455" s="269">
        <v>83537</v>
      </c>
      <c r="C5455" s="270" t="s">
        <v>4600</v>
      </c>
      <c r="D5455" s="270" t="s">
        <v>1263</v>
      </c>
      <c r="E5455" s="277" t="s">
        <v>1279</v>
      </c>
      <c r="F5455" s="279" t="s">
        <v>881</v>
      </c>
    </row>
    <row r="5456" spans="1:6" x14ac:dyDescent="0.3">
      <c r="A5456" s="264" t="str">
        <f t="shared" si="85"/>
        <v>FranklinID</v>
      </c>
      <c r="B5456" s="269">
        <v>83237</v>
      </c>
      <c r="C5456" s="270" t="s">
        <v>3539</v>
      </c>
      <c r="D5456" s="270" t="s">
        <v>1263</v>
      </c>
      <c r="E5456" s="277" t="s">
        <v>1277</v>
      </c>
      <c r="F5456" s="279" t="s">
        <v>881</v>
      </c>
    </row>
    <row r="5457" spans="1:6" x14ac:dyDescent="0.3">
      <c r="A5457" s="264" t="str">
        <f t="shared" si="85"/>
        <v>BayviewID</v>
      </c>
      <c r="B5457" s="269">
        <v>83803</v>
      </c>
      <c r="C5457" s="270" t="s">
        <v>4601</v>
      </c>
      <c r="D5457" s="270" t="s">
        <v>1263</v>
      </c>
      <c r="E5457" s="277" t="s">
        <v>1268</v>
      </c>
      <c r="F5457" s="279" t="s">
        <v>881</v>
      </c>
    </row>
    <row r="5458" spans="1:6" x14ac:dyDescent="0.3">
      <c r="A5458" s="264" t="str">
        <f t="shared" si="85"/>
        <v>OakleyID</v>
      </c>
      <c r="B5458" s="269">
        <v>83346</v>
      </c>
      <c r="C5458" s="270" t="s">
        <v>2647</v>
      </c>
      <c r="D5458" s="270" t="s">
        <v>1263</v>
      </c>
      <c r="E5458" s="277" t="s">
        <v>1266</v>
      </c>
      <c r="F5458" s="279" t="s">
        <v>881</v>
      </c>
    </row>
    <row r="5459" spans="1:6" x14ac:dyDescent="0.3">
      <c r="A5459" s="264" t="str">
        <f t="shared" si="85"/>
        <v>Fort HallID</v>
      </c>
      <c r="B5459" s="269">
        <v>83203</v>
      </c>
      <c r="C5459" s="270" t="s">
        <v>4602</v>
      </c>
      <c r="D5459" s="270" t="s">
        <v>1263</v>
      </c>
      <c r="E5459" s="277" t="s">
        <v>1282</v>
      </c>
      <c r="F5459" s="279" t="s">
        <v>881</v>
      </c>
    </row>
    <row r="5460" spans="1:6" x14ac:dyDescent="0.3">
      <c r="A5460" s="264" t="str">
        <f t="shared" si="85"/>
        <v>DowneyID</v>
      </c>
      <c r="B5460" s="269">
        <v>83234</v>
      </c>
      <c r="C5460" s="270" t="s">
        <v>2624</v>
      </c>
      <c r="D5460" s="270" t="s">
        <v>1263</v>
      </c>
      <c r="E5460" s="277" t="s">
        <v>1282</v>
      </c>
      <c r="F5460" s="279" t="s">
        <v>881</v>
      </c>
    </row>
    <row r="5461" spans="1:6" x14ac:dyDescent="0.3">
      <c r="A5461" s="264" t="str">
        <f t="shared" si="85"/>
        <v>CuldesacID</v>
      </c>
      <c r="B5461" s="269">
        <v>83524</v>
      </c>
      <c r="C5461" s="270" t="s">
        <v>4603</v>
      </c>
      <c r="D5461" s="270" t="s">
        <v>1263</v>
      </c>
      <c r="E5461" s="277" t="s">
        <v>1275</v>
      </c>
      <c r="F5461" s="279" t="s">
        <v>881</v>
      </c>
    </row>
    <row r="5462" spans="1:6" x14ac:dyDescent="0.3">
      <c r="A5462" s="264" t="str">
        <f t="shared" si="85"/>
        <v>MaltaID</v>
      </c>
      <c r="B5462" s="269">
        <v>83342</v>
      </c>
      <c r="C5462" s="270" t="s">
        <v>4604</v>
      </c>
      <c r="D5462" s="270" t="s">
        <v>1263</v>
      </c>
      <c r="E5462" s="277" t="s">
        <v>1266</v>
      </c>
      <c r="F5462" s="279" t="s">
        <v>881</v>
      </c>
    </row>
    <row r="5463" spans="1:6" x14ac:dyDescent="0.3">
      <c r="A5463" s="264" t="str">
        <f t="shared" si="85"/>
        <v>HoweID</v>
      </c>
      <c r="B5463" s="269">
        <v>83255</v>
      </c>
      <c r="C5463" s="270" t="s">
        <v>4605</v>
      </c>
      <c r="D5463" s="270" t="s">
        <v>1263</v>
      </c>
      <c r="E5463" s="277" t="s">
        <v>1271</v>
      </c>
      <c r="F5463" s="279" t="s">
        <v>881</v>
      </c>
    </row>
    <row r="5464" spans="1:6" x14ac:dyDescent="0.3">
      <c r="A5464" s="264" t="str">
        <f t="shared" si="85"/>
        <v>RobertsID</v>
      </c>
      <c r="B5464" s="269">
        <v>83444</v>
      </c>
      <c r="C5464" s="270" t="s">
        <v>4606</v>
      </c>
      <c r="D5464" s="270" t="s">
        <v>1263</v>
      </c>
      <c r="E5464" s="277" t="s">
        <v>1271</v>
      </c>
      <c r="F5464" s="279" t="s">
        <v>881</v>
      </c>
    </row>
    <row r="5465" spans="1:6" x14ac:dyDescent="0.3">
      <c r="A5465" s="264" t="str">
        <f t="shared" si="85"/>
        <v>PingreeID</v>
      </c>
      <c r="B5465" s="269">
        <v>83262</v>
      </c>
      <c r="C5465" s="270" t="s">
        <v>4607</v>
      </c>
      <c r="D5465" s="270" t="s">
        <v>1263</v>
      </c>
      <c r="E5465" s="277" t="s">
        <v>1264</v>
      </c>
      <c r="F5465" s="279" t="s">
        <v>881</v>
      </c>
    </row>
    <row r="5466" spans="1:6" x14ac:dyDescent="0.3">
      <c r="A5466" s="264" t="str">
        <f t="shared" si="85"/>
        <v>Grand ViewID</v>
      </c>
      <c r="B5466" s="269">
        <v>83624</v>
      </c>
      <c r="C5466" s="270" t="s">
        <v>4608</v>
      </c>
      <c r="D5466" s="270" t="s">
        <v>1263</v>
      </c>
      <c r="E5466" s="277" t="s">
        <v>921</v>
      </c>
      <c r="F5466" s="279" t="s">
        <v>881</v>
      </c>
    </row>
    <row r="5467" spans="1:6" x14ac:dyDescent="0.3">
      <c r="A5467" s="264" t="str">
        <f t="shared" si="85"/>
        <v>MurtaughID</v>
      </c>
      <c r="B5467" s="269">
        <v>83344</v>
      </c>
      <c r="C5467" s="270" t="s">
        <v>4609</v>
      </c>
      <c r="D5467" s="270" t="s">
        <v>1263</v>
      </c>
      <c r="E5467" s="277" t="s">
        <v>1287</v>
      </c>
      <c r="F5467" s="279" t="s">
        <v>881</v>
      </c>
    </row>
    <row r="5468" spans="1:6" x14ac:dyDescent="0.3">
      <c r="A5468" s="264" t="str">
        <f t="shared" si="85"/>
        <v>WestonID</v>
      </c>
      <c r="B5468" s="269">
        <v>83286</v>
      </c>
      <c r="C5468" s="270" t="s">
        <v>3492</v>
      </c>
      <c r="D5468" s="270" t="s">
        <v>1263</v>
      </c>
      <c r="E5468" s="277" t="s">
        <v>1277</v>
      </c>
      <c r="F5468" s="279" t="s">
        <v>881</v>
      </c>
    </row>
    <row r="5469" spans="1:6" x14ac:dyDescent="0.3">
      <c r="A5469" s="264" t="str">
        <f t="shared" si="85"/>
        <v>FairfieldID</v>
      </c>
      <c r="B5469" s="269">
        <v>83327</v>
      </c>
      <c r="C5469" s="270" t="s">
        <v>1201</v>
      </c>
      <c r="D5469" s="270" t="s">
        <v>1263</v>
      </c>
      <c r="E5469" s="277" t="s">
        <v>1270</v>
      </c>
      <c r="F5469" s="279" t="s">
        <v>881</v>
      </c>
    </row>
    <row r="5470" spans="1:6" x14ac:dyDescent="0.3">
      <c r="A5470" s="264" t="str">
        <f t="shared" si="85"/>
        <v>RichfieldID</v>
      </c>
      <c r="B5470" s="269">
        <v>83349</v>
      </c>
      <c r="C5470" s="270" t="s">
        <v>4610</v>
      </c>
      <c r="D5470" s="270" t="s">
        <v>1263</v>
      </c>
      <c r="E5470" s="277" t="s">
        <v>1270</v>
      </c>
      <c r="F5470" s="279" t="s">
        <v>881</v>
      </c>
    </row>
    <row r="5471" spans="1:6" x14ac:dyDescent="0.3">
      <c r="A5471" s="264" t="str">
        <f t="shared" si="85"/>
        <v>Sugar CityID</v>
      </c>
      <c r="B5471" s="269">
        <v>83451</v>
      </c>
      <c r="C5471" s="270" t="s">
        <v>4584</v>
      </c>
      <c r="D5471" s="270" t="s">
        <v>1263</v>
      </c>
      <c r="E5471" s="277" t="s">
        <v>1283</v>
      </c>
      <c r="F5471" s="279" t="s">
        <v>881</v>
      </c>
    </row>
    <row r="5472" spans="1:6" x14ac:dyDescent="0.3">
      <c r="A5472" s="264" t="str">
        <f t="shared" si="85"/>
        <v>EdenID</v>
      </c>
      <c r="B5472" s="269">
        <v>83325</v>
      </c>
      <c r="C5472" s="270" t="s">
        <v>4611</v>
      </c>
      <c r="D5472" s="270" t="s">
        <v>1263</v>
      </c>
      <c r="E5472" s="277" t="s">
        <v>1287</v>
      </c>
      <c r="F5472" s="279" t="s">
        <v>881</v>
      </c>
    </row>
    <row r="5473" spans="1:6" x14ac:dyDescent="0.3">
      <c r="A5473" s="264" t="str">
        <f t="shared" si="85"/>
        <v>PrincetonID</v>
      </c>
      <c r="B5473" s="269">
        <v>83857</v>
      </c>
      <c r="C5473" s="270" t="s">
        <v>1675</v>
      </c>
      <c r="D5473" s="270" t="s">
        <v>1263</v>
      </c>
      <c r="E5473" s="277" t="s">
        <v>1279</v>
      </c>
      <c r="F5473" s="279" t="s">
        <v>881</v>
      </c>
    </row>
    <row r="5474" spans="1:6" x14ac:dyDescent="0.3">
      <c r="A5474" s="264" t="str">
        <f t="shared" si="85"/>
        <v>CareyID</v>
      </c>
      <c r="B5474" s="269">
        <v>83320</v>
      </c>
      <c r="C5474" s="270" t="s">
        <v>4612</v>
      </c>
      <c r="D5474" s="270" t="s">
        <v>1263</v>
      </c>
      <c r="E5474" s="277" t="s">
        <v>1270</v>
      </c>
      <c r="F5474" s="279" t="s">
        <v>881</v>
      </c>
    </row>
    <row r="5475" spans="1:6" x14ac:dyDescent="0.3">
      <c r="A5475" s="264" t="str">
        <f t="shared" si="85"/>
        <v>Mud LakeID</v>
      </c>
      <c r="B5475" s="269">
        <v>83450</v>
      </c>
      <c r="C5475" s="270" t="s">
        <v>4613</v>
      </c>
      <c r="D5475" s="270" t="s">
        <v>1263</v>
      </c>
      <c r="E5475" s="277" t="s">
        <v>1271</v>
      </c>
      <c r="F5475" s="279" t="s">
        <v>881</v>
      </c>
    </row>
    <row r="5476" spans="1:6" x14ac:dyDescent="0.3">
      <c r="A5476" s="264" t="str">
        <f t="shared" si="85"/>
        <v>LewisvilleID</v>
      </c>
      <c r="B5476" s="269">
        <v>83431</v>
      </c>
      <c r="C5476" s="270" t="s">
        <v>4614</v>
      </c>
      <c r="D5476" s="270" t="s">
        <v>1263</v>
      </c>
      <c r="E5476" s="277" t="s">
        <v>1271</v>
      </c>
      <c r="F5476" s="279" t="s">
        <v>881</v>
      </c>
    </row>
    <row r="5477" spans="1:6" x14ac:dyDescent="0.3">
      <c r="A5477" s="264" t="str">
        <f t="shared" si="85"/>
        <v>CoolinID</v>
      </c>
      <c r="B5477" s="269">
        <v>83821</v>
      </c>
      <c r="C5477" s="270" t="s">
        <v>4615</v>
      </c>
      <c r="D5477" s="270" t="s">
        <v>1263</v>
      </c>
      <c r="E5477" s="277" t="s">
        <v>1285</v>
      </c>
      <c r="F5477" s="279" t="s">
        <v>881</v>
      </c>
    </row>
    <row r="5478" spans="1:6" x14ac:dyDescent="0.3">
      <c r="A5478" s="264" t="str">
        <f t="shared" si="85"/>
        <v>ViolaID</v>
      </c>
      <c r="B5478" s="269">
        <v>83872</v>
      </c>
      <c r="C5478" s="270" t="s">
        <v>3572</v>
      </c>
      <c r="D5478" s="270" t="s">
        <v>1263</v>
      </c>
      <c r="E5478" s="277" t="s">
        <v>1279</v>
      </c>
      <c r="F5478" s="279" t="s">
        <v>881</v>
      </c>
    </row>
    <row r="5479" spans="1:6" x14ac:dyDescent="0.3">
      <c r="A5479" s="264" t="str">
        <f t="shared" si="85"/>
        <v>KootenaiID</v>
      </c>
      <c r="B5479" s="269">
        <v>83840</v>
      </c>
      <c r="C5479" s="270" t="s">
        <v>4616</v>
      </c>
      <c r="D5479" s="270" t="s">
        <v>1263</v>
      </c>
      <c r="E5479" s="277" t="s">
        <v>1285</v>
      </c>
      <c r="F5479" s="279" t="s">
        <v>881</v>
      </c>
    </row>
    <row r="5480" spans="1:6" x14ac:dyDescent="0.3">
      <c r="A5480" s="264" t="str">
        <f t="shared" si="85"/>
        <v>IrwinID</v>
      </c>
      <c r="B5480" s="269">
        <v>83428</v>
      </c>
      <c r="C5480" s="270" t="s">
        <v>4617</v>
      </c>
      <c r="D5480" s="270" t="s">
        <v>1263</v>
      </c>
      <c r="E5480" s="277" t="s">
        <v>1271</v>
      </c>
      <c r="F5480" s="279" t="s">
        <v>881</v>
      </c>
    </row>
    <row r="5481" spans="1:6" x14ac:dyDescent="0.3">
      <c r="A5481" s="264" t="str">
        <f t="shared" si="85"/>
        <v>LacledeID</v>
      </c>
      <c r="B5481" s="269">
        <v>83841</v>
      </c>
      <c r="C5481" s="270" t="s">
        <v>4618</v>
      </c>
      <c r="D5481" s="270" t="s">
        <v>1263</v>
      </c>
      <c r="E5481" s="277" t="s">
        <v>1285</v>
      </c>
      <c r="F5481" s="279" t="s">
        <v>881</v>
      </c>
    </row>
    <row r="5482" spans="1:6" x14ac:dyDescent="0.3">
      <c r="A5482" s="264" t="str">
        <f t="shared" si="85"/>
        <v>BruneauID</v>
      </c>
      <c r="B5482" s="269">
        <v>83604</v>
      </c>
      <c r="C5482" s="270" t="s">
        <v>4619</v>
      </c>
      <c r="D5482" s="270" t="s">
        <v>1263</v>
      </c>
      <c r="E5482" s="277" t="s">
        <v>921</v>
      </c>
      <c r="F5482" s="279" t="s">
        <v>881</v>
      </c>
    </row>
    <row r="5483" spans="1:6" x14ac:dyDescent="0.3">
      <c r="A5483" s="264" t="str">
        <f t="shared" si="85"/>
        <v>DoverID</v>
      </c>
      <c r="B5483" s="269">
        <v>83825</v>
      </c>
      <c r="C5483" s="270" t="s">
        <v>1094</v>
      </c>
      <c r="D5483" s="270" t="s">
        <v>1263</v>
      </c>
      <c r="E5483" s="277" t="s">
        <v>1285</v>
      </c>
      <c r="F5483" s="279" t="s">
        <v>881</v>
      </c>
    </row>
    <row r="5484" spans="1:6" x14ac:dyDescent="0.3">
      <c r="A5484" s="264" t="str">
        <f t="shared" si="85"/>
        <v>ArimoID</v>
      </c>
      <c r="B5484" s="269">
        <v>83214</v>
      </c>
      <c r="C5484" s="270" t="s">
        <v>4620</v>
      </c>
      <c r="D5484" s="270" t="s">
        <v>1263</v>
      </c>
      <c r="E5484" s="277" t="s">
        <v>1282</v>
      </c>
      <c r="F5484" s="279" t="s">
        <v>881</v>
      </c>
    </row>
    <row r="5485" spans="1:6" x14ac:dyDescent="0.3">
      <c r="A5485" s="264" t="str">
        <f t="shared" si="85"/>
        <v>SweetID</v>
      </c>
      <c r="B5485" s="269">
        <v>83670</v>
      </c>
      <c r="C5485" s="270" t="s">
        <v>4621</v>
      </c>
      <c r="D5485" s="270" t="s">
        <v>1263</v>
      </c>
      <c r="E5485" s="277" t="s">
        <v>921</v>
      </c>
      <c r="F5485" s="279" t="s">
        <v>881</v>
      </c>
    </row>
    <row r="5486" spans="1:6" x14ac:dyDescent="0.3">
      <c r="A5486" s="264" t="str">
        <f t="shared" si="85"/>
        <v>HammettID</v>
      </c>
      <c r="B5486" s="269">
        <v>83627</v>
      </c>
      <c r="C5486" s="270" t="s">
        <v>4622</v>
      </c>
      <c r="D5486" s="270" t="s">
        <v>1263</v>
      </c>
      <c r="E5486" s="277" t="s">
        <v>981</v>
      </c>
      <c r="F5486" s="279" t="s">
        <v>881</v>
      </c>
    </row>
    <row r="5487" spans="1:6" x14ac:dyDescent="0.3">
      <c r="A5487" s="264" t="str">
        <f t="shared" si="85"/>
        <v>CaldwellID</v>
      </c>
      <c r="B5487" s="269">
        <v>83656</v>
      </c>
      <c r="C5487" s="270" t="s">
        <v>4543</v>
      </c>
      <c r="D5487" s="270" t="s">
        <v>1263</v>
      </c>
      <c r="E5487" s="277" t="s">
        <v>921</v>
      </c>
      <c r="F5487" s="279" t="s">
        <v>881</v>
      </c>
    </row>
    <row r="5488" spans="1:6" x14ac:dyDescent="0.3">
      <c r="A5488" s="264" t="str">
        <f t="shared" si="85"/>
        <v>PeckID</v>
      </c>
      <c r="B5488" s="269">
        <v>83545</v>
      </c>
      <c r="C5488" s="270" t="s">
        <v>4623</v>
      </c>
      <c r="D5488" s="270" t="s">
        <v>1263</v>
      </c>
      <c r="E5488" s="277" t="s">
        <v>1275</v>
      </c>
      <c r="F5488" s="279" t="s">
        <v>881</v>
      </c>
    </row>
    <row r="5489" spans="1:6" x14ac:dyDescent="0.3">
      <c r="A5489" s="264" t="str">
        <f t="shared" si="85"/>
        <v>Swan ValleyID</v>
      </c>
      <c r="B5489" s="269">
        <v>83449</v>
      </c>
      <c r="C5489" s="270" t="s">
        <v>4624</v>
      </c>
      <c r="D5489" s="270" t="s">
        <v>1263</v>
      </c>
      <c r="E5489" s="277" t="s">
        <v>1271</v>
      </c>
      <c r="F5489" s="279" t="s">
        <v>881</v>
      </c>
    </row>
    <row r="5490" spans="1:6" x14ac:dyDescent="0.3">
      <c r="A5490" s="264" t="str">
        <f t="shared" si="85"/>
        <v>AtholID</v>
      </c>
      <c r="B5490" s="269">
        <v>83809</v>
      </c>
      <c r="C5490" s="270" t="s">
        <v>4558</v>
      </c>
      <c r="D5490" s="270" t="s">
        <v>1263</v>
      </c>
      <c r="E5490" s="277" t="s">
        <v>1268</v>
      </c>
      <c r="F5490" s="279" t="s">
        <v>881</v>
      </c>
    </row>
    <row r="5491" spans="1:6" x14ac:dyDescent="0.3">
      <c r="A5491" s="264" t="str">
        <f t="shared" si="85"/>
        <v>CastlefordID</v>
      </c>
      <c r="B5491" s="269">
        <v>83321</v>
      </c>
      <c r="C5491" s="270" t="s">
        <v>4625</v>
      </c>
      <c r="D5491" s="270" t="s">
        <v>1263</v>
      </c>
      <c r="E5491" s="277" t="s">
        <v>1287</v>
      </c>
      <c r="F5491" s="279" t="s">
        <v>881</v>
      </c>
    </row>
    <row r="5492" spans="1:6" x14ac:dyDescent="0.3">
      <c r="A5492" s="264" t="str">
        <f t="shared" si="85"/>
        <v>DietrichID</v>
      </c>
      <c r="B5492" s="269">
        <v>83324</v>
      </c>
      <c r="C5492" s="270" t="s">
        <v>4626</v>
      </c>
      <c r="D5492" s="270" t="s">
        <v>1263</v>
      </c>
      <c r="E5492" s="277" t="s">
        <v>1270</v>
      </c>
      <c r="F5492" s="279" t="s">
        <v>881</v>
      </c>
    </row>
    <row r="5493" spans="1:6" x14ac:dyDescent="0.3">
      <c r="A5493" s="264" t="str">
        <f t="shared" si="85"/>
        <v>AlbionID</v>
      </c>
      <c r="B5493" s="269">
        <v>83311</v>
      </c>
      <c r="C5493" s="270" t="s">
        <v>3122</v>
      </c>
      <c r="D5493" s="270" t="s">
        <v>1263</v>
      </c>
      <c r="E5493" s="277" t="s">
        <v>1266</v>
      </c>
      <c r="F5493" s="279" t="s">
        <v>881</v>
      </c>
    </row>
    <row r="5494" spans="1:6" x14ac:dyDescent="0.3">
      <c r="A5494" s="264" t="str">
        <f t="shared" si="85"/>
        <v>MurphyID</v>
      </c>
      <c r="B5494" s="269">
        <v>83650</v>
      </c>
      <c r="C5494" s="270" t="s">
        <v>4627</v>
      </c>
      <c r="D5494" s="270" t="s">
        <v>1263</v>
      </c>
      <c r="E5494" s="277" t="s">
        <v>921</v>
      </c>
      <c r="F5494" s="279" t="s">
        <v>881</v>
      </c>
    </row>
    <row r="5495" spans="1:6" x14ac:dyDescent="0.3">
      <c r="A5495" s="264" t="str">
        <f t="shared" si="85"/>
        <v>CliftonID</v>
      </c>
      <c r="B5495" s="269">
        <v>83228</v>
      </c>
      <c r="C5495" s="270" t="s">
        <v>3297</v>
      </c>
      <c r="D5495" s="270" t="s">
        <v>1263</v>
      </c>
      <c r="E5495" s="277" t="s">
        <v>1277</v>
      </c>
      <c r="F5495" s="279" t="s">
        <v>881</v>
      </c>
    </row>
    <row r="5496" spans="1:6" x14ac:dyDescent="0.3">
      <c r="A5496" s="264" t="str">
        <f t="shared" si="85"/>
        <v>NordmanID</v>
      </c>
      <c r="B5496" s="269">
        <v>83848</v>
      </c>
      <c r="C5496" s="270" t="s">
        <v>4628</v>
      </c>
      <c r="D5496" s="270" t="s">
        <v>1263</v>
      </c>
      <c r="E5496" s="277" t="s">
        <v>1285</v>
      </c>
      <c r="F5496" s="279" t="s">
        <v>881</v>
      </c>
    </row>
    <row r="5497" spans="1:6" x14ac:dyDescent="0.3">
      <c r="A5497" s="264" t="str">
        <f t="shared" si="85"/>
        <v>NewdaleID</v>
      </c>
      <c r="B5497" s="269">
        <v>83436</v>
      </c>
      <c r="C5497" s="270" t="s">
        <v>4629</v>
      </c>
      <c r="D5497" s="270" t="s">
        <v>1263</v>
      </c>
      <c r="E5497" s="277" t="s">
        <v>1273</v>
      </c>
      <c r="F5497" s="279" t="s">
        <v>881</v>
      </c>
    </row>
    <row r="5498" spans="1:6" x14ac:dyDescent="0.3">
      <c r="A5498" s="264" t="str">
        <f t="shared" si="85"/>
        <v>MonteviewID</v>
      </c>
      <c r="B5498" s="269">
        <v>83435</v>
      </c>
      <c r="C5498" s="270" t="s">
        <v>4630</v>
      </c>
      <c r="D5498" s="270" t="s">
        <v>1263</v>
      </c>
      <c r="E5498" s="277" t="s">
        <v>1271</v>
      </c>
      <c r="F5498" s="279" t="s">
        <v>881</v>
      </c>
    </row>
    <row r="5499" spans="1:6" x14ac:dyDescent="0.3">
      <c r="A5499" s="264" t="str">
        <f t="shared" si="85"/>
        <v>LowmanID</v>
      </c>
      <c r="B5499" s="269">
        <v>83637</v>
      </c>
      <c r="C5499" s="270" t="s">
        <v>4631</v>
      </c>
      <c r="D5499" s="270" t="s">
        <v>1263</v>
      </c>
      <c r="E5499" s="277" t="s">
        <v>921</v>
      </c>
      <c r="F5499" s="279" t="s">
        <v>881</v>
      </c>
    </row>
    <row r="5500" spans="1:6" x14ac:dyDescent="0.3">
      <c r="A5500" s="264" t="str">
        <f t="shared" si="85"/>
        <v>HamerID</v>
      </c>
      <c r="B5500" s="269">
        <v>83425</v>
      </c>
      <c r="C5500" s="270" t="s">
        <v>4632</v>
      </c>
      <c r="D5500" s="270" t="s">
        <v>1263</v>
      </c>
      <c r="E5500" s="277" t="s">
        <v>1271</v>
      </c>
      <c r="F5500" s="279" t="s">
        <v>881</v>
      </c>
    </row>
    <row r="5501" spans="1:6" x14ac:dyDescent="0.3">
      <c r="A5501" s="264" t="str">
        <f t="shared" si="85"/>
        <v>DaytonID</v>
      </c>
      <c r="B5501" s="269">
        <v>83232</v>
      </c>
      <c r="C5501" s="270" t="s">
        <v>1968</v>
      </c>
      <c r="D5501" s="270" t="s">
        <v>1263</v>
      </c>
      <c r="E5501" s="277" t="s">
        <v>1277</v>
      </c>
      <c r="F5501" s="279" t="s">
        <v>881</v>
      </c>
    </row>
    <row r="5502" spans="1:6" x14ac:dyDescent="0.3">
      <c r="A5502" s="264" t="str">
        <f t="shared" si="85"/>
        <v>Sugar CityID</v>
      </c>
      <c r="B5502" s="269">
        <v>83421</v>
      </c>
      <c r="C5502" s="270" t="s">
        <v>4584</v>
      </c>
      <c r="D5502" s="270" t="s">
        <v>1263</v>
      </c>
      <c r="E5502" s="277" t="s">
        <v>1283</v>
      </c>
      <c r="F5502" s="279" t="s">
        <v>881</v>
      </c>
    </row>
    <row r="5503" spans="1:6" x14ac:dyDescent="0.3">
      <c r="A5503" s="264" t="str">
        <f t="shared" si="85"/>
        <v>King HillID</v>
      </c>
      <c r="B5503" s="269">
        <v>83633</v>
      </c>
      <c r="C5503" s="270" t="s">
        <v>4633</v>
      </c>
      <c r="D5503" s="270" t="s">
        <v>1263</v>
      </c>
      <c r="E5503" s="277" t="s">
        <v>981</v>
      </c>
      <c r="F5503" s="279" t="s">
        <v>881</v>
      </c>
    </row>
    <row r="5504" spans="1:6" x14ac:dyDescent="0.3">
      <c r="A5504" s="264" t="str">
        <f t="shared" si="85"/>
        <v>UconID</v>
      </c>
      <c r="B5504" s="269">
        <v>83454</v>
      </c>
      <c r="C5504" s="270" t="s">
        <v>4634</v>
      </c>
      <c r="D5504" s="270" t="s">
        <v>1263</v>
      </c>
      <c r="E5504" s="277" t="s">
        <v>1271</v>
      </c>
      <c r="F5504" s="279" t="s">
        <v>881</v>
      </c>
    </row>
    <row r="5505" spans="1:6" x14ac:dyDescent="0.3">
      <c r="A5505" s="264" t="str">
        <f t="shared" si="85"/>
        <v>BovillID</v>
      </c>
      <c r="B5505" s="269">
        <v>83806</v>
      </c>
      <c r="C5505" s="270" t="s">
        <v>4635</v>
      </c>
      <c r="D5505" s="270" t="s">
        <v>1263</v>
      </c>
      <c r="E5505" s="277" t="s">
        <v>1279</v>
      </c>
      <c r="F5505" s="279" t="s">
        <v>881</v>
      </c>
    </row>
    <row r="5506" spans="1:6" x14ac:dyDescent="0.3">
      <c r="A5506" s="264" t="str">
        <f t="shared" si="85"/>
        <v>BasaltID</v>
      </c>
      <c r="B5506" s="269">
        <v>83218</v>
      </c>
      <c r="C5506" s="270" t="s">
        <v>3310</v>
      </c>
      <c r="D5506" s="270" t="s">
        <v>1263</v>
      </c>
      <c r="E5506" s="277" t="s">
        <v>1264</v>
      </c>
      <c r="F5506" s="279" t="s">
        <v>881</v>
      </c>
    </row>
    <row r="5507" spans="1:6" x14ac:dyDescent="0.3">
      <c r="A5507" s="264" t="str">
        <f t="shared" si="85"/>
        <v>Island ParkID</v>
      </c>
      <c r="B5507" s="269">
        <v>83433</v>
      </c>
      <c r="C5507" s="270" t="s">
        <v>4574</v>
      </c>
      <c r="D5507" s="270" t="s">
        <v>1263</v>
      </c>
      <c r="E5507" s="277" t="s">
        <v>1283</v>
      </c>
      <c r="F5507" s="279" t="s">
        <v>881</v>
      </c>
    </row>
    <row r="5508" spans="1:6" x14ac:dyDescent="0.3">
      <c r="A5508" s="264" t="str">
        <f t="shared" ref="A5508:A5571" si="86">CONCATENATE(C5508,D5508)</f>
        <v>HarvardID</v>
      </c>
      <c r="B5508" s="269">
        <v>83834</v>
      </c>
      <c r="C5508" s="270" t="s">
        <v>4636</v>
      </c>
      <c r="D5508" s="270" t="s">
        <v>1263</v>
      </c>
      <c r="E5508" s="277" t="s">
        <v>1279</v>
      </c>
      <c r="F5508" s="279" t="s">
        <v>881</v>
      </c>
    </row>
    <row r="5509" spans="1:6" x14ac:dyDescent="0.3">
      <c r="A5509" s="264" t="str">
        <f t="shared" si="86"/>
        <v>OlaID</v>
      </c>
      <c r="B5509" s="269">
        <v>83657</v>
      </c>
      <c r="C5509" s="270" t="s">
        <v>1926</v>
      </c>
      <c r="D5509" s="270" t="s">
        <v>1263</v>
      </c>
      <c r="E5509" s="277" t="s">
        <v>921</v>
      </c>
      <c r="F5509" s="279" t="s">
        <v>881</v>
      </c>
    </row>
    <row r="5510" spans="1:6" x14ac:dyDescent="0.3">
      <c r="A5510" s="264" t="str">
        <f t="shared" si="86"/>
        <v>FeltID</v>
      </c>
      <c r="B5510" s="269">
        <v>83424</v>
      </c>
      <c r="C5510" s="270" t="s">
        <v>4637</v>
      </c>
      <c r="D5510" s="270" t="s">
        <v>1263</v>
      </c>
      <c r="E5510" s="277" t="s">
        <v>1273</v>
      </c>
      <c r="F5510" s="279" t="s">
        <v>881</v>
      </c>
    </row>
    <row r="5511" spans="1:6" x14ac:dyDescent="0.3">
      <c r="A5511" s="264" t="str">
        <f t="shared" si="86"/>
        <v>MedimontID</v>
      </c>
      <c r="B5511" s="269">
        <v>83842</v>
      </c>
      <c r="C5511" s="270" t="s">
        <v>4638</v>
      </c>
      <c r="D5511" s="270" t="s">
        <v>1263</v>
      </c>
      <c r="E5511" s="277" t="s">
        <v>1268</v>
      </c>
      <c r="F5511" s="279" t="s">
        <v>881</v>
      </c>
    </row>
    <row r="5512" spans="1:6" x14ac:dyDescent="0.3">
      <c r="A5512" s="264" t="str">
        <f t="shared" si="86"/>
        <v>LethaID</v>
      </c>
      <c r="B5512" s="269">
        <v>83636</v>
      </c>
      <c r="C5512" s="270" t="s">
        <v>4639</v>
      </c>
      <c r="D5512" s="270" t="s">
        <v>1263</v>
      </c>
      <c r="E5512" s="277" t="s">
        <v>921</v>
      </c>
      <c r="F5512" s="279" t="s">
        <v>881</v>
      </c>
    </row>
    <row r="5513" spans="1:6" x14ac:dyDescent="0.3">
      <c r="A5513" s="264" t="str">
        <f t="shared" si="86"/>
        <v>ParkerID</v>
      </c>
      <c r="B5513" s="269">
        <v>83438</v>
      </c>
      <c r="C5513" s="270" t="s">
        <v>3263</v>
      </c>
      <c r="D5513" s="270" t="s">
        <v>1263</v>
      </c>
      <c r="E5513" s="277" t="s">
        <v>1283</v>
      </c>
      <c r="F5513" s="279" t="s">
        <v>881</v>
      </c>
    </row>
    <row r="5514" spans="1:6" x14ac:dyDescent="0.3">
      <c r="A5514" s="264" t="str">
        <f t="shared" si="86"/>
        <v>AlmoID</v>
      </c>
      <c r="B5514" s="269">
        <v>83312</v>
      </c>
      <c r="C5514" s="270" t="s">
        <v>4640</v>
      </c>
      <c r="D5514" s="270" t="s">
        <v>1263</v>
      </c>
      <c r="E5514" s="277" t="s">
        <v>1266</v>
      </c>
      <c r="F5514" s="279" t="s">
        <v>881</v>
      </c>
    </row>
    <row r="5515" spans="1:6" x14ac:dyDescent="0.3">
      <c r="A5515" s="264" t="str">
        <f t="shared" si="86"/>
        <v>RogersonID</v>
      </c>
      <c r="B5515" s="269">
        <v>83302</v>
      </c>
      <c r="C5515" s="270" t="s">
        <v>4641</v>
      </c>
      <c r="D5515" s="270" t="s">
        <v>1263</v>
      </c>
      <c r="E5515" s="277" t="s">
        <v>921</v>
      </c>
      <c r="F5515" s="279" t="s">
        <v>881</v>
      </c>
    </row>
    <row r="5516" spans="1:6" x14ac:dyDescent="0.3">
      <c r="A5516" s="264" t="str">
        <f t="shared" si="86"/>
        <v>PingreeID</v>
      </c>
      <c r="B5516" s="269">
        <v>83277</v>
      </c>
      <c r="C5516" s="270" t="s">
        <v>4607</v>
      </c>
      <c r="D5516" s="270" t="s">
        <v>1263</v>
      </c>
      <c r="E5516" s="277" t="s">
        <v>1264</v>
      </c>
      <c r="F5516" s="279" t="s">
        <v>881</v>
      </c>
    </row>
    <row r="5517" spans="1:6" x14ac:dyDescent="0.3">
      <c r="A5517" s="264" t="str">
        <f t="shared" si="86"/>
        <v>BellevueID</v>
      </c>
      <c r="B5517" s="269">
        <v>83348</v>
      </c>
      <c r="C5517" s="270" t="s">
        <v>4567</v>
      </c>
      <c r="D5517" s="270" t="s">
        <v>1263</v>
      </c>
      <c r="E5517" s="277" t="s">
        <v>1270</v>
      </c>
      <c r="F5517" s="279" t="s">
        <v>881</v>
      </c>
    </row>
    <row r="5518" spans="1:6" x14ac:dyDescent="0.3">
      <c r="A5518" s="264" t="str">
        <f t="shared" si="86"/>
        <v>ThatcherID</v>
      </c>
      <c r="B5518" s="269">
        <v>83283</v>
      </c>
      <c r="C5518" s="270" t="s">
        <v>2383</v>
      </c>
      <c r="D5518" s="270" t="s">
        <v>1263</v>
      </c>
      <c r="E5518" s="277" t="s">
        <v>1277</v>
      </c>
      <c r="F5518" s="279" t="s">
        <v>881</v>
      </c>
    </row>
    <row r="5519" spans="1:6" x14ac:dyDescent="0.3">
      <c r="A5519" s="264" t="str">
        <f t="shared" si="86"/>
        <v>PlacervilleID</v>
      </c>
      <c r="B5519" s="269">
        <v>83666</v>
      </c>
      <c r="C5519" s="270" t="s">
        <v>2609</v>
      </c>
      <c r="D5519" s="270" t="s">
        <v>1263</v>
      </c>
      <c r="E5519" s="277" t="s">
        <v>921</v>
      </c>
      <c r="F5519" s="279" t="s">
        <v>881</v>
      </c>
    </row>
    <row r="5520" spans="1:6" x14ac:dyDescent="0.3">
      <c r="A5520" s="264" t="str">
        <f t="shared" si="86"/>
        <v>Horseshoe BendID</v>
      </c>
      <c r="B5520" s="269">
        <v>83602</v>
      </c>
      <c r="C5520" s="270" t="s">
        <v>4581</v>
      </c>
      <c r="D5520" s="270" t="s">
        <v>1263</v>
      </c>
      <c r="E5520" s="277" t="s">
        <v>921</v>
      </c>
      <c r="F5520" s="279" t="s">
        <v>881</v>
      </c>
    </row>
    <row r="5521" spans="1:6" x14ac:dyDescent="0.3">
      <c r="A5521" s="264" t="str">
        <f t="shared" si="86"/>
        <v>Atomic CityID</v>
      </c>
      <c r="B5521" s="269">
        <v>83215</v>
      </c>
      <c r="C5521" s="270" t="s">
        <v>4642</v>
      </c>
      <c r="D5521" s="270" t="s">
        <v>1263</v>
      </c>
      <c r="E5521" s="277" t="s">
        <v>1264</v>
      </c>
      <c r="F5521" s="279" t="s">
        <v>881</v>
      </c>
    </row>
    <row r="5522" spans="1:6" x14ac:dyDescent="0.3">
      <c r="A5522" s="264" t="str">
        <f t="shared" si="86"/>
        <v>DowneyID</v>
      </c>
      <c r="B5522" s="269">
        <v>83281</v>
      </c>
      <c r="C5522" s="270" t="s">
        <v>2624</v>
      </c>
      <c r="D5522" s="270" t="s">
        <v>1263</v>
      </c>
      <c r="E5522" s="277" t="s">
        <v>1282</v>
      </c>
      <c r="F5522" s="279" t="s">
        <v>881</v>
      </c>
    </row>
    <row r="5523" spans="1:6" x14ac:dyDescent="0.3">
      <c r="A5523" s="264" t="str">
        <f t="shared" si="86"/>
        <v>ChicagoIL</v>
      </c>
      <c r="B5523" s="269">
        <v>60657</v>
      </c>
      <c r="C5523" s="270" t="s">
        <v>926</v>
      </c>
      <c r="D5523" s="270" t="s">
        <v>1289</v>
      </c>
      <c r="E5523" s="277" t="s">
        <v>927</v>
      </c>
      <c r="F5523" s="279" t="s">
        <v>881</v>
      </c>
    </row>
    <row r="5524" spans="1:6" x14ac:dyDescent="0.3">
      <c r="A5524" s="264" t="str">
        <f t="shared" si="86"/>
        <v>ChicagoIL</v>
      </c>
      <c r="B5524" s="269">
        <v>60614</v>
      </c>
      <c r="C5524" s="270" t="s">
        <v>926</v>
      </c>
      <c r="D5524" s="270" t="s">
        <v>1289</v>
      </c>
      <c r="E5524" s="277" t="s">
        <v>927</v>
      </c>
      <c r="F5524" s="279" t="s">
        <v>881</v>
      </c>
    </row>
    <row r="5525" spans="1:6" x14ac:dyDescent="0.3">
      <c r="A5525" s="264" t="str">
        <f t="shared" si="86"/>
        <v>ChicagoIL</v>
      </c>
      <c r="B5525" s="269">
        <v>60640</v>
      </c>
      <c r="C5525" s="270" t="s">
        <v>926</v>
      </c>
      <c r="D5525" s="270" t="s">
        <v>1289</v>
      </c>
      <c r="E5525" s="277" t="s">
        <v>927</v>
      </c>
      <c r="F5525" s="279" t="s">
        <v>881</v>
      </c>
    </row>
    <row r="5526" spans="1:6" x14ac:dyDescent="0.3">
      <c r="A5526" s="264" t="str">
        <f t="shared" si="86"/>
        <v>ChicagoIL</v>
      </c>
      <c r="B5526" s="269">
        <v>60647</v>
      </c>
      <c r="C5526" s="270" t="s">
        <v>926</v>
      </c>
      <c r="D5526" s="270" t="s">
        <v>1289</v>
      </c>
      <c r="E5526" s="277" t="s">
        <v>927</v>
      </c>
      <c r="F5526" s="279" t="s">
        <v>881</v>
      </c>
    </row>
    <row r="5527" spans="1:6" x14ac:dyDescent="0.3">
      <c r="A5527" s="264" t="str">
        <f t="shared" si="86"/>
        <v>ChicagoIL</v>
      </c>
      <c r="B5527" s="269">
        <v>60618</v>
      </c>
      <c r="C5527" s="270" t="s">
        <v>926</v>
      </c>
      <c r="D5527" s="270" t="s">
        <v>1289</v>
      </c>
      <c r="E5527" s="277" t="s">
        <v>927</v>
      </c>
      <c r="F5527" s="279" t="s">
        <v>881</v>
      </c>
    </row>
    <row r="5528" spans="1:6" x14ac:dyDescent="0.3">
      <c r="A5528" s="264" t="str">
        <f t="shared" si="86"/>
        <v>ChicagoIL</v>
      </c>
      <c r="B5528" s="269">
        <v>60613</v>
      </c>
      <c r="C5528" s="270" t="s">
        <v>926</v>
      </c>
      <c r="D5528" s="270" t="s">
        <v>1289</v>
      </c>
      <c r="E5528" s="277" t="s">
        <v>927</v>
      </c>
      <c r="F5528" s="279" t="s">
        <v>881</v>
      </c>
    </row>
    <row r="5529" spans="1:6" x14ac:dyDescent="0.3">
      <c r="A5529" s="264" t="str">
        <f t="shared" si="86"/>
        <v>ChicagoIL</v>
      </c>
      <c r="B5529" s="269">
        <v>60625</v>
      </c>
      <c r="C5529" s="270" t="s">
        <v>926</v>
      </c>
      <c r="D5529" s="270" t="s">
        <v>1289</v>
      </c>
      <c r="E5529" s="277" t="s">
        <v>927</v>
      </c>
      <c r="F5529" s="279" t="s">
        <v>881</v>
      </c>
    </row>
    <row r="5530" spans="1:6" x14ac:dyDescent="0.3">
      <c r="A5530" s="264" t="str">
        <f t="shared" si="86"/>
        <v>ChicagoIL</v>
      </c>
      <c r="B5530" s="269">
        <v>60629</v>
      </c>
      <c r="C5530" s="270" t="s">
        <v>926</v>
      </c>
      <c r="D5530" s="270" t="s">
        <v>1289</v>
      </c>
      <c r="E5530" s="277" t="s">
        <v>927</v>
      </c>
      <c r="F5530" s="279" t="s">
        <v>881</v>
      </c>
    </row>
    <row r="5531" spans="1:6" x14ac:dyDescent="0.3">
      <c r="A5531" s="264" t="str">
        <f t="shared" si="86"/>
        <v>ChicagoIL</v>
      </c>
      <c r="B5531" s="269">
        <v>60610</v>
      </c>
      <c r="C5531" s="270" t="s">
        <v>926</v>
      </c>
      <c r="D5531" s="270" t="s">
        <v>1289</v>
      </c>
      <c r="E5531" s="277" t="s">
        <v>927</v>
      </c>
      <c r="F5531" s="279" t="s">
        <v>881</v>
      </c>
    </row>
    <row r="5532" spans="1:6" x14ac:dyDescent="0.3">
      <c r="A5532" s="264" t="str">
        <f t="shared" si="86"/>
        <v>ChicagoIL</v>
      </c>
      <c r="B5532" s="269">
        <v>60619</v>
      </c>
      <c r="C5532" s="270" t="s">
        <v>926</v>
      </c>
      <c r="D5532" s="270" t="s">
        <v>1289</v>
      </c>
      <c r="E5532" s="277" t="s">
        <v>927</v>
      </c>
      <c r="F5532" s="279" t="s">
        <v>881</v>
      </c>
    </row>
    <row r="5533" spans="1:6" x14ac:dyDescent="0.3">
      <c r="A5533" s="264" t="str">
        <f t="shared" si="86"/>
        <v>ChicagoIL</v>
      </c>
      <c r="B5533" s="269">
        <v>60611</v>
      </c>
      <c r="C5533" s="270" t="s">
        <v>926</v>
      </c>
      <c r="D5533" s="270" t="s">
        <v>1289</v>
      </c>
      <c r="E5533" s="277" t="s">
        <v>927</v>
      </c>
      <c r="F5533" s="279" t="s">
        <v>881</v>
      </c>
    </row>
    <row r="5534" spans="1:6" x14ac:dyDescent="0.3">
      <c r="A5534" s="264" t="str">
        <f t="shared" si="86"/>
        <v>ChicagoIL</v>
      </c>
      <c r="B5534" s="269">
        <v>60617</v>
      </c>
      <c r="C5534" s="270" t="s">
        <v>926</v>
      </c>
      <c r="D5534" s="270" t="s">
        <v>1289</v>
      </c>
      <c r="E5534" s="277" t="s">
        <v>927</v>
      </c>
      <c r="F5534" s="279" t="s">
        <v>881</v>
      </c>
    </row>
    <row r="5535" spans="1:6" x14ac:dyDescent="0.3">
      <c r="A5535" s="264" t="str">
        <f t="shared" si="86"/>
        <v>ChicagoIL</v>
      </c>
      <c r="B5535" s="269">
        <v>60620</v>
      </c>
      <c r="C5535" s="270" t="s">
        <v>926</v>
      </c>
      <c r="D5535" s="270" t="s">
        <v>1289</v>
      </c>
      <c r="E5535" s="277" t="s">
        <v>927</v>
      </c>
      <c r="F5535" s="279" t="s">
        <v>881</v>
      </c>
    </row>
    <row r="5536" spans="1:6" x14ac:dyDescent="0.3">
      <c r="A5536" s="264" t="str">
        <f t="shared" si="86"/>
        <v>ChicagoIL</v>
      </c>
      <c r="B5536" s="269">
        <v>60634</v>
      </c>
      <c r="C5536" s="270" t="s">
        <v>926</v>
      </c>
      <c r="D5536" s="270" t="s">
        <v>1289</v>
      </c>
      <c r="E5536" s="277" t="s">
        <v>927</v>
      </c>
      <c r="F5536" s="279" t="s">
        <v>881</v>
      </c>
    </row>
    <row r="5537" spans="1:6" x14ac:dyDescent="0.3">
      <c r="A5537" s="264" t="str">
        <f t="shared" si="86"/>
        <v>Des PlainesIL</v>
      </c>
      <c r="B5537" s="269">
        <v>60016</v>
      </c>
      <c r="C5537" s="270" t="s">
        <v>4643</v>
      </c>
      <c r="D5537" s="270" t="s">
        <v>1289</v>
      </c>
      <c r="E5537" s="277" t="s">
        <v>927</v>
      </c>
      <c r="F5537" s="279" t="s">
        <v>881</v>
      </c>
    </row>
    <row r="5538" spans="1:6" x14ac:dyDescent="0.3">
      <c r="A5538" s="264" t="str">
        <f t="shared" si="86"/>
        <v>ChicagoIL</v>
      </c>
      <c r="B5538" s="269">
        <v>60628</v>
      </c>
      <c r="C5538" s="270" t="s">
        <v>926</v>
      </c>
      <c r="D5538" s="270" t="s">
        <v>1289</v>
      </c>
      <c r="E5538" s="277" t="s">
        <v>927</v>
      </c>
      <c r="F5538" s="279" t="s">
        <v>881</v>
      </c>
    </row>
    <row r="5539" spans="1:6" x14ac:dyDescent="0.3">
      <c r="A5539" s="264" t="str">
        <f t="shared" si="86"/>
        <v>ChicagoIL</v>
      </c>
      <c r="B5539" s="269">
        <v>60649</v>
      </c>
      <c r="C5539" s="270" t="s">
        <v>926</v>
      </c>
      <c r="D5539" s="270" t="s">
        <v>1289</v>
      </c>
      <c r="E5539" s="277" t="s">
        <v>927</v>
      </c>
      <c r="F5539" s="279" t="s">
        <v>881</v>
      </c>
    </row>
    <row r="5540" spans="1:6" x14ac:dyDescent="0.3">
      <c r="A5540" s="264" t="str">
        <f t="shared" si="86"/>
        <v>ChicagoIL</v>
      </c>
      <c r="B5540" s="269">
        <v>60626</v>
      </c>
      <c r="C5540" s="270" t="s">
        <v>926</v>
      </c>
      <c r="D5540" s="270" t="s">
        <v>1289</v>
      </c>
      <c r="E5540" s="277" t="s">
        <v>927</v>
      </c>
      <c r="F5540" s="279" t="s">
        <v>881</v>
      </c>
    </row>
    <row r="5541" spans="1:6" x14ac:dyDescent="0.3">
      <c r="A5541" s="264" t="str">
        <f t="shared" si="86"/>
        <v>ChicagoIL</v>
      </c>
      <c r="B5541" s="269">
        <v>60622</v>
      </c>
      <c r="C5541" s="270" t="s">
        <v>926</v>
      </c>
      <c r="D5541" s="270" t="s">
        <v>1289</v>
      </c>
      <c r="E5541" s="277" t="s">
        <v>927</v>
      </c>
      <c r="F5541" s="279" t="s">
        <v>881</v>
      </c>
    </row>
    <row r="5542" spans="1:6" x14ac:dyDescent="0.3">
      <c r="A5542" s="264" t="str">
        <f t="shared" si="86"/>
        <v>ChicagoIL</v>
      </c>
      <c r="B5542" s="269">
        <v>60616</v>
      </c>
      <c r="C5542" s="270" t="s">
        <v>926</v>
      </c>
      <c r="D5542" s="270" t="s">
        <v>1289</v>
      </c>
      <c r="E5542" s="277" t="s">
        <v>927</v>
      </c>
      <c r="F5542" s="279" t="s">
        <v>881</v>
      </c>
    </row>
    <row r="5543" spans="1:6" x14ac:dyDescent="0.3">
      <c r="A5543" s="264" t="str">
        <f t="shared" si="86"/>
        <v>ChicagoIL</v>
      </c>
      <c r="B5543" s="269">
        <v>60615</v>
      </c>
      <c r="C5543" s="270" t="s">
        <v>926</v>
      </c>
      <c r="D5543" s="270" t="s">
        <v>1289</v>
      </c>
      <c r="E5543" s="277" t="s">
        <v>927</v>
      </c>
      <c r="F5543" s="279" t="s">
        <v>881</v>
      </c>
    </row>
    <row r="5544" spans="1:6" x14ac:dyDescent="0.3">
      <c r="A5544" s="264" t="str">
        <f t="shared" si="86"/>
        <v>ChicagoIL</v>
      </c>
      <c r="B5544" s="269">
        <v>60641</v>
      </c>
      <c r="C5544" s="270" t="s">
        <v>926</v>
      </c>
      <c r="D5544" s="270" t="s">
        <v>1289</v>
      </c>
      <c r="E5544" s="277" t="s">
        <v>927</v>
      </c>
      <c r="F5544" s="279" t="s">
        <v>881</v>
      </c>
    </row>
    <row r="5545" spans="1:6" x14ac:dyDescent="0.3">
      <c r="A5545" s="264" t="str">
        <f t="shared" si="86"/>
        <v>ChicagoIL</v>
      </c>
      <c r="B5545" s="269">
        <v>60660</v>
      </c>
      <c r="C5545" s="270" t="s">
        <v>926</v>
      </c>
      <c r="D5545" s="270" t="s">
        <v>1289</v>
      </c>
      <c r="E5545" s="277" t="s">
        <v>927</v>
      </c>
      <c r="F5545" s="279" t="s">
        <v>881</v>
      </c>
    </row>
    <row r="5546" spans="1:6" x14ac:dyDescent="0.3">
      <c r="A5546" s="264" t="str">
        <f t="shared" si="86"/>
        <v>Oak LawnIL</v>
      </c>
      <c r="B5546" s="269">
        <v>60453</v>
      </c>
      <c r="C5546" s="270" t="s">
        <v>4644</v>
      </c>
      <c r="D5546" s="270" t="s">
        <v>1289</v>
      </c>
      <c r="E5546" s="277" t="s">
        <v>927</v>
      </c>
      <c r="F5546" s="279" t="s">
        <v>881</v>
      </c>
    </row>
    <row r="5547" spans="1:6" x14ac:dyDescent="0.3">
      <c r="A5547" s="264" t="str">
        <f t="shared" si="86"/>
        <v>WaukeganIL</v>
      </c>
      <c r="B5547" s="269">
        <v>60085</v>
      </c>
      <c r="C5547" s="270" t="s">
        <v>4645</v>
      </c>
      <c r="D5547" s="270" t="s">
        <v>1289</v>
      </c>
      <c r="E5547" s="277" t="s">
        <v>927</v>
      </c>
      <c r="F5547" s="279" t="s">
        <v>881</v>
      </c>
    </row>
    <row r="5548" spans="1:6" x14ac:dyDescent="0.3">
      <c r="A5548" s="264" t="str">
        <f t="shared" si="86"/>
        <v>Mount ProspectIL</v>
      </c>
      <c r="B5548" s="269">
        <v>60056</v>
      </c>
      <c r="C5548" s="270" t="s">
        <v>4646</v>
      </c>
      <c r="D5548" s="270" t="s">
        <v>1289</v>
      </c>
      <c r="E5548" s="277" t="s">
        <v>927</v>
      </c>
      <c r="F5548" s="279" t="s">
        <v>881</v>
      </c>
    </row>
    <row r="5549" spans="1:6" x14ac:dyDescent="0.3">
      <c r="A5549" s="264" t="str">
        <f t="shared" si="86"/>
        <v>ChicagoIL</v>
      </c>
      <c r="B5549" s="269">
        <v>60637</v>
      </c>
      <c r="C5549" s="270" t="s">
        <v>926</v>
      </c>
      <c r="D5549" s="270" t="s">
        <v>1289</v>
      </c>
      <c r="E5549" s="277" t="s">
        <v>927</v>
      </c>
      <c r="F5549" s="279" t="s">
        <v>881</v>
      </c>
    </row>
    <row r="5550" spans="1:6" x14ac:dyDescent="0.3">
      <c r="A5550" s="264" t="str">
        <f t="shared" si="86"/>
        <v>ChicagoIL</v>
      </c>
      <c r="B5550" s="269">
        <v>60608</v>
      </c>
      <c r="C5550" s="270" t="s">
        <v>926</v>
      </c>
      <c r="D5550" s="270" t="s">
        <v>1289</v>
      </c>
      <c r="E5550" s="277" t="s">
        <v>927</v>
      </c>
      <c r="F5550" s="279" t="s">
        <v>881</v>
      </c>
    </row>
    <row r="5551" spans="1:6" x14ac:dyDescent="0.3">
      <c r="A5551" s="264" t="str">
        <f t="shared" si="86"/>
        <v>LombardIL</v>
      </c>
      <c r="B5551" s="269">
        <v>60148</v>
      </c>
      <c r="C5551" s="270" t="s">
        <v>4647</v>
      </c>
      <c r="D5551" s="270" t="s">
        <v>1289</v>
      </c>
      <c r="E5551" s="277" t="s">
        <v>927</v>
      </c>
      <c r="F5551" s="279" t="s">
        <v>881</v>
      </c>
    </row>
    <row r="5552" spans="1:6" x14ac:dyDescent="0.3">
      <c r="A5552" s="264" t="str">
        <f t="shared" si="86"/>
        <v>Arlington HeightsIL</v>
      </c>
      <c r="B5552" s="269">
        <v>60004</v>
      </c>
      <c r="C5552" s="270" t="s">
        <v>4648</v>
      </c>
      <c r="D5552" s="270" t="s">
        <v>1289</v>
      </c>
      <c r="E5552" s="277" t="s">
        <v>927</v>
      </c>
      <c r="F5552" s="279" t="s">
        <v>881</v>
      </c>
    </row>
    <row r="5553" spans="1:6" x14ac:dyDescent="0.3">
      <c r="A5553" s="264" t="str">
        <f t="shared" si="86"/>
        <v>ChicagoIL</v>
      </c>
      <c r="B5553" s="269">
        <v>60638</v>
      </c>
      <c r="C5553" s="270" t="s">
        <v>926</v>
      </c>
      <c r="D5553" s="270" t="s">
        <v>1289</v>
      </c>
      <c r="E5553" s="277" t="s">
        <v>927</v>
      </c>
      <c r="F5553" s="279" t="s">
        <v>881</v>
      </c>
    </row>
    <row r="5554" spans="1:6" x14ac:dyDescent="0.3">
      <c r="A5554" s="264" t="str">
        <f t="shared" si="86"/>
        <v>BerwynIL</v>
      </c>
      <c r="B5554" s="269">
        <v>60402</v>
      </c>
      <c r="C5554" s="270" t="s">
        <v>4649</v>
      </c>
      <c r="D5554" s="270" t="s">
        <v>1289</v>
      </c>
      <c r="E5554" s="277" t="s">
        <v>927</v>
      </c>
      <c r="F5554" s="279" t="s">
        <v>881</v>
      </c>
    </row>
    <row r="5555" spans="1:6" x14ac:dyDescent="0.3">
      <c r="A5555" s="264" t="str">
        <f t="shared" si="86"/>
        <v>ChicagoIL</v>
      </c>
      <c r="B5555" s="269">
        <v>60639</v>
      </c>
      <c r="C5555" s="270" t="s">
        <v>926</v>
      </c>
      <c r="D5555" s="270" t="s">
        <v>1289</v>
      </c>
      <c r="E5555" s="277" t="s">
        <v>927</v>
      </c>
      <c r="F5555" s="279" t="s">
        <v>881</v>
      </c>
    </row>
    <row r="5556" spans="1:6" x14ac:dyDescent="0.3">
      <c r="A5556" s="264" t="str">
        <f t="shared" si="86"/>
        <v>MolineIL</v>
      </c>
      <c r="B5556" s="269">
        <v>61265</v>
      </c>
      <c r="C5556" s="270" t="s">
        <v>4650</v>
      </c>
      <c r="D5556" s="270" t="s">
        <v>1289</v>
      </c>
      <c r="E5556" s="277" t="s">
        <v>1228</v>
      </c>
      <c r="F5556" s="279" t="s">
        <v>881</v>
      </c>
    </row>
    <row r="5557" spans="1:6" x14ac:dyDescent="0.3">
      <c r="A5557" s="264" t="str">
        <f t="shared" si="86"/>
        <v>Round Lake BeachIL</v>
      </c>
      <c r="B5557" s="269">
        <v>60073</v>
      </c>
      <c r="C5557" s="270" t="s">
        <v>4651</v>
      </c>
      <c r="D5557" s="270" t="s">
        <v>1289</v>
      </c>
      <c r="E5557" s="277" t="s">
        <v>927</v>
      </c>
      <c r="F5557" s="279" t="s">
        <v>881</v>
      </c>
    </row>
    <row r="5558" spans="1:6" x14ac:dyDescent="0.3">
      <c r="A5558" s="264" t="str">
        <f t="shared" si="86"/>
        <v>ChicagoIL</v>
      </c>
      <c r="B5558" s="269">
        <v>60630</v>
      </c>
      <c r="C5558" s="270" t="s">
        <v>926</v>
      </c>
      <c r="D5558" s="270" t="s">
        <v>1289</v>
      </c>
      <c r="E5558" s="277" t="s">
        <v>927</v>
      </c>
      <c r="F5558" s="279" t="s">
        <v>881</v>
      </c>
    </row>
    <row r="5559" spans="1:6" x14ac:dyDescent="0.3">
      <c r="A5559" s="264" t="str">
        <f t="shared" si="86"/>
        <v>ChicagoIL</v>
      </c>
      <c r="B5559" s="269">
        <v>60643</v>
      </c>
      <c r="C5559" s="270" t="s">
        <v>926</v>
      </c>
      <c r="D5559" s="270" t="s">
        <v>1289</v>
      </c>
      <c r="E5559" s="277" t="s">
        <v>927</v>
      </c>
      <c r="F5559" s="279" t="s">
        <v>881</v>
      </c>
    </row>
    <row r="5560" spans="1:6" x14ac:dyDescent="0.3">
      <c r="A5560" s="264" t="str">
        <f t="shared" si="86"/>
        <v>SpringfieldIL</v>
      </c>
      <c r="B5560" s="269">
        <v>62704</v>
      </c>
      <c r="C5560" s="270" t="s">
        <v>1337</v>
      </c>
      <c r="D5560" s="270" t="s">
        <v>1289</v>
      </c>
      <c r="E5560" s="277" t="s">
        <v>1337</v>
      </c>
      <c r="F5560" s="279" t="s">
        <v>881</v>
      </c>
    </row>
    <row r="5561" spans="1:6" x14ac:dyDescent="0.3">
      <c r="A5561" s="264" t="str">
        <f t="shared" si="86"/>
        <v>Chicago HeightsIL</v>
      </c>
      <c r="B5561" s="269">
        <v>60411</v>
      </c>
      <c r="C5561" s="270" t="s">
        <v>4652</v>
      </c>
      <c r="D5561" s="270" t="s">
        <v>1289</v>
      </c>
      <c r="E5561" s="277" t="s">
        <v>927</v>
      </c>
      <c r="F5561" s="279" t="s">
        <v>881</v>
      </c>
    </row>
    <row r="5562" spans="1:6" x14ac:dyDescent="0.3">
      <c r="A5562" s="264" t="str">
        <f t="shared" si="86"/>
        <v>CiceroIL</v>
      </c>
      <c r="B5562" s="269">
        <v>60804</v>
      </c>
      <c r="C5562" s="270" t="s">
        <v>4653</v>
      </c>
      <c r="D5562" s="270" t="s">
        <v>1289</v>
      </c>
      <c r="E5562" s="277" t="s">
        <v>927</v>
      </c>
      <c r="F5562" s="279" t="s">
        <v>881</v>
      </c>
    </row>
    <row r="5563" spans="1:6" x14ac:dyDescent="0.3">
      <c r="A5563" s="264" t="str">
        <f t="shared" si="86"/>
        <v>ChicagoIL</v>
      </c>
      <c r="B5563" s="269">
        <v>60623</v>
      </c>
      <c r="C5563" s="270" t="s">
        <v>926</v>
      </c>
      <c r="D5563" s="270" t="s">
        <v>1289</v>
      </c>
      <c r="E5563" s="277" t="s">
        <v>927</v>
      </c>
      <c r="F5563" s="279" t="s">
        <v>881</v>
      </c>
    </row>
    <row r="5564" spans="1:6" x14ac:dyDescent="0.3">
      <c r="A5564" s="264" t="str">
        <f t="shared" si="86"/>
        <v>ChicagoIL</v>
      </c>
      <c r="B5564" s="269">
        <v>60632</v>
      </c>
      <c r="C5564" s="270" t="s">
        <v>926</v>
      </c>
      <c r="D5564" s="270" t="s">
        <v>1289</v>
      </c>
      <c r="E5564" s="277" t="s">
        <v>927</v>
      </c>
      <c r="F5564" s="279" t="s">
        <v>881</v>
      </c>
    </row>
    <row r="5565" spans="1:6" x14ac:dyDescent="0.3">
      <c r="A5565" s="264" t="str">
        <f t="shared" si="86"/>
        <v>JolietIL</v>
      </c>
      <c r="B5565" s="269">
        <v>60435</v>
      </c>
      <c r="C5565" s="270" t="s">
        <v>4654</v>
      </c>
      <c r="D5565" s="270" t="s">
        <v>1289</v>
      </c>
      <c r="E5565" s="277" t="s">
        <v>927</v>
      </c>
      <c r="F5565" s="279" t="s">
        <v>881</v>
      </c>
    </row>
    <row r="5566" spans="1:6" x14ac:dyDescent="0.3">
      <c r="A5566" s="264" t="str">
        <f t="shared" si="86"/>
        <v>NormalIL</v>
      </c>
      <c r="B5566" s="269">
        <v>61761</v>
      </c>
      <c r="C5566" s="270" t="s">
        <v>4655</v>
      </c>
      <c r="D5566" s="270" t="s">
        <v>1289</v>
      </c>
      <c r="E5566" s="277" t="s">
        <v>1291</v>
      </c>
      <c r="F5566" s="279" t="s">
        <v>881</v>
      </c>
    </row>
    <row r="5567" spans="1:6" x14ac:dyDescent="0.3">
      <c r="A5567" s="264" t="str">
        <f t="shared" si="86"/>
        <v>EvanstonIL</v>
      </c>
      <c r="B5567" s="269">
        <v>60201</v>
      </c>
      <c r="C5567" s="270" t="s">
        <v>2398</v>
      </c>
      <c r="D5567" s="270" t="s">
        <v>1289</v>
      </c>
      <c r="E5567" s="277" t="s">
        <v>927</v>
      </c>
      <c r="F5567" s="279" t="s">
        <v>881</v>
      </c>
    </row>
    <row r="5568" spans="1:6" x14ac:dyDescent="0.3">
      <c r="A5568" s="264" t="str">
        <f t="shared" si="86"/>
        <v>ChicagoIL</v>
      </c>
      <c r="B5568" s="269">
        <v>60605</v>
      </c>
      <c r="C5568" s="270" t="s">
        <v>926</v>
      </c>
      <c r="D5568" s="270" t="s">
        <v>1289</v>
      </c>
      <c r="E5568" s="277" t="s">
        <v>927</v>
      </c>
      <c r="F5568" s="279" t="s">
        <v>881</v>
      </c>
    </row>
    <row r="5569" spans="1:6" x14ac:dyDescent="0.3">
      <c r="A5569" s="264" t="str">
        <f t="shared" si="86"/>
        <v>PekinIL</v>
      </c>
      <c r="B5569" s="269">
        <v>61554</v>
      </c>
      <c r="C5569" s="270" t="s">
        <v>4656</v>
      </c>
      <c r="D5569" s="270" t="s">
        <v>1289</v>
      </c>
      <c r="E5569" s="277" t="s">
        <v>1327</v>
      </c>
      <c r="F5569" s="279" t="s">
        <v>881</v>
      </c>
    </row>
    <row r="5570" spans="1:6" x14ac:dyDescent="0.3">
      <c r="A5570" s="264" t="str">
        <f t="shared" si="86"/>
        <v>AuroraIL</v>
      </c>
      <c r="B5570" s="269">
        <v>60506</v>
      </c>
      <c r="C5570" s="270" t="s">
        <v>3264</v>
      </c>
      <c r="D5570" s="270" t="s">
        <v>1289</v>
      </c>
      <c r="E5570" s="277" t="s">
        <v>927</v>
      </c>
      <c r="F5570" s="279" t="s">
        <v>881</v>
      </c>
    </row>
    <row r="5571" spans="1:6" x14ac:dyDescent="0.3">
      <c r="A5571" s="264" t="str">
        <f t="shared" si="86"/>
        <v>Crystal LakeIL</v>
      </c>
      <c r="B5571" s="269">
        <v>60014</v>
      </c>
      <c r="C5571" s="270" t="s">
        <v>4657</v>
      </c>
      <c r="D5571" s="270" t="s">
        <v>1289</v>
      </c>
      <c r="E5571" s="277" t="s">
        <v>927</v>
      </c>
      <c r="F5571" s="279" t="s">
        <v>881</v>
      </c>
    </row>
    <row r="5572" spans="1:6" x14ac:dyDescent="0.3">
      <c r="A5572" s="264" t="str">
        <f t="shared" ref="A5572:A5635" si="87">CONCATENATE(C5572,D5572)</f>
        <v>Granite CityIL</v>
      </c>
      <c r="B5572" s="269">
        <v>62040</v>
      </c>
      <c r="C5572" s="270" t="s">
        <v>4658</v>
      </c>
      <c r="D5572" s="270" t="s">
        <v>1289</v>
      </c>
      <c r="E5572" s="277" t="s">
        <v>1339</v>
      </c>
      <c r="F5572" s="279" t="s">
        <v>881</v>
      </c>
    </row>
    <row r="5573" spans="1:6" x14ac:dyDescent="0.3">
      <c r="A5573" s="264" t="str">
        <f t="shared" si="87"/>
        <v>BolingbrookIL</v>
      </c>
      <c r="B5573" s="269">
        <v>60440</v>
      </c>
      <c r="C5573" s="270" t="s">
        <v>4659</v>
      </c>
      <c r="D5573" s="270" t="s">
        <v>1289</v>
      </c>
      <c r="E5573" s="277" t="s">
        <v>927</v>
      </c>
      <c r="F5573" s="279" t="s">
        <v>881</v>
      </c>
    </row>
    <row r="5574" spans="1:6" x14ac:dyDescent="0.3">
      <c r="A5574" s="264" t="str">
        <f t="shared" si="87"/>
        <v>ElmhurstIL</v>
      </c>
      <c r="B5574" s="269">
        <v>60126</v>
      </c>
      <c r="C5574" s="270" t="s">
        <v>4660</v>
      </c>
      <c r="D5574" s="270" t="s">
        <v>1289</v>
      </c>
      <c r="E5574" s="277" t="s">
        <v>927</v>
      </c>
      <c r="F5574" s="279" t="s">
        <v>881</v>
      </c>
    </row>
    <row r="5575" spans="1:6" x14ac:dyDescent="0.3">
      <c r="A5575" s="264" t="str">
        <f t="shared" si="87"/>
        <v>DekalbIL</v>
      </c>
      <c r="B5575" s="269">
        <v>60115</v>
      </c>
      <c r="C5575" s="270" t="s">
        <v>4661</v>
      </c>
      <c r="D5575" s="270" t="s">
        <v>1289</v>
      </c>
      <c r="E5575" s="277" t="s">
        <v>927</v>
      </c>
      <c r="F5575" s="279" t="s">
        <v>881</v>
      </c>
    </row>
    <row r="5576" spans="1:6" x14ac:dyDescent="0.3">
      <c r="A5576" s="264" t="str">
        <f t="shared" si="87"/>
        <v>BarringtonIL</v>
      </c>
      <c r="B5576" s="269">
        <v>60010</v>
      </c>
      <c r="C5576" s="270" t="s">
        <v>4662</v>
      </c>
      <c r="D5576" s="270" t="s">
        <v>1289</v>
      </c>
      <c r="E5576" s="277" t="s">
        <v>927</v>
      </c>
      <c r="F5576" s="279" t="s">
        <v>881</v>
      </c>
    </row>
    <row r="5577" spans="1:6" x14ac:dyDescent="0.3">
      <c r="A5577" s="264" t="str">
        <f t="shared" si="87"/>
        <v>Buffalo GroveIL</v>
      </c>
      <c r="B5577" s="269">
        <v>60089</v>
      </c>
      <c r="C5577" s="270" t="s">
        <v>4663</v>
      </c>
      <c r="D5577" s="270" t="s">
        <v>1289</v>
      </c>
      <c r="E5577" s="277" t="s">
        <v>927</v>
      </c>
      <c r="F5577" s="279" t="s">
        <v>881</v>
      </c>
    </row>
    <row r="5578" spans="1:6" x14ac:dyDescent="0.3">
      <c r="A5578" s="264" t="str">
        <f t="shared" si="87"/>
        <v>ElginIL</v>
      </c>
      <c r="B5578" s="269">
        <v>60123</v>
      </c>
      <c r="C5578" s="270" t="s">
        <v>2449</v>
      </c>
      <c r="D5578" s="270" t="s">
        <v>1289</v>
      </c>
      <c r="E5578" s="277" t="s">
        <v>927</v>
      </c>
      <c r="F5578" s="279" t="s">
        <v>881</v>
      </c>
    </row>
    <row r="5579" spans="1:6" x14ac:dyDescent="0.3">
      <c r="A5579" s="264" t="str">
        <f t="shared" si="87"/>
        <v>ChicagoIL</v>
      </c>
      <c r="B5579" s="269">
        <v>60609</v>
      </c>
      <c r="C5579" s="270" t="s">
        <v>926</v>
      </c>
      <c r="D5579" s="270" t="s">
        <v>1289</v>
      </c>
      <c r="E5579" s="277" t="s">
        <v>927</v>
      </c>
      <c r="F5579" s="279" t="s">
        <v>881</v>
      </c>
    </row>
    <row r="5580" spans="1:6" x14ac:dyDescent="0.3">
      <c r="A5580" s="264" t="str">
        <f t="shared" si="87"/>
        <v>NorthbrookIL</v>
      </c>
      <c r="B5580" s="269">
        <v>60062</v>
      </c>
      <c r="C5580" s="270" t="s">
        <v>4664</v>
      </c>
      <c r="D5580" s="270" t="s">
        <v>1289</v>
      </c>
      <c r="E5580" s="277" t="s">
        <v>927</v>
      </c>
      <c r="F5580" s="279" t="s">
        <v>881</v>
      </c>
    </row>
    <row r="5581" spans="1:6" x14ac:dyDescent="0.3">
      <c r="A5581" s="264" t="str">
        <f t="shared" si="87"/>
        <v>AuroraIL</v>
      </c>
      <c r="B5581" s="269">
        <v>60505</v>
      </c>
      <c r="C5581" s="270" t="s">
        <v>3264</v>
      </c>
      <c r="D5581" s="270" t="s">
        <v>1289</v>
      </c>
      <c r="E5581" s="277" t="s">
        <v>927</v>
      </c>
      <c r="F5581" s="279" t="s">
        <v>881</v>
      </c>
    </row>
    <row r="5582" spans="1:6" x14ac:dyDescent="0.3">
      <c r="A5582" s="264" t="str">
        <f t="shared" si="87"/>
        <v>Orland ParkIL</v>
      </c>
      <c r="B5582" s="269">
        <v>60462</v>
      </c>
      <c r="C5582" s="270" t="s">
        <v>4665</v>
      </c>
      <c r="D5582" s="270" t="s">
        <v>1289</v>
      </c>
      <c r="E5582" s="277" t="s">
        <v>927</v>
      </c>
      <c r="F5582" s="279" t="s">
        <v>881</v>
      </c>
    </row>
    <row r="5583" spans="1:6" x14ac:dyDescent="0.3">
      <c r="A5583" s="264" t="str">
        <f t="shared" si="87"/>
        <v>ChicagoIL</v>
      </c>
      <c r="B5583" s="269">
        <v>60645</v>
      </c>
      <c r="C5583" s="270" t="s">
        <v>926</v>
      </c>
      <c r="D5583" s="270" t="s">
        <v>1289</v>
      </c>
      <c r="E5583" s="277" t="s">
        <v>927</v>
      </c>
      <c r="F5583" s="279" t="s">
        <v>881</v>
      </c>
    </row>
    <row r="5584" spans="1:6" x14ac:dyDescent="0.3">
      <c r="A5584" s="264" t="str">
        <f t="shared" si="87"/>
        <v>ChicagoIL</v>
      </c>
      <c r="B5584" s="269">
        <v>60654</v>
      </c>
      <c r="C5584" s="270" t="s">
        <v>926</v>
      </c>
      <c r="D5584" s="270" t="s">
        <v>1289</v>
      </c>
      <c r="E5584" s="277" t="s">
        <v>927</v>
      </c>
      <c r="F5584" s="279" t="s">
        <v>881</v>
      </c>
    </row>
    <row r="5585" spans="1:6" x14ac:dyDescent="0.3">
      <c r="A5585" s="264" t="str">
        <f t="shared" si="87"/>
        <v>PalatineIL</v>
      </c>
      <c r="B5585" s="269">
        <v>60067</v>
      </c>
      <c r="C5585" s="270" t="s">
        <v>4666</v>
      </c>
      <c r="D5585" s="270" t="s">
        <v>1289</v>
      </c>
      <c r="E5585" s="277" t="s">
        <v>927</v>
      </c>
      <c r="F5585" s="279" t="s">
        <v>881</v>
      </c>
    </row>
    <row r="5586" spans="1:6" x14ac:dyDescent="0.3">
      <c r="A5586" s="264" t="str">
        <f t="shared" si="87"/>
        <v>ChicagoIL</v>
      </c>
      <c r="B5586" s="269">
        <v>60651</v>
      </c>
      <c r="C5586" s="270" t="s">
        <v>926</v>
      </c>
      <c r="D5586" s="270" t="s">
        <v>1289</v>
      </c>
      <c r="E5586" s="277" t="s">
        <v>927</v>
      </c>
      <c r="F5586" s="279" t="s">
        <v>881</v>
      </c>
    </row>
    <row r="5587" spans="1:6" x14ac:dyDescent="0.3">
      <c r="A5587" s="264" t="str">
        <f t="shared" si="87"/>
        <v>SchaumburgIL</v>
      </c>
      <c r="B5587" s="269">
        <v>60193</v>
      </c>
      <c r="C5587" s="270" t="s">
        <v>4667</v>
      </c>
      <c r="D5587" s="270" t="s">
        <v>1289</v>
      </c>
      <c r="E5587" s="277" t="s">
        <v>927</v>
      </c>
      <c r="F5587" s="279" t="s">
        <v>881</v>
      </c>
    </row>
    <row r="5588" spans="1:6" x14ac:dyDescent="0.3">
      <c r="A5588" s="264" t="str">
        <f t="shared" si="87"/>
        <v>ChampaignIL</v>
      </c>
      <c r="B5588" s="269">
        <v>61820</v>
      </c>
      <c r="C5588" s="270" t="s">
        <v>4668</v>
      </c>
      <c r="D5588" s="270" t="s">
        <v>1289</v>
      </c>
      <c r="E5588" s="277" t="s">
        <v>1299</v>
      </c>
      <c r="F5588" s="279" t="s">
        <v>881</v>
      </c>
    </row>
    <row r="5589" spans="1:6" x14ac:dyDescent="0.3">
      <c r="A5589" s="264" t="str">
        <f t="shared" si="87"/>
        <v>Carol StreamIL</v>
      </c>
      <c r="B5589" s="269">
        <v>60188</v>
      </c>
      <c r="C5589" s="270" t="s">
        <v>4669</v>
      </c>
      <c r="D5589" s="270" t="s">
        <v>1289</v>
      </c>
      <c r="E5589" s="277" t="s">
        <v>927</v>
      </c>
      <c r="F5589" s="279" t="s">
        <v>881</v>
      </c>
    </row>
    <row r="5590" spans="1:6" x14ac:dyDescent="0.3">
      <c r="A5590" s="264" t="str">
        <f t="shared" si="87"/>
        <v>Tinley ParkIL</v>
      </c>
      <c r="B5590" s="269">
        <v>60477</v>
      </c>
      <c r="C5590" s="270" t="s">
        <v>4670</v>
      </c>
      <c r="D5590" s="270" t="s">
        <v>1289</v>
      </c>
      <c r="E5590" s="277" t="s">
        <v>927</v>
      </c>
      <c r="F5590" s="279" t="s">
        <v>881</v>
      </c>
    </row>
    <row r="5591" spans="1:6" x14ac:dyDescent="0.3">
      <c r="A5591" s="264" t="str">
        <f t="shared" si="87"/>
        <v>BloomingtonIL</v>
      </c>
      <c r="B5591" s="269">
        <v>61701</v>
      </c>
      <c r="C5591" s="270" t="s">
        <v>1291</v>
      </c>
      <c r="D5591" s="270" t="s">
        <v>1289</v>
      </c>
      <c r="E5591" s="277" t="s">
        <v>1291</v>
      </c>
      <c r="F5591" s="279" t="s">
        <v>881</v>
      </c>
    </row>
    <row r="5592" spans="1:6" x14ac:dyDescent="0.3">
      <c r="A5592" s="264" t="str">
        <f t="shared" si="87"/>
        <v>SpringfieldIL</v>
      </c>
      <c r="B5592" s="269">
        <v>62702</v>
      </c>
      <c r="C5592" s="270" t="s">
        <v>1337</v>
      </c>
      <c r="D5592" s="270" t="s">
        <v>1289</v>
      </c>
      <c r="E5592" s="277" t="s">
        <v>1337</v>
      </c>
      <c r="F5592" s="279" t="s">
        <v>881</v>
      </c>
    </row>
    <row r="5593" spans="1:6" x14ac:dyDescent="0.3">
      <c r="A5593" s="264" t="str">
        <f t="shared" si="87"/>
        <v>Elmwood ParkIL</v>
      </c>
      <c r="B5593" s="269">
        <v>60707</v>
      </c>
      <c r="C5593" s="270" t="s">
        <v>4671</v>
      </c>
      <c r="D5593" s="270" t="s">
        <v>1289</v>
      </c>
      <c r="E5593" s="277" t="s">
        <v>927</v>
      </c>
      <c r="F5593" s="279" t="s">
        <v>881</v>
      </c>
    </row>
    <row r="5594" spans="1:6" x14ac:dyDescent="0.3">
      <c r="A5594" s="264" t="str">
        <f t="shared" si="87"/>
        <v>ElginIL</v>
      </c>
      <c r="B5594" s="269">
        <v>60120</v>
      </c>
      <c r="C5594" s="270" t="s">
        <v>2449</v>
      </c>
      <c r="D5594" s="270" t="s">
        <v>1289</v>
      </c>
      <c r="E5594" s="277" t="s">
        <v>927</v>
      </c>
      <c r="F5594" s="279" t="s">
        <v>881</v>
      </c>
    </row>
    <row r="5595" spans="1:6" x14ac:dyDescent="0.3">
      <c r="A5595" s="264" t="str">
        <f t="shared" si="87"/>
        <v>GlenviewIL</v>
      </c>
      <c r="B5595" s="269">
        <v>60025</v>
      </c>
      <c r="C5595" s="270" t="s">
        <v>4672</v>
      </c>
      <c r="D5595" s="270" t="s">
        <v>1289</v>
      </c>
      <c r="E5595" s="277" t="s">
        <v>927</v>
      </c>
      <c r="F5595" s="279" t="s">
        <v>881</v>
      </c>
    </row>
    <row r="5596" spans="1:6" x14ac:dyDescent="0.3">
      <c r="A5596" s="264" t="str">
        <f t="shared" si="87"/>
        <v>NapervilleIL</v>
      </c>
      <c r="B5596" s="269">
        <v>60563</v>
      </c>
      <c r="C5596" s="270" t="s">
        <v>4673</v>
      </c>
      <c r="D5596" s="270" t="s">
        <v>1289</v>
      </c>
      <c r="E5596" s="277" t="s">
        <v>927</v>
      </c>
      <c r="F5596" s="279" t="s">
        <v>881</v>
      </c>
    </row>
    <row r="5597" spans="1:6" x14ac:dyDescent="0.3">
      <c r="A5597" s="264" t="str">
        <f t="shared" si="87"/>
        <v>NapervilleIL</v>
      </c>
      <c r="B5597" s="269">
        <v>60540</v>
      </c>
      <c r="C5597" s="270" t="s">
        <v>4673</v>
      </c>
      <c r="D5597" s="270" t="s">
        <v>1289</v>
      </c>
      <c r="E5597" s="277" t="s">
        <v>927</v>
      </c>
      <c r="F5597" s="279" t="s">
        <v>881</v>
      </c>
    </row>
    <row r="5598" spans="1:6" x14ac:dyDescent="0.3">
      <c r="A5598" s="264" t="str">
        <f t="shared" si="87"/>
        <v>ChicagoIL</v>
      </c>
      <c r="B5598" s="269">
        <v>60653</v>
      </c>
      <c r="C5598" s="270" t="s">
        <v>926</v>
      </c>
      <c r="D5598" s="270" t="s">
        <v>1289</v>
      </c>
      <c r="E5598" s="277" t="s">
        <v>927</v>
      </c>
      <c r="F5598" s="279" t="s">
        <v>881</v>
      </c>
    </row>
    <row r="5599" spans="1:6" x14ac:dyDescent="0.3">
      <c r="A5599" s="264" t="str">
        <f t="shared" si="87"/>
        <v>BloomingtonIL</v>
      </c>
      <c r="B5599" s="269">
        <v>61704</v>
      </c>
      <c r="C5599" s="270" t="s">
        <v>1291</v>
      </c>
      <c r="D5599" s="270" t="s">
        <v>1289</v>
      </c>
      <c r="E5599" s="277" t="s">
        <v>1291</v>
      </c>
      <c r="F5599" s="279" t="s">
        <v>881</v>
      </c>
    </row>
    <row r="5600" spans="1:6" x14ac:dyDescent="0.3">
      <c r="A5600" s="264" t="str">
        <f t="shared" si="87"/>
        <v>WheelingIL</v>
      </c>
      <c r="B5600" s="269">
        <v>60090</v>
      </c>
      <c r="C5600" s="270" t="s">
        <v>2011</v>
      </c>
      <c r="D5600" s="270" t="s">
        <v>1289</v>
      </c>
      <c r="E5600" s="277" t="s">
        <v>927</v>
      </c>
      <c r="F5600" s="279" t="s">
        <v>881</v>
      </c>
    </row>
    <row r="5601" spans="1:6" x14ac:dyDescent="0.3">
      <c r="A5601" s="264" t="str">
        <f t="shared" si="87"/>
        <v>Rock IslandIL</v>
      </c>
      <c r="B5601" s="269">
        <v>61201</v>
      </c>
      <c r="C5601" s="270" t="s">
        <v>4674</v>
      </c>
      <c r="D5601" s="270" t="s">
        <v>1289</v>
      </c>
      <c r="E5601" s="277" t="s">
        <v>1228</v>
      </c>
      <c r="F5601" s="279" t="s">
        <v>881</v>
      </c>
    </row>
    <row r="5602" spans="1:6" x14ac:dyDescent="0.3">
      <c r="A5602" s="264" t="str">
        <f t="shared" si="87"/>
        <v>DecaturIL</v>
      </c>
      <c r="B5602" s="269">
        <v>62521</v>
      </c>
      <c r="C5602" s="270" t="s">
        <v>929</v>
      </c>
      <c r="D5602" s="270" t="s">
        <v>1289</v>
      </c>
      <c r="E5602" s="277" t="s">
        <v>929</v>
      </c>
      <c r="F5602" s="279" t="s">
        <v>881</v>
      </c>
    </row>
    <row r="5603" spans="1:6" x14ac:dyDescent="0.3">
      <c r="A5603" s="264" t="str">
        <f t="shared" si="87"/>
        <v>ChicagoIL</v>
      </c>
      <c r="B5603" s="269">
        <v>60644</v>
      </c>
      <c r="C5603" s="270" t="s">
        <v>926</v>
      </c>
      <c r="D5603" s="270" t="s">
        <v>1289</v>
      </c>
      <c r="E5603" s="277" t="s">
        <v>927</v>
      </c>
      <c r="F5603" s="279" t="s">
        <v>881</v>
      </c>
    </row>
    <row r="5604" spans="1:6" x14ac:dyDescent="0.3">
      <c r="A5604" s="264" t="str">
        <f t="shared" si="87"/>
        <v>DanvilleIL</v>
      </c>
      <c r="B5604" s="269">
        <v>61832</v>
      </c>
      <c r="C5604" s="270" t="s">
        <v>1304</v>
      </c>
      <c r="D5604" s="270" t="s">
        <v>1289</v>
      </c>
      <c r="E5604" s="277" t="s">
        <v>1304</v>
      </c>
      <c r="F5604" s="279" t="s">
        <v>881</v>
      </c>
    </row>
    <row r="5605" spans="1:6" x14ac:dyDescent="0.3">
      <c r="A5605" s="264" t="str">
        <f t="shared" si="87"/>
        <v>Calumet CityIL</v>
      </c>
      <c r="B5605" s="269">
        <v>60409</v>
      </c>
      <c r="C5605" s="270" t="s">
        <v>4675</v>
      </c>
      <c r="D5605" s="270" t="s">
        <v>1289</v>
      </c>
      <c r="E5605" s="277" t="s">
        <v>927</v>
      </c>
      <c r="F5605" s="279" t="s">
        <v>881</v>
      </c>
    </row>
    <row r="5606" spans="1:6" x14ac:dyDescent="0.3">
      <c r="A5606" s="264" t="str">
        <f t="shared" si="87"/>
        <v>GurneeIL</v>
      </c>
      <c r="B5606" s="269">
        <v>60031</v>
      </c>
      <c r="C5606" s="270" t="s">
        <v>4676</v>
      </c>
      <c r="D5606" s="270" t="s">
        <v>1289</v>
      </c>
      <c r="E5606" s="277" t="s">
        <v>927</v>
      </c>
      <c r="F5606" s="279" t="s">
        <v>881</v>
      </c>
    </row>
    <row r="5607" spans="1:6" x14ac:dyDescent="0.3">
      <c r="A5607" s="264" t="str">
        <f t="shared" si="87"/>
        <v>Oak ParkIL</v>
      </c>
      <c r="B5607" s="269">
        <v>60302</v>
      </c>
      <c r="C5607" s="270" t="s">
        <v>2830</v>
      </c>
      <c r="D5607" s="270" t="s">
        <v>1289</v>
      </c>
      <c r="E5607" s="277" t="s">
        <v>927</v>
      </c>
      <c r="F5607" s="279" t="s">
        <v>881</v>
      </c>
    </row>
    <row r="5608" spans="1:6" x14ac:dyDescent="0.3">
      <c r="A5608" s="264" t="str">
        <f t="shared" si="87"/>
        <v>Park RidgeIL</v>
      </c>
      <c r="B5608" s="269">
        <v>60068</v>
      </c>
      <c r="C5608" s="270" t="s">
        <v>4677</v>
      </c>
      <c r="D5608" s="270" t="s">
        <v>1289</v>
      </c>
      <c r="E5608" s="277" t="s">
        <v>927</v>
      </c>
      <c r="F5608" s="279" t="s">
        <v>881</v>
      </c>
    </row>
    <row r="5609" spans="1:6" x14ac:dyDescent="0.3">
      <c r="A5609" s="264" t="str">
        <f t="shared" si="87"/>
        <v>DecaturIL</v>
      </c>
      <c r="B5609" s="269">
        <v>62526</v>
      </c>
      <c r="C5609" s="270" t="s">
        <v>929</v>
      </c>
      <c r="D5609" s="270" t="s">
        <v>1289</v>
      </c>
      <c r="E5609" s="277" t="s">
        <v>929</v>
      </c>
      <c r="F5609" s="279" t="s">
        <v>881</v>
      </c>
    </row>
    <row r="5610" spans="1:6" x14ac:dyDescent="0.3">
      <c r="A5610" s="264" t="str">
        <f t="shared" si="87"/>
        <v>PalatineIL</v>
      </c>
      <c r="B5610" s="269">
        <v>60074</v>
      </c>
      <c r="C5610" s="270" t="s">
        <v>4666</v>
      </c>
      <c r="D5610" s="270" t="s">
        <v>1289</v>
      </c>
      <c r="E5610" s="277" t="s">
        <v>927</v>
      </c>
      <c r="F5610" s="279" t="s">
        <v>881</v>
      </c>
    </row>
    <row r="5611" spans="1:6" x14ac:dyDescent="0.3">
      <c r="A5611" s="264" t="str">
        <f t="shared" si="87"/>
        <v>Lake ZurichIL</v>
      </c>
      <c r="B5611" s="269">
        <v>60047</v>
      </c>
      <c r="C5611" s="270" t="s">
        <v>4678</v>
      </c>
      <c r="D5611" s="270" t="s">
        <v>1289</v>
      </c>
      <c r="E5611" s="277" t="s">
        <v>927</v>
      </c>
      <c r="F5611" s="279" t="s">
        <v>881</v>
      </c>
    </row>
    <row r="5612" spans="1:6" x14ac:dyDescent="0.3">
      <c r="A5612" s="264" t="str">
        <f t="shared" si="87"/>
        <v>ChicagoIL</v>
      </c>
      <c r="B5612" s="269">
        <v>60607</v>
      </c>
      <c r="C5612" s="270" t="s">
        <v>926</v>
      </c>
      <c r="D5612" s="270" t="s">
        <v>1289</v>
      </c>
      <c r="E5612" s="277" t="s">
        <v>927</v>
      </c>
      <c r="F5612" s="279" t="s">
        <v>881</v>
      </c>
    </row>
    <row r="5613" spans="1:6" x14ac:dyDescent="0.3">
      <c r="A5613" s="264" t="str">
        <f t="shared" si="87"/>
        <v>NapervilleIL</v>
      </c>
      <c r="B5613" s="269">
        <v>60564</v>
      </c>
      <c r="C5613" s="270" t="s">
        <v>4673</v>
      </c>
      <c r="D5613" s="270" t="s">
        <v>1289</v>
      </c>
      <c r="E5613" s="277" t="s">
        <v>927</v>
      </c>
      <c r="F5613" s="279" t="s">
        <v>881</v>
      </c>
    </row>
    <row r="5614" spans="1:6" x14ac:dyDescent="0.3">
      <c r="A5614" s="264" t="str">
        <f t="shared" si="87"/>
        <v>GrayslakeIL</v>
      </c>
      <c r="B5614" s="269">
        <v>60030</v>
      </c>
      <c r="C5614" s="270" t="s">
        <v>4679</v>
      </c>
      <c r="D5614" s="270" t="s">
        <v>1289</v>
      </c>
      <c r="E5614" s="277" t="s">
        <v>927</v>
      </c>
      <c r="F5614" s="279" t="s">
        <v>881</v>
      </c>
    </row>
    <row r="5615" spans="1:6" x14ac:dyDescent="0.3">
      <c r="A5615" s="264" t="str">
        <f t="shared" si="87"/>
        <v>BartlettIL</v>
      </c>
      <c r="B5615" s="269">
        <v>60103</v>
      </c>
      <c r="C5615" s="270" t="s">
        <v>4680</v>
      </c>
      <c r="D5615" s="270" t="s">
        <v>1289</v>
      </c>
      <c r="E5615" s="277" t="s">
        <v>927</v>
      </c>
      <c r="F5615" s="279" t="s">
        <v>881</v>
      </c>
    </row>
    <row r="5616" spans="1:6" x14ac:dyDescent="0.3">
      <c r="A5616" s="264" t="str">
        <f t="shared" si="87"/>
        <v>Glen EllynIL</v>
      </c>
      <c r="B5616" s="269">
        <v>60137</v>
      </c>
      <c r="C5616" s="270" t="s">
        <v>4681</v>
      </c>
      <c r="D5616" s="270" t="s">
        <v>1289</v>
      </c>
      <c r="E5616" s="277" t="s">
        <v>927</v>
      </c>
      <c r="F5616" s="279" t="s">
        <v>881</v>
      </c>
    </row>
    <row r="5617" spans="1:6" x14ac:dyDescent="0.3">
      <c r="A5617" s="264" t="str">
        <f t="shared" si="87"/>
        <v>AuroraIL</v>
      </c>
      <c r="B5617" s="269">
        <v>60504</v>
      </c>
      <c r="C5617" s="270" t="s">
        <v>3264</v>
      </c>
      <c r="D5617" s="270" t="s">
        <v>1289</v>
      </c>
      <c r="E5617" s="277" t="s">
        <v>927</v>
      </c>
      <c r="F5617" s="279" t="s">
        <v>881</v>
      </c>
    </row>
    <row r="5618" spans="1:6" x14ac:dyDescent="0.3">
      <c r="A5618" s="264" t="str">
        <f t="shared" si="87"/>
        <v>O FallonIL</v>
      </c>
      <c r="B5618" s="269">
        <v>62269</v>
      </c>
      <c r="C5618" s="270" t="s">
        <v>4682</v>
      </c>
      <c r="D5618" s="270" t="s">
        <v>1289</v>
      </c>
      <c r="E5618" s="277" t="s">
        <v>1339</v>
      </c>
      <c r="F5618" s="279" t="s">
        <v>881</v>
      </c>
    </row>
    <row r="5619" spans="1:6" x14ac:dyDescent="0.3">
      <c r="A5619" s="264" t="str">
        <f t="shared" si="87"/>
        <v>EvanstonIL</v>
      </c>
      <c r="B5619" s="269">
        <v>60202</v>
      </c>
      <c r="C5619" s="270" t="s">
        <v>2398</v>
      </c>
      <c r="D5619" s="270" t="s">
        <v>1289</v>
      </c>
      <c r="E5619" s="277" t="s">
        <v>927</v>
      </c>
      <c r="F5619" s="279" t="s">
        <v>881</v>
      </c>
    </row>
    <row r="5620" spans="1:6" x14ac:dyDescent="0.3">
      <c r="A5620" s="264" t="str">
        <f t="shared" si="87"/>
        <v>PlainfieldIL</v>
      </c>
      <c r="B5620" s="269">
        <v>60586</v>
      </c>
      <c r="C5620" s="270" t="s">
        <v>3495</v>
      </c>
      <c r="D5620" s="270" t="s">
        <v>1289</v>
      </c>
      <c r="E5620" s="277" t="s">
        <v>927</v>
      </c>
      <c r="F5620" s="279" t="s">
        <v>881</v>
      </c>
    </row>
    <row r="5621" spans="1:6" x14ac:dyDescent="0.3">
      <c r="A5621" s="264" t="str">
        <f t="shared" si="87"/>
        <v>CollinsvilleIL</v>
      </c>
      <c r="B5621" s="269">
        <v>62234</v>
      </c>
      <c r="C5621" s="270" t="s">
        <v>1326</v>
      </c>
      <c r="D5621" s="270" t="s">
        <v>1289</v>
      </c>
      <c r="E5621" s="277" t="s">
        <v>1339</v>
      </c>
      <c r="F5621" s="279" t="s">
        <v>881</v>
      </c>
    </row>
    <row r="5622" spans="1:6" x14ac:dyDescent="0.3">
      <c r="A5622" s="264" t="str">
        <f t="shared" si="87"/>
        <v>ChicagoIL</v>
      </c>
      <c r="B5622" s="269">
        <v>60612</v>
      </c>
      <c r="C5622" s="270" t="s">
        <v>926</v>
      </c>
      <c r="D5622" s="270" t="s">
        <v>1289</v>
      </c>
      <c r="E5622" s="277" t="s">
        <v>927</v>
      </c>
      <c r="F5622" s="279" t="s">
        <v>881</v>
      </c>
    </row>
    <row r="5623" spans="1:6" x14ac:dyDescent="0.3">
      <c r="A5623" s="264" t="str">
        <f t="shared" si="87"/>
        <v>QuincyIL</v>
      </c>
      <c r="B5623" s="269">
        <v>62301</v>
      </c>
      <c r="C5623" s="270" t="s">
        <v>1331</v>
      </c>
      <c r="D5623" s="270" t="s">
        <v>1289</v>
      </c>
      <c r="E5623" s="277" t="s">
        <v>1331</v>
      </c>
      <c r="F5623" s="279" t="s">
        <v>881</v>
      </c>
    </row>
    <row r="5624" spans="1:6" x14ac:dyDescent="0.3">
      <c r="A5624" s="264" t="str">
        <f t="shared" si="87"/>
        <v>GalesburgIL</v>
      </c>
      <c r="B5624" s="269">
        <v>61401</v>
      </c>
      <c r="C5624" s="270" t="s">
        <v>1314</v>
      </c>
      <c r="D5624" s="270" t="s">
        <v>1289</v>
      </c>
      <c r="E5624" s="277" t="s">
        <v>1314</v>
      </c>
      <c r="F5624" s="279" t="s">
        <v>881</v>
      </c>
    </row>
    <row r="5625" spans="1:6" x14ac:dyDescent="0.3">
      <c r="A5625" s="264" t="str">
        <f t="shared" si="87"/>
        <v>Elk Grove VillageIL</v>
      </c>
      <c r="B5625" s="269">
        <v>60007</v>
      </c>
      <c r="C5625" s="270" t="s">
        <v>4683</v>
      </c>
      <c r="D5625" s="270" t="s">
        <v>1289</v>
      </c>
      <c r="E5625" s="277" t="s">
        <v>927</v>
      </c>
      <c r="F5625" s="279" t="s">
        <v>881</v>
      </c>
    </row>
    <row r="5626" spans="1:6" x14ac:dyDescent="0.3">
      <c r="A5626" s="264" t="str">
        <f t="shared" si="87"/>
        <v>NapervilleIL</v>
      </c>
      <c r="B5626" s="269">
        <v>60565</v>
      </c>
      <c r="C5626" s="270" t="s">
        <v>4673</v>
      </c>
      <c r="D5626" s="270" t="s">
        <v>1289</v>
      </c>
      <c r="E5626" s="277" t="s">
        <v>927</v>
      </c>
      <c r="F5626" s="279" t="s">
        <v>881</v>
      </c>
    </row>
    <row r="5627" spans="1:6" x14ac:dyDescent="0.3">
      <c r="A5627" s="264" t="str">
        <f t="shared" si="87"/>
        <v>AltonIL</v>
      </c>
      <c r="B5627" s="269">
        <v>62002</v>
      </c>
      <c r="C5627" s="270" t="s">
        <v>4684</v>
      </c>
      <c r="D5627" s="270" t="s">
        <v>1289</v>
      </c>
      <c r="E5627" s="277" t="s">
        <v>1339</v>
      </c>
      <c r="F5627" s="279" t="s">
        <v>881</v>
      </c>
    </row>
    <row r="5628" spans="1:6" x14ac:dyDescent="0.3">
      <c r="A5628" s="264" t="str">
        <f t="shared" si="87"/>
        <v>StreamwoodIL</v>
      </c>
      <c r="B5628" s="269">
        <v>60107</v>
      </c>
      <c r="C5628" s="270" t="s">
        <v>4685</v>
      </c>
      <c r="D5628" s="270" t="s">
        <v>1289</v>
      </c>
      <c r="E5628" s="277" t="s">
        <v>927</v>
      </c>
      <c r="F5628" s="279" t="s">
        <v>881</v>
      </c>
    </row>
    <row r="5629" spans="1:6" x14ac:dyDescent="0.3">
      <c r="A5629" s="264" t="str">
        <f t="shared" si="87"/>
        <v>KankakeeIL</v>
      </c>
      <c r="B5629" s="269">
        <v>60901</v>
      </c>
      <c r="C5629" s="270" t="s">
        <v>1317</v>
      </c>
      <c r="D5629" s="270" t="s">
        <v>1289</v>
      </c>
      <c r="E5629" s="277" t="s">
        <v>1317</v>
      </c>
      <c r="F5629" s="279" t="s">
        <v>881</v>
      </c>
    </row>
    <row r="5630" spans="1:6" x14ac:dyDescent="0.3">
      <c r="A5630" s="264" t="str">
        <f t="shared" si="87"/>
        <v>EdwardsvilleIL</v>
      </c>
      <c r="B5630" s="269">
        <v>62025</v>
      </c>
      <c r="C5630" s="270" t="s">
        <v>4686</v>
      </c>
      <c r="D5630" s="270" t="s">
        <v>1289</v>
      </c>
      <c r="E5630" s="277" t="s">
        <v>1339</v>
      </c>
      <c r="F5630" s="279" t="s">
        <v>881</v>
      </c>
    </row>
    <row r="5631" spans="1:6" x14ac:dyDescent="0.3">
      <c r="A5631" s="264" t="str">
        <f t="shared" si="87"/>
        <v>WoodridgeIL</v>
      </c>
      <c r="B5631" s="269">
        <v>60517</v>
      </c>
      <c r="C5631" s="270" t="s">
        <v>4687</v>
      </c>
      <c r="D5631" s="270" t="s">
        <v>1289</v>
      </c>
      <c r="E5631" s="277" t="s">
        <v>927</v>
      </c>
      <c r="F5631" s="279" t="s">
        <v>881</v>
      </c>
    </row>
    <row r="5632" spans="1:6" x14ac:dyDescent="0.3">
      <c r="A5632" s="264" t="str">
        <f t="shared" si="87"/>
        <v>OswegoIL</v>
      </c>
      <c r="B5632" s="269">
        <v>60543</v>
      </c>
      <c r="C5632" s="270" t="s">
        <v>4688</v>
      </c>
      <c r="D5632" s="270" t="s">
        <v>1289</v>
      </c>
      <c r="E5632" s="277" t="s">
        <v>927</v>
      </c>
      <c r="F5632" s="279" t="s">
        <v>881</v>
      </c>
    </row>
    <row r="5633" spans="1:6" x14ac:dyDescent="0.3">
      <c r="A5633" s="264" t="str">
        <f t="shared" si="87"/>
        <v>FreeportIL</v>
      </c>
      <c r="B5633" s="269">
        <v>61032</v>
      </c>
      <c r="C5633" s="270" t="s">
        <v>1313</v>
      </c>
      <c r="D5633" s="270" t="s">
        <v>1289</v>
      </c>
      <c r="E5633" s="277" t="s">
        <v>1313</v>
      </c>
      <c r="F5633" s="279" t="s">
        <v>881</v>
      </c>
    </row>
    <row r="5634" spans="1:6" x14ac:dyDescent="0.3">
      <c r="A5634" s="264" t="str">
        <f t="shared" si="87"/>
        <v>RomeovilleIL</v>
      </c>
      <c r="B5634" s="269">
        <v>60446</v>
      </c>
      <c r="C5634" s="270" t="s">
        <v>4689</v>
      </c>
      <c r="D5634" s="270" t="s">
        <v>1289</v>
      </c>
      <c r="E5634" s="277" t="s">
        <v>927</v>
      </c>
      <c r="F5634" s="279" t="s">
        <v>881</v>
      </c>
    </row>
    <row r="5635" spans="1:6" x14ac:dyDescent="0.3">
      <c r="A5635" s="264" t="str">
        <f t="shared" si="87"/>
        <v>ChicagoIL</v>
      </c>
      <c r="B5635" s="269">
        <v>60659</v>
      </c>
      <c r="C5635" s="270" t="s">
        <v>926</v>
      </c>
      <c r="D5635" s="270" t="s">
        <v>1289</v>
      </c>
      <c r="E5635" s="277" t="s">
        <v>927</v>
      </c>
      <c r="F5635" s="279" t="s">
        <v>881</v>
      </c>
    </row>
    <row r="5636" spans="1:6" x14ac:dyDescent="0.3">
      <c r="A5636" s="264" t="str">
        <f t="shared" ref="A5636:A5699" si="88">CONCATENATE(C5636,D5636)</f>
        <v>Arlington HeightsIL</v>
      </c>
      <c r="B5636" s="269">
        <v>60005</v>
      </c>
      <c r="C5636" s="270" t="s">
        <v>4648</v>
      </c>
      <c r="D5636" s="270" t="s">
        <v>1289</v>
      </c>
      <c r="E5636" s="277" t="s">
        <v>927</v>
      </c>
      <c r="F5636" s="279" t="s">
        <v>881</v>
      </c>
    </row>
    <row r="5637" spans="1:6" x14ac:dyDescent="0.3">
      <c r="A5637" s="264" t="str">
        <f t="shared" si="88"/>
        <v>MundeleinIL</v>
      </c>
      <c r="B5637" s="269">
        <v>60060</v>
      </c>
      <c r="C5637" s="270" t="s">
        <v>4690</v>
      </c>
      <c r="D5637" s="270" t="s">
        <v>1289</v>
      </c>
      <c r="E5637" s="277" t="s">
        <v>927</v>
      </c>
      <c r="F5637" s="279" t="s">
        <v>881</v>
      </c>
    </row>
    <row r="5638" spans="1:6" x14ac:dyDescent="0.3">
      <c r="A5638" s="264" t="str">
        <f t="shared" si="88"/>
        <v>RockfordIL</v>
      </c>
      <c r="B5638" s="269">
        <v>61107</v>
      </c>
      <c r="C5638" s="270" t="s">
        <v>1335</v>
      </c>
      <c r="D5638" s="270" t="s">
        <v>1289</v>
      </c>
      <c r="E5638" s="277" t="s">
        <v>1335</v>
      </c>
      <c r="F5638" s="279" t="s">
        <v>881</v>
      </c>
    </row>
    <row r="5639" spans="1:6" x14ac:dyDescent="0.3">
      <c r="A5639" s="264" t="str">
        <f t="shared" si="88"/>
        <v>Saint CharlesIL</v>
      </c>
      <c r="B5639" s="269">
        <v>60174</v>
      </c>
      <c r="C5639" s="270" t="s">
        <v>4355</v>
      </c>
      <c r="D5639" s="270" t="s">
        <v>1289</v>
      </c>
      <c r="E5639" s="277" t="s">
        <v>927</v>
      </c>
      <c r="F5639" s="279" t="s">
        <v>881</v>
      </c>
    </row>
    <row r="5640" spans="1:6" x14ac:dyDescent="0.3">
      <c r="A5640" s="264" t="str">
        <f t="shared" si="88"/>
        <v>AddisonIL</v>
      </c>
      <c r="B5640" s="269">
        <v>60101</v>
      </c>
      <c r="C5640" s="270" t="s">
        <v>4691</v>
      </c>
      <c r="D5640" s="270" t="s">
        <v>1289</v>
      </c>
      <c r="E5640" s="277" t="s">
        <v>927</v>
      </c>
      <c r="F5640" s="279" t="s">
        <v>881</v>
      </c>
    </row>
    <row r="5641" spans="1:6" x14ac:dyDescent="0.3">
      <c r="A5641" s="264" t="str">
        <f t="shared" si="88"/>
        <v>PeoriaIL</v>
      </c>
      <c r="B5641" s="269">
        <v>61614</v>
      </c>
      <c r="C5641" s="270" t="s">
        <v>1327</v>
      </c>
      <c r="D5641" s="270" t="s">
        <v>1289</v>
      </c>
      <c r="E5641" s="277" t="s">
        <v>1327</v>
      </c>
      <c r="F5641" s="279" t="s">
        <v>881</v>
      </c>
    </row>
    <row r="5642" spans="1:6" x14ac:dyDescent="0.3">
      <c r="A5642" s="264" t="str">
        <f t="shared" si="88"/>
        <v>ChampaignIL</v>
      </c>
      <c r="B5642" s="269">
        <v>61821</v>
      </c>
      <c r="C5642" s="270" t="s">
        <v>4668</v>
      </c>
      <c r="D5642" s="270" t="s">
        <v>1289</v>
      </c>
      <c r="E5642" s="277" t="s">
        <v>1299</v>
      </c>
      <c r="F5642" s="279" t="s">
        <v>881</v>
      </c>
    </row>
    <row r="5643" spans="1:6" x14ac:dyDescent="0.3">
      <c r="A5643" s="264" t="str">
        <f t="shared" si="88"/>
        <v>LisleIL</v>
      </c>
      <c r="B5643" s="269">
        <v>60532</v>
      </c>
      <c r="C5643" s="270" t="s">
        <v>4692</v>
      </c>
      <c r="D5643" s="270" t="s">
        <v>1289</v>
      </c>
      <c r="E5643" s="277" t="s">
        <v>927</v>
      </c>
      <c r="F5643" s="279" t="s">
        <v>881</v>
      </c>
    </row>
    <row r="5644" spans="1:6" x14ac:dyDescent="0.3">
      <c r="A5644" s="264" t="str">
        <f t="shared" si="88"/>
        <v>Lake VillaIL</v>
      </c>
      <c r="B5644" s="269">
        <v>60046</v>
      </c>
      <c r="C5644" s="270" t="s">
        <v>4693</v>
      </c>
      <c r="D5644" s="270" t="s">
        <v>1289</v>
      </c>
      <c r="E5644" s="277" t="s">
        <v>927</v>
      </c>
      <c r="F5644" s="279" t="s">
        <v>881</v>
      </c>
    </row>
    <row r="5645" spans="1:6" x14ac:dyDescent="0.3">
      <c r="A5645" s="264" t="str">
        <f t="shared" si="88"/>
        <v>ChicagoIL</v>
      </c>
      <c r="B5645" s="269">
        <v>60652</v>
      </c>
      <c r="C5645" s="270" t="s">
        <v>926</v>
      </c>
      <c r="D5645" s="270" t="s">
        <v>1289</v>
      </c>
      <c r="E5645" s="277" t="s">
        <v>927</v>
      </c>
      <c r="F5645" s="279" t="s">
        <v>881</v>
      </c>
    </row>
    <row r="5646" spans="1:6" x14ac:dyDescent="0.3">
      <c r="A5646" s="264" t="str">
        <f t="shared" si="88"/>
        <v>SpringfieldIL</v>
      </c>
      <c r="B5646" s="269">
        <v>62703</v>
      </c>
      <c r="C5646" s="270" t="s">
        <v>1337</v>
      </c>
      <c r="D5646" s="270" t="s">
        <v>1289</v>
      </c>
      <c r="E5646" s="277" t="s">
        <v>1337</v>
      </c>
      <c r="F5646" s="279" t="s">
        <v>881</v>
      </c>
    </row>
    <row r="5647" spans="1:6" x14ac:dyDescent="0.3">
      <c r="A5647" s="264" t="str">
        <f t="shared" si="88"/>
        <v>WoodstockIL</v>
      </c>
      <c r="B5647" s="269">
        <v>60098</v>
      </c>
      <c r="C5647" s="270" t="s">
        <v>1472</v>
      </c>
      <c r="D5647" s="270" t="s">
        <v>1289</v>
      </c>
      <c r="E5647" s="277" t="s">
        <v>927</v>
      </c>
      <c r="F5647" s="279" t="s">
        <v>881</v>
      </c>
    </row>
    <row r="5648" spans="1:6" x14ac:dyDescent="0.3">
      <c r="A5648" s="264" t="str">
        <f t="shared" si="88"/>
        <v>La GrangeIL</v>
      </c>
      <c r="B5648" s="269">
        <v>60525</v>
      </c>
      <c r="C5648" s="270" t="s">
        <v>4694</v>
      </c>
      <c r="D5648" s="270" t="s">
        <v>1289</v>
      </c>
      <c r="E5648" s="277" t="s">
        <v>927</v>
      </c>
      <c r="F5648" s="279" t="s">
        <v>881</v>
      </c>
    </row>
    <row r="5649" spans="1:6" x14ac:dyDescent="0.3">
      <c r="A5649" s="264" t="str">
        <f t="shared" si="88"/>
        <v>BellevilleIL</v>
      </c>
      <c r="B5649" s="269">
        <v>62226</v>
      </c>
      <c r="C5649" s="270" t="s">
        <v>1971</v>
      </c>
      <c r="D5649" s="270" t="s">
        <v>1289</v>
      </c>
      <c r="E5649" s="277" t="s">
        <v>1339</v>
      </c>
      <c r="F5649" s="279" t="s">
        <v>881</v>
      </c>
    </row>
    <row r="5650" spans="1:6" x14ac:dyDescent="0.3">
      <c r="A5650" s="264" t="str">
        <f t="shared" si="88"/>
        <v>LockportIL</v>
      </c>
      <c r="B5650" s="269">
        <v>60441</v>
      </c>
      <c r="C5650" s="270" t="s">
        <v>4695</v>
      </c>
      <c r="D5650" s="270" t="s">
        <v>1289</v>
      </c>
      <c r="E5650" s="277" t="s">
        <v>927</v>
      </c>
      <c r="F5650" s="279" t="s">
        <v>881</v>
      </c>
    </row>
    <row r="5651" spans="1:6" x14ac:dyDescent="0.3">
      <c r="A5651" s="264" t="str">
        <f t="shared" si="88"/>
        <v>BelvidereIL</v>
      </c>
      <c r="B5651" s="269">
        <v>61008</v>
      </c>
      <c r="C5651" s="270" t="s">
        <v>4696</v>
      </c>
      <c r="D5651" s="270" t="s">
        <v>1289</v>
      </c>
      <c r="E5651" s="277" t="s">
        <v>1335</v>
      </c>
      <c r="F5651" s="279" t="s">
        <v>881</v>
      </c>
    </row>
    <row r="5652" spans="1:6" x14ac:dyDescent="0.3">
      <c r="A5652" s="264" t="str">
        <f t="shared" si="88"/>
        <v>Hoffman EstatesIL</v>
      </c>
      <c r="B5652" s="269">
        <v>60169</v>
      </c>
      <c r="C5652" s="270" t="s">
        <v>4697</v>
      </c>
      <c r="D5652" s="270" t="s">
        <v>1289</v>
      </c>
      <c r="E5652" s="277" t="s">
        <v>927</v>
      </c>
      <c r="F5652" s="279" t="s">
        <v>881</v>
      </c>
    </row>
    <row r="5653" spans="1:6" x14ac:dyDescent="0.3">
      <c r="A5653" s="264" t="str">
        <f t="shared" si="88"/>
        <v>New LenoxIL</v>
      </c>
      <c r="B5653" s="269">
        <v>60451</v>
      </c>
      <c r="C5653" s="270" t="s">
        <v>4698</v>
      </c>
      <c r="D5653" s="270" t="s">
        <v>1289</v>
      </c>
      <c r="E5653" s="277" t="s">
        <v>927</v>
      </c>
      <c r="F5653" s="279" t="s">
        <v>881</v>
      </c>
    </row>
    <row r="5654" spans="1:6" x14ac:dyDescent="0.3">
      <c r="A5654" s="264" t="str">
        <f t="shared" si="88"/>
        <v>PeoriaIL</v>
      </c>
      <c r="B5654" s="269">
        <v>61604</v>
      </c>
      <c r="C5654" s="270" t="s">
        <v>1327</v>
      </c>
      <c r="D5654" s="270" t="s">
        <v>1289</v>
      </c>
      <c r="E5654" s="277" t="s">
        <v>1327</v>
      </c>
      <c r="F5654" s="279" t="s">
        <v>881</v>
      </c>
    </row>
    <row r="5655" spans="1:6" x14ac:dyDescent="0.3">
      <c r="A5655" s="264" t="str">
        <f t="shared" si="88"/>
        <v>McHenryIL</v>
      </c>
      <c r="B5655" s="269">
        <v>60050</v>
      </c>
      <c r="C5655" s="270" t="s">
        <v>4699</v>
      </c>
      <c r="D5655" s="270" t="s">
        <v>1289</v>
      </c>
      <c r="E5655" s="277" t="s">
        <v>927</v>
      </c>
      <c r="F5655" s="279" t="s">
        <v>881</v>
      </c>
    </row>
    <row r="5656" spans="1:6" x14ac:dyDescent="0.3">
      <c r="A5656" s="264" t="str">
        <f t="shared" si="88"/>
        <v>MarionIL</v>
      </c>
      <c r="B5656" s="269">
        <v>62959</v>
      </c>
      <c r="C5656" s="270" t="s">
        <v>1379</v>
      </c>
      <c r="D5656" s="270" t="s">
        <v>1289</v>
      </c>
      <c r="E5656" s="277" t="s">
        <v>1296</v>
      </c>
      <c r="F5656" s="279" t="s">
        <v>881</v>
      </c>
    </row>
    <row r="5657" spans="1:6" x14ac:dyDescent="0.3">
      <c r="A5657" s="264" t="str">
        <f t="shared" si="88"/>
        <v>NilesIL</v>
      </c>
      <c r="B5657" s="269">
        <v>60714</v>
      </c>
      <c r="C5657" s="270" t="s">
        <v>4700</v>
      </c>
      <c r="D5657" s="270" t="s">
        <v>1289</v>
      </c>
      <c r="E5657" s="277" t="s">
        <v>927</v>
      </c>
      <c r="F5657" s="279" t="s">
        <v>881</v>
      </c>
    </row>
    <row r="5658" spans="1:6" x14ac:dyDescent="0.3">
      <c r="A5658" s="264" t="str">
        <f t="shared" si="88"/>
        <v>WheatonIL</v>
      </c>
      <c r="B5658" s="269">
        <v>60189</v>
      </c>
      <c r="C5658" s="270" t="s">
        <v>4701</v>
      </c>
      <c r="D5658" s="270" t="s">
        <v>1289</v>
      </c>
      <c r="E5658" s="277" t="s">
        <v>927</v>
      </c>
      <c r="F5658" s="279" t="s">
        <v>881</v>
      </c>
    </row>
    <row r="5659" spans="1:6" x14ac:dyDescent="0.3">
      <c r="A5659" s="264" t="str">
        <f t="shared" si="88"/>
        <v>HuntleyIL</v>
      </c>
      <c r="B5659" s="269">
        <v>60142</v>
      </c>
      <c r="C5659" s="270" t="s">
        <v>4702</v>
      </c>
      <c r="D5659" s="270" t="s">
        <v>1289</v>
      </c>
      <c r="E5659" s="277" t="s">
        <v>927</v>
      </c>
      <c r="F5659" s="279" t="s">
        <v>881</v>
      </c>
    </row>
    <row r="5660" spans="1:6" x14ac:dyDescent="0.3">
      <c r="A5660" s="264" t="str">
        <f t="shared" si="88"/>
        <v>Burr RidgeIL</v>
      </c>
      <c r="B5660" s="269">
        <v>60527</v>
      </c>
      <c r="C5660" s="270" t="s">
        <v>4703</v>
      </c>
      <c r="D5660" s="270" t="s">
        <v>1289</v>
      </c>
      <c r="E5660" s="277" t="s">
        <v>927</v>
      </c>
      <c r="F5660" s="279" t="s">
        <v>881</v>
      </c>
    </row>
    <row r="5661" spans="1:6" x14ac:dyDescent="0.3">
      <c r="A5661" s="264" t="str">
        <f t="shared" si="88"/>
        <v>ChicagoIL</v>
      </c>
      <c r="B5661" s="269">
        <v>60631</v>
      </c>
      <c r="C5661" s="270" t="s">
        <v>926</v>
      </c>
      <c r="D5661" s="270" t="s">
        <v>1289</v>
      </c>
      <c r="E5661" s="277" t="s">
        <v>927</v>
      </c>
      <c r="F5661" s="279" t="s">
        <v>881</v>
      </c>
    </row>
    <row r="5662" spans="1:6" x14ac:dyDescent="0.3">
      <c r="A5662" s="264" t="str">
        <f t="shared" si="88"/>
        <v>ChicagoIL</v>
      </c>
      <c r="B5662" s="269">
        <v>60656</v>
      </c>
      <c r="C5662" s="270" t="s">
        <v>926</v>
      </c>
      <c r="D5662" s="270" t="s">
        <v>1289</v>
      </c>
      <c r="E5662" s="277" t="s">
        <v>927</v>
      </c>
      <c r="F5662" s="279" t="s">
        <v>881</v>
      </c>
    </row>
    <row r="5663" spans="1:6" x14ac:dyDescent="0.3">
      <c r="A5663" s="264" t="str">
        <f t="shared" si="88"/>
        <v>ChicagoIL</v>
      </c>
      <c r="B5663" s="269">
        <v>60624</v>
      </c>
      <c r="C5663" s="270" t="s">
        <v>926</v>
      </c>
      <c r="D5663" s="270" t="s">
        <v>1289</v>
      </c>
      <c r="E5663" s="277" t="s">
        <v>927</v>
      </c>
      <c r="F5663" s="279" t="s">
        <v>881</v>
      </c>
    </row>
    <row r="5664" spans="1:6" x14ac:dyDescent="0.3">
      <c r="A5664" s="264" t="str">
        <f t="shared" si="88"/>
        <v>Downers GroveIL</v>
      </c>
      <c r="B5664" s="269">
        <v>60515</v>
      </c>
      <c r="C5664" s="270" t="s">
        <v>4704</v>
      </c>
      <c r="D5664" s="270" t="s">
        <v>1289</v>
      </c>
      <c r="E5664" s="277" t="s">
        <v>927</v>
      </c>
      <c r="F5664" s="279" t="s">
        <v>881</v>
      </c>
    </row>
    <row r="5665" spans="1:6" x14ac:dyDescent="0.3">
      <c r="A5665" s="264" t="str">
        <f t="shared" si="88"/>
        <v>Highland ParkIL</v>
      </c>
      <c r="B5665" s="269">
        <v>60035</v>
      </c>
      <c r="C5665" s="270" t="s">
        <v>4705</v>
      </c>
      <c r="D5665" s="270" t="s">
        <v>1289</v>
      </c>
      <c r="E5665" s="277" t="s">
        <v>927</v>
      </c>
      <c r="F5665" s="279" t="s">
        <v>881</v>
      </c>
    </row>
    <row r="5666" spans="1:6" x14ac:dyDescent="0.3">
      <c r="A5666" s="264" t="str">
        <f t="shared" si="88"/>
        <v>LansingIL</v>
      </c>
      <c r="B5666" s="269">
        <v>60438</v>
      </c>
      <c r="C5666" s="270" t="s">
        <v>4706</v>
      </c>
      <c r="D5666" s="270" t="s">
        <v>1289</v>
      </c>
      <c r="E5666" s="277" t="s">
        <v>927</v>
      </c>
      <c r="F5666" s="279" t="s">
        <v>881</v>
      </c>
    </row>
    <row r="5667" spans="1:6" x14ac:dyDescent="0.3">
      <c r="A5667" s="264" t="str">
        <f t="shared" si="88"/>
        <v>SkokieIL</v>
      </c>
      <c r="B5667" s="269">
        <v>60076</v>
      </c>
      <c r="C5667" s="270" t="s">
        <v>4707</v>
      </c>
      <c r="D5667" s="270" t="s">
        <v>1289</v>
      </c>
      <c r="E5667" s="277" t="s">
        <v>927</v>
      </c>
      <c r="F5667" s="279" t="s">
        <v>881</v>
      </c>
    </row>
    <row r="5668" spans="1:6" x14ac:dyDescent="0.3">
      <c r="A5668" s="264" t="str">
        <f t="shared" si="88"/>
        <v>RockfordIL</v>
      </c>
      <c r="B5668" s="269">
        <v>61108</v>
      </c>
      <c r="C5668" s="270" t="s">
        <v>1335</v>
      </c>
      <c r="D5668" s="270" t="s">
        <v>1289</v>
      </c>
      <c r="E5668" s="277" t="s">
        <v>1335</v>
      </c>
      <c r="F5668" s="279" t="s">
        <v>881</v>
      </c>
    </row>
    <row r="5669" spans="1:6" x14ac:dyDescent="0.3">
      <c r="A5669" s="264" t="str">
        <f t="shared" si="88"/>
        <v>AlgonquinIL</v>
      </c>
      <c r="B5669" s="269">
        <v>60102</v>
      </c>
      <c r="C5669" s="270" t="s">
        <v>4708</v>
      </c>
      <c r="D5669" s="270" t="s">
        <v>1289</v>
      </c>
      <c r="E5669" s="277" t="s">
        <v>927</v>
      </c>
      <c r="F5669" s="279" t="s">
        <v>881</v>
      </c>
    </row>
    <row r="5670" spans="1:6" x14ac:dyDescent="0.3">
      <c r="A5670" s="264" t="str">
        <f t="shared" si="88"/>
        <v>CarpentersvilleIL</v>
      </c>
      <c r="B5670" s="269">
        <v>60110</v>
      </c>
      <c r="C5670" s="270" t="s">
        <v>4709</v>
      </c>
      <c r="D5670" s="270" t="s">
        <v>1289</v>
      </c>
      <c r="E5670" s="277" t="s">
        <v>927</v>
      </c>
      <c r="F5670" s="279" t="s">
        <v>881</v>
      </c>
    </row>
    <row r="5671" spans="1:6" x14ac:dyDescent="0.3">
      <c r="A5671" s="264" t="str">
        <f t="shared" si="88"/>
        <v>UrbanaIL</v>
      </c>
      <c r="B5671" s="269">
        <v>61801</v>
      </c>
      <c r="C5671" s="270" t="s">
        <v>2001</v>
      </c>
      <c r="D5671" s="270" t="s">
        <v>1289</v>
      </c>
      <c r="E5671" s="277" t="s">
        <v>1299</v>
      </c>
      <c r="F5671" s="279" t="s">
        <v>881</v>
      </c>
    </row>
    <row r="5672" spans="1:6" x14ac:dyDescent="0.3">
      <c r="A5672" s="264" t="str">
        <f t="shared" si="88"/>
        <v>Glendale HeightsIL</v>
      </c>
      <c r="B5672" s="269">
        <v>60139</v>
      </c>
      <c r="C5672" s="270" t="s">
        <v>4710</v>
      </c>
      <c r="D5672" s="270" t="s">
        <v>1289</v>
      </c>
      <c r="E5672" s="277" t="s">
        <v>927</v>
      </c>
      <c r="F5672" s="279" t="s">
        <v>881</v>
      </c>
    </row>
    <row r="5673" spans="1:6" x14ac:dyDescent="0.3">
      <c r="A5673" s="264" t="str">
        <f t="shared" si="88"/>
        <v>BellevilleIL</v>
      </c>
      <c r="B5673" s="269">
        <v>62221</v>
      </c>
      <c r="C5673" s="270" t="s">
        <v>1971</v>
      </c>
      <c r="D5673" s="270" t="s">
        <v>1289</v>
      </c>
      <c r="E5673" s="277" t="s">
        <v>1339</v>
      </c>
      <c r="F5673" s="279" t="s">
        <v>881</v>
      </c>
    </row>
    <row r="5674" spans="1:6" x14ac:dyDescent="0.3">
      <c r="A5674" s="264" t="str">
        <f t="shared" si="88"/>
        <v>CarbondaleIL</v>
      </c>
      <c r="B5674" s="269">
        <v>62901</v>
      </c>
      <c r="C5674" s="270" t="s">
        <v>3292</v>
      </c>
      <c r="D5674" s="270" t="s">
        <v>1289</v>
      </c>
      <c r="E5674" s="277" t="s">
        <v>1296</v>
      </c>
      <c r="F5674" s="279" t="s">
        <v>881</v>
      </c>
    </row>
    <row r="5675" spans="1:6" x14ac:dyDescent="0.3">
      <c r="A5675" s="264" t="str">
        <f t="shared" si="88"/>
        <v>Downers GroveIL</v>
      </c>
      <c r="B5675" s="269">
        <v>60516</v>
      </c>
      <c r="C5675" s="270" t="s">
        <v>4704</v>
      </c>
      <c r="D5675" s="270" t="s">
        <v>1289</v>
      </c>
      <c r="E5675" s="277" t="s">
        <v>927</v>
      </c>
      <c r="F5675" s="279" t="s">
        <v>881</v>
      </c>
    </row>
    <row r="5676" spans="1:6" x14ac:dyDescent="0.3">
      <c r="A5676" s="264" t="str">
        <f t="shared" si="88"/>
        <v>Villa ParkIL</v>
      </c>
      <c r="B5676" s="269">
        <v>60181</v>
      </c>
      <c r="C5676" s="270" t="s">
        <v>2965</v>
      </c>
      <c r="D5676" s="270" t="s">
        <v>1289</v>
      </c>
      <c r="E5676" s="277" t="s">
        <v>927</v>
      </c>
      <c r="F5676" s="279" t="s">
        <v>881</v>
      </c>
    </row>
    <row r="5677" spans="1:6" x14ac:dyDescent="0.3">
      <c r="A5677" s="264" t="str">
        <f t="shared" si="88"/>
        <v>FrankfortIL</v>
      </c>
      <c r="B5677" s="269">
        <v>60423</v>
      </c>
      <c r="C5677" s="270" t="s">
        <v>1362</v>
      </c>
      <c r="D5677" s="270" t="s">
        <v>1289</v>
      </c>
      <c r="E5677" s="277" t="s">
        <v>927</v>
      </c>
      <c r="F5677" s="279" t="s">
        <v>881</v>
      </c>
    </row>
    <row r="5678" spans="1:6" x14ac:dyDescent="0.3">
      <c r="A5678" s="264" t="str">
        <f t="shared" si="88"/>
        <v>ZionIL</v>
      </c>
      <c r="B5678" s="269">
        <v>60099</v>
      </c>
      <c r="C5678" s="270" t="s">
        <v>4711</v>
      </c>
      <c r="D5678" s="270" t="s">
        <v>1289</v>
      </c>
      <c r="E5678" s="277" t="s">
        <v>927</v>
      </c>
      <c r="F5678" s="279" t="s">
        <v>881</v>
      </c>
    </row>
    <row r="5679" spans="1:6" x14ac:dyDescent="0.3">
      <c r="A5679" s="264" t="str">
        <f t="shared" si="88"/>
        <v>Hanover ParkIL</v>
      </c>
      <c r="B5679" s="269">
        <v>60133</v>
      </c>
      <c r="C5679" s="270" t="s">
        <v>4712</v>
      </c>
      <c r="D5679" s="270" t="s">
        <v>1289</v>
      </c>
      <c r="E5679" s="277" t="s">
        <v>927</v>
      </c>
      <c r="F5679" s="279" t="s">
        <v>881</v>
      </c>
    </row>
    <row r="5680" spans="1:6" x14ac:dyDescent="0.3">
      <c r="A5680" s="264" t="str">
        <f t="shared" si="88"/>
        <v>LibertyvilleIL</v>
      </c>
      <c r="B5680" s="269">
        <v>60048</v>
      </c>
      <c r="C5680" s="270" t="s">
        <v>4458</v>
      </c>
      <c r="D5680" s="270" t="s">
        <v>1289</v>
      </c>
      <c r="E5680" s="277" t="s">
        <v>927</v>
      </c>
      <c r="F5680" s="279" t="s">
        <v>881</v>
      </c>
    </row>
    <row r="5681" spans="1:6" x14ac:dyDescent="0.3">
      <c r="A5681" s="264" t="str">
        <f t="shared" si="88"/>
        <v>RockfordIL</v>
      </c>
      <c r="B5681" s="269">
        <v>61109</v>
      </c>
      <c r="C5681" s="270" t="s">
        <v>1335</v>
      </c>
      <c r="D5681" s="270" t="s">
        <v>1289</v>
      </c>
      <c r="E5681" s="277" t="s">
        <v>1335</v>
      </c>
      <c r="F5681" s="279" t="s">
        <v>881</v>
      </c>
    </row>
    <row r="5682" spans="1:6" x14ac:dyDescent="0.3">
      <c r="A5682" s="264" t="str">
        <f t="shared" si="88"/>
        <v>PeoriaIL</v>
      </c>
      <c r="B5682" s="269">
        <v>61615</v>
      </c>
      <c r="C5682" s="270" t="s">
        <v>1327</v>
      </c>
      <c r="D5682" s="270" t="s">
        <v>1289</v>
      </c>
      <c r="E5682" s="277" t="s">
        <v>1327</v>
      </c>
      <c r="F5682" s="279" t="s">
        <v>881</v>
      </c>
    </row>
    <row r="5683" spans="1:6" x14ac:dyDescent="0.3">
      <c r="A5683" s="264" t="str">
        <f t="shared" si="88"/>
        <v>Vernon HillsIL</v>
      </c>
      <c r="B5683" s="269">
        <v>60061</v>
      </c>
      <c r="C5683" s="270" t="s">
        <v>4713</v>
      </c>
      <c r="D5683" s="270" t="s">
        <v>1289</v>
      </c>
      <c r="E5683" s="277" t="s">
        <v>927</v>
      </c>
      <c r="F5683" s="279" t="s">
        <v>881</v>
      </c>
    </row>
    <row r="5684" spans="1:6" x14ac:dyDescent="0.3">
      <c r="A5684" s="264" t="str">
        <f t="shared" si="88"/>
        <v>GenevaIL</v>
      </c>
      <c r="B5684" s="269">
        <v>60134</v>
      </c>
      <c r="C5684" s="270" t="s">
        <v>1309</v>
      </c>
      <c r="D5684" s="270" t="s">
        <v>1289</v>
      </c>
      <c r="E5684" s="277" t="s">
        <v>927</v>
      </c>
      <c r="F5684" s="279" t="s">
        <v>881</v>
      </c>
    </row>
    <row r="5685" spans="1:6" x14ac:dyDescent="0.3">
      <c r="A5685" s="264" t="str">
        <f t="shared" si="88"/>
        <v>ChicagoIL</v>
      </c>
      <c r="B5685" s="269">
        <v>60601</v>
      </c>
      <c r="C5685" s="270" t="s">
        <v>926</v>
      </c>
      <c r="D5685" s="270" t="s">
        <v>1289</v>
      </c>
      <c r="E5685" s="277" t="s">
        <v>927</v>
      </c>
      <c r="F5685" s="279" t="s">
        <v>881</v>
      </c>
    </row>
    <row r="5686" spans="1:6" x14ac:dyDescent="0.3">
      <c r="A5686" s="264" t="str">
        <f t="shared" si="88"/>
        <v>BataviaIL</v>
      </c>
      <c r="B5686" s="269">
        <v>60510</v>
      </c>
      <c r="C5686" s="270" t="s">
        <v>1902</v>
      </c>
      <c r="D5686" s="270" t="s">
        <v>1289</v>
      </c>
      <c r="E5686" s="277" t="s">
        <v>927</v>
      </c>
      <c r="F5686" s="279" t="s">
        <v>881</v>
      </c>
    </row>
    <row r="5687" spans="1:6" x14ac:dyDescent="0.3">
      <c r="A5687" s="264" t="str">
        <f t="shared" si="88"/>
        <v>Mount VernonIL</v>
      </c>
      <c r="B5687" s="269">
        <v>62864</v>
      </c>
      <c r="C5687" s="270" t="s">
        <v>1322</v>
      </c>
      <c r="D5687" s="270" t="s">
        <v>1289</v>
      </c>
      <c r="E5687" s="277" t="s">
        <v>1322</v>
      </c>
      <c r="F5687" s="279" t="s">
        <v>881</v>
      </c>
    </row>
    <row r="5688" spans="1:6" x14ac:dyDescent="0.3">
      <c r="A5688" s="264" t="str">
        <f t="shared" si="88"/>
        <v>SkokieIL</v>
      </c>
      <c r="B5688" s="269">
        <v>60077</v>
      </c>
      <c r="C5688" s="270" t="s">
        <v>4707</v>
      </c>
      <c r="D5688" s="270" t="s">
        <v>1289</v>
      </c>
      <c r="E5688" s="277" t="s">
        <v>927</v>
      </c>
      <c r="F5688" s="279" t="s">
        <v>881</v>
      </c>
    </row>
    <row r="5689" spans="1:6" x14ac:dyDescent="0.3">
      <c r="A5689" s="264" t="str">
        <f t="shared" si="88"/>
        <v>OttawaIL</v>
      </c>
      <c r="B5689" s="269">
        <v>61350</v>
      </c>
      <c r="C5689" s="270" t="s">
        <v>1435</v>
      </c>
      <c r="D5689" s="270" t="s">
        <v>1289</v>
      </c>
      <c r="E5689" s="277" t="s">
        <v>1323</v>
      </c>
      <c r="F5689" s="279" t="s">
        <v>881</v>
      </c>
    </row>
    <row r="5690" spans="1:6" x14ac:dyDescent="0.3">
      <c r="A5690" s="264" t="str">
        <f t="shared" si="88"/>
        <v>ChicagoIL</v>
      </c>
      <c r="B5690" s="269">
        <v>60642</v>
      </c>
      <c r="C5690" s="270" t="s">
        <v>926</v>
      </c>
      <c r="D5690" s="270" t="s">
        <v>1289</v>
      </c>
      <c r="E5690" s="277" t="s">
        <v>927</v>
      </c>
      <c r="F5690" s="279" t="s">
        <v>881</v>
      </c>
    </row>
    <row r="5691" spans="1:6" x14ac:dyDescent="0.3">
      <c r="A5691" s="264" t="str">
        <f t="shared" si="88"/>
        <v>BourbonnaisIL</v>
      </c>
      <c r="B5691" s="269">
        <v>60914</v>
      </c>
      <c r="C5691" s="270" t="s">
        <v>4714</v>
      </c>
      <c r="D5691" s="270" t="s">
        <v>1289</v>
      </c>
      <c r="E5691" s="277" t="s">
        <v>1317</v>
      </c>
      <c r="F5691" s="279" t="s">
        <v>881</v>
      </c>
    </row>
    <row r="5692" spans="1:6" x14ac:dyDescent="0.3">
      <c r="A5692" s="264" t="str">
        <f t="shared" si="88"/>
        <v>West ChicagoIL</v>
      </c>
      <c r="B5692" s="269">
        <v>60185</v>
      </c>
      <c r="C5692" s="270" t="s">
        <v>4715</v>
      </c>
      <c r="D5692" s="270" t="s">
        <v>1289</v>
      </c>
      <c r="E5692" s="277" t="s">
        <v>927</v>
      </c>
      <c r="F5692" s="279" t="s">
        <v>881</v>
      </c>
    </row>
    <row r="5693" spans="1:6" x14ac:dyDescent="0.3">
      <c r="A5693" s="264" t="str">
        <f t="shared" si="88"/>
        <v>Des PlainesIL</v>
      </c>
      <c r="B5693" s="269">
        <v>60018</v>
      </c>
      <c r="C5693" s="270" t="s">
        <v>4643</v>
      </c>
      <c r="D5693" s="270" t="s">
        <v>1289</v>
      </c>
      <c r="E5693" s="277" t="s">
        <v>927</v>
      </c>
      <c r="F5693" s="279" t="s">
        <v>881</v>
      </c>
    </row>
    <row r="5694" spans="1:6" x14ac:dyDescent="0.3">
      <c r="A5694" s="264" t="str">
        <f t="shared" si="88"/>
        <v>ChicagoIL</v>
      </c>
      <c r="B5694" s="269">
        <v>60655</v>
      </c>
      <c r="C5694" s="270" t="s">
        <v>926</v>
      </c>
      <c r="D5694" s="270" t="s">
        <v>1289</v>
      </c>
      <c r="E5694" s="277" t="s">
        <v>927</v>
      </c>
      <c r="F5694" s="279" t="s">
        <v>881</v>
      </c>
    </row>
    <row r="5695" spans="1:6" x14ac:dyDescent="0.3">
      <c r="A5695" s="264" t="str">
        <f t="shared" si="88"/>
        <v>JacksonvilleIL</v>
      </c>
      <c r="B5695" s="269">
        <v>62650</v>
      </c>
      <c r="C5695" s="270" t="s">
        <v>1034</v>
      </c>
      <c r="D5695" s="270" t="s">
        <v>1289</v>
      </c>
      <c r="E5695" s="277" t="s">
        <v>1034</v>
      </c>
      <c r="F5695" s="279" t="s">
        <v>881</v>
      </c>
    </row>
    <row r="5696" spans="1:6" x14ac:dyDescent="0.3">
      <c r="A5696" s="264" t="str">
        <f t="shared" si="88"/>
        <v>WheatonIL</v>
      </c>
      <c r="B5696" s="269">
        <v>60187</v>
      </c>
      <c r="C5696" s="270" t="s">
        <v>4701</v>
      </c>
      <c r="D5696" s="270" t="s">
        <v>1289</v>
      </c>
      <c r="E5696" s="277" t="s">
        <v>927</v>
      </c>
      <c r="F5696" s="279" t="s">
        <v>881</v>
      </c>
    </row>
    <row r="5697" spans="1:6" x14ac:dyDescent="0.3">
      <c r="A5697" s="264" t="str">
        <f t="shared" si="88"/>
        <v>ChicagoIL</v>
      </c>
      <c r="B5697" s="269">
        <v>60646</v>
      </c>
      <c r="C5697" s="270" t="s">
        <v>926</v>
      </c>
      <c r="D5697" s="270" t="s">
        <v>1289</v>
      </c>
      <c r="E5697" s="277" t="s">
        <v>927</v>
      </c>
      <c r="F5697" s="279" t="s">
        <v>881</v>
      </c>
    </row>
    <row r="5698" spans="1:6" x14ac:dyDescent="0.3">
      <c r="A5698" s="264" t="str">
        <f t="shared" si="88"/>
        <v>East PeoriaIL</v>
      </c>
      <c r="B5698" s="269">
        <v>61611</v>
      </c>
      <c r="C5698" s="270" t="s">
        <v>4716</v>
      </c>
      <c r="D5698" s="270" t="s">
        <v>1289</v>
      </c>
      <c r="E5698" s="277" t="s">
        <v>1327</v>
      </c>
      <c r="F5698" s="279" t="s">
        <v>881</v>
      </c>
    </row>
    <row r="5699" spans="1:6" x14ac:dyDescent="0.3">
      <c r="A5699" s="264" t="str">
        <f t="shared" si="88"/>
        <v>PlainfieldIL</v>
      </c>
      <c r="B5699" s="269">
        <v>60544</v>
      </c>
      <c r="C5699" s="270" t="s">
        <v>3495</v>
      </c>
      <c r="D5699" s="270" t="s">
        <v>1289</v>
      </c>
      <c r="E5699" s="277" t="s">
        <v>927</v>
      </c>
      <c r="F5699" s="279" t="s">
        <v>881</v>
      </c>
    </row>
    <row r="5700" spans="1:6" x14ac:dyDescent="0.3">
      <c r="A5700" s="264" t="str">
        <f t="shared" ref="A5700:A5763" si="89">CONCATENATE(C5700,D5700)</f>
        <v>WestmontIL</v>
      </c>
      <c r="B5700" s="269">
        <v>60559</v>
      </c>
      <c r="C5700" s="270" t="s">
        <v>4717</v>
      </c>
      <c r="D5700" s="270" t="s">
        <v>1289</v>
      </c>
      <c r="E5700" s="277" t="s">
        <v>927</v>
      </c>
      <c r="F5700" s="279" t="s">
        <v>881</v>
      </c>
    </row>
    <row r="5701" spans="1:6" x14ac:dyDescent="0.3">
      <c r="A5701" s="264" t="str">
        <f t="shared" si="89"/>
        <v>Oak ForestIL</v>
      </c>
      <c r="B5701" s="269">
        <v>60452</v>
      </c>
      <c r="C5701" s="270" t="s">
        <v>4718</v>
      </c>
      <c r="D5701" s="270" t="s">
        <v>1289</v>
      </c>
      <c r="E5701" s="277" t="s">
        <v>927</v>
      </c>
      <c r="F5701" s="279" t="s">
        <v>881</v>
      </c>
    </row>
    <row r="5702" spans="1:6" x14ac:dyDescent="0.3">
      <c r="A5702" s="264" t="str">
        <f t="shared" si="89"/>
        <v>ChampaignIL</v>
      </c>
      <c r="B5702" s="269">
        <v>61822</v>
      </c>
      <c r="C5702" s="270" t="s">
        <v>4668</v>
      </c>
      <c r="D5702" s="270" t="s">
        <v>1289</v>
      </c>
      <c r="E5702" s="277" t="s">
        <v>1299</v>
      </c>
      <c r="F5702" s="279" t="s">
        <v>881</v>
      </c>
    </row>
    <row r="5703" spans="1:6" x14ac:dyDescent="0.3">
      <c r="A5703" s="264" t="str">
        <f t="shared" si="89"/>
        <v>WilmetteIL</v>
      </c>
      <c r="B5703" s="269">
        <v>60091</v>
      </c>
      <c r="C5703" s="270" t="s">
        <v>4719</v>
      </c>
      <c r="D5703" s="270" t="s">
        <v>1289</v>
      </c>
      <c r="E5703" s="277" t="s">
        <v>927</v>
      </c>
      <c r="F5703" s="279" t="s">
        <v>881</v>
      </c>
    </row>
    <row r="5704" spans="1:6" x14ac:dyDescent="0.3">
      <c r="A5704" s="264" t="str">
        <f t="shared" si="89"/>
        <v>RiverdaleIL</v>
      </c>
      <c r="B5704" s="269">
        <v>60827</v>
      </c>
      <c r="C5704" s="270" t="s">
        <v>2961</v>
      </c>
      <c r="D5704" s="270" t="s">
        <v>1289</v>
      </c>
      <c r="E5704" s="277" t="s">
        <v>927</v>
      </c>
      <c r="F5704" s="279" t="s">
        <v>881</v>
      </c>
    </row>
    <row r="5705" spans="1:6" x14ac:dyDescent="0.3">
      <c r="A5705" s="264" t="str">
        <f t="shared" si="89"/>
        <v>LakemoorIL</v>
      </c>
      <c r="B5705" s="269">
        <v>60051</v>
      </c>
      <c r="C5705" s="270" t="s">
        <v>4720</v>
      </c>
      <c r="D5705" s="270" t="s">
        <v>1289</v>
      </c>
      <c r="E5705" s="277" t="s">
        <v>927</v>
      </c>
      <c r="F5705" s="279" t="s">
        <v>881</v>
      </c>
    </row>
    <row r="5706" spans="1:6" x14ac:dyDescent="0.3">
      <c r="A5706" s="264" t="str">
        <f t="shared" si="89"/>
        <v>AntiochIL</v>
      </c>
      <c r="B5706" s="269">
        <v>60002</v>
      </c>
      <c r="C5706" s="270" t="s">
        <v>2498</v>
      </c>
      <c r="D5706" s="270" t="s">
        <v>1289</v>
      </c>
      <c r="E5706" s="277" t="s">
        <v>927</v>
      </c>
      <c r="F5706" s="279" t="s">
        <v>881</v>
      </c>
    </row>
    <row r="5707" spans="1:6" x14ac:dyDescent="0.3">
      <c r="A5707" s="264" t="str">
        <f t="shared" si="89"/>
        <v>RockfordIL</v>
      </c>
      <c r="B5707" s="269">
        <v>61103</v>
      </c>
      <c r="C5707" s="270" t="s">
        <v>1335</v>
      </c>
      <c r="D5707" s="270" t="s">
        <v>1289</v>
      </c>
      <c r="E5707" s="277" t="s">
        <v>1335</v>
      </c>
      <c r="F5707" s="279" t="s">
        <v>881</v>
      </c>
    </row>
    <row r="5708" spans="1:6" x14ac:dyDescent="0.3">
      <c r="A5708" s="264" t="str">
        <f t="shared" si="89"/>
        <v>Loves ParkIL</v>
      </c>
      <c r="B5708" s="269">
        <v>61111</v>
      </c>
      <c r="C5708" s="270" t="s">
        <v>4721</v>
      </c>
      <c r="D5708" s="270" t="s">
        <v>1289</v>
      </c>
      <c r="E5708" s="277" t="s">
        <v>1335</v>
      </c>
      <c r="F5708" s="279" t="s">
        <v>881</v>
      </c>
    </row>
    <row r="5709" spans="1:6" x14ac:dyDescent="0.3">
      <c r="A5709" s="264" t="str">
        <f t="shared" si="89"/>
        <v>DeerfieldIL</v>
      </c>
      <c r="B5709" s="269">
        <v>60015</v>
      </c>
      <c r="C5709" s="270" t="s">
        <v>4722</v>
      </c>
      <c r="D5709" s="270" t="s">
        <v>1289</v>
      </c>
      <c r="E5709" s="277" t="s">
        <v>927</v>
      </c>
      <c r="F5709" s="279" t="s">
        <v>881</v>
      </c>
    </row>
    <row r="5710" spans="1:6" x14ac:dyDescent="0.3">
      <c r="A5710" s="264" t="str">
        <f t="shared" si="89"/>
        <v>WashingtonIL</v>
      </c>
      <c r="B5710" s="269">
        <v>61571</v>
      </c>
      <c r="C5710" s="270" t="s">
        <v>1404</v>
      </c>
      <c r="D5710" s="270" t="s">
        <v>1289</v>
      </c>
      <c r="E5710" s="277" t="s">
        <v>1327</v>
      </c>
      <c r="F5710" s="279" t="s">
        <v>881</v>
      </c>
    </row>
    <row r="5711" spans="1:6" x14ac:dyDescent="0.3">
      <c r="A5711" s="264" t="str">
        <f t="shared" si="89"/>
        <v>WaukeganIL</v>
      </c>
      <c r="B5711" s="269">
        <v>60087</v>
      </c>
      <c r="C5711" s="270" t="s">
        <v>4645</v>
      </c>
      <c r="D5711" s="270" t="s">
        <v>1289</v>
      </c>
      <c r="E5711" s="277" t="s">
        <v>927</v>
      </c>
      <c r="F5711" s="279" t="s">
        <v>881</v>
      </c>
    </row>
    <row r="5712" spans="1:6" x14ac:dyDescent="0.3">
      <c r="A5712" s="264" t="str">
        <f t="shared" si="89"/>
        <v>MattoonIL</v>
      </c>
      <c r="B5712" s="269">
        <v>61938</v>
      </c>
      <c r="C5712" s="270" t="s">
        <v>4723</v>
      </c>
      <c r="D5712" s="270" t="s">
        <v>1289</v>
      </c>
      <c r="E5712" s="277" t="s">
        <v>1301</v>
      </c>
      <c r="F5712" s="279" t="s">
        <v>881</v>
      </c>
    </row>
    <row r="5713" spans="1:6" x14ac:dyDescent="0.3">
      <c r="A5713" s="264" t="str">
        <f t="shared" si="89"/>
        <v>Lake in the HillsIL</v>
      </c>
      <c r="B5713" s="269">
        <v>60156</v>
      </c>
      <c r="C5713" s="270" t="s">
        <v>4724</v>
      </c>
      <c r="D5713" s="270" t="s">
        <v>1289</v>
      </c>
      <c r="E5713" s="277" t="s">
        <v>927</v>
      </c>
      <c r="F5713" s="279" t="s">
        <v>881</v>
      </c>
    </row>
    <row r="5714" spans="1:6" x14ac:dyDescent="0.3">
      <c r="A5714" s="264" t="str">
        <f t="shared" si="89"/>
        <v>East MolineIL</v>
      </c>
      <c r="B5714" s="269">
        <v>61244</v>
      </c>
      <c r="C5714" s="270" t="s">
        <v>4725</v>
      </c>
      <c r="D5714" s="270" t="s">
        <v>1289</v>
      </c>
      <c r="E5714" s="277" t="s">
        <v>1228</v>
      </c>
      <c r="F5714" s="279" t="s">
        <v>881</v>
      </c>
    </row>
    <row r="5715" spans="1:6" x14ac:dyDescent="0.3">
      <c r="A5715" s="264" t="str">
        <f t="shared" si="89"/>
        <v>Orland ParkIL</v>
      </c>
      <c r="B5715" s="269">
        <v>60467</v>
      </c>
      <c r="C5715" s="270" t="s">
        <v>4665</v>
      </c>
      <c r="D5715" s="270" t="s">
        <v>1289</v>
      </c>
      <c r="E5715" s="277" t="s">
        <v>927</v>
      </c>
      <c r="F5715" s="279" t="s">
        <v>881</v>
      </c>
    </row>
    <row r="5716" spans="1:6" x14ac:dyDescent="0.3">
      <c r="A5716" s="264" t="str">
        <f t="shared" si="89"/>
        <v>RoselleIL</v>
      </c>
      <c r="B5716" s="269">
        <v>60172</v>
      </c>
      <c r="C5716" s="270" t="s">
        <v>4726</v>
      </c>
      <c r="D5716" s="270" t="s">
        <v>1289</v>
      </c>
      <c r="E5716" s="277" t="s">
        <v>927</v>
      </c>
      <c r="F5716" s="279" t="s">
        <v>881</v>
      </c>
    </row>
    <row r="5717" spans="1:6" x14ac:dyDescent="0.3">
      <c r="A5717" s="264" t="str">
        <f t="shared" si="89"/>
        <v>DixonIL</v>
      </c>
      <c r="B5717" s="269">
        <v>61021</v>
      </c>
      <c r="C5717" s="270" t="s">
        <v>1308</v>
      </c>
      <c r="D5717" s="270" t="s">
        <v>1289</v>
      </c>
      <c r="E5717" s="277" t="s">
        <v>1308</v>
      </c>
      <c r="F5717" s="279" t="s">
        <v>881</v>
      </c>
    </row>
    <row r="5718" spans="1:6" x14ac:dyDescent="0.3">
      <c r="A5718" s="264" t="str">
        <f t="shared" si="89"/>
        <v>Park ForestIL</v>
      </c>
      <c r="B5718" s="269">
        <v>60466</v>
      </c>
      <c r="C5718" s="270" t="s">
        <v>4727</v>
      </c>
      <c r="D5718" s="270" t="s">
        <v>1289</v>
      </c>
      <c r="E5718" s="277" t="s">
        <v>927</v>
      </c>
      <c r="F5718" s="279" t="s">
        <v>881</v>
      </c>
    </row>
    <row r="5719" spans="1:6" x14ac:dyDescent="0.3">
      <c r="A5719" s="264" t="str">
        <f t="shared" si="89"/>
        <v>MontgomeryIL</v>
      </c>
      <c r="B5719" s="269">
        <v>60538</v>
      </c>
      <c r="C5719" s="270" t="s">
        <v>941</v>
      </c>
      <c r="D5719" s="270" t="s">
        <v>1289</v>
      </c>
      <c r="E5719" s="277" t="s">
        <v>927</v>
      </c>
      <c r="F5719" s="279" t="s">
        <v>881</v>
      </c>
    </row>
    <row r="5720" spans="1:6" x14ac:dyDescent="0.3">
      <c r="A5720" s="264" t="str">
        <f t="shared" si="89"/>
        <v>YorkvilleIL</v>
      </c>
      <c r="B5720" s="269">
        <v>60560</v>
      </c>
      <c r="C5720" s="270" t="s">
        <v>3218</v>
      </c>
      <c r="D5720" s="270" t="s">
        <v>1289</v>
      </c>
      <c r="E5720" s="277" t="s">
        <v>927</v>
      </c>
      <c r="F5720" s="279" t="s">
        <v>881</v>
      </c>
    </row>
    <row r="5721" spans="1:6" x14ac:dyDescent="0.3">
      <c r="A5721" s="264" t="str">
        <f t="shared" si="89"/>
        <v>CaryIL</v>
      </c>
      <c r="B5721" s="269">
        <v>60013</v>
      </c>
      <c r="C5721" s="270" t="s">
        <v>4728</v>
      </c>
      <c r="D5721" s="270" t="s">
        <v>1289</v>
      </c>
      <c r="E5721" s="277" t="s">
        <v>927</v>
      </c>
      <c r="F5721" s="279" t="s">
        <v>881</v>
      </c>
    </row>
    <row r="5722" spans="1:6" x14ac:dyDescent="0.3">
      <c r="A5722" s="264" t="str">
        <f t="shared" si="89"/>
        <v>NorridgeIL</v>
      </c>
      <c r="B5722" s="269">
        <v>60706</v>
      </c>
      <c r="C5722" s="270" t="s">
        <v>4729</v>
      </c>
      <c r="D5722" s="270" t="s">
        <v>1289</v>
      </c>
      <c r="E5722" s="277" t="s">
        <v>927</v>
      </c>
      <c r="F5722" s="279" t="s">
        <v>881</v>
      </c>
    </row>
    <row r="5723" spans="1:6" x14ac:dyDescent="0.3">
      <c r="A5723" s="264" t="str">
        <f t="shared" si="89"/>
        <v>DarienIL</v>
      </c>
      <c r="B5723" s="269">
        <v>60561</v>
      </c>
      <c r="C5723" s="270" t="s">
        <v>3466</v>
      </c>
      <c r="D5723" s="270" t="s">
        <v>1289</v>
      </c>
      <c r="E5723" s="277" t="s">
        <v>927</v>
      </c>
      <c r="F5723" s="279" t="s">
        <v>881</v>
      </c>
    </row>
    <row r="5724" spans="1:6" x14ac:dyDescent="0.3">
      <c r="A5724" s="264" t="str">
        <f t="shared" si="89"/>
        <v>BurbankIL</v>
      </c>
      <c r="B5724" s="269">
        <v>60459</v>
      </c>
      <c r="C5724" s="270" t="s">
        <v>2654</v>
      </c>
      <c r="D5724" s="270" t="s">
        <v>1289</v>
      </c>
      <c r="E5724" s="277" t="s">
        <v>927</v>
      </c>
      <c r="F5724" s="279" t="s">
        <v>881</v>
      </c>
    </row>
    <row r="5725" spans="1:6" x14ac:dyDescent="0.3">
      <c r="A5725" s="264" t="str">
        <f t="shared" si="89"/>
        <v>BloomingdaleIL</v>
      </c>
      <c r="B5725" s="269">
        <v>60108</v>
      </c>
      <c r="C5725" s="270" t="s">
        <v>4064</v>
      </c>
      <c r="D5725" s="270" t="s">
        <v>1289</v>
      </c>
      <c r="E5725" s="277" t="s">
        <v>927</v>
      </c>
      <c r="F5725" s="279" t="s">
        <v>881</v>
      </c>
    </row>
    <row r="5726" spans="1:6" x14ac:dyDescent="0.3">
      <c r="A5726" s="264" t="str">
        <f t="shared" si="89"/>
        <v>SycamoreIL</v>
      </c>
      <c r="B5726" s="269">
        <v>60178</v>
      </c>
      <c r="C5726" s="270" t="s">
        <v>4730</v>
      </c>
      <c r="D5726" s="270" t="s">
        <v>1289</v>
      </c>
      <c r="E5726" s="277" t="s">
        <v>927</v>
      </c>
      <c r="F5726" s="279" t="s">
        <v>881</v>
      </c>
    </row>
    <row r="5727" spans="1:6" x14ac:dyDescent="0.3">
      <c r="A5727" s="264" t="str">
        <f t="shared" si="89"/>
        <v>SterlingIL</v>
      </c>
      <c r="B5727" s="269">
        <v>61081</v>
      </c>
      <c r="C5727" s="270" t="s">
        <v>1078</v>
      </c>
      <c r="D5727" s="270" t="s">
        <v>1289</v>
      </c>
      <c r="E5727" s="277" t="s">
        <v>1078</v>
      </c>
      <c r="F5727" s="279" t="s">
        <v>881</v>
      </c>
    </row>
    <row r="5728" spans="1:6" x14ac:dyDescent="0.3">
      <c r="A5728" s="264" t="str">
        <f t="shared" si="89"/>
        <v>Morton GroveIL</v>
      </c>
      <c r="B5728" s="269">
        <v>60053</v>
      </c>
      <c r="C5728" s="270" t="s">
        <v>4731</v>
      </c>
      <c r="D5728" s="270" t="s">
        <v>1289</v>
      </c>
      <c r="E5728" s="277" t="s">
        <v>927</v>
      </c>
      <c r="F5728" s="279" t="s">
        <v>881</v>
      </c>
    </row>
    <row r="5729" spans="1:6" x14ac:dyDescent="0.3">
      <c r="A5729" s="264" t="str">
        <f t="shared" si="89"/>
        <v>MokenaIL</v>
      </c>
      <c r="B5729" s="269">
        <v>60448</v>
      </c>
      <c r="C5729" s="270" t="s">
        <v>4732</v>
      </c>
      <c r="D5729" s="270" t="s">
        <v>1289</v>
      </c>
      <c r="E5729" s="277" t="s">
        <v>927</v>
      </c>
      <c r="F5729" s="279" t="s">
        <v>881</v>
      </c>
    </row>
    <row r="5730" spans="1:6" x14ac:dyDescent="0.3">
      <c r="A5730" s="264" t="str">
        <f t="shared" si="89"/>
        <v>CharlestonIL</v>
      </c>
      <c r="B5730" s="269">
        <v>61920</v>
      </c>
      <c r="C5730" s="270" t="s">
        <v>2377</v>
      </c>
      <c r="D5730" s="270" t="s">
        <v>1289</v>
      </c>
      <c r="E5730" s="277" t="s">
        <v>1301</v>
      </c>
      <c r="F5730" s="279" t="s">
        <v>881</v>
      </c>
    </row>
    <row r="5731" spans="1:6" x14ac:dyDescent="0.3">
      <c r="A5731" s="264" t="str">
        <f t="shared" si="89"/>
        <v>AlsipIL</v>
      </c>
      <c r="B5731" s="269">
        <v>60803</v>
      </c>
      <c r="C5731" s="270" t="s">
        <v>4733</v>
      </c>
      <c r="D5731" s="270" t="s">
        <v>1289</v>
      </c>
      <c r="E5731" s="277" t="s">
        <v>927</v>
      </c>
      <c r="F5731" s="279" t="s">
        <v>881</v>
      </c>
    </row>
    <row r="5732" spans="1:6" x14ac:dyDescent="0.3">
      <c r="A5732" s="264" t="str">
        <f t="shared" si="89"/>
        <v>Blue IslandIL</v>
      </c>
      <c r="B5732" s="269">
        <v>60406</v>
      </c>
      <c r="C5732" s="270" t="s">
        <v>4734</v>
      </c>
      <c r="D5732" s="270" t="s">
        <v>1289</v>
      </c>
      <c r="E5732" s="277" t="s">
        <v>927</v>
      </c>
      <c r="F5732" s="279" t="s">
        <v>881</v>
      </c>
    </row>
    <row r="5733" spans="1:6" x14ac:dyDescent="0.3">
      <c r="A5733" s="264" t="str">
        <f t="shared" si="89"/>
        <v>Tinley ParkIL</v>
      </c>
      <c r="B5733" s="269">
        <v>60487</v>
      </c>
      <c r="C5733" s="270" t="s">
        <v>4670</v>
      </c>
      <c r="D5733" s="270" t="s">
        <v>1289</v>
      </c>
      <c r="E5733" s="277" t="s">
        <v>927</v>
      </c>
      <c r="F5733" s="279" t="s">
        <v>881</v>
      </c>
    </row>
    <row r="5734" spans="1:6" x14ac:dyDescent="0.3">
      <c r="A5734" s="264" t="str">
        <f t="shared" si="89"/>
        <v>UrbanaIL</v>
      </c>
      <c r="B5734" s="269">
        <v>61802</v>
      </c>
      <c r="C5734" s="270" t="s">
        <v>2001</v>
      </c>
      <c r="D5734" s="270" t="s">
        <v>1289</v>
      </c>
      <c r="E5734" s="277" t="s">
        <v>1299</v>
      </c>
      <c r="F5734" s="279" t="s">
        <v>881</v>
      </c>
    </row>
    <row r="5735" spans="1:6" x14ac:dyDescent="0.3">
      <c r="A5735" s="264" t="str">
        <f t="shared" si="89"/>
        <v>Machesney ParkIL</v>
      </c>
      <c r="B5735" s="269">
        <v>61115</v>
      </c>
      <c r="C5735" s="270" t="s">
        <v>4735</v>
      </c>
      <c r="D5735" s="270" t="s">
        <v>1289</v>
      </c>
      <c r="E5735" s="277" t="s">
        <v>1335</v>
      </c>
      <c r="F5735" s="279" t="s">
        <v>881</v>
      </c>
    </row>
    <row r="5736" spans="1:6" x14ac:dyDescent="0.3">
      <c r="A5736" s="264" t="str">
        <f t="shared" si="89"/>
        <v>CentraliaIL</v>
      </c>
      <c r="B5736" s="269">
        <v>62801</v>
      </c>
      <c r="C5736" s="270" t="s">
        <v>1298</v>
      </c>
      <c r="D5736" s="270" t="s">
        <v>1289</v>
      </c>
      <c r="E5736" s="277" t="s">
        <v>1298</v>
      </c>
      <c r="F5736" s="279" t="s">
        <v>881</v>
      </c>
    </row>
    <row r="5737" spans="1:6" x14ac:dyDescent="0.3">
      <c r="A5737" s="264" t="str">
        <f t="shared" si="89"/>
        <v>JolietIL</v>
      </c>
      <c r="B5737" s="269">
        <v>60431</v>
      </c>
      <c r="C5737" s="270" t="s">
        <v>4654</v>
      </c>
      <c r="D5737" s="270" t="s">
        <v>1289</v>
      </c>
      <c r="E5737" s="277" t="s">
        <v>927</v>
      </c>
      <c r="F5737" s="279" t="s">
        <v>881</v>
      </c>
    </row>
    <row r="5738" spans="1:6" x14ac:dyDescent="0.3">
      <c r="A5738" s="264" t="str">
        <f t="shared" si="89"/>
        <v>Rolling MeadowsIL</v>
      </c>
      <c r="B5738" s="269">
        <v>60008</v>
      </c>
      <c r="C5738" s="270" t="s">
        <v>4736</v>
      </c>
      <c r="D5738" s="270" t="s">
        <v>1289</v>
      </c>
      <c r="E5738" s="277" t="s">
        <v>927</v>
      </c>
      <c r="F5738" s="279" t="s">
        <v>881</v>
      </c>
    </row>
    <row r="5739" spans="1:6" x14ac:dyDescent="0.3">
      <c r="A5739" s="264" t="str">
        <f t="shared" si="89"/>
        <v>LemontIL</v>
      </c>
      <c r="B5739" s="269">
        <v>60439</v>
      </c>
      <c r="C5739" s="270" t="s">
        <v>4737</v>
      </c>
      <c r="D5739" s="270" t="s">
        <v>1289</v>
      </c>
      <c r="E5739" s="277" t="s">
        <v>927</v>
      </c>
      <c r="F5739" s="279" t="s">
        <v>881</v>
      </c>
    </row>
    <row r="5740" spans="1:6" x14ac:dyDescent="0.3">
      <c r="A5740" s="264" t="str">
        <f t="shared" si="89"/>
        <v>MattesonIL</v>
      </c>
      <c r="B5740" s="269">
        <v>60443</v>
      </c>
      <c r="C5740" s="270" t="s">
        <v>4738</v>
      </c>
      <c r="D5740" s="270" t="s">
        <v>1289</v>
      </c>
      <c r="E5740" s="277" t="s">
        <v>927</v>
      </c>
      <c r="F5740" s="279" t="s">
        <v>881</v>
      </c>
    </row>
    <row r="5741" spans="1:6" x14ac:dyDescent="0.3">
      <c r="A5741" s="264" t="str">
        <f t="shared" si="89"/>
        <v>EffinghamIL</v>
      </c>
      <c r="B5741" s="269">
        <v>62401</v>
      </c>
      <c r="C5741" s="270" t="s">
        <v>1310</v>
      </c>
      <c r="D5741" s="270" t="s">
        <v>1289</v>
      </c>
      <c r="E5741" s="277" t="s">
        <v>1310</v>
      </c>
      <c r="F5741" s="279" t="s">
        <v>881</v>
      </c>
    </row>
    <row r="5742" spans="1:6" x14ac:dyDescent="0.3">
      <c r="A5742" s="264" t="str">
        <f t="shared" si="89"/>
        <v>MorrisIL</v>
      </c>
      <c r="B5742" s="269">
        <v>60450</v>
      </c>
      <c r="C5742" s="270" t="s">
        <v>1352</v>
      </c>
      <c r="D5742" s="270" t="s">
        <v>1289</v>
      </c>
      <c r="E5742" s="277" t="s">
        <v>927</v>
      </c>
      <c r="F5742" s="279" t="s">
        <v>881</v>
      </c>
    </row>
    <row r="5743" spans="1:6" x14ac:dyDescent="0.3">
      <c r="A5743" s="264" t="str">
        <f t="shared" si="89"/>
        <v>HarveyIL</v>
      </c>
      <c r="B5743" s="269">
        <v>60426</v>
      </c>
      <c r="C5743" s="270" t="s">
        <v>4473</v>
      </c>
      <c r="D5743" s="270" t="s">
        <v>1289</v>
      </c>
      <c r="E5743" s="277" t="s">
        <v>927</v>
      </c>
      <c r="F5743" s="279" t="s">
        <v>881</v>
      </c>
    </row>
    <row r="5744" spans="1:6" x14ac:dyDescent="0.3">
      <c r="A5744" s="264" t="str">
        <f t="shared" si="89"/>
        <v>ChicagoIL</v>
      </c>
      <c r="B5744" s="269">
        <v>60661</v>
      </c>
      <c r="C5744" s="270" t="s">
        <v>926</v>
      </c>
      <c r="D5744" s="270" t="s">
        <v>1289</v>
      </c>
      <c r="E5744" s="277" t="s">
        <v>927</v>
      </c>
      <c r="F5744" s="279" t="s">
        <v>881</v>
      </c>
    </row>
    <row r="5745" spans="1:6" x14ac:dyDescent="0.3">
      <c r="A5745" s="264" t="str">
        <f t="shared" si="89"/>
        <v>MacombIL</v>
      </c>
      <c r="B5745" s="269">
        <v>61455</v>
      </c>
      <c r="C5745" s="270" t="s">
        <v>1320</v>
      </c>
      <c r="D5745" s="270" t="s">
        <v>1289</v>
      </c>
      <c r="E5745" s="277" t="s">
        <v>1320</v>
      </c>
      <c r="F5745" s="279" t="s">
        <v>881</v>
      </c>
    </row>
    <row r="5746" spans="1:6" x14ac:dyDescent="0.3">
      <c r="A5746" s="264" t="str">
        <f t="shared" si="89"/>
        <v>ElginIL</v>
      </c>
      <c r="B5746" s="269">
        <v>60124</v>
      </c>
      <c r="C5746" s="270" t="s">
        <v>2449</v>
      </c>
      <c r="D5746" s="270" t="s">
        <v>1289</v>
      </c>
      <c r="E5746" s="277" t="s">
        <v>927</v>
      </c>
      <c r="F5746" s="279" t="s">
        <v>881</v>
      </c>
    </row>
    <row r="5747" spans="1:6" x14ac:dyDescent="0.3">
      <c r="A5747" s="264" t="str">
        <f t="shared" si="89"/>
        <v>HomewoodIL</v>
      </c>
      <c r="B5747" s="269">
        <v>60430</v>
      </c>
      <c r="C5747" s="270" t="s">
        <v>979</v>
      </c>
      <c r="D5747" s="270" t="s">
        <v>1289</v>
      </c>
      <c r="E5747" s="277" t="s">
        <v>927</v>
      </c>
      <c r="F5747" s="279" t="s">
        <v>881</v>
      </c>
    </row>
    <row r="5748" spans="1:6" x14ac:dyDescent="0.3">
      <c r="A5748" s="264" t="str">
        <f t="shared" si="89"/>
        <v>South ElginIL</v>
      </c>
      <c r="B5748" s="269">
        <v>60177</v>
      </c>
      <c r="C5748" s="270" t="s">
        <v>4739</v>
      </c>
      <c r="D5748" s="270" t="s">
        <v>1289</v>
      </c>
      <c r="E5748" s="277" t="s">
        <v>927</v>
      </c>
      <c r="F5748" s="279" t="s">
        <v>881</v>
      </c>
    </row>
    <row r="5749" spans="1:6" x14ac:dyDescent="0.3">
      <c r="A5749" s="264" t="str">
        <f t="shared" si="89"/>
        <v>SchaumburgIL</v>
      </c>
      <c r="B5749" s="269">
        <v>60194</v>
      </c>
      <c r="C5749" s="270" t="s">
        <v>4667</v>
      </c>
      <c r="D5749" s="270" t="s">
        <v>1289</v>
      </c>
      <c r="E5749" s="277" t="s">
        <v>927</v>
      </c>
      <c r="F5749" s="279" t="s">
        <v>881</v>
      </c>
    </row>
    <row r="5750" spans="1:6" x14ac:dyDescent="0.3">
      <c r="A5750" s="264" t="str">
        <f t="shared" si="89"/>
        <v>Saint CharlesIL</v>
      </c>
      <c r="B5750" s="269">
        <v>60175</v>
      </c>
      <c r="C5750" s="270" t="s">
        <v>4355</v>
      </c>
      <c r="D5750" s="270" t="s">
        <v>1289</v>
      </c>
      <c r="E5750" s="277" t="s">
        <v>927</v>
      </c>
      <c r="F5750" s="279" t="s">
        <v>881</v>
      </c>
    </row>
    <row r="5751" spans="1:6" x14ac:dyDescent="0.3">
      <c r="A5751" s="264" t="str">
        <f t="shared" si="89"/>
        <v>QuincyIL</v>
      </c>
      <c r="B5751" s="269">
        <v>62305</v>
      </c>
      <c r="C5751" s="270" t="s">
        <v>1331</v>
      </c>
      <c r="D5751" s="270" t="s">
        <v>1289</v>
      </c>
      <c r="E5751" s="277" t="s">
        <v>1331</v>
      </c>
      <c r="F5751" s="279" t="s">
        <v>881</v>
      </c>
    </row>
    <row r="5752" spans="1:6" x14ac:dyDescent="0.3">
      <c r="A5752" s="264" t="str">
        <f t="shared" si="89"/>
        <v>RockfordIL</v>
      </c>
      <c r="B5752" s="269">
        <v>61101</v>
      </c>
      <c r="C5752" s="270" t="s">
        <v>1335</v>
      </c>
      <c r="D5752" s="270" t="s">
        <v>1289</v>
      </c>
      <c r="E5752" s="277" t="s">
        <v>1335</v>
      </c>
      <c r="F5752" s="279" t="s">
        <v>881</v>
      </c>
    </row>
    <row r="5753" spans="1:6" x14ac:dyDescent="0.3">
      <c r="A5753" s="264" t="str">
        <f t="shared" si="89"/>
        <v>StreatorIL</v>
      </c>
      <c r="B5753" s="269">
        <v>61364</v>
      </c>
      <c r="C5753" s="270" t="s">
        <v>4740</v>
      </c>
      <c r="D5753" s="270" t="s">
        <v>1289</v>
      </c>
      <c r="E5753" s="277" t="s">
        <v>1323</v>
      </c>
      <c r="F5753" s="279" t="s">
        <v>881</v>
      </c>
    </row>
    <row r="5754" spans="1:6" x14ac:dyDescent="0.3">
      <c r="A5754" s="264" t="str">
        <f t="shared" si="89"/>
        <v>AuroraIL</v>
      </c>
      <c r="B5754" s="269">
        <v>60502</v>
      </c>
      <c r="C5754" s="270" t="s">
        <v>3264</v>
      </c>
      <c r="D5754" s="270" t="s">
        <v>1289</v>
      </c>
      <c r="E5754" s="277" t="s">
        <v>927</v>
      </c>
      <c r="F5754" s="279" t="s">
        <v>881</v>
      </c>
    </row>
    <row r="5755" spans="1:6" x14ac:dyDescent="0.3">
      <c r="A5755" s="264" t="str">
        <f t="shared" si="89"/>
        <v>DoltonIL</v>
      </c>
      <c r="B5755" s="269">
        <v>60419</v>
      </c>
      <c r="C5755" s="270" t="s">
        <v>4741</v>
      </c>
      <c r="D5755" s="270" t="s">
        <v>1289</v>
      </c>
      <c r="E5755" s="277" t="s">
        <v>927</v>
      </c>
      <c r="F5755" s="279" t="s">
        <v>881</v>
      </c>
    </row>
    <row r="5756" spans="1:6" x14ac:dyDescent="0.3">
      <c r="A5756" s="264" t="str">
        <f t="shared" si="89"/>
        <v>South HollandIL</v>
      </c>
      <c r="B5756" s="269">
        <v>60473</v>
      </c>
      <c r="C5756" s="270" t="s">
        <v>4742</v>
      </c>
      <c r="D5756" s="270" t="s">
        <v>1289</v>
      </c>
      <c r="E5756" s="277" t="s">
        <v>927</v>
      </c>
      <c r="F5756" s="279" t="s">
        <v>881</v>
      </c>
    </row>
    <row r="5757" spans="1:6" x14ac:dyDescent="0.3">
      <c r="A5757" s="264" t="str">
        <f t="shared" si="89"/>
        <v>Lake ForestIL</v>
      </c>
      <c r="B5757" s="269">
        <v>60045</v>
      </c>
      <c r="C5757" s="270" t="s">
        <v>2497</v>
      </c>
      <c r="D5757" s="270" t="s">
        <v>1289</v>
      </c>
      <c r="E5757" s="277" t="s">
        <v>927</v>
      </c>
      <c r="F5757" s="279" t="s">
        <v>881</v>
      </c>
    </row>
    <row r="5758" spans="1:6" x14ac:dyDescent="0.3">
      <c r="A5758" s="264" t="str">
        <f t="shared" si="89"/>
        <v>Homer GlenIL</v>
      </c>
      <c r="B5758" s="269">
        <v>60491</v>
      </c>
      <c r="C5758" s="270" t="s">
        <v>4743</v>
      </c>
      <c r="D5758" s="270" t="s">
        <v>1289</v>
      </c>
      <c r="E5758" s="277" t="s">
        <v>927</v>
      </c>
      <c r="F5758" s="279" t="s">
        <v>881</v>
      </c>
    </row>
    <row r="5759" spans="1:6" x14ac:dyDescent="0.3">
      <c r="A5759" s="264" t="str">
        <f t="shared" si="89"/>
        <v>Forest ParkIL</v>
      </c>
      <c r="B5759" s="269">
        <v>60130</v>
      </c>
      <c r="C5759" s="270" t="s">
        <v>4008</v>
      </c>
      <c r="D5759" s="270" t="s">
        <v>1289</v>
      </c>
      <c r="E5759" s="277" t="s">
        <v>927</v>
      </c>
      <c r="F5759" s="279" t="s">
        <v>881</v>
      </c>
    </row>
    <row r="5760" spans="1:6" x14ac:dyDescent="0.3">
      <c r="A5760" s="264" t="str">
        <f t="shared" si="89"/>
        <v>MortonIL</v>
      </c>
      <c r="B5760" s="269">
        <v>61550</v>
      </c>
      <c r="C5760" s="270" t="s">
        <v>4744</v>
      </c>
      <c r="D5760" s="270" t="s">
        <v>1289</v>
      </c>
      <c r="E5760" s="277" t="s">
        <v>1327</v>
      </c>
      <c r="F5760" s="279" t="s">
        <v>881</v>
      </c>
    </row>
    <row r="5761" spans="1:6" x14ac:dyDescent="0.3">
      <c r="A5761" s="264" t="str">
        <f t="shared" si="89"/>
        <v>BellevilleIL</v>
      </c>
      <c r="B5761" s="269">
        <v>62220</v>
      </c>
      <c r="C5761" s="270" t="s">
        <v>1971</v>
      </c>
      <c r="D5761" s="270" t="s">
        <v>1289</v>
      </c>
      <c r="E5761" s="277" t="s">
        <v>1339</v>
      </c>
      <c r="F5761" s="279" t="s">
        <v>881</v>
      </c>
    </row>
    <row r="5762" spans="1:6" x14ac:dyDescent="0.3">
      <c r="A5762" s="264" t="str">
        <f t="shared" si="89"/>
        <v>RoscoeIL</v>
      </c>
      <c r="B5762" s="269">
        <v>61073</v>
      </c>
      <c r="C5762" s="270" t="s">
        <v>4745</v>
      </c>
      <c r="D5762" s="270" t="s">
        <v>1289</v>
      </c>
      <c r="E5762" s="277" t="s">
        <v>1335</v>
      </c>
      <c r="F5762" s="279" t="s">
        <v>881</v>
      </c>
    </row>
    <row r="5763" spans="1:6" x14ac:dyDescent="0.3">
      <c r="A5763" s="264" t="str">
        <f t="shared" si="89"/>
        <v>SpringfieldIL</v>
      </c>
      <c r="B5763" s="269">
        <v>62711</v>
      </c>
      <c r="C5763" s="270" t="s">
        <v>1337</v>
      </c>
      <c r="D5763" s="270" t="s">
        <v>1289</v>
      </c>
      <c r="E5763" s="277" t="s">
        <v>1337</v>
      </c>
      <c r="F5763" s="279" t="s">
        <v>881</v>
      </c>
    </row>
    <row r="5764" spans="1:6" x14ac:dyDescent="0.3">
      <c r="A5764" s="264" t="str">
        <f t="shared" ref="A5764:A5827" si="90">CONCATENATE(C5764,D5764)</f>
        <v>Pingree GroveIL</v>
      </c>
      <c r="B5764" s="269">
        <v>60140</v>
      </c>
      <c r="C5764" s="270" t="s">
        <v>4746</v>
      </c>
      <c r="D5764" s="270" t="s">
        <v>1289</v>
      </c>
      <c r="E5764" s="277" t="s">
        <v>927</v>
      </c>
      <c r="F5764" s="279" t="s">
        <v>881</v>
      </c>
    </row>
    <row r="5765" spans="1:6" x14ac:dyDescent="0.3">
      <c r="A5765" s="264" t="str">
        <f t="shared" si="90"/>
        <v>MaywoodIL</v>
      </c>
      <c r="B5765" s="269">
        <v>60153</v>
      </c>
      <c r="C5765" s="270" t="s">
        <v>2783</v>
      </c>
      <c r="D5765" s="270" t="s">
        <v>1289</v>
      </c>
      <c r="E5765" s="277" t="s">
        <v>927</v>
      </c>
      <c r="F5765" s="279" t="s">
        <v>881</v>
      </c>
    </row>
    <row r="5766" spans="1:6" x14ac:dyDescent="0.3">
      <c r="A5766" s="264" t="str">
        <f t="shared" si="90"/>
        <v>BellevilleIL</v>
      </c>
      <c r="B5766" s="269">
        <v>62223</v>
      </c>
      <c r="C5766" s="270" t="s">
        <v>1971</v>
      </c>
      <c r="D5766" s="270" t="s">
        <v>1289</v>
      </c>
      <c r="E5766" s="277" t="s">
        <v>1339</v>
      </c>
      <c r="F5766" s="279" t="s">
        <v>881</v>
      </c>
    </row>
    <row r="5767" spans="1:6" x14ac:dyDescent="0.3">
      <c r="A5767" s="264" t="str">
        <f t="shared" si="90"/>
        <v>Crest HillIL</v>
      </c>
      <c r="B5767" s="269">
        <v>60403</v>
      </c>
      <c r="C5767" s="270" t="s">
        <v>4747</v>
      </c>
      <c r="D5767" s="270" t="s">
        <v>1289</v>
      </c>
      <c r="E5767" s="277" t="s">
        <v>927</v>
      </c>
      <c r="F5767" s="279" t="s">
        <v>881</v>
      </c>
    </row>
    <row r="5768" spans="1:6" x14ac:dyDescent="0.3">
      <c r="A5768" s="264" t="str">
        <f t="shared" si="90"/>
        <v>Fairview HeightsIL</v>
      </c>
      <c r="B5768" s="269">
        <v>62208</v>
      </c>
      <c r="C5768" s="270" t="s">
        <v>4748</v>
      </c>
      <c r="D5768" s="270" t="s">
        <v>1289</v>
      </c>
      <c r="E5768" s="277" t="s">
        <v>1339</v>
      </c>
      <c r="F5768" s="279" t="s">
        <v>881</v>
      </c>
    </row>
    <row r="5769" spans="1:6" x14ac:dyDescent="0.3">
      <c r="A5769" s="264" t="str">
        <f t="shared" si="90"/>
        <v>Melrose ParkIL</v>
      </c>
      <c r="B5769" s="269">
        <v>60160</v>
      </c>
      <c r="C5769" s="270" t="s">
        <v>4749</v>
      </c>
      <c r="D5769" s="270" t="s">
        <v>1289</v>
      </c>
      <c r="E5769" s="277" t="s">
        <v>927</v>
      </c>
      <c r="F5769" s="279" t="s">
        <v>881</v>
      </c>
    </row>
    <row r="5770" spans="1:6" x14ac:dyDescent="0.3">
      <c r="A5770" s="264" t="str">
        <f t="shared" si="90"/>
        <v>WinnetkaIL</v>
      </c>
      <c r="B5770" s="269">
        <v>60093</v>
      </c>
      <c r="C5770" s="270" t="s">
        <v>4750</v>
      </c>
      <c r="D5770" s="270" t="s">
        <v>1289</v>
      </c>
      <c r="E5770" s="277" t="s">
        <v>927</v>
      </c>
      <c r="F5770" s="279" t="s">
        <v>881</v>
      </c>
    </row>
    <row r="5771" spans="1:6" x14ac:dyDescent="0.3">
      <c r="A5771" s="264" t="str">
        <f t="shared" si="90"/>
        <v>BrookfieldIL</v>
      </c>
      <c r="B5771" s="269">
        <v>60513</v>
      </c>
      <c r="C5771" s="270" t="s">
        <v>3465</v>
      </c>
      <c r="D5771" s="270" t="s">
        <v>1289</v>
      </c>
      <c r="E5771" s="277" t="s">
        <v>927</v>
      </c>
      <c r="F5771" s="279" t="s">
        <v>881</v>
      </c>
    </row>
    <row r="5772" spans="1:6" x14ac:dyDescent="0.3">
      <c r="A5772" s="264" t="str">
        <f t="shared" si="90"/>
        <v>WestchesterIL</v>
      </c>
      <c r="B5772" s="269">
        <v>60154</v>
      </c>
      <c r="C5772" s="270" t="s">
        <v>4751</v>
      </c>
      <c r="D5772" s="270" t="s">
        <v>1289</v>
      </c>
      <c r="E5772" s="277" t="s">
        <v>927</v>
      </c>
      <c r="F5772" s="279" t="s">
        <v>881</v>
      </c>
    </row>
    <row r="5773" spans="1:6" x14ac:dyDescent="0.3">
      <c r="A5773" s="264" t="str">
        <f t="shared" si="90"/>
        <v>Palos HillsIL</v>
      </c>
      <c r="B5773" s="269">
        <v>60465</v>
      </c>
      <c r="C5773" s="270" t="s">
        <v>4752</v>
      </c>
      <c r="D5773" s="270" t="s">
        <v>1289</v>
      </c>
      <c r="E5773" s="277" t="s">
        <v>927</v>
      </c>
      <c r="F5773" s="279" t="s">
        <v>881</v>
      </c>
    </row>
    <row r="5774" spans="1:6" x14ac:dyDescent="0.3">
      <c r="A5774" s="264" t="str">
        <f t="shared" si="90"/>
        <v>RockfordIL</v>
      </c>
      <c r="B5774" s="269">
        <v>61104</v>
      </c>
      <c r="C5774" s="270" t="s">
        <v>1335</v>
      </c>
      <c r="D5774" s="270" t="s">
        <v>1289</v>
      </c>
      <c r="E5774" s="277" t="s">
        <v>1335</v>
      </c>
      <c r="F5774" s="279" t="s">
        <v>881</v>
      </c>
    </row>
    <row r="5775" spans="1:6" x14ac:dyDescent="0.3">
      <c r="A5775" s="264" t="str">
        <f t="shared" si="90"/>
        <v>PlainfieldIL</v>
      </c>
      <c r="B5775" s="269">
        <v>60585</v>
      </c>
      <c r="C5775" s="270" t="s">
        <v>3495</v>
      </c>
      <c r="D5775" s="270" t="s">
        <v>1289</v>
      </c>
      <c r="E5775" s="277" t="s">
        <v>927</v>
      </c>
      <c r="F5775" s="279" t="s">
        <v>881</v>
      </c>
    </row>
    <row r="5776" spans="1:6" x14ac:dyDescent="0.3">
      <c r="A5776" s="264" t="str">
        <f t="shared" si="90"/>
        <v>BensenvilleIL</v>
      </c>
      <c r="B5776" s="269">
        <v>60106</v>
      </c>
      <c r="C5776" s="270" t="s">
        <v>4753</v>
      </c>
      <c r="D5776" s="270" t="s">
        <v>1289</v>
      </c>
      <c r="E5776" s="277" t="s">
        <v>927</v>
      </c>
      <c r="F5776" s="279" t="s">
        <v>881</v>
      </c>
    </row>
    <row r="5777" spans="1:6" x14ac:dyDescent="0.3">
      <c r="A5777" s="264" t="str">
        <f t="shared" si="90"/>
        <v>Evergreen ParkIL</v>
      </c>
      <c r="B5777" s="269">
        <v>60805</v>
      </c>
      <c r="C5777" s="270" t="s">
        <v>4754</v>
      </c>
      <c r="D5777" s="270" t="s">
        <v>1289</v>
      </c>
      <c r="E5777" s="277" t="s">
        <v>927</v>
      </c>
      <c r="F5777" s="279" t="s">
        <v>881</v>
      </c>
    </row>
    <row r="5778" spans="1:6" x14ac:dyDescent="0.3">
      <c r="A5778" s="264" t="str">
        <f t="shared" si="90"/>
        <v>NorthlakeIL</v>
      </c>
      <c r="B5778" s="269">
        <v>60164</v>
      </c>
      <c r="C5778" s="270" t="s">
        <v>4755</v>
      </c>
      <c r="D5778" s="270" t="s">
        <v>1289</v>
      </c>
      <c r="E5778" s="277" t="s">
        <v>927</v>
      </c>
      <c r="F5778" s="279" t="s">
        <v>881</v>
      </c>
    </row>
    <row r="5779" spans="1:6" x14ac:dyDescent="0.3">
      <c r="A5779" s="264" t="str">
        <f t="shared" si="90"/>
        <v>WaterlooIL</v>
      </c>
      <c r="B5779" s="269">
        <v>62298</v>
      </c>
      <c r="C5779" s="270" t="s">
        <v>1517</v>
      </c>
      <c r="D5779" s="270" t="s">
        <v>1289</v>
      </c>
      <c r="E5779" s="277" t="s">
        <v>1339</v>
      </c>
      <c r="F5779" s="279" t="s">
        <v>881</v>
      </c>
    </row>
    <row r="5780" spans="1:6" x14ac:dyDescent="0.3">
      <c r="A5780" s="264" t="str">
        <f t="shared" si="90"/>
        <v>ShorewoodIL</v>
      </c>
      <c r="B5780" s="269">
        <v>60404</v>
      </c>
      <c r="C5780" s="270" t="s">
        <v>4756</v>
      </c>
      <c r="D5780" s="270" t="s">
        <v>1289</v>
      </c>
      <c r="E5780" s="277" t="s">
        <v>927</v>
      </c>
      <c r="F5780" s="279" t="s">
        <v>881</v>
      </c>
    </row>
    <row r="5781" spans="1:6" x14ac:dyDescent="0.3">
      <c r="A5781" s="264" t="str">
        <f t="shared" si="90"/>
        <v>North AuroraIL</v>
      </c>
      <c r="B5781" s="269">
        <v>60542</v>
      </c>
      <c r="C5781" s="270" t="s">
        <v>4757</v>
      </c>
      <c r="D5781" s="270" t="s">
        <v>1289</v>
      </c>
      <c r="E5781" s="277" t="s">
        <v>927</v>
      </c>
      <c r="F5781" s="279" t="s">
        <v>881</v>
      </c>
    </row>
    <row r="5782" spans="1:6" x14ac:dyDescent="0.3">
      <c r="A5782" s="264" t="str">
        <f t="shared" si="90"/>
        <v>Oak ParkIL</v>
      </c>
      <c r="B5782" s="269">
        <v>60304</v>
      </c>
      <c r="C5782" s="270" t="s">
        <v>2830</v>
      </c>
      <c r="D5782" s="270" t="s">
        <v>1289</v>
      </c>
      <c r="E5782" s="277" t="s">
        <v>927</v>
      </c>
      <c r="F5782" s="279" t="s">
        <v>881</v>
      </c>
    </row>
    <row r="5783" spans="1:6" x14ac:dyDescent="0.3">
      <c r="A5783" s="264" t="str">
        <f t="shared" si="90"/>
        <v>GodfreyIL</v>
      </c>
      <c r="B5783" s="269">
        <v>62035</v>
      </c>
      <c r="C5783" s="270" t="s">
        <v>4758</v>
      </c>
      <c r="D5783" s="270" t="s">
        <v>1289</v>
      </c>
      <c r="E5783" s="277" t="s">
        <v>1339</v>
      </c>
      <c r="F5783" s="279" t="s">
        <v>881</v>
      </c>
    </row>
    <row r="5784" spans="1:6" x14ac:dyDescent="0.3">
      <c r="A5784" s="264" t="str">
        <f t="shared" si="90"/>
        <v>LincolnIL</v>
      </c>
      <c r="B5784" s="269">
        <v>62656</v>
      </c>
      <c r="C5784" s="270" t="s">
        <v>1224</v>
      </c>
      <c r="D5784" s="270" t="s">
        <v>1289</v>
      </c>
      <c r="E5784" s="277" t="s">
        <v>1224</v>
      </c>
      <c r="F5784" s="279" t="s">
        <v>881</v>
      </c>
    </row>
    <row r="5785" spans="1:6" x14ac:dyDescent="0.3">
      <c r="A5785" s="264" t="str">
        <f t="shared" si="90"/>
        <v>CantonIL</v>
      </c>
      <c r="B5785" s="269">
        <v>61520</v>
      </c>
      <c r="C5785" s="270" t="s">
        <v>1294</v>
      </c>
      <c r="D5785" s="270" t="s">
        <v>1289</v>
      </c>
      <c r="E5785" s="277" t="s">
        <v>1294</v>
      </c>
      <c r="F5785" s="279" t="s">
        <v>881</v>
      </c>
    </row>
    <row r="5786" spans="1:6" x14ac:dyDescent="0.3">
      <c r="A5786" s="264" t="str">
        <f t="shared" si="90"/>
        <v>MurphysboroIL</v>
      </c>
      <c r="B5786" s="269">
        <v>62966</v>
      </c>
      <c r="C5786" s="270" t="s">
        <v>4759</v>
      </c>
      <c r="D5786" s="270" t="s">
        <v>1289</v>
      </c>
      <c r="E5786" s="277" t="s">
        <v>1296</v>
      </c>
      <c r="F5786" s="279" t="s">
        <v>881</v>
      </c>
    </row>
    <row r="5787" spans="1:6" x14ac:dyDescent="0.3">
      <c r="A5787" s="264" t="str">
        <f t="shared" si="90"/>
        <v>WaucondaIL</v>
      </c>
      <c r="B5787" s="269">
        <v>60084</v>
      </c>
      <c r="C5787" s="270" t="s">
        <v>4760</v>
      </c>
      <c r="D5787" s="270" t="s">
        <v>1289</v>
      </c>
      <c r="E5787" s="277" t="s">
        <v>927</v>
      </c>
      <c r="F5787" s="279" t="s">
        <v>881</v>
      </c>
    </row>
    <row r="5788" spans="1:6" x14ac:dyDescent="0.3">
      <c r="A5788" s="264" t="str">
        <f t="shared" si="90"/>
        <v>RiversideIL</v>
      </c>
      <c r="B5788" s="269">
        <v>60546</v>
      </c>
      <c r="C5788" s="270" t="s">
        <v>1510</v>
      </c>
      <c r="D5788" s="270" t="s">
        <v>1289</v>
      </c>
      <c r="E5788" s="277" t="s">
        <v>927</v>
      </c>
      <c r="F5788" s="279" t="s">
        <v>881</v>
      </c>
    </row>
    <row r="5789" spans="1:6" x14ac:dyDescent="0.3">
      <c r="A5789" s="264" t="str">
        <f t="shared" si="90"/>
        <v>Prospect HeightsIL</v>
      </c>
      <c r="B5789" s="269">
        <v>60070</v>
      </c>
      <c r="C5789" s="270" t="s">
        <v>4761</v>
      </c>
      <c r="D5789" s="270" t="s">
        <v>1289</v>
      </c>
      <c r="E5789" s="277" t="s">
        <v>927</v>
      </c>
      <c r="F5789" s="279" t="s">
        <v>881</v>
      </c>
    </row>
    <row r="5790" spans="1:6" x14ac:dyDescent="0.3">
      <c r="A5790" s="264" t="str">
        <f t="shared" si="90"/>
        <v>West DundeeIL</v>
      </c>
      <c r="B5790" s="269">
        <v>60118</v>
      </c>
      <c r="C5790" s="270" t="s">
        <v>4762</v>
      </c>
      <c r="D5790" s="270" t="s">
        <v>1289</v>
      </c>
      <c r="E5790" s="277" t="s">
        <v>927</v>
      </c>
      <c r="F5790" s="279" t="s">
        <v>881</v>
      </c>
    </row>
    <row r="5791" spans="1:6" x14ac:dyDescent="0.3">
      <c r="A5791" s="264" t="str">
        <f t="shared" si="90"/>
        <v>HighlandIL</v>
      </c>
      <c r="B5791" s="269">
        <v>62249</v>
      </c>
      <c r="C5791" s="270" t="s">
        <v>2542</v>
      </c>
      <c r="D5791" s="270" t="s">
        <v>1289</v>
      </c>
      <c r="E5791" s="277" t="s">
        <v>1339</v>
      </c>
      <c r="F5791" s="279" t="s">
        <v>881</v>
      </c>
    </row>
    <row r="5792" spans="1:6" x14ac:dyDescent="0.3">
      <c r="A5792" s="264" t="str">
        <f t="shared" si="90"/>
        <v>JolietIL</v>
      </c>
      <c r="B5792" s="269">
        <v>60436</v>
      </c>
      <c r="C5792" s="270" t="s">
        <v>4654</v>
      </c>
      <c r="D5792" s="270" t="s">
        <v>1289</v>
      </c>
      <c r="E5792" s="277" t="s">
        <v>927</v>
      </c>
      <c r="F5792" s="279" t="s">
        <v>881</v>
      </c>
    </row>
    <row r="5793" spans="1:6" x14ac:dyDescent="0.3">
      <c r="A5793" s="264" t="str">
        <f t="shared" si="90"/>
        <v>TaylorvilleIL</v>
      </c>
      <c r="B5793" s="269">
        <v>62568</v>
      </c>
      <c r="C5793" s="270" t="s">
        <v>1341</v>
      </c>
      <c r="D5793" s="270" t="s">
        <v>1289</v>
      </c>
      <c r="E5793" s="277" t="s">
        <v>1341</v>
      </c>
      <c r="F5793" s="279" t="s">
        <v>881</v>
      </c>
    </row>
    <row r="5794" spans="1:6" x14ac:dyDescent="0.3">
      <c r="A5794" s="264" t="str">
        <f t="shared" si="90"/>
        <v>RockfordIL</v>
      </c>
      <c r="B5794" s="269">
        <v>61114</v>
      </c>
      <c r="C5794" s="270" t="s">
        <v>1335</v>
      </c>
      <c r="D5794" s="270" t="s">
        <v>1289</v>
      </c>
      <c r="E5794" s="277" t="s">
        <v>1335</v>
      </c>
      <c r="F5794" s="279" t="s">
        <v>881</v>
      </c>
    </row>
    <row r="5795" spans="1:6" x14ac:dyDescent="0.3">
      <c r="A5795" s="264" t="str">
        <f t="shared" si="90"/>
        <v>Franklin ParkIL</v>
      </c>
      <c r="B5795" s="269">
        <v>60131</v>
      </c>
      <c r="C5795" s="270" t="s">
        <v>4763</v>
      </c>
      <c r="D5795" s="270" t="s">
        <v>1289</v>
      </c>
      <c r="E5795" s="277" t="s">
        <v>927</v>
      </c>
      <c r="F5795" s="279" t="s">
        <v>881</v>
      </c>
    </row>
    <row r="5796" spans="1:6" x14ac:dyDescent="0.3">
      <c r="A5796" s="264" t="str">
        <f t="shared" si="90"/>
        <v>SchaumburgIL</v>
      </c>
      <c r="B5796" s="269">
        <v>60173</v>
      </c>
      <c r="C5796" s="270" t="s">
        <v>4667</v>
      </c>
      <c r="D5796" s="270" t="s">
        <v>1289</v>
      </c>
      <c r="E5796" s="277" t="s">
        <v>927</v>
      </c>
      <c r="F5796" s="279" t="s">
        <v>881</v>
      </c>
    </row>
    <row r="5797" spans="1:6" x14ac:dyDescent="0.3">
      <c r="A5797" s="264" t="str">
        <f t="shared" si="90"/>
        <v>BellwoodIL</v>
      </c>
      <c r="B5797" s="269">
        <v>60104</v>
      </c>
      <c r="C5797" s="270" t="s">
        <v>4764</v>
      </c>
      <c r="D5797" s="270" t="s">
        <v>1289</v>
      </c>
      <c r="E5797" s="277" t="s">
        <v>927</v>
      </c>
      <c r="F5797" s="279" t="s">
        <v>881</v>
      </c>
    </row>
    <row r="5798" spans="1:6" x14ac:dyDescent="0.3">
      <c r="A5798" s="264" t="str">
        <f t="shared" si="90"/>
        <v>RockfordIL</v>
      </c>
      <c r="B5798" s="269">
        <v>61102</v>
      </c>
      <c r="C5798" s="270" t="s">
        <v>1335</v>
      </c>
      <c r="D5798" s="270" t="s">
        <v>1289</v>
      </c>
      <c r="E5798" s="277" t="s">
        <v>1335</v>
      </c>
      <c r="F5798" s="279" t="s">
        <v>881</v>
      </c>
    </row>
    <row r="5799" spans="1:6" x14ac:dyDescent="0.3">
      <c r="A5799" s="264" t="str">
        <f t="shared" si="90"/>
        <v>BolingbrookIL</v>
      </c>
      <c r="B5799" s="269">
        <v>60490</v>
      </c>
      <c r="C5799" s="270" t="s">
        <v>4659</v>
      </c>
      <c r="D5799" s="270" t="s">
        <v>1289</v>
      </c>
      <c r="E5799" s="277" t="s">
        <v>927</v>
      </c>
      <c r="F5799" s="279" t="s">
        <v>881</v>
      </c>
    </row>
    <row r="5800" spans="1:6" x14ac:dyDescent="0.3">
      <c r="A5800" s="264" t="str">
        <f t="shared" si="90"/>
        <v>HinsdaleIL</v>
      </c>
      <c r="B5800" s="269">
        <v>60521</v>
      </c>
      <c r="C5800" s="270" t="s">
        <v>4765</v>
      </c>
      <c r="D5800" s="270" t="s">
        <v>1289</v>
      </c>
      <c r="E5800" s="277" t="s">
        <v>927</v>
      </c>
      <c r="F5800" s="279" t="s">
        <v>881</v>
      </c>
    </row>
    <row r="5801" spans="1:6" x14ac:dyDescent="0.3">
      <c r="A5801" s="264" t="str">
        <f t="shared" si="90"/>
        <v>PeoriaIL</v>
      </c>
      <c r="B5801" s="269">
        <v>61603</v>
      </c>
      <c r="C5801" s="270" t="s">
        <v>1327</v>
      </c>
      <c r="D5801" s="270" t="s">
        <v>1289</v>
      </c>
      <c r="E5801" s="277" t="s">
        <v>1327</v>
      </c>
      <c r="F5801" s="279" t="s">
        <v>881</v>
      </c>
    </row>
    <row r="5802" spans="1:6" x14ac:dyDescent="0.3">
      <c r="A5802" s="264" t="str">
        <f t="shared" si="90"/>
        <v>DecaturIL</v>
      </c>
      <c r="B5802" s="269">
        <v>62522</v>
      </c>
      <c r="C5802" s="270" t="s">
        <v>929</v>
      </c>
      <c r="D5802" s="270" t="s">
        <v>1289</v>
      </c>
      <c r="E5802" s="277" t="s">
        <v>929</v>
      </c>
      <c r="F5802" s="279" t="s">
        <v>881</v>
      </c>
    </row>
    <row r="5803" spans="1:6" x14ac:dyDescent="0.3">
      <c r="A5803" s="264" t="str">
        <f t="shared" si="90"/>
        <v>BridgeviewIL</v>
      </c>
      <c r="B5803" s="269">
        <v>60455</v>
      </c>
      <c r="C5803" s="270" t="s">
        <v>4766</v>
      </c>
      <c r="D5803" s="270" t="s">
        <v>1289</v>
      </c>
      <c r="E5803" s="277" t="s">
        <v>927</v>
      </c>
      <c r="F5803" s="279" t="s">
        <v>881</v>
      </c>
    </row>
    <row r="5804" spans="1:6" x14ac:dyDescent="0.3">
      <c r="A5804" s="264" t="str">
        <f t="shared" si="90"/>
        <v>Country Club HillsIL</v>
      </c>
      <c r="B5804" s="269">
        <v>60478</v>
      </c>
      <c r="C5804" s="270" t="s">
        <v>4767</v>
      </c>
      <c r="D5804" s="270" t="s">
        <v>1289</v>
      </c>
      <c r="E5804" s="277" t="s">
        <v>927</v>
      </c>
      <c r="F5804" s="279" t="s">
        <v>881</v>
      </c>
    </row>
    <row r="5805" spans="1:6" x14ac:dyDescent="0.3">
      <c r="A5805" s="264" t="str">
        <f t="shared" si="90"/>
        <v>JolietIL</v>
      </c>
      <c r="B5805" s="269">
        <v>60432</v>
      </c>
      <c r="C5805" s="270" t="s">
        <v>4654</v>
      </c>
      <c r="D5805" s="270" t="s">
        <v>1289</v>
      </c>
      <c r="E5805" s="277" t="s">
        <v>927</v>
      </c>
      <c r="F5805" s="279" t="s">
        <v>881</v>
      </c>
    </row>
    <row r="5806" spans="1:6" x14ac:dyDescent="0.3">
      <c r="A5806" s="264" t="str">
        <f t="shared" si="90"/>
        <v>CreteIL</v>
      </c>
      <c r="B5806" s="269">
        <v>60417</v>
      </c>
      <c r="C5806" s="270" t="s">
        <v>4768</v>
      </c>
      <c r="D5806" s="270" t="s">
        <v>1289</v>
      </c>
      <c r="E5806" s="277" t="s">
        <v>927</v>
      </c>
      <c r="F5806" s="279" t="s">
        <v>881</v>
      </c>
    </row>
    <row r="5807" spans="1:6" x14ac:dyDescent="0.3">
      <c r="A5807" s="264" t="str">
        <f t="shared" si="90"/>
        <v>KewaneeIL</v>
      </c>
      <c r="B5807" s="269">
        <v>61443</v>
      </c>
      <c r="C5807" s="270" t="s">
        <v>4769</v>
      </c>
      <c r="D5807" s="270" t="s">
        <v>1289</v>
      </c>
      <c r="E5807" s="277" t="s">
        <v>1228</v>
      </c>
      <c r="F5807" s="279" t="s">
        <v>881</v>
      </c>
    </row>
    <row r="5808" spans="1:6" x14ac:dyDescent="0.3">
      <c r="A5808" s="264" t="str">
        <f t="shared" si="90"/>
        <v>Rock FallsIL</v>
      </c>
      <c r="B5808" s="269">
        <v>61071</v>
      </c>
      <c r="C5808" s="270" t="s">
        <v>4770</v>
      </c>
      <c r="D5808" s="270" t="s">
        <v>1289</v>
      </c>
      <c r="E5808" s="277" t="s">
        <v>1078</v>
      </c>
      <c r="F5808" s="279" t="s">
        <v>881</v>
      </c>
    </row>
    <row r="5809" spans="1:6" x14ac:dyDescent="0.3">
      <c r="A5809" s="264" t="str">
        <f t="shared" si="90"/>
        <v>TroyIL</v>
      </c>
      <c r="B5809" s="269">
        <v>62294</v>
      </c>
      <c r="C5809" s="270" t="s">
        <v>949</v>
      </c>
      <c r="D5809" s="270" t="s">
        <v>1289</v>
      </c>
      <c r="E5809" s="277" t="s">
        <v>1339</v>
      </c>
      <c r="F5809" s="279" t="s">
        <v>881</v>
      </c>
    </row>
    <row r="5810" spans="1:6" x14ac:dyDescent="0.3">
      <c r="A5810" s="264" t="str">
        <f t="shared" si="90"/>
        <v>ChathamIL</v>
      </c>
      <c r="B5810" s="269">
        <v>62629</v>
      </c>
      <c r="C5810" s="270" t="s">
        <v>4771</v>
      </c>
      <c r="D5810" s="270" t="s">
        <v>1289</v>
      </c>
      <c r="E5810" s="277" t="s">
        <v>1337</v>
      </c>
      <c r="F5810" s="279" t="s">
        <v>881</v>
      </c>
    </row>
    <row r="5811" spans="1:6" x14ac:dyDescent="0.3">
      <c r="A5811" s="264" t="str">
        <f t="shared" si="90"/>
        <v>Glen CarbonIL</v>
      </c>
      <c r="B5811" s="269">
        <v>62034</v>
      </c>
      <c r="C5811" s="270" t="s">
        <v>4772</v>
      </c>
      <c r="D5811" s="270" t="s">
        <v>1289</v>
      </c>
      <c r="E5811" s="277" t="s">
        <v>1339</v>
      </c>
      <c r="F5811" s="279" t="s">
        <v>881</v>
      </c>
    </row>
    <row r="5812" spans="1:6" x14ac:dyDescent="0.3">
      <c r="A5812" s="264" t="str">
        <f t="shared" si="90"/>
        <v>Chicago RidgeIL</v>
      </c>
      <c r="B5812" s="269">
        <v>60415</v>
      </c>
      <c r="C5812" s="270" t="s">
        <v>4773</v>
      </c>
      <c r="D5812" s="270" t="s">
        <v>1289</v>
      </c>
      <c r="E5812" s="277" t="s">
        <v>927</v>
      </c>
      <c r="F5812" s="279" t="s">
        <v>881</v>
      </c>
    </row>
    <row r="5813" spans="1:6" x14ac:dyDescent="0.3">
      <c r="A5813" s="264" t="str">
        <f t="shared" si="90"/>
        <v>RochelleIL</v>
      </c>
      <c r="B5813" s="269">
        <v>61068</v>
      </c>
      <c r="C5813" s="270" t="s">
        <v>1333</v>
      </c>
      <c r="D5813" s="270" t="s">
        <v>1289</v>
      </c>
      <c r="E5813" s="277" t="s">
        <v>1333</v>
      </c>
      <c r="F5813" s="279" t="s">
        <v>881</v>
      </c>
    </row>
    <row r="5814" spans="1:6" x14ac:dyDescent="0.3">
      <c r="A5814" s="264" t="str">
        <f t="shared" si="90"/>
        <v>Palos HeightsIL</v>
      </c>
      <c r="B5814" s="269">
        <v>60463</v>
      </c>
      <c r="C5814" s="270" t="s">
        <v>4774</v>
      </c>
      <c r="D5814" s="270" t="s">
        <v>1289</v>
      </c>
      <c r="E5814" s="277" t="s">
        <v>927</v>
      </c>
      <c r="F5814" s="279" t="s">
        <v>881</v>
      </c>
    </row>
    <row r="5815" spans="1:6" x14ac:dyDescent="0.3">
      <c r="A5815" s="264" t="str">
        <f t="shared" si="90"/>
        <v>Hazel CrestIL</v>
      </c>
      <c r="B5815" s="269">
        <v>60429</v>
      </c>
      <c r="C5815" s="270" t="s">
        <v>4775</v>
      </c>
      <c r="D5815" s="270" t="s">
        <v>1289</v>
      </c>
      <c r="E5815" s="277" t="s">
        <v>927</v>
      </c>
      <c r="F5815" s="279" t="s">
        <v>881</v>
      </c>
    </row>
    <row r="5816" spans="1:6" x14ac:dyDescent="0.3">
      <c r="A5816" s="264" t="str">
        <f t="shared" si="90"/>
        <v>RantoulIL</v>
      </c>
      <c r="B5816" s="269">
        <v>61866</v>
      </c>
      <c r="C5816" s="270" t="s">
        <v>4776</v>
      </c>
      <c r="D5816" s="270" t="s">
        <v>1289</v>
      </c>
      <c r="E5816" s="277" t="s">
        <v>1299</v>
      </c>
      <c r="F5816" s="279" t="s">
        <v>881</v>
      </c>
    </row>
    <row r="5817" spans="1:6" x14ac:dyDescent="0.3">
      <c r="A5817" s="264" t="str">
        <f t="shared" si="90"/>
        <v>HerrinIL</v>
      </c>
      <c r="B5817" s="269">
        <v>62948</v>
      </c>
      <c r="C5817" s="270" t="s">
        <v>4777</v>
      </c>
      <c r="D5817" s="270" t="s">
        <v>1289</v>
      </c>
      <c r="E5817" s="277" t="s">
        <v>1296</v>
      </c>
      <c r="F5817" s="279" t="s">
        <v>881</v>
      </c>
    </row>
    <row r="5818" spans="1:6" x14ac:dyDescent="0.3">
      <c r="A5818" s="264" t="str">
        <f t="shared" si="90"/>
        <v>Wood DaleIL</v>
      </c>
      <c r="B5818" s="269">
        <v>60191</v>
      </c>
      <c r="C5818" s="270" t="s">
        <v>4778</v>
      </c>
      <c r="D5818" s="270" t="s">
        <v>1289</v>
      </c>
      <c r="E5818" s="277" t="s">
        <v>927</v>
      </c>
      <c r="F5818" s="279" t="s">
        <v>881</v>
      </c>
    </row>
    <row r="5819" spans="1:6" x14ac:dyDescent="0.3">
      <c r="A5819" s="264" t="str">
        <f t="shared" si="90"/>
        <v>JolietIL</v>
      </c>
      <c r="B5819" s="269">
        <v>60433</v>
      </c>
      <c r="C5819" s="270" t="s">
        <v>4654</v>
      </c>
      <c r="D5819" s="270" t="s">
        <v>1289</v>
      </c>
      <c r="E5819" s="277" t="s">
        <v>927</v>
      </c>
      <c r="F5819" s="279" t="s">
        <v>881</v>
      </c>
    </row>
    <row r="5820" spans="1:6" x14ac:dyDescent="0.3">
      <c r="A5820" s="264" t="str">
        <f t="shared" si="90"/>
        <v>GlenviewIL</v>
      </c>
      <c r="B5820" s="269">
        <v>60026</v>
      </c>
      <c r="C5820" s="270" t="s">
        <v>4672</v>
      </c>
      <c r="D5820" s="270" t="s">
        <v>1289</v>
      </c>
      <c r="E5820" s="277" t="s">
        <v>927</v>
      </c>
      <c r="F5820" s="279" t="s">
        <v>881</v>
      </c>
    </row>
    <row r="5821" spans="1:6" x14ac:dyDescent="0.3">
      <c r="A5821" s="264" t="str">
        <f t="shared" si="90"/>
        <v>WarrenvilleIL</v>
      </c>
      <c r="B5821" s="269">
        <v>60555</v>
      </c>
      <c r="C5821" s="270" t="s">
        <v>4779</v>
      </c>
      <c r="D5821" s="270" t="s">
        <v>1289</v>
      </c>
      <c r="E5821" s="277" t="s">
        <v>927</v>
      </c>
      <c r="F5821" s="279" t="s">
        <v>881</v>
      </c>
    </row>
    <row r="5822" spans="1:6" x14ac:dyDescent="0.3">
      <c r="A5822" s="264" t="str">
        <f t="shared" si="90"/>
        <v>ColumbiaIL</v>
      </c>
      <c r="B5822" s="269">
        <v>62236</v>
      </c>
      <c r="C5822" s="270" t="s">
        <v>1487</v>
      </c>
      <c r="D5822" s="270" t="s">
        <v>1289</v>
      </c>
      <c r="E5822" s="277" t="s">
        <v>1339</v>
      </c>
      <c r="F5822" s="279" t="s">
        <v>881</v>
      </c>
    </row>
    <row r="5823" spans="1:6" x14ac:dyDescent="0.3">
      <c r="A5823" s="264" t="str">
        <f t="shared" si="90"/>
        <v>La Grange ParkIL</v>
      </c>
      <c r="B5823" s="269">
        <v>60526</v>
      </c>
      <c r="C5823" s="270" t="s">
        <v>4780</v>
      </c>
      <c r="D5823" s="270" t="s">
        <v>1289</v>
      </c>
      <c r="E5823" s="277" t="s">
        <v>927</v>
      </c>
      <c r="F5823" s="279" t="s">
        <v>881</v>
      </c>
    </row>
    <row r="5824" spans="1:6" x14ac:dyDescent="0.3">
      <c r="A5824" s="264" t="str">
        <f t="shared" si="90"/>
        <v>JusticeIL</v>
      </c>
      <c r="B5824" s="269">
        <v>60458</v>
      </c>
      <c r="C5824" s="270" t="s">
        <v>4781</v>
      </c>
      <c r="D5824" s="270" t="s">
        <v>1289</v>
      </c>
      <c r="E5824" s="277" t="s">
        <v>927</v>
      </c>
      <c r="F5824" s="279" t="s">
        <v>881</v>
      </c>
    </row>
    <row r="5825" spans="1:6" x14ac:dyDescent="0.3">
      <c r="A5825" s="264" t="str">
        <f t="shared" si="90"/>
        <v>Hoffman EstatesIL</v>
      </c>
      <c r="B5825" s="269">
        <v>60192</v>
      </c>
      <c r="C5825" s="270" t="s">
        <v>4697</v>
      </c>
      <c r="D5825" s="270" t="s">
        <v>1289</v>
      </c>
      <c r="E5825" s="277" t="s">
        <v>927</v>
      </c>
      <c r="F5825" s="279" t="s">
        <v>881</v>
      </c>
    </row>
    <row r="5826" spans="1:6" x14ac:dyDescent="0.3">
      <c r="A5826" s="264" t="str">
        <f t="shared" si="90"/>
        <v>CrestwoodIL</v>
      </c>
      <c r="B5826" s="269">
        <v>60445</v>
      </c>
      <c r="C5826" s="270" t="s">
        <v>4782</v>
      </c>
      <c r="D5826" s="270" t="s">
        <v>1289</v>
      </c>
      <c r="E5826" s="277" t="s">
        <v>927</v>
      </c>
      <c r="F5826" s="279" t="s">
        <v>881</v>
      </c>
    </row>
    <row r="5827" spans="1:6" x14ac:dyDescent="0.3">
      <c r="A5827" s="264" t="str">
        <f t="shared" si="90"/>
        <v>JerseyvilleIL</v>
      </c>
      <c r="B5827" s="269">
        <v>62052</v>
      </c>
      <c r="C5827" s="270" t="s">
        <v>4783</v>
      </c>
      <c r="D5827" s="270" t="s">
        <v>1289</v>
      </c>
      <c r="E5827" s="277" t="s">
        <v>1339</v>
      </c>
      <c r="F5827" s="279" t="s">
        <v>881</v>
      </c>
    </row>
    <row r="5828" spans="1:6" x14ac:dyDescent="0.3">
      <c r="A5828" s="264" t="str">
        <f t="shared" ref="A5828:A5891" si="91">CONCATENATE(C5828,D5828)</f>
        <v>MahometIL</v>
      </c>
      <c r="B5828" s="269">
        <v>61853</v>
      </c>
      <c r="C5828" s="270" t="s">
        <v>4784</v>
      </c>
      <c r="D5828" s="270" t="s">
        <v>1289</v>
      </c>
      <c r="E5828" s="277" t="s">
        <v>1299</v>
      </c>
      <c r="F5828" s="279" t="s">
        <v>881</v>
      </c>
    </row>
    <row r="5829" spans="1:6" x14ac:dyDescent="0.3">
      <c r="A5829" s="264" t="str">
        <f t="shared" si="91"/>
        <v>BloomingtonIL</v>
      </c>
      <c r="B5829" s="269">
        <v>61705</v>
      </c>
      <c r="C5829" s="270" t="s">
        <v>1291</v>
      </c>
      <c r="D5829" s="270" t="s">
        <v>1289</v>
      </c>
      <c r="E5829" s="277" t="s">
        <v>1291</v>
      </c>
      <c r="F5829" s="279" t="s">
        <v>881</v>
      </c>
    </row>
    <row r="5830" spans="1:6" x14ac:dyDescent="0.3">
      <c r="A5830" s="264" t="str">
        <f t="shared" si="91"/>
        <v>Hickory HillsIL</v>
      </c>
      <c r="B5830" s="269">
        <v>60457</v>
      </c>
      <c r="C5830" s="270" t="s">
        <v>4785</v>
      </c>
      <c r="D5830" s="270" t="s">
        <v>1289</v>
      </c>
      <c r="E5830" s="277" t="s">
        <v>927</v>
      </c>
      <c r="F5830" s="279" t="s">
        <v>881</v>
      </c>
    </row>
    <row r="5831" spans="1:6" x14ac:dyDescent="0.3">
      <c r="A5831" s="264" t="str">
        <f t="shared" si="91"/>
        <v>PontiacIL</v>
      </c>
      <c r="B5831" s="269">
        <v>61764</v>
      </c>
      <c r="C5831" s="270" t="s">
        <v>1329</v>
      </c>
      <c r="D5831" s="270" t="s">
        <v>1289</v>
      </c>
      <c r="E5831" s="277" t="s">
        <v>1329</v>
      </c>
      <c r="F5831" s="279" t="s">
        <v>881</v>
      </c>
    </row>
    <row r="5832" spans="1:6" x14ac:dyDescent="0.3">
      <c r="A5832" s="264" t="str">
        <f t="shared" si="91"/>
        <v>MinookaIL</v>
      </c>
      <c r="B5832" s="269">
        <v>60447</v>
      </c>
      <c r="C5832" s="270" t="s">
        <v>4786</v>
      </c>
      <c r="D5832" s="270" t="s">
        <v>1289</v>
      </c>
      <c r="E5832" s="277" t="s">
        <v>927</v>
      </c>
      <c r="F5832" s="279" t="s">
        <v>881</v>
      </c>
    </row>
    <row r="5833" spans="1:6" x14ac:dyDescent="0.3">
      <c r="A5833" s="264" t="str">
        <f t="shared" si="91"/>
        <v>Richton ParkIL</v>
      </c>
      <c r="B5833" s="269">
        <v>60471</v>
      </c>
      <c r="C5833" s="270" t="s">
        <v>4787</v>
      </c>
      <c r="D5833" s="270" t="s">
        <v>1289</v>
      </c>
      <c r="E5833" s="277" t="s">
        <v>927</v>
      </c>
      <c r="F5833" s="279" t="s">
        <v>881</v>
      </c>
    </row>
    <row r="5834" spans="1:6" x14ac:dyDescent="0.3">
      <c r="A5834" s="264" t="str">
        <f t="shared" si="91"/>
        <v>AuroraIL</v>
      </c>
      <c r="B5834" s="269">
        <v>60503</v>
      </c>
      <c r="C5834" s="270" t="s">
        <v>3264</v>
      </c>
      <c r="D5834" s="270" t="s">
        <v>1289</v>
      </c>
      <c r="E5834" s="277" t="s">
        <v>927</v>
      </c>
      <c r="F5834" s="279" t="s">
        <v>881</v>
      </c>
    </row>
    <row r="5835" spans="1:6" x14ac:dyDescent="0.3">
      <c r="A5835" s="264" t="str">
        <f t="shared" si="91"/>
        <v>Fox LakeIL</v>
      </c>
      <c r="B5835" s="269">
        <v>60020</v>
      </c>
      <c r="C5835" s="270" t="s">
        <v>4788</v>
      </c>
      <c r="D5835" s="270" t="s">
        <v>1289</v>
      </c>
      <c r="E5835" s="277" t="s">
        <v>927</v>
      </c>
      <c r="F5835" s="279" t="s">
        <v>881</v>
      </c>
    </row>
    <row r="5836" spans="1:6" x14ac:dyDescent="0.3">
      <c r="A5836" s="264" t="str">
        <f t="shared" si="91"/>
        <v>CahokiaIL</v>
      </c>
      <c r="B5836" s="269">
        <v>62206</v>
      </c>
      <c r="C5836" s="270" t="s">
        <v>4789</v>
      </c>
      <c r="D5836" s="270" t="s">
        <v>1289</v>
      </c>
      <c r="E5836" s="277" t="s">
        <v>1339</v>
      </c>
      <c r="F5836" s="279" t="s">
        <v>881</v>
      </c>
    </row>
    <row r="5837" spans="1:6" x14ac:dyDescent="0.3">
      <c r="A5837" s="264" t="str">
        <f t="shared" si="91"/>
        <v>North ChicagoIL</v>
      </c>
      <c r="B5837" s="269">
        <v>60064</v>
      </c>
      <c r="C5837" s="270" t="s">
        <v>4790</v>
      </c>
      <c r="D5837" s="270" t="s">
        <v>1289</v>
      </c>
      <c r="E5837" s="277" t="s">
        <v>927</v>
      </c>
      <c r="F5837" s="279" t="s">
        <v>881</v>
      </c>
    </row>
    <row r="5838" spans="1:6" x14ac:dyDescent="0.3">
      <c r="A5838" s="264" t="str">
        <f t="shared" si="91"/>
        <v>WilmingtonIL</v>
      </c>
      <c r="B5838" s="269">
        <v>60481</v>
      </c>
      <c r="C5838" s="270" t="s">
        <v>1775</v>
      </c>
      <c r="D5838" s="270" t="s">
        <v>1289</v>
      </c>
      <c r="E5838" s="277" t="s">
        <v>927</v>
      </c>
      <c r="F5838" s="279" t="s">
        <v>881</v>
      </c>
    </row>
    <row r="5839" spans="1:6" x14ac:dyDescent="0.3">
      <c r="A5839" s="264" t="str">
        <f t="shared" si="91"/>
        <v>PrincetonIL</v>
      </c>
      <c r="B5839" s="269">
        <v>61356</v>
      </c>
      <c r="C5839" s="270" t="s">
        <v>1675</v>
      </c>
      <c r="D5839" s="270" t="s">
        <v>1289</v>
      </c>
      <c r="E5839" s="277" t="s">
        <v>1323</v>
      </c>
      <c r="F5839" s="279" t="s">
        <v>881</v>
      </c>
    </row>
    <row r="5840" spans="1:6" x14ac:dyDescent="0.3">
      <c r="A5840" s="264" t="str">
        <f t="shared" si="91"/>
        <v>HarvardIL</v>
      </c>
      <c r="B5840" s="269">
        <v>60033</v>
      </c>
      <c r="C5840" s="270" t="s">
        <v>4636</v>
      </c>
      <c r="D5840" s="270" t="s">
        <v>1289</v>
      </c>
      <c r="E5840" s="277" t="s">
        <v>927</v>
      </c>
      <c r="F5840" s="279" t="s">
        <v>881</v>
      </c>
    </row>
    <row r="5841" spans="1:6" x14ac:dyDescent="0.3">
      <c r="A5841" s="264" t="str">
        <f t="shared" si="91"/>
        <v>MantenoIL</v>
      </c>
      <c r="B5841" s="269">
        <v>60950</v>
      </c>
      <c r="C5841" s="270" t="s">
        <v>4791</v>
      </c>
      <c r="D5841" s="270" t="s">
        <v>1289</v>
      </c>
      <c r="E5841" s="277" t="s">
        <v>1317</v>
      </c>
      <c r="F5841" s="279" t="s">
        <v>881</v>
      </c>
    </row>
    <row r="5842" spans="1:6" x14ac:dyDescent="0.3">
      <c r="A5842" s="264" t="str">
        <f t="shared" si="91"/>
        <v>MilanIL</v>
      </c>
      <c r="B5842" s="269">
        <v>61264</v>
      </c>
      <c r="C5842" s="270" t="s">
        <v>4792</v>
      </c>
      <c r="D5842" s="270" t="s">
        <v>1289</v>
      </c>
      <c r="E5842" s="277" t="s">
        <v>1228</v>
      </c>
      <c r="F5842" s="279" t="s">
        <v>881</v>
      </c>
    </row>
    <row r="5843" spans="1:6" x14ac:dyDescent="0.3">
      <c r="A5843" s="264" t="str">
        <f t="shared" si="91"/>
        <v>WorthIL</v>
      </c>
      <c r="B5843" s="269">
        <v>60482</v>
      </c>
      <c r="C5843" s="270" t="s">
        <v>4793</v>
      </c>
      <c r="D5843" s="270" t="s">
        <v>1289</v>
      </c>
      <c r="E5843" s="277" t="s">
        <v>927</v>
      </c>
      <c r="F5843" s="279" t="s">
        <v>881</v>
      </c>
    </row>
    <row r="5844" spans="1:6" x14ac:dyDescent="0.3">
      <c r="A5844" s="264" t="str">
        <f t="shared" si="91"/>
        <v>GeneseoIL</v>
      </c>
      <c r="B5844" s="269">
        <v>61254</v>
      </c>
      <c r="C5844" s="270" t="s">
        <v>4794</v>
      </c>
      <c r="D5844" s="270" t="s">
        <v>1289</v>
      </c>
      <c r="E5844" s="277" t="s">
        <v>1228</v>
      </c>
      <c r="F5844" s="279" t="s">
        <v>881</v>
      </c>
    </row>
    <row r="5845" spans="1:6" x14ac:dyDescent="0.3">
      <c r="A5845" s="264" t="str">
        <f t="shared" si="91"/>
        <v>SandwichIL</v>
      </c>
      <c r="B5845" s="269">
        <v>60548</v>
      </c>
      <c r="C5845" s="270" t="s">
        <v>4795</v>
      </c>
      <c r="D5845" s="270" t="s">
        <v>1289</v>
      </c>
      <c r="E5845" s="277" t="s">
        <v>927</v>
      </c>
      <c r="F5845" s="279" t="s">
        <v>881</v>
      </c>
    </row>
    <row r="5846" spans="1:6" x14ac:dyDescent="0.3">
      <c r="A5846" s="264" t="str">
        <f t="shared" si="91"/>
        <v>MetropolisIL</v>
      </c>
      <c r="B5846" s="269">
        <v>62960</v>
      </c>
      <c r="C5846" s="270" t="s">
        <v>4796</v>
      </c>
      <c r="D5846" s="270" t="s">
        <v>1289</v>
      </c>
      <c r="E5846" s="277" t="s">
        <v>1325</v>
      </c>
      <c r="F5846" s="279" t="s">
        <v>881</v>
      </c>
    </row>
    <row r="5847" spans="1:6" x14ac:dyDescent="0.3">
      <c r="A5847" s="264" t="str">
        <f t="shared" si="91"/>
        <v>MarengoIL</v>
      </c>
      <c r="B5847" s="269">
        <v>60152</v>
      </c>
      <c r="C5847" s="270" t="s">
        <v>4797</v>
      </c>
      <c r="D5847" s="270" t="s">
        <v>1289</v>
      </c>
      <c r="E5847" s="277" t="s">
        <v>927</v>
      </c>
      <c r="F5847" s="279" t="s">
        <v>881</v>
      </c>
    </row>
    <row r="5848" spans="1:6" x14ac:dyDescent="0.3">
      <c r="A5848" s="264" t="str">
        <f t="shared" si="91"/>
        <v>PeruIL</v>
      </c>
      <c r="B5848" s="269">
        <v>61354</v>
      </c>
      <c r="C5848" s="270" t="s">
        <v>1389</v>
      </c>
      <c r="D5848" s="270" t="s">
        <v>1289</v>
      </c>
      <c r="E5848" s="277" t="s">
        <v>1323</v>
      </c>
      <c r="F5848" s="279" t="s">
        <v>881</v>
      </c>
    </row>
    <row r="5849" spans="1:6" x14ac:dyDescent="0.3">
      <c r="A5849" s="264" t="str">
        <f t="shared" si="91"/>
        <v>Wood RiverIL</v>
      </c>
      <c r="B5849" s="269">
        <v>62095</v>
      </c>
      <c r="C5849" s="270" t="s">
        <v>4798</v>
      </c>
      <c r="D5849" s="270" t="s">
        <v>1289</v>
      </c>
      <c r="E5849" s="277" t="s">
        <v>1339</v>
      </c>
      <c r="F5849" s="279" t="s">
        <v>881</v>
      </c>
    </row>
    <row r="5850" spans="1:6" x14ac:dyDescent="0.3">
      <c r="A5850" s="264" t="str">
        <f t="shared" si="91"/>
        <v>ChicagoIL</v>
      </c>
      <c r="B5850" s="269">
        <v>60633</v>
      </c>
      <c r="C5850" s="270" t="s">
        <v>926</v>
      </c>
      <c r="D5850" s="270" t="s">
        <v>1289</v>
      </c>
      <c r="E5850" s="277" t="s">
        <v>927</v>
      </c>
      <c r="F5850" s="279" t="s">
        <v>881</v>
      </c>
    </row>
    <row r="5851" spans="1:6" x14ac:dyDescent="0.3">
      <c r="A5851" s="264" t="str">
        <f t="shared" si="91"/>
        <v>CartervilleIL</v>
      </c>
      <c r="B5851" s="269">
        <v>62918</v>
      </c>
      <c r="C5851" s="270" t="s">
        <v>4799</v>
      </c>
      <c r="D5851" s="270" t="s">
        <v>1289</v>
      </c>
      <c r="E5851" s="277" t="s">
        <v>1296</v>
      </c>
      <c r="F5851" s="279" t="s">
        <v>881</v>
      </c>
    </row>
    <row r="5852" spans="1:6" x14ac:dyDescent="0.3">
      <c r="A5852" s="264" t="str">
        <f t="shared" si="91"/>
        <v>PlanoIL</v>
      </c>
      <c r="B5852" s="269">
        <v>60545</v>
      </c>
      <c r="C5852" s="270" t="s">
        <v>4800</v>
      </c>
      <c r="D5852" s="270" t="s">
        <v>1289</v>
      </c>
      <c r="E5852" s="277" t="s">
        <v>927</v>
      </c>
      <c r="F5852" s="279" t="s">
        <v>881</v>
      </c>
    </row>
    <row r="5853" spans="1:6" x14ac:dyDescent="0.3">
      <c r="A5853" s="264" t="str">
        <f t="shared" si="91"/>
        <v>BethaltoIL</v>
      </c>
      <c r="B5853" s="269">
        <v>62010</v>
      </c>
      <c r="C5853" s="270" t="s">
        <v>4801</v>
      </c>
      <c r="D5853" s="270" t="s">
        <v>1289</v>
      </c>
      <c r="E5853" s="277" t="s">
        <v>1339</v>
      </c>
      <c r="F5853" s="279" t="s">
        <v>881</v>
      </c>
    </row>
    <row r="5854" spans="1:6" x14ac:dyDescent="0.3">
      <c r="A5854" s="264" t="str">
        <f t="shared" si="91"/>
        <v>ChannahonIL</v>
      </c>
      <c r="B5854" s="269">
        <v>60410</v>
      </c>
      <c r="C5854" s="270" t="s">
        <v>4802</v>
      </c>
      <c r="D5854" s="270" t="s">
        <v>1289</v>
      </c>
      <c r="E5854" s="277" t="s">
        <v>927</v>
      </c>
      <c r="F5854" s="279" t="s">
        <v>881</v>
      </c>
    </row>
    <row r="5855" spans="1:6" x14ac:dyDescent="0.3">
      <c r="A5855" s="264" t="str">
        <f t="shared" si="91"/>
        <v>MetamoraIL</v>
      </c>
      <c r="B5855" s="269">
        <v>61548</v>
      </c>
      <c r="C5855" s="270" t="s">
        <v>4803</v>
      </c>
      <c r="D5855" s="270" t="s">
        <v>1289</v>
      </c>
      <c r="E5855" s="277" t="s">
        <v>1327</v>
      </c>
      <c r="F5855" s="279" t="s">
        <v>881</v>
      </c>
    </row>
    <row r="5856" spans="1:6" x14ac:dyDescent="0.3">
      <c r="A5856" s="264" t="str">
        <f t="shared" si="91"/>
        <v>LincolnwoodIL</v>
      </c>
      <c r="B5856" s="269">
        <v>60712</v>
      </c>
      <c r="C5856" s="270" t="s">
        <v>4804</v>
      </c>
      <c r="D5856" s="270" t="s">
        <v>1289</v>
      </c>
      <c r="E5856" s="277" t="s">
        <v>927</v>
      </c>
      <c r="F5856" s="279" t="s">
        <v>881</v>
      </c>
    </row>
    <row r="5857" spans="1:6" x14ac:dyDescent="0.3">
      <c r="A5857" s="264" t="str">
        <f t="shared" si="91"/>
        <v>Oak BrookIL</v>
      </c>
      <c r="B5857" s="269">
        <v>60523</v>
      </c>
      <c r="C5857" s="270" t="s">
        <v>4805</v>
      </c>
      <c r="D5857" s="270" t="s">
        <v>1289</v>
      </c>
      <c r="E5857" s="277" t="s">
        <v>927</v>
      </c>
      <c r="F5857" s="279" t="s">
        <v>881</v>
      </c>
    </row>
    <row r="5858" spans="1:6" x14ac:dyDescent="0.3">
      <c r="A5858" s="264" t="str">
        <f t="shared" si="91"/>
        <v>ChillicotheIL</v>
      </c>
      <c r="B5858" s="269">
        <v>61523</v>
      </c>
      <c r="C5858" s="270" t="s">
        <v>1960</v>
      </c>
      <c r="D5858" s="270" t="s">
        <v>1289</v>
      </c>
      <c r="E5858" s="277" t="s">
        <v>1327</v>
      </c>
      <c r="F5858" s="279" t="s">
        <v>881</v>
      </c>
    </row>
    <row r="5859" spans="1:6" x14ac:dyDescent="0.3">
      <c r="A5859" s="264" t="str">
        <f t="shared" si="91"/>
        <v>Schiller ParkIL</v>
      </c>
      <c r="B5859" s="269">
        <v>60176</v>
      </c>
      <c r="C5859" s="270" t="s">
        <v>4806</v>
      </c>
      <c r="D5859" s="270" t="s">
        <v>1289</v>
      </c>
      <c r="E5859" s="277" t="s">
        <v>927</v>
      </c>
      <c r="F5859" s="279" t="s">
        <v>881</v>
      </c>
    </row>
    <row r="5860" spans="1:6" x14ac:dyDescent="0.3">
      <c r="A5860" s="264" t="str">
        <f t="shared" si="91"/>
        <v>Western SpringsIL</v>
      </c>
      <c r="B5860" s="269">
        <v>60558</v>
      </c>
      <c r="C5860" s="270" t="s">
        <v>4807</v>
      </c>
      <c r="D5860" s="270" t="s">
        <v>1289</v>
      </c>
      <c r="E5860" s="277" t="s">
        <v>927</v>
      </c>
      <c r="F5860" s="279" t="s">
        <v>881</v>
      </c>
    </row>
    <row r="5861" spans="1:6" x14ac:dyDescent="0.3">
      <c r="A5861" s="264" t="str">
        <f t="shared" si="91"/>
        <v>La SalleIL</v>
      </c>
      <c r="B5861" s="269">
        <v>61301</v>
      </c>
      <c r="C5861" s="270" t="s">
        <v>3339</v>
      </c>
      <c r="D5861" s="270" t="s">
        <v>1289</v>
      </c>
      <c r="E5861" s="277" t="s">
        <v>1323</v>
      </c>
      <c r="F5861" s="279" t="s">
        <v>881</v>
      </c>
    </row>
    <row r="5862" spans="1:6" x14ac:dyDescent="0.3">
      <c r="A5862" s="264" t="str">
        <f t="shared" si="91"/>
        <v>Sugar GroveIL</v>
      </c>
      <c r="B5862" s="269">
        <v>60554</v>
      </c>
      <c r="C5862" s="270" t="s">
        <v>4808</v>
      </c>
      <c r="D5862" s="270" t="s">
        <v>1289</v>
      </c>
      <c r="E5862" s="277" t="s">
        <v>927</v>
      </c>
      <c r="F5862" s="279" t="s">
        <v>881</v>
      </c>
    </row>
    <row r="5863" spans="1:6" x14ac:dyDescent="0.3">
      <c r="A5863" s="264" t="str">
        <f t="shared" si="91"/>
        <v>BartonvilleIL</v>
      </c>
      <c r="B5863" s="269">
        <v>61607</v>
      </c>
      <c r="C5863" s="270" t="s">
        <v>4809</v>
      </c>
      <c r="D5863" s="270" t="s">
        <v>1289</v>
      </c>
      <c r="E5863" s="277" t="s">
        <v>1327</v>
      </c>
      <c r="F5863" s="279" t="s">
        <v>881</v>
      </c>
    </row>
    <row r="5864" spans="1:6" x14ac:dyDescent="0.3">
      <c r="A5864" s="264" t="str">
        <f t="shared" si="91"/>
        <v>RocktonIL</v>
      </c>
      <c r="B5864" s="269">
        <v>61072</v>
      </c>
      <c r="C5864" s="270" t="s">
        <v>4810</v>
      </c>
      <c r="D5864" s="270" t="s">
        <v>1289</v>
      </c>
      <c r="E5864" s="277" t="s">
        <v>1335</v>
      </c>
      <c r="F5864" s="279" t="s">
        <v>881</v>
      </c>
    </row>
    <row r="5865" spans="1:6" x14ac:dyDescent="0.3">
      <c r="A5865" s="264" t="str">
        <f t="shared" si="91"/>
        <v>South BeloitIL</v>
      </c>
      <c r="B5865" s="269">
        <v>61080</v>
      </c>
      <c r="C5865" s="270" t="s">
        <v>4811</v>
      </c>
      <c r="D5865" s="270" t="s">
        <v>1289</v>
      </c>
      <c r="E5865" s="277" t="s">
        <v>1335</v>
      </c>
      <c r="F5865" s="279" t="s">
        <v>881</v>
      </c>
    </row>
    <row r="5866" spans="1:6" x14ac:dyDescent="0.3">
      <c r="A5866" s="264" t="str">
        <f t="shared" si="91"/>
        <v>River GroveIL</v>
      </c>
      <c r="B5866" s="269">
        <v>60171</v>
      </c>
      <c r="C5866" s="270" t="s">
        <v>4812</v>
      </c>
      <c r="D5866" s="270" t="s">
        <v>1289</v>
      </c>
      <c r="E5866" s="277" t="s">
        <v>927</v>
      </c>
      <c r="F5866" s="279" t="s">
        <v>881</v>
      </c>
    </row>
    <row r="5867" spans="1:6" x14ac:dyDescent="0.3">
      <c r="A5867" s="264" t="str">
        <f t="shared" si="91"/>
        <v>SpringfieldIL</v>
      </c>
      <c r="B5867" s="269">
        <v>62712</v>
      </c>
      <c r="C5867" s="270" t="s">
        <v>1337</v>
      </c>
      <c r="D5867" s="270" t="s">
        <v>1289</v>
      </c>
      <c r="E5867" s="277" t="s">
        <v>1337</v>
      </c>
      <c r="F5867" s="279" t="s">
        <v>881</v>
      </c>
    </row>
    <row r="5868" spans="1:6" x14ac:dyDescent="0.3">
      <c r="A5868" s="264" t="str">
        <f t="shared" si="91"/>
        <v>BradleyIL</v>
      </c>
      <c r="B5868" s="269">
        <v>60915</v>
      </c>
      <c r="C5868" s="270" t="s">
        <v>3052</v>
      </c>
      <c r="D5868" s="270" t="s">
        <v>1289</v>
      </c>
      <c r="E5868" s="277" t="s">
        <v>1317</v>
      </c>
      <c r="F5868" s="279" t="s">
        <v>881</v>
      </c>
    </row>
    <row r="5869" spans="1:6" x14ac:dyDescent="0.3">
      <c r="A5869" s="264" t="str">
        <f t="shared" si="91"/>
        <v>Wonder LakeIL</v>
      </c>
      <c r="B5869" s="269">
        <v>60097</v>
      </c>
      <c r="C5869" s="270" t="s">
        <v>4813</v>
      </c>
      <c r="D5869" s="270" t="s">
        <v>1289</v>
      </c>
      <c r="E5869" s="277" t="s">
        <v>927</v>
      </c>
      <c r="F5869" s="279" t="s">
        <v>881</v>
      </c>
    </row>
    <row r="5870" spans="1:6" x14ac:dyDescent="0.3">
      <c r="A5870" s="264" t="str">
        <f t="shared" si="91"/>
        <v>WinfieldIL</v>
      </c>
      <c r="B5870" s="269">
        <v>60190</v>
      </c>
      <c r="C5870" s="270" t="s">
        <v>4814</v>
      </c>
      <c r="D5870" s="270" t="s">
        <v>1289</v>
      </c>
      <c r="E5870" s="277" t="s">
        <v>927</v>
      </c>
      <c r="F5870" s="279" t="s">
        <v>881</v>
      </c>
    </row>
    <row r="5871" spans="1:6" x14ac:dyDescent="0.3">
      <c r="A5871" s="264" t="str">
        <f t="shared" si="91"/>
        <v>River ForestIL</v>
      </c>
      <c r="B5871" s="269">
        <v>60305</v>
      </c>
      <c r="C5871" s="270" t="s">
        <v>4815</v>
      </c>
      <c r="D5871" s="270" t="s">
        <v>1289</v>
      </c>
      <c r="E5871" s="277" t="s">
        <v>927</v>
      </c>
      <c r="F5871" s="279" t="s">
        <v>881</v>
      </c>
    </row>
    <row r="5872" spans="1:6" x14ac:dyDescent="0.3">
      <c r="A5872" s="264" t="str">
        <f t="shared" si="91"/>
        <v>ClintonIL</v>
      </c>
      <c r="B5872" s="269">
        <v>61727</v>
      </c>
      <c r="C5872" s="270" t="s">
        <v>1227</v>
      </c>
      <c r="D5872" s="270" t="s">
        <v>1289</v>
      </c>
      <c r="E5872" s="277" t="s">
        <v>1291</v>
      </c>
      <c r="F5872" s="279" t="s">
        <v>881</v>
      </c>
    </row>
    <row r="5873" spans="1:6" x14ac:dyDescent="0.3">
      <c r="A5873" s="264" t="str">
        <f t="shared" si="91"/>
        <v>ItascaIL</v>
      </c>
      <c r="B5873" s="269">
        <v>60143</v>
      </c>
      <c r="C5873" s="270" t="s">
        <v>4816</v>
      </c>
      <c r="D5873" s="270" t="s">
        <v>1289</v>
      </c>
      <c r="E5873" s="277" t="s">
        <v>927</v>
      </c>
      <c r="F5873" s="279" t="s">
        <v>881</v>
      </c>
    </row>
    <row r="5874" spans="1:6" x14ac:dyDescent="0.3">
      <c r="A5874" s="264" t="str">
        <f t="shared" si="91"/>
        <v>Lake BluffIL</v>
      </c>
      <c r="B5874" s="269">
        <v>60044</v>
      </c>
      <c r="C5874" s="270" t="s">
        <v>4817</v>
      </c>
      <c r="D5874" s="270" t="s">
        <v>1289</v>
      </c>
      <c r="E5874" s="277" t="s">
        <v>927</v>
      </c>
      <c r="F5874" s="279" t="s">
        <v>881</v>
      </c>
    </row>
    <row r="5875" spans="1:6" x14ac:dyDescent="0.3">
      <c r="A5875" s="264" t="str">
        <f t="shared" si="91"/>
        <v>LyonsIL</v>
      </c>
      <c r="B5875" s="269">
        <v>60534</v>
      </c>
      <c r="C5875" s="270" t="s">
        <v>3323</v>
      </c>
      <c r="D5875" s="270" t="s">
        <v>1289</v>
      </c>
      <c r="E5875" s="277" t="s">
        <v>927</v>
      </c>
      <c r="F5875" s="279" t="s">
        <v>881</v>
      </c>
    </row>
    <row r="5876" spans="1:6" x14ac:dyDescent="0.3">
      <c r="A5876" s="264" t="str">
        <f t="shared" si="91"/>
        <v>StegerIL</v>
      </c>
      <c r="B5876" s="269">
        <v>60475</v>
      </c>
      <c r="C5876" s="270" t="s">
        <v>4818</v>
      </c>
      <c r="D5876" s="270" t="s">
        <v>1289</v>
      </c>
      <c r="E5876" s="277" t="s">
        <v>927</v>
      </c>
      <c r="F5876" s="279" t="s">
        <v>881</v>
      </c>
    </row>
    <row r="5877" spans="1:6" x14ac:dyDescent="0.3">
      <c r="A5877" s="264" t="str">
        <f t="shared" si="91"/>
        <v>East AltonIL</v>
      </c>
      <c r="B5877" s="269">
        <v>62024</v>
      </c>
      <c r="C5877" s="270" t="s">
        <v>4819</v>
      </c>
      <c r="D5877" s="270" t="s">
        <v>1289</v>
      </c>
      <c r="E5877" s="277" t="s">
        <v>1339</v>
      </c>
      <c r="F5877" s="279" t="s">
        <v>881</v>
      </c>
    </row>
    <row r="5878" spans="1:6" x14ac:dyDescent="0.3">
      <c r="A5878" s="264" t="str">
        <f t="shared" si="91"/>
        <v>SavoyIL</v>
      </c>
      <c r="B5878" s="269">
        <v>61874</v>
      </c>
      <c r="C5878" s="270" t="s">
        <v>4820</v>
      </c>
      <c r="D5878" s="270" t="s">
        <v>1289</v>
      </c>
      <c r="E5878" s="277" t="s">
        <v>1299</v>
      </c>
      <c r="F5878" s="279" t="s">
        <v>881</v>
      </c>
    </row>
    <row r="5879" spans="1:6" x14ac:dyDescent="0.3">
      <c r="A5879" s="264" t="str">
        <f t="shared" si="91"/>
        <v>MarkhamIL</v>
      </c>
      <c r="B5879" s="269">
        <v>60428</v>
      </c>
      <c r="C5879" s="270" t="s">
        <v>4821</v>
      </c>
      <c r="D5879" s="270" t="s">
        <v>1289</v>
      </c>
      <c r="E5879" s="277" t="s">
        <v>927</v>
      </c>
      <c r="F5879" s="279" t="s">
        <v>881</v>
      </c>
    </row>
    <row r="5880" spans="1:6" x14ac:dyDescent="0.3">
      <c r="A5880" s="264" t="str">
        <f t="shared" si="91"/>
        <v>Palos ParkIL</v>
      </c>
      <c r="B5880" s="269">
        <v>60464</v>
      </c>
      <c r="C5880" s="270" t="s">
        <v>4822</v>
      </c>
      <c r="D5880" s="270" t="s">
        <v>1289</v>
      </c>
      <c r="E5880" s="277" t="s">
        <v>927</v>
      </c>
      <c r="F5880" s="279" t="s">
        <v>881</v>
      </c>
    </row>
    <row r="5881" spans="1:6" x14ac:dyDescent="0.3">
      <c r="A5881" s="264" t="str">
        <f t="shared" si="91"/>
        <v>DunlapIL</v>
      </c>
      <c r="B5881" s="269">
        <v>61525</v>
      </c>
      <c r="C5881" s="270" t="s">
        <v>3179</v>
      </c>
      <c r="D5881" s="270" t="s">
        <v>1289</v>
      </c>
      <c r="E5881" s="277" t="s">
        <v>1327</v>
      </c>
      <c r="F5881" s="279" t="s">
        <v>881</v>
      </c>
    </row>
    <row r="5882" spans="1:6" x14ac:dyDescent="0.3">
      <c r="A5882" s="264" t="str">
        <f t="shared" si="91"/>
        <v>MascoutahIL</v>
      </c>
      <c r="B5882" s="269">
        <v>62258</v>
      </c>
      <c r="C5882" s="270" t="s">
        <v>4823</v>
      </c>
      <c r="D5882" s="270" t="s">
        <v>1289</v>
      </c>
      <c r="E5882" s="277" t="s">
        <v>1339</v>
      </c>
      <c r="F5882" s="279" t="s">
        <v>881</v>
      </c>
    </row>
    <row r="5883" spans="1:6" x14ac:dyDescent="0.3">
      <c r="A5883" s="264" t="str">
        <f t="shared" si="91"/>
        <v>Clarendon HillsIL</v>
      </c>
      <c r="B5883" s="269">
        <v>60514</v>
      </c>
      <c r="C5883" s="270" t="s">
        <v>4824</v>
      </c>
      <c r="D5883" s="270" t="s">
        <v>1289</v>
      </c>
      <c r="E5883" s="277" t="s">
        <v>927</v>
      </c>
      <c r="F5883" s="279" t="s">
        <v>881</v>
      </c>
    </row>
    <row r="5884" spans="1:6" x14ac:dyDescent="0.3">
      <c r="A5884" s="264" t="str">
        <f t="shared" si="91"/>
        <v>FlossmoorIL</v>
      </c>
      <c r="B5884" s="269">
        <v>60422</v>
      </c>
      <c r="C5884" s="270" t="s">
        <v>4825</v>
      </c>
      <c r="D5884" s="270" t="s">
        <v>1289</v>
      </c>
      <c r="E5884" s="277" t="s">
        <v>927</v>
      </c>
      <c r="F5884" s="279" t="s">
        <v>881</v>
      </c>
    </row>
    <row r="5885" spans="1:6" x14ac:dyDescent="0.3">
      <c r="A5885" s="264" t="str">
        <f t="shared" si="91"/>
        <v>ManhattanIL</v>
      </c>
      <c r="B5885" s="269">
        <v>60442</v>
      </c>
      <c r="C5885" s="270" t="s">
        <v>1432</v>
      </c>
      <c r="D5885" s="270" t="s">
        <v>1289</v>
      </c>
      <c r="E5885" s="277" t="s">
        <v>927</v>
      </c>
      <c r="F5885" s="279" t="s">
        <v>881</v>
      </c>
    </row>
    <row r="5886" spans="1:6" x14ac:dyDescent="0.3">
      <c r="A5886" s="264" t="str">
        <f t="shared" si="91"/>
        <v>Long LakeIL</v>
      </c>
      <c r="B5886" s="269">
        <v>60041</v>
      </c>
      <c r="C5886" s="270" t="s">
        <v>4826</v>
      </c>
      <c r="D5886" s="270" t="s">
        <v>1289</v>
      </c>
      <c r="E5886" s="277" t="s">
        <v>927</v>
      </c>
      <c r="F5886" s="279" t="s">
        <v>881</v>
      </c>
    </row>
    <row r="5887" spans="1:6" x14ac:dyDescent="0.3">
      <c r="A5887" s="264" t="str">
        <f t="shared" si="91"/>
        <v>ElburnIL</v>
      </c>
      <c r="B5887" s="269">
        <v>60119</v>
      </c>
      <c r="C5887" s="270" t="s">
        <v>4827</v>
      </c>
      <c r="D5887" s="270" t="s">
        <v>1289</v>
      </c>
      <c r="E5887" s="277" t="s">
        <v>927</v>
      </c>
      <c r="F5887" s="279" t="s">
        <v>881</v>
      </c>
    </row>
    <row r="5888" spans="1:6" x14ac:dyDescent="0.3">
      <c r="A5888" s="264" t="str">
        <f t="shared" si="91"/>
        <v>Coal CityIL</v>
      </c>
      <c r="B5888" s="269">
        <v>60416</v>
      </c>
      <c r="C5888" s="270" t="s">
        <v>4828</v>
      </c>
      <c r="D5888" s="270" t="s">
        <v>1289</v>
      </c>
      <c r="E5888" s="277" t="s">
        <v>927</v>
      </c>
      <c r="F5888" s="279" t="s">
        <v>881</v>
      </c>
    </row>
    <row r="5889" spans="1:6" x14ac:dyDescent="0.3">
      <c r="A5889" s="264" t="str">
        <f t="shared" si="91"/>
        <v>Crystal LakeIL</v>
      </c>
      <c r="B5889" s="269">
        <v>60012</v>
      </c>
      <c r="C5889" s="270" t="s">
        <v>4657</v>
      </c>
      <c r="D5889" s="270" t="s">
        <v>1289</v>
      </c>
      <c r="E5889" s="277" t="s">
        <v>927</v>
      </c>
      <c r="F5889" s="279" t="s">
        <v>881</v>
      </c>
    </row>
    <row r="5890" spans="1:6" x14ac:dyDescent="0.3">
      <c r="A5890" s="264" t="str">
        <f t="shared" si="91"/>
        <v>SilvisIL</v>
      </c>
      <c r="B5890" s="269">
        <v>61282</v>
      </c>
      <c r="C5890" s="270" t="s">
        <v>4829</v>
      </c>
      <c r="D5890" s="270" t="s">
        <v>1289</v>
      </c>
      <c r="E5890" s="277" t="s">
        <v>1228</v>
      </c>
      <c r="F5890" s="279" t="s">
        <v>881</v>
      </c>
    </row>
    <row r="5891" spans="1:6" x14ac:dyDescent="0.3">
      <c r="A5891" s="264" t="str">
        <f t="shared" si="91"/>
        <v>Poplar GroveIL</v>
      </c>
      <c r="B5891" s="269">
        <v>61065</v>
      </c>
      <c r="C5891" s="270" t="s">
        <v>2038</v>
      </c>
      <c r="D5891" s="270" t="s">
        <v>1289</v>
      </c>
      <c r="E5891" s="277" t="s">
        <v>1335</v>
      </c>
      <c r="F5891" s="279" t="s">
        <v>881</v>
      </c>
    </row>
    <row r="5892" spans="1:6" x14ac:dyDescent="0.3">
      <c r="A5892" s="264" t="str">
        <f t="shared" ref="A5892:A5955" si="92">CONCATENATE(C5892,D5892)</f>
        <v>WadsworthIL</v>
      </c>
      <c r="B5892" s="269">
        <v>60083</v>
      </c>
      <c r="C5892" s="270" t="s">
        <v>4830</v>
      </c>
      <c r="D5892" s="270" t="s">
        <v>1289</v>
      </c>
      <c r="E5892" s="277" t="s">
        <v>927</v>
      </c>
      <c r="F5892" s="279" t="s">
        <v>881</v>
      </c>
    </row>
    <row r="5893" spans="1:6" x14ac:dyDescent="0.3">
      <c r="A5893" s="264" t="str">
        <f t="shared" si="92"/>
        <v>Spring GroveIL</v>
      </c>
      <c r="B5893" s="269">
        <v>60081</v>
      </c>
      <c r="C5893" s="270" t="s">
        <v>4831</v>
      </c>
      <c r="D5893" s="270" t="s">
        <v>1289</v>
      </c>
      <c r="E5893" s="277" t="s">
        <v>927</v>
      </c>
      <c r="F5893" s="279" t="s">
        <v>881</v>
      </c>
    </row>
    <row r="5894" spans="1:6" x14ac:dyDescent="0.3">
      <c r="A5894" s="264" t="str">
        <f t="shared" si="92"/>
        <v>MendotaIL</v>
      </c>
      <c r="B5894" s="269">
        <v>61342</v>
      </c>
      <c r="C5894" s="270" t="s">
        <v>2864</v>
      </c>
      <c r="D5894" s="270" t="s">
        <v>1289</v>
      </c>
      <c r="E5894" s="277" t="s">
        <v>1323</v>
      </c>
      <c r="F5894" s="279" t="s">
        <v>881</v>
      </c>
    </row>
    <row r="5895" spans="1:6" x14ac:dyDescent="0.3">
      <c r="A5895" s="264" t="str">
        <f t="shared" si="92"/>
        <v>MaryvilleIL</v>
      </c>
      <c r="B5895" s="269">
        <v>62062</v>
      </c>
      <c r="C5895" s="270" t="s">
        <v>1685</v>
      </c>
      <c r="D5895" s="270" t="s">
        <v>1289</v>
      </c>
      <c r="E5895" s="277" t="s">
        <v>1339</v>
      </c>
      <c r="F5895" s="279" t="s">
        <v>881</v>
      </c>
    </row>
    <row r="5896" spans="1:6" x14ac:dyDescent="0.3">
      <c r="A5896" s="264" t="str">
        <f t="shared" si="92"/>
        <v>GreenvilleIL</v>
      </c>
      <c r="B5896" s="269">
        <v>62246</v>
      </c>
      <c r="C5896" s="270" t="s">
        <v>1706</v>
      </c>
      <c r="D5896" s="270" t="s">
        <v>1289</v>
      </c>
      <c r="E5896" s="277" t="s">
        <v>1339</v>
      </c>
      <c r="F5896" s="279" t="s">
        <v>881</v>
      </c>
    </row>
    <row r="5897" spans="1:6" x14ac:dyDescent="0.3">
      <c r="A5897" s="264" t="str">
        <f t="shared" si="92"/>
        <v>MarseillesIL</v>
      </c>
      <c r="B5897" s="269">
        <v>61341</v>
      </c>
      <c r="C5897" s="270" t="s">
        <v>4832</v>
      </c>
      <c r="D5897" s="270" t="s">
        <v>1289</v>
      </c>
      <c r="E5897" s="277" t="s">
        <v>1323</v>
      </c>
      <c r="F5897" s="279" t="s">
        <v>881</v>
      </c>
    </row>
    <row r="5898" spans="1:6" x14ac:dyDescent="0.3">
      <c r="A5898" s="264" t="str">
        <f t="shared" si="92"/>
        <v>GlenwoodIL</v>
      </c>
      <c r="B5898" s="269">
        <v>60425</v>
      </c>
      <c r="C5898" s="270" t="s">
        <v>4299</v>
      </c>
      <c r="D5898" s="270" t="s">
        <v>1289</v>
      </c>
      <c r="E5898" s="277" t="s">
        <v>927</v>
      </c>
      <c r="F5898" s="279" t="s">
        <v>881</v>
      </c>
    </row>
    <row r="5899" spans="1:6" x14ac:dyDescent="0.3">
      <c r="A5899" s="264" t="str">
        <f t="shared" si="92"/>
        <v>MoneeIL</v>
      </c>
      <c r="B5899" s="269">
        <v>60449</v>
      </c>
      <c r="C5899" s="270" t="s">
        <v>4833</v>
      </c>
      <c r="D5899" s="270" t="s">
        <v>1289</v>
      </c>
      <c r="E5899" s="277" t="s">
        <v>927</v>
      </c>
      <c r="F5899" s="279" t="s">
        <v>881</v>
      </c>
    </row>
    <row r="5900" spans="1:6" x14ac:dyDescent="0.3">
      <c r="A5900" s="264" t="str">
        <f t="shared" si="92"/>
        <v>LincolnshireIL</v>
      </c>
      <c r="B5900" s="269">
        <v>60069</v>
      </c>
      <c r="C5900" s="270" t="s">
        <v>4834</v>
      </c>
      <c r="D5900" s="270" t="s">
        <v>1289</v>
      </c>
      <c r="E5900" s="277" t="s">
        <v>927</v>
      </c>
      <c r="F5900" s="279" t="s">
        <v>881</v>
      </c>
    </row>
    <row r="5901" spans="1:6" x14ac:dyDescent="0.3">
      <c r="A5901" s="264" t="str">
        <f t="shared" si="92"/>
        <v>SummitIL</v>
      </c>
      <c r="B5901" s="269">
        <v>60501</v>
      </c>
      <c r="C5901" s="270" t="s">
        <v>4835</v>
      </c>
      <c r="D5901" s="270" t="s">
        <v>1289</v>
      </c>
      <c r="E5901" s="277" t="s">
        <v>927</v>
      </c>
      <c r="F5901" s="279" t="s">
        <v>881</v>
      </c>
    </row>
    <row r="5902" spans="1:6" x14ac:dyDescent="0.3">
      <c r="A5902" s="264" t="str">
        <f t="shared" si="92"/>
        <v>BroadviewIL</v>
      </c>
      <c r="B5902" s="269">
        <v>60155</v>
      </c>
      <c r="C5902" s="270" t="s">
        <v>4836</v>
      </c>
      <c r="D5902" s="270" t="s">
        <v>1289</v>
      </c>
      <c r="E5902" s="277" t="s">
        <v>927</v>
      </c>
      <c r="F5902" s="279" t="s">
        <v>881</v>
      </c>
    </row>
    <row r="5903" spans="1:6" x14ac:dyDescent="0.3">
      <c r="A5903" s="264" t="str">
        <f t="shared" si="92"/>
        <v>CarlinvilleIL</v>
      </c>
      <c r="B5903" s="269">
        <v>62626</v>
      </c>
      <c r="C5903" s="270" t="s">
        <v>4837</v>
      </c>
      <c r="D5903" s="270" t="s">
        <v>1289</v>
      </c>
      <c r="E5903" s="277" t="s">
        <v>1339</v>
      </c>
      <c r="F5903" s="279" t="s">
        <v>881</v>
      </c>
    </row>
    <row r="5904" spans="1:6" x14ac:dyDescent="0.3">
      <c r="A5904" s="264" t="str">
        <f t="shared" si="92"/>
        <v>Island LakeIL</v>
      </c>
      <c r="B5904" s="269">
        <v>60042</v>
      </c>
      <c r="C5904" s="270" t="s">
        <v>4838</v>
      </c>
      <c r="D5904" s="270" t="s">
        <v>1289</v>
      </c>
      <c r="E5904" s="277" t="s">
        <v>927</v>
      </c>
      <c r="F5904" s="279" t="s">
        <v>881</v>
      </c>
    </row>
    <row r="5905" spans="1:6" x14ac:dyDescent="0.3">
      <c r="A5905" s="264" t="str">
        <f t="shared" si="92"/>
        <v>MonticelloIL</v>
      </c>
      <c r="B5905" s="269">
        <v>61856</v>
      </c>
      <c r="C5905" s="270" t="s">
        <v>3836</v>
      </c>
      <c r="D5905" s="270" t="s">
        <v>1289</v>
      </c>
      <c r="E5905" s="277" t="s">
        <v>1299</v>
      </c>
      <c r="F5905" s="279" t="s">
        <v>881</v>
      </c>
    </row>
    <row r="5906" spans="1:6" x14ac:dyDescent="0.3">
      <c r="A5906" s="264" t="str">
        <f t="shared" si="92"/>
        <v>BeecherIL</v>
      </c>
      <c r="B5906" s="269">
        <v>60401</v>
      </c>
      <c r="C5906" s="270" t="s">
        <v>4839</v>
      </c>
      <c r="D5906" s="270" t="s">
        <v>1289</v>
      </c>
      <c r="E5906" s="277" t="s">
        <v>927</v>
      </c>
      <c r="F5906" s="279" t="s">
        <v>881</v>
      </c>
    </row>
    <row r="5907" spans="1:6" x14ac:dyDescent="0.3">
      <c r="A5907" s="264" t="str">
        <f t="shared" si="92"/>
        <v>OregonIL</v>
      </c>
      <c r="B5907" s="269">
        <v>61061</v>
      </c>
      <c r="C5907" s="270" t="s">
        <v>4840</v>
      </c>
      <c r="D5907" s="270" t="s">
        <v>1289</v>
      </c>
      <c r="E5907" s="277" t="s">
        <v>1333</v>
      </c>
      <c r="F5907" s="279" t="s">
        <v>881</v>
      </c>
    </row>
    <row r="5908" spans="1:6" x14ac:dyDescent="0.3">
      <c r="A5908" s="264" t="str">
        <f t="shared" si="92"/>
        <v>SpringfieldIL</v>
      </c>
      <c r="B5908" s="269">
        <v>62707</v>
      </c>
      <c r="C5908" s="270" t="s">
        <v>1337</v>
      </c>
      <c r="D5908" s="270" t="s">
        <v>1289</v>
      </c>
      <c r="E5908" s="277" t="s">
        <v>1337</v>
      </c>
      <c r="F5908" s="279" t="s">
        <v>881</v>
      </c>
    </row>
    <row r="5909" spans="1:6" x14ac:dyDescent="0.3">
      <c r="A5909" s="264" t="str">
        <f t="shared" si="92"/>
        <v>PanaIL</v>
      </c>
      <c r="B5909" s="269">
        <v>62557</v>
      </c>
      <c r="C5909" s="270" t="s">
        <v>4841</v>
      </c>
      <c r="D5909" s="270" t="s">
        <v>1289</v>
      </c>
      <c r="E5909" s="277" t="s">
        <v>1341</v>
      </c>
      <c r="F5909" s="279" t="s">
        <v>881</v>
      </c>
    </row>
    <row r="5910" spans="1:6" x14ac:dyDescent="0.3">
      <c r="A5910" s="264" t="str">
        <f t="shared" si="92"/>
        <v>CarlyleIL</v>
      </c>
      <c r="B5910" s="269">
        <v>62231</v>
      </c>
      <c r="C5910" s="270" t="s">
        <v>4842</v>
      </c>
      <c r="D5910" s="270" t="s">
        <v>1289</v>
      </c>
      <c r="E5910" s="277" t="s">
        <v>1339</v>
      </c>
      <c r="F5910" s="279" t="s">
        <v>881</v>
      </c>
    </row>
    <row r="5911" spans="1:6" x14ac:dyDescent="0.3">
      <c r="A5911" s="264" t="str">
        <f t="shared" si="92"/>
        <v>HillsideIL</v>
      </c>
      <c r="B5911" s="269">
        <v>60162</v>
      </c>
      <c r="C5911" s="270" t="s">
        <v>4843</v>
      </c>
      <c r="D5911" s="270" t="s">
        <v>1289</v>
      </c>
      <c r="E5911" s="277" t="s">
        <v>927</v>
      </c>
      <c r="F5911" s="279" t="s">
        <v>881</v>
      </c>
    </row>
    <row r="5912" spans="1:6" x14ac:dyDescent="0.3">
      <c r="A5912" s="264" t="str">
        <f t="shared" si="92"/>
        <v>CaseyvilleIL</v>
      </c>
      <c r="B5912" s="269">
        <v>62232</v>
      </c>
      <c r="C5912" s="270" t="s">
        <v>4844</v>
      </c>
      <c r="D5912" s="270" t="s">
        <v>1289</v>
      </c>
      <c r="E5912" s="277" t="s">
        <v>1339</v>
      </c>
      <c r="F5912" s="279" t="s">
        <v>881</v>
      </c>
    </row>
    <row r="5913" spans="1:6" x14ac:dyDescent="0.3">
      <c r="A5913" s="264" t="str">
        <f t="shared" si="92"/>
        <v>ByronIL</v>
      </c>
      <c r="B5913" s="269">
        <v>61010</v>
      </c>
      <c r="C5913" s="270" t="s">
        <v>3139</v>
      </c>
      <c r="D5913" s="270" t="s">
        <v>1289</v>
      </c>
      <c r="E5913" s="277" t="s">
        <v>1333</v>
      </c>
      <c r="F5913" s="279" t="s">
        <v>881</v>
      </c>
    </row>
    <row r="5914" spans="1:6" x14ac:dyDescent="0.3">
      <c r="A5914" s="264" t="str">
        <f t="shared" si="92"/>
        <v>DanvilleIL</v>
      </c>
      <c r="B5914" s="269">
        <v>61834</v>
      </c>
      <c r="C5914" s="270" t="s">
        <v>1304</v>
      </c>
      <c r="D5914" s="270" t="s">
        <v>1289</v>
      </c>
      <c r="E5914" s="277" t="s">
        <v>1304</v>
      </c>
      <c r="F5914" s="279" t="s">
        <v>881</v>
      </c>
    </row>
    <row r="5915" spans="1:6" x14ac:dyDescent="0.3">
      <c r="A5915" s="264" t="str">
        <f t="shared" si="92"/>
        <v>Peoria HeightsIL</v>
      </c>
      <c r="B5915" s="269">
        <v>61616</v>
      </c>
      <c r="C5915" s="270" t="s">
        <v>4845</v>
      </c>
      <c r="D5915" s="270" t="s">
        <v>1289</v>
      </c>
      <c r="E5915" s="277" t="s">
        <v>1327</v>
      </c>
      <c r="F5915" s="279" t="s">
        <v>881</v>
      </c>
    </row>
    <row r="5916" spans="1:6" x14ac:dyDescent="0.3">
      <c r="A5916" s="264" t="str">
        <f t="shared" si="92"/>
        <v>MorrisonIL</v>
      </c>
      <c r="B5916" s="269">
        <v>61270</v>
      </c>
      <c r="C5916" s="270" t="s">
        <v>3294</v>
      </c>
      <c r="D5916" s="270" t="s">
        <v>1289</v>
      </c>
      <c r="E5916" s="277" t="s">
        <v>1078</v>
      </c>
      <c r="F5916" s="279" t="s">
        <v>881</v>
      </c>
    </row>
    <row r="5917" spans="1:6" x14ac:dyDescent="0.3">
      <c r="A5917" s="264" t="str">
        <f t="shared" si="92"/>
        <v>MillstadtIL</v>
      </c>
      <c r="B5917" s="269">
        <v>62260</v>
      </c>
      <c r="C5917" s="270" t="s">
        <v>4846</v>
      </c>
      <c r="D5917" s="270" t="s">
        <v>1289</v>
      </c>
      <c r="E5917" s="277" t="s">
        <v>1339</v>
      </c>
      <c r="F5917" s="279" t="s">
        <v>881</v>
      </c>
    </row>
    <row r="5918" spans="1:6" x14ac:dyDescent="0.3">
      <c r="A5918" s="264" t="str">
        <f t="shared" si="92"/>
        <v>GlencoeIL</v>
      </c>
      <c r="B5918" s="269">
        <v>60022</v>
      </c>
      <c r="C5918" s="270" t="s">
        <v>1286</v>
      </c>
      <c r="D5918" s="270" t="s">
        <v>1289</v>
      </c>
      <c r="E5918" s="277" t="s">
        <v>927</v>
      </c>
      <c r="F5918" s="279" t="s">
        <v>881</v>
      </c>
    </row>
    <row r="5919" spans="1:6" x14ac:dyDescent="0.3">
      <c r="A5919" s="264" t="str">
        <f t="shared" si="92"/>
        <v>StauntonIL</v>
      </c>
      <c r="B5919" s="269">
        <v>62088</v>
      </c>
      <c r="C5919" s="270" t="s">
        <v>4847</v>
      </c>
      <c r="D5919" s="270" t="s">
        <v>1289</v>
      </c>
      <c r="E5919" s="277" t="s">
        <v>1339</v>
      </c>
      <c r="F5919" s="279" t="s">
        <v>881</v>
      </c>
    </row>
    <row r="5920" spans="1:6" x14ac:dyDescent="0.3">
      <c r="A5920" s="264" t="str">
        <f t="shared" si="92"/>
        <v>ColonaIL</v>
      </c>
      <c r="B5920" s="269">
        <v>61241</v>
      </c>
      <c r="C5920" s="270" t="s">
        <v>4848</v>
      </c>
      <c r="D5920" s="270" t="s">
        <v>1289</v>
      </c>
      <c r="E5920" s="277" t="s">
        <v>1228</v>
      </c>
      <c r="F5920" s="279" t="s">
        <v>881</v>
      </c>
    </row>
    <row r="5921" spans="1:6" x14ac:dyDescent="0.3">
      <c r="A5921" s="264" t="str">
        <f t="shared" si="92"/>
        <v>SchaumburgIL</v>
      </c>
      <c r="B5921" s="269">
        <v>60195</v>
      </c>
      <c r="C5921" s="270" t="s">
        <v>4667</v>
      </c>
      <c r="D5921" s="270" t="s">
        <v>1289</v>
      </c>
      <c r="E5921" s="277" t="s">
        <v>927</v>
      </c>
      <c r="F5921" s="279" t="s">
        <v>881</v>
      </c>
    </row>
    <row r="5922" spans="1:6" x14ac:dyDescent="0.3">
      <c r="A5922" s="264" t="str">
        <f t="shared" si="92"/>
        <v>GilbertsIL</v>
      </c>
      <c r="B5922" s="269">
        <v>60136</v>
      </c>
      <c r="C5922" s="270" t="s">
        <v>4849</v>
      </c>
      <c r="D5922" s="270" t="s">
        <v>1289</v>
      </c>
      <c r="E5922" s="277" t="s">
        <v>927</v>
      </c>
      <c r="F5922" s="279" t="s">
        <v>881</v>
      </c>
    </row>
    <row r="5923" spans="1:6" x14ac:dyDescent="0.3">
      <c r="A5923" s="264" t="str">
        <f t="shared" si="92"/>
        <v>GenoaIL</v>
      </c>
      <c r="B5923" s="269">
        <v>60135</v>
      </c>
      <c r="C5923" s="270" t="s">
        <v>4850</v>
      </c>
      <c r="D5923" s="270" t="s">
        <v>1289</v>
      </c>
      <c r="E5923" s="277" t="s">
        <v>927</v>
      </c>
      <c r="F5923" s="279" t="s">
        <v>881</v>
      </c>
    </row>
    <row r="5924" spans="1:6" x14ac:dyDescent="0.3">
      <c r="A5924" s="264" t="str">
        <f t="shared" si="92"/>
        <v>HoopestonIL</v>
      </c>
      <c r="B5924" s="269">
        <v>60942</v>
      </c>
      <c r="C5924" s="270" t="s">
        <v>4851</v>
      </c>
      <c r="D5924" s="270" t="s">
        <v>1289</v>
      </c>
      <c r="E5924" s="277" t="s">
        <v>1304</v>
      </c>
      <c r="F5924" s="279" t="s">
        <v>881</v>
      </c>
    </row>
    <row r="5925" spans="1:6" x14ac:dyDescent="0.3">
      <c r="A5925" s="264" t="str">
        <f t="shared" si="92"/>
        <v>ChicagoIL</v>
      </c>
      <c r="B5925" s="269">
        <v>60606</v>
      </c>
      <c r="C5925" s="270" t="s">
        <v>926</v>
      </c>
      <c r="D5925" s="270" t="s">
        <v>1289</v>
      </c>
      <c r="E5925" s="277" t="s">
        <v>927</v>
      </c>
      <c r="F5925" s="279" t="s">
        <v>881</v>
      </c>
    </row>
    <row r="5926" spans="1:6" x14ac:dyDescent="0.3">
      <c r="A5926" s="264" t="str">
        <f t="shared" si="92"/>
        <v>Winthrop HarborIL</v>
      </c>
      <c r="B5926" s="269">
        <v>60096</v>
      </c>
      <c r="C5926" s="270" t="s">
        <v>4852</v>
      </c>
      <c r="D5926" s="270" t="s">
        <v>1289</v>
      </c>
      <c r="E5926" s="277" t="s">
        <v>927</v>
      </c>
      <c r="F5926" s="279" t="s">
        <v>881</v>
      </c>
    </row>
    <row r="5927" spans="1:6" x14ac:dyDescent="0.3">
      <c r="A5927" s="264" t="str">
        <f t="shared" si="92"/>
        <v>East Saint LouisIL</v>
      </c>
      <c r="B5927" s="269">
        <v>62203</v>
      </c>
      <c r="C5927" s="270" t="s">
        <v>4853</v>
      </c>
      <c r="D5927" s="270" t="s">
        <v>1289</v>
      </c>
      <c r="E5927" s="277" t="s">
        <v>1339</v>
      </c>
      <c r="F5927" s="279" t="s">
        <v>881</v>
      </c>
    </row>
    <row r="5928" spans="1:6" x14ac:dyDescent="0.3">
      <c r="A5928" s="264" t="str">
        <f t="shared" si="92"/>
        <v>BrightonIL</v>
      </c>
      <c r="B5928" s="269">
        <v>62012</v>
      </c>
      <c r="C5928" s="270" t="s">
        <v>3277</v>
      </c>
      <c r="D5928" s="270" t="s">
        <v>1289</v>
      </c>
      <c r="E5928" s="277" t="s">
        <v>1339</v>
      </c>
      <c r="F5928" s="279" t="s">
        <v>881</v>
      </c>
    </row>
    <row r="5929" spans="1:6" x14ac:dyDescent="0.3">
      <c r="A5929" s="264" t="str">
        <f t="shared" si="92"/>
        <v>PetersburgIL</v>
      </c>
      <c r="B5929" s="269">
        <v>62675</v>
      </c>
      <c r="C5929" s="270" t="s">
        <v>4854</v>
      </c>
      <c r="D5929" s="270" t="s">
        <v>1289</v>
      </c>
      <c r="E5929" s="277" t="s">
        <v>1337</v>
      </c>
      <c r="F5929" s="279" t="s">
        <v>881</v>
      </c>
    </row>
    <row r="5930" spans="1:6" x14ac:dyDescent="0.3">
      <c r="A5930" s="264" t="str">
        <f t="shared" si="92"/>
        <v>BreeseIL</v>
      </c>
      <c r="B5930" s="269">
        <v>62230</v>
      </c>
      <c r="C5930" s="270" t="s">
        <v>4855</v>
      </c>
      <c r="D5930" s="270" t="s">
        <v>1289</v>
      </c>
      <c r="E5930" s="277" t="s">
        <v>1339</v>
      </c>
      <c r="F5930" s="279" t="s">
        <v>881</v>
      </c>
    </row>
    <row r="5931" spans="1:6" x14ac:dyDescent="0.3">
      <c r="A5931" s="264" t="str">
        <f t="shared" si="92"/>
        <v>Mount ZionIL</v>
      </c>
      <c r="B5931" s="269">
        <v>62549</v>
      </c>
      <c r="C5931" s="270" t="s">
        <v>4856</v>
      </c>
      <c r="D5931" s="270" t="s">
        <v>1289</v>
      </c>
      <c r="E5931" s="277" t="s">
        <v>929</v>
      </c>
      <c r="F5931" s="279" t="s">
        <v>881</v>
      </c>
    </row>
    <row r="5932" spans="1:6" x14ac:dyDescent="0.3">
      <c r="A5932" s="264" t="str">
        <f t="shared" si="92"/>
        <v>MomenceIL</v>
      </c>
      <c r="B5932" s="269">
        <v>60954</v>
      </c>
      <c r="C5932" s="270" t="s">
        <v>4857</v>
      </c>
      <c r="D5932" s="270" t="s">
        <v>1289</v>
      </c>
      <c r="E5932" s="277" t="s">
        <v>1317</v>
      </c>
      <c r="F5932" s="279" t="s">
        <v>881</v>
      </c>
    </row>
    <row r="5933" spans="1:6" x14ac:dyDescent="0.3">
      <c r="A5933" s="264" t="str">
        <f t="shared" si="92"/>
        <v>Spring ValleyIL</v>
      </c>
      <c r="B5933" s="269">
        <v>61362</v>
      </c>
      <c r="C5933" s="270" t="s">
        <v>2541</v>
      </c>
      <c r="D5933" s="270" t="s">
        <v>1289</v>
      </c>
      <c r="E5933" s="277" t="s">
        <v>1323</v>
      </c>
      <c r="F5933" s="279" t="s">
        <v>881</v>
      </c>
    </row>
    <row r="5934" spans="1:6" x14ac:dyDescent="0.3">
      <c r="A5934" s="264" t="str">
        <f t="shared" si="92"/>
        <v>EurekaIL</v>
      </c>
      <c r="B5934" s="269">
        <v>61530</v>
      </c>
      <c r="C5934" s="270" t="s">
        <v>2726</v>
      </c>
      <c r="D5934" s="270" t="s">
        <v>1289</v>
      </c>
      <c r="E5934" s="277" t="s">
        <v>1327</v>
      </c>
      <c r="F5934" s="279" t="s">
        <v>881</v>
      </c>
    </row>
    <row r="5935" spans="1:6" x14ac:dyDescent="0.3">
      <c r="A5935" s="264" t="str">
        <f t="shared" si="92"/>
        <v>University ParkIL</v>
      </c>
      <c r="B5935" s="269">
        <v>60484</v>
      </c>
      <c r="C5935" s="270" t="s">
        <v>3651</v>
      </c>
      <c r="D5935" s="270" t="s">
        <v>1289</v>
      </c>
      <c r="E5935" s="277" t="s">
        <v>927</v>
      </c>
      <c r="F5935" s="279" t="s">
        <v>881</v>
      </c>
    </row>
    <row r="5936" spans="1:6" x14ac:dyDescent="0.3">
      <c r="A5936" s="264" t="str">
        <f t="shared" si="92"/>
        <v>CarbondaleIL</v>
      </c>
      <c r="B5936" s="269">
        <v>62902</v>
      </c>
      <c r="C5936" s="270" t="s">
        <v>3292</v>
      </c>
      <c r="D5936" s="270" t="s">
        <v>1289</v>
      </c>
      <c r="E5936" s="277" t="s">
        <v>1296</v>
      </c>
      <c r="F5936" s="279" t="s">
        <v>881</v>
      </c>
    </row>
    <row r="5937" spans="1:6" x14ac:dyDescent="0.3">
      <c r="A5937" s="264" t="str">
        <f t="shared" si="92"/>
        <v>FultonIL</v>
      </c>
      <c r="B5937" s="269">
        <v>61252</v>
      </c>
      <c r="C5937" s="270" t="s">
        <v>1987</v>
      </c>
      <c r="D5937" s="270" t="s">
        <v>1289</v>
      </c>
      <c r="E5937" s="277" t="s">
        <v>1078</v>
      </c>
      <c r="F5937" s="279" t="s">
        <v>881</v>
      </c>
    </row>
    <row r="5938" spans="1:6" x14ac:dyDescent="0.3">
      <c r="A5938" s="264" t="str">
        <f t="shared" si="92"/>
        <v>Coal ValleyIL</v>
      </c>
      <c r="B5938" s="269">
        <v>61240</v>
      </c>
      <c r="C5938" s="270" t="s">
        <v>4858</v>
      </c>
      <c r="D5938" s="270" t="s">
        <v>1289</v>
      </c>
      <c r="E5938" s="277" t="s">
        <v>1228</v>
      </c>
      <c r="F5938" s="279" t="s">
        <v>881</v>
      </c>
    </row>
    <row r="5939" spans="1:6" x14ac:dyDescent="0.3">
      <c r="A5939" s="264" t="str">
        <f t="shared" si="92"/>
        <v>PeotoneIL</v>
      </c>
      <c r="B5939" s="269">
        <v>60468</v>
      </c>
      <c r="C5939" s="270" t="s">
        <v>4859</v>
      </c>
      <c r="D5939" s="270" t="s">
        <v>1289</v>
      </c>
      <c r="E5939" s="277" t="s">
        <v>927</v>
      </c>
      <c r="F5939" s="279" t="s">
        <v>881</v>
      </c>
    </row>
    <row r="5940" spans="1:6" x14ac:dyDescent="0.3">
      <c r="A5940" s="264" t="str">
        <f t="shared" si="92"/>
        <v>PeoriaIL</v>
      </c>
      <c r="B5940" s="269">
        <v>61606</v>
      </c>
      <c r="C5940" s="270" t="s">
        <v>1327</v>
      </c>
      <c r="D5940" s="270" t="s">
        <v>1289</v>
      </c>
      <c r="E5940" s="277" t="s">
        <v>1327</v>
      </c>
      <c r="F5940" s="279" t="s">
        <v>881</v>
      </c>
    </row>
    <row r="5941" spans="1:6" x14ac:dyDescent="0.3">
      <c r="A5941" s="264" t="str">
        <f t="shared" si="92"/>
        <v>FreeburgIL</v>
      </c>
      <c r="B5941" s="269">
        <v>62243</v>
      </c>
      <c r="C5941" s="270" t="s">
        <v>4860</v>
      </c>
      <c r="D5941" s="270" t="s">
        <v>1289</v>
      </c>
      <c r="E5941" s="277" t="s">
        <v>1339</v>
      </c>
      <c r="F5941" s="279" t="s">
        <v>881</v>
      </c>
    </row>
    <row r="5942" spans="1:6" x14ac:dyDescent="0.3">
      <c r="A5942" s="264" t="str">
        <f t="shared" si="92"/>
        <v>Johnston CityIL</v>
      </c>
      <c r="B5942" s="269">
        <v>62951</v>
      </c>
      <c r="C5942" s="270" t="s">
        <v>4861</v>
      </c>
      <c r="D5942" s="270" t="s">
        <v>1289</v>
      </c>
      <c r="E5942" s="277" t="s">
        <v>1296</v>
      </c>
      <c r="F5942" s="279" t="s">
        <v>881</v>
      </c>
    </row>
    <row r="5943" spans="1:6" x14ac:dyDescent="0.3">
      <c r="A5943" s="264" t="str">
        <f t="shared" si="92"/>
        <v>Saint JosephIL</v>
      </c>
      <c r="B5943" s="269">
        <v>61873</v>
      </c>
      <c r="C5943" s="270" t="s">
        <v>4862</v>
      </c>
      <c r="D5943" s="270" t="s">
        <v>1289</v>
      </c>
      <c r="E5943" s="277" t="s">
        <v>1299</v>
      </c>
      <c r="F5943" s="279" t="s">
        <v>881</v>
      </c>
    </row>
    <row r="5944" spans="1:6" x14ac:dyDescent="0.3">
      <c r="A5944" s="264" t="str">
        <f t="shared" si="92"/>
        <v>LebanonIL</v>
      </c>
      <c r="B5944" s="269">
        <v>62254</v>
      </c>
      <c r="C5944" s="270" t="s">
        <v>1684</v>
      </c>
      <c r="D5944" s="270" t="s">
        <v>1289</v>
      </c>
      <c r="E5944" s="277" t="s">
        <v>1339</v>
      </c>
      <c r="F5944" s="279" t="s">
        <v>881</v>
      </c>
    </row>
    <row r="5945" spans="1:6" x14ac:dyDescent="0.3">
      <c r="A5945" s="264" t="str">
        <f t="shared" si="92"/>
        <v>WinnebagoIL</v>
      </c>
      <c r="B5945" s="269">
        <v>61088</v>
      </c>
      <c r="C5945" s="270" t="s">
        <v>4863</v>
      </c>
      <c r="D5945" s="270" t="s">
        <v>1289</v>
      </c>
      <c r="E5945" s="277" t="s">
        <v>1335</v>
      </c>
      <c r="F5945" s="279" t="s">
        <v>881</v>
      </c>
    </row>
    <row r="5946" spans="1:6" x14ac:dyDescent="0.3">
      <c r="A5946" s="264" t="str">
        <f t="shared" si="92"/>
        <v>RochesterIL</v>
      </c>
      <c r="B5946" s="269">
        <v>62563</v>
      </c>
      <c r="C5946" s="270" t="s">
        <v>1657</v>
      </c>
      <c r="D5946" s="270" t="s">
        <v>1289</v>
      </c>
      <c r="E5946" s="277" t="s">
        <v>1337</v>
      </c>
      <c r="F5946" s="279" t="s">
        <v>881</v>
      </c>
    </row>
    <row r="5947" spans="1:6" x14ac:dyDescent="0.3">
      <c r="A5947" s="264" t="str">
        <f t="shared" si="92"/>
        <v>Willow SpringsIL</v>
      </c>
      <c r="B5947" s="269">
        <v>60480</v>
      </c>
      <c r="C5947" s="270" t="s">
        <v>4864</v>
      </c>
      <c r="D5947" s="270" t="s">
        <v>1289</v>
      </c>
      <c r="E5947" s="277" t="s">
        <v>927</v>
      </c>
      <c r="F5947" s="279" t="s">
        <v>881</v>
      </c>
    </row>
    <row r="5948" spans="1:6" x14ac:dyDescent="0.3">
      <c r="A5948" s="264" t="str">
        <f t="shared" si="92"/>
        <v>AledoIL</v>
      </c>
      <c r="B5948" s="269">
        <v>61231</v>
      </c>
      <c r="C5948" s="270" t="s">
        <v>4865</v>
      </c>
      <c r="D5948" s="270" t="s">
        <v>1289</v>
      </c>
      <c r="E5948" s="277" t="s">
        <v>1228</v>
      </c>
      <c r="F5948" s="279" t="s">
        <v>881</v>
      </c>
    </row>
    <row r="5949" spans="1:6" x14ac:dyDescent="0.3">
      <c r="A5949" s="264" t="str">
        <f t="shared" si="92"/>
        <v>PaxtonIL</v>
      </c>
      <c r="B5949" s="269">
        <v>60957</v>
      </c>
      <c r="C5949" s="270" t="s">
        <v>4866</v>
      </c>
      <c r="D5949" s="270" t="s">
        <v>1289</v>
      </c>
      <c r="E5949" s="277" t="s">
        <v>1299</v>
      </c>
      <c r="F5949" s="279" t="s">
        <v>881</v>
      </c>
    </row>
    <row r="5950" spans="1:6" x14ac:dyDescent="0.3">
      <c r="A5950" s="264" t="str">
        <f t="shared" si="92"/>
        <v>Creve CoeurIL</v>
      </c>
      <c r="B5950" s="269">
        <v>61610</v>
      </c>
      <c r="C5950" s="270" t="s">
        <v>4867</v>
      </c>
      <c r="D5950" s="270" t="s">
        <v>1289</v>
      </c>
      <c r="E5950" s="277" t="s">
        <v>1327</v>
      </c>
      <c r="F5950" s="279" t="s">
        <v>881</v>
      </c>
    </row>
    <row r="5951" spans="1:6" x14ac:dyDescent="0.3">
      <c r="A5951" s="264" t="str">
        <f t="shared" si="92"/>
        <v>BraidwoodIL</v>
      </c>
      <c r="B5951" s="269">
        <v>60408</v>
      </c>
      <c r="C5951" s="270" t="s">
        <v>4868</v>
      </c>
      <c r="D5951" s="270" t="s">
        <v>1289</v>
      </c>
      <c r="E5951" s="277" t="s">
        <v>927</v>
      </c>
      <c r="F5951" s="279" t="s">
        <v>881</v>
      </c>
    </row>
    <row r="5952" spans="1:6" x14ac:dyDescent="0.3">
      <c r="A5952" s="264" t="str">
        <f t="shared" si="92"/>
        <v>East Saint LouisIL</v>
      </c>
      <c r="B5952" s="269">
        <v>62201</v>
      </c>
      <c r="C5952" s="270" t="s">
        <v>4853</v>
      </c>
      <c r="D5952" s="270" t="s">
        <v>1289</v>
      </c>
      <c r="E5952" s="277" t="s">
        <v>1339</v>
      </c>
      <c r="F5952" s="279" t="s">
        <v>881</v>
      </c>
    </row>
    <row r="5953" spans="1:6" x14ac:dyDescent="0.3">
      <c r="A5953" s="264" t="str">
        <f t="shared" si="92"/>
        <v>AuburnIL</v>
      </c>
      <c r="B5953" s="269">
        <v>62615</v>
      </c>
      <c r="C5953" s="270" t="s">
        <v>954</v>
      </c>
      <c r="D5953" s="270" t="s">
        <v>1289</v>
      </c>
      <c r="E5953" s="277" t="s">
        <v>1337</v>
      </c>
      <c r="F5953" s="279" t="s">
        <v>881</v>
      </c>
    </row>
    <row r="5954" spans="1:6" x14ac:dyDescent="0.3">
      <c r="A5954" s="264" t="str">
        <f t="shared" si="92"/>
        <v>RivertonIL</v>
      </c>
      <c r="B5954" s="269">
        <v>62561</v>
      </c>
      <c r="C5954" s="270" t="s">
        <v>2405</v>
      </c>
      <c r="D5954" s="270" t="s">
        <v>1289</v>
      </c>
      <c r="E5954" s="277" t="s">
        <v>1337</v>
      </c>
      <c r="F5954" s="279" t="s">
        <v>881</v>
      </c>
    </row>
    <row r="5955" spans="1:6" x14ac:dyDescent="0.3">
      <c r="A5955" s="264" t="str">
        <f t="shared" si="92"/>
        <v>Fox River GroveIL</v>
      </c>
      <c r="B5955" s="269">
        <v>60021</v>
      </c>
      <c r="C5955" s="270" t="s">
        <v>4869</v>
      </c>
      <c r="D5955" s="270" t="s">
        <v>1289</v>
      </c>
      <c r="E5955" s="277" t="s">
        <v>927</v>
      </c>
      <c r="F5955" s="279" t="s">
        <v>881</v>
      </c>
    </row>
    <row r="5956" spans="1:6" x14ac:dyDescent="0.3">
      <c r="A5956" s="264" t="str">
        <f t="shared" ref="A5956:A6019" si="93">CONCATENATE(C5956,D5956)</f>
        <v>ShermanIL</v>
      </c>
      <c r="B5956" s="269">
        <v>62684</v>
      </c>
      <c r="C5956" s="270" t="s">
        <v>3520</v>
      </c>
      <c r="D5956" s="270" t="s">
        <v>1289</v>
      </c>
      <c r="E5956" s="277" t="s">
        <v>1337</v>
      </c>
      <c r="F5956" s="279" t="s">
        <v>881</v>
      </c>
    </row>
    <row r="5957" spans="1:6" x14ac:dyDescent="0.3">
      <c r="A5957" s="264" t="str">
        <f t="shared" si="93"/>
        <v>Cherry ValleyIL</v>
      </c>
      <c r="B5957" s="269">
        <v>61016</v>
      </c>
      <c r="C5957" s="270" t="s">
        <v>4870</v>
      </c>
      <c r="D5957" s="270" t="s">
        <v>1289</v>
      </c>
      <c r="E5957" s="277" t="s">
        <v>1335</v>
      </c>
      <c r="F5957" s="279" t="s">
        <v>881</v>
      </c>
    </row>
    <row r="5958" spans="1:6" x14ac:dyDescent="0.3">
      <c r="A5958" s="264" t="str">
        <f t="shared" si="93"/>
        <v>DwightIL</v>
      </c>
      <c r="B5958" s="269">
        <v>60420</v>
      </c>
      <c r="C5958" s="270" t="s">
        <v>4871</v>
      </c>
      <c r="D5958" s="270" t="s">
        <v>1289</v>
      </c>
      <c r="E5958" s="277" t="s">
        <v>1329</v>
      </c>
      <c r="F5958" s="279" t="s">
        <v>881</v>
      </c>
    </row>
    <row r="5959" spans="1:6" x14ac:dyDescent="0.3">
      <c r="A5959" s="264" t="str">
        <f t="shared" si="93"/>
        <v>OglesbyIL</v>
      </c>
      <c r="B5959" s="269">
        <v>61348</v>
      </c>
      <c r="C5959" s="270" t="s">
        <v>4872</v>
      </c>
      <c r="D5959" s="270" t="s">
        <v>1289</v>
      </c>
      <c r="E5959" s="277" t="s">
        <v>1323</v>
      </c>
      <c r="F5959" s="279" t="s">
        <v>881</v>
      </c>
    </row>
    <row r="5960" spans="1:6" x14ac:dyDescent="0.3">
      <c r="A5960" s="264" t="str">
        <f t="shared" si="93"/>
        <v>Sun River TerraceIL</v>
      </c>
      <c r="B5960" s="269">
        <v>60964</v>
      </c>
      <c r="C5960" s="270" t="s">
        <v>4873</v>
      </c>
      <c r="D5960" s="270" t="s">
        <v>1289</v>
      </c>
      <c r="E5960" s="277" t="s">
        <v>1317</v>
      </c>
      <c r="F5960" s="279" t="s">
        <v>881</v>
      </c>
    </row>
    <row r="5961" spans="1:6" x14ac:dyDescent="0.3">
      <c r="A5961" s="264" t="str">
        <f t="shared" si="93"/>
        <v>Olympia FieldsIL</v>
      </c>
      <c r="B5961" s="269">
        <v>60461</v>
      </c>
      <c r="C5961" s="270" t="s">
        <v>4874</v>
      </c>
      <c r="D5961" s="270" t="s">
        <v>1289</v>
      </c>
      <c r="E5961" s="277" t="s">
        <v>927</v>
      </c>
      <c r="F5961" s="279" t="s">
        <v>881</v>
      </c>
    </row>
    <row r="5962" spans="1:6" x14ac:dyDescent="0.3">
      <c r="A5962" s="264" t="str">
        <f t="shared" si="93"/>
        <v>GillespieIL</v>
      </c>
      <c r="B5962" s="269">
        <v>62033</v>
      </c>
      <c r="C5962" s="270" t="s">
        <v>4875</v>
      </c>
      <c r="D5962" s="270" t="s">
        <v>1289</v>
      </c>
      <c r="E5962" s="277" t="s">
        <v>1339</v>
      </c>
      <c r="F5962" s="279" t="s">
        <v>881</v>
      </c>
    </row>
    <row r="5963" spans="1:6" x14ac:dyDescent="0.3">
      <c r="A5963" s="264" t="str">
        <f t="shared" si="93"/>
        <v>DupoIL</v>
      </c>
      <c r="B5963" s="269">
        <v>62239</v>
      </c>
      <c r="C5963" s="270" t="s">
        <v>4876</v>
      </c>
      <c r="D5963" s="270" t="s">
        <v>1289</v>
      </c>
      <c r="E5963" s="277" t="s">
        <v>1339</v>
      </c>
      <c r="F5963" s="279" t="s">
        <v>881</v>
      </c>
    </row>
    <row r="5964" spans="1:6" x14ac:dyDescent="0.3">
      <c r="A5964" s="264" t="str">
        <f t="shared" si="93"/>
        <v>GeorgetownIL</v>
      </c>
      <c r="B5964" s="269">
        <v>61846</v>
      </c>
      <c r="C5964" s="270" t="s">
        <v>2162</v>
      </c>
      <c r="D5964" s="270" t="s">
        <v>1289</v>
      </c>
      <c r="E5964" s="277" t="s">
        <v>1304</v>
      </c>
      <c r="F5964" s="279" t="s">
        <v>881</v>
      </c>
    </row>
    <row r="5965" spans="1:6" x14ac:dyDescent="0.3">
      <c r="A5965" s="264" t="str">
        <f t="shared" si="93"/>
        <v>WestvilleIL</v>
      </c>
      <c r="B5965" s="269">
        <v>61883</v>
      </c>
      <c r="C5965" s="270" t="s">
        <v>4877</v>
      </c>
      <c r="D5965" s="270" t="s">
        <v>1289</v>
      </c>
      <c r="E5965" s="277" t="s">
        <v>1304</v>
      </c>
      <c r="F5965" s="279" t="s">
        <v>881</v>
      </c>
    </row>
    <row r="5966" spans="1:6" x14ac:dyDescent="0.3">
      <c r="A5966" s="264" t="str">
        <f t="shared" si="93"/>
        <v>FairburyIL</v>
      </c>
      <c r="B5966" s="269">
        <v>61739</v>
      </c>
      <c r="C5966" s="270" t="s">
        <v>4878</v>
      </c>
      <c r="D5966" s="270" t="s">
        <v>1289</v>
      </c>
      <c r="E5966" s="277" t="s">
        <v>1329</v>
      </c>
      <c r="F5966" s="279" t="s">
        <v>881</v>
      </c>
    </row>
    <row r="5967" spans="1:6" x14ac:dyDescent="0.3">
      <c r="A5967" s="264" t="str">
        <f t="shared" si="93"/>
        <v>Gibson CityIL</v>
      </c>
      <c r="B5967" s="269">
        <v>60936</v>
      </c>
      <c r="C5967" s="270" t="s">
        <v>4879</v>
      </c>
      <c r="D5967" s="270" t="s">
        <v>1289</v>
      </c>
      <c r="E5967" s="277" t="s">
        <v>1299</v>
      </c>
      <c r="F5967" s="279" t="s">
        <v>881</v>
      </c>
    </row>
    <row r="5968" spans="1:6" x14ac:dyDescent="0.3">
      <c r="A5968" s="264" t="str">
        <f t="shared" si="93"/>
        <v>TrentonIL</v>
      </c>
      <c r="B5968" s="269">
        <v>62293</v>
      </c>
      <c r="C5968" s="270" t="s">
        <v>1838</v>
      </c>
      <c r="D5968" s="270" t="s">
        <v>1289</v>
      </c>
      <c r="E5968" s="277" t="s">
        <v>1339</v>
      </c>
      <c r="F5968" s="279" t="s">
        <v>881</v>
      </c>
    </row>
    <row r="5969" spans="1:6" x14ac:dyDescent="0.3">
      <c r="A5969" s="264" t="str">
        <f t="shared" si="93"/>
        <v>HometownIL</v>
      </c>
      <c r="B5969" s="269">
        <v>60456</v>
      </c>
      <c r="C5969" s="270" t="s">
        <v>4880</v>
      </c>
      <c r="D5969" s="270" t="s">
        <v>1289</v>
      </c>
      <c r="E5969" s="277" t="s">
        <v>927</v>
      </c>
      <c r="F5969" s="279" t="s">
        <v>881</v>
      </c>
    </row>
    <row r="5970" spans="1:6" x14ac:dyDescent="0.3">
      <c r="A5970" s="264" t="str">
        <f t="shared" si="93"/>
        <v>RobbinsIL</v>
      </c>
      <c r="B5970" s="269">
        <v>60472</v>
      </c>
      <c r="C5970" s="270" t="s">
        <v>3214</v>
      </c>
      <c r="D5970" s="270" t="s">
        <v>1289</v>
      </c>
      <c r="E5970" s="277" t="s">
        <v>927</v>
      </c>
      <c r="F5970" s="279" t="s">
        <v>881</v>
      </c>
    </row>
    <row r="5971" spans="1:6" x14ac:dyDescent="0.3">
      <c r="A5971" s="264" t="str">
        <f t="shared" si="93"/>
        <v>PosenIL</v>
      </c>
      <c r="B5971" s="269">
        <v>60469</v>
      </c>
      <c r="C5971" s="270" t="s">
        <v>4881</v>
      </c>
      <c r="D5971" s="270" t="s">
        <v>1289</v>
      </c>
      <c r="E5971" s="277" t="s">
        <v>927</v>
      </c>
      <c r="F5971" s="279" t="s">
        <v>881</v>
      </c>
    </row>
    <row r="5972" spans="1:6" x14ac:dyDescent="0.3">
      <c r="A5972" s="264" t="str">
        <f t="shared" si="93"/>
        <v>BerkeleyIL</v>
      </c>
      <c r="B5972" s="269">
        <v>60163</v>
      </c>
      <c r="C5972" s="270" t="s">
        <v>2734</v>
      </c>
      <c r="D5972" s="270" t="s">
        <v>1289</v>
      </c>
      <c r="E5972" s="277" t="s">
        <v>927</v>
      </c>
      <c r="F5972" s="279" t="s">
        <v>881</v>
      </c>
    </row>
    <row r="5973" spans="1:6" x14ac:dyDescent="0.3">
      <c r="A5973" s="264" t="str">
        <f t="shared" si="93"/>
        <v>HighwoodIL</v>
      </c>
      <c r="B5973" s="269">
        <v>60040</v>
      </c>
      <c r="C5973" s="270" t="s">
        <v>4882</v>
      </c>
      <c r="D5973" s="270" t="s">
        <v>1289</v>
      </c>
      <c r="E5973" s="277" t="s">
        <v>927</v>
      </c>
      <c r="F5973" s="279" t="s">
        <v>881</v>
      </c>
    </row>
    <row r="5974" spans="1:6" x14ac:dyDescent="0.3">
      <c r="A5974" s="264" t="str">
        <f t="shared" si="93"/>
        <v>AltamontIL</v>
      </c>
      <c r="B5974" s="269">
        <v>62411</v>
      </c>
      <c r="C5974" s="270" t="s">
        <v>4883</v>
      </c>
      <c r="D5974" s="270" t="s">
        <v>1289</v>
      </c>
      <c r="E5974" s="277" t="s">
        <v>1310</v>
      </c>
      <c r="F5974" s="279" t="s">
        <v>881</v>
      </c>
    </row>
    <row r="5975" spans="1:6" x14ac:dyDescent="0.3">
      <c r="A5975" s="264" t="str">
        <f t="shared" si="93"/>
        <v>SmithtonIL</v>
      </c>
      <c r="B5975" s="269">
        <v>62285</v>
      </c>
      <c r="C5975" s="270" t="s">
        <v>4884</v>
      </c>
      <c r="D5975" s="270" t="s">
        <v>1289</v>
      </c>
      <c r="E5975" s="277" t="s">
        <v>1339</v>
      </c>
      <c r="F5975" s="279" t="s">
        <v>881</v>
      </c>
    </row>
    <row r="5976" spans="1:6" x14ac:dyDescent="0.3">
      <c r="A5976" s="264" t="str">
        <f t="shared" si="93"/>
        <v>SomonaukIL</v>
      </c>
      <c r="B5976" s="269">
        <v>60552</v>
      </c>
      <c r="C5976" s="270" t="s">
        <v>4885</v>
      </c>
      <c r="D5976" s="270" t="s">
        <v>1289</v>
      </c>
      <c r="E5976" s="277" t="s">
        <v>1323</v>
      </c>
      <c r="F5976" s="279" t="s">
        <v>881</v>
      </c>
    </row>
    <row r="5977" spans="1:6" x14ac:dyDescent="0.3">
      <c r="A5977" s="264" t="str">
        <f t="shared" si="93"/>
        <v>Port ByronIL</v>
      </c>
      <c r="B5977" s="269">
        <v>61275</v>
      </c>
      <c r="C5977" s="270" t="s">
        <v>4886</v>
      </c>
      <c r="D5977" s="270" t="s">
        <v>1289</v>
      </c>
      <c r="E5977" s="277" t="s">
        <v>1228</v>
      </c>
      <c r="F5977" s="279" t="s">
        <v>881</v>
      </c>
    </row>
    <row r="5978" spans="1:6" x14ac:dyDescent="0.3">
      <c r="A5978" s="264" t="str">
        <f t="shared" si="93"/>
        <v>Le RoyIL</v>
      </c>
      <c r="B5978" s="269">
        <v>61752</v>
      </c>
      <c r="C5978" s="270" t="s">
        <v>4887</v>
      </c>
      <c r="D5978" s="270" t="s">
        <v>1289</v>
      </c>
      <c r="E5978" s="277" t="s">
        <v>1291</v>
      </c>
      <c r="F5978" s="279" t="s">
        <v>881</v>
      </c>
    </row>
    <row r="5979" spans="1:6" x14ac:dyDescent="0.3">
      <c r="A5979" s="264" t="str">
        <f t="shared" si="93"/>
        <v>RichmondIL</v>
      </c>
      <c r="B5979" s="269">
        <v>60071</v>
      </c>
      <c r="C5979" s="270" t="s">
        <v>1393</v>
      </c>
      <c r="D5979" s="270" t="s">
        <v>1289</v>
      </c>
      <c r="E5979" s="277" t="s">
        <v>927</v>
      </c>
      <c r="F5979" s="279" t="s">
        <v>881</v>
      </c>
    </row>
    <row r="5980" spans="1:6" x14ac:dyDescent="0.3">
      <c r="A5980" s="264" t="str">
        <f t="shared" si="93"/>
        <v>LenaIL</v>
      </c>
      <c r="B5980" s="269">
        <v>61048</v>
      </c>
      <c r="C5980" s="270" t="s">
        <v>4888</v>
      </c>
      <c r="D5980" s="270" t="s">
        <v>1289</v>
      </c>
      <c r="E5980" s="277" t="s">
        <v>1313</v>
      </c>
      <c r="F5980" s="279" t="s">
        <v>881</v>
      </c>
    </row>
    <row r="5981" spans="1:6" x14ac:dyDescent="0.3">
      <c r="A5981" s="264" t="str">
        <f t="shared" si="93"/>
        <v>VirdenIL</v>
      </c>
      <c r="B5981" s="269">
        <v>62690</v>
      </c>
      <c r="C5981" s="270" t="s">
        <v>4889</v>
      </c>
      <c r="D5981" s="270" t="s">
        <v>1289</v>
      </c>
      <c r="E5981" s="277" t="s">
        <v>1339</v>
      </c>
      <c r="F5981" s="279" t="s">
        <v>881</v>
      </c>
    </row>
    <row r="5982" spans="1:6" x14ac:dyDescent="0.3">
      <c r="A5982" s="264" t="str">
        <f t="shared" si="93"/>
        <v>Mount MorrisIL</v>
      </c>
      <c r="B5982" s="269">
        <v>61054</v>
      </c>
      <c r="C5982" s="270" t="s">
        <v>4890</v>
      </c>
      <c r="D5982" s="270" t="s">
        <v>1289</v>
      </c>
      <c r="E5982" s="277" t="s">
        <v>1333</v>
      </c>
      <c r="F5982" s="279" t="s">
        <v>881</v>
      </c>
    </row>
    <row r="5983" spans="1:6" x14ac:dyDescent="0.3">
      <c r="A5983" s="264" t="str">
        <f t="shared" si="93"/>
        <v>CarthageIL</v>
      </c>
      <c r="B5983" s="269">
        <v>62321</v>
      </c>
      <c r="C5983" s="270" t="s">
        <v>4891</v>
      </c>
      <c r="D5983" s="270" t="s">
        <v>1289</v>
      </c>
      <c r="E5983" s="277" t="s">
        <v>1235</v>
      </c>
      <c r="F5983" s="279" t="s">
        <v>881</v>
      </c>
    </row>
    <row r="5984" spans="1:6" x14ac:dyDescent="0.3">
      <c r="A5984" s="264" t="str">
        <f t="shared" si="93"/>
        <v>ManitoIL</v>
      </c>
      <c r="B5984" s="269">
        <v>61546</v>
      </c>
      <c r="C5984" s="270" t="s">
        <v>4892</v>
      </c>
      <c r="D5984" s="270" t="s">
        <v>1289</v>
      </c>
      <c r="E5984" s="277" t="s">
        <v>1327</v>
      </c>
      <c r="F5984" s="279" t="s">
        <v>881</v>
      </c>
    </row>
    <row r="5985" spans="1:6" x14ac:dyDescent="0.3">
      <c r="A5985" s="264" t="str">
        <f t="shared" si="93"/>
        <v>TremontIL</v>
      </c>
      <c r="B5985" s="269">
        <v>61568</v>
      </c>
      <c r="C5985" s="270" t="s">
        <v>4893</v>
      </c>
      <c r="D5985" s="270" t="s">
        <v>1289</v>
      </c>
      <c r="E5985" s="277" t="s">
        <v>1327</v>
      </c>
      <c r="F5985" s="279" t="s">
        <v>881</v>
      </c>
    </row>
    <row r="5986" spans="1:6" x14ac:dyDescent="0.3">
      <c r="A5986" s="264" t="str">
        <f t="shared" si="93"/>
        <v>TolonoIL</v>
      </c>
      <c r="B5986" s="269">
        <v>61880</v>
      </c>
      <c r="C5986" s="270" t="s">
        <v>4894</v>
      </c>
      <c r="D5986" s="270" t="s">
        <v>1289</v>
      </c>
      <c r="E5986" s="277" t="s">
        <v>1299</v>
      </c>
      <c r="F5986" s="279" t="s">
        <v>881</v>
      </c>
    </row>
    <row r="5987" spans="1:6" x14ac:dyDescent="0.3">
      <c r="A5987" s="264" t="str">
        <f t="shared" si="93"/>
        <v>Oak ParkIL</v>
      </c>
      <c r="B5987" s="269">
        <v>60301</v>
      </c>
      <c r="C5987" s="270" t="s">
        <v>2830</v>
      </c>
      <c r="D5987" s="270" t="s">
        <v>1289</v>
      </c>
      <c r="E5987" s="277" t="s">
        <v>927</v>
      </c>
      <c r="F5987" s="279" t="s">
        <v>881</v>
      </c>
    </row>
    <row r="5988" spans="1:6" x14ac:dyDescent="0.3">
      <c r="A5988" s="264" t="str">
        <f t="shared" si="93"/>
        <v>CortlandIL</v>
      </c>
      <c r="B5988" s="269">
        <v>60112</v>
      </c>
      <c r="C5988" s="270" t="s">
        <v>1909</v>
      </c>
      <c r="D5988" s="270" t="s">
        <v>1289</v>
      </c>
      <c r="E5988" s="277" t="s">
        <v>927</v>
      </c>
      <c r="F5988" s="279" t="s">
        <v>881</v>
      </c>
    </row>
    <row r="5989" spans="1:6" x14ac:dyDescent="0.3">
      <c r="A5989" s="264" t="str">
        <f t="shared" si="93"/>
        <v>MackinawIL</v>
      </c>
      <c r="B5989" s="269">
        <v>61755</v>
      </c>
      <c r="C5989" s="270" t="s">
        <v>4895</v>
      </c>
      <c r="D5989" s="270" t="s">
        <v>1289</v>
      </c>
      <c r="E5989" s="277" t="s">
        <v>1327</v>
      </c>
      <c r="F5989" s="279" t="s">
        <v>881</v>
      </c>
    </row>
    <row r="5990" spans="1:6" x14ac:dyDescent="0.3">
      <c r="A5990" s="264" t="str">
        <f t="shared" si="93"/>
        <v>HeyworthIL</v>
      </c>
      <c r="B5990" s="269">
        <v>61745</v>
      </c>
      <c r="C5990" s="270" t="s">
        <v>4896</v>
      </c>
      <c r="D5990" s="270" t="s">
        <v>1289</v>
      </c>
      <c r="E5990" s="277" t="s">
        <v>1291</v>
      </c>
      <c r="F5990" s="279" t="s">
        <v>881</v>
      </c>
    </row>
    <row r="5991" spans="1:6" x14ac:dyDescent="0.3">
      <c r="A5991" s="264" t="str">
        <f t="shared" si="93"/>
        <v>New BadenIL</v>
      </c>
      <c r="B5991" s="269">
        <v>62265</v>
      </c>
      <c r="C5991" s="270" t="s">
        <v>4897</v>
      </c>
      <c r="D5991" s="270" t="s">
        <v>1289</v>
      </c>
      <c r="E5991" s="277" t="s">
        <v>1339</v>
      </c>
      <c r="F5991" s="279" t="s">
        <v>881</v>
      </c>
    </row>
    <row r="5992" spans="1:6" x14ac:dyDescent="0.3">
      <c r="A5992" s="264" t="str">
        <f t="shared" si="93"/>
        <v>EvanstonIL</v>
      </c>
      <c r="B5992" s="269">
        <v>60203</v>
      </c>
      <c r="C5992" s="270" t="s">
        <v>2398</v>
      </c>
      <c r="D5992" s="270" t="s">
        <v>1289</v>
      </c>
      <c r="E5992" s="277" t="s">
        <v>927</v>
      </c>
      <c r="F5992" s="279" t="s">
        <v>881</v>
      </c>
    </row>
    <row r="5993" spans="1:6" x14ac:dyDescent="0.3">
      <c r="A5993" s="264" t="str">
        <f t="shared" si="93"/>
        <v>El PasoIL</v>
      </c>
      <c r="B5993" s="269">
        <v>61738</v>
      </c>
      <c r="C5993" s="270" t="s">
        <v>1974</v>
      </c>
      <c r="D5993" s="270" t="s">
        <v>1289</v>
      </c>
      <c r="E5993" s="277" t="s">
        <v>1327</v>
      </c>
      <c r="F5993" s="279" t="s">
        <v>881</v>
      </c>
    </row>
    <row r="5994" spans="1:6" x14ac:dyDescent="0.3">
      <c r="A5994" s="264" t="str">
        <f t="shared" si="93"/>
        <v>DavisIL</v>
      </c>
      <c r="B5994" s="269">
        <v>61019</v>
      </c>
      <c r="C5994" s="270" t="s">
        <v>2545</v>
      </c>
      <c r="D5994" s="270" t="s">
        <v>1289</v>
      </c>
      <c r="E5994" s="277" t="s">
        <v>1313</v>
      </c>
      <c r="F5994" s="279" t="s">
        <v>881</v>
      </c>
    </row>
    <row r="5995" spans="1:6" x14ac:dyDescent="0.3">
      <c r="A5995" s="264" t="str">
        <f t="shared" si="93"/>
        <v>PecatonicaIL</v>
      </c>
      <c r="B5995" s="269">
        <v>61063</v>
      </c>
      <c r="C5995" s="270" t="s">
        <v>4898</v>
      </c>
      <c r="D5995" s="270" t="s">
        <v>1289</v>
      </c>
      <c r="E5995" s="277" t="s">
        <v>1335</v>
      </c>
      <c r="F5995" s="279" t="s">
        <v>881</v>
      </c>
    </row>
    <row r="5996" spans="1:6" x14ac:dyDescent="0.3">
      <c r="A5996" s="264" t="str">
        <f t="shared" si="93"/>
        <v>Bunker HillIL</v>
      </c>
      <c r="B5996" s="269">
        <v>62014</v>
      </c>
      <c r="C5996" s="270" t="s">
        <v>4899</v>
      </c>
      <c r="D5996" s="270" t="s">
        <v>1289</v>
      </c>
      <c r="E5996" s="277" t="s">
        <v>1339</v>
      </c>
      <c r="F5996" s="279" t="s">
        <v>881</v>
      </c>
    </row>
    <row r="5997" spans="1:6" x14ac:dyDescent="0.3">
      <c r="A5997" s="264" t="str">
        <f t="shared" si="93"/>
        <v>AmboyIL</v>
      </c>
      <c r="B5997" s="269">
        <v>61310</v>
      </c>
      <c r="C5997" s="270" t="s">
        <v>4900</v>
      </c>
      <c r="D5997" s="270" t="s">
        <v>1289</v>
      </c>
      <c r="E5997" s="277" t="s">
        <v>1308</v>
      </c>
      <c r="F5997" s="279" t="s">
        <v>881</v>
      </c>
    </row>
    <row r="5998" spans="1:6" x14ac:dyDescent="0.3">
      <c r="A5998" s="264" t="str">
        <f t="shared" si="93"/>
        <v>AthensIL</v>
      </c>
      <c r="B5998" s="269">
        <v>62613</v>
      </c>
      <c r="C5998" s="270" t="s">
        <v>995</v>
      </c>
      <c r="D5998" s="270" t="s">
        <v>1289</v>
      </c>
      <c r="E5998" s="277" t="s">
        <v>1337</v>
      </c>
      <c r="F5998" s="279" t="s">
        <v>881</v>
      </c>
    </row>
    <row r="5999" spans="1:6" x14ac:dyDescent="0.3">
      <c r="A5999" s="264" t="str">
        <f t="shared" si="93"/>
        <v>LewistownIL</v>
      </c>
      <c r="B5999" s="269">
        <v>61542</v>
      </c>
      <c r="C5999" s="270" t="s">
        <v>2122</v>
      </c>
      <c r="D5999" s="270" t="s">
        <v>1289</v>
      </c>
      <c r="E5999" s="277" t="s">
        <v>1294</v>
      </c>
      <c r="F5999" s="279" t="s">
        <v>881</v>
      </c>
    </row>
    <row r="6000" spans="1:6" x14ac:dyDescent="0.3">
      <c r="A6000" s="264" t="str">
        <f t="shared" si="93"/>
        <v>KnoxvilleIL</v>
      </c>
      <c r="B6000" s="269">
        <v>61448</v>
      </c>
      <c r="C6000" s="270" t="s">
        <v>2198</v>
      </c>
      <c r="D6000" s="270" t="s">
        <v>1289</v>
      </c>
      <c r="E6000" s="277" t="s">
        <v>1314</v>
      </c>
      <c r="F6000" s="279" t="s">
        <v>881</v>
      </c>
    </row>
    <row r="6001" spans="1:6" x14ac:dyDescent="0.3">
      <c r="A6001" s="264" t="str">
        <f t="shared" si="93"/>
        <v>AbingdonIL</v>
      </c>
      <c r="B6001" s="269">
        <v>61410</v>
      </c>
      <c r="C6001" s="270" t="s">
        <v>4901</v>
      </c>
      <c r="D6001" s="270" t="s">
        <v>1289</v>
      </c>
      <c r="E6001" s="277" t="s">
        <v>1314</v>
      </c>
      <c r="F6001" s="279" t="s">
        <v>881</v>
      </c>
    </row>
    <row r="6002" spans="1:6" x14ac:dyDescent="0.3">
      <c r="A6002" s="264" t="str">
        <f t="shared" si="93"/>
        <v>PoloIL</v>
      </c>
      <c r="B6002" s="269">
        <v>61064</v>
      </c>
      <c r="C6002" s="270" t="s">
        <v>4902</v>
      </c>
      <c r="D6002" s="270" t="s">
        <v>1289</v>
      </c>
      <c r="E6002" s="277" t="s">
        <v>1333</v>
      </c>
      <c r="F6002" s="279" t="s">
        <v>881</v>
      </c>
    </row>
    <row r="6003" spans="1:6" x14ac:dyDescent="0.3">
      <c r="A6003" s="264" t="str">
        <f t="shared" si="93"/>
        <v>Maple ParkIL</v>
      </c>
      <c r="B6003" s="269">
        <v>60151</v>
      </c>
      <c r="C6003" s="270" t="s">
        <v>4903</v>
      </c>
      <c r="D6003" s="270" t="s">
        <v>1289</v>
      </c>
      <c r="E6003" s="277" t="s">
        <v>927</v>
      </c>
      <c r="F6003" s="279" t="s">
        <v>881</v>
      </c>
    </row>
    <row r="6004" spans="1:6" x14ac:dyDescent="0.3">
      <c r="A6004" s="264" t="str">
        <f t="shared" si="93"/>
        <v>HamiltonIL</v>
      </c>
      <c r="B6004" s="269">
        <v>62341</v>
      </c>
      <c r="C6004" s="270" t="s">
        <v>3419</v>
      </c>
      <c r="D6004" s="270" t="s">
        <v>1289</v>
      </c>
      <c r="E6004" s="277" t="s">
        <v>1235</v>
      </c>
      <c r="F6004" s="279" t="s">
        <v>881</v>
      </c>
    </row>
    <row r="6005" spans="1:6" x14ac:dyDescent="0.3">
      <c r="A6005" s="264" t="str">
        <f t="shared" si="93"/>
        <v>GirardIL</v>
      </c>
      <c r="B6005" s="269">
        <v>62640</v>
      </c>
      <c r="C6005" s="270" t="s">
        <v>4189</v>
      </c>
      <c r="D6005" s="270" t="s">
        <v>1289</v>
      </c>
      <c r="E6005" s="277" t="s">
        <v>1339</v>
      </c>
      <c r="F6005" s="279" t="s">
        <v>881</v>
      </c>
    </row>
    <row r="6006" spans="1:6" x14ac:dyDescent="0.3">
      <c r="A6006" s="264" t="str">
        <f t="shared" si="93"/>
        <v>ElwoodIL</v>
      </c>
      <c r="B6006" s="269">
        <v>60421</v>
      </c>
      <c r="C6006" s="270" t="s">
        <v>4904</v>
      </c>
      <c r="D6006" s="270" t="s">
        <v>1289</v>
      </c>
      <c r="E6006" s="277" t="s">
        <v>927</v>
      </c>
      <c r="F6006" s="279" t="s">
        <v>881</v>
      </c>
    </row>
    <row r="6007" spans="1:6" x14ac:dyDescent="0.3">
      <c r="A6007" s="264" t="str">
        <f t="shared" si="93"/>
        <v>CarbondaleIL</v>
      </c>
      <c r="B6007" s="269">
        <v>62903</v>
      </c>
      <c r="C6007" s="270" t="s">
        <v>3292</v>
      </c>
      <c r="D6007" s="270" t="s">
        <v>1289</v>
      </c>
      <c r="E6007" s="277" t="s">
        <v>1296</v>
      </c>
      <c r="F6007" s="279" t="s">
        <v>881</v>
      </c>
    </row>
    <row r="6008" spans="1:6" x14ac:dyDescent="0.3">
      <c r="A6008" s="264" t="str">
        <f t="shared" si="93"/>
        <v>PawneeIL</v>
      </c>
      <c r="B6008" s="269">
        <v>62558</v>
      </c>
      <c r="C6008" s="270" t="s">
        <v>4905</v>
      </c>
      <c r="D6008" s="270" t="s">
        <v>1289</v>
      </c>
      <c r="E6008" s="277" t="s">
        <v>1337</v>
      </c>
      <c r="F6008" s="279" t="s">
        <v>881</v>
      </c>
    </row>
    <row r="6009" spans="1:6" x14ac:dyDescent="0.3">
      <c r="A6009" s="264" t="str">
        <f t="shared" si="93"/>
        <v>Mount OliveIL</v>
      </c>
      <c r="B6009" s="269">
        <v>62069</v>
      </c>
      <c r="C6009" s="270" t="s">
        <v>1318</v>
      </c>
      <c r="D6009" s="270" t="s">
        <v>1289</v>
      </c>
      <c r="E6009" s="277" t="s">
        <v>1339</v>
      </c>
      <c r="F6009" s="279" t="s">
        <v>881</v>
      </c>
    </row>
    <row r="6010" spans="1:6" x14ac:dyDescent="0.3">
      <c r="A6010" s="264" t="str">
        <f t="shared" si="93"/>
        <v>SheridanIL</v>
      </c>
      <c r="B6010" s="269">
        <v>60551</v>
      </c>
      <c r="C6010" s="270" t="s">
        <v>1761</v>
      </c>
      <c r="D6010" s="270" t="s">
        <v>1289</v>
      </c>
      <c r="E6010" s="277" t="s">
        <v>1323</v>
      </c>
      <c r="F6010" s="279" t="s">
        <v>881</v>
      </c>
    </row>
    <row r="6011" spans="1:6" x14ac:dyDescent="0.3">
      <c r="A6011" s="264" t="str">
        <f t="shared" si="93"/>
        <v>ForsythIL</v>
      </c>
      <c r="B6011" s="269">
        <v>62535</v>
      </c>
      <c r="C6011" s="270" t="s">
        <v>4025</v>
      </c>
      <c r="D6011" s="270" t="s">
        <v>1289</v>
      </c>
      <c r="E6011" s="277" t="s">
        <v>929</v>
      </c>
      <c r="F6011" s="279" t="s">
        <v>881</v>
      </c>
    </row>
    <row r="6012" spans="1:6" x14ac:dyDescent="0.3">
      <c r="A6012" s="264" t="str">
        <f t="shared" si="93"/>
        <v>BushnellIL</v>
      </c>
      <c r="B6012" s="269">
        <v>61422</v>
      </c>
      <c r="C6012" s="270" t="s">
        <v>3833</v>
      </c>
      <c r="D6012" s="270" t="s">
        <v>1289</v>
      </c>
      <c r="E6012" s="277" t="s">
        <v>1320</v>
      </c>
      <c r="F6012" s="279" t="s">
        <v>881</v>
      </c>
    </row>
    <row r="6013" spans="1:6" x14ac:dyDescent="0.3">
      <c r="A6013" s="264" t="str">
        <f t="shared" si="93"/>
        <v>MapletonIL</v>
      </c>
      <c r="B6013" s="269">
        <v>61547</v>
      </c>
      <c r="C6013" s="270" t="s">
        <v>4906</v>
      </c>
      <c r="D6013" s="270" t="s">
        <v>1289</v>
      </c>
      <c r="E6013" s="277" t="s">
        <v>1327</v>
      </c>
      <c r="F6013" s="279" t="s">
        <v>881</v>
      </c>
    </row>
    <row r="6014" spans="1:6" x14ac:dyDescent="0.3">
      <c r="A6014" s="264" t="str">
        <f t="shared" si="93"/>
        <v>EarlvilleIL</v>
      </c>
      <c r="B6014" s="269">
        <v>60518</v>
      </c>
      <c r="C6014" s="270" t="s">
        <v>4907</v>
      </c>
      <c r="D6014" s="270" t="s">
        <v>1289</v>
      </c>
      <c r="E6014" s="277" t="s">
        <v>1323</v>
      </c>
      <c r="F6014" s="279" t="s">
        <v>881</v>
      </c>
    </row>
    <row r="6015" spans="1:6" x14ac:dyDescent="0.3">
      <c r="A6015" s="264" t="str">
        <f t="shared" si="93"/>
        <v>FarmingtonIL</v>
      </c>
      <c r="B6015" s="269">
        <v>61531</v>
      </c>
      <c r="C6015" s="270" t="s">
        <v>1673</v>
      </c>
      <c r="D6015" s="270" t="s">
        <v>1289</v>
      </c>
      <c r="E6015" s="277" t="s">
        <v>1294</v>
      </c>
      <c r="F6015" s="279" t="s">
        <v>881</v>
      </c>
    </row>
    <row r="6016" spans="1:6" x14ac:dyDescent="0.3">
      <c r="A6016" s="264" t="str">
        <f t="shared" si="93"/>
        <v>GalvaIL</v>
      </c>
      <c r="B6016" s="269">
        <v>61434</v>
      </c>
      <c r="C6016" s="270" t="s">
        <v>4908</v>
      </c>
      <c r="D6016" s="270" t="s">
        <v>1289</v>
      </c>
      <c r="E6016" s="277" t="s">
        <v>1228</v>
      </c>
      <c r="F6016" s="279" t="s">
        <v>881</v>
      </c>
    </row>
    <row r="6017" spans="1:6" x14ac:dyDescent="0.3">
      <c r="A6017" s="264" t="str">
        <f t="shared" si="93"/>
        <v>MarseillesIL</v>
      </c>
      <c r="B6017" s="269">
        <v>61360</v>
      </c>
      <c r="C6017" s="270" t="s">
        <v>4832</v>
      </c>
      <c r="D6017" s="270" t="s">
        <v>1289</v>
      </c>
      <c r="E6017" s="277" t="s">
        <v>1323</v>
      </c>
      <c r="F6017" s="279" t="s">
        <v>881</v>
      </c>
    </row>
    <row r="6018" spans="1:6" x14ac:dyDescent="0.3">
      <c r="A6018" s="264" t="str">
        <f t="shared" si="93"/>
        <v>TeutopolisIL</v>
      </c>
      <c r="B6018" s="269">
        <v>62467</v>
      </c>
      <c r="C6018" s="270" t="s">
        <v>4909</v>
      </c>
      <c r="D6018" s="270" t="s">
        <v>1289</v>
      </c>
      <c r="E6018" s="277" t="s">
        <v>1310</v>
      </c>
      <c r="F6018" s="279" t="s">
        <v>881</v>
      </c>
    </row>
    <row r="6019" spans="1:6" x14ac:dyDescent="0.3">
      <c r="A6019" s="264" t="str">
        <f t="shared" si="93"/>
        <v>Rosewood HeightsIL</v>
      </c>
      <c r="B6019" s="269">
        <v>62018</v>
      </c>
      <c r="C6019" s="270" t="s">
        <v>4910</v>
      </c>
      <c r="D6019" s="270" t="s">
        <v>1289</v>
      </c>
      <c r="E6019" s="277" t="s">
        <v>1339</v>
      </c>
      <c r="F6019" s="279" t="s">
        <v>881</v>
      </c>
    </row>
    <row r="6020" spans="1:6" x14ac:dyDescent="0.3">
      <c r="A6020" s="264" t="str">
        <f t="shared" ref="A6020:A6083" si="94">CONCATENATE(C6020,D6020)</f>
        <v>GreenupIL</v>
      </c>
      <c r="B6020" s="269">
        <v>62428</v>
      </c>
      <c r="C6020" s="270" t="s">
        <v>4911</v>
      </c>
      <c r="D6020" s="270" t="s">
        <v>1289</v>
      </c>
      <c r="E6020" s="277" t="s">
        <v>1301</v>
      </c>
      <c r="F6020" s="279" t="s">
        <v>881</v>
      </c>
    </row>
    <row r="6021" spans="1:6" x14ac:dyDescent="0.3">
      <c r="A6021" s="264" t="str">
        <f t="shared" si="94"/>
        <v>OakwoodIL</v>
      </c>
      <c r="B6021" s="269">
        <v>61858</v>
      </c>
      <c r="C6021" s="270" t="s">
        <v>4050</v>
      </c>
      <c r="D6021" s="270" t="s">
        <v>1289</v>
      </c>
      <c r="E6021" s="277" t="s">
        <v>1304</v>
      </c>
      <c r="F6021" s="279" t="s">
        <v>881</v>
      </c>
    </row>
    <row r="6022" spans="1:6" x14ac:dyDescent="0.3">
      <c r="A6022" s="264" t="str">
        <f t="shared" si="94"/>
        <v>WinchesterIL</v>
      </c>
      <c r="B6022" s="269">
        <v>62694</v>
      </c>
      <c r="C6022" s="270" t="s">
        <v>2304</v>
      </c>
      <c r="D6022" s="270" t="s">
        <v>1289</v>
      </c>
      <c r="E6022" s="277" t="s">
        <v>1034</v>
      </c>
      <c r="F6022" s="279" t="s">
        <v>881</v>
      </c>
    </row>
    <row r="6023" spans="1:6" x14ac:dyDescent="0.3">
      <c r="A6023" s="264" t="str">
        <f t="shared" si="94"/>
        <v>PocahontasIL</v>
      </c>
      <c r="B6023" s="269">
        <v>62275</v>
      </c>
      <c r="C6023" s="270" t="s">
        <v>4912</v>
      </c>
      <c r="D6023" s="270" t="s">
        <v>1289</v>
      </c>
      <c r="E6023" s="277" t="s">
        <v>1339</v>
      </c>
      <c r="F6023" s="279" t="s">
        <v>881</v>
      </c>
    </row>
    <row r="6024" spans="1:6" x14ac:dyDescent="0.3">
      <c r="A6024" s="264" t="str">
        <f t="shared" si="94"/>
        <v>ProphetstownIL</v>
      </c>
      <c r="B6024" s="269">
        <v>61277</v>
      </c>
      <c r="C6024" s="270" t="s">
        <v>4913</v>
      </c>
      <c r="D6024" s="270" t="s">
        <v>1289</v>
      </c>
      <c r="E6024" s="277" t="s">
        <v>1078</v>
      </c>
      <c r="F6024" s="279" t="s">
        <v>881</v>
      </c>
    </row>
    <row r="6025" spans="1:6" x14ac:dyDescent="0.3">
      <c r="A6025" s="264" t="str">
        <f t="shared" si="94"/>
        <v>NeogaIL</v>
      </c>
      <c r="B6025" s="269">
        <v>62447</v>
      </c>
      <c r="C6025" s="270" t="s">
        <v>4914</v>
      </c>
      <c r="D6025" s="270" t="s">
        <v>1289</v>
      </c>
      <c r="E6025" s="277" t="s">
        <v>1301</v>
      </c>
      <c r="F6025" s="279" t="s">
        <v>881</v>
      </c>
    </row>
    <row r="6026" spans="1:6" x14ac:dyDescent="0.3">
      <c r="A6026" s="264" t="str">
        <f t="shared" si="94"/>
        <v>Hanna CityIL</v>
      </c>
      <c r="B6026" s="269">
        <v>61536</v>
      </c>
      <c r="C6026" s="270" t="s">
        <v>4915</v>
      </c>
      <c r="D6026" s="270" t="s">
        <v>1289</v>
      </c>
      <c r="E6026" s="277" t="s">
        <v>1327</v>
      </c>
      <c r="F6026" s="279" t="s">
        <v>881</v>
      </c>
    </row>
    <row r="6027" spans="1:6" x14ac:dyDescent="0.3">
      <c r="A6027" s="264" t="str">
        <f t="shared" si="94"/>
        <v>Creal SpringsIL</v>
      </c>
      <c r="B6027" s="269">
        <v>62922</v>
      </c>
      <c r="C6027" s="270" t="s">
        <v>4916</v>
      </c>
      <c r="D6027" s="270" t="s">
        <v>1289</v>
      </c>
      <c r="E6027" s="277" t="s">
        <v>1296</v>
      </c>
      <c r="F6027" s="279" t="s">
        <v>881</v>
      </c>
    </row>
    <row r="6028" spans="1:6" x14ac:dyDescent="0.3">
      <c r="A6028" s="264" t="str">
        <f t="shared" si="94"/>
        <v>OrionIL</v>
      </c>
      <c r="B6028" s="269">
        <v>61273</v>
      </c>
      <c r="C6028" s="270" t="s">
        <v>4917</v>
      </c>
      <c r="D6028" s="270" t="s">
        <v>1289</v>
      </c>
      <c r="E6028" s="277" t="s">
        <v>1228</v>
      </c>
      <c r="F6028" s="279" t="s">
        <v>881</v>
      </c>
    </row>
    <row r="6029" spans="1:6" x14ac:dyDescent="0.3">
      <c r="A6029" s="264" t="str">
        <f t="shared" si="94"/>
        <v>New AthensIL</v>
      </c>
      <c r="B6029" s="269">
        <v>62264</v>
      </c>
      <c r="C6029" s="270" t="s">
        <v>4918</v>
      </c>
      <c r="D6029" s="270" t="s">
        <v>1289</v>
      </c>
      <c r="E6029" s="277" t="s">
        <v>1339</v>
      </c>
      <c r="F6029" s="279" t="s">
        <v>881</v>
      </c>
    </row>
    <row r="6030" spans="1:6" x14ac:dyDescent="0.3">
      <c r="A6030" s="264" t="str">
        <f t="shared" si="94"/>
        <v>New BerlinIL</v>
      </c>
      <c r="B6030" s="269">
        <v>62670</v>
      </c>
      <c r="C6030" s="270" t="s">
        <v>4919</v>
      </c>
      <c r="D6030" s="270" t="s">
        <v>1289</v>
      </c>
      <c r="E6030" s="277" t="s">
        <v>1337</v>
      </c>
      <c r="F6030" s="279" t="s">
        <v>881</v>
      </c>
    </row>
    <row r="6031" spans="1:6" x14ac:dyDescent="0.3">
      <c r="A6031" s="264" t="str">
        <f t="shared" si="94"/>
        <v>CambridgeIL</v>
      </c>
      <c r="B6031" s="269">
        <v>61238</v>
      </c>
      <c r="C6031" s="270" t="s">
        <v>1547</v>
      </c>
      <c r="D6031" s="270" t="s">
        <v>1289</v>
      </c>
      <c r="E6031" s="277" t="s">
        <v>1228</v>
      </c>
      <c r="F6031" s="279" t="s">
        <v>881</v>
      </c>
    </row>
    <row r="6032" spans="1:6" x14ac:dyDescent="0.3">
      <c r="A6032" s="264" t="str">
        <f t="shared" si="94"/>
        <v>Grant ParkIL</v>
      </c>
      <c r="B6032" s="269">
        <v>60940</v>
      </c>
      <c r="C6032" s="270" t="s">
        <v>4920</v>
      </c>
      <c r="D6032" s="270" t="s">
        <v>1289</v>
      </c>
      <c r="E6032" s="277" t="s">
        <v>1317</v>
      </c>
      <c r="F6032" s="279" t="s">
        <v>881</v>
      </c>
    </row>
    <row r="6033" spans="1:6" x14ac:dyDescent="0.3">
      <c r="A6033" s="264" t="str">
        <f t="shared" si="94"/>
        <v>De SotoIL</v>
      </c>
      <c r="B6033" s="269">
        <v>62924</v>
      </c>
      <c r="C6033" s="270" t="s">
        <v>4212</v>
      </c>
      <c r="D6033" s="270" t="s">
        <v>1289</v>
      </c>
      <c r="E6033" s="277" t="s">
        <v>1296</v>
      </c>
      <c r="F6033" s="279" t="s">
        <v>881</v>
      </c>
    </row>
    <row r="6034" spans="1:6" x14ac:dyDescent="0.3">
      <c r="A6034" s="264" t="str">
        <f t="shared" si="94"/>
        <v>PrincevilleIL</v>
      </c>
      <c r="B6034" s="269">
        <v>61559</v>
      </c>
      <c r="C6034" s="270" t="s">
        <v>4258</v>
      </c>
      <c r="D6034" s="270" t="s">
        <v>1289</v>
      </c>
      <c r="E6034" s="277" t="s">
        <v>1327</v>
      </c>
      <c r="F6034" s="279" t="s">
        <v>881</v>
      </c>
    </row>
    <row r="6035" spans="1:6" x14ac:dyDescent="0.3">
      <c r="A6035" s="264" t="str">
        <f t="shared" si="94"/>
        <v>BrimfieldIL</v>
      </c>
      <c r="B6035" s="269">
        <v>61517</v>
      </c>
      <c r="C6035" s="270" t="s">
        <v>4921</v>
      </c>
      <c r="D6035" s="270" t="s">
        <v>1289</v>
      </c>
      <c r="E6035" s="277" t="s">
        <v>1327</v>
      </c>
      <c r="F6035" s="279" t="s">
        <v>881</v>
      </c>
    </row>
    <row r="6036" spans="1:6" x14ac:dyDescent="0.3">
      <c r="A6036" s="264" t="str">
        <f t="shared" si="94"/>
        <v>LaconIL</v>
      </c>
      <c r="B6036" s="269">
        <v>61540</v>
      </c>
      <c r="C6036" s="270" t="s">
        <v>4922</v>
      </c>
      <c r="D6036" s="270" t="s">
        <v>1289</v>
      </c>
      <c r="E6036" s="277" t="s">
        <v>1327</v>
      </c>
      <c r="F6036" s="279" t="s">
        <v>881</v>
      </c>
    </row>
    <row r="6037" spans="1:6" x14ac:dyDescent="0.3">
      <c r="A6037" s="264" t="str">
        <f t="shared" si="94"/>
        <v>MarissaIL</v>
      </c>
      <c r="B6037" s="269">
        <v>62257</v>
      </c>
      <c r="C6037" s="270" t="s">
        <v>4923</v>
      </c>
      <c r="D6037" s="270" t="s">
        <v>1289</v>
      </c>
      <c r="E6037" s="277" t="s">
        <v>1339</v>
      </c>
      <c r="F6037" s="279" t="s">
        <v>881</v>
      </c>
    </row>
    <row r="6038" spans="1:6" x14ac:dyDescent="0.3">
      <c r="A6038" s="264" t="str">
        <f t="shared" si="94"/>
        <v>Stillman ValleyIL</v>
      </c>
      <c r="B6038" s="269">
        <v>61084</v>
      </c>
      <c r="C6038" s="270" t="s">
        <v>4924</v>
      </c>
      <c r="D6038" s="270" t="s">
        <v>1289</v>
      </c>
      <c r="E6038" s="277" t="s">
        <v>1333</v>
      </c>
      <c r="F6038" s="279" t="s">
        <v>881</v>
      </c>
    </row>
    <row r="6039" spans="1:6" x14ac:dyDescent="0.3">
      <c r="A6039" s="264" t="str">
        <f t="shared" si="94"/>
        <v>WordenIL</v>
      </c>
      <c r="B6039" s="269">
        <v>62097</v>
      </c>
      <c r="C6039" s="270" t="s">
        <v>4925</v>
      </c>
      <c r="D6039" s="270" t="s">
        <v>1289</v>
      </c>
      <c r="E6039" s="277" t="s">
        <v>1339</v>
      </c>
      <c r="F6039" s="279" t="s">
        <v>881</v>
      </c>
    </row>
    <row r="6040" spans="1:6" x14ac:dyDescent="0.3">
      <c r="A6040" s="264" t="str">
        <f t="shared" si="94"/>
        <v>LexingtonIL</v>
      </c>
      <c r="B6040" s="269">
        <v>61753</v>
      </c>
      <c r="C6040" s="270" t="s">
        <v>1401</v>
      </c>
      <c r="D6040" s="270" t="s">
        <v>1289</v>
      </c>
      <c r="E6040" s="277" t="s">
        <v>1291</v>
      </c>
      <c r="F6040" s="279" t="s">
        <v>881</v>
      </c>
    </row>
    <row r="6041" spans="1:6" x14ac:dyDescent="0.3">
      <c r="A6041" s="264" t="str">
        <f t="shared" si="94"/>
        <v>HenryIL</v>
      </c>
      <c r="B6041" s="269">
        <v>61537</v>
      </c>
      <c r="C6041" s="270" t="s">
        <v>4926</v>
      </c>
      <c r="D6041" s="270" t="s">
        <v>1289</v>
      </c>
      <c r="E6041" s="277" t="s">
        <v>1327</v>
      </c>
      <c r="F6041" s="279" t="s">
        <v>881</v>
      </c>
    </row>
    <row r="6042" spans="1:6" x14ac:dyDescent="0.3">
      <c r="A6042" s="264" t="str">
        <f t="shared" si="94"/>
        <v>Stone ParkIL</v>
      </c>
      <c r="B6042" s="269">
        <v>60165</v>
      </c>
      <c r="C6042" s="270" t="s">
        <v>4927</v>
      </c>
      <c r="D6042" s="270" t="s">
        <v>1289</v>
      </c>
      <c r="E6042" s="277" t="s">
        <v>927</v>
      </c>
      <c r="F6042" s="279" t="s">
        <v>881</v>
      </c>
    </row>
    <row r="6043" spans="1:6" x14ac:dyDescent="0.3">
      <c r="A6043" s="264" t="str">
        <f t="shared" si="94"/>
        <v>Farmer CityIL</v>
      </c>
      <c r="B6043" s="269">
        <v>61842</v>
      </c>
      <c r="C6043" s="270" t="s">
        <v>4928</v>
      </c>
      <c r="D6043" s="270" t="s">
        <v>1289</v>
      </c>
      <c r="E6043" s="277" t="s">
        <v>1291</v>
      </c>
      <c r="F6043" s="279" t="s">
        <v>881</v>
      </c>
    </row>
    <row r="6044" spans="1:6" x14ac:dyDescent="0.3">
      <c r="A6044" s="264" t="str">
        <f t="shared" si="94"/>
        <v>HudsonIL</v>
      </c>
      <c r="B6044" s="269">
        <v>61748</v>
      </c>
      <c r="C6044" s="270" t="s">
        <v>1917</v>
      </c>
      <c r="D6044" s="270" t="s">
        <v>1289</v>
      </c>
      <c r="E6044" s="277" t="s">
        <v>1291</v>
      </c>
      <c r="F6044" s="279" t="s">
        <v>881</v>
      </c>
    </row>
    <row r="6045" spans="1:6" x14ac:dyDescent="0.3">
      <c r="A6045" s="264" t="str">
        <f t="shared" si="94"/>
        <v>NewarkIL</v>
      </c>
      <c r="B6045" s="269">
        <v>60541</v>
      </c>
      <c r="C6045" s="270" t="s">
        <v>1912</v>
      </c>
      <c r="D6045" s="270" t="s">
        <v>1289</v>
      </c>
      <c r="E6045" s="277" t="s">
        <v>927</v>
      </c>
      <c r="F6045" s="279" t="s">
        <v>881</v>
      </c>
    </row>
    <row r="6046" spans="1:6" x14ac:dyDescent="0.3">
      <c r="A6046" s="264" t="str">
        <f t="shared" si="94"/>
        <v>HinckleyIL</v>
      </c>
      <c r="B6046" s="269">
        <v>60520</v>
      </c>
      <c r="C6046" s="270" t="s">
        <v>4929</v>
      </c>
      <c r="D6046" s="270" t="s">
        <v>1289</v>
      </c>
      <c r="E6046" s="277" t="s">
        <v>927</v>
      </c>
      <c r="F6046" s="279" t="s">
        <v>881</v>
      </c>
    </row>
    <row r="6047" spans="1:6" x14ac:dyDescent="0.3">
      <c r="A6047" s="264" t="str">
        <f t="shared" si="94"/>
        <v>EdwardsIL</v>
      </c>
      <c r="B6047" s="269">
        <v>61528</v>
      </c>
      <c r="C6047" s="270" t="s">
        <v>1065</v>
      </c>
      <c r="D6047" s="270" t="s">
        <v>1289</v>
      </c>
      <c r="E6047" s="277" t="s">
        <v>1327</v>
      </c>
      <c r="F6047" s="279" t="s">
        <v>881</v>
      </c>
    </row>
    <row r="6048" spans="1:6" x14ac:dyDescent="0.3">
      <c r="A6048" s="264" t="str">
        <f t="shared" si="94"/>
        <v>ElmwoodIL</v>
      </c>
      <c r="B6048" s="269">
        <v>61529</v>
      </c>
      <c r="C6048" s="270" t="s">
        <v>4930</v>
      </c>
      <c r="D6048" s="270" t="s">
        <v>1289</v>
      </c>
      <c r="E6048" s="277" t="s">
        <v>1327</v>
      </c>
      <c r="F6048" s="279" t="s">
        <v>881</v>
      </c>
    </row>
    <row r="6049" spans="1:6" x14ac:dyDescent="0.3">
      <c r="A6049" s="264" t="str">
        <f t="shared" si="94"/>
        <v>ErieIL</v>
      </c>
      <c r="B6049" s="269">
        <v>61250</v>
      </c>
      <c r="C6049" s="270" t="s">
        <v>2106</v>
      </c>
      <c r="D6049" s="270" t="s">
        <v>1289</v>
      </c>
      <c r="E6049" s="277" t="s">
        <v>1078</v>
      </c>
      <c r="F6049" s="279" t="s">
        <v>881</v>
      </c>
    </row>
    <row r="6050" spans="1:6" x14ac:dyDescent="0.3">
      <c r="A6050" s="264" t="str">
        <f t="shared" si="94"/>
        <v>BrookportIL</v>
      </c>
      <c r="B6050" s="269">
        <v>62910</v>
      </c>
      <c r="C6050" s="270" t="s">
        <v>4931</v>
      </c>
      <c r="D6050" s="270" t="s">
        <v>1289</v>
      </c>
      <c r="E6050" s="277" t="s">
        <v>1325</v>
      </c>
      <c r="F6050" s="279" t="s">
        <v>881</v>
      </c>
    </row>
    <row r="6051" spans="1:6" x14ac:dyDescent="0.3">
      <c r="A6051" s="264" t="str">
        <f t="shared" si="94"/>
        <v>Davis JunctionIL</v>
      </c>
      <c r="B6051" s="269">
        <v>61020</v>
      </c>
      <c r="C6051" s="270" t="s">
        <v>4932</v>
      </c>
      <c r="D6051" s="270" t="s">
        <v>1289</v>
      </c>
      <c r="E6051" s="277" t="s">
        <v>1333</v>
      </c>
      <c r="F6051" s="279" t="s">
        <v>881</v>
      </c>
    </row>
    <row r="6052" spans="1:6" x14ac:dyDescent="0.3">
      <c r="A6052" s="264" t="str">
        <f t="shared" si="94"/>
        <v>CaledoniaIL</v>
      </c>
      <c r="B6052" s="269">
        <v>61011</v>
      </c>
      <c r="C6052" s="270" t="s">
        <v>4933</v>
      </c>
      <c r="D6052" s="270" t="s">
        <v>1289</v>
      </c>
      <c r="E6052" s="277" t="s">
        <v>1335</v>
      </c>
      <c r="F6052" s="279" t="s">
        <v>881</v>
      </c>
    </row>
    <row r="6053" spans="1:6" x14ac:dyDescent="0.3">
      <c r="A6053" s="264" t="str">
        <f t="shared" si="94"/>
        <v>DelavanIL</v>
      </c>
      <c r="B6053" s="269">
        <v>61734</v>
      </c>
      <c r="C6053" s="270" t="s">
        <v>4934</v>
      </c>
      <c r="D6053" s="270" t="s">
        <v>1289</v>
      </c>
      <c r="E6053" s="277" t="s">
        <v>1327</v>
      </c>
      <c r="F6053" s="279" t="s">
        <v>881</v>
      </c>
    </row>
    <row r="6054" spans="1:6" x14ac:dyDescent="0.3">
      <c r="A6054" s="264" t="str">
        <f t="shared" si="94"/>
        <v>CatlinIL</v>
      </c>
      <c r="B6054" s="269">
        <v>61817</v>
      </c>
      <c r="C6054" s="270" t="s">
        <v>4935</v>
      </c>
      <c r="D6054" s="270" t="s">
        <v>1289</v>
      </c>
      <c r="E6054" s="277" t="s">
        <v>1304</v>
      </c>
      <c r="F6054" s="279" t="s">
        <v>881</v>
      </c>
    </row>
    <row r="6055" spans="1:6" x14ac:dyDescent="0.3">
      <c r="A6055" s="264" t="str">
        <f t="shared" si="94"/>
        <v>ToledoIL</v>
      </c>
      <c r="B6055" s="269">
        <v>62468</v>
      </c>
      <c r="C6055" s="270" t="s">
        <v>1999</v>
      </c>
      <c r="D6055" s="270" t="s">
        <v>1289</v>
      </c>
      <c r="E6055" s="277" t="s">
        <v>1301</v>
      </c>
      <c r="F6055" s="279" t="s">
        <v>881</v>
      </c>
    </row>
    <row r="6056" spans="1:6" x14ac:dyDescent="0.3">
      <c r="A6056" s="264" t="str">
        <f t="shared" si="94"/>
        <v>Saint JacobIL</v>
      </c>
      <c r="B6056" s="269">
        <v>62281</v>
      </c>
      <c r="C6056" s="270" t="s">
        <v>4936</v>
      </c>
      <c r="D6056" s="270" t="s">
        <v>1289</v>
      </c>
      <c r="E6056" s="277" t="s">
        <v>1339</v>
      </c>
      <c r="F6056" s="279" t="s">
        <v>881</v>
      </c>
    </row>
    <row r="6057" spans="1:6" x14ac:dyDescent="0.3">
      <c r="A6057" s="264" t="str">
        <f t="shared" si="94"/>
        <v>ChenoaIL</v>
      </c>
      <c r="B6057" s="269">
        <v>61726</v>
      </c>
      <c r="C6057" s="270" t="s">
        <v>4937</v>
      </c>
      <c r="D6057" s="270" t="s">
        <v>1289</v>
      </c>
      <c r="E6057" s="277" t="s">
        <v>1291</v>
      </c>
      <c r="F6057" s="279" t="s">
        <v>881</v>
      </c>
    </row>
    <row r="6058" spans="1:6" x14ac:dyDescent="0.3">
      <c r="A6058" s="264" t="str">
        <f t="shared" si="94"/>
        <v>MakandaIL</v>
      </c>
      <c r="B6058" s="269">
        <v>62958</v>
      </c>
      <c r="C6058" s="270" t="s">
        <v>4938</v>
      </c>
      <c r="D6058" s="270" t="s">
        <v>1289</v>
      </c>
      <c r="E6058" s="277" t="s">
        <v>1296</v>
      </c>
      <c r="F6058" s="279" t="s">
        <v>881</v>
      </c>
    </row>
    <row r="6059" spans="1:6" x14ac:dyDescent="0.3">
      <c r="A6059" s="264" t="str">
        <f t="shared" si="94"/>
        <v>ColchesterIL</v>
      </c>
      <c r="B6059" s="269">
        <v>62326</v>
      </c>
      <c r="C6059" s="270" t="s">
        <v>3468</v>
      </c>
      <c r="D6059" s="270" t="s">
        <v>1289</v>
      </c>
      <c r="E6059" s="277" t="s">
        <v>1320</v>
      </c>
      <c r="F6059" s="279" t="s">
        <v>881</v>
      </c>
    </row>
    <row r="6060" spans="1:6" x14ac:dyDescent="0.3">
      <c r="A6060" s="264" t="str">
        <f t="shared" si="94"/>
        <v>AvistonIL</v>
      </c>
      <c r="B6060" s="269">
        <v>62216</v>
      </c>
      <c r="C6060" s="270" t="s">
        <v>4939</v>
      </c>
      <c r="D6060" s="270" t="s">
        <v>1289</v>
      </c>
      <c r="E6060" s="277" t="s">
        <v>1339</v>
      </c>
      <c r="F6060" s="279" t="s">
        <v>881</v>
      </c>
    </row>
    <row r="6061" spans="1:6" x14ac:dyDescent="0.3">
      <c r="A6061" s="264" t="str">
        <f t="shared" si="94"/>
        <v>RoanokeIL</v>
      </c>
      <c r="B6061" s="269">
        <v>61561</v>
      </c>
      <c r="C6061" s="270" t="s">
        <v>2302</v>
      </c>
      <c r="D6061" s="270" t="s">
        <v>1289</v>
      </c>
      <c r="E6061" s="277" t="s">
        <v>1327</v>
      </c>
      <c r="F6061" s="279" t="s">
        <v>881</v>
      </c>
    </row>
    <row r="6062" spans="1:6" x14ac:dyDescent="0.3">
      <c r="A6062" s="264" t="str">
        <f t="shared" si="94"/>
        <v>DurandIL</v>
      </c>
      <c r="B6062" s="269">
        <v>61024</v>
      </c>
      <c r="C6062" s="270" t="s">
        <v>4940</v>
      </c>
      <c r="D6062" s="270" t="s">
        <v>1289</v>
      </c>
      <c r="E6062" s="277" t="s">
        <v>1335</v>
      </c>
      <c r="F6062" s="279" t="s">
        <v>881</v>
      </c>
    </row>
    <row r="6063" spans="1:6" x14ac:dyDescent="0.3">
      <c r="A6063" s="264" t="str">
        <f t="shared" si="94"/>
        <v>SherrardIL</v>
      </c>
      <c r="B6063" s="269">
        <v>61281</v>
      </c>
      <c r="C6063" s="270" t="s">
        <v>4941</v>
      </c>
      <c r="D6063" s="270" t="s">
        <v>1289</v>
      </c>
      <c r="E6063" s="277" t="s">
        <v>1228</v>
      </c>
      <c r="F6063" s="279" t="s">
        <v>881</v>
      </c>
    </row>
    <row r="6064" spans="1:6" x14ac:dyDescent="0.3">
      <c r="A6064" s="264" t="str">
        <f t="shared" si="94"/>
        <v>MedinahIL</v>
      </c>
      <c r="B6064" s="269">
        <v>60157</v>
      </c>
      <c r="C6064" s="270" t="s">
        <v>4942</v>
      </c>
      <c r="D6064" s="270" t="s">
        <v>1289</v>
      </c>
      <c r="E6064" s="277" t="s">
        <v>927</v>
      </c>
      <c r="F6064" s="279" t="s">
        <v>881</v>
      </c>
    </row>
    <row r="6065" spans="1:6" x14ac:dyDescent="0.3">
      <c r="A6065" s="264" t="str">
        <f t="shared" si="94"/>
        <v>Pleasant PlainsIL</v>
      </c>
      <c r="B6065" s="269">
        <v>62677</v>
      </c>
      <c r="C6065" s="270" t="s">
        <v>1939</v>
      </c>
      <c r="D6065" s="270" t="s">
        <v>1289</v>
      </c>
      <c r="E6065" s="277" t="s">
        <v>1337</v>
      </c>
      <c r="F6065" s="279" t="s">
        <v>881</v>
      </c>
    </row>
    <row r="6066" spans="1:6" x14ac:dyDescent="0.3">
      <c r="A6066" s="264" t="str">
        <f t="shared" si="94"/>
        <v>MoroIL</v>
      </c>
      <c r="B6066" s="269">
        <v>62067</v>
      </c>
      <c r="C6066" s="270" t="s">
        <v>4943</v>
      </c>
      <c r="D6066" s="270" t="s">
        <v>1289</v>
      </c>
      <c r="E6066" s="277" t="s">
        <v>1339</v>
      </c>
      <c r="F6066" s="279" t="s">
        <v>881</v>
      </c>
    </row>
    <row r="6067" spans="1:6" x14ac:dyDescent="0.3">
      <c r="A6067" s="264" t="str">
        <f t="shared" si="94"/>
        <v>ArgentaIL</v>
      </c>
      <c r="B6067" s="269">
        <v>62501</v>
      </c>
      <c r="C6067" s="270" t="s">
        <v>4944</v>
      </c>
      <c r="D6067" s="270" t="s">
        <v>1289</v>
      </c>
      <c r="E6067" s="277" t="s">
        <v>929</v>
      </c>
      <c r="F6067" s="279" t="s">
        <v>881</v>
      </c>
    </row>
    <row r="6068" spans="1:6" x14ac:dyDescent="0.3">
      <c r="A6068" s="264" t="str">
        <f t="shared" si="94"/>
        <v>ThorntonIL</v>
      </c>
      <c r="B6068" s="269">
        <v>60476</v>
      </c>
      <c r="C6068" s="270" t="s">
        <v>2054</v>
      </c>
      <c r="D6068" s="270" t="s">
        <v>1289</v>
      </c>
      <c r="E6068" s="277" t="s">
        <v>927</v>
      </c>
      <c r="F6068" s="279" t="s">
        <v>881</v>
      </c>
    </row>
    <row r="6069" spans="1:6" x14ac:dyDescent="0.3">
      <c r="A6069" s="264" t="str">
        <f t="shared" si="94"/>
        <v>MinonkIL</v>
      </c>
      <c r="B6069" s="269">
        <v>61760</v>
      </c>
      <c r="C6069" s="270" t="s">
        <v>4945</v>
      </c>
      <c r="D6069" s="270" t="s">
        <v>1289</v>
      </c>
      <c r="E6069" s="277" t="s">
        <v>1327</v>
      </c>
      <c r="F6069" s="279" t="s">
        <v>881</v>
      </c>
    </row>
    <row r="6070" spans="1:6" x14ac:dyDescent="0.3">
      <c r="A6070" s="264" t="str">
        <f t="shared" si="94"/>
        <v>AtlantaIL</v>
      </c>
      <c r="B6070" s="269">
        <v>61723</v>
      </c>
      <c r="C6070" s="270" t="s">
        <v>3954</v>
      </c>
      <c r="D6070" s="270" t="s">
        <v>1289</v>
      </c>
      <c r="E6070" s="277" t="s">
        <v>1224</v>
      </c>
      <c r="F6070" s="279" t="s">
        <v>881</v>
      </c>
    </row>
    <row r="6071" spans="1:6" x14ac:dyDescent="0.3">
      <c r="A6071" s="264" t="str">
        <f t="shared" si="94"/>
        <v>KirklandIL</v>
      </c>
      <c r="B6071" s="269">
        <v>60146</v>
      </c>
      <c r="C6071" s="270" t="s">
        <v>2423</v>
      </c>
      <c r="D6071" s="270" t="s">
        <v>1289</v>
      </c>
      <c r="E6071" s="277" t="s">
        <v>927</v>
      </c>
      <c r="F6071" s="279" t="s">
        <v>881</v>
      </c>
    </row>
    <row r="6072" spans="1:6" x14ac:dyDescent="0.3">
      <c r="A6072" s="264" t="str">
        <f t="shared" si="94"/>
        <v>WayneIL</v>
      </c>
      <c r="B6072" s="269">
        <v>60184</v>
      </c>
      <c r="C6072" s="270" t="s">
        <v>4946</v>
      </c>
      <c r="D6072" s="270" t="s">
        <v>1289</v>
      </c>
      <c r="E6072" s="277" t="s">
        <v>927</v>
      </c>
      <c r="F6072" s="279" t="s">
        <v>881</v>
      </c>
    </row>
    <row r="6073" spans="1:6" x14ac:dyDescent="0.3">
      <c r="A6073" s="264" t="str">
        <f t="shared" si="94"/>
        <v>FisherIL</v>
      </c>
      <c r="B6073" s="269">
        <v>61843</v>
      </c>
      <c r="C6073" s="270" t="s">
        <v>2109</v>
      </c>
      <c r="D6073" s="270" t="s">
        <v>1289</v>
      </c>
      <c r="E6073" s="277" t="s">
        <v>1299</v>
      </c>
      <c r="F6073" s="279" t="s">
        <v>881</v>
      </c>
    </row>
    <row r="6074" spans="1:6" x14ac:dyDescent="0.3">
      <c r="A6074" s="264" t="str">
        <f t="shared" si="94"/>
        <v>GlasfordIL</v>
      </c>
      <c r="B6074" s="269">
        <v>61533</v>
      </c>
      <c r="C6074" s="270" t="s">
        <v>4947</v>
      </c>
      <c r="D6074" s="270" t="s">
        <v>1289</v>
      </c>
      <c r="E6074" s="277" t="s">
        <v>1327</v>
      </c>
      <c r="F6074" s="279" t="s">
        <v>881</v>
      </c>
    </row>
    <row r="6075" spans="1:6" x14ac:dyDescent="0.3">
      <c r="A6075" s="264" t="str">
        <f t="shared" si="94"/>
        <v>OquawkaIL</v>
      </c>
      <c r="B6075" s="269">
        <v>61469</v>
      </c>
      <c r="C6075" s="270" t="s">
        <v>4948</v>
      </c>
      <c r="D6075" s="270" t="s">
        <v>1289</v>
      </c>
      <c r="E6075" s="277" t="s">
        <v>1221</v>
      </c>
      <c r="F6075" s="279" t="s">
        <v>881</v>
      </c>
    </row>
    <row r="6076" spans="1:6" x14ac:dyDescent="0.3">
      <c r="A6076" s="264" t="str">
        <f t="shared" si="94"/>
        <v>SandovalIL</v>
      </c>
      <c r="B6076" s="269">
        <v>62882</v>
      </c>
      <c r="C6076" s="270" t="s">
        <v>4949</v>
      </c>
      <c r="D6076" s="270" t="s">
        <v>1289</v>
      </c>
      <c r="E6076" s="277" t="s">
        <v>1298</v>
      </c>
      <c r="F6076" s="279" t="s">
        <v>881</v>
      </c>
    </row>
    <row r="6077" spans="1:6" x14ac:dyDescent="0.3">
      <c r="A6077" s="264" t="str">
        <f t="shared" si="94"/>
        <v>AndalusiaIL</v>
      </c>
      <c r="B6077" s="269">
        <v>61284</v>
      </c>
      <c r="C6077" s="270" t="s">
        <v>4950</v>
      </c>
      <c r="D6077" s="270" t="s">
        <v>1289</v>
      </c>
      <c r="E6077" s="277" t="s">
        <v>1228</v>
      </c>
      <c r="F6077" s="279" t="s">
        <v>881</v>
      </c>
    </row>
    <row r="6078" spans="1:6" x14ac:dyDescent="0.3">
      <c r="A6078" s="264" t="str">
        <f t="shared" si="94"/>
        <v>CubaIL</v>
      </c>
      <c r="B6078" s="269">
        <v>61427</v>
      </c>
      <c r="C6078" s="270" t="s">
        <v>4951</v>
      </c>
      <c r="D6078" s="270" t="s">
        <v>1289</v>
      </c>
      <c r="E6078" s="277" t="s">
        <v>1294</v>
      </c>
      <c r="F6078" s="279" t="s">
        <v>881</v>
      </c>
    </row>
    <row r="6079" spans="1:6" x14ac:dyDescent="0.3">
      <c r="A6079" s="264" t="str">
        <f t="shared" si="94"/>
        <v>GranvilleIL</v>
      </c>
      <c r="B6079" s="269">
        <v>61326</v>
      </c>
      <c r="C6079" s="270" t="s">
        <v>4952</v>
      </c>
      <c r="D6079" s="270" t="s">
        <v>1289</v>
      </c>
      <c r="E6079" s="277" t="s">
        <v>1323</v>
      </c>
      <c r="F6079" s="279" t="s">
        <v>881</v>
      </c>
    </row>
    <row r="6080" spans="1:6" x14ac:dyDescent="0.3">
      <c r="A6080" s="264" t="str">
        <f t="shared" si="94"/>
        <v>GardnerIL</v>
      </c>
      <c r="B6080" s="269">
        <v>60424</v>
      </c>
      <c r="C6080" s="270" t="s">
        <v>4953</v>
      </c>
      <c r="D6080" s="270" t="s">
        <v>1289</v>
      </c>
      <c r="E6080" s="277" t="s">
        <v>927</v>
      </c>
      <c r="F6080" s="279" t="s">
        <v>881</v>
      </c>
    </row>
    <row r="6081" spans="1:6" x14ac:dyDescent="0.3">
      <c r="A6081" s="264" t="str">
        <f t="shared" si="94"/>
        <v>Hopkins ParkIL</v>
      </c>
      <c r="B6081" s="269">
        <v>60958</v>
      </c>
      <c r="C6081" s="270" t="s">
        <v>4954</v>
      </c>
      <c r="D6081" s="270" t="s">
        <v>1289</v>
      </c>
      <c r="E6081" s="277" t="s">
        <v>1317</v>
      </c>
      <c r="F6081" s="279" t="s">
        <v>881</v>
      </c>
    </row>
    <row r="6082" spans="1:6" x14ac:dyDescent="0.3">
      <c r="A6082" s="264" t="str">
        <f t="shared" si="94"/>
        <v>KingstonIL</v>
      </c>
      <c r="B6082" s="269">
        <v>60145</v>
      </c>
      <c r="C6082" s="270" t="s">
        <v>1923</v>
      </c>
      <c r="D6082" s="270" t="s">
        <v>1289</v>
      </c>
      <c r="E6082" s="277" t="s">
        <v>927</v>
      </c>
      <c r="F6082" s="279" t="s">
        <v>881</v>
      </c>
    </row>
    <row r="6083" spans="1:6" x14ac:dyDescent="0.3">
      <c r="A6083" s="264" t="str">
        <f t="shared" si="94"/>
        <v>Mount PulaskiIL</v>
      </c>
      <c r="B6083" s="269">
        <v>62548</v>
      </c>
      <c r="C6083" s="270" t="s">
        <v>4955</v>
      </c>
      <c r="D6083" s="270" t="s">
        <v>1289</v>
      </c>
      <c r="E6083" s="277" t="s">
        <v>1224</v>
      </c>
      <c r="F6083" s="279" t="s">
        <v>881</v>
      </c>
    </row>
    <row r="6084" spans="1:6" x14ac:dyDescent="0.3">
      <c r="A6084" s="264" t="str">
        <f t="shared" ref="A6084:A6147" si="95">CONCATENATE(C6084,D6084)</f>
        <v>ForrestonIL</v>
      </c>
      <c r="B6084" s="269">
        <v>61030</v>
      </c>
      <c r="C6084" s="270" t="s">
        <v>4956</v>
      </c>
      <c r="D6084" s="270" t="s">
        <v>1289</v>
      </c>
      <c r="E6084" s="277" t="s">
        <v>1333</v>
      </c>
      <c r="F6084" s="279" t="s">
        <v>881</v>
      </c>
    </row>
    <row r="6085" spans="1:6" x14ac:dyDescent="0.3">
      <c r="A6085" s="264" t="str">
        <f t="shared" si="95"/>
        <v>TiltonIL</v>
      </c>
      <c r="B6085" s="269">
        <v>61833</v>
      </c>
      <c r="C6085" s="270" t="s">
        <v>4957</v>
      </c>
      <c r="D6085" s="270" t="s">
        <v>1289</v>
      </c>
      <c r="E6085" s="277" t="s">
        <v>1304</v>
      </c>
      <c r="F6085" s="279" t="s">
        <v>881</v>
      </c>
    </row>
    <row r="6086" spans="1:6" x14ac:dyDescent="0.3">
      <c r="A6086" s="264" t="str">
        <f t="shared" si="95"/>
        <v>WarsawIL</v>
      </c>
      <c r="B6086" s="269">
        <v>62379</v>
      </c>
      <c r="C6086" s="270" t="s">
        <v>1402</v>
      </c>
      <c r="D6086" s="270" t="s">
        <v>1289</v>
      </c>
      <c r="E6086" s="277" t="s">
        <v>1235</v>
      </c>
      <c r="F6086" s="279" t="s">
        <v>881</v>
      </c>
    </row>
    <row r="6087" spans="1:6" x14ac:dyDescent="0.3">
      <c r="A6087" s="264" t="str">
        <f t="shared" si="95"/>
        <v>AvaIL</v>
      </c>
      <c r="B6087" s="269">
        <v>62907</v>
      </c>
      <c r="C6087" s="270" t="s">
        <v>4958</v>
      </c>
      <c r="D6087" s="270" t="s">
        <v>1289</v>
      </c>
      <c r="E6087" s="277" t="s">
        <v>1296</v>
      </c>
      <c r="F6087" s="279" t="s">
        <v>881</v>
      </c>
    </row>
    <row r="6088" spans="1:6" x14ac:dyDescent="0.3">
      <c r="A6088" s="264" t="str">
        <f t="shared" si="95"/>
        <v>LibertyIL</v>
      </c>
      <c r="B6088" s="269">
        <v>62347</v>
      </c>
      <c r="C6088" s="270" t="s">
        <v>4959</v>
      </c>
      <c r="D6088" s="270" t="s">
        <v>1289</v>
      </c>
      <c r="E6088" s="277" t="s">
        <v>1331</v>
      </c>
      <c r="F6088" s="279" t="s">
        <v>881</v>
      </c>
    </row>
    <row r="6089" spans="1:6" x14ac:dyDescent="0.3">
      <c r="A6089" s="264" t="str">
        <f t="shared" si="95"/>
        <v>WyomingIL</v>
      </c>
      <c r="B6089" s="269">
        <v>61491</v>
      </c>
      <c r="C6089" s="270" t="s">
        <v>4409</v>
      </c>
      <c r="D6089" s="270" t="s">
        <v>1289</v>
      </c>
      <c r="E6089" s="277" t="s">
        <v>1327</v>
      </c>
      <c r="F6089" s="279" t="s">
        <v>881</v>
      </c>
    </row>
    <row r="6090" spans="1:6" x14ac:dyDescent="0.3">
      <c r="A6090" s="264" t="str">
        <f t="shared" si="95"/>
        <v>MaroaIL</v>
      </c>
      <c r="B6090" s="269">
        <v>61756</v>
      </c>
      <c r="C6090" s="270" t="s">
        <v>4960</v>
      </c>
      <c r="D6090" s="270" t="s">
        <v>1289</v>
      </c>
      <c r="E6090" s="277" t="s">
        <v>929</v>
      </c>
      <c r="F6090" s="279" t="s">
        <v>881</v>
      </c>
    </row>
    <row r="6091" spans="1:6" x14ac:dyDescent="0.3">
      <c r="A6091" s="264" t="str">
        <f t="shared" si="95"/>
        <v>Camp PointIL</v>
      </c>
      <c r="B6091" s="269">
        <v>62320</v>
      </c>
      <c r="C6091" s="270" t="s">
        <v>4961</v>
      </c>
      <c r="D6091" s="270" t="s">
        <v>1289</v>
      </c>
      <c r="E6091" s="277" t="s">
        <v>1331</v>
      </c>
      <c r="F6091" s="279" t="s">
        <v>881</v>
      </c>
    </row>
    <row r="6092" spans="1:6" x14ac:dyDescent="0.3">
      <c r="A6092" s="264" t="str">
        <f t="shared" si="95"/>
        <v>ChicagoIL</v>
      </c>
      <c r="B6092" s="269">
        <v>60602</v>
      </c>
      <c r="C6092" s="270" t="s">
        <v>926</v>
      </c>
      <c r="D6092" s="270" t="s">
        <v>1289</v>
      </c>
      <c r="E6092" s="277" t="s">
        <v>927</v>
      </c>
      <c r="F6092" s="279" t="s">
        <v>881</v>
      </c>
    </row>
    <row r="6093" spans="1:6" x14ac:dyDescent="0.3">
      <c r="A6093" s="264" t="str">
        <f t="shared" si="95"/>
        <v>WalnutIL</v>
      </c>
      <c r="B6093" s="269">
        <v>61376</v>
      </c>
      <c r="C6093" s="270" t="s">
        <v>2665</v>
      </c>
      <c r="D6093" s="270" t="s">
        <v>1289</v>
      </c>
      <c r="E6093" s="277" t="s">
        <v>1323</v>
      </c>
      <c r="F6093" s="279" t="s">
        <v>881</v>
      </c>
    </row>
    <row r="6094" spans="1:6" x14ac:dyDescent="0.3">
      <c r="A6094" s="264" t="str">
        <f t="shared" si="95"/>
        <v>HebronIL</v>
      </c>
      <c r="B6094" s="269">
        <v>60034</v>
      </c>
      <c r="C6094" s="270" t="s">
        <v>3510</v>
      </c>
      <c r="D6094" s="270" t="s">
        <v>1289</v>
      </c>
      <c r="E6094" s="277" t="s">
        <v>927</v>
      </c>
      <c r="F6094" s="279" t="s">
        <v>881</v>
      </c>
    </row>
    <row r="6095" spans="1:6" x14ac:dyDescent="0.3">
      <c r="A6095" s="264" t="str">
        <f t="shared" si="95"/>
        <v>KenilworthIL</v>
      </c>
      <c r="B6095" s="269">
        <v>60043</v>
      </c>
      <c r="C6095" s="270" t="s">
        <v>4962</v>
      </c>
      <c r="D6095" s="270" t="s">
        <v>1289</v>
      </c>
      <c r="E6095" s="277" t="s">
        <v>927</v>
      </c>
      <c r="F6095" s="279" t="s">
        <v>881</v>
      </c>
    </row>
    <row r="6096" spans="1:6" x14ac:dyDescent="0.3">
      <c r="A6096" s="264" t="str">
        <f t="shared" si="95"/>
        <v>Royal LakesIL</v>
      </c>
      <c r="B6096" s="269">
        <v>62685</v>
      </c>
      <c r="C6096" s="270" t="s">
        <v>4963</v>
      </c>
      <c r="D6096" s="270" t="s">
        <v>1289</v>
      </c>
      <c r="E6096" s="277" t="s">
        <v>1339</v>
      </c>
      <c r="F6096" s="279" t="s">
        <v>881</v>
      </c>
    </row>
    <row r="6097" spans="1:6" x14ac:dyDescent="0.3">
      <c r="A6097" s="264" t="str">
        <f t="shared" si="95"/>
        <v>North UticaIL</v>
      </c>
      <c r="B6097" s="269">
        <v>61373</v>
      </c>
      <c r="C6097" s="270" t="s">
        <v>4964</v>
      </c>
      <c r="D6097" s="270" t="s">
        <v>1289</v>
      </c>
      <c r="E6097" s="277" t="s">
        <v>1323</v>
      </c>
      <c r="F6097" s="279" t="s">
        <v>881</v>
      </c>
    </row>
    <row r="6098" spans="1:6" x14ac:dyDescent="0.3">
      <c r="A6098" s="264" t="str">
        <f t="shared" si="95"/>
        <v>DanversIL</v>
      </c>
      <c r="B6098" s="269">
        <v>61732</v>
      </c>
      <c r="C6098" s="270" t="s">
        <v>4965</v>
      </c>
      <c r="D6098" s="270" t="s">
        <v>1289</v>
      </c>
      <c r="E6098" s="277" t="s">
        <v>1291</v>
      </c>
      <c r="F6098" s="279" t="s">
        <v>881</v>
      </c>
    </row>
    <row r="6099" spans="1:6" x14ac:dyDescent="0.3">
      <c r="A6099" s="264" t="str">
        <f t="shared" si="95"/>
        <v>WaverlyIL</v>
      </c>
      <c r="B6099" s="269">
        <v>62692</v>
      </c>
      <c r="C6099" s="270" t="s">
        <v>1480</v>
      </c>
      <c r="D6099" s="270" t="s">
        <v>1289</v>
      </c>
      <c r="E6099" s="277" t="s">
        <v>1034</v>
      </c>
      <c r="F6099" s="279" t="s">
        <v>881</v>
      </c>
    </row>
    <row r="6100" spans="1:6" x14ac:dyDescent="0.3">
      <c r="A6100" s="264" t="str">
        <f t="shared" si="95"/>
        <v>GraftonIL</v>
      </c>
      <c r="B6100" s="269">
        <v>62037</v>
      </c>
      <c r="C6100" s="270" t="s">
        <v>4482</v>
      </c>
      <c r="D6100" s="270" t="s">
        <v>1289</v>
      </c>
      <c r="E6100" s="277" t="s">
        <v>1339</v>
      </c>
      <c r="F6100" s="279" t="s">
        <v>881</v>
      </c>
    </row>
    <row r="6101" spans="1:6" x14ac:dyDescent="0.3">
      <c r="A6101" s="264" t="str">
        <f t="shared" si="95"/>
        <v>SpringfieldIL</v>
      </c>
      <c r="B6101" s="269">
        <v>62701</v>
      </c>
      <c r="C6101" s="270" t="s">
        <v>1337</v>
      </c>
      <c r="D6101" s="270" t="s">
        <v>1289</v>
      </c>
      <c r="E6101" s="277" t="s">
        <v>1337</v>
      </c>
      <c r="F6101" s="279" t="s">
        <v>881</v>
      </c>
    </row>
    <row r="6102" spans="1:6" x14ac:dyDescent="0.3">
      <c r="A6102" s="264" t="str">
        <f t="shared" si="95"/>
        <v>DieterichIL</v>
      </c>
      <c r="B6102" s="269">
        <v>62424</v>
      </c>
      <c r="C6102" s="270" t="s">
        <v>4966</v>
      </c>
      <c r="D6102" s="270" t="s">
        <v>1289</v>
      </c>
      <c r="E6102" s="277" t="s">
        <v>1310</v>
      </c>
      <c r="F6102" s="279" t="s">
        <v>881</v>
      </c>
    </row>
    <row r="6103" spans="1:6" x14ac:dyDescent="0.3">
      <c r="A6103" s="264" t="str">
        <f t="shared" si="95"/>
        <v>WoodlawnIL</v>
      </c>
      <c r="B6103" s="269">
        <v>62898</v>
      </c>
      <c r="C6103" s="270" t="s">
        <v>4967</v>
      </c>
      <c r="D6103" s="270" t="s">
        <v>1289</v>
      </c>
      <c r="E6103" s="277" t="s">
        <v>1322</v>
      </c>
      <c r="F6103" s="279" t="s">
        <v>881</v>
      </c>
    </row>
    <row r="6104" spans="1:6" x14ac:dyDescent="0.3">
      <c r="A6104" s="264" t="str">
        <f t="shared" si="95"/>
        <v>BlufordIL</v>
      </c>
      <c r="B6104" s="269">
        <v>62814</v>
      </c>
      <c r="C6104" s="270" t="s">
        <v>4968</v>
      </c>
      <c r="D6104" s="270" t="s">
        <v>1289</v>
      </c>
      <c r="E6104" s="277" t="s">
        <v>1322</v>
      </c>
      <c r="F6104" s="279" t="s">
        <v>881</v>
      </c>
    </row>
    <row r="6105" spans="1:6" x14ac:dyDescent="0.3">
      <c r="A6105" s="264" t="str">
        <f t="shared" si="95"/>
        <v>CapronIL</v>
      </c>
      <c r="B6105" s="269">
        <v>61012</v>
      </c>
      <c r="C6105" s="270" t="s">
        <v>4969</v>
      </c>
      <c r="D6105" s="270" t="s">
        <v>1289</v>
      </c>
      <c r="E6105" s="277" t="s">
        <v>1335</v>
      </c>
      <c r="F6105" s="279" t="s">
        <v>881</v>
      </c>
    </row>
    <row r="6106" spans="1:6" x14ac:dyDescent="0.3">
      <c r="A6106" s="264" t="str">
        <f t="shared" si="95"/>
        <v>HerscherIL</v>
      </c>
      <c r="B6106" s="269">
        <v>60941</v>
      </c>
      <c r="C6106" s="270" t="s">
        <v>4970</v>
      </c>
      <c r="D6106" s="270" t="s">
        <v>1289</v>
      </c>
      <c r="E6106" s="277" t="s">
        <v>1317</v>
      </c>
      <c r="F6106" s="279" t="s">
        <v>881</v>
      </c>
    </row>
    <row r="6107" spans="1:6" x14ac:dyDescent="0.3">
      <c r="A6107" s="264" t="str">
        <f t="shared" si="95"/>
        <v>HamptonIL</v>
      </c>
      <c r="B6107" s="269">
        <v>61256</v>
      </c>
      <c r="C6107" s="270" t="s">
        <v>1847</v>
      </c>
      <c r="D6107" s="270" t="s">
        <v>1289</v>
      </c>
      <c r="E6107" s="277" t="s">
        <v>1228</v>
      </c>
      <c r="F6107" s="279" t="s">
        <v>881</v>
      </c>
    </row>
    <row r="6108" spans="1:6" x14ac:dyDescent="0.3">
      <c r="A6108" s="264" t="str">
        <f t="shared" si="95"/>
        <v>South RoxanaIL</v>
      </c>
      <c r="B6108" s="269">
        <v>62087</v>
      </c>
      <c r="C6108" s="270" t="s">
        <v>4971</v>
      </c>
      <c r="D6108" s="270" t="s">
        <v>1289</v>
      </c>
      <c r="E6108" s="277" t="s">
        <v>1339</v>
      </c>
      <c r="F6108" s="279" t="s">
        <v>881</v>
      </c>
    </row>
    <row r="6109" spans="1:6" x14ac:dyDescent="0.3">
      <c r="A6109" s="264" t="str">
        <f t="shared" si="95"/>
        <v>Dallas CityIL</v>
      </c>
      <c r="B6109" s="269">
        <v>62330</v>
      </c>
      <c r="C6109" s="270" t="s">
        <v>4972</v>
      </c>
      <c r="D6109" s="270" t="s">
        <v>1289</v>
      </c>
      <c r="E6109" s="277" t="s">
        <v>1235</v>
      </c>
      <c r="F6109" s="279" t="s">
        <v>881</v>
      </c>
    </row>
    <row r="6110" spans="1:6" x14ac:dyDescent="0.3">
      <c r="A6110" s="264" t="str">
        <f t="shared" si="95"/>
        <v>BementIL</v>
      </c>
      <c r="B6110" s="269">
        <v>61813</v>
      </c>
      <c r="C6110" s="270" t="s">
        <v>4973</v>
      </c>
      <c r="D6110" s="270" t="s">
        <v>1289</v>
      </c>
      <c r="E6110" s="277" t="s">
        <v>1299</v>
      </c>
      <c r="F6110" s="279" t="s">
        <v>881</v>
      </c>
    </row>
    <row r="6111" spans="1:6" x14ac:dyDescent="0.3">
      <c r="A6111" s="264" t="str">
        <f t="shared" si="95"/>
        <v>PeoriaIL</v>
      </c>
      <c r="B6111" s="269">
        <v>61602</v>
      </c>
      <c r="C6111" s="270" t="s">
        <v>1327</v>
      </c>
      <c r="D6111" s="270" t="s">
        <v>1289</v>
      </c>
      <c r="E6111" s="277" t="s">
        <v>1327</v>
      </c>
      <c r="F6111" s="279" t="s">
        <v>881</v>
      </c>
    </row>
    <row r="6112" spans="1:6" x14ac:dyDescent="0.3">
      <c r="A6112" s="264" t="str">
        <f t="shared" si="95"/>
        <v>ChicagoIL</v>
      </c>
      <c r="B6112" s="269">
        <v>60603</v>
      </c>
      <c r="C6112" s="270" t="s">
        <v>926</v>
      </c>
      <c r="D6112" s="270" t="s">
        <v>1289</v>
      </c>
      <c r="E6112" s="277" t="s">
        <v>927</v>
      </c>
      <c r="F6112" s="279" t="s">
        <v>881</v>
      </c>
    </row>
    <row r="6113" spans="1:6" x14ac:dyDescent="0.3">
      <c r="A6113" s="264" t="str">
        <f t="shared" si="95"/>
        <v>EdinburgIL</v>
      </c>
      <c r="B6113" s="269">
        <v>62531</v>
      </c>
      <c r="C6113" s="270" t="s">
        <v>4974</v>
      </c>
      <c r="D6113" s="270" t="s">
        <v>1289</v>
      </c>
      <c r="E6113" s="277" t="s">
        <v>1341</v>
      </c>
      <c r="F6113" s="279" t="s">
        <v>881</v>
      </c>
    </row>
    <row r="6114" spans="1:6" x14ac:dyDescent="0.3">
      <c r="A6114" s="264" t="str">
        <f t="shared" si="95"/>
        <v>WatermanIL</v>
      </c>
      <c r="B6114" s="269">
        <v>60556</v>
      </c>
      <c r="C6114" s="270" t="s">
        <v>4975</v>
      </c>
      <c r="D6114" s="270" t="s">
        <v>1289</v>
      </c>
      <c r="E6114" s="277" t="s">
        <v>927</v>
      </c>
      <c r="F6114" s="279" t="s">
        <v>881</v>
      </c>
    </row>
    <row r="6115" spans="1:6" x14ac:dyDescent="0.3">
      <c r="A6115" s="264" t="str">
        <f t="shared" si="95"/>
        <v>AstoriaIL</v>
      </c>
      <c r="B6115" s="269">
        <v>61501</v>
      </c>
      <c r="C6115" s="270" t="s">
        <v>2060</v>
      </c>
      <c r="D6115" s="270" t="s">
        <v>1289</v>
      </c>
      <c r="E6115" s="277" t="s">
        <v>1294</v>
      </c>
      <c r="F6115" s="279" t="s">
        <v>881</v>
      </c>
    </row>
    <row r="6116" spans="1:6" x14ac:dyDescent="0.3">
      <c r="A6116" s="264" t="str">
        <f t="shared" si="95"/>
        <v>GridleyIL</v>
      </c>
      <c r="B6116" s="269">
        <v>61744</v>
      </c>
      <c r="C6116" s="270" t="s">
        <v>2856</v>
      </c>
      <c r="D6116" s="270" t="s">
        <v>1289</v>
      </c>
      <c r="E6116" s="277" t="s">
        <v>1291</v>
      </c>
      <c r="F6116" s="279" t="s">
        <v>881</v>
      </c>
    </row>
    <row r="6117" spans="1:6" x14ac:dyDescent="0.3">
      <c r="A6117" s="264" t="str">
        <f t="shared" si="95"/>
        <v>ToulonIL</v>
      </c>
      <c r="B6117" s="269">
        <v>61483</v>
      </c>
      <c r="C6117" s="270" t="s">
        <v>4976</v>
      </c>
      <c r="D6117" s="270" t="s">
        <v>1289</v>
      </c>
      <c r="E6117" s="277" t="s">
        <v>1327</v>
      </c>
      <c r="F6117" s="279" t="s">
        <v>881</v>
      </c>
    </row>
    <row r="6118" spans="1:6" x14ac:dyDescent="0.3">
      <c r="A6118" s="264" t="str">
        <f t="shared" si="95"/>
        <v>Mulberry GroveIL</v>
      </c>
      <c r="B6118" s="269">
        <v>62262</v>
      </c>
      <c r="C6118" s="270" t="s">
        <v>4977</v>
      </c>
      <c r="D6118" s="270" t="s">
        <v>1289</v>
      </c>
      <c r="E6118" s="277" t="s">
        <v>1339</v>
      </c>
      <c r="F6118" s="279" t="s">
        <v>881</v>
      </c>
    </row>
    <row r="6119" spans="1:6" x14ac:dyDescent="0.3">
      <c r="A6119" s="264" t="str">
        <f t="shared" si="95"/>
        <v>BenldIL</v>
      </c>
      <c r="B6119" s="269">
        <v>62009</v>
      </c>
      <c r="C6119" s="270" t="s">
        <v>4978</v>
      </c>
      <c r="D6119" s="270" t="s">
        <v>1289</v>
      </c>
      <c r="E6119" s="277" t="s">
        <v>1339</v>
      </c>
      <c r="F6119" s="279" t="s">
        <v>881</v>
      </c>
    </row>
    <row r="6120" spans="1:6" x14ac:dyDescent="0.3">
      <c r="A6120" s="264" t="str">
        <f t="shared" si="95"/>
        <v>Beecher CityIL</v>
      </c>
      <c r="B6120" s="269">
        <v>62414</v>
      </c>
      <c r="C6120" s="270" t="s">
        <v>4979</v>
      </c>
      <c r="D6120" s="270" t="s">
        <v>1289</v>
      </c>
      <c r="E6120" s="277" t="s">
        <v>1310</v>
      </c>
      <c r="F6120" s="279" t="s">
        <v>881</v>
      </c>
    </row>
    <row r="6121" spans="1:6" x14ac:dyDescent="0.3">
      <c r="A6121" s="264" t="str">
        <f t="shared" si="95"/>
        <v>Pearl CityIL</v>
      </c>
      <c r="B6121" s="269">
        <v>61062</v>
      </c>
      <c r="C6121" s="270" t="s">
        <v>4235</v>
      </c>
      <c r="D6121" s="270" t="s">
        <v>1289</v>
      </c>
      <c r="E6121" s="277" t="s">
        <v>1313</v>
      </c>
      <c r="F6121" s="279" t="s">
        <v>881</v>
      </c>
    </row>
    <row r="6122" spans="1:6" x14ac:dyDescent="0.3">
      <c r="A6122" s="264" t="str">
        <f t="shared" si="95"/>
        <v>MendonIL</v>
      </c>
      <c r="B6122" s="269">
        <v>62351</v>
      </c>
      <c r="C6122" s="270" t="s">
        <v>4980</v>
      </c>
      <c r="D6122" s="270" t="s">
        <v>1289</v>
      </c>
      <c r="E6122" s="277" t="s">
        <v>1331</v>
      </c>
      <c r="F6122" s="279" t="s">
        <v>881</v>
      </c>
    </row>
    <row r="6123" spans="1:6" x14ac:dyDescent="0.3">
      <c r="A6123" s="264" t="str">
        <f t="shared" si="95"/>
        <v>MaconIL</v>
      </c>
      <c r="B6123" s="269">
        <v>62544</v>
      </c>
      <c r="C6123" s="270" t="s">
        <v>3984</v>
      </c>
      <c r="D6123" s="270" t="s">
        <v>1289</v>
      </c>
      <c r="E6123" s="277" t="s">
        <v>929</v>
      </c>
      <c r="F6123" s="279" t="s">
        <v>881</v>
      </c>
    </row>
    <row r="6124" spans="1:6" x14ac:dyDescent="0.3">
      <c r="A6124" s="264" t="str">
        <f t="shared" si="95"/>
        <v>HomerIL</v>
      </c>
      <c r="B6124" s="269">
        <v>61849</v>
      </c>
      <c r="C6124" s="270" t="s">
        <v>4981</v>
      </c>
      <c r="D6124" s="270" t="s">
        <v>1289</v>
      </c>
      <c r="E6124" s="277" t="s">
        <v>1299</v>
      </c>
      <c r="F6124" s="279" t="s">
        <v>881</v>
      </c>
    </row>
    <row r="6125" spans="1:6" x14ac:dyDescent="0.3">
      <c r="A6125" s="264" t="str">
        <f t="shared" si="95"/>
        <v>DownsIL</v>
      </c>
      <c r="B6125" s="269">
        <v>61736</v>
      </c>
      <c r="C6125" s="270" t="s">
        <v>4982</v>
      </c>
      <c r="D6125" s="270" t="s">
        <v>1289</v>
      </c>
      <c r="E6125" s="277" t="s">
        <v>1291</v>
      </c>
      <c r="F6125" s="279" t="s">
        <v>881</v>
      </c>
    </row>
    <row r="6126" spans="1:6" x14ac:dyDescent="0.3">
      <c r="A6126" s="264" t="str">
        <f t="shared" si="95"/>
        <v>Leaf RiverIL</v>
      </c>
      <c r="B6126" s="269">
        <v>61047</v>
      </c>
      <c r="C6126" s="270" t="s">
        <v>4983</v>
      </c>
      <c r="D6126" s="270" t="s">
        <v>1289</v>
      </c>
      <c r="E6126" s="277" t="s">
        <v>1333</v>
      </c>
      <c r="F6126" s="279" t="s">
        <v>881</v>
      </c>
    </row>
    <row r="6127" spans="1:6" x14ac:dyDescent="0.3">
      <c r="A6127" s="264" t="str">
        <f t="shared" si="95"/>
        <v>RossvilleIL</v>
      </c>
      <c r="B6127" s="269">
        <v>60963</v>
      </c>
      <c r="C6127" s="270" t="s">
        <v>4984</v>
      </c>
      <c r="D6127" s="270" t="s">
        <v>1289</v>
      </c>
      <c r="E6127" s="277" t="s">
        <v>1304</v>
      </c>
      <c r="F6127" s="279" t="s">
        <v>881</v>
      </c>
    </row>
    <row r="6128" spans="1:6" x14ac:dyDescent="0.3">
      <c r="A6128" s="264" t="str">
        <f t="shared" si="95"/>
        <v>AvonIL</v>
      </c>
      <c r="B6128" s="269">
        <v>61415</v>
      </c>
      <c r="C6128" s="270" t="s">
        <v>3298</v>
      </c>
      <c r="D6128" s="270" t="s">
        <v>1289</v>
      </c>
      <c r="E6128" s="277" t="s">
        <v>1294</v>
      </c>
      <c r="F6128" s="279" t="s">
        <v>881</v>
      </c>
    </row>
    <row r="6129" spans="1:6" x14ac:dyDescent="0.3">
      <c r="A6129" s="264" t="str">
        <f t="shared" si="95"/>
        <v>LelandIL</v>
      </c>
      <c r="B6129" s="269">
        <v>60531</v>
      </c>
      <c r="C6129" s="270" t="s">
        <v>4985</v>
      </c>
      <c r="D6129" s="270" t="s">
        <v>1289</v>
      </c>
      <c r="E6129" s="277" t="s">
        <v>1323</v>
      </c>
      <c r="F6129" s="279" t="s">
        <v>881</v>
      </c>
    </row>
    <row r="6130" spans="1:6" x14ac:dyDescent="0.3">
      <c r="A6130" s="264" t="str">
        <f t="shared" si="95"/>
        <v>GermantownIL</v>
      </c>
      <c r="B6130" s="269">
        <v>62245</v>
      </c>
      <c r="C6130" s="270" t="s">
        <v>4986</v>
      </c>
      <c r="D6130" s="270" t="s">
        <v>1289</v>
      </c>
      <c r="E6130" s="277" t="s">
        <v>1339</v>
      </c>
      <c r="F6130" s="279" t="s">
        <v>881</v>
      </c>
    </row>
    <row r="6131" spans="1:6" x14ac:dyDescent="0.3">
      <c r="A6131" s="264" t="str">
        <f t="shared" si="95"/>
        <v>East CarondeletIL</v>
      </c>
      <c r="B6131" s="269">
        <v>62240</v>
      </c>
      <c r="C6131" s="270" t="s">
        <v>4987</v>
      </c>
      <c r="D6131" s="270" t="s">
        <v>1289</v>
      </c>
      <c r="E6131" s="277" t="s">
        <v>1339</v>
      </c>
      <c r="F6131" s="279" t="s">
        <v>881</v>
      </c>
    </row>
    <row r="6132" spans="1:6" x14ac:dyDescent="0.3">
      <c r="A6132" s="264" t="str">
        <f t="shared" si="95"/>
        <v>AtwoodIL</v>
      </c>
      <c r="B6132" s="269">
        <v>61913</v>
      </c>
      <c r="C6132" s="270" t="s">
        <v>3408</v>
      </c>
      <c r="D6132" s="270" t="s">
        <v>1289</v>
      </c>
      <c r="E6132" s="277" t="s">
        <v>1299</v>
      </c>
      <c r="F6132" s="279" t="s">
        <v>881</v>
      </c>
    </row>
    <row r="6133" spans="1:6" x14ac:dyDescent="0.3">
      <c r="A6133" s="264" t="str">
        <f t="shared" si="95"/>
        <v>MarineIL</v>
      </c>
      <c r="B6133" s="269">
        <v>62061</v>
      </c>
      <c r="C6133" s="270" t="s">
        <v>4988</v>
      </c>
      <c r="D6133" s="270" t="s">
        <v>1289</v>
      </c>
      <c r="E6133" s="277" t="s">
        <v>1339</v>
      </c>
      <c r="F6133" s="279" t="s">
        <v>881</v>
      </c>
    </row>
    <row r="6134" spans="1:6" x14ac:dyDescent="0.3">
      <c r="A6134" s="264" t="str">
        <f t="shared" si="95"/>
        <v>La HarpeIL</v>
      </c>
      <c r="B6134" s="269">
        <v>61450</v>
      </c>
      <c r="C6134" s="270" t="s">
        <v>4989</v>
      </c>
      <c r="D6134" s="270" t="s">
        <v>1289</v>
      </c>
      <c r="E6134" s="277" t="s">
        <v>1235</v>
      </c>
      <c r="F6134" s="279" t="s">
        <v>881</v>
      </c>
    </row>
    <row r="6135" spans="1:6" x14ac:dyDescent="0.3">
      <c r="A6135" s="264" t="str">
        <f t="shared" si="95"/>
        <v>Blue MoundIL</v>
      </c>
      <c r="B6135" s="269">
        <v>62513</v>
      </c>
      <c r="C6135" s="270" t="s">
        <v>4990</v>
      </c>
      <c r="D6135" s="270" t="s">
        <v>1289</v>
      </c>
      <c r="E6135" s="277" t="s">
        <v>929</v>
      </c>
      <c r="F6135" s="279" t="s">
        <v>881</v>
      </c>
    </row>
    <row r="6136" spans="1:6" x14ac:dyDescent="0.3">
      <c r="A6136" s="264" t="str">
        <f t="shared" si="95"/>
        <v>WilliamsvilleIL</v>
      </c>
      <c r="B6136" s="269">
        <v>62693</v>
      </c>
      <c r="C6136" s="270" t="s">
        <v>4991</v>
      </c>
      <c r="D6136" s="270" t="s">
        <v>1289</v>
      </c>
      <c r="E6136" s="277" t="s">
        <v>1337</v>
      </c>
      <c r="F6136" s="279" t="s">
        <v>881</v>
      </c>
    </row>
    <row r="6137" spans="1:6" x14ac:dyDescent="0.3">
      <c r="A6137" s="264" t="str">
        <f t="shared" si="95"/>
        <v>AlhambraIL</v>
      </c>
      <c r="B6137" s="269">
        <v>62001</v>
      </c>
      <c r="C6137" s="270" t="s">
        <v>2516</v>
      </c>
      <c r="D6137" s="270" t="s">
        <v>1289</v>
      </c>
      <c r="E6137" s="277" t="s">
        <v>1339</v>
      </c>
      <c r="F6137" s="279" t="s">
        <v>881</v>
      </c>
    </row>
    <row r="6138" spans="1:6" x14ac:dyDescent="0.3">
      <c r="A6138" s="264" t="str">
        <f t="shared" si="95"/>
        <v>GrovelandIL</v>
      </c>
      <c r="B6138" s="269">
        <v>61535</v>
      </c>
      <c r="C6138" s="270" t="s">
        <v>2948</v>
      </c>
      <c r="D6138" s="270" t="s">
        <v>1289</v>
      </c>
      <c r="E6138" s="277" t="s">
        <v>1327</v>
      </c>
      <c r="F6138" s="279" t="s">
        <v>881</v>
      </c>
    </row>
    <row r="6139" spans="1:6" x14ac:dyDescent="0.3">
      <c r="A6139" s="264" t="str">
        <f t="shared" si="95"/>
        <v>AssumptionIL</v>
      </c>
      <c r="B6139" s="269">
        <v>62510</v>
      </c>
      <c r="C6139" s="270" t="s">
        <v>4992</v>
      </c>
      <c r="D6139" s="270" t="s">
        <v>1289</v>
      </c>
      <c r="E6139" s="277" t="s">
        <v>1341</v>
      </c>
      <c r="F6139" s="279" t="s">
        <v>881</v>
      </c>
    </row>
    <row r="6140" spans="1:6" x14ac:dyDescent="0.3">
      <c r="A6140" s="264" t="str">
        <f t="shared" si="95"/>
        <v>ElkvilleIL</v>
      </c>
      <c r="B6140" s="269">
        <v>62932</v>
      </c>
      <c r="C6140" s="270" t="s">
        <v>4993</v>
      </c>
      <c r="D6140" s="270" t="s">
        <v>1289</v>
      </c>
      <c r="E6140" s="277" t="s">
        <v>1296</v>
      </c>
      <c r="F6140" s="279" t="s">
        <v>881</v>
      </c>
    </row>
    <row r="6141" spans="1:6" x14ac:dyDescent="0.3">
      <c r="A6141" s="264" t="str">
        <f t="shared" si="95"/>
        <v>AshtonIL</v>
      </c>
      <c r="B6141" s="269">
        <v>61006</v>
      </c>
      <c r="C6141" s="270" t="s">
        <v>4573</v>
      </c>
      <c r="D6141" s="270" t="s">
        <v>1289</v>
      </c>
      <c r="E6141" s="277" t="s">
        <v>1308</v>
      </c>
      <c r="F6141" s="279" t="s">
        <v>881</v>
      </c>
    </row>
    <row r="6142" spans="1:6" x14ac:dyDescent="0.3">
      <c r="A6142" s="264" t="str">
        <f t="shared" si="95"/>
        <v>AlbersIL</v>
      </c>
      <c r="B6142" s="269">
        <v>62215</v>
      </c>
      <c r="C6142" s="270" t="s">
        <v>4994</v>
      </c>
      <c r="D6142" s="270" t="s">
        <v>1289</v>
      </c>
      <c r="E6142" s="277" t="s">
        <v>1339</v>
      </c>
      <c r="F6142" s="279" t="s">
        <v>881</v>
      </c>
    </row>
    <row r="6143" spans="1:6" x14ac:dyDescent="0.3">
      <c r="A6143" s="264" t="str">
        <f t="shared" si="95"/>
        <v>WashburnIL</v>
      </c>
      <c r="B6143" s="269">
        <v>61570</v>
      </c>
      <c r="C6143" s="270" t="s">
        <v>4995</v>
      </c>
      <c r="D6143" s="270" t="s">
        <v>1289</v>
      </c>
      <c r="E6143" s="277" t="s">
        <v>1327</v>
      </c>
      <c r="F6143" s="279" t="s">
        <v>881</v>
      </c>
    </row>
    <row r="6144" spans="1:6" x14ac:dyDescent="0.3">
      <c r="A6144" s="264" t="str">
        <f t="shared" si="95"/>
        <v>OaklandIL</v>
      </c>
      <c r="B6144" s="269">
        <v>61943</v>
      </c>
      <c r="C6144" s="270" t="s">
        <v>2552</v>
      </c>
      <c r="D6144" s="270" t="s">
        <v>1289</v>
      </c>
      <c r="E6144" s="277" t="s">
        <v>1301</v>
      </c>
      <c r="F6144" s="279" t="s">
        <v>881</v>
      </c>
    </row>
    <row r="6145" spans="1:6" x14ac:dyDescent="0.3">
      <c r="A6145" s="264" t="str">
        <f t="shared" si="95"/>
        <v>MazonIL</v>
      </c>
      <c r="B6145" s="269">
        <v>60444</v>
      </c>
      <c r="C6145" s="270" t="s">
        <v>4996</v>
      </c>
      <c r="D6145" s="270" t="s">
        <v>1289</v>
      </c>
      <c r="E6145" s="277" t="s">
        <v>927</v>
      </c>
      <c r="F6145" s="279" t="s">
        <v>881</v>
      </c>
    </row>
    <row r="6146" spans="1:6" x14ac:dyDescent="0.3">
      <c r="A6146" s="264" t="str">
        <f t="shared" si="95"/>
        <v>KincaidIL</v>
      </c>
      <c r="B6146" s="269">
        <v>62540</v>
      </c>
      <c r="C6146" s="270" t="s">
        <v>4997</v>
      </c>
      <c r="D6146" s="270" t="s">
        <v>1289</v>
      </c>
      <c r="E6146" s="277" t="s">
        <v>1341</v>
      </c>
      <c r="F6146" s="279" t="s">
        <v>881</v>
      </c>
    </row>
    <row r="6147" spans="1:6" x14ac:dyDescent="0.3">
      <c r="A6147" s="264" t="str">
        <f t="shared" si="95"/>
        <v>SidneyIL</v>
      </c>
      <c r="B6147" s="269">
        <v>61877</v>
      </c>
      <c r="C6147" s="270" t="s">
        <v>1995</v>
      </c>
      <c r="D6147" s="270" t="s">
        <v>1289</v>
      </c>
      <c r="E6147" s="277" t="s">
        <v>1299</v>
      </c>
      <c r="F6147" s="279" t="s">
        <v>881</v>
      </c>
    </row>
    <row r="6148" spans="1:6" x14ac:dyDescent="0.3">
      <c r="A6148" s="264" t="str">
        <f t="shared" ref="A6148:A6211" si="96">CONCATENATE(C6148,D6148)</f>
        <v>PaysonIL</v>
      </c>
      <c r="B6148" s="269">
        <v>62360</v>
      </c>
      <c r="C6148" s="270" t="s">
        <v>993</v>
      </c>
      <c r="D6148" s="270" t="s">
        <v>1289</v>
      </c>
      <c r="E6148" s="277" t="s">
        <v>1331</v>
      </c>
      <c r="F6148" s="279" t="s">
        <v>881</v>
      </c>
    </row>
    <row r="6149" spans="1:6" x14ac:dyDescent="0.3">
      <c r="A6149" s="264" t="str">
        <f t="shared" si="96"/>
        <v>Big RockIL</v>
      </c>
      <c r="B6149" s="269">
        <v>60511</v>
      </c>
      <c r="C6149" s="270" t="s">
        <v>4998</v>
      </c>
      <c r="D6149" s="270" t="s">
        <v>1289</v>
      </c>
      <c r="E6149" s="277" t="s">
        <v>927</v>
      </c>
      <c r="F6149" s="279" t="s">
        <v>881</v>
      </c>
    </row>
    <row r="6150" spans="1:6" x14ac:dyDescent="0.3">
      <c r="A6150" s="264" t="str">
        <f t="shared" si="96"/>
        <v>EnergyIL</v>
      </c>
      <c r="B6150" s="269">
        <v>62933</v>
      </c>
      <c r="C6150" s="270" t="s">
        <v>4999</v>
      </c>
      <c r="D6150" s="270" t="s">
        <v>1289</v>
      </c>
      <c r="E6150" s="277" t="s">
        <v>1296</v>
      </c>
      <c r="F6150" s="279" t="s">
        <v>881</v>
      </c>
    </row>
    <row r="6151" spans="1:6" x14ac:dyDescent="0.3">
      <c r="A6151" s="264" t="str">
        <f t="shared" si="96"/>
        <v>OreanaIL</v>
      </c>
      <c r="B6151" s="269">
        <v>62554</v>
      </c>
      <c r="C6151" s="270" t="s">
        <v>5000</v>
      </c>
      <c r="D6151" s="270" t="s">
        <v>1289</v>
      </c>
      <c r="E6151" s="277" t="s">
        <v>929</v>
      </c>
      <c r="F6151" s="279" t="s">
        <v>881</v>
      </c>
    </row>
    <row r="6152" spans="1:6" x14ac:dyDescent="0.3">
      <c r="A6152" s="264" t="str">
        <f t="shared" si="96"/>
        <v>BracevilleIL</v>
      </c>
      <c r="B6152" s="269">
        <v>60407</v>
      </c>
      <c r="C6152" s="270" t="s">
        <v>5001</v>
      </c>
      <c r="D6152" s="270" t="s">
        <v>1289</v>
      </c>
      <c r="E6152" s="277" t="s">
        <v>927</v>
      </c>
      <c r="F6152" s="279" t="s">
        <v>881</v>
      </c>
    </row>
    <row r="6153" spans="1:6" x14ac:dyDescent="0.3">
      <c r="A6153" s="264" t="str">
        <f t="shared" si="96"/>
        <v>RoxanaIL</v>
      </c>
      <c r="B6153" s="269">
        <v>62084</v>
      </c>
      <c r="C6153" s="270" t="s">
        <v>5002</v>
      </c>
      <c r="D6153" s="270" t="s">
        <v>1289</v>
      </c>
      <c r="E6153" s="277" t="s">
        <v>1339</v>
      </c>
      <c r="F6153" s="279" t="s">
        <v>881</v>
      </c>
    </row>
    <row r="6154" spans="1:6" x14ac:dyDescent="0.3">
      <c r="A6154" s="264" t="str">
        <f t="shared" si="96"/>
        <v>New BostonIL</v>
      </c>
      <c r="B6154" s="269">
        <v>61272</v>
      </c>
      <c r="C6154" s="270" t="s">
        <v>5003</v>
      </c>
      <c r="D6154" s="270" t="s">
        <v>1289</v>
      </c>
      <c r="E6154" s="277" t="s">
        <v>1228</v>
      </c>
      <c r="F6154" s="279" t="s">
        <v>881</v>
      </c>
    </row>
    <row r="6155" spans="1:6" x14ac:dyDescent="0.3">
      <c r="A6155" s="264" t="str">
        <f t="shared" si="96"/>
        <v>Cerro GordoIL</v>
      </c>
      <c r="B6155" s="269">
        <v>61818</v>
      </c>
      <c r="C6155" s="270" t="s">
        <v>5004</v>
      </c>
      <c r="D6155" s="270" t="s">
        <v>1289</v>
      </c>
      <c r="E6155" s="277" t="s">
        <v>1299</v>
      </c>
      <c r="F6155" s="279" t="s">
        <v>881</v>
      </c>
    </row>
    <row r="6156" spans="1:6" x14ac:dyDescent="0.3">
      <c r="A6156" s="264" t="str">
        <f t="shared" si="96"/>
        <v>PhiloIL</v>
      </c>
      <c r="B6156" s="269">
        <v>61864</v>
      </c>
      <c r="C6156" s="270" t="s">
        <v>3117</v>
      </c>
      <c r="D6156" s="270" t="s">
        <v>1289</v>
      </c>
      <c r="E6156" s="277" t="s">
        <v>1299</v>
      </c>
      <c r="F6156" s="279" t="s">
        <v>881</v>
      </c>
    </row>
    <row r="6157" spans="1:6" x14ac:dyDescent="0.3">
      <c r="A6157" s="264" t="str">
        <f t="shared" si="96"/>
        <v>TolucaIL</v>
      </c>
      <c r="B6157" s="269">
        <v>61369</v>
      </c>
      <c r="C6157" s="270" t="s">
        <v>5005</v>
      </c>
      <c r="D6157" s="270" t="s">
        <v>1289</v>
      </c>
      <c r="E6157" s="277" t="s">
        <v>1327</v>
      </c>
      <c r="F6157" s="279" t="s">
        <v>881</v>
      </c>
    </row>
    <row r="6158" spans="1:6" x14ac:dyDescent="0.3">
      <c r="A6158" s="264" t="str">
        <f t="shared" si="96"/>
        <v>MaltaIL</v>
      </c>
      <c r="B6158" s="269">
        <v>60150</v>
      </c>
      <c r="C6158" s="270" t="s">
        <v>4604</v>
      </c>
      <c r="D6158" s="270" t="s">
        <v>1289</v>
      </c>
      <c r="E6158" s="277" t="s">
        <v>927</v>
      </c>
      <c r="F6158" s="279" t="s">
        <v>881</v>
      </c>
    </row>
    <row r="6159" spans="1:6" x14ac:dyDescent="0.3">
      <c r="A6159" s="264" t="str">
        <f t="shared" si="96"/>
        <v>Franklin GroveIL</v>
      </c>
      <c r="B6159" s="269">
        <v>61031</v>
      </c>
      <c r="C6159" s="270" t="s">
        <v>5006</v>
      </c>
      <c r="D6159" s="270" t="s">
        <v>1289</v>
      </c>
      <c r="E6159" s="277" t="s">
        <v>1308</v>
      </c>
      <c r="F6159" s="279" t="s">
        <v>881</v>
      </c>
    </row>
    <row r="6160" spans="1:6" x14ac:dyDescent="0.3">
      <c r="A6160" s="264" t="str">
        <f t="shared" si="96"/>
        <v>Green ValleyIL</v>
      </c>
      <c r="B6160" s="269">
        <v>61534</v>
      </c>
      <c r="C6160" s="270" t="s">
        <v>2228</v>
      </c>
      <c r="D6160" s="270" t="s">
        <v>1289</v>
      </c>
      <c r="E6160" s="277" t="s">
        <v>1327</v>
      </c>
      <c r="F6160" s="279" t="s">
        <v>881</v>
      </c>
    </row>
    <row r="6161" spans="1:6" x14ac:dyDescent="0.3">
      <c r="A6161" s="264" t="str">
        <f t="shared" si="96"/>
        <v>ThomasboroIL</v>
      </c>
      <c r="B6161" s="269">
        <v>61878</v>
      </c>
      <c r="C6161" s="270" t="s">
        <v>5007</v>
      </c>
      <c r="D6161" s="270" t="s">
        <v>1289</v>
      </c>
      <c r="E6161" s="277" t="s">
        <v>1299</v>
      </c>
      <c r="F6161" s="279" t="s">
        <v>881</v>
      </c>
    </row>
    <row r="6162" spans="1:6" x14ac:dyDescent="0.3">
      <c r="A6162" s="264" t="str">
        <f t="shared" si="96"/>
        <v>UnionIL</v>
      </c>
      <c r="B6162" s="269">
        <v>60180</v>
      </c>
      <c r="C6162" s="270" t="s">
        <v>5008</v>
      </c>
      <c r="D6162" s="270" t="s">
        <v>1289</v>
      </c>
      <c r="E6162" s="277" t="s">
        <v>927</v>
      </c>
      <c r="F6162" s="279" t="s">
        <v>881</v>
      </c>
    </row>
    <row r="6163" spans="1:6" x14ac:dyDescent="0.3">
      <c r="A6163" s="264" t="str">
        <f t="shared" si="96"/>
        <v>NauvooIL</v>
      </c>
      <c r="B6163" s="269">
        <v>62354</v>
      </c>
      <c r="C6163" s="270" t="s">
        <v>1332</v>
      </c>
      <c r="D6163" s="270" t="s">
        <v>1289</v>
      </c>
      <c r="E6163" s="277" t="s">
        <v>1235</v>
      </c>
      <c r="F6163" s="279" t="s">
        <v>881</v>
      </c>
    </row>
    <row r="6164" spans="1:6" x14ac:dyDescent="0.3">
      <c r="A6164" s="264" t="str">
        <f t="shared" si="96"/>
        <v>PittsburgIL</v>
      </c>
      <c r="B6164" s="269">
        <v>62974</v>
      </c>
      <c r="C6164" s="270" t="s">
        <v>1439</v>
      </c>
      <c r="D6164" s="270" t="s">
        <v>1289</v>
      </c>
      <c r="E6164" s="277" t="s">
        <v>1296</v>
      </c>
      <c r="F6164" s="279" t="s">
        <v>881</v>
      </c>
    </row>
    <row r="6165" spans="1:6" x14ac:dyDescent="0.3">
      <c r="A6165" s="264" t="str">
        <f t="shared" si="96"/>
        <v>MeredosiaIL</v>
      </c>
      <c r="B6165" s="269">
        <v>62665</v>
      </c>
      <c r="C6165" s="270" t="s">
        <v>5009</v>
      </c>
      <c r="D6165" s="270" t="s">
        <v>1289</v>
      </c>
      <c r="E6165" s="277" t="s">
        <v>1034</v>
      </c>
      <c r="F6165" s="279" t="s">
        <v>881</v>
      </c>
    </row>
    <row r="6166" spans="1:6" x14ac:dyDescent="0.3">
      <c r="A6166" s="264" t="str">
        <f t="shared" si="96"/>
        <v>FlanaganIL</v>
      </c>
      <c r="B6166" s="269">
        <v>61740</v>
      </c>
      <c r="C6166" s="270" t="s">
        <v>5010</v>
      </c>
      <c r="D6166" s="270" t="s">
        <v>1289</v>
      </c>
      <c r="E6166" s="277" t="s">
        <v>1329</v>
      </c>
      <c r="F6166" s="279" t="s">
        <v>881</v>
      </c>
    </row>
    <row r="6167" spans="1:6" x14ac:dyDescent="0.3">
      <c r="A6167" s="264" t="str">
        <f t="shared" si="96"/>
        <v>DivernonIL</v>
      </c>
      <c r="B6167" s="269">
        <v>62530</v>
      </c>
      <c r="C6167" s="270" t="s">
        <v>5011</v>
      </c>
      <c r="D6167" s="270" t="s">
        <v>1289</v>
      </c>
      <c r="E6167" s="277" t="s">
        <v>1337</v>
      </c>
      <c r="F6167" s="279" t="s">
        <v>881</v>
      </c>
    </row>
    <row r="6168" spans="1:6" x14ac:dyDescent="0.3">
      <c r="A6168" s="264" t="str">
        <f t="shared" si="96"/>
        <v>DixIL</v>
      </c>
      <c r="B6168" s="269">
        <v>62830</v>
      </c>
      <c r="C6168" s="270" t="s">
        <v>5012</v>
      </c>
      <c r="D6168" s="270" t="s">
        <v>1289</v>
      </c>
      <c r="E6168" s="277" t="s">
        <v>1322</v>
      </c>
      <c r="F6168" s="279" t="s">
        <v>881</v>
      </c>
    </row>
    <row r="6169" spans="1:6" x14ac:dyDescent="0.3">
      <c r="A6169" s="264" t="str">
        <f t="shared" si="96"/>
        <v>MorrisonvilleIL</v>
      </c>
      <c r="B6169" s="269">
        <v>62546</v>
      </c>
      <c r="C6169" s="270" t="s">
        <v>5013</v>
      </c>
      <c r="D6169" s="270" t="s">
        <v>1289</v>
      </c>
      <c r="E6169" s="277" t="s">
        <v>1341</v>
      </c>
      <c r="F6169" s="279" t="s">
        <v>881</v>
      </c>
    </row>
    <row r="6170" spans="1:6" x14ac:dyDescent="0.3">
      <c r="A6170" s="264" t="str">
        <f t="shared" si="96"/>
        <v>ChicagoIL</v>
      </c>
      <c r="B6170" s="269">
        <v>60604</v>
      </c>
      <c r="C6170" s="270" t="s">
        <v>926</v>
      </c>
      <c r="D6170" s="270" t="s">
        <v>1289</v>
      </c>
      <c r="E6170" s="277" t="s">
        <v>927</v>
      </c>
      <c r="F6170" s="279" t="s">
        <v>881</v>
      </c>
    </row>
    <row r="6171" spans="1:6" x14ac:dyDescent="0.3">
      <c r="A6171" s="264" t="str">
        <f t="shared" si="96"/>
        <v>DawsonIL</v>
      </c>
      <c r="B6171" s="269">
        <v>62520</v>
      </c>
      <c r="C6171" s="270" t="s">
        <v>1572</v>
      </c>
      <c r="D6171" s="270" t="s">
        <v>1289</v>
      </c>
      <c r="E6171" s="277" t="s">
        <v>1337</v>
      </c>
      <c r="F6171" s="279" t="s">
        <v>881</v>
      </c>
    </row>
    <row r="6172" spans="1:6" x14ac:dyDescent="0.3">
      <c r="A6172" s="264" t="str">
        <f t="shared" si="96"/>
        <v>MansfieldIL</v>
      </c>
      <c r="B6172" s="269">
        <v>61854</v>
      </c>
      <c r="C6172" s="270" t="s">
        <v>1977</v>
      </c>
      <c r="D6172" s="270" t="s">
        <v>1289</v>
      </c>
      <c r="E6172" s="277" t="s">
        <v>1299</v>
      </c>
      <c r="F6172" s="279" t="s">
        <v>881</v>
      </c>
    </row>
    <row r="6173" spans="1:6" x14ac:dyDescent="0.3">
      <c r="A6173" s="264" t="str">
        <f t="shared" si="96"/>
        <v>MasonIL</v>
      </c>
      <c r="B6173" s="269">
        <v>62443</v>
      </c>
      <c r="C6173" s="270" t="s">
        <v>5014</v>
      </c>
      <c r="D6173" s="270" t="s">
        <v>1289</v>
      </c>
      <c r="E6173" s="277" t="s">
        <v>1310</v>
      </c>
      <c r="F6173" s="279" t="s">
        <v>881</v>
      </c>
    </row>
    <row r="6174" spans="1:6" x14ac:dyDescent="0.3">
      <c r="A6174" s="264" t="str">
        <f t="shared" si="96"/>
        <v>CarlockIL</v>
      </c>
      <c r="B6174" s="269">
        <v>61725</v>
      </c>
      <c r="C6174" s="270" t="s">
        <v>5015</v>
      </c>
      <c r="D6174" s="270" t="s">
        <v>1289</v>
      </c>
      <c r="E6174" s="277" t="s">
        <v>1291</v>
      </c>
      <c r="F6174" s="279" t="s">
        <v>881</v>
      </c>
    </row>
    <row r="6175" spans="1:6" x14ac:dyDescent="0.3">
      <c r="A6175" s="264" t="str">
        <f t="shared" si="96"/>
        <v>OdellIL</v>
      </c>
      <c r="B6175" s="269">
        <v>60460</v>
      </c>
      <c r="C6175" s="270" t="s">
        <v>5016</v>
      </c>
      <c r="D6175" s="270" t="s">
        <v>1289</v>
      </c>
      <c r="E6175" s="277" t="s">
        <v>1329</v>
      </c>
      <c r="F6175" s="279" t="s">
        <v>881</v>
      </c>
    </row>
    <row r="6176" spans="1:6" x14ac:dyDescent="0.3">
      <c r="A6176" s="264" t="str">
        <f t="shared" si="96"/>
        <v>ViolaIL</v>
      </c>
      <c r="B6176" s="269">
        <v>61486</v>
      </c>
      <c r="C6176" s="270" t="s">
        <v>3572</v>
      </c>
      <c r="D6176" s="270" t="s">
        <v>1289</v>
      </c>
      <c r="E6176" s="277" t="s">
        <v>1228</v>
      </c>
      <c r="F6176" s="279" t="s">
        <v>881</v>
      </c>
    </row>
    <row r="6177" spans="1:6" x14ac:dyDescent="0.3">
      <c r="A6177" s="264" t="str">
        <f t="shared" si="96"/>
        <v>HardinIL</v>
      </c>
      <c r="B6177" s="269">
        <v>62047</v>
      </c>
      <c r="C6177" s="270" t="s">
        <v>5017</v>
      </c>
      <c r="D6177" s="270" t="s">
        <v>1289</v>
      </c>
      <c r="E6177" s="277" t="s">
        <v>1339</v>
      </c>
      <c r="F6177" s="279" t="s">
        <v>881</v>
      </c>
    </row>
    <row r="6178" spans="1:6" x14ac:dyDescent="0.3">
      <c r="A6178" s="264" t="str">
        <f t="shared" si="96"/>
        <v>MurrayvilleIL</v>
      </c>
      <c r="B6178" s="269">
        <v>62668</v>
      </c>
      <c r="C6178" s="270" t="s">
        <v>4091</v>
      </c>
      <c r="D6178" s="270" t="s">
        <v>1289</v>
      </c>
      <c r="E6178" s="277" t="s">
        <v>1034</v>
      </c>
      <c r="F6178" s="279" t="s">
        <v>881</v>
      </c>
    </row>
    <row r="6179" spans="1:6" x14ac:dyDescent="0.3">
      <c r="A6179" s="264" t="str">
        <f t="shared" si="96"/>
        <v>MinierIL</v>
      </c>
      <c r="B6179" s="269">
        <v>61759</v>
      </c>
      <c r="C6179" s="270" t="s">
        <v>5018</v>
      </c>
      <c r="D6179" s="270" t="s">
        <v>1289</v>
      </c>
      <c r="E6179" s="277" t="s">
        <v>1327</v>
      </c>
      <c r="F6179" s="279" t="s">
        <v>881</v>
      </c>
    </row>
    <row r="6180" spans="1:6" x14ac:dyDescent="0.3">
      <c r="A6180" s="264" t="str">
        <f t="shared" si="96"/>
        <v>AtkinsonIL</v>
      </c>
      <c r="B6180" s="269">
        <v>61235</v>
      </c>
      <c r="C6180" s="270" t="s">
        <v>5019</v>
      </c>
      <c r="D6180" s="270" t="s">
        <v>1289</v>
      </c>
      <c r="E6180" s="277" t="s">
        <v>1228</v>
      </c>
      <c r="F6180" s="279" t="s">
        <v>881</v>
      </c>
    </row>
    <row r="6181" spans="1:6" x14ac:dyDescent="0.3">
      <c r="A6181" s="264" t="str">
        <f t="shared" si="96"/>
        <v>HopewellIL</v>
      </c>
      <c r="B6181" s="269">
        <v>61565</v>
      </c>
      <c r="C6181" s="270" t="s">
        <v>5020</v>
      </c>
      <c r="D6181" s="270" t="s">
        <v>1289</v>
      </c>
      <c r="E6181" s="277" t="s">
        <v>1327</v>
      </c>
      <c r="F6181" s="279" t="s">
        <v>881</v>
      </c>
    </row>
    <row r="6182" spans="1:6" x14ac:dyDescent="0.3">
      <c r="A6182" s="264" t="str">
        <f t="shared" si="96"/>
        <v>PalmyraIL</v>
      </c>
      <c r="B6182" s="269">
        <v>62674</v>
      </c>
      <c r="C6182" s="270" t="s">
        <v>5021</v>
      </c>
      <c r="D6182" s="270" t="s">
        <v>1289</v>
      </c>
      <c r="E6182" s="277" t="s">
        <v>1339</v>
      </c>
      <c r="F6182" s="279" t="s">
        <v>881</v>
      </c>
    </row>
    <row r="6183" spans="1:6" x14ac:dyDescent="0.3">
      <c r="A6183" s="264" t="str">
        <f t="shared" si="96"/>
        <v>AlexisIL</v>
      </c>
      <c r="B6183" s="269">
        <v>61412</v>
      </c>
      <c r="C6183" s="270" t="s">
        <v>5022</v>
      </c>
      <c r="D6183" s="270" t="s">
        <v>1289</v>
      </c>
      <c r="E6183" s="277" t="s">
        <v>1228</v>
      </c>
      <c r="F6183" s="279" t="s">
        <v>881</v>
      </c>
    </row>
    <row r="6184" spans="1:6" x14ac:dyDescent="0.3">
      <c r="A6184" s="264" t="str">
        <f t="shared" si="96"/>
        <v>TampicoIL</v>
      </c>
      <c r="B6184" s="269">
        <v>61283</v>
      </c>
      <c r="C6184" s="270" t="s">
        <v>5023</v>
      </c>
      <c r="D6184" s="270" t="s">
        <v>1289</v>
      </c>
      <c r="E6184" s="277" t="s">
        <v>1078</v>
      </c>
      <c r="F6184" s="279" t="s">
        <v>881</v>
      </c>
    </row>
    <row r="6185" spans="1:6" x14ac:dyDescent="0.3">
      <c r="A6185" s="264" t="str">
        <f t="shared" si="96"/>
        <v>BonfieldIL</v>
      </c>
      <c r="B6185" s="269">
        <v>60913</v>
      </c>
      <c r="C6185" s="270" t="s">
        <v>5024</v>
      </c>
      <c r="D6185" s="270" t="s">
        <v>1289</v>
      </c>
      <c r="E6185" s="277" t="s">
        <v>1317</v>
      </c>
      <c r="F6185" s="279" t="s">
        <v>881</v>
      </c>
    </row>
    <row r="6186" spans="1:6" x14ac:dyDescent="0.3">
      <c r="A6186" s="264" t="str">
        <f t="shared" si="96"/>
        <v>VarnaIL</v>
      </c>
      <c r="B6186" s="269">
        <v>61375</v>
      </c>
      <c r="C6186" s="270" t="s">
        <v>5025</v>
      </c>
      <c r="D6186" s="270" t="s">
        <v>1289</v>
      </c>
      <c r="E6186" s="277" t="s">
        <v>1327</v>
      </c>
      <c r="F6186" s="279" t="s">
        <v>881</v>
      </c>
    </row>
    <row r="6187" spans="1:6" x14ac:dyDescent="0.3">
      <c r="A6187" s="264" t="str">
        <f t="shared" si="96"/>
        <v>ChatsworthIL</v>
      </c>
      <c r="B6187" s="269">
        <v>60921</v>
      </c>
      <c r="C6187" s="270" t="s">
        <v>3996</v>
      </c>
      <c r="D6187" s="270" t="s">
        <v>1289</v>
      </c>
      <c r="E6187" s="277" t="s">
        <v>1329</v>
      </c>
      <c r="F6187" s="279" t="s">
        <v>881</v>
      </c>
    </row>
    <row r="6188" spans="1:6" x14ac:dyDescent="0.3">
      <c r="A6188" s="264" t="str">
        <f t="shared" si="96"/>
        <v>TonicaIL</v>
      </c>
      <c r="B6188" s="269">
        <v>61370</v>
      </c>
      <c r="C6188" s="270" t="s">
        <v>5026</v>
      </c>
      <c r="D6188" s="270" t="s">
        <v>1289</v>
      </c>
      <c r="E6188" s="277" t="s">
        <v>1323</v>
      </c>
      <c r="F6188" s="279" t="s">
        <v>881</v>
      </c>
    </row>
    <row r="6189" spans="1:6" x14ac:dyDescent="0.3">
      <c r="A6189" s="264" t="str">
        <f t="shared" si="96"/>
        <v>SorentoIL</v>
      </c>
      <c r="B6189" s="269">
        <v>62086</v>
      </c>
      <c r="C6189" s="270" t="s">
        <v>5027</v>
      </c>
      <c r="D6189" s="270" t="s">
        <v>1289</v>
      </c>
      <c r="E6189" s="277" t="s">
        <v>1339</v>
      </c>
      <c r="F6189" s="279" t="s">
        <v>881</v>
      </c>
    </row>
    <row r="6190" spans="1:6" x14ac:dyDescent="0.3">
      <c r="A6190" s="264" t="str">
        <f t="shared" si="96"/>
        <v>SheffieldIL</v>
      </c>
      <c r="B6190" s="269">
        <v>61361</v>
      </c>
      <c r="C6190" s="270" t="s">
        <v>1187</v>
      </c>
      <c r="D6190" s="270" t="s">
        <v>1289</v>
      </c>
      <c r="E6190" s="277" t="s">
        <v>1323</v>
      </c>
      <c r="F6190" s="279" t="s">
        <v>881</v>
      </c>
    </row>
    <row r="6191" spans="1:6" x14ac:dyDescent="0.3">
      <c r="A6191" s="264" t="str">
        <f t="shared" si="96"/>
        <v>OrangevilleIL</v>
      </c>
      <c r="B6191" s="269">
        <v>61060</v>
      </c>
      <c r="C6191" s="270" t="s">
        <v>5028</v>
      </c>
      <c r="D6191" s="270" t="s">
        <v>1289</v>
      </c>
      <c r="E6191" s="277" t="s">
        <v>1313</v>
      </c>
      <c r="F6191" s="279" t="s">
        <v>881</v>
      </c>
    </row>
    <row r="6192" spans="1:6" x14ac:dyDescent="0.3">
      <c r="A6192" s="264" t="str">
        <f t="shared" si="96"/>
        <v>GreenviewIL</v>
      </c>
      <c r="B6192" s="269">
        <v>62642</v>
      </c>
      <c r="C6192" s="270" t="s">
        <v>5029</v>
      </c>
      <c r="D6192" s="270" t="s">
        <v>1289</v>
      </c>
      <c r="E6192" s="277" t="s">
        <v>1337</v>
      </c>
      <c r="F6192" s="279" t="s">
        <v>881</v>
      </c>
    </row>
    <row r="6193" spans="1:6" x14ac:dyDescent="0.3">
      <c r="A6193" s="264" t="str">
        <f t="shared" si="96"/>
        <v>WenonaIL</v>
      </c>
      <c r="B6193" s="269">
        <v>61377</v>
      </c>
      <c r="C6193" s="270" t="s">
        <v>5030</v>
      </c>
      <c r="D6193" s="270" t="s">
        <v>1289</v>
      </c>
      <c r="E6193" s="277" t="s">
        <v>1327</v>
      </c>
      <c r="F6193" s="279" t="s">
        <v>881</v>
      </c>
    </row>
    <row r="6194" spans="1:6" x14ac:dyDescent="0.3">
      <c r="A6194" s="264" t="str">
        <f t="shared" si="96"/>
        <v>ForrestIL</v>
      </c>
      <c r="B6194" s="269">
        <v>61741</v>
      </c>
      <c r="C6194" s="270" t="s">
        <v>5031</v>
      </c>
      <c r="D6194" s="270" t="s">
        <v>1289</v>
      </c>
      <c r="E6194" s="277" t="s">
        <v>1329</v>
      </c>
      <c r="F6194" s="279" t="s">
        <v>881</v>
      </c>
    </row>
    <row r="6195" spans="1:6" x14ac:dyDescent="0.3">
      <c r="A6195" s="264" t="str">
        <f t="shared" si="96"/>
        <v>TiskilwaIL</v>
      </c>
      <c r="B6195" s="269">
        <v>61368</v>
      </c>
      <c r="C6195" s="270" t="s">
        <v>5032</v>
      </c>
      <c r="D6195" s="270" t="s">
        <v>1289</v>
      </c>
      <c r="E6195" s="277" t="s">
        <v>1323</v>
      </c>
      <c r="F6195" s="279" t="s">
        <v>881</v>
      </c>
    </row>
    <row r="6196" spans="1:6" x14ac:dyDescent="0.3">
      <c r="A6196" s="264" t="str">
        <f t="shared" si="96"/>
        <v>AndalusiaIL</v>
      </c>
      <c r="B6196" s="269">
        <v>61232</v>
      </c>
      <c r="C6196" s="270" t="s">
        <v>4950</v>
      </c>
      <c r="D6196" s="270" t="s">
        <v>1289</v>
      </c>
      <c r="E6196" s="277" t="s">
        <v>1228</v>
      </c>
      <c r="F6196" s="279" t="s">
        <v>881</v>
      </c>
    </row>
    <row r="6197" spans="1:6" x14ac:dyDescent="0.3">
      <c r="A6197" s="264" t="str">
        <f t="shared" si="96"/>
        <v>WarrensburgIL</v>
      </c>
      <c r="B6197" s="269">
        <v>62573</v>
      </c>
      <c r="C6197" s="270" t="s">
        <v>1696</v>
      </c>
      <c r="D6197" s="270" t="s">
        <v>1289</v>
      </c>
      <c r="E6197" s="277" t="s">
        <v>929</v>
      </c>
      <c r="F6197" s="279" t="s">
        <v>881</v>
      </c>
    </row>
    <row r="6198" spans="1:6" x14ac:dyDescent="0.3">
      <c r="A6198" s="264" t="str">
        <f t="shared" si="96"/>
        <v>BartelsoIL</v>
      </c>
      <c r="B6198" s="269">
        <v>62218</v>
      </c>
      <c r="C6198" s="270" t="s">
        <v>5033</v>
      </c>
      <c r="D6198" s="270" t="s">
        <v>1289</v>
      </c>
      <c r="E6198" s="277" t="s">
        <v>1339</v>
      </c>
      <c r="F6198" s="279" t="s">
        <v>881</v>
      </c>
    </row>
    <row r="6199" spans="1:6" x14ac:dyDescent="0.3">
      <c r="A6199" s="264" t="str">
        <f t="shared" si="96"/>
        <v>FranklinIL</v>
      </c>
      <c r="B6199" s="269">
        <v>62638</v>
      </c>
      <c r="C6199" s="270" t="s">
        <v>3539</v>
      </c>
      <c r="D6199" s="270" t="s">
        <v>1289</v>
      </c>
      <c r="E6199" s="277" t="s">
        <v>1034</v>
      </c>
      <c r="F6199" s="279" t="s">
        <v>881</v>
      </c>
    </row>
    <row r="6200" spans="1:6" x14ac:dyDescent="0.3">
      <c r="A6200" s="264" t="str">
        <f t="shared" si="96"/>
        <v>TowandaIL</v>
      </c>
      <c r="B6200" s="269">
        <v>61776</v>
      </c>
      <c r="C6200" s="270" t="s">
        <v>5034</v>
      </c>
      <c r="D6200" s="270" t="s">
        <v>1289</v>
      </c>
      <c r="E6200" s="277" t="s">
        <v>1291</v>
      </c>
      <c r="F6200" s="279" t="s">
        <v>881</v>
      </c>
    </row>
    <row r="6201" spans="1:6" x14ac:dyDescent="0.3">
      <c r="A6201" s="264" t="str">
        <f t="shared" si="96"/>
        <v>ValmeyerIL</v>
      </c>
      <c r="B6201" s="269">
        <v>62295</v>
      </c>
      <c r="C6201" s="270" t="s">
        <v>5035</v>
      </c>
      <c r="D6201" s="270" t="s">
        <v>1289</v>
      </c>
      <c r="E6201" s="277" t="s">
        <v>1339</v>
      </c>
      <c r="F6201" s="279" t="s">
        <v>881</v>
      </c>
    </row>
    <row r="6202" spans="1:6" x14ac:dyDescent="0.3">
      <c r="A6202" s="264" t="str">
        <f t="shared" si="96"/>
        <v>ColfaxIL</v>
      </c>
      <c r="B6202" s="269">
        <v>61728</v>
      </c>
      <c r="C6202" s="270" t="s">
        <v>2880</v>
      </c>
      <c r="D6202" s="270" t="s">
        <v>1289</v>
      </c>
      <c r="E6202" s="277" t="s">
        <v>1291</v>
      </c>
      <c r="F6202" s="279" t="s">
        <v>881</v>
      </c>
    </row>
    <row r="6203" spans="1:6" x14ac:dyDescent="0.3">
      <c r="A6203" s="264" t="str">
        <f t="shared" si="96"/>
        <v>La MoilleIL</v>
      </c>
      <c r="B6203" s="269">
        <v>61330</v>
      </c>
      <c r="C6203" s="270" t="s">
        <v>5036</v>
      </c>
      <c r="D6203" s="270" t="s">
        <v>1289</v>
      </c>
      <c r="E6203" s="277" t="s">
        <v>1323</v>
      </c>
      <c r="F6203" s="279" t="s">
        <v>881</v>
      </c>
    </row>
    <row r="6204" spans="1:6" x14ac:dyDescent="0.3">
      <c r="A6204" s="264" t="str">
        <f t="shared" si="96"/>
        <v>LaddIL</v>
      </c>
      <c r="B6204" s="269">
        <v>61329</v>
      </c>
      <c r="C6204" s="270" t="s">
        <v>5037</v>
      </c>
      <c r="D6204" s="270" t="s">
        <v>1289</v>
      </c>
      <c r="E6204" s="277" t="s">
        <v>1323</v>
      </c>
      <c r="F6204" s="279" t="s">
        <v>881</v>
      </c>
    </row>
    <row r="6205" spans="1:6" x14ac:dyDescent="0.3">
      <c r="A6205" s="264" t="str">
        <f t="shared" si="96"/>
        <v>HopedaleIL</v>
      </c>
      <c r="B6205" s="269">
        <v>61747</v>
      </c>
      <c r="C6205" s="270" t="s">
        <v>5038</v>
      </c>
      <c r="D6205" s="270" t="s">
        <v>1289</v>
      </c>
      <c r="E6205" s="277" t="s">
        <v>1327</v>
      </c>
      <c r="F6205" s="279" t="s">
        <v>881</v>
      </c>
    </row>
    <row r="6206" spans="1:6" x14ac:dyDescent="0.3">
      <c r="A6206" s="264" t="str">
        <f t="shared" si="96"/>
        <v>HartfordIL</v>
      </c>
      <c r="B6206" s="269">
        <v>62048</v>
      </c>
      <c r="C6206" s="270" t="s">
        <v>1319</v>
      </c>
      <c r="D6206" s="270" t="s">
        <v>1289</v>
      </c>
      <c r="E6206" s="277" t="s">
        <v>1339</v>
      </c>
      <c r="F6206" s="279" t="s">
        <v>881</v>
      </c>
    </row>
    <row r="6207" spans="1:6" x14ac:dyDescent="0.3">
      <c r="A6207" s="264" t="str">
        <f t="shared" si="96"/>
        <v>DepueIL</v>
      </c>
      <c r="B6207" s="269">
        <v>61322</v>
      </c>
      <c r="C6207" s="270" t="s">
        <v>5039</v>
      </c>
      <c r="D6207" s="270" t="s">
        <v>1289</v>
      </c>
      <c r="E6207" s="277" t="s">
        <v>1323</v>
      </c>
      <c r="F6207" s="279" t="s">
        <v>881</v>
      </c>
    </row>
    <row r="6208" spans="1:6" x14ac:dyDescent="0.3">
      <c r="A6208" s="264" t="str">
        <f t="shared" si="96"/>
        <v>FairmountIL</v>
      </c>
      <c r="B6208" s="269">
        <v>61841</v>
      </c>
      <c r="C6208" s="270" t="s">
        <v>4103</v>
      </c>
      <c r="D6208" s="270" t="s">
        <v>1289</v>
      </c>
      <c r="E6208" s="277" t="s">
        <v>1304</v>
      </c>
      <c r="F6208" s="279" t="s">
        <v>881</v>
      </c>
    </row>
    <row r="6209" spans="1:6" x14ac:dyDescent="0.3">
      <c r="A6209" s="264" t="str">
        <f t="shared" si="96"/>
        <v>StronghurstIL</v>
      </c>
      <c r="B6209" s="269">
        <v>61480</v>
      </c>
      <c r="C6209" s="270" t="s">
        <v>5040</v>
      </c>
      <c r="D6209" s="270" t="s">
        <v>1289</v>
      </c>
      <c r="E6209" s="277" t="s">
        <v>1221</v>
      </c>
      <c r="F6209" s="279" t="s">
        <v>881</v>
      </c>
    </row>
    <row r="6210" spans="1:6" x14ac:dyDescent="0.3">
      <c r="A6210" s="264" t="str">
        <f t="shared" si="96"/>
        <v>DahindaIL</v>
      </c>
      <c r="B6210" s="269">
        <v>61428</v>
      </c>
      <c r="C6210" s="270" t="s">
        <v>5041</v>
      </c>
      <c r="D6210" s="270" t="s">
        <v>1289</v>
      </c>
      <c r="E6210" s="277" t="s">
        <v>1314</v>
      </c>
      <c r="F6210" s="279" t="s">
        <v>881</v>
      </c>
    </row>
    <row r="6211" spans="1:6" x14ac:dyDescent="0.3">
      <c r="A6211" s="264" t="str">
        <f t="shared" si="96"/>
        <v>ShabbonaIL</v>
      </c>
      <c r="B6211" s="269">
        <v>60550</v>
      </c>
      <c r="C6211" s="270" t="s">
        <v>5042</v>
      </c>
      <c r="D6211" s="270" t="s">
        <v>1289</v>
      </c>
      <c r="E6211" s="277" t="s">
        <v>927</v>
      </c>
      <c r="F6211" s="279" t="s">
        <v>881</v>
      </c>
    </row>
    <row r="6212" spans="1:6" x14ac:dyDescent="0.3">
      <c r="A6212" s="264" t="str">
        <f t="shared" ref="A6212:A6275" si="97">CONCATENATE(C6212,D6212)</f>
        <v>FowlerIL</v>
      </c>
      <c r="B6212" s="269">
        <v>62338</v>
      </c>
      <c r="C6212" s="270" t="s">
        <v>2917</v>
      </c>
      <c r="D6212" s="270" t="s">
        <v>1289</v>
      </c>
      <c r="E6212" s="277" t="s">
        <v>1331</v>
      </c>
      <c r="F6212" s="279" t="s">
        <v>881</v>
      </c>
    </row>
    <row r="6213" spans="1:6" x14ac:dyDescent="0.3">
      <c r="A6213" s="264" t="str">
        <f t="shared" si="97"/>
        <v>ClaytonIL</v>
      </c>
      <c r="B6213" s="269">
        <v>62324</v>
      </c>
      <c r="C6213" s="270" t="s">
        <v>1412</v>
      </c>
      <c r="D6213" s="270" t="s">
        <v>1289</v>
      </c>
      <c r="E6213" s="277" t="s">
        <v>1331</v>
      </c>
      <c r="F6213" s="279" t="s">
        <v>881</v>
      </c>
    </row>
    <row r="6214" spans="1:6" x14ac:dyDescent="0.3">
      <c r="A6214" s="264" t="str">
        <f t="shared" si="97"/>
        <v>AnnawanIL</v>
      </c>
      <c r="B6214" s="269">
        <v>61234</v>
      </c>
      <c r="C6214" s="270" t="s">
        <v>5043</v>
      </c>
      <c r="D6214" s="270" t="s">
        <v>1289</v>
      </c>
      <c r="E6214" s="277" t="s">
        <v>1228</v>
      </c>
      <c r="F6214" s="279" t="s">
        <v>881</v>
      </c>
    </row>
    <row r="6215" spans="1:6" x14ac:dyDescent="0.3">
      <c r="A6215" s="264" t="str">
        <f t="shared" si="97"/>
        <v>WyanetIL</v>
      </c>
      <c r="B6215" s="269">
        <v>61379</v>
      </c>
      <c r="C6215" s="270" t="s">
        <v>5044</v>
      </c>
      <c r="D6215" s="270" t="s">
        <v>1289</v>
      </c>
      <c r="E6215" s="277" t="s">
        <v>1323</v>
      </c>
      <c r="F6215" s="279" t="s">
        <v>881</v>
      </c>
    </row>
    <row r="6216" spans="1:6" x14ac:dyDescent="0.3">
      <c r="A6216" s="264" t="str">
        <f t="shared" si="97"/>
        <v>Ridge FarmIL</v>
      </c>
      <c r="B6216" s="269">
        <v>61870</v>
      </c>
      <c r="C6216" s="270" t="s">
        <v>5045</v>
      </c>
      <c r="D6216" s="270" t="s">
        <v>1289</v>
      </c>
      <c r="E6216" s="277" t="s">
        <v>1304</v>
      </c>
      <c r="F6216" s="279" t="s">
        <v>881</v>
      </c>
    </row>
    <row r="6217" spans="1:6" x14ac:dyDescent="0.3">
      <c r="A6217" s="264" t="str">
        <f t="shared" si="97"/>
        <v>WatsonIL</v>
      </c>
      <c r="B6217" s="269">
        <v>62473</v>
      </c>
      <c r="C6217" s="270" t="s">
        <v>5046</v>
      </c>
      <c r="D6217" s="270" t="s">
        <v>1289</v>
      </c>
      <c r="E6217" s="277" t="s">
        <v>1310</v>
      </c>
      <c r="F6217" s="279" t="s">
        <v>881</v>
      </c>
    </row>
    <row r="6218" spans="1:6" x14ac:dyDescent="0.3">
      <c r="A6218" s="264" t="str">
        <f t="shared" si="97"/>
        <v>UrsaIL</v>
      </c>
      <c r="B6218" s="269">
        <v>62376</v>
      </c>
      <c r="C6218" s="270" t="s">
        <v>5047</v>
      </c>
      <c r="D6218" s="270" t="s">
        <v>1289</v>
      </c>
      <c r="E6218" s="277" t="s">
        <v>1331</v>
      </c>
      <c r="F6218" s="279" t="s">
        <v>881</v>
      </c>
    </row>
    <row r="6219" spans="1:6" x14ac:dyDescent="0.3">
      <c r="A6219" s="264" t="str">
        <f t="shared" si="97"/>
        <v>MechanicsburgIL</v>
      </c>
      <c r="B6219" s="269">
        <v>62545</v>
      </c>
      <c r="C6219" s="270" t="s">
        <v>5048</v>
      </c>
      <c r="D6219" s="270" t="s">
        <v>1289</v>
      </c>
      <c r="E6219" s="277" t="s">
        <v>1337</v>
      </c>
      <c r="F6219" s="279" t="s">
        <v>881</v>
      </c>
    </row>
    <row r="6220" spans="1:6" x14ac:dyDescent="0.3">
      <c r="A6220" s="264" t="str">
        <f t="shared" si="97"/>
        <v>Paw PawIL</v>
      </c>
      <c r="B6220" s="269">
        <v>61353</v>
      </c>
      <c r="C6220" s="270" t="s">
        <v>5049</v>
      </c>
      <c r="D6220" s="270" t="s">
        <v>1289</v>
      </c>
      <c r="E6220" s="277" t="s">
        <v>1308</v>
      </c>
      <c r="F6220" s="279" t="s">
        <v>881</v>
      </c>
    </row>
    <row r="6221" spans="1:6" x14ac:dyDescent="0.3">
      <c r="A6221" s="264" t="str">
        <f t="shared" si="97"/>
        <v>PotomacIL</v>
      </c>
      <c r="B6221" s="269">
        <v>61865</v>
      </c>
      <c r="C6221" s="270" t="s">
        <v>5050</v>
      </c>
      <c r="D6221" s="270" t="s">
        <v>1289</v>
      </c>
      <c r="E6221" s="277" t="s">
        <v>1304</v>
      </c>
      <c r="F6221" s="279" t="s">
        <v>881</v>
      </c>
    </row>
    <row r="6222" spans="1:6" x14ac:dyDescent="0.3">
      <c r="A6222" s="264" t="str">
        <f t="shared" si="97"/>
        <v>IlliopolisIL</v>
      </c>
      <c r="B6222" s="269">
        <v>62539</v>
      </c>
      <c r="C6222" s="270" t="s">
        <v>5051</v>
      </c>
      <c r="D6222" s="270" t="s">
        <v>1289</v>
      </c>
      <c r="E6222" s="277" t="s">
        <v>1337</v>
      </c>
      <c r="F6222" s="279" t="s">
        <v>881</v>
      </c>
    </row>
    <row r="6223" spans="1:6" x14ac:dyDescent="0.3">
      <c r="A6223" s="264" t="str">
        <f t="shared" si="97"/>
        <v>LernaIL</v>
      </c>
      <c r="B6223" s="269">
        <v>62440</v>
      </c>
      <c r="C6223" s="270" t="s">
        <v>5052</v>
      </c>
      <c r="D6223" s="270" t="s">
        <v>1289</v>
      </c>
      <c r="E6223" s="277" t="s">
        <v>1301</v>
      </c>
      <c r="F6223" s="279" t="s">
        <v>881</v>
      </c>
    </row>
    <row r="6224" spans="1:6" x14ac:dyDescent="0.3">
      <c r="A6224" s="264" t="str">
        <f t="shared" si="97"/>
        <v>BonnieIL</v>
      </c>
      <c r="B6224" s="269">
        <v>62816</v>
      </c>
      <c r="C6224" s="270" t="s">
        <v>5053</v>
      </c>
      <c r="D6224" s="270" t="s">
        <v>1289</v>
      </c>
      <c r="E6224" s="277" t="s">
        <v>1322</v>
      </c>
      <c r="F6224" s="279" t="s">
        <v>881</v>
      </c>
    </row>
    <row r="6225" spans="1:6" x14ac:dyDescent="0.3">
      <c r="A6225" s="264" t="str">
        <f t="shared" si="97"/>
        <v>Illinois CityIL</v>
      </c>
      <c r="B6225" s="269">
        <v>61259</v>
      </c>
      <c r="C6225" s="270" t="s">
        <v>5054</v>
      </c>
      <c r="D6225" s="270" t="s">
        <v>1289</v>
      </c>
      <c r="E6225" s="277" t="s">
        <v>1228</v>
      </c>
      <c r="F6225" s="279" t="s">
        <v>881</v>
      </c>
    </row>
    <row r="6226" spans="1:6" x14ac:dyDescent="0.3">
      <c r="A6226" s="264" t="str">
        <f t="shared" si="97"/>
        <v>AlbanyIL</v>
      </c>
      <c r="B6226" s="269">
        <v>61230</v>
      </c>
      <c r="C6226" s="270" t="s">
        <v>1152</v>
      </c>
      <c r="D6226" s="270" t="s">
        <v>1289</v>
      </c>
      <c r="E6226" s="277" t="s">
        <v>1078</v>
      </c>
      <c r="F6226" s="279" t="s">
        <v>881</v>
      </c>
    </row>
    <row r="6227" spans="1:6" x14ac:dyDescent="0.3">
      <c r="A6227" s="264" t="str">
        <f t="shared" si="97"/>
        <v>Carbon CliffIL</v>
      </c>
      <c r="B6227" s="269">
        <v>61239</v>
      </c>
      <c r="C6227" s="270" t="s">
        <v>5055</v>
      </c>
      <c r="D6227" s="270" t="s">
        <v>1289</v>
      </c>
      <c r="E6227" s="277" t="s">
        <v>1228</v>
      </c>
      <c r="F6227" s="279" t="s">
        <v>881</v>
      </c>
    </row>
    <row r="6228" spans="1:6" x14ac:dyDescent="0.3">
      <c r="A6228" s="264" t="str">
        <f t="shared" si="97"/>
        <v>PlymouthIL</v>
      </c>
      <c r="B6228" s="269">
        <v>62367</v>
      </c>
      <c r="C6228" s="270" t="s">
        <v>1391</v>
      </c>
      <c r="D6228" s="270" t="s">
        <v>1289</v>
      </c>
      <c r="E6228" s="277" t="s">
        <v>1235</v>
      </c>
      <c r="F6228" s="279" t="s">
        <v>881</v>
      </c>
    </row>
    <row r="6229" spans="1:6" x14ac:dyDescent="0.3">
      <c r="A6229" s="264" t="str">
        <f t="shared" si="97"/>
        <v>AshmoreIL</v>
      </c>
      <c r="B6229" s="269">
        <v>61912</v>
      </c>
      <c r="C6229" s="270" t="s">
        <v>5056</v>
      </c>
      <c r="D6229" s="270" t="s">
        <v>1289</v>
      </c>
      <c r="E6229" s="277" t="s">
        <v>1301</v>
      </c>
      <c r="F6229" s="279" t="s">
        <v>881</v>
      </c>
    </row>
    <row r="6230" spans="1:6" x14ac:dyDescent="0.3">
      <c r="A6230" s="264" t="str">
        <f t="shared" si="97"/>
        <v>CornellIL</v>
      </c>
      <c r="B6230" s="269">
        <v>61319</v>
      </c>
      <c r="C6230" s="270" t="s">
        <v>5057</v>
      </c>
      <c r="D6230" s="270" t="s">
        <v>1289</v>
      </c>
      <c r="E6230" s="277" t="s">
        <v>1329</v>
      </c>
      <c r="F6230" s="279" t="s">
        <v>881</v>
      </c>
    </row>
    <row r="6231" spans="1:6" x14ac:dyDescent="0.3">
      <c r="A6231" s="264" t="str">
        <f t="shared" si="97"/>
        <v>DowIL</v>
      </c>
      <c r="B6231" s="269">
        <v>62022</v>
      </c>
      <c r="C6231" s="270" t="s">
        <v>5058</v>
      </c>
      <c r="D6231" s="270" t="s">
        <v>1289</v>
      </c>
      <c r="E6231" s="277" t="s">
        <v>1339</v>
      </c>
      <c r="F6231" s="279" t="s">
        <v>881</v>
      </c>
    </row>
    <row r="6232" spans="1:6" x14ac:dyDescent="0.3">
      <c r="A6232" s="264" t="str">
        <f t="shared" si="97"/>
        <v>StonefortIL</v>
      </c>
      <c r="B6232" s="269">
        <v>62987</v>
      </c>
      <c r="C6232" s="270" t="s">
        <v>5059</v>
      </c>
      <c r="D6232" s="270" t="s">
        <v>1289</v>
      </c>
      <c r="E6232" s="277" t="s">
        <v>1296</v>
      </c>
      <c r="F6232" s="279" t="s">
        <v>881</v>
      </c>
    </row>
    <row r="6233" spans="1:6" x14ac:dyDescent="0.3">
      <c r="A6233" s="264" t="str">
        <f t="shared" si="97"/>
        <v>WindsorIL</v>
      </c>
      <c r="B6233" s="269">
        <v>61465</v>
      </c>
      <c r="C6233" s="270" t="s">
        <v>2711</v>
      </c>
      <c r="D6233" s="270" t="s">
        <v>1289</v>
      </c>
      <c r="E6233" s="277" t="s">
        <v>1228</v>
      </c>
      <c r="F6233" s="279" t="s">
        <v>881</v>
      </c>
    </row>
    <row r="6234" spans="1:6" x14ac:dyDescent="0.3">
      <c r="A6234" s="264" t="str">
        <f t="shared" si="97"/>
        <v>TrivoliIL</v>
      </c>
      <c r="B6234" s="269">
        <v>61569</v>
      </c>
      <c r="C6234" s="270" t="s">
        <v>5060</v>
      </c>
      <c r="D6234" s="270" t="s">
        <v>1289</v>
      </c>
      <c r="E6234" s="277" t="s">
        <v>1327</v>
      </c>
      <c r="F6234" s="279" t="s">
        <v>881</v>
      </c>
    </row>
    <row r="6235" spans="1:6" x14ac:dyDescent="0.3">
      <c r="A6235" s="264" t="str">
        <f t="shared" si="97"/>
        <v>HennepinIL</v>
      </c>
      <c r="B6235" s="269">
        <v>61327</v>
      </c>
      <c r="C6235" s="270" t="s">
        <v>5061</v>
      </c>
      <c r="D6235" s="270" t="s">
        <v>1289</v>
      </c>
      <c r="E6235" s="277" t="s">
        <v>1323</v>
      </c>
      <c r="F6235" s="279" t="s">
        <v>881</v>
      </c>
    </row>
    <row r="6236" spans="1:6" x14ac:dyDescent="0.3">
      <c r="A6236" s="264" t="str">
        <f t="shared" si="97"/>
        <v>CordovaIL</v>
      </c>
      <c r="B6236" s="269">
        <v>61242</v>
      </c>
      <c r="C6236" s="270" t="s">
        <v>1330</v>
      </c>
      <c r="D6236" s="270" t="s">
        <v>1289</v>
      </c>
      <c r="E6236" s="277" t="s">
        <v>1228</v>
      </c>
      <c r="F6236" s="279" t="s">
        <v>881</v>
      </c>
    </row>
    <row r="6237" spans="1:6" x14ac:dyDescent="0.3">
      <c r="A6237" s="264" t="str">
        <f t="shared" si="97"/>
        <v>LoamiIL</v>
      </c>
      <c r="B6237" s="269">
        <v>62661</v>
      </c>
      <c r="C6237" s="270" t="s">
        <v>5062</v>
      </c>
      <c r="D6237" s="270" t="s">
        <v>1289</v>
      </c>
      <c r="E6237" s="277" t="s">
        <v>1337</v>
      </c>
      <c r="F6237" s="279" t="s">
        <v>881</v>
      </c>
    </row>
    <row r="6238" spans="1:6" x14ac:dyDescent="0.3">
      <c r="A6238" s="264" t="str">
        <f t="shared" si="97"/>
        <v>Garden PrairieIL</v>
      </c>
      <c r="B6238" s="269">
        <v>61038</v>
      </c>
      <c r="C6238" s="270" t="s">
        <v>5063</v>
      </c>
      <c r="D6238" s="270" t="s">
        <v>1289</v>
      </c>
      <c r="E6238" s="277" t="s">
        <v>1335</v>
      </c>
      <c r="F6238" s="279" t="s">
        <v>881</v>
      </c>
    </row>
    <row r="6239" spans="1:6" x14ac:dyDescent="0.3">
      <c r="A6239" s="264" t="str">
        <f t="shared" si="97"/>
        <v>BradfordIL</v>
      </c>
      <c r="B6239" s="269">
        <v>61421</v>
      </c>
      <c r="C6239" s="270" t="s">
        <v>1832</v>
      </c>
      <c r="D6239" s="270" t="s">
        <v>1289</v>
      </c>
      <c r="E6239" s="277" t="s">
        <v>1327</v>
      </c>
      <c r="F6239" s="279" t="s">
        <v>881</v>
      </c>
    </row>
    <row r="6240" spans="1:6" x14ac:dyDescent="0.3">
      <c r="A6240" s="264" t="str">
        <f t="shared" si="97"/>
        <v>HillsdaleIL</v>
      </c>
      <c r="B6240" s="269">
        <v>61257</v>
      </c>
      <c r="C6240" s="270" t="s">
        <v>1588</v>
      </c>
      <c r="D6240" s="270" t="s">
        <v>1289</v>
      </c>
      <c r="E6240" s="277" t="s">
        <v>1228</v>
      </c>
      <c r="F6240" s="279" t="s">
        <v>881</v>
      </c>
    </row>
    <row r="6241" spans="1:6" x14ac:dyDescent="0.3">
      <c r="A6241" s="264" t="str">
        <f t="shared" si="97"/>
        <v>GiffordIL</v>
      </c>
      <c r="B6241" s="269">
        <v>61847</v>
      </c>
      <c r="C6241" s="270" t="s">
        <v>5064</v>
      </c>
      <c r="D6241" s="270" t="s">
        <v>1289</v>
      </c>
      <c r="E6241" s="277" t="s">
        <v>1299</v>
      </c>
      <c r="F6241" s="279" t="s">
        <v>881</v>
      </c>
    </row>
    <row r="6242" spans="1:6" x14ac:dyDescent="0.3">
      <c r="A6242" s="264" t="str">
        <f t="shared" si="97"/>
        <v>PatokaIL</v>
      </c>
      <c r="B6242" s="269">
        <v>62875</v>
      </c>
      <c r="C6242" s="270" t="s">
        <v>5065</v>
      </c>
      <c r="D6242" s="270" t="s">
        <v>1289</v>
      </c>
      <c r="E6242" s="277" t="s">
        <v>1298</v>
      </c>
      <c r="F6242" s="279" t="s">
        <v>881</v>
      </c>
    </row>
    <row r="6243" spans="1:6" x14ac:dyDescent="0.3">
      <c r="A6243" s="264" t="str">
        <f t="shared" si="97"/>
        <v>BismarckIL</v>
      </c>
      <c r="B6243" s="269">
        <v>61814</v>
      </c>
      <c r="C6243" s="270" t="s">
        <v>1782</v>
      </c>
      <c r="D6243" s="270" t="s">
        <v>1289</v>
      </c>
      <c r="E6243" s="277" t="s">
        <v>1304</v>
      </c>
      <c r="F6243" s="279" t="s">
        <v>881</v>
      </c>
    </row>
    <row r="6244" spans="1:6" x14ac:dyDescent="0.3">
      <c r="A6244" s="264" t="str">
        <f t="shared" si="97"/>
        <v>McLeanIL</v>
      </c>
      <c r="B6244" s="269">
        <v>61754</v>
      </c>
      <c r="C6244" s="270" t="s">
        <v>5066</v>
      </c>
      <c r="D6244" s="270" t="s">
        <v>1289</v>
      </c>
      <c r="E6244" s="277" t="s">
        <v>1291</v>
      </c>
      <c r="F6244" s="279" t="s">
        <v>881</v>
      </c>
    </row>
    <row r="6245" spans="1:6" x14ac:dyDescent="0.3">
      <c r="A6245" s="264" t="str">
        <f t="shared" si="97"/>
        <v>OgdenIL</v>
      </c>
      <c r="B6245" s="269">
        <v>61859</v>
      </c>
      <c r="C6245" s="270" t="s">
        <v>4331</v>
      </c>
      <c r="D6245" s="270" t="s">
        <v>1289</v>
      </c>
      <c r="E6245" s="277" t="s">
        <v>1299</v>
      </c>
      <c r="F6245" s="279" t="s">
        <v>881</v>
      </c>
    </row>
    <row r="6246" spans="1:6" x14ac:dyDescent="0.3">
      <c r="A6246" s="264" t="str">
        <f t="shared" si="97"/>
        <v>PutnamIL</v>
      </c>
      <c r="B6246" s="269">
        <v>61560</v>
      </c>
      <c r="C6246" s="270" t="s">
        <v>3487</v>
      </c>
      <c r="D6246" s="270" t="s">
        <v>1289</v>
      </c>
      <c r="E6246" s="277" t="s">
        <v>1323</v>
      </c>
      <c r="F6246" s="279" t="s">
        <v>881</v>
      </c>
    </row>
    <row r="6247" spans="1:6" x14ac:dyDescent="0.3">
      <c r="A6247" s="264" t="str">
        <f t="shared" si="97"/>
        <v>YorkvilleIL</v>
      </c>
      <c r="B6247" s="269">
        <v>60512</v>
      </c>
      <c r="C6247" s="270" t="s">
        <v>3218</v>
      </c>
      <c r="D6247" s="270" t="s">
        <v>1289</v>
      </c>
      <c r="E6247" s="277" t="s">
        <v>927</v>
      </c>
      <c r="F6247" s="279" t="s">
        <v>881</v>
      </c>
    </row>
    <row r="6248" spans="1:6" x14ac:dyDescent="0.3">
      <c r="A6248" s="264" t="str">
        <f t="shared" si="97"/>
        <v>WoodhullIL</v>
      </c>
      <c r="B6248" s="269">
        <v>61490</v>
      </c>
      <c r="C6248" s="270" t="s">
        <v>5067</v>
      </c>
      <c r="D6248" s="270" t="s">
        <v>1289</v>
      </c>
      <c r="E6248" s="277" t="s">
        <v>1228</v>
      </c>
      <c r="F6248" s="279" t="s">
        <v>881</v>
      </c>
    </row>
    <row r="6249" spans="1:6" x14ac:dyDescent="0.3">
      <c r="A6249" s="264" t="str">
        <f t="shared" si="97"/>
        <v>WatagaIL</v>
      </c>
      <c r="B6249" s="269">
        <v>61488</v>
      </c>
      <c r="C6249" s="270" t="s">
        <v>5068</v>
      </c>
      <c r="D6249" s="270" t="s">
        <v>1289</v>
      </c>
      <c r="E6249" s="277" t="s">
        <v>1314</v>
      </c>
      <c r="F6249" s="279" t="s">
        <v>881</v>
      </c>
    </row>
    <row r="6250" spans="1:6" x14ac:dyDescent="0.3">
      <c r="A6250" s="264" t="str">
        <f t="shared" si="97"/>
        <v>White HeathIL</v>
      </c>
      <c r="B6250" s="269">
        <v>61884</v>
      </c>
      <c r="C6250" s="270" t="s">
        <v>5069</v>
      </c>
      <c r="D6250" s="270" t="s">
        <v>1289</v>
      </c>
      <c r="E6250" s="277" t="s">
        <v>1299</v>
      </c>
      <c r="F6250" s="279" t="s">
        <v>881</v>
      </c>
    </row>
    <row r="6251" spans="1:6" x14ac:dyDescent="0.3">
      <c r="A6251" s="264" t="str">
        <f t="shared" si="97"/>
        <v>Deer CreekIL</v>
      </c>
      <c r="B6251" s="269">
        <v>61733</v>
      </c>
      <c r="C6251" s="270" t="s">
        <v>5070</v>
      </c>
      <c r="D6251" s="270" t="s">
        <v>1289</v>
      </c>
      <c r="E6251" s="277" t="s">
        <v>1327</v>
      </c>
      <c r="F6251" s="279" t="s">
        <v>881</v>
      </c>
    </row>
    <row r="6252" spans="1:6" x14ac:dyDescent="0.3">
      <c r="A6252" s="264" t="str">
        <f t="shared" si="97"/>
        <v>BlandinsvilleIL</v>
      </c>
      <c r="B6252" s="269">
        <v>61420</v>
      </c>
      <c r="C6252" s="270" t="s">
        <v>5071</v>
      </c>
      <c r="D6252" s="270" t="s">
        <v>1289</v>
      </c>
      <c r="E6252" s="277" t="s">
        <v>1320</v>
      </c>
      <c r="F6252" s="279" t="s">
        <v>881</v>
      </c>
    </row>
    <row r="6253" spans="1:6" x14ac:dyDescent="0.3">
      <c r="A6253" s="264" t="str">
        <f t="shared" si="97"/>
        <v>HumboldtIL</v>
      </c>
      <c r="B6253" s="269">
        <v>61931</v>
      </c>
      <c r="C6253" s="270" t="s">
        <v>5072</v>
      </c>
      <c r="D6253" s="270" t="s">
        <v>1289</v>
      </c>
      <c r="E6253" s="277" t="s">
        <v>1301</v>
      </c>
      <c r="F6253" s="279" t="s">
        <v>881</v>
      </c>
    </row>
    <row r="6254" spans="1:6" x14ac:dyDescent="0.3">
      <c r="A6254" s="264" t="str">
        <f t="shared" si="97"/>
        <v>AlphaIL</v>
      </c>
      <c r="B6254" s="269">
        <v>61413</v>
      </c>
      <c r="C6254" s="270" t="s">
        <v>5073</v>
      </c>
      <c r="D6254" s="270" t="s">
        <v>1289</v>
      </c>
      <c r="E6254" s="277" t="s">
        <v>1228</v>
      </c>
      <c r="F6254" s="279" t="s">
        <v>881</v>
      </c>
    </row>
    <row r="6255" spans="1:6" x14ac:dyDescent="0.3">
      <c r="A6255" s="264" t="str">
        <f t="shared" si="97"/>
        <v>GoodfieldIL</v>
      </c>
      <c r="B6255" s="269">
        <v>61742</v>
      </c>
      <c r="C6255" s="270" t="s">
        <v>5074</v>
      </c>
      <c r="D6255" s="270" t="s">
        <v>1289</v>
      </c>
      <c r="E6255" s="277" t="s">
        <v>1327</v>
      </c>
      <c r="F6255" s="279" t="s">
        <v>881</v>
      </c>
    </row>
    <row r="6256" spans="1:6" x14ac:dyDescent="0.3">
      <c r="A6256" s="264" t="str">
        <f t="shared" si="97"/>
        <v>New DouglasIL</v>
      </c>
      <c r="B6256" s="269">
        <v>62074</v>
      </c>
      <c r="C6256" s="270" t="s">
        <v>5075</v>
      </c>
      <c r="D6256" s="270" t="s">
        <v>1289</v>
      </c>
      <c r="E6256" s="277" t="s">
        <v>1339</v>
      </c>
      <c r="F6256" s="279" t="s">
        <v>881</v>
      </c>
    </row>
    <row r="6257" spans="1:6" x14ac:dyDescent="0.3">
      <c r="A6257" s="264" t="str">
        <f t="shared" si="97"/>
        <v>StoningtonIL</v>
      </c>
      <c r="B6257" s="269">
        <v>62567</v>
      </c>
      <c r="C6257" s="270" t="s">
        <v>3488</v>
      </c>
      <c r="D6257" s="270" t="s">
        <v>1289</v>
      </c>
      <c r="E6257" s="277" t="s">
        <v>1341</v>
      </c>
      <c r="F6257" s="279" t="s">
        <v>881</v>
      </c>
    </row>
    <row r="6258" spans="1:6" x14ac:dyDescent="0.3">
      <c r="A6258" s="264" t="str">
        <f t="shared" si="97"/>
        <v>MedoraIL</v>
      </c>
      <c r="B6258" s="269">
        <v>62063</v>
      </c>
      <c r="C6258" s="270" t="s">
        <v>5076</v>
      </c>
      <c r="D6258" s="270" t="s">
        <v>1289</v>
      </c>
      <c r="E6258" s="277" t="s">
        <v>1339</v>
      </c>
      <c r="F6258" s="279" t="s">
        <v>881</v>
      </c>
    </row>
    <row r="6259" spans="1:6" x14ac:dyDescent="0.3">
      <c r="A6259" s="264" t="str">
        <f t="shared" si="97"/>
        <v>DakotaIL</v>
      </c>
      <c r="B6259" s="269">
        <v>61018</v>
      </c>
      <c r="C6259" s="270" t="s">
        <v>5077</v>
      </c>
      <c r="D6259" s="270" t="s">
        <v>1289</v>
      </c>
      <c r="E6259" s="277" t="s">
        <v>1313</v>
      </c>
      <c r="F6259" s="279" t="s">
        <v>881</v>
      </c>
    </row>
    <row r="6260" spans="1:6" x14ac:dyDescent="0.3">
      <c r="A6260" s="264" t="str">
        <f t="shared" si="97"/>
        <v>FithianIL</v>
      </c>
      <c r="B6260" s="269">
        <v>61844</v>
      </c>
      <c r="C6260" s="270" t="s">
        <v>5078</v>
      </c>
      <c r="D6260" s="270" t="s">
        <v>1289</v>
      </c>
      <c r="E6260" s="277" t="s">
        <v>1304</v>
      </c>
      <c r="F6260" s="279" t="s">
        <v>881</v>
      </c>
    </row>
    <row r="6261" spans="1:6" x14ac:dyDescent="0.3">
      <c r="A6261" s="264" t="str">
        <f t="shared" si="97"/>
        <v>LenzburgIL</v>
      </c>
      <c r="B6261" s="269">
        <v>62255</v>
      </c>
      <c r="C6261" s="270" t="s">
        <v>5079</v>
      </c>
      <c r="D6261" s="270" t="s">
        <v>1289</v>
      </c>
      <c r="E6261" s="277" t="s">
        <v>1339</v>
      </c>
      <c r="F6261" s="279" t="s">
        <v>881</v>
      </c>
    </row>
    <row r="6262" spans="1:6" x14ac:dyDescent="0.3">
      <c r="A6262" s="264" t="str">
        <f t="shared" si="97"/>
        <v>OneidaIL</v>
      </c>
      <c r="B6262" s="269">
        <v>61467</v>
      </c>
      <c r="C6262" s="270" t="s">
        <v>5080</v>
      </c>
      <c r="D6262" s="270" t="s">
        <v>1289</v>
      </c>
      <c r="E6262" s="277" t="s">
        <v>1314</v>
      </c>
      <c r="F6262" s="279" t="s">
        <v>881</v>
      </c>
    </row>
    <row r="6263" spans="1:6" x14ac:dyDescent="0.3">
      <c r="A6263" s="264" t="str">
        <f t="shared" si="97"/>
        <v>SaybrookIL</v>
      </c>
      <c r="B6263" s="269">
        <v>61770</v>
      </c>
      <c r="C6263" s="270" t="s">
        <v>5081</v>
      </c>
      <c r="D6263" s="270" t="s">
        <v>1289</v>
      </c>
      <c r="E6263" s="277" t="s">
        <v>1291</v>
      </c>
      <c r="F6263" s="279" t="s">
        <v>881</v>
      </c>
    </row>
    <row r="6264" spans="1:6" x14ac:dyDescent="0.3">
      <c r="A6264" s="264" t="str">
        <f t="shared" si="97"/>
        <v>Monroe CenterIL</v>
      </c>
      <c r="B6264" s="269">
        <v>61052</v>
      </c>
      <c r="C6264" s="270" t="s">
        <v>5082</v>
      </c>
      <c r="D6264" s="270" t="s">
        <v>1289</v>
      </c>
      <c r="E6264" s="277" t="s">
        <v>1333</v>
      </c>
      <c r="F6264" s="279" t="s">
        <v>881</v>
      </c>
    </row>
    <row r="6265" spans="1:6" x14ac:dyDescent="0.3">
      <c r="A6265" s="264" t="str">
        <f t="shared" si="97"/>
        <v>Yates CityIL</v>
      </c>
      <c r="B6265" s="269">
        <v>61572</v>
      </c>
      <c r="C6265" s="270" t="s">
        <v>5083</v>
      </c>
      <c r="D6265" s="270" t="s">
        <v>1289</v>
      </c>
      <c r="E6265" s="277" t="s">
        <v>1314</v>
      </c>
      <c r="F6265" s="279" t="s">
        <v>881</v>
      </c>
    </row>
    <row r="6266" spans="1:6" x14ac:dyDescent="0.3">
      <c r="A6266" s="264" t="str">
        <f t="shared" si="97"/>
        <v>South PekinIL</v>
      </c>
      <c r="B6266" s="269">
        <v>61564</v>
      </c>
      <c r="C6266" s="270" t="s">
        <v>5084</v>
      </c>
      <c r="D6266" s="270" t="s">
        <v>1289</v>
      </c>
      <c r="E6266" s="277" t="s">
        <v>1327</v>
      </c>
      <c r="F6266" s="279" t="s">
        <v>881</v>
      </c>
    </row>
    <row r="6267" spans="1:6" x14ac:dyDescent="0.3">
      <c r="A6267" s="264" t="str">
        <f t="shared" si="97"/>
        <v>Rock CityIL</v>
      </c>
      <c r="B6267" s="269">
        <v>61070</v>
      </c>
      <c r="C6267" s="270" t="s">
        <v>5085</v>
      </c>
      <c r="D6267" s="270" t="s">
        <v>1289</v>
      </c>
      <c r="E6267" s="277" t="s">
        <v>1313</v>
      </c>
      <c r="F6267" s="279" t="s">
        <v>881</v>
      </c>
    </row>
    <row r="6268" spans="1:6" x14ac:dyDescent="0.3">
      <c r="A6268" s="264" t="str">
        <f t="shared" si="97"/>
        <v>SubletteIL</v>
      </c>
      <c r="B6268" s="269">
        <v>61367</v>
      </c>
      <c r="C6268" s="270" t="s">
        <v>5086</v>
      </c>
      <c r="D6268" s="270" t="s">
        <v>1289</v>
      </c>
      <c r="E6268" s="277" t="s">
        <v>1308</v>
      </c>
      <c r="F6268" s="279" t="s">
        <v>881</v>
      </c>
    </row>
    <row r="6269" spans="1:6" x14ac:dyDescent="0.3">
      <c r="A6269" s="264" t="str">
        <f t="shared" si="97"/>
        <v>Belle RiveIL</v>
      </c>
      <c r="B6269" s="269">
        <v>62810</v>
      </c>
      <c r="C6269" s="270" t="s">
        <v>5087</v>
      </c>
      <c r="D6269" s="270" t="s">
        <v>1289</v>
      </c>
      <c r="E6269" s="277" t="s">
        <v>1322</v>
      </c>
      <c r="F6269" s="279" t="s">
        <v>881</v>
      </c>
    </row>
    <row r="6270" spans="1:6" x14ac:dyDescent="0.3">
      <c r="A6270" s="264" t="str">
        <f t="shared" si="97"/>
        <v>OpdykeIL</v>
      </c>
      <c r="B6270" s="269">
        <v>62872</v>
      </c>
      <c r="C6270" s="270" t="s">
        <v>5088</v>
      </c>
      <c r="D6270" s="270" t="s">
        <v>1289</v>
      </c>
      <c r="E6270" s="277" t="s">
        <v>1322</v>
      </c>
      <c r="F6270" s="279" t="s">
        <v>881</v>
      </c>
    </row>
    <row r="6271" spans="1:6" x14ac:dyDescent="0.3">
      <c r="A6271" s="264" t="str">
        <f t="shared" si="97"/>
        <v>EdgewoodIL</v>
      </c>
      <c r="B6271" s="269">
        <v>62426</v>
      </c>
      <c r="C6271" s="270" t="s">
        <v>5089</v>
      </c>
      <c r="D6271" s="270" t="s">
        <v>1289</v>
      </c>
      <c r="E6271" s="277" t="s">
        <v>1310</v>
      </c>
      <c r="F6271" s="279" t="s">
        <v>881</v>
      </c>
    </row>
    <row r="6272" spans="1:6" x14ac:dyDescent="0.3">
      <c r="A6272" s="264" t="str">
        <f t="shared" si="97"/>
        <v>ReynoldsIL</v>
      </c>
      <c r="B6272" s="269">
        <v>61279</v>
      </c>
      <c r="C6272" s="270" t="s">
        <v>5090</v>
      </c>
      <c r="D6272" s="270" t="s">
        <v>1289</v>
      </c>
      <c r="E6272" s="277" t="s">
        <v>1228</v>
      </c>
      <c r="F6272" s="279" t="s">
        <v>881</v>
      </c>
    </row>
    <row r="6273" spans="1:6" x14ac:dyDescent="0.3">
      <c r="A6273" s="264" t="str">
        <f t="shared" si="97"/>
        <v>OhioIL</v>
      </c>
      <c r="B6273" s="269">
        <v>61349</v>
      </c>
      <c r="C6273" s="270" t="s">
        <v>5091</v>
      </c>
      <c r="D6273" s="270" t="s">
        <v>1289</v>
      </c>
      <c r="E6273" s="277" t="s">
        <v>1323</v>
      </c>
      <c r="F6273" s="279" t="s">
        <v>881</v>
      </c>
    </row>
    <row r="6274" spans="1:6" x14ac:dyDescent="0.3">
      <c r="A6274" s="264" t="str">
        <f t="shared" si="97"/>
        <v>WaltonvilleIL</v>
      </c>
      <c r="B6274" s="269">
        <v>62894</v>
      </c>
      <c r="C6274" s="270" t="s">
        <v>5092</v>
      </c>
      <c r="D6274" s="270" t="s">
        <v>1289</v>
      </c>
      <c r="E6274" s="277" t="s">
        <v>1322</v>
      </c>
      <c r="F6274" s="279" t="s">
        <v>881</v>
      </c>
    </row>
    <row r="6275" spans="1:6" x14ac:dyDescent="0.3">
      <c r="A6275" s="264" t="str">
        <f t="shared" si="97"/>
        <v>Walnut HillIL</v>
      </c>
      <c r="B6275" s="269">
        <v>62893</v>
      </c>
      <c r="C6275" s="270" t="s">
        <v>5093</v>
      </c>
      <c r="D6275" s="270" t="s">
        <v>1289</v>
      </c>
      <c r="E6275" s="277" t="s">
        <v>1298</v>
      </c>
      <c r="F6275" s="279" t="s">
        <v>881</v>
      </c>
    </row>
    <row r="6276" spans="1:6" x14ac:dyDescent="0.3">
      <c r="A6276" s="264" t="str">
        <f t="shared" ref="A6276:A6339" si="98">CONCATENATE(C6276,D6276)</f>
        <v>BeckemeyerIL</v>
      </c>
      <c r="B6276" s="269">
        <v>62219</v>
      </c>
      <c r="C6276" s="270" t="s">
        <v>5094</v>
      </c>
      <c r="D6276" s="270" t="s">
        <v>1289</v>
      </c>
      <c r="E6276" s="277" t="s">
        <v>1339</v>
      </c>
      <c r="F6276" s="279" t="s">
        <v>881</v>
      </c>
    </row>
    <row r="6277" spans="1:6" x14ac:dyDescent="0.3">
      <c r="A6277" s="264" t="str">
        <f t="shared" si="98"/>
        <v>LyndonIL</v>
      </c>
      <c r="B6277" s="269">
        <v>61261</v>
      </c>
      <c r="C6277" s="270" t="s">
        <v>5095</v>
      </c>
      <c r="D6277" s="270" t="s">
        <v>1289</v>
      </c>
      <c r="E6277" s="277" t="s">
        <v>1078</v>
      </c>
      <c r="F6277" s="279" t="s">
        <v>881</v>
      </c>
    </row>
    <row r="6278" spans="1:6" x14ac:dyDescent="0.3">
      <c r="A6278" s="264" t="str">
        <f t="shared" si="98"/>
        <v>RingwoodIL</v>
      </c>
      <c r="B6278" s="269">
        <v>60072</v>
      </c>
      <c r="C6278" s="270" t="s">
        <v>5096</v>
      </c>
      <c r="D6278" s="270" t="s">
        <v>1289</v>
      </c>
      <c r="E6278" s="277" t="s">
        <v>927</v>
      </c>
      <c r="F6278" s="279" t="s">
        <v>881</v>
      </c>
    </row>
    <row r="6279" spans="1:6" x14ac:dyDescent="0.3">
      <c r="A6279" s="264" t="str">
        <f t="shared" si="98"/>
        <v>CongervilleIL</v>
      </c>
      <c r="B6279" s="269">
        <v>61729</v>
      </c>
      <c r="C6279" s="270" t="s">
        <v>5097</v>
      </c>
      <c r="D6279" s="270" t="s">
        <v>1289</v>
      </c>
      <c r="E6279" s="277" t="s">
        <v>1327</v>
      </c>
      <c r="F6279" s="279" t="s">
        <v>881</v>
      </c>
    </row>
    <row r="6280" spans="1:6" x14ac:dyDescent="0.3">
      <c r="A6280" s="264" t="str">
        <f t="shared" si="98"/>
        <v>EdelsteinIL</v>
      </c>
      <c r="B6280" s="269">
        <v>61526</v>
      </c>
      <c r="C6280" s="270" t="s">
        <v>5098</v>
      </c>
      <c r="D6280" s="270" t="s">
        <v>1289</v>
      </c>
      <c r="E6280" s="277" t="s">
        <v>1327</v>
      </c>
      <c r="F6280" s="279" t="s">
        <v>881</v>
      </c>
    </row>
    <row r="6281" spans="1:6" x14ac:dyDescent="0.3">
      <c r="A6281" s="264" t="str">
        <f t="shared" si="98"/>
        <v>EssexIL</v>
      </c>
      <c r="B6281" s="269">
        <v>60935</v>
      </c>
      <c r="C6281" s="270" t="s">
        <v>3260</v>
      </c>
      <c r="D6281" s="270" t="s">
        <v>1289</v>
      </c>
      <c r="E6281" s="277" t="s">
        <v>1317</v>
      </c>
      <c r="F6281" s="279" t="s">
        <v>881</v>
      </c>
    </row>
    <row r="6282" spans="1:6" x14ac:dyDescent="0.3">
      <c r="A6282" s="264" t="str">
        <f t="shared" si="98"/>
        <v>Piper CityIL</v>
      </c>
      <c r="B6282" s="269">
        <v>60959</v>
      </c>
      <c r="C6282" s="270" t="s">
        <v>5099</v>
      </c>
      <c r="D6282" s="270" t="s">
        <v>1289</v>
      </c>
      <c r="E6282" s="277" t="s">
        <v>1299</v>
      </c>
      <c r="F6282" s="279" t="s">
        <v>881</v>
      </c>
    </row>
    <row r="6283" spans="1:6" x14ac:dyDescent="0.3">
      <c r="A6283" s="264" t="str">
        <f t="shared" si="98"/>
        <v>FieldonIL</v>
      </c>
      <c r="B6283" s="269">
        <v>62031</v>
      </c>
      <c r="C6283" s="270" t="s">
        <v>5100</v>
      </c>
      <c r="D6283" s="270" t="s">
        <v>1289</v>
      </c>
      <c r="E6283" s="277" t="s">
        <v>1339</v>
      </c>
      <c r="F6283" s="279" t="s">
        <v>881</v>
      </c>
    </row>
    <row r="6284" spans="1:6" x14ac:dyDescent="0.3">
      <c r="A6284" s="264" t="str">
        <f t="shared" si="98"/>
        <v>WapellaIL</v>
      </c>
      <c r="B6284" s="269">
        <v>61777</v>
      </c>
      <c r="C6284" s="270" t="s">
        <v>5101</v>
      </c>
      <c r="D6284" s="270" t="s">
        <v>1289</v>
      </c>
      <c r="E6284" s="277" t="s">
        <v>1291</v>
      </c>
      <c r="F6284" s="279" t="s">
        <v>881</v>
      </c>
    </row>
    <row r="6285" spans="1:6" x14ac:dyDescent="0.3">
      <c r="A6285" s="264" t="str">
        <f t="shared" si="98"/>
        <v>FultsIL</v>
      </c>
      <c r="B6285" s="269">
        <v>62244</v>
      </c>
      <c r="C6285" s="270" t="s">
        <v>5102</v>
      </c>
      <c r="D6285" s="270" t="s">
        <v>1289</v>
      </c>
      <c r="E6285" s="277" t="s">
        <v>1339</v>
      </c>
      <c r="F6285" s="279" t="s">
        <v>881</v>
      </c>
    </row>
    <row r="6286" spans="1:6" x14ac:dyDescent="0.3">
      <c r="A6286" s="264" t="str">
        <f t="shared" si="98"/>
        <v>DorseyIL</v>
      </c>
      <c r="B6286" s="269">
        <v>62021</v>
      </c>
      <c r="C6286" s="270" t="s">
        <v>5103</v>
      </c>
      <c r="D6286" s="270" t="s">
        <v>1289</v>
      </c>
      <c r="E6286" s="277" t="s">
        <v>1339</v>
      </c>
      <c r="F6286" s="279" t="s">
        <v>881</v>
      </c>
    </row>
    <row r="6287" spans="1:6" x14ac:dyDescent="0.3">
      <c r="A6287" s="264" t="str">
        <f t="shared" si="98"/>
        <v>LivingstonIL</v>
      </c>
      <c r="B6287" s="269">
        <v>62058</v>
      </c>
      <c r="C6287" s="270" t="s">
        <v>2844</v>
      </c>
      <c r="D6287" s="270" t="s">
        <v>1289</v>
      </c>
      <c r="E6287" s="277" t="s">
        <v>1339</v>
      </c>
      <c r="F6287" s="279" t="s">
        <v>881</v>
      </c>
    </row>
    <row r="6288" spans="1:6" x14ac:dyDescent="0.3">
      <c r="A6288" s="264" t="str">
        <f t="shared" si="98"/>
        <v>Grand RidgeIL</v>
      </c>
      <c r="B6288" s="269">
        <v>61325</v>
      </c>
      <c r="C6288" s="270" t="s">
        <v>5104</v>
      </c>
      <c r="D6288" s="270" t="s">
        <v>1289</v>
      </c>
      <c r="E6288" s="277" t="s">
        <v>1323</v>
      </c>
      <c r="F6288" s="279" t="s">
        <v>881</v>
      </c>
    </row>
    <row r="6289" spans="1:6" x14ac:dyDescent="0.3">
      <c r="A6289" s="264" t="str">
        <f t="shared" si="98"/>
        <v>CantrallIL</v>
      </c>
      <c r="B6289" s="269">
        <v>62625</v>
      </c>
      <c r="C6289" s="270" t="s">
        <v>5105</v>
      </c>
      <c r="D6289" s="270" t="s">
        <v>1289</v>
      </c>
      <c r="E6289" s="277" t="s">
        <v>1337</v>
      </c>
      <c r="F6289" s="279" t="s">
        <v>881</v>
      </c>
    </row>
    <row r="6290" spans="1:6" x14ac:dyDescent="0.3">
      <c r="A6290" s="264" t="str">
        <f t="shared" si="98"/>
        <v>StanfordIL</v>
      </c>
      <c r="B6290" s="269">
        <v>61774</v>
      </c>
      <c r="C6290" s="270" t="s">
        <v>2855</v>
      </c>
      <c r="D6290" s="270" t="s">
        <v>1289</v>
      </c>
      <c r="E6290" s="277" t="s">
        <v>1291</v>
      </c>
      <c r="F6290" s="279" t="s">
        <v>881</v>
      </c>
    </row>
    <row r="6291" spans="1:6" x14ac:dyDescent="0.3">
      <c r="A6291" s="264" t="str">
        <f t="shared" si="98"/>
        <v>HamelIL</v>
      </c>
      <c r="B6291" s="269">
        <v>62046</v>
      </c>
      <c r="C6291" s="270" t="s">
        <v>5106</v>
      </c>
      <c r="D6291" s="270" t="s">
        <v>1289</v>
      </c>
      <c r="E6291" s="277" t="s">
        <v>1339</v>
      </c>
      <c r="F6291" s="279" t="s">
        <v>881</v>
      </c>
    </row>
    <row r="6292" spans="1:6" x14ac:dyDescent="0.3">
      <c r="A6292" s="264" t="str">
        <f t="shared" si="98"/>
        <v>WilliamsfieldIL</v>
      </c>
      <c r="B6292" s="269">
        <v>61489</v>
      </c>
      <c r="C6292" s="270" t="s">
        <v>5107</v>
      </c>
      <c r="D6292" s="270" t="s">
        <v>1289</v>
      </c>
      <c r="E6292" s="277" t="s">
        <v>1314</v>
      </c>
      <c r="F6292" s="279" t="s">
        <v>881</v>
      </c>
    </row>
    <row r="6293" spans="1:6" x14ac:dyDescent="0.3">
      <c r="A6293" s="264" t="str">
        <f t="shared" si="98"/>
        <v>RankinIL</v>
      </c>
      <c r="B6293" s="269">
        <v>60960</v>
      </c>
      <c r="C6293" s="270" t="s">
        <v>5108</v>
      </c>
      <c r="D6293" s="270" t="s">
        <v>1289</v>
      </c>
      <c r="E6293" s="277" t="s">
        <v>1304</v>
      </c>
      <c r="F6293" s="279" t="s">
        <v>881</v>
      </c>
    </row>
    <row r="6294" spans="1:6" x14ac:dyDescent="0.3">
      <c r="A6294" s="264" t="str">
        <f t="shared" si="98"/>
        <v>IpavaIL</v>
      </c>
      <c r="B6294" s="269">
        <v>61441</v>
      </c>
      <c r="C6294" s="270" t="s">
        <v>5109</v>
      </c>
      <c r="D6294" s="270" t="s">
        <v>1289</v>
      </c>
      <c r="E6294" s="277" t="s">
        <v>1294</v>
      </c>
      <c r="F6294" s="279" t="s">
        <v>881</v>
      </c>
    </row>
    <row r="6295" spans="1:6" x14ac:dyDescent="0.3">
      <c r="A6295" s="264" t="str">
        <f t="shared" si="98"/>
        <v>Campbell HillIL</v>
      </c>
      <c r="B6295" s="269">
        <v>62916</v>
      </c>
      <c r="C6295" s="270" t="s">
        <v>5110</v>
      </c>
      <c r="D6295" s="270" t="s">
        <v>1289</v>
      </c>
      <c r="E6295" s="277" t="s">
        <v>1296</v>
      </c>
      <c r="F6295" s="279" t="s">
        <v>881</v>
      </c>
    </row>
    <row r="6296" spans="1:6" x14ac:dyDescent="0.3">
      <c r="A6296" s="264" t="str">
        <f t="shared" si="98"/>
        <v>BuffaloIL</v>
      </c>
      <c r="B6296" s="269">
        <v>62515</v>
      </c>
      <c r="C6296" s="270" t="s">
        <v>4406</v>
      </c>
      <c r="D6296" s="270" t="s">
        <v>1289</v>
      </c>
      <c r="E6296" s="277" t="s">
        <v>1337</v>
      </c>
      <c r="F6296" s="279" t="s">
        <v>881</v>
      </c>
    </row>
    <row r="6297" spans="1:6" x14ac:dyDescent="0.3">
      <c r="A6297" s="264" t="str">
        <f t="shared" si="98"/>
        <v>DecaturIL</v>
      </c>
      <c r="B6297" s="269">
        <v>62523</v>
      </c>
      <c r="C6297" s="270" t="s">
        <v>929</v>
      </c>
      <c r="D6297" s="270" t="s">
        <v>1289</v>
      </c>
      <c r="E6297" s="277" t="s">
        <v>929</v>
      </c>
      <c r="F6297" s="279" t="s">
        <v>881</v>
      </c>
    </row>
    <row r="6298" spans="1:6" x14ac:dyDescent="0.3">
      <c r="A6298" s="264" t="str">
        <f t="shared" si="98"/>
        <v>ChanaIL</v>
      </c>
      <c r="B6298" s="269">
        <v>61015</v>
      </c>
      <c r="C6298" s="270" t="s">
        <v>5111</v>
      </c>
      <c r="D6298" s="270" t="s">
        <v>1289</v>
      </c>
      <c r="E6298" s="277" t="s">
        <v>1333</v>
      </c>
      <c r="F6298" s="279" t="s">
        <v>881</v>
      </c>
    </row>
    <row r="6299" spans="1:6" x14ac:dyDescent="0.3">
      <c r="A6299" s="264" t="str">
        <f t="shared" si="98"/>
        <v>ShumwayIL</v>
      </c>
      <c r="B6299" s="269">
        <v>62461</v>
      </c>
      <c r="C6299" s="270" t="s">
        <v>5112</v>
      </c>
      <c r="D6299" s="270" t="s">
        <v>1289</v>
      </c>
      <c r="E6299" s="277" t="s">
        <v>1310</v>
      </c>
      <c r="F6299" s="279" t="s">
        <v>881</v>
      </c>
    </row>
    <row r="6300" spans="1:6" x14ac:dyDescent="0.3">
      <c r="A6300" s="264" t="str">
        <f t="shared" si="98"/>
        <v>GilsonIL</v>
      </c>
      <c r="B6300" s="269">
        <v>61436</v>
      </c>
      <c r="C6300" s="270" t="s">
        <v>5113</v>
      </c>
      <c r="D6300" s="270" t="s">
        <v>1289</v>
      </c>
      <c r="E6300" s="277" t="s">
        <v>1314</v>
      </c>
      <c r="F6300" s="279" t="s">
        <v>881</v>
      </c>
    </row>
    <row r="6301" spans="1:6" x14ac:dyDescent="0.3">
      <c r="A6301" s="264" t="str">
        <f t="shared" si="98"/>
        <v>TexicoIL</v>
      </c>
      <c r="B6301" s="269">
        <v>62889</v>
      </c>
      <c r="C6301" s="270" t="s">
        <v>5114</v>
      </c>
      <c r="D6301" s="270" t="s">
        <v>1289</v>
      </c>
      <c r="E6301" s="277" t="s">
        <v>1322</v>
      </c>
      <c r="F6301" s="279" t="s">
        <v>881</v>
      </c>
    </row>
    <row r="6302" spans="1:6" x14ac:dyDescent="0.3">
      <c r="A6302" s="264" t="str">
        <f t="shared" si="98"/>
        <v>KeyesportIL</v>
      </c>
      <c r="B6302" s="269">
        <v>62253</v>
      </c>
      <c r="C6302" s="270" t="s">
        <v>5115</v>
      </c>
      <c r="D6302" s="270" t="s">
        <v>1289</v>
      </c>
      <c r="E6302" s="277" t="s">
        <v>1339</v>
      </c>
      <c r="F6302" s="279" t="s">
        <v>881</v>
      </c>
    </row>
    <row r="6303" spans="1:6" x14ac:dyDescent="0.3">
      <c r="A6303" s="264" t="str">
        <f t="shared" si="98"/>
        <v>ElkhartIL</v>
      </c>
      <c r="B6303" s="269">
        <v>62634</v>
      </c>
      <c r="C6303" s="270" t="s">
        <v>4390</v>
      </c>
      <c r="D6303" s="270" t="s">
        <v>1289</v>
      </c>
      <c r="E6303" s="277" t="s">
        <v>1224</v>
      </c>
      <c r="F6303" s="279" t="s">
        <v>881</v>
      </c>
    </row>
    <row r="6304" spans="1:6" x14ac:dyDescent="0.3">
      <c r="A6304" s="264" t="str">
        <f t="shared" si="98"/>
        <v>SecorIL</v>
      </c>
      <c r="B6304" s="269">
        <v>61771</v>
      </c>
      <c r="C6304" s="270" t="s">
        <v>5116</v>
      </c>
      <c r="D6304" s="270" t="s">
        <v>1289</v>
      </c>
      <c r="E6304" s="277" t="s">
        <v>1327</v>
      </c>
      <c r="F6304" s="279" t="s">
        <v>881</v>
      </c>
    </row>
    <row r="6305" spans="1:6" x14ac:dyDescent="0.3">
      <c r="A6305" s="264" t="str">
        <f t="shared" si="98"/>
        <v>HurstIL</v>
      </c>
      <c r="B6305" s="269">
        <v>62949</v>
      </c>
      <c r="C6305" s="270" t="s">
        <v>5117</v>
      </c>
      <c r="D6305" s="270" t="s">
        <v>1289</v>
      </c>
      <c r="E6305" s="277" t="s">
        <v>1296</v>
      </c>
      <c r="F6305" s="279" t="s">
        <v>881</v>
      </c>
    </row>
    <row r="6306" spans="1:6" x14ac:dyDescent="0.3">
      <c r="A6306" s="264" t="str">
        <f t="shared" si="98"/>
        <v>MontroseIL</v>
      </c>
      <c r="B6306" s="269">
        <v>62445</v>
      </c>
      <c r="C6306" s="270" t="s">
        <v>1074</v>
      </c>
      <c r="D6306" s="270" t="s">
        <v>1289</v>
      </c>
      <c r="E6306" s="277" t="s">
        <v>1310</v>
      </c>
      <c r="F6306" s="279" t="s">
        <v>881</v>
      </c>
    </row>
    <row r="6307" spans="1:6" x14ac:dyDescent="0.3">
      <c r="A6307" s="264" t="str">
        <f t="shared" si="98"/>
        <v>KeithsburgIL</v>
      </c>
      <c r="B6307" s="269">
        <v>61442</v>
      </c>
      <c r="C6307" s="270" t="s">
        <v>5118</v>
      </c>
      <c r="D6307" s="270" t="s">
        <v>1289</v>
      </c>
      <c r="E6307" s="277" t="s">
        <v>1228</v>
      </c>
      <c r="F6307" s="279" t="s">
        <v>881</v>
      </c>
    </row>
    <row r="6308" spans="1:6" x14ac:dyDescent="0.3">
      <c r="A6308" s="264" t="str">
        <f t="shared" si="98"/>
        <v>GoldenIL</v>
      </c>
      <c r="B6308" s="269">
        <v>62339</v>
      </c>
      <c r="C6308" s="270" t="s">
        <v>3271</v>
      </c>
      <c r="D6308" s="270" t="s">
        <v>1289</v>
      </c>
      <c r="E6308" s="277" t="s">
        <v>1331</v>
      </c>
      <c r="F6308" s="279" t="s">
        <v>881</v>
      </c>
    </row>
    <row r="6309" spans="1:6" x14ac:dyDescent="0.3">
      <c r="A6309" s="264" t="str">
        <f t="shared" si="98"/>
        <v>AugustaIL</v>
      </c>
      <c r="B6309" s="269">
        <v>62311</v>
      </c>
      <c r="C6309" s="270" t="s">
        <v>3960</v>
      </c>
      <c r="D6309" s="270" t="s">
        <v>1289</v>
      </c>
      <c r="E6309" s="277" t="s">
        <v>1235</v>
      </c>
      <c r="F6309" s="279" t="s">
        <v>881</v>
      </c>
    </row>
    <row r="6310" spans="1:6" x14ac:dyDescent="0.3">
      <c r="A6310" s="264" t="str">
        <f t="shared" si="98"/>
        <v>GlenarmIL</v>
      </c>
      <c r="B6310" s="269">
        <v>62536</v>
      </c>
      <c r="C6310" s="270" t="s">
        <v>5119</v>
      </c>
      <c r="D6310" s="270" t="s">
        <v>1289</v>
      </c>
      <c r="E6310" s="277" t="s">
        <v>1337</v>
      </c>
      <c r="F6310" s="279" t="s">
        <v>881</v>
      </c>
    </row>
    <row r="6311" spans="1:6" x14ac:dyDescent="0.3">
      <c r="A6311" s="264" t="str">
        <f t="shared" si="98"/>
        <v>GladstoneIL</v>
      </c>
      <c r="B6311" s="269">
        <v>61437</v>
      </c>
      <c r="C6311" s="270" t="s">
        <v>5120</v>
      </c>
      <c r="D6311" s="270" t="s">
        <v>1289</v>
      </c>
      <c r="E6311" s="277" t="s">
        <v>1221</v>
      </c>
      <c r="F6311" s="279" t="s">
        <v>881</v>
      </c>
    </row>
    <row r="6312" spans="1:6" x14ac:dyDescent="0.3">
      <c r="A6312" s="264" t="str">
        <f t="shared" si="98"/>
        <v>VermontIL</v>
      </c>
      <c r="B6312" s="269">
        <v>61484</v>
      </c>
      <c r="C6312" s="270" t="s">
        <v>5121</v>
      </c>
      <c r="D6312" s="270" t="s">
        <v>1289</v>
      </c>
      <c r="E6312" s="277" t="s">
        <v>1294</v>
      </c>
      <c r="F6312" s="279" t="s">
        <v>881</v>
      </c>
    </row>
    <row r="6313" spans="1:6" x14ac:dyDescent="0.3">
      <c r="A6313" s="264" t="str">
        <f t="shared" si="98"/>
        <v>East GalesburgIL</v>
      </c>
      <c r="B6313" s="269">
        <v>61430</v>
      </c>
      <c r="C6313" s="270" t="s">
        <v>5122</v>
      </c>
      <c r="D6313" s="270" t="s">
        <v>1289</v>
      </c>
      <c r="E6313" s="277" t="s">
        <v>1314</v>
      </c>
      <c r="F6313" s="279" t="s">
        <v>881</v>
      </c>
    </row>
    <row r="6314" spans="1:6" x14ac:dyDescent="0.3">
      <c r="A6314" s="264" t="str">
        <f t="shared" si="98"/>
        <v>CambriaIL</v>
      </c>
      <c r="B6314" s="269">
        <v>62915</v>
      </c>
      <c r="C6314" s="270" t="s">
        <v>2869</v>
      </c>
      <c r="D6314" s="270" t="s">
        <v>1289</v>
      </c>
      <c r="E6314" s="277" t="s">
        <v>1296</v>
      </c>
      <c r="F6314" s="279" t="s">
        <v>881</v>
      </c>
    </row>
    <row r="6315" spans="1:6" x14ac:dyDescent="0.3">
      <c r="A6315" s="264" t="str">
        <f t="shared" si="98"/>
        <v>PesotumIL</v>
      </c>
      <c r="B6315" s="269">
        <v>61863</v>
      </c>
      <c r="C6315" s="270" t="s">
        <v>5123</v>
      </c>
      <c r="D6315" s="270" t="s">
        <v>1289</v>
      </c>
      <c r="E6315" s="277" t="s">
        <v>1299</v>
      </c>
      <c r="F6315" s="279" t="s">
        <v>881</v>
      </c>
    </row>
    <row r="6316" spans="1:6" x14ac:dyDescent="0.3">
      <c r="A6316" s="264" t="str">
        <f t="shared" si="98"/>
        <v>WinslowIL</v>
      </c>
      <c r="B6316" s="269">
        <v>61089</v>
      </c>
      <c r="C6316" s="270" t="s">
        <v>1864</v>
      </c>
      <c r="D6316" s="270" t="s">
        <v>1289</v>
      </c>
      <c r="E6316" s="277" t="s">
        <v>1313</v>
      </c>
      <c r="F6316" s="279" t="s">
        <v>881</v>
      </c>
    </row>
    <row r="6317" spans="1:6" x14ac:dyDescent="0.3">
      <c r="A6317" s="264" t="str">
        <f t="shared" si="98"/>
        <v>JoyIL</v>
      </c>
      <c r="B6317" s="269">
        <v>61260</v>
      </c>
      <c r="C6317" s="270" t="s">
        <v>5124</v>
      </c>
      <c r="D6317" s="270" t="s">
        <v>1289</v>
      </c>
      <c r="E6317" s="277" t="s">
        <v>1228</v>
      </c>
      <c r="F6317" s="279" t="s">
        <v>881</v>
      </c>
    </row>
    <row r="6318" spans="1:6" x14ac:dyDescent="0.3">
      <c r="A6318" s="264" t="str">
        <f t="shared" si="98"/>
        <v>HammondIL</v>
      </c>
      <c r="B6318" s="269">
        <v>61929</v>
      </c>
      <c r="C6318" s="270" t="s">
        <v>1505</v>
      </c>
      <c r="D6318" s="270" t="s">
        <v>1289</v>
      </c>
      <c r="E6318" s="277" t="s">
        <v>1299</v>
      </c>
      <c r="F6318" s="279" t="s">
        <v>881</v>
      </c>
    </row>
    <row r="6319" spans="1:6" x14ac:dyDescent="0.3">
      <c r="A6319" s="264" t="str">
        <f t="shared" si="98"/>
        <v>ChapinIL</v>
      </c>
      <c r="B6319" s="269">
        <v>62628</v>
      </c>
      <c r="C6319" s="270" t="s">
        <v>5125</v>
      </c>
      <c r="D6319" s="270" t="s">
        <v>1289</v>
      </c>
      <c r="E6319" s="277" t="s">
        <v>1034</v>
      </c>
      <c r="F6319" s="279" t="s">
        <v>881</v>
      </c>
    </row>
    <row r="6320" spans="1:6" x14ac:dyDescent="0.3">
      <c r="A6320" s="264" t="str">
        <f t="shared" si="98"/>
        <v>ReddickIL</v>
      </c>
      <c r="B6320" s="269">
        <v>60961</v>
      </c>
      <c r="C6320" s="270" t="s">
        <v>3891</v>
      </c>
      <c r="D6320" s="270" t="s">
        <v>1289</v>
      </c>
      <c r="E6320" s="277" t="s">
        <v>1317</v>
      </c>
      <c r="F6320" s="279" t="s">
        <v>881</v>
      </c>
    </row>
    <row r="6321" spans="1:6" x14ac:dyDescent="0.3">
      <c r="A6321" s="264" t="str">
        <f t="shared" si="98"/>
        <v>InaIL</v>
      </c>
      <c r="B6321" s="269">
        <v>62846</v>
      </c>
      <c r="C6321" s="270" t="s">
        <v>5126</v>
      </c>
      <c r="D6321" s="270" t="s">
        <v>1289</v>
      </c>
      <c r="E6321" s="277" t="s">
        <v>1322</v>
      </c>
      <c r="F6321" s="279" t="s">
        <v>881</v>
      </c>
    </row>
    <row r="6322" spans="1:6" x14ac:dyDescent="0.3">
      <c r="A6322" s="264" t="str">
        <f t="shared" si="98"/>
        <v>MaquonIL</v>
      </c>
      <c r="B6322" s="269">
        <v>61458</v>
      </c>
      <c r="C6322" s="270" t="s">
        <v>5127</v>
      </c>
      <c r="D6322" s="270" t="s">
        <v>1289</v>
      </c>
      <c r="E6322" s="277" t="s">
        <v>1314</v>
      </c>
      <c r="F6322" s="279" t="s">
        <v>881</v>
      </c>
    </row>
    <row r="6323" spans="1:6" x14ac:dyDescent="0.3">
      <c r="A6323" s="264" t="str">
        <f t="shared" si="98"/>
        <v>BudaIL</v>
      </c>
      <c r="B6323" s="269">
        <v>61314</v>
      </c>
      <c r="C6323" s="270" t="s">
        <v>5128</v>
      </c>
      <c r="D6323" s="270" t="s">
        <v>1289</v>
      </c>
      <c r="E6323" s="277" t="s">
        <v>1323</v>
      </c>
      <c r="F6323" s="279" t="s">
        <v>881</v>
      </c>
    </row>
    <row r="6324" spans="1:6" x14ac:dyDescent="0.3">
      <c r="A6324" s="264" t="str">
        <f t="shared" si="98"/>
        <v>South WilmingtonIL</v>
      </c>
      <c r="B6324" s="269">
        <v>60474</v>
      </c>
      <c r="C6324" s="270" t="s">
        <v>5129</v>
      </c>
      <c r="D6324" s="270" t="s">
        <v>1289</v>
      </c>
      <c r="E6324" s="277" t="s">
        <v>927</v>
      </c>
      <c r="F6324" s="279" t="s">
        <v>881</v>
      </c>
    </row>
    <row r="6325" spans="1:6" x14ac:dyDescent="0.3">
      <c r="A6325" s="264" t="str">
        <f t="shared" si="98"/>
        <v>German ValleyIL</v>
      </c>
      <c r="B6325" s="269">
        <v>61039</v>
      </c>
      <c r="C6325" s="270" t="s">
        <v>5130</v>
      </c>
      <c r="D6325" s="270" t="s">
        <v>1289</v>
      </c>
      <c r="E6325" s="277" t="s">
        <v>1313</v>
      </c>
      <c r="F6325" s="279" t="s">
        <v>881</v>
      </c>
    </row>
    <row r="6326" spans="1:6" x14ac:dyDescent="0.3">
      <c r="A6326" s="264" t="str">
        <f t="shared" si="98"/>
        <v>NianticIL</v>
      </c>
      <c r="B6326" s="269">
        <v>62551</v>
      </c>
      <c r="C6326" s="270" t="s">
        <v>3472</v>
      </c>
      <c r="D6326" s="270" t="s">
        <v>1289</v>
      </c>
      <c r="E6326" s="277" t="s">
        <v>929</v>
      </c>
      <c r="F6326" s="279" t="s">
        <v>881</v>
      </c>
    </row>
    <row r="6327" spans="1:6" x14ac:dyDescent="0.3">
      <c r="A6327" s="264" t="str">
        <f t="shared" si="98"/>
        <v>AltonaIL</v>
      </c>
      <c r="B6327" s="269">
        <v>61414</v>
      </c>
      <c r="C6327" s="270" t="s">
        <v>5131</v>
      </c>
      <c r="D6327" s="270" t="s">
        <v>1289</v>
      </c>
      <c r="E6327" s="277" t="s">
        <v>1314</v>
      </c>
      <c r="F6327" s="279" t="s">
        <v>881</v>
      </c>
    </row>
    <row r="6328" spans="1:6" x14ac:dyDescent="0.3">
      <c r="A6328" s="264" t="str">
        <f t="shared" si="98"/>
        <v>Mount AuburnIL</v>
      </c>
      <c r="B6328" s="269">
        <v>62547</v>
      </c>
      <c r="C6328" s="270" t="s">
        <v>4498</v>
      </c>
      <c r="D6328" s="270" t="s">
        <v>1289</v>
      </c>
      <c r="E6328" s="277" t="s">
        <v>1341</v>
      </c>
      <c r="F6328" s="279" t="s">
        <v>881</v>
      </c>
    </row>
    <row r="6329" spans="1:6" x14ac:dyDescent="0.3">
      <c r="A6329" s="264" t="str">
        <f t="shared" si="98"/>
        <v>London MillsIL</v>
      </c>
      <c r="B6329" s="269">
        <v>61544</v>
      </c>
      <c r="C6329" s="270" t="s">
        <v>5132</v>
      </c>
      <c r="D6329" s="270" t="s">
        <v>1289</v>
      </c>
      <c r="E6329" s="277" t="s">
        <v>1294</v>
      </c>
      <c r="F6329" s="279" t="s">
        <v>881</v>
      </c>
    </row>
    <row r="6330" spans="1:6" x14ac:dyDescent="0.3">
      <c r="A6330" s="264" t="str">
        <f t="shared" si="98"/>
        <v>NeponsetIL</v>
      </c>
      <c r="B6330" s="269">
        <v>61345</v>
      </c>
      <c r="C6330" s="270" t="s">
        <v>5133</v>
      </c>
      <c r="D6330" s="270" t="s">
        <v>1289</v>
      </c>
      <c r="E6330" s="277" t="s">
        <v>1323</v>
      </c>
      <c r="F6330" s="279" t="s">
        <v>881</v>
      </c>
    </row>
    <row r="6331" spans="1:6" x14ac:dyDescent="0.3">
      <c r="A6331" s="264" t="str">
        <f t="shared" si="98"/>
        <v>CullomIL</v>
      </c>
      <c r="B6331" s="269">
        <v>60929</v>
      </c>
      <c r="C6331" s="270" t="s">
        <v>5134</v>
      </c>
      <c r="D6331" s="270" t="s">
        <v>1289</v>
      </c>
      <c r="E6331" s="277" t="s">
        <v>1329</v>
      </c>
      <c r="F6331" s="279" t="s">
        <v>881</v>
      </c>
    </row>
    <row r="6332" spans="1:6" x14ac:dyDescent="0.3">
      <c r="A6332" s="264" t="str">
        <f t="shared" si="98"/>
        <v>IndustryIL</v>
      </c>
      <c r="B6332" s="269">
        <v>61440</v>
      </c>
      <c r="C6332" s="270" t="s">
        <v>5135</v>
      </c>
      <c r="D6332" s="270" t="s">
        <v>1289</v>
      </c>
      <c r="E6332" s="277" t="s">
        <v>1320</v>
      </c>
      <c r="F6332" s="279" t="s">
        <v>881</v>
      </c>
    </row>
    <row r="6333" spans="1:6" x14ac:dyDescent="0.3">
      <c r="A6333" s="264" t="str">
        <f t="shared" si="98"/>
        <v>EmdenIL</v>
      </c>
      <c r="B6333" s="269">
        <v>62635</v>
      </c>
      <c r="C6333" s="270" t="s">
        <v>5136</v>
      </c>
      <c r="D6333" s="270" t="s">
        <v>1289</v>
      </c>
      <c r="E6333" s="277" t="s">
        <v>1224</v>
      </c>
      <c r="F6333" s="279" t="s">
        <v>881</v>
      </c>
    </row>
    <row r="6334" spans="1:6" x14ac:dyDescent="0.3">
      <c r="A6334" s="264" t="str">
        <f t="shared" si="98"/>
        <v>ElsahIL</v>
      </c>
      <c r="B6334" s="269">
        <v>62028</v>
      </c>
      <c r="C6334" s="270" t="s">
        <v>5137</v>
      </c>
      <c r="D6334" s="270" t="s">
        <v>1289</v>
      </c>
      <c r="E6334" s="277" t="s">
        <v>1339</v>
      </c>
      <c r="F6334" s="279" t="s">
        <v>881</v>
      </c>
    </row>
    <row r="6335" spans="1:6" x14ac:dyDescent="0.3">
      <c r="A6335" s="264" t="str">
        <f t="shared" si="98"/>
        <v>RidottIL</v>
      </c>
      <c r="B6335" s="269">
        <v>61067</v>
      </c>
      <c r="C6335" s="270" t="s">
        <v>5138</v>
      </c>
      <c r="D6335" s="270" t="s">
        <v>1289</v>
      </c>
      <c r="E6335" s="277" t="s">
        <v>1313</v>
      </c>
      <c r="F6335" s="279" t="s">
        <v>881</v>
      </c>
    </row>
    <row r="6336" spans="1:6" x14ac:dyDescent="0.3">
      <c r="A6336" s="264" t="str">
        <f t="shared" si="98"/>
        <v>Good HopeIL</v>
      </c>
      <c r="B6336" s="269">
        <v>61438</v>
      </c>
      <c r="C6336" s="270" t="s">
        <v>1140</v>
      </c>
      <c r="D6336" s="270" t="s">
        <v>1289</v>
      </c>
      <c r="E6336" s="277" t="s">
        <v>1320</v>
      </c>
      <c r="F6336" s="279" t="s">
        <v>881</v>
      </c>
    </row>
    <row r="6337" spans="1:6" x14ac:dyDescent="0.3">
      <c r="A6337" s="264" t="str">
        <f t="shared" si="98"/>
        <v>NauvooIL</v>
      </c>
      <c r="B6337" s="269">
        <v>62358</v>
      </c>
      <c r="C6337" s="270" t="s">
        <v>1332</v>
      </c>
      <c r="D6337" s="270" t="s">
        <v>1289</v>
      </c>
      <c r="E6337" s="277" t="s">
        <v>1235</v>
      </c>
      <c r="F6337" s="279" t="s">
        <v>881</v>
      </c>
    </row>
    <row r="6338" spans="1:6" x14ac:dyDescent="0.3">
      <c r="A6338" s="264" t="str">
        <f t="shared" si="98"/>
        <v>KaneIL</v>
      </c>
      <c r="B6338" s="269">
        <v>62054</v>
      </c>
      <c r="C6338" s="270" t="s">
        <v>5139</v>
      </c>
      <c r="D6338" s="270" t="s">
        <v>1289</v>
      </c>
      <c r="E6338" s="277" t="s">
        <v>1339</v>
      </c>
      <c r="F6338" s="279" t="s">
        <v>881</v>
      </c>
    </row>
    <row r="6339" spans="1:6" x14ac:dyDescent="0.3">
      <c r="A6339" s="264" t="str">
        <f t="shared" si="98"/>
        <v>DalzellIL</v>
      </c>
      <c r="B6339" s="269">
        <v>61320</v>
      </c>
      <c r="C6339" s="270" t="s">
        <v>5140</v>
      </c>
      <c r="D6339" s="270" t="s">
        <v>1289</v>
      </c>
      <c r="E6339" s="277" t="s">
        <v>1323</v>
      </c>
      <c r="F6339" s="279" t="s">
        <v>881</v>
      </c>
    </row>
    <row r="6340" spans="1:6" x14ac:dyDescent="0.3">
      <c r="A6340" s="264" t="str">
        <f t="shared" ref="A6340:A6403" si="99">CONCATENATE(C6340,D6340)</f>
        <v>KampsvilleIL</v>
      </c>
      <c r="B6340" s="269">
        <v>62053</v>
      </c>
      <c r="C6340" s="270" t="s">
        <v>5141</v>
      </c>
      <c r="D6340" s="270" t="s">
        <v>1289</v>
      </c>
      <c r="E6340" s="277" t="s">
        <v>1339</v>
      </c>
      <c r="F6340" s="279" t="s">
        <v>881</v>
      </c>
    </row>
    <row r="6341" spans="1:6" x14ac:dyDescent="0.3">
      <c r="A6341" s="264" t="str">
        <f t="shared" si="99"/>
        <v>OrionIL</v>
      </c>
      <c r="B6341" s="269">
        <v>61262</v>
      </c>
      <c r="C6341" s="270" t="s">
        <v>4917</v>
      </c>
      <c r="D6341" s="270" t="s">
        <v>1289</v>
      </c>
      <c r="E6341" s="277" t="s">
        <v>1228</v>
      </c>
      <c r="F6341" s="279" t="s">
        <v>881</v>
      </c>
    </row>
    <row r="6342" spans="1:6" x14ac:dyDescent="0.3">
      <c r="A6342" s="264" t="str">
        <f t="shared" si="99"/>
        <v>TallulaIL</v>
      </c>
      <c r="B6342" s="269">
        <v>62688</v>
      </c>
      <c r="C6342" s="270" t="s">
        <v>5142</v>
      </c>
      <c r="D6342" s="270" t="s">
        <v>1289</v>
      </c>
      <c r="E6342" s="277" t="s">
        <v>1337</v>
      </c>
      <c r="F6342" s="279" t="s">
        <v>881</v>
      </c>
    </row>
    <row r="6343" spans="1:6" x14ac:dyDescent="0.3">
      <c r="A6343" s="264" t="str">
        <f t="shared" si="99"/>
        <v>DeweyIL</v>
      </c>
      <c r="B6343" s="269">
        <v>61840</v>
      </c>
      <c r="C6343" s="270" t="s">
        <v>5143</v>
      </c>
      <c r="D6343" s="270" t="s">
        <v>1289</v>
      </c>
      <c r="E6343" s="277" t="s">
        <v>1299</v>
      </c>
      <c r="F6343" s="279" t="s">
        <v>881</v>
      </c>
    </row>
    <row r="6344" spans="1:6" x14ac:dyDescent="0.3">
      <c r="A6344" s="264" t="str">
        <f t="shared" si="99"/>
        <v>LomaxIL</v>
      </c>
      <c r="B6344" s="269">
        <v>61454</v>
      </c>
      <c r="C6344" s="270" t="s">
        <v>5144</v>
      </c>
      <c r="D6344" s="270" t="s">
        <v>1289</v>
      </c>
      <c r="E6344" s="277" t="s">
        <v>1221</v>
      </c>
      <c r="F6344" s="279" t="s">
        <v>881</v>
      </c>
    </row>
    <row r="6345" spans="1:6" x14ac:dyDescent="0.3">
      <c r="A6345" s="264" t="str">
        <f t="shared" si="99"/>
        <v>SadorusIL</v>
      </c>
      <c r="B6345" s="269">
        <v>61872</v>
      </c>
      <c r="C6345" s="270" t="s">
        <v>5145</v>
      </c>
      <c r="D6345" s="270" t="s">
        <v>1289</v>
      </c>
      <c r="E6345" s="277" t="s">
        <v>1299</v>
      </c>
      <c r="F6345" s="279" t="s">
        <v>881</v>
      </c>
    </row>
    <row r="6346" spans="1:6" x14ac:dyDescent="0.3">
      <c r="A6346" s="264" t="str">
        <f t="shared" si="99"/>
        <v>SidellIL</v>
      </c>
      <c r="B6346" s="269">
        <v>61876</v>
      </c>
      <c r="C6346" s="270" t="s">
        <v>5146</v>
      </c>
      <c r="D6346" s="270" t="s">
        <v>1289</v>
      </c>
      <c r="E6346" s="277" t="s">
        <v>1304</v>
      </c>
      <c r="F6346" s="279" t="s">
        <v>881</v>
      </c>
    </row>
    <row r="6347" spans="1:6" x14ac:dyDescent="0.3">
      <c r="A6347" s="264" t="str">
        <f t="shared" si="99"/>
        <v>StewardIL</v>
      </c>
      <c r="B6347" s="269">
        <v>60553</v>
      </c>
      <c r="C6347" s="270" t="s">
        <v>5147</v>
      </c>
      <c r="D6347" s="270" t="s">
        <v>1289</v>
      </c>
      <c r="E6347" s="277" t="s">
        <v>1308</v>
      </c>
      <c r="F6347" s="279" t="s">
        <v>881</v>
      </c>
    </row>
    <row r="6348" spans="1:6" x14ac:dyDescent="0.3">
      <c r="A6348" s="264" t="str">
        <f t="shared" si="99"/>
        <v>LostantIL</v>
      </c>
      <c r="B6348" s="269">
        <v>61334</v>
      </c>
      <c r="C6348" s="270" t="s">
        <v>5148</v>
      </c>
      <c r="D6348" s="270" t="s">
        <v>1289</v>
      </c>
      <c r="E6348" s="277" t="s">
        <v>1323</v>
      </c>
      <c r="F6348" s="279" t="s">
        <v>881</v>
      </c>
    </row>
    <row r="6349" spans="1:6" x14ac:dyDescent="0.3">
      <c r="A6349" s="264" t="str">
        <f t="shared" si="99"/>
        <v>SeymourIL</v>
      </c>
      <c r="B6349" s="269">
        <v>61875</v>
      </c>
      <c r="C6349" s="270" t="s">
        <v>1395</v>
      </c>
      <c r="D6349" s="270" t="s">
        <v>1289</v>
      </c>
      <c r="E6349" s="277" t="s">
        <v>1299</v>
      </c>
      <c r="F6349" s="279" t="s">
        <v>881</v>
      </c>
    </row>
    <row r="6350" spans="1:6" x14ac:dyDescent="0.3">
      <c r="A6350" s="264" t="str">
        <f t="shared" si="99"/>
        <v>BiggsvilleIL</v>
      </c>
      <c r="B6350" s="269">
        <v>61418</v>
      </c>
      <c r="C6350" s="270" t="s">
        <v>5149</v>
      </c>
      <c r="D6350" s="270" t="s">
        <v>1289</v>
      </c>
      <c r="E6350" s="277" t="s">
        <v>1221</v>
      </c>
      <c r="F6350" s="279" t="s">
        <v>881</v>
      </c>
    </row>
    <row r="6351" spans="1:6" x14ac:dyDescent="0.3">
      <c r="A6351" s="264" t="str">
        <f t="shared" si="99"/>
        <v>WeldonIL</v>
      </c>
      <c r="B6351" s="269">
        <v>61882</v>
      </c>
      <c r="C6351" s="270" t="s">
        <v>3042</v>
      </c>
      <c r="D6351" s="270" t="s">
        <v>1289</v>
      </c>
      <c r="E6351" s="277" t="s">
        <v>1291</v>
      </c>
      <c r="F6351" s="279" t="s">
        <v>881</v>
      </c>
    </row>
    <row r="6352" spans="1:6" x14ac:dyDescent="0.3">
      <c r="A6352" s="264" t="str">
        <f t="shared" si="99"/>
        <v>MathervilleIL</v>
      </c>
      <c r="B6352" s="269">
        <v>61263</v>
      </c>
      <c r="C6352" s="270" t="s">
        <v>5150</v>
      </c>
      <c r="D6352" s="270" t="s">
        <v>1289</v>
      </c>
      <c r="E6352" s="277" t="s">
        <v>1228</v>
      </c>
      <c r="F6352" s="279" t="s">
        <v>881</v>
      </c>
    </row>
    <row r="6353" spans="1:6" x14ac:dyDescent="0.3">
      <c r="A6353" s="264" t="str">
        <f t="shared" si="99"/>
        <v>SchellerIL</v>
      </c>
      <c r="B6353" s="269">
        <v>62883</v>
      </c>
      <c r="C6353" s="270" t="s">
        <v>5151</v>
      </c>
      <c r="D6353" s="270" t="s">
        <v>1289</v>
      </c>
      <c r="E6353" s="277" t="s">
        <v>1322</v>
      </c>
      <c r="F6353" s="279" t="s">
        <v>881</v>
      </c>
    </row>
    <row r="6354" spans="1:6" x14ac:dyDescent="0.3">
      <c r="A6354" s="264" t="str">
        <f t="shared" si="99"/>
        <v>CentraliaIL</v>
      </c>
      <c r="B6354" s="269">
        <v>62848</v>
      </c>
      <c r="C6354" s="270" t="s">
        <v>1298</v>
      </c>
      <c r="D6354" s="270" t="s">
        <v>1289</v>
      </c>
      <c r="E6354" s="277" t="s">
        <v>1298</v>
      </c>
      <c r="F6354" s="279" t="s">
        <v>881</v>
      </c>
    </row>
    <row r="6355" spans="1:6" x14ac:dyDescent="0.3">
      <c r="A6355" s="264" t="str">
        <f t="shared" si="99"/>
        <v>BensonIL</v>
      </c>
      <c r="B6355" s="269">
        <v>61516</v>
      </c>
      <c r="C6355" s="270" t="s">
        <v>2337</v>
      </c>
      <c r="D6355" s="270" t="s">
        <v>1289</v>
      </c>
      <c r="E6355" s="277" t="s">
        <v>1327</v>
      </c>
      <c r="F6355" s="279" t="s">
        <v>881</v>
      </c>
    </row>
    <row r="6356" spans="1:6" x14ac:dyDescent="0.3">
      <c r="A6356" s="264" t="str">
        <f t="shared" si="99"/>
        <v>LoraineIL</v>
      </c>
      <c r="B6356" s="269">
        <v>62349</v>
      </c>
      <c r="C6356" s="270" t="s">
        <v>5152</v>
      </c>
      <c r="D6356" s="270" t="s">
        <v>1289</v>
      </c>
      <c r="E6356" s="277" t="s">
        <v>1331</v>
      </c>
      <c r="F6356" s="279" t="s">
        <v>881</v>
      </c>
    </row>
    <row r="6357" spans="1:6" x14ac:dyDescent="0.3">
      <c r="A6357" s="264" t="str">
        <f t="shared" si="99"/>
        <v>FreeportIL</v>
      </c>
      <c r="B6357" s="269">
        <v>61013</v>
      </c>
      <c r="C6357" s="270" t="s">
        <v>1313</v>
      </c>
      <c r="D6357" s="270" t="s">
        <v>1289</v>
      </c>
      <c r="E6357" s="277" t="s">
        <v>1313</v>
      </c>
      <c r="F6357" s="279" t="s">
        <v>881</v>
      </c>
    </row>
    <row r="6358" spans="1:6" x14ac:dyDescent="0.3">
      <c r="A6358" s="264" t="str">
        <f t="shared" si="99"/>
        <v>BurlingtonIL</v>
      </c>
      <c r="B6358" s="269">
        <v>60109</v>
      </c>
      <c r="C6358" s="270" t="s">
        <v>1221</v>
      </c>
      <c r="D6358" s="270" t="s">
        <v>1289</v>
      </c>
      <c r="E6358" s="277" t="s">
        <v>927</v>
      </c>
      <c r="F6358" s="279" t="s">
        <v>881</v>
      </c>
    </row>
    <row r="6359" spans="1:6" x14ac:dyDescent="0.3">
      <c r="A6359" s="264" t="str">
        <f t="shared" si="99"/>
        <v>MarissaIL</v>
      </c>
      <c r="B6359" s="269">
        <v>62282</v>
      </c>
      <c r="C6359" s="270" t="s">
        <v>4923</v>
      </c>
      <c r="D6359" s="270" t="s">
        <v>1289</v>
      </c>
      <c r="E6359" s="277" t="s">
        <v>1339</v>
      </c>
      <c r="F6359" s="279" t="s">
        <v>881</v>
      </c>
    </row>
    <row r="6360" spans="1:6" x14ac:dyDescent="0.3">
      <c r="A6360" s="264" t="str">
        <f t="shared" si="99"/>
        <v>FairviewIL</v>
      </c>
      <c r="B6360" s="269">
        <v>61432</v>
      </c>
      <c r="C6360" s="270" t="s">
        <v>3997</v>
      </c>
      <c r="D6360" s="270" t="s">
        <v>1289</v>
      </c>
      <c r="E6360" s="277" t="s">
        <v>1294</v>
      </c>
      <c r="F6360" s="279" t="s">
        <v>881</v>
      </c>
    </row>
    <row r="6361" spans="1:6" x14ac:dyDescent="0.3">
      <c r="A6361" s="264" t="str">
        <f t="shared" si="99"/>
        <v>Grand TowerIL</v>
      </c>
      <c r="B6361" s="269">
        <v>62942</v>
      </c>
      <c r="C6361" s="270" t="s">
        <v>5153</v>
      </c>
      <c r="D6361" s="270" t="s">
        <v>1289</v>
      </c>
      <c r="E6361" s="277" t="s">
        <v>1296</v>
      </c>
      <c r="F6361" s="279" t="s">
        <v>881</v>
      </c>
    </row>
    <row r="6362" spans="1:6" x14ac:dyDescent="0.3">
      <c r="A6362" s="264" t="str">
        <f t="shared" si="99"/>
        <v>Table GroveIL</v>
      </c>
      <c r="B6362" s="269">
        <v>61482</v>
      </c>
      <c r="C6362" s="270" t="s">
        <v>5154</v>
      </c>
      <c r="D6362" s="270" t="s">
        <v>1289</v>
      </c>
      <c r="E6362" s="277" t="s">
        <v>1294</v>
      </c>
      <c r="F6362" s="279" t="s">
        <v>881</v>
      </c>
    </row>
    <row r="6363" spans="1:6" x14ac:dyDescent="0.3">
      <c r="A6363" s="264" t="str">
        <f t="shared" si="99"/>
        <v>ComptonIL</v>
      </c>
      <c r="B6363" s="269">
        <v>61318</v>
      </c>
      <c r="C6363" s="270" t="s">
        <v>2666</v>
      </c>
      <c r="D6363" s="270" t="s">
        <v>1289</v>
      </c>
      <c r="E6363" s="277" t="s">
        <v>1308</v>
      </c>
      <c r="F6363" s="279" t="s">
        <v>881</v>
      </c>
    </row>
    <row r="6364" spans="1:6" x14ac:dyDescent="0.3">
      <c r="A6364" s="264" t="str">
        <f t="shared" si="99"/>
        <v>VeronaIL</v>
      </c>
      <c r="B6364" s="269">
        <v>60479</v>
      </c>
      <c r="C6364" s="270" t="s">
        <v>5155</v>
      </c>
      <c r="D6364" s="270" t="s">
        <v>1289</v>
      </c>
      <c r="E6364" s="277" t="s">
        <v>927</v>
      </c>
      <c r="F6364" s="279" t="s">
        <v>881</v>
      </c>
    </row>
    <row r="6365" spans="1:6" x14ac:dyDescent="0.3">
      <c r="A6365" s="264" t="str">
        <f t="shared" si="99"/>
        <v>AlvinIL</v>
      </c>
      <c r="B6365" s="269">
        <v>61811</v>
      </c>
      <c r="C6365" s="270" t="s">
        <v>5156</v>
      </c>
      <c r="D6365" s="270" t="s">
        <v>1289</v>
      </c>
      <c r="E6365" s="277" t="s">
        <v>1304</v>
      </c>
      <c r="F6365" s="279" t="s">
        <v>881</v>
      </c>
    </row>
    <row r="6366" spans="1:6" x14ac:dyDescent="0.3">
      <c r="A6366" s="264" t="str">
        <f t="shared" si="99"/>
        <v>WaynesvilleIL</v>
      </c>
      <c r="B6366" s="269">
        <v>61778</v>
      </c>
      <c r="C6366" s="270" t="s">
        <v>4123</v>
      </c>
      <c r="D6366" s="270" t="s">
        <v>1289</v>
      </c>
      <c r="E6366" s="277" t="s">
        <v>1291</v>
      </c>
      <c r="F6366" s="279" t="s">
        <v>881</v>
      </c>
    </row>
    <row r="6367" spans="1:6" x14ac:dyDescent="0.3">
      <c r="A6367" s="264" t="str">
        <f t="shared" si="99"/>
        <v>LowpointIL</v>
      </c>
      <c r="B6367" s="269">
        <v>61545</v>
      </c>
      <c r="C6367" s="270" t="s">
        <v>5157</v>
      </c>
      <c r="D6367" s="270" t="s">
        <v>1289</v>
      </c>
      <c r="E6367" s="277" t="s">
        <v>1327</v>
      </c>
      <c r="F6367" s="279" t="s">
        <v>881</v>
      </c>
    </row>
    <row r="6368" spans="1:6" x14ac:dyDescent="0.3">
      <c r="A6368" s="264" t="str">
        <f t="shared" si="99"/>
        <v>SerenaIL</v>
      </c>
      <c r="B6368" s="269">
        <v>60549</v>
      </c>
      <c r="C6368" s="270" t="s">
        <v>5158</v>
      </c>
      <c r="D6368" s="270" t="s">
        <v>1289</v>
      </c>
      <c r="E6368" s="277" t="s">
        <v>1323</v>
      </c>
      <c r="F6368" s="279" t="s">
        <v>881</v>
      </c>
    </row>
    <row r="6369" spans="1:6" x14ac:dyDescent="0.3">
      <c r="A6369" s="264" t="str">
        <f t="shared" si="99"/>
        <v>RioIL</v>
      </c>
      <c r="B6369" s="269">
        <v>61472</v>
      </c>
      <c r="C6369" s="270" t="s">
        <v>5159</v>
      </c>
      <c r="D6369" s="270" t="s">
        <v>1289</v>
      </c>
      <c r="E6369" s="277" t="s">
        <v>1314</v>
      </c>
      <c r="F6369" s="279" t="s">
        <v>881</v>
      </c>
    </row>
    <row r="6370" spans="1:6" x14ac:dyDescent="0.3">
      <c r="A6370" s="264" t="str">
        <f t="shared" si="99"/>
        <v>Rapids CityIL</v>
      </c>
      <c r="B6370" s="269">
        <v>61278</v>
      </c>
      <c r="C6370" s="270" t="s">
        <v>5160</v>
      </c>
      <c r="D6370" s="270" t="s">
        <v>1289</v>
      </c>
      <c r="E6370" s="277" t="s">
        <v>1228</v>
      </c>
      <c r="F6370" s="279" t="s">
        <v>881</v>
      </c>
    </row>
    <row r="6371" spans="1:6" x14ac:dyDescent="0.3">
      <c r="A6371" s="264" t="str">
        <f t="shared" si="99"/>
        <v>KankakeeIL</v>
      </c>
      <c r="B6371" s="269">
        <v>60910</v>
      </c>
      <c r="C6371" s="270" t="s">
        <v>1317</v>
      </c>
      <c r="D6371" s="270" t="s">
        <v>1289</v>
      </c>
      <c r="E6371" s="277" t="s">
        <v>1317</v>
      </c>
      <c r="F6371" s="279" t="s">
        <v>881</v>
      </c>
    </row>
    <row r="6372" spans="1:6" x14ac:dyDescent="0.3">
      <c r="A6372" s="264" t="str">
        <f t="shared" si="99"/>
        <v>MelvinIL</v>
      </c>
      <c r="B6372" s="269">
        <v>60952</v>
      </c>
      <c r="C6372" s="270" t="s">
        <v>5161</v>
      </c>
      <c r="D6372" s="270" t="s">
        <v>1289</v>
      </c>
      <c r="E6372" s="277" t="s">
        <v>1299</v>
      </c>
      <c r="F6372" s="279" t="s">
        <v>881</v>
      </c>
    </row>
    <row r="6373" spans="1:6" x14ac:dyDescent="0.3">
      <c r="A6373" s="264" t="str">
        <f t="shared" si="99"/>
        <v>De LandIL</v>
      </c>
      <c r="B6373" s="269">
        <v>61839</v>
      </c>
      <c r="C6373" s="270" t="s">
        <v>5162</v>
      </c>
      <c r="D6373" s="270" t="s">
        <v>1289</v>
      </c>
      <c r="E6373" s="277" t="s">
        <v>1299</v>
      </c>
      <c r="F6373" s="279" t="s">
        <v>881</v>
      </c>
    </row>
    <row r="6374" spans="1:6" x14ac:dyDescent="0.3">
      <c r="A6374" s="264" t="str">
        <f t="shared" si="99"/>
        <v>SmithfieldIL</v>
      </c>
      <c r="B6374" s="269">
        <v>61477</v>
      </c>
      <c r="C6374" s="270" t="s">
        <v>5163</v>
      </c>
      <c r="D6374" s="270" t="s">
        <v>1289</v>
      </c>
      <c r="E6374" s="277" t="s">
        <v>1294</v>
      </c>
      <c r="F6374" s="279" t="s">
        <v>881</v>
      </c>
    </row>
    <row r="6375" spans="1:6" x14ac:dyDescent="0.3">
      <c r="A6375" s="264" t="str">
        <f t="shared" si="99"/>
        <v>MiddletownIL</v>
      </c>
      <c r="B6375" s="269">
        <v>62666</v>
      </c>
      <c r="C6375" s="270" t="s">
        <v>2984</v>
      </c>
      <c r="D6375" s="270" t="s">
        <v>1289</v>
      </c>
      <c r="E6375" s="277" t="s">
        <v>1224</v>
      </c>
      <c r="F6375" s="279" t="s">
        <v>881</v>
      </c>
    </row>
    <row r="6376" spans="1:6" x14ac:dyDescent="0.3">
      <c r="A6376" s="264" t="str">
        <f t="shared" si="99"/>
        <v>BowenIL</v>
      </c>
      <c r="B6376" s="269">
        <v>62316</v>
      </c>
      <c r="C6376" s="270" t="s">
        <v>5164</v>
      </c>
      <c r="D6376" s="270" t="s">
        <v>1289</v>
      </c>
      <c r="E6376" s="277" t="s">
        <v>1235</v>
      </c>
      <c r="F6376" s="279" t="s">
        <v>881</v>
      </c>
    </row>
    <row r="6377" spans="1:6" x14ac:dyDescent="0.3">
      <c r="A6377" s="264" t="str">
        <f t="shared" si="99"/>
        <v>Saint DavidIL</v>
      </c>
      <c r="B6377" s="269">
        <v>61563</v>
      </c>
      <c r="C6377" s="270" t="s">
        <v>2417</v>
      </c>
      <c r="D6377" s="270" t="s">
        <v>1289</v>
      </c>
      <c r="E6377" s="277" t="s">
        <v>1294</v>
      </c>
      <c r="F6377" s="279" t="s">
        <v>881</v>
      </c>
    </row>
    <row r="6378" spans="1:6" x14ac:dyDescent="0.3">
      <c r="A6378" s="264" t="str">
        <f t="shared" si="99"/>
        <v>BatchtownIL</v>
      </c>
      <c r="B6378" s="269">
        <v>62006</v>
      </c>
      <c r="C6378" s="270" t="s">
        <v>5165</v>
      </c>
      <c r="D6378" s="270" t="s">
        <v>1289</v>
      </c>
      <c r="E6378" s="277" t="s">
        <v>1339</v>
      </c>
      <c r="F6378" s="279" t="s">
        <v>881</v>
      </c>
    </row>
    <row r="6379" spans="1:6" x14ac:dyDescent="0.3">
      <c r="A6379" s="264" t="str">
        <f t="shared" si="99"/>
        <v>LeeIL</v>
      </c>
      <c r="B6379" s="269">
        <v>60530</v>
      </c>
      <c r="C6379" s="270" t="s">
        <v>5166</v>
      </c>
      <c r="D6379" s="270" t="s">
        <v>1289</v>
      </c>
      <c r="E6379" s="277" t="s">
        <v>1308</v>
      </c>
      <c r="F6379" s="279" t="s">
        <v>881</v>
      </c>
    </row>
    <row r="6380" spans="1:6" x14ac:dyDescent="0.3">
      <c r="A6380" s="264" t="str">
        <f t="shared" si="99"/>
        <v>KenneyIL</v>
      </c>
      <c r="B6380" s="269">
        <v>61749</v>
      </c>
      <c r="C6380" s="270" t="s">
        <v>5167</v>
      </c>
      <c r="D6380" s="270" t="s">
        <v>1289</v>
      </c>
      <c r="E6380" s="277" t="s">
        <v>1291</v>
      </c>
      <c r="F6380" s="279" t="s">
        <v>881</v>
      </c>
    </row>
    <row r="6381" spans="1:6" x14ac:dyDescent="0.3">
      <c r="A6381" s="264" t="str">
        <f t="shared" si="99"/>
        <v>JewettIL</v>
      </c>
      <c r="B6381" s="269">
        <v>62436</v>
      </c>
      <c r="C6381" s="270" t="s">
        <v>5168</v>
      </c>
      <c r="D6381" s="270" t="s">
        <v>1289</v>
      </c>
      <c r="E6381" s="277" t="s">
        <v>1301</v>
      </c>
      <c r="F6381" s="279" t="s">
        <v>881</v>
      </c>
    </row>
    <row r="6382" spans="1:6" x14ac:dyDescent="0.3">
      <c r="A6382" s="264" t="str">
        <f t="shared" si="99"/>
        <v>BrusselsIL</v>
      </c>
      <c r="B6382" s="269">
        <v>62013</v>
      </c>
      <c r="C6382" s="270" t="s">
        <v>5169</v>
      </c>
      <c r="D6382" s="270" t="s">
        <v>1289</v>
      </c>
      <c r="E6382" s="277" t="s">
        <v>1339</v>
      </c>
      <c r="F6382" s="279" t="s">
        <v>881</v>
      </c>
    </row>
    <row r="6383" spans="1:6" x14ac:dyDescent="0.3">
      <c r="A6383" s="264" t="str">
        <f t="shared" si="99"/>
        <v>ArmingtonIL</v>
      </c>
      <c r="B6383" s="269">
        <v>61721</v>
      </c>
      <c r="C6383" s="270" t="s">
        <v>5170</v>
      </c>
      <c r="D6383" s="270" t="s">
        <v>1289</v>
      </c>
      <c r="E6383" s="277" t="s">
        <v>1327</v>
      </c>
      <c r="F6383" s="279" t="s">
        <v>881</v>
      </c>
    </row>
    <row r="6384" spans="1:6" x14ac:dyDescent="0.3">
      <c r="A6384" s="264" t="str">
        <f t="shared" si="99"/>
        <v>VictoriaIL</v>
      </c>
      <c r="B6384" s="269">
        <v>61485</v>
      </c>
      <c r="C6384" s="270" t="s">
        <v>2275</v>
      </c>
      <c r="D6384" s="270" t="s">
        <v>1289</v>
      </c>
      <c r="E6384" s="277" t="s">
        <v>1314</v>
      </c>
      <c r="F6384" s="279" t="s">
        <v>881</v>
      </c>
    </row>
    <row r="6385" spans="1:6" x14ac:dyDescent="0.3">
      <c r="A6385" s="264" t="str">
        <f t="shared" si="99"/>
        <v>McNabbIL</v>
      </c>
      <c r="B6385" s="269">
        <v>61335</v>
      </c>
      <c r="C6385" s="270" t="s">
        <v>5171</v>
      </c>
      <c r="D6385" s="270" t="s">
        <v>1289</v>
      </c>
      <c r="E6385" s="277" t="s">
        <v>1323</v>
      </c>
      <c r="F6385" s="279" t="s">
        <v>881</v>
      </c>
    </row>
    <row r="6386" spans="1:6" x14ac:dyDescent="0.3">
      <c r="A6386" s="264" t="str">
        <f t="shared" si="99"/>
        <v>MagnoliaIL</v>
      </c>
      <c r="B6386" s="269">
        <v>61336</v>
      </c>
      <c r="C6386" s="270" t="s">
        <v>976</v>
      </c>
      <c r="D6386" s="270" t="s">
        <v>1289</v>
      </c>
      <c r="E6386" s="277" t="s">
        <v>1323</v>
      </c>
      <c r="F6386" s="279" t="s">
        <v>881</v>
      </c>
    </row>
    <row r="6387" spans="1:6" x14ac:dyDescent="0.3">
      <c r="A6387" s="264" t="str">
        <f t="shared" si="99"/>
        <v>RansomIL</v>
      </c>
      <c r="B6387" s="269">
        <v>60470</v>
      </c>
      <c r="C6387" s="270" t="s">
        <v>5172</v>
      </c>
      <c r="D6387" s="270" t="s">
        <v>1289</v>
      </c>
      <c r="E6387" s="277" t="s">
        <v>1323</v>
      </c>
      <c r="F6387" s="279" t="s">
        <v>881</v>
      </c>
    </row>
    <row r="6388" spans="1:6" x14ac:dyDescent="0.3">
      <c r="A6388" s="264" t="str">
        <f t="shared" si="99"/>
        <v>PlainvilleIL</v>
      </c>
      <c r="B6388" s="269">
        <v>62365</v>
      </c>
      <c r="C6388" s="270" t="s">
        <v>3460</v>
      </c>
      <c r="D6388" s="270" t="s">
        <v>1289</v>
      </c>
      <c r="E6388" s="277" t="s">
        <v>1331</v>
      </c>
      <c r="F6388" s="279" t="s">
        <v>881</v>
      </c>
    </row>
    <row r="6389" spans="1:6" x14ac:dyDescent="0.3">
      <c r="A6389" s="264" t="str">
        <f t="shared" si="99"/>
        <v>RobertsIL</v>
      </c>
      <c r="B6389" s="269">
        <v>60962</v>
      </c>
      <c r="C6389" s="270" t="s">
        <v>4606</v>
      </c>
      <c r="D6389" s="270" t="s">
        <v>1289</v>
      </c>
      <c r="E6389" s="277" t="s">
        <v>1299</v>
      </c>
      <c r="F6389" s="279" t="s">
        <v>881</v>
      </c>
    </row>
    <row r="6390" spans="1:6" x14ac:dyDescent="0.3">
      <c r="A6390" s="264" t="str">
        <f t="shared" si="99"/>
        <v>WilsonvilleIL</v>
      </c>
      <c r="B6390" s="269">
        <v>62093</v>
      </c>
      <c r="C6390" s="270" t="s">
        <v>1349</v>
      </c>
      <c r="D6390" s="270" t="s">
        <v>1289</v>
      </c>
      <c r="E6390" s="277" t="s">
        <v>1339</v>
      </c>
      <c r="F6390" s="279" t="s">
        <v>881</v>
      </c>
    </row>
    <row r="6391" spans="1:6" x14ac:dyDescent="0.3">
      <c r="A6391" s="264" t="str">
        <f t="shared" si="99"/>
        <v>MillingtonIL</v>
      </c>
      <c r="B6391" s="269">
        <v>60537</v>
      </c>
      <c r="C6391" s="270" t="s">
        <v>5173</v>
      </c>
      <c r="D6391" s="270" t="s">
        <v>1289</v>
      </c>
      <c r="E6391" s="277" t="s">
        <v>927</v>
      </c>
      <c r="F6391" s="279" t="s">
        <v>881</v>
      </c>
    </row>
    <row r="6392" spans="1:6" x14ac:dyDescent="0.3">
      <c r="A6392" s="264" t="str">
        <f t="shared" si="99"/>
        <v>AndoverIL</v>
      </c>
      <c r="B6392" s="269">
        <v>61233</v>
      </c>
      <c r="C6392" s="270" t="s">
        <v>3528</v>
      </c>
      <c r="D6392" s="270" t="s">
        <v>1289</v>
      </c>
      <c r="E6392" s="277" t="s">
        <v>1228</v>
      </c>
      <c r="F6392" s="279" t="s">
        <v>881</v>
      </c>
    </row>
    <row r="6393" spans="1:6" x14ac:dyDescent="0.3">
      <c r="A6393" s="264" t="str">
        <f t="shared" si="99"/>
        <v>ModestoIL</v>
      </c>
      <c r="B6393" s="269">
        <v>62667</v>
      </c>
      <c r="C6393" s="270" t="s">
        <v>1023</v>
      </c>
      <c r="D6393" s="270" t="s">
        <v>1289</v>
      </c>
      <c r="E6393" s="277" t="s">
        <v>1339</v>
      </c>
      <c r="F6393" s="279" t="s">
        <v>881</v>
      </c>
    </row>
    <row r="6394" spans="1:6" x14ac:dyDescent="0.3">
      <c r="A6394" s="264" t="str">
        <f t="shared" si="99"/>
        <v>SmithboroIL</v>
      </c>
      <c r="B6394" s="269">
        <v>62284</v>
      </c>
      <c r="C6394" s="270" t="s">
        <v>5174</v>
      </c>
      <c r="D6394" s="270" t="s">
        <v>1289</v>
      </c>
      <c r="E6394" s="277" t="s">
        <v>1339</v>
      </c>
      <c r="F6394" s="279" t="s">
        <v>881</v>
      </c>
    </row>
    <row r="6395" spans="1:6" x14ac:dyDescent="0.3">
      <c r="A6395" s="264" t="str">
        <f t="shared" si="99"/>
        <v>GulfportIL</v>
      </c>
      <c r="B6395" s="269">
        <v>61425</v>
      </c>
      <c r="C6395" s="270" t="s">
        <v>3685</v>
      </c>
      <c r="D6395" s="270" t="s">
        <v>1289</v>
      </c>
      <c r="E6395" s="277" t="s">
        <v>1221</v>
      </c>
      <c r="F6395" s="279" t="s">
        <v>881</v>
      </c>
    </row>
    <row r="6396" spans="1:6" x14ac:dyDescent="0.3">
      <c r="A6396" s="264" t="str">
        <f t="shared" si="99"/>
        <v>New HollandIL</v>
      </c>
      <c r="B6396" s="269">
        <v>62671</v>
      </c>
      <c r="C6396" s="270" t="s">
        <v>5175</v>
      </c>
      <c r="D6396" s="270" t="s">
        <v>1289</v>
      </c>
      <c r="E6396" s="277" t="s">
        <v>1224</v>
      </c>
      <c r="F6396" s="279" t="s">
        <v>881</v>
      </c>
    </row>
    <row r="6397" spans="1:6" x14ac:dyDescent="0.3">
      <c r="A6397" s="264" t="str">
        <f t="shared" si="99"/>
        <v>SauneminIL</v>
      </c>
      <c r="B6397" s="269">
        <v>61769</v>
      </c>
      <c r="C6397" s="270" t="s">
        <v>5176</v>
      </c>
      <c r="D6397" s="270" t="s">
        <v>1289</v>
      </c>
      <c r="E6397" s="277" t="s">
        <v>1329</v>
      </c>
      <c r="F6397" s="279" t="s">
        <v>881</v>
      </c>
    </row>
    <row r="6398" spans="1:6" x14ac:dyDescent="0.3">
      <c r="A6398" s="264" t="str">
        <f t="shared" si="99"/>
        <v>OwanecoIL</v>
      </c>
      <c r="B6398" s="269">
        <v>62555</v>
      </c>
      <c r="C6398" s="270" t="s">
        <v>5177</v>
      </c>
      <c r="D6398" s="270" t="s">
        <v>1289</v>
      </c>
      <c r="E6398" s="277" t="s">
        <v>1341</v>
      </c>
      <c r="F6398" s="279" t="s">
        <v>881</v>
      </c>
    </row>
    <row r="6399" spans="1:6" x14ac:dyDescent="0.3">
      <c r="A6399" s="264" t="str">
        <f t="shared" si="99"/>
        <v>PawneeIL</v>
      </c>
      <c r="B6399" s="269">
        <v>62570</v>
      </c>
      <c r="C6399" s="270" t="s">
        <v>4905</v>
      </c>
      <c r="D6399" s="270" t="s">
        <v>1289</v>
      </c>
      <c r="E6399" s="277" t="s">
        <v>1337</v>
      </c>
      <c r="F6399" s="279" t="s">
        <v>881</v>
      </c>
    </row>
    <row r="6400" spans="1:6" x14ac:dyDescent="0.3">
      <c r="A6400" s="264" t="str">
        <f t="shared" si="99"/>
        <v>HamburgIL</v>
      </c>
      <c r="B6400" s="269">
        <v>62045</v>
      </c>
      <c r="C6400" s="270" t="s">
        <v>5178</v>
      </c>
      <c r="D6400" s="270" t="s">
        <v>1289</v>
      </c>
      <c r="E6400" s="277" t="s">
        <v>1339</v>
      </c>
      <c r="F6400" s="279" t="s">
        <v>881</v>
      </c>
    </row>
    <row r="6401" spans="1:6" x14ac:dyDescent="0.3">
      <c r="A6401" s="264" t="str">
        <f t="shared" si="99"/>
        <v>OakfordIL</v>
      </c>
      <c r="B6401" s="269">
        <v>62673</v>
      </c>
      <c r="C6401" s="270" t="s">
        <v>5179</v>
      </c>
      <c r="D6401" s="270" t="s">
        <v>1289</v>
      </c>
      <c r="E6401" s="277" t="s">
        <v>1337</v>
      </c>
      <c r="F6401" s="279" t="s">
        <v>881</v>
      </c>
    </row>
    <row r="6402" spans="1:6" x14ac:dyDescent="0.3">
      <c r="A6402" s="264" t="str">
        <f t="shared" si="99"/>
        <v>LathamIL</v>
      </c>
      <c r="B6402" s="269">
        <v>62543</v>
      </c>
      <c r="C6402" s="270" t="s">
        <v>5180</v>
      </c>
      <c r="D6402" s="270" t="s">
        <v>1289</v>
      </c>
      <c r="E6402" s="277" t="s">
        <v>1224</v>
      </c>
      <c r="F6402" s="279" t="s">
        <v>881</v>
      </c>
    </row>
    <row r="6403" spans="1:6" x14ac:dyDescent="0.3">
      <c r="A6403" s="264" t="str">
        <f t="shared" si="99"/>
        <v>LudlowIL</v>
      </c>
      <c r="B6403" s="269">
        <v>60949</v>
      </c>
      <c r="C6403" s="270" t="s">
        <v>5181</v>
      </c>
      <c r="D6403" s="270" t="s">
        <v>1289</v>
      </c>
      <c r="E6403" s="277" t="s">
        <v>1299</v>
      </c>
      <c r="F6403" s="279" t="s">
        <v>881</v>
      </c>
    </row>
    <row r="6404" spans="1:6" x14ac:dyDescent="0.3">
      <c r="A6404" s="264" t="str">
        <f t="shared" ref="A6404:A6467" si="100">CONCATENATE(C6404,D6404)</f>
        <v>HettickIL</v>
      </c>
      <c r="B6404" s="269">
        <v>62649</v>
      </c>
      <c r="C6404" s="270" t="s">
        <v>5182</v>
      </c>
      <c r="D6404" s="270" t="s">
        <v>1289</v>
      </c>
      <c r="E6404" s="277" t="s">
        <v>1339</v>
      </c>
      <c r="F6404" s="279" t="s">
        <v>881</v>
      </c>
    </row>
    <row r="6405" spans="1:6" x14ac:dyDescent="0.3">
      <c r="A6405" s="264" t="str">
        <f t="shared" si="100"/>
        <v>BellflowerIL</v>
      </c>
      <c r="B6405" s="269">
        <v>61724</v>
      </c>
      <c r="C6405" s="270" t="s">
        <v>2486</v>
      </c>
      <c r="D6405" s="270" t="s">
        <v>1289</v>
      </c>
      <c r="E6405" s="277" t="s">
        <v>1291</v>
      </c>
      <c r="F6405" s="279" t="s">
        <v>881</v>
      </c>
    </row>
    <row r="6406" spans="1:6" x14ac:dyDescent="0.3">
      <c r="A6406" s="264" t="str">
        <f t="shared" si="100"/>
        <v>Prairie CityIL</v>
      </c>
      <c r="B6406" s="269">
        <v>61470</v>
      </c>
      <c r="C6406" s="270" t="s">
        <v>4352</v>
      </c>
      <c r="D6406" s="270" t="s">
        <v>1289</v>
      </c>
      <c r="E6406" s="277" t="s">
        <v>1320</v>
      </c>
      <c r="F6406" s="279" t="s">
        <v>881</v>
      </c>
    </row>
    <row r="6407" spans="1:6" x14ac:dyDescent="0.3">
      <c r="A6407" s="264" t="str">
        <f t="shared" si="100"/>
        <v>ChesterfieldIL</v>
      </c>
      <c r="B6407" s="269">
        <v>62630</v>
      </c>
      <c r="C6407" s="270" t="s">
        <v>5183</v>
      </c>
      <c r="D6407" s="270" t="s">
        <v>1289</v>
      </c>
      <c r="E6407" s="277" t="s">
        <v>1339</v>
      </c>
      <c r="F6407" s="279" t="s">
        <v>881</v>
      </c>
    </row>
    <row r="6408" spans="1:6" x14ac:dyDescent="0.3">
      <c r="A6408" s="264" t="str">
        <f t="shared" si="100"/>
        <v>LindenwoodIL</v>
      </c>
      <c r="B6408" s="269">
        <v>61049</v>
      </c>
      <c r="C6408" s="270" t="s">
        <v>5184</v>
      </c>
      <c r="D6408" s="270" t="s">
        <v>1289</v>
      </c>
      <c r="E6408" s="277" t="s">
        <v>1333</v>
      </c>
      <c r="F6408" s="279" t="s">
        <v>881</v>
      </c>
    </row>
    <row r="6409" spans="1:6" x14ac:dyDescent="0.3">
      <c r="A6409" s="264" t="str">
        <f t="shared" si="100"/>
        <v>EllsworthIL</v>
      </c>
      <c r="B6409" s="269">
        <v>61737</v>
      </c>
      <c r="C6409" s="270" t="s">
        <v>5185</v>
      </c>
      <c r="D6409" s="270" t="s">
        <v>1289</v>
      </c>
      <c r="E6409" s="277" t="s">
        <v>1291</v>
      </c>
      <c r="F6409" s="279" t="s">
        <v>881</v>
      </c>
    </row>
    <row r="6410" spans="1:6" x14ac:dyDescent="0.3">
      <c r="A6410" s="264" t="str">
        <f t="shared" si="100"/>
        <v>West BrooklynIL</v>
      </c>
      <c r="B6410" s="269">
        <v>61378</v>
      </c>
      <c r="C6410" s="270" t="s">
        <v>5186</v>
      </c>
      <c r="D6410" s="270" t="s">
        <v>1289</v>
      </c>
      <c r="E6410" s="277" t="s">
        <v>1308</v>
      </c>
      <c r="F6410" s="279" t="s">
        <v>881</v>
      </c>
    </row>
    <row r="6411" spans="1:6" x14ac:dyDescent="0.3">
      <c r="A6411" s="264" t="str">
        <f t="shared" si="100"/>
        <v>BroadlandsIL</v>
      </c>
      <c r="B6411" s="269">
        <v>61816</v>
      </c>
      <c r="C6411" s="270" t="s">
        <v>5187</v>
      </c>
      <c r="D6411" s="270" t="s">
        <v>1289</v>
      </c>
      <c r="E6411" s="277" t="s">
        <v>1299</v>
      </c>
      <c r="F6411" s="279" t="s">
        <v>881</v>
      </c>
    </row>
    <row r="6412" spans="1:6" x14ac:dyDescent="0.3">
      <c r="A6412" s="264" t="str">
        <f t="shared" si="100"/>
        <v>CiscoIL</v>
      </c>
      <c r="B6412" s="269">
        <v>61830</v>
      </c>
      <c r="C6412" s="270" t="s">
        <v>4215</v>
      </c>
      <c r="D6412" s="270" t="s">
        <v>1289</v>
      </c>
      <c r="E6412" s="277" t="s">
        <v>1299</v>
      </c>
      <c r="F6412" s="279" t="s">
        <v>881</v>
      </c>
    </row>
    <row r="6413" spans="1:6" x14ac:dyDescent="0.3">
      <c r="A6413" s="264" t="str">
        <f t="shared" si="100"/>
        <v>GolfIL</v>
      </c>
      <c r="B6413" s="269">
        <v>60029</v>
      </c>
      <c r="C6413" s="270" t="s">
        <v>5188</v>
      </c>
      <c r="D6413" s="270" t="s">
        <v>1289</v>
      </c>
      <c r="E6413" s="277" t="s">
        <v>927</v>
      </c>
      <c r="F6413" s="279" t="s">
        <v>881</v>
      </c>
    </row>
    <row r="6414" spans="1:6" x14ac:dyDescent="0.3">
      <c r="A6414" s="264" t="str">
        <f t="shared" si="100"/>
        <v>IndianolaIL</v>
      </c>
      <c r="B6414" s="269">
        <v>61850</v>
      </c>
      <c r="C6414" s="270" t="s">
        <v>1712</v>
      </c>
      <c r="D6414" s="270" t="s">
        <v>1289</v>
      </c>
      <c r="E6414" s="277" t="s">
        <v>1304</v>
      </c>
      <c r="F6414" s="279" t="s">
        <v>881</v>
      </c>
    </row>
    <row r="6415" spans="1:6" x14ac:dyDescent="0.3">
      <c r="A6415" s="264" t="str">
        <f t="shared" si="100"/>
        <v>HartsburgIL</v>
      </c>
      <c r="B6415" s="269">
        <v>62643</v>
      </c>
      <c r="C6415" s="270" t="s">
        <v>5189</v>
      </c>
      <c r="D6415" s="270" t="s">
        <v>1289</v>
      </c>
      <c r="E6415" s="277" t="s">
        <v>1224</v>
      </c>
      <c r="F6415" s="279" t="s">
        <v>881</v>
      </c>
    </row>
    <row r="6416" spans="1:6" x14ac:dyDescent="0.3">
      <c r="A6416" s="264" t="str">
        <f t="shared" si="100"/>
        <v>CrestonIL</v>
      </c>
      <c r="B6416" s="269">
        <v>60113</v>
      </c>
      <c r="C6416" s="270" t="s">
        <v>3100</v>
      </c>
      <c r="D6416" s="270" t="s">
        <v>1289</v>
      </c>
      <c r="E6416" s="277" t="s">
        <v>1333</v>
      </c>
      <c r="F6416" s="279" t="s">
        <v>881</v>
      </c>
    </row>
    <row r="6417" spans="1:6" x14ac:dyDescent="0.3">
      <c r="A6417" s="264" t="str">
        <f t="shared" si="100"/>
        <v>CherryIL</v>
      </c>
      <c r="B6417" s="269">
        <v>61317</v>
      </c>
      <c r="C6417" s="270" t="s">
        <v>5190</v>
      </c>
      <c r="D6417" s="270" t="s">
        <v>1289</v>
      </c>
      <c r="E6417" s="277" t="s">
        <v>1323</v>
      </c>
      <c r="F6417" s="279" t="s">
        <v>881</v>
      </c>
    </row>
    <row r="6418" spans="1:6" x14ac:dyDescent="0.3">
      <c r="A6418" s="264" t="str">
        <f t="shared" si="100"/>
        <v>HoffmanIL</v>
      </c>
      <c r="B6418" s="269">
        <v>62250</v>
      </c>
      <c r="C6418" s="270" t="s">
        <v>5191</v>
      </c>
      <c r="D6418" s="270" t="s">
        <v>1289</v>
      </c>
      <c r="E6418" s="277" t="s">
        <v>1339</v>
      </c>
      <c r="F6418" s="279" t="s">
        <v>881</v>
      </c>
    </row>
    <row r="6419" spans="1:6" x14ac:dyDescent="0.3">
      <c r="A6419" s="264" t="str">
        <f t="shared" si="100"/>
        <v>WaterlooIL</v>
      </c>
      <c r="B6419" s="269">
        <v>62248</v>
      </c>
      <c r="C6419" s="270" t="s">
        <v>1517</v>
      </c>
      <c r="D6419" s="270" t="s">
        <v>1289</v>
      </c>
      <c r="E6419" s="277" t="s">
        <v>1339</v>
      </c>
      <c r="F6419" s="279" t="s">
        <v>881</v>
      </c>
    </row>
    <row r="6420" spans="1:6" x14ac:dyDescent="0.3">
      <c r="A6420" s="264" t="str">
        <f t="shared" si="100"/>
        <v>SibleyIL</v>
      </c>
      <c r="B6420" s="269">
        <v>61773</v>
      </c>
      <c r="C6420" s="270" t="s">
        <v>5192</v>
      </c>
      <c r="D6420" s="270" t="s">
        <v>1289</v>
      </c>
      <c r="E6420" s="277" t="s">
        <v>1299</v>
      </c>
      <c r="F6420" s="279" t="s">
        <v>881</v>
      </c>
    </row>
    <row r="6421" spans="1:6" x14ac:dyDescent="0.3">
      <c r="A6421" s="264" t="str">
        <f t="shared" si="100"/>
        <v>HarmonIL</v>
      </c>
      <c r="B6421" s="269">
        <v>61042</v>
      </c>
      <c r="C6421" s="270" t="s">
        <v>5193</v>
      </c>
      <c r="D6421" s="270" t="s">
        <v>1289</v>
      </c>
      <c r="E6421" s="277" t="s">
        <v>1308</v>
      </c>
      <c r="F6421" s="279" t="s">
        <v>881</v>
      </c>
    </row>
    <row r="6422" spans="1:6" x14ac:dyDescent="0.3">
      <c r="A6422" s="264" t="str">
        <f t="shared" si="100"/>
        <v>PenfieldIL</v>
      </c>
      <c r="B6422" s="269">
        <v>61862</v>
      </c>
      <c r="C6422" s="270" t="s">
        <v>5194</v>
      </c>
      <c r="D6422" s="270" t="s">
        <v>1289</v>
      </c>
      <c r="E6422" s="277" t="s">
        <v>1299</v>
      </c>
      <c r="F6422" s="279" t="s">
        <v>881</v>
      </c>
    </row>
    <row r="6423" spans="1:6" x14ac:dyDescent="0.3">
      <c r="A6423" s="264" t="str">
        <f t="shared" si="100"/>
        <v>BaileyvilleIL</v>
      </c>
      <c r="B6423" s="269">
        <v>61007</v>
      </c>
      <c r="C6423" s="270" t="s">
        <v>5195</v>
      </c>
      <c r="D6423" s="270" t="s">
        <v>1289</v>
      </c>
      <c r="E6423" s="277" t="s">
        <v>1333</v>
      </c>
      <c r="F6423" s="279" t="s">
        <v>881</v>
      </c>
    </row>
    <row r="6424" spans="1:6" x14ac:dyDescent="0.3">
      <c r="A6424" s="264" t="str">
        <f t="shared" si="100"/>
        <v>MaldenIL</v>
      </c>
      <c r="B6424" s="269">
        <v>61337</v>
      </c>
      <c r="C6424" s="270" t="s">
        <v>5196</v>
      </c>
      <c r="D6424" s="270" t="s">
        <v>1289</v>
      </c>
      <c r="E6424" s="277" t="s">
        <v>1323</v>
      </c>
      <c r="F6424" s="279" t="s">
        <v>881</v>
      </c>
    </row>
    <row r="6425" spans="1:6" x14ac:dyDescent="0.3">
      <c r="A6425" s="264" t="str">
        <f t="shared" si="100"/>
        <v>La FayetteIL</v>
      </c>
      <c r="B6425" s="269">
        <v>61449</v>
      </c>
      <c r="C6425" s="270" t="s">
        <v>5197</v>
      </c>
      <c r="D6425" s="270" t="s">
        <v>1289</v>
      </c>
      <c r="E6425" s="277" t="s">
        <v>1327</v>
      </c>
      <c r="F6425" s="279" t="s">
        <v>881</v>
      </c>
    </row>
    <row r="6426" spans="1:6" x14ac:dyDescent="0.3">
      <c r="A6426" s="264" t="str">
        <f t="shared" si="100"/>
        <v>ArrowsmithIL</v>
      </c>
      <c r="B6426" s="269">
        <v>61722</v>
      </c>
      <c r="C6426" s="270" t="s">
        <v>5198</v>
      </c>
      <c r="D6426" s="270" t="s">
        <v>1289</v>
      </c>
      <c r="E6426" s="277" t="s">
        <v>1291</v>
      </c>
      <c r="F6426" s="279" t="s">
        <v>881</v>
      </c>
    </row>
    <row r="6427" spans="1:6" x14ac:dyDescent="0.3">
      <c r="A6427" s="264" t="str">
        <f t="shared" si="100"/>
        <v>IvesdaleIL</v>
      </c>
      <c r="B6427" s="269">
        <v>61851</v>
      </c>
      <c r="C6427" s="270" t="s">
        <v>5199</v>
      </c>
      <c r="D6427" s="270" t="s">
        <v>1289</v>
      </c>
      <c r="E6427" s="277" t="s">
        <v>1299</v>
      </c>
      <c r="F6427" s="279" t="s">
        <v>881</v>
      </c>
    </row>
    <row r="6428" spans="1:6" x14ac:dyDescent="0.3">
      <c r="A6428" s="264" t="str">
        <f t="shared" si="100"/>
        <v>BuckinghamIL</v>
      </c>
      <c r="B6428" s="269">
        <v>60917</v>
      </c>
      <c r="C6428" s="270" t="s">
        <v>5200</v>
      </c>
      <c r="D6428" s="270" t="s">
        <v>1289</v>
      </c>
      <c r="E6428" s="277" t="s">
        <v>1317</v>
      </c>
      <c r="F6428" s="279" t="s">
        <v>881</v>
      </c>
    </row>
    <row r="6429" spans="1:6" x14ac:dyDescent="0.3">
      <c r="A6429" s="264" t="str">
        <f t="shared" si="100"/>
        <v>ArlingtonIL</v>
      </c>
      <c r="B6429" s="269">
        <v>61312</v>
      </c>
      <c r="C6429" s="270" t="s">
        <v>2452</v>
      </c>
      <c r="D6429" s="270" t="s">
        <v>1289</v>
      </c>
      <c r="E6429" s="277" t="s">
        <v>1323</v>
      </c>
      <c r="F6429" s="279" t="s">
        <v>881</v>
      </c>
    </row>
    <row r="6430" spans="1:6" x14ac:dyDescent="0.3">
      <c r="A6430" s="264" t="str">
        <f t="shared" si="100"/>
        <v>BeasonIL</v>
      </c>
      <c r="B6430" s="269">
        <v>62512</v>
      </c>
      <c r="C6430" s="270" t="s">
        <v>5201</v>
      </c>
      <c r="D6430" s="270" t="s">
        <v>1289</v>
      </c>
      <c r="E6430" s="277" t="s">
        <v>1224</v>
      </c>
      <c r="F6430" s="279" t="s">
        <v>881</v>
      </c>
    </row>
    <row r="6431" spans="1:6" x14ac:dyDescent="0.3">
      <c r="A6431" s="264" t="str">
        <f t="shared" si="100"/>
        <v>GorhamIL</v>
      </c>
      <c r="B6431" s="269">
        <v>62940</v>
      </c>
      <c r="C6431" s="270" t="s">
        <v>5202</v>
      </c>
      <c r="D6431" s="270" t="s">
        <v>1289</v>
      </c>
      <c r="E6431" s="277" t="s">
        <v>1296</v>
      </c>
      <c r="F6431" s="279" t="s">
        <v>881</v>
      </c>
    </row>
    <row r="6432" spans="1:6" x14ac:dyDescent="0.3">
      <c r="A6432" s="264" t="str">
        <f t="shared" si="100"/>
        <v>WoodsonIL</v>
      </c>
      <c r="B6432" s="269">
        <v>62695</v>
      </c>
      <c r="C6432" s="270" t="s">
        <v>5203</v>
      </c>
      <c r="D6432" s="270" t="s">
        <v>1289</v>
      </c>
      <c r="E6432" s="277" t="s">
        <v>1034</v>
      </c>
      <c r="F6432" s="279" t="s">
        <v>881</v>
      </c>
    </row>
    <row r="6433" spans="1:6" x14ac:dyDescent="0.3">
      <c r="A6433" s="264" t="str">
        <f t="shared" si="100"/>
        <v>AlexanderIL</v>
      </c>
      <c r="B6433" s="269">
        <v>62601</v>
      </c>
      <c r="C6433" s="270" t="s">
        <v>5204</v>
      </c>
      <c r="D6433" s="270" t="s">
        <v>1289</v>
      </c>
      <c r="E6433" s="277" t="s">
        <v>1034</v>
      </c>
      <c r="F6433" s="279" t="s">
        <v>881</v>
      </c>
    </row>
    <row r="6434" spans="1:6" x14ac:dyDescent="0.3">
      <c r="A6434" s="264" t="str">
        <f t="shared" si="100"/>
        <v>TrillaIL</v>
      </c>
      <c r="B6434" s="269">
        <v>62469</v>
      </c>
      <c r="C6434" s="270" t="s">
        <v>5205</v>
      </c>
      <c r="D6434" s="270" t="s">
        <v>1289</v>
      </c>
      <c r="E6434" s="277" t="s">
        <v>1301</v>
      </c>
      <c r="F6434" s="279" t="s">
        <v>881</v>
      </c>
    </row>
    <row r="6435" spans="1:6" x14ac:dyDescent="0.3">
      <c r="A6435" s="264" t="str">
        <f t="shared" si="100"/>
        <v>MariettaIL</v>
      </c>
      <c r="B6435" s="269">
        <v>61459</v>
      </c>
      <c r="C6435" s="270" t="s">
        <v>1979</v>
      </c>
      <c r="D6435" s="270" t="s">
        <v>1289</v>
      </c>
      <c r="E6435" s="277" t="s">
        <v>1294</v>
      </c>
      <c r="F6435" s="279" t="s">
        <v>881</v>
      </c>
    </row>
    <row r="6436" spans="1:6" x14ac:dyDescent="0.3">
      <c r="A6436" s="264" t="str">
        <f t="shared" si="100"/>
        <v>PierronIL</v>
      </c>
      <c r="B6436" s="269">
        <v>62273</v>
      </c>
      <c r="C6436" s="270" t="s">
        <v>5206</v>
      </c>
      <c r="D6436" s="270" t="s">
        <v>1289</v>
      </c>
      <c r="E6436" s="277" t="s">
        <v>1339</v>
      </c>
      <c r="F6436" s="279" t="s">
        <v>881</v>
      </c>
    </row>
    <row r="6437" spans="1:6" x14ac:dyDescent="0.3">
      <c r="A6437" s="264" t="str">
        <f t="shared" si="100"/>
        <v>ChestnutIL</v>
      </c>
      <c r="B6437" s="269">
        <v>62518</v>
      </c>
      <c r="C6437" s="270" t="s">
        <v>5207</v>
      </c>
      <c r="D6437" s="270" t="s">
        <v>1289</v>
      </c>
      <c r="E6437" s="277" t="s">
        <v>1224</v>
      </c>
      <c r="F6437" s="279" t="s">
        <v>881</v>
      </c>
    </row>
    <row r="6438" spans="1:6" x14ac:dyDescent="0.3">
      <c r="A6438" s="264" t="str">
        <f t="shared" si="100"/>
        <v>SeatonIL</v>
      </c>
      <c r="B6438" s="269">
        <v>61476</v>
      </c>
      <c r="C6438" s="270" t="s">
        <v>5208</v>
      </c>
      <c r="D6438" s="270" t="s">
        <v>1289</v>
      </c>
      <c r="E6438" s="277" t="s">
        <v>1228</v>
      </c>
      <c r="F6438" s="279" t="s">
        <v>881</v>
      </c>
    </row>
    <row r="6439" spans="1:6" x14ac:dyDescent="0.3">
      <c r="A6439" s="264" t="str">
        <f t="shared" si="100"/>
        <v>BloomingtonIL</v>
      </c>
      <c r="B6439" s="269">
        <v>61772</v>
      </c>
      <c r="C6439" s="270" t="s">
        <v>1291</v>
      </c>
      <c r="D6439" s="270" t="s">
        <v>1289</v>
      </c>
      <c r="E6439" s="277" t="s">
        <v>1291</v>
      </c>
      <c r="F6439" s="279" t="s">
        <v>881</v>
      </c>
    </row>
    <row r="6440" spans="1:6" x14ac:dyDescent="0.3">
      <c r="A6440" s="264" t="str">
        <f t="shared" si="100"/>
        <v>CaberyIL</v>
      </c>
      <c r="B6440" s="269">
        <v>60919</v>
      </c>
      <c r="C6440" s="270" t="s">
        <v>5209</v>
      </c>
      <c r="D6440" s="270" t="s">
        <v>1289</v>
      </c>
      <c r="E6440" s="277" t="s">
        <v>1299</v>
      </c>
      <c r="F6440" s="279" t="s">
        <v>881</v>
      </c>
    </row>
    <row r="6441" spans="1:6" x14ac:dyDescent="0.3">
      <c r="A6441" s="264" t="str">
        <f t="shared" si="100"/>
        <v>SummerfieldIL</v>
      </c>
      <c r="B6441" s="269">
        <v>62289</v>
      </c>
      <c r="C6441" s="270" t="s">
        <v>3687</v>
      </c>
      <c r="D6441" s="270" t="s">
        <v>1289</v>
      </c>
      <c r="E6441" s="277" t="s">
        <v>1339</v>
      </c>
      <c r="F6441" s="279" t="s">
        <v>881</v>
      </c>
    </row>
    <row r="6442" spans="1:6" x14ac:dyDescent="0.3">
      <c r="A6442" s="264" t="str">
        <f t="shared" si="100"/>
        <v>Mc ConnellIL</v>
      </c>
      <c r="B6442" s="269">
        <v>61050</v>
      </c>
      <c r="C6442" s="270" t="s">
        <v>5210</v>
      </c>
      <c r="D6442" s="270" t="s">
        <v>1289</v>
      </c>
      <c r="E6442" s="277" t="s">
        <v>1313</v>
      </c>
      <c r="F6442" s="279" t="s">
        <v>881</v>
      </c>
    </row>
    <row r="6443" spans="1:6" x14ac:dyDescent="0.3">
      <c r="A6443" s="264" t="str">
        <f t="shared" si="100"/>
        <v>MetropolisIL</v>
      </c>
      <c r="B6443" s="269">
        <v>62953</v>
      </c>
      <c r="C6443" s="270" t="s">
        <v>4796</v>
      </c>
      <c r="D6443" s="270" t="s">
        <v>1289</v>
      </c>
      <c r="E6443" s="277" t="s">
        <v>1325</v>
      </c>
      <c r="F6443" s="279" t="s">
        <v>881</v>
      </c>
    </row>
    <row r="6444" spans="1:6" x14ac:dyDescent="0.3">
      <c r="A6444" s="264" t="str">
        <f t="shared" si="100"/>
        <v>KemptonIL</v>
      </c>
      <c r="B6444" s="269">
        <v>60946</v>
      </c>
      <c r="C6444" s="270" t="s">
        <v>5211</v>
      </c>
      <c r="D6444" s="270" t="s">
        <v>1289</v>
      </c>
      <c r="E6444" s="277" t="s">
        <v>1299</v>
      </c>
      <c r="F6444" s="279" t="s">
        <v>881</v>
      </c>
    </row>
    <row r="6445" spans="1:6" x14ac:dyDescent="0.3">
      <c r="A6445" s="264" t="str">
        <f t="shared" si="100"/>
        <v>GranvilleIL</v>
      </c>
      <c r="B6445" s="269">
        <v>61340</v>
      </c>
      <c r="C6445" s="270" t="s">
        <v>4952</v>
      </c>
      <c r="D6445" s="270" t="s">
        <v>1289</v>
      </c>
      <c r="E6445" s="277" t="s">
        <v>1323</v>
      </c>
      <c r="F6445" s="279" t="s">
        <v>881</v>
      </c>
    </row>
    <row r="6446" spans="1:6" x14ac:dyDescent="0.3">
      <c r="A6446" s="264" t="str">
        <f t="shared" si="100"/>
        <v>De WittIL</v>
      </c>
      <c r="B6446" s="269">
        <v>61735</v>
      </c>
      <c r="C6446" s="270" t="s">
        <v>4304</v>
      </c>
      <c r="D6446" s="270" t="s">
        <v>1289</v>
      </c>
      <c r="E6446" s="277" t="s">
        <v>1291</v>
      </c>
      <c r="F6446" s="279" t="s">
        <v>881</v>
      </c>
    </row>
    <row r="6447" spans="1:6" x14ac:dyDescent="0.3">
      <c r="A6447" s="264" t="str">
        <f t="shared" si="100"/>
        <v>FooslandIL</v>
      </c>
      <c r="B6447" s="269">
        <v>61845</v>
      </c>
      <c r="C6447" s="270" t="s">
        <v>5212</v>
      </c>
      <c r="D6447" s="270" t="s">
        <v>1289</v>
      </c>
      <c r="E6447" s="277" t="s">
        <v>1299</v>
      </c>
      <c r="F6447" s="279" t="s">
        <v>881</v>
      </c>
    </row>
    <row r="6448" spans="1:6" x14ac:dyDescent="0.3">
      <c r="A6448" s="264" t="str">
        <f t="shared" si="100"/>
        <v>AdairIL</v>
      </c>
      <c r="B6448" s="269">
        <v>61411</v>
      </c>
      <c r="C6448" s="270" t="s">
        <v>5213</v>
      </c>
      <c r="D6448" s="270" t="s">
        <v>1289</v>
      </c>
      <c r="E6448" s="277" t="s">
        <v>1320</v>
      </c>
      <c r="F6448" s="279" t="s">
        <v>881</v>
      </c>
    </row>
    <row r="6449" spans="1:6" x14ac:dyDescent="0.3">
      <c r="A6449" s="264" t="str">
        <f t="shared" si="100"/>
        <v>PalmerIL</v>
      </c>
      <c r="B6449" s="269">
        <v>62556</v>
      </c>
      <c r="C6449" s="270" t="s">
        <v>899</v>
      </c>
      <c r="D6449" s="270" t="s">
        <v>1289</v>
      </c>
      <c r="E6449" s="277" t="s">
        <v>1341</v>
      </c>
      <c r="F6449" s="279" t="s">
        <v>881</v>
      </c>
    </row>
    <row r="6450" spans="1:6" x14ac:dyDescent="0.3">
      <c r="A6450" s="264" t="str">
        <f t="shared" si="100"/>
        <v>MineralIL</v>
      </c>
      <c r="B6450" s="269">
        <v>61344</v>
      </c>
      <c r="C6450" s="270" t="s">
        <v>5214</v>
      </c>
      <c r="D6450" s="270" t="s">
        <v>1289</v>
      </c>
      <c r="E6450" s="277" t="s">
        <v>1323</v>
      </c>
      <c r="F6450" s="279" t="s">
        <v>881</v>
      </c>
    </row>
    <row r="6451" spans="1:6" x14ac:dyDescent="0.3">
      <c r="A6451" s="264" t="str">
        <f t="shared" si="100"/>
        <v>CooksvilleIL</v>
      </c>
      <c r="B6451" s="269">
        <v>61730</v>
      </c>
      <c r="C6451" s="270" t="s">
        <v>5215</v>
      </c>
      <c r="D6451" s="270" t="s">
        <v>1289</v>
      </c>
      <c r="E6451" s="277" t="s">
        <v>1291</v>
      </c>
      <c r="F6451" s="279" t="s">
        <v>881</v>
      </c>
    </row>
    <row r="6452" spans="1:6" x14ac:dyDescent="0.3">
      <c r="A6452" s="264" t="str">
        <f t="shared" si="100"/>
        <v>FentonIL</v>
      </c>
      <c r="B6452" s="269">
        <v>61251</v>
      </c>
      <c r="C6452" s="270" t="s">
        <v>5216</v>
      </c>
      <c r="D6452" s="270" t="s">
        <v>1289</v>
      </c>
      <c r="E6452" s="277" t="s">
        <v>1078</v>
      </c>
      <c r="F6452" s="279" t="s">
        <v>881</v>
      </c>
    </row>
    <row r="6453" spans="1:6" x14ac:dyDescent="0.3">
      <c r="A6453" s="264" t="str">
        <f t="shared" si="100"/>
        <v>EllisvilleIL</v>
      </c>
      <c r="B6453" s="269">
        <v>61431</v>
      </c>
      <c r="C6453" s="270" t="s">
        <v>5217</v>
      </c>
      <c r="D6453" s="270" t="s">
        <v>1289</v>
      </c>
      <c r="E6453" s="277" t="s">
        <v>1294</v>
      </c>
      <c r="F6453" s="279" t="s">
        <v>881</v>
      </c>
    </row>
    <row r="6454" spans="1:6" x14ac:dyDescent="0.3">
      <c r="A6454" s="264" t="str">
        <f t="shared" si="100"/>
        <v>ManliusIL</v>
      </c>
      <c r="B6454" s="269">
        <v>61338</v>
      </c>
      <c r="C6454" s="270" t="s">
        <v>5218</v>
      </c>
      <c r="D6454" s="270" t="s">
        <v>1289</v>
      </c>
      <c r="E6454" s="277" t="s">
        <v>1323</v>
      </c>
      <c r="F6454" s="279" t="s">
        <v>881</v>
      </c>
    </row>
    <row r="6455" spans="1:6" x14ac:dyDescent="0.3">
      <c r="A6455" s="264" t="str">
        <f t="shared" si="100"/>
        <v>CoatsburgIL</v>
      </c>
      <c r="B6455" s="269">
        <v>62325</v>
      </c>
      <c r="C6455" s="270" t="s">
        <v>5219</v>
      </c>
      <c r="D6455" s="270" t="s">
        <v>1289</v>
      </c>
      <c r="E6455" s="277" t="s">
        <v>1331</v>
      </c>
      <c r="F6455" s="279" t="s">
        <v>881</v>
      </c>
    </row>
    <row r="6456" spans="1:6" x14ac:dyDescent="0.3">
      <c r="A6456" s="264" t="str">
        <f t="shared" si="100"/>
        <v>Long PointIL</v>
      </c>
      <c r="B6456" s="269">
        <v>61333</v>
      </c>
      <c r="C6456" s="270" t="s">
        <v>5220</v>
      </c>
      <c r="D6456" s="270" t="s">
        <v>1289</v>
      </c>
      <c r="E6456" s="277" t="s">
        <v>1329</v>
      </c>
      <c r="F6456" s="279" t="s">
        <v>881</v>
      </c>
    </row>
    <row r="6457" spans="1:6" x14ac:dyDescent="0.3">
      <c r="A6457" s="264" t="str">
        <f t="shared" si="100"/>
        <v>ArmstrongIL</v>
      </c>
      <c r="B6457" s="269">
        <v>61812</v>
      </c>
      <c r="C6457" s="270" t="s">
        <v>5221</v>
      </c>
      <c r="D6457" s="270" t="s">
        <v>1289</v>
      </c>
      <c r="E6457" s="277" t="s">
        <v>1304</v>
      </c>
      <c r="F6457" s="279" t="s">
        <v>881</v>
      </c>
    </row>
    <row r="6458" spans="1:6" x14ac:dyDescent="0.3">
      <c r="A6458" s="264" t="str">
        <f t="shared" si="100"/>
        <v>PomonaIL</v>
      </c>
      <c r="B6458" s="269">
        <v>62975</v>
      </c>
      <c r="C6458" s="270" t="s">
        <v>2546</v>
      </c>
      <c r="D6458" s="270" t="s">
        <v>1289</v>
      </c>
      <c r="E6458" s="277" t="s">
        <v>1296</v>
      </c>
      <c r="F6458" s="279" t="s">
        <v>881</v>
      </c>
    </row>
    <row r="6459" spans="1:6" x14ac:dyDescent="0.3">
      <c r="A6459" s="264" t="str">
        <f t="shared" si="100"/>
        <v>ColpIL</v>
      </c>
      <c r="B6459" s="269">
        <v>62921</v>
      </c>
      <c r="C6459" s="270" t="s">
        <v>5222</v>
      </c>
      <c r="D6459" s="270" t="s">
        <v>1289</v>
      </c>
      <c r="E6459" s="277" t="s">
        <v>1296</v>
      </c>
      <c r="F6459" s="279" t="s">
        <v>881</v>
      </c>
    </row>
    <row r="6460" spans="1:6" x14ac:dyDescent="0.3">
      <c r="A6460" s="264" t="str">
        <f t="shared" si="100"/>
        <v>TennesseeIL</v>
      </c>
      <c r="B6460" s="269">
        <v>62374</v>
      </c>
      <c r="C6460" s="270" t="s">
        <v>5223</v>
      </c>
      <c r="D6460" s="270" t="s">
        <v>1289</v>
      </c>
      <c r="E6460" s="277" t="s">
        <v>1235</v>
      </c>
      <c r="F6460" s="279" t="s">
        <v>881</v>
      </c>
    </row>
    <row r="6461" spans="1:6" x14ac:dyDescent="0.3">
      <c r="A6461" s="264" t="str">
        <f t="shared" si="100"/>
        <v>OscoIL</v>
      </c>
      <c r="B6461" s="269">
        <v>61274</v>
      </c>
      <c r="C6461" s="270" t="s">
        <v>5224</v>
      </c>
      <c r="D6461" s="270" t="s">
        <v>1289</v>
      </c>
      <c r="E6461" s="277" t="s">
        <v>1228</v>
      </c>
      <c r="F6461" s="279" t="s">
        <v>881</v>
      </c>
    </row>
    <row r="6462" spans="1:6" x14ac:dyDescent="0.3">
      <c r="A6462" s="264" t="str">
        <f t="shared" si="100"/>
        <v>LauraIL</v>
      </c>
      <c r="B6462" s="269">
        <v>61451</v>
      </c>
      <c r="C6462" s="270" t="s">
        <v>5225</v>
      </c>
      <c r="D6462" s="270" t="s">
        <v>1289</v>
      </c>
      <c r="E6462" s="277" t="s">
        <v>1327</v>
      </c>
      <c r="F6462" s="279" t="s">
        <v>881</v>
      </c>
    </row>
    <row r="6463" spans="1:6" x14ac:dyDescent="0.3">
      <c r="A6463" s="264" t="str">
        <f t="shared" si="100"/>
        <v>AllertonIL</v>
      </c>
      <c r="B6463" s="269">
        <v>61810</v>
      </c>
      <c r="C6463" s="270" t="s">
        <v>5226</v>
      </c>
      <c r="D6463" s="270" t="s">
        <v>1289</v>
      </c>
      <c r="E6463" s="277" t="s">
        <v>1304</v>
      </c>
      <c r="F6463" s="279" t="s">
        <v>881</v>
      </c>
    </row>
    <row r="6464" spans="1:6" x14ac:dyDescent="0.3">
      <c r="A6464" s="264" t="str">
        <f t="shared" si="100"/>
        <v>Spring ValleyIL</v>
      </c>
      <c r="B6464" s="269">
        <v>61359</v>
      </c>
      <c r="C6464" s="270" t="s">
        <v>2541</v>
      </c>
      <c r="D6464" s="270" t="s">
        <v>1289</v>
      </c>
      <c r="E6464" s="277" t="s">
        <v>1323</v>
      </c>
      <c r="F6464" s="279" t="s">
        <v>881</v>
      </c>
    </row>
    <row r="6465" spans="1:6" x14ac:dyDescent="0.3">
      <c r="A6465" s="264" t="str">
        <f t="shared" si="100"/>
        <v>RoyalIL</v>
      </c>
      <c r="B6465" s="269">
        <v>61871</v>
      </c>
      <c r="C6465" s="270" t="s">
        <v>1814</v>
      </c>
      <c r="D6465" s="270" t="s">
        <v>1289</v>
      </c>
      <c r="E6465" s="277" t="s">
        <v>1299</v>
      </c>
      <c r="F6465" s="279" t="s">
        <v>881</v>
      </c>
    </row>
    <row r="6466" spans="1:6" x14ac:dyDescent="0.3">
      <c r="A6466" s="264" t="str">
        <f t="shared" si="100"/>
        <v>BondvilleIL</v>
      </c>
      <c r="B6466" s="269">
        <v>61815</v>
      </c>
      <c r="C6466" s="270" t="s">
        <v>5227</v>
      </c>
      <c r="D6466" s="270" t="s">
        <v>1289</v>
      </c>
      <c r="E6466" s="277" t="s">
        <v>1299</v>
      </c>
      <c r="F6466" s="279" t="s">
        <v>881</v>
      </c>
    </row>
    <row r="6467" spans="1:6" x14ac:dyDescent="0.3">
      <c r="A6467" s="264" t="str">
        <f t="shared" si="100"/>
        <v>Saint AugustineIL</v>
      </c>
      <c r="B6467" s="269">
        <v>61474</v>
      </c>
      <c r="C6467" s="270" t="s">
        <v>3683</v>
      </c>
      <c r="D6467" s="270" t="s">
        <v>1289</v>
      </c>
      <c r="E6467" s="277" t="s">
        <v>1314</v>
      </c>
      <c r="F6467" s="279" t="s">
        <v>881</v>
      </c>
    </row>
    <row r="6468" spans="1:6" x14ac:dyDescent="0.3">
      <c r="A6468" s="264" t="str">
        <f t="shared" ref="A6468:A6531" si="101">CONCATENATE(C6468,D6468)</f>
        <v>SutterIL</v>
      </c>
      <c r="B6468" s="269">
        <v>62373</v>
      </c>
      <c r="C6468" s="270" t="s">
        <v>5228</v>
      </c>
      <c r="D6468" s="270" t="s">
        <v>1289</v>
      </c>
      <c r="E6468" s="277" t="s">
        <v>1235</v>
      </c>
      <c r="F6468" s="279" t="s">
        <v>881</v>
      </c>
    </row>
    <row r="6469" spans="1:6" x14ac:dyDescent="0.3">
      <c r="A6469" s="264" t="str">
        <f t="shared" si="101"/>
        <v>BrightonIL</v>
      </c>
      <c r="B6469" s="269">
        <v>62079</v>
      </c>
      <c r="C6469" s="270" t="s">
        <v>3277</v>
      </c>
      <c r="D6469" s="270" t="s">
        <v>1289</v>
      </c>
      <c r="E6469" s="277" t="s">
        <v>1339</v>
      </c>
      <c r="F6469" s="279" t="s">
        <v>881</v>
      </c>
    </row>
    <row r="6470" spans="1:6" x14ac:dyDescent="0.3">
      <c r="A6470" s="264" t="str">
        <f t="shared" si="101"/>
        <v>ElliottIL</v>
      </c>
      <c r="B6470" s="269">
        <v>60933</v>
      </c>
      <c r="C6470" s="270" t="s">
        <v>5229</v>
      </c>
      <c r="D6470" s="270" t="s">
        <v>1289</v>
      </c>
      <c r="E6470" s="277" t="s">
        <v>1299</v>
      </c>
      <c r="F6470" s="279" t="s">
        <v>881</v>
      </c>
    </row>
    <row r="6471" spans="1:6" x14ac:dyDescent="0.3">
      <c r="A6471" s="264" t="str">
        <f t="shared" si="101"/>
        <v>DunfermlineIL</v>
      </c>
      <c r="B6471" s="269">
        <v>61524</v>
      </c>
      <c r="C6471" s="270" t="s">
        <v>5230</v>
      </c>
      <c r="D6471" s="270" t="s">
        <v>1289</v>
      </c>
      <c r="E6471" s="277" t="s">
        <v>1294</v>
      </c>
      <c r="F6471" s="279" t="s">
        <v>881</v>
      </c>
    </row>
    <row r="6472" spans="1:6" x14ac:dyDescent="0.3">
      <c r="A6472" s="264" t="str">
        <f t="shared" si="101"/>
        <v>DanaIL</v>
      </c>
      <c r="B6472" s="269">
        <v>61321</v>
      </c>
      <c r="C6472" s="270" t="s">
        <v>5231</v>
      </c>
      <c r="D6472" s="270" t="s">
        <v>1289</v>
      </c>
      <c r="E6472" s="277" t="s">
        <v>1323</v>
      </c>
      <c r="F6472" s="279" t="s">
        <v>881</v>
      </c>
    </row>
    <row r="6473" spans="1:6" x14ac:dyDescent="0.3">
      <c r="A6473" s="264" t="str">
        <f t="shared" si="101"/>
        <v>MediaIL</v>
      </c>
      <c r="B6473" s="269">
        <v>61460</v>
      </c>
      <c r="C6473" s="270" t="s">
        <v>5232</v>
      </c>
      <c r="D6473" s="270" t="s">
        <v>1289</v>
      </c>
      <c r="E6473" s="277" t="s">
        <v>1221</v>
      </c>
      <c r="F6473" s="279" t="s">
        <v>881</v>
      </c>
    </row>
    <row r="6474" spans="1:6" x14ac:dyDescent="0.3">
      <c r="A6474" s="264" t="str">
        <f t="shared" si="101"/>
        <v>ConcordIL</v>
      </c>
      <c r="B6474" s="269">
        <v>62631</v>
      </c>
      <c r="C6474" s="270" t="s">
        <v>1820</v>
      </c>
      <c r="D6474" s="270" t="s">
        <v>1289</v>
      </c>
      <c r="E6474" s="277" t="s">
        <v>1034</v>
      </c>
      <c r="F6474" s="279" t="s">
        <v>881</v>
      </c>
    </row>
    <row r="6475" spans="1:6" x14ac:dyDescent="0.3">
      <c r="A6475" s="264" t="str">
        <f t="shared" si="101"/>
        <v>ClareIL</v>
      </c>
      <c r="B6475" s="269">
        <v>60111</v>
      </c>
      <c r="C6475" s="270" t="s">
        <v>4470</v>
      </c>
      <c r="D6475" s="270" t="s">
        <v>1289</v>
      </c>
      <c r="E6475" s="277" t="s">
        <v>927</v>
      </c>
      <c r="F6475" s="279" t="s">
        <v>881</v>
      </c>
    </row>
    <row r="6476" spans="1:6" x14ac:dyDescent="0.3">
      <c r="A6476" s="264" t="str">
        <f t="shared" si="101"/>
        <v>HendersonIL</v>
      </c>
      <c r="B6476" s="269">
        <v>61439</v>
      </c>
      <c r="C6476" s="270" t="s">
        <v>1749</v>
      </c>
      <c r="D6476" s="270" t="s">
        <v>1289</v>
      </c>
      <c r="E6476" s="277" t="s">
        <v>1314</v>
      </c>
      <c r="F6476" s="279" t="s">
        <v>881</v>
      </c>
    </row>
    <row r="6477" spans="1:6" x14ac:dyDescent="0.3">
      <c r="A6477" s="264" t="str">
        <f t="shared" si="101"/>
        <v>StrawnIL</v>
      </c>
      <c r="B6477" s="269">
        <v>61775</v>
      </c>
      <c r="C6477" s="270" t="s">
        <v>5233</v>
      </c>
      <c r="D6477" s="270" t="s">
        <v>1289</v>
      </c>
      <c r="E6477" s="277" t="s">
        <v>1329</v>
      </c>
      <c r="F6477" s="279" t="s">
        <v>881</v>
      </c>
    </row>
    <row r="6478" spans="1:6" x14ac:dyDescent="0.3">
      <c r="A6478" s="264" t="str">
        <f t="shared" si="101"/>
        <v>Cedar PointIL</v>
      </c>
      <c r="B6478" s="269">
        <v>61316</v>
      </c>
      <c r="C6478" s="270" t="s">
        <v>5234</v>
      </c>
      <c r="D6478" s="270" t="s">
        <v>1289</v>
      </c>
      <c r="E6478" s="277" t="s">
        <v>1323</v>
      </c>
      <c r="F6478" s="279" t="s">
        <v>881</v>
      </c>
    </row>
    <row r="6479" spans="1:6" x14ac:dyDescent="0.3">
      <c r="A6479" s="264" t="str">
        <f t="shared" si="101"/>
        <v>EmingtonIL</v>
      </c>
      <c r="B6479" s="269">
        <v>60934</v>
      </c>
      <c r="C6479" s="270" t="s">
        <v>5235</v>
      </c>
      <c r="D6479" s="270" t="s">
        <v>1289</v>
      </c>
      <c r="E6479" s="277" t="s">
        <v>1329</v>
      </c>
      <c r="F6479" s="279" t="s">
        <v>881</v>
      </c>
    </row>
    <row r="6480" spans="1:6" x14ac:dyDescent="0.3">
      <c r="A6480" s="264" t="str">
        <f t="shared" si="101"/>
        <v>Campton HillsIL</v>
      </c>
      <c r="B6480" s="269">
        <v>60183</v>
      </c>
      <c r="C6480" s="270" t="s">
        <v>5236</v>
      </c>
      <c r="D6480" s="270" t="s">
        <v>1289</v>
      </c>
      <c r="E6480" s="277" t="s">
        <v>927</v>
      </c>
      <c r="F6480" s="279" t="s">
        <v>881</v>
      </c>
    </row>
    <row r="6481" spans="1:6" x14ac:dyDescent="0.3">
      <c r="A6481" s="264" t="str">
        <f t="shared" si="101"/>
        <v>EsmondIL</v>
      </c>
      <c r="B6481" s="269">
        <v>60129</v>
      </c>
      <c r="C6481" s="270" t="s">
        <v>5237</v>
      </c>
      <c r="D6481" s="270" t="s">
        <v>1289</v>
      </c>
      <c r="E6481" s="277" t="s">
        <v>927</v>
      </c>
      <c r="F6481" s="279" t="s">
        <v>881</v>
      </c>
    </row>
    <row r="6482" spans="1:6" x14ac:dyDescent="0.3">
      <c r="A6482" s="264" t="str">
        <f t="shared" si="101"/>
        <v>Cerro GordoIL</v>
      </c>
      <c r="B6482" s="269">
        <v>61936</v>
      </c>
      <c r="C6482" s="270" t="s">
        <v>5004</v>
      </c>
      <c r="D6482" s="270" t="s">
        <v>1289</v>
      </c>
      <c r="E6482" s="277" t="s">
        <v>1299</v>
      </c>
      <c r="F6482" s="279" t="s">
        <v>881</v>
      </c>
    </row>
    <row r="6483" spans="1:6" x14ac:dyDescent="0.3">
      <c r="A6483" s="264" t="str">
        <f t="shared" si="101"/>
        <v>RosamondIL</v>
      </c>
      <c r="B6483" s="269">
        <v>62083</v>
      </c>
      <c r="C6483" s="270" t="s">
        <v>2755</v>
      </c>
      <c r="D6483" s="270" t="s">
        <v>1289</v>
      </c>
      <c r="E6483" s="277" t="s">
        <v>1341</v>
      </c>
      <c r="F6483" s="279" t="s">
        <v>881</v>
      </c>
    </row>
    <row r="6484" spans="1:6" x14ac:dyDescent="0.3">
      <c r="A6484" s="264" t="str">
        <f t="shared" si="101"/>
        <v>MossvilleIL</v>
      </c>
      <c r="B6484" s="269">
        <v>61552</v>
      </c>
      <c r="C6484" s="270" t="s">
        <v>5238</v>
      </c>
      <c r="D6484" s="270" t="s">
        <v>1289</v>
      </c>
      <c r="E6484" s="277" t="s">
        <v>1327</v>
      </c>
      <c r="F6484" s="279" t="s">
        <v>881</v>
      </c>
    </row>
    <row r="6485" spans="1:6" x14ac:dyDescent="0.3">
      <c r="A6485" s="264" t="str">
        <f t="shared" si="101"/>
        <v>MaconIL</v>
      </c>
      <c r="B6485" s="269">
        <v>62514</v>
      </c>
      <c r="C6485" s="270" t="s">
        <v>3984</v>
      </c>
      <c r="D6485" s="270" t="s">
        <v>1289</v>
      </c>
      <c r="E6485" s="277" t="s">
        <v>929</v>
      </c>
      <c r="F6485" s="279" t="s">
        <v>881</v>
      </c>
    </row>
    <row r="6486" spans="1:6" x14ac:dyDescent="0.3">
      <c r="A6486" s="264" t="str">
        <f t="shared" si="101"/>
        <v>StreatorIL</v>
      </c>
      <c r="B6486" s="269">
        <v>61313</v>
      </c>
      <c r="C6486" s="270" t="s">
        <v>4740</v>
      </c>
      <c r="D6486" s="270" t="s">
        <v>1289</v>
      </c>
      <c r="E6486" s="277" t="s">
        <v>1323</v>
      </c>
      <c r="F6486" s="279" t="s">
        <v>881</v>
      </c>
    </row>
    <row r="6487" spans="1:6" x14ac:dyDescent="0.3">
      <c r="A6487" s="264" t="str">
        <f t="shared" si="101"/>
        <v>Deer GroveIL</v>
      </c>
      <c r="B6487" s="269">
        <v>61243</v>
      </c>
      <c r="C6487" s="270" t="s">
        <v>5239</v>
      </c>
      <c r="D6487" s="270" t="s">
        <v>1289</v>
      </c>
      <c r="E6487" s="277" t="s">
        <v>1078</v>
      </c>
      <c r="F6487" s="279" t="s">
        <v>881</v>
      </c>
    </row>
    <row r="6488" spans="1:6" x14ac:dyDescent="0.3">
      <c r="A6488" s="264" t="str">
        <f t="shared" si="101"/>
        <v>LongviewIL</v>
      </c>
      <c r="B6488" s="269">
        <v>61852</v>
      </c>
      <c r="C6488" s="270" t="s">
        <v>2248</v>
      </c>
      <c r="D6488" s="270" t="s">
        <v>1289</v>
      </c>
      <c r="E6488" s="277" t="s">
        <v>1299</v>
      </c>
      <c r="F6488" s="279" t="s">
        <v>881</v>
      </c>
    </row>
    <row r="6489" spans="1:6" x14ac:dyDescent="0.3">
      <c r="A6489" s="264" t="str">
        <f t="shared" si="101"/>
        <v>AnchorIL</v>
      </c>
      <c r="B6489" s="269">
        <v>61720</v>
      </c>
      <c r="C6489" s="270" t="s">
        <v>5240</v>
      </c>
      <c r="D6489" s="270" t="s">
        <v>1289</v>
      </c>
      <c r="E6489" s="277" t="s">
        <v>1291</v>
      </c>
      <c r="F6489" s="279" t="s">
        <v>881</v>
      </c>
    </row>
    <row r="6490" spans="1:6" x14ac:dyDescent="0.3">
      <c r="A6490" s="264" t="str">
        <f t="shared" si="101"/>
        <v>MillbrookIL</v>
      </c>
      <c r="B6490" s="269">
        <v>60536</v>
      </c>
      <c r="C6490" s="270" t="s">
        <v>1113</v>
      </c>
      <c r="D6490" s="270" t="s">
        <v>1289</v>
      </c>
      <c r="E6490" s="277" t="s">
        <v>927</v>
      </c>
      <c r="F6490" s="279" t="s">
        <v>881</v>
      </c>
    </row>
    <row r="6491" spans="1:6" x14ac:dyDescent="0.3">
      <c r="A6491" s="264" t="str">
        <f t="shared" si="101"/>
        <v>KentIL</v>
      </c>
      <c r="B6491" s="269">
        <v>61044</v>
      </c>
      <c r="C6491" s="270" t="s">
        <v>3533</v>
      </c>
      <c r="D6491" s="270" t="s">
        <v>1289</v>
      </c>
      <c r="E6491" s="277" t="s">
        <v>1313</v>
      </c>
      <c r="F6491" s="279" t="s">
        <v>881</v>
      </c>
    </row>
    <row r="6492" spans="1:6" x14ac:dyDescent="0.3">
      <c r="A6492" s="264" t="str">
        <f t="shared" si="101"/>
        <v>BryantIL</v>
      </c>
      <c r="B6492" s="269">
        <v>61519</v>
      </c>
      <c r="C6492" s="270" t="s">
        <v>1440</v>
      </c>
      <c r="D6492" s="270" t="s">
        <v>1289</v>
      </c>
      <c r="E6492" s="277" t="s">
        <v>1294</v>
      </c>
      <c r="F6492" s="279" t="s">
        <v>881</v>
      </c>
    </row>
    <row r="6493" spans="1:6" x14ac:dyDescent="0.3">
      <c r="A6493" s="264" t="str">
        <f t="shared" si="101"/>
        <v>AnconaIL</v>
      </c>
      <c r="B6493" s="269">
        <v>61311</v>
      </c>
      <c r="C6493" s="270" t="s">
        <v>5241</v>
      </c>
      <c r="D6493" s="270" t="s">
        <v>1289</v>
      </c>
      <c r="E6493" s="277" t="s">
        <v>1329</v>
      </c>
      <c r="F6493" s="279" t="s">
        <v>881</v>
      </c>
    </row>
    <row r="6494" spans="1:6" x14ac:dyDescent="0.3">
      <c r="A6494" s="264" t="str">
        <f t="shared" si="101"/>
        <v>CropseyIL</v>
      </c>
      <c r="B6494" s="269">
        <v>61731</v>
      </c>
      <c r="C6494" s="270" t="s">
        <v>5242</v>
      </c>
      <c r="D6494" s="270" t="s">
        <v>1289</v>
      </c>
      <c r="E6494" s="277" t="s">
        <v>1291</v>
      </c>
      <c r="F6494" s="279" t="s">
        <v>881</v>
      </c>
    </row>
    <row r="6495" spans="1:6" x14ac:dyDescent="0.3">
      <c r="A6495" s="264" t="str">
        <f t="shared" si="101"/>
        <v>Troy GroveIL</v>
      </c>
      <c r="B6495" s="269">
        <v>61372</v>
      </c>
      <c r="C6495" s="270" t="s">
        <v>5243</v>
      </c>
      <c r="D6495" s="270" t="s">
        <v>1289</v>
      </c>
      <c r="E6495" s="277" t="s">
        <v>1323</v>
      </c>
      <c r="F6495" s="279" t="s">
        <v>881</v>
      </c>
    </row>
    <row r="6496" spans="1:6" x14ac:dyDescent="0.3">
      <c r="A6496" s="264" t="str">
        <f t="shared" si="101"/>
        <v>ChillicotheIL</v>
      </c>
      <c r="B6496" s="269">
        <v>61562</v>
      </c>
      <c r="C6496" s="270" t="s">
        <v>1960</v>
      </c>
      <c r="D6496" s="270" t="s">
        <v>1289</v>
      </c>
      <c r="E6496" s="277" t="s">
        <v>1327</v>
      </c>
      <c r="F6496" s="279" t="s">
        <v>881</v>
      </c>
    </row>
    <row r="6497" spans="1:6" x14ac:dyDescent="0.3">
      <c r="A6497" s="264" t="str">
        <f t="shared" si="101"/>
        <v>JacobIL</v>
      </c>
      <c r="B6497" s="269">
        <v>62950</v>
      </c>
      <c r="C6497" s="270" t="s">
        <v>5244</v>
      </c>
      <c r="D6497" s="270" t="s">
        <v>1289</v>
      </c>
      <c r="E6497" s="277" t="s">
        <v>1296</v>
      </c>
      <c r="F6497" s="279" t="s">
        <v>881</v>
      </c>
    </row>
    <row r="6498" spans="1:6" x14ac:dyDescent="0.3">
      <c r="A6498" s="264" t="str">
        <f t="shared" si="101"/>
        <v>GenevaIL</v>
      </c>
      <c r="B6498" s="269">
        <v>60147</v>
      </c>
      <c r="C6498" s="270" t="s">
        <v>1309</v>
      </c>
      <c r="D6498" s="270" t="s">
        <v>1289</v>
      </c>
      <c r="E6498" s="277" t="s">
        <v>927</v>
      </c>
      <c r="F6498" s="279" t="s">
        <v>881</v>
      </c>
    </row>
    <row r="6499" spans="1:6" x14ac:dyDescent="0.3">
      <c r="A6499" s="264" t="str">
        <f t="shared" si="101"/>
        <v>GlasfordIL</v>
      </c>
      <c r="B6499" s="269">
        <v>61539</v>
      </c>
      <c r="C6499" s="270" t="s">
        <v>4947</v>
      </c>
      <c r="D6499" s="270" t="s">
        <v>1289</v>
      </c>
      <c r="E6499" s="277" t="s">
        <v>1327</v>
      </c>
      <c r="F6499" s="279" t="s">
        <v>881</v>
      </c>
    </row>
    <row r="6500" spans="1:6" x14ac:dyDescent="0.3">
      <c r="A6500" s="264" t="str">
        <f t="shared" si="101"/>
        <v>BardolphIL</v>
      </c>
      <c r="B6500" s="269">
        <v>61416</v>
      </c>
      <c r="C6500" s="270" t="s">
        <v>5245</v>
      </c>
      <c r="D6500" s="270" t="s">
        <v>1289</v>
      </c>
      <c r="E6500" s="277" t="s">
        <v>1320</v>
      </c>
      <c r="F6500" s="279" t="s">
        <v>881</v>
      </c>
    </row>
    <row r="6501" spans="1:6" x14ac:dyDescent="0.3">
      <c r="A6501" s="264" t="str">
        <f t="shared" si="101"/>
        <v>GraymontIL</v>
      </c>
      <c r="B6501" s="269">
        <v>61743</v>
      </c>
      <c r="C6501" s="270" t="s">
        <v>5246</v>
      </c>
      <c r="D6501" s="270" t="s">
        <v>1289</v>
      </c>
      <c r="E6501" s="277" t="s">
        <v>1329</v>
      </c>
      <c r="F6501" s="279" t="s">
        <v>881</v>
      </c>
    </row>
    <row r="6502" spans="1:6" x14ac:dyDescent="0.3">
      <c r="A6502" s="264" t="str">
        <f t="shared" si="101"/>
        <v>HarristownIL</v>
      </c>
      <c r="B6502" s="269">
        <v>62537</v>
      </c>
      <c r="C6502" s="270" t="s">
        <v>5247</v>
      </c>
      <c r="D6502" s="270" t="s">
        <v>1289</v>
      </c>
      <c r="E6502" s="277" t="s">
        <v>929</v>
      </c>
      <c r="F6502" s="279" t="s">
        <v>881</v>
      </c>
    </row>
    <row r="6503" spans="1:6" x14ac:dyDescent="0.3">
      <c r="A6503" s="264" t="str">
        <f t="shared" si="101"/>
        <v>BulpittIL</v>
      </c>
      <c r="B6503" s="269">
        <v>62517</v>
      </c>
      <c r="C6503" s="270" t="s">
        <v>5248</v>
      </c>
      <c r="D6503" s="270" t="s">
        <v>1289</v>
      </c>
      <c r="E6503" s="277" t="s">
        <v>1341</v>
      </c>
      <c r="F6503" s="279" t="s">
        <v>881</v>
      </c>
    </row>
    <row r="6504" spans="1:6" x14ac:dyDescent="0.3">
      <c r="A6504" s="264" t="str">
        <f t="shared" si="101"/>
        <v>SherrardIL</v>
      </c>
      <c r="B6504" s="269">
        <v>61276</v>
      </c>
      <c r="C6504" s="270" t="s">
        <v>4941</v>
      </c>
      <c r="D6504" s="270" t="s">
        <v>1289</v>
      </c>
      <c r="E6504" s="277" t="s">
        <v>1228</v>
      </c>
      <c r="F6504" s="279" t="s">
        <v>881</v>
      </c>
    </row>
    <row r="6505" spans="1:6" x14ac:dyDescent="0.3">
      <c r="A6505" s="264" t="str">
        <f t="shared" si="101"/>
        <v>KanevilleIL</v>
      </c>
      <c r="B6505" s="269">
        <v>60144</v>
      </c>
      <c r="C6505" s="270" t="s">
        <v>5249</v>
      </c>
      <c r="D6505" s="270" t="s">
        <v>1289</v>
      </c>
      <c r="E6505" s="277" t="s">
        <v>927</v>
      </c>
      <c r="F6505" s="279" t="s">
        <v>881</v>
      </c>
    </row>
    <row r="6506" spans="1:6" x14ac:dyDescent="0.3">
      <c r="A6506" s="264" t="str">
        <f t="shared" si="101"/>
        <v>HenningIL</v>
      </c>
      <c r="B6506" s="269">
        <v>61848</v>
      </c>
      <c r="C6506" s="270" t="s">
        <v>5250</v>
      </c>
      <c r="D6506" s="270" t="s">
        <v>1289</v>
      </c>
      <c r="E6506" s="277" t="s">
        <v>1304</v>
      </c>
      <c r="F6506" s="279" t="s">
        <v>881</v>
      </c>
    </row>
    <row r="6507" spans="1:6" x14ac:dyDescent="0.3">
      <c r="A6507" s="264" t="str">
        <f t="shared" si="101"/>
        <v>Freeman SpurIL</v>
      </c>
      <c r="B6507" s="269">
        <v>62841</v>
      </c>
      <c r="C6507" s="270" t="s">
        <v>5251</v>
      </c>
      <c r="D6507" s="270" t="s">
        <v>1289</v>
      </c>
      <c r="E6507" s="277" t="s">
        <v>1296</v>
      </c>
      <c r="F6507" s="279" t="s">
        <v>881</v>
      </c>
    </row>
    <row r="6508" spans="1:6" x14ac:dyDescent="0.3">
      <c r="A6508" s="264" t="str">
        <f t="shared" si="101"/>
        <v>New BadenIL</v>
      </c>
      <c r="B6508" s="269">
        <v>62266</v>
      </c>
      <c r="C6508" s="270" t="s">
        <v>4897</v>
      </c>
      <c r="D6508" s="270" t="s">
        <v>1289</v>
      </c>
      <c r="E6508" s="277" t="s">
        <v>1339</v>
      </c>
      <c r="F6508" s="279" t="s">
        <v>881</v>
      </c>
    </row>
    <row r="6509" spans="1:6" x14ac:dyDescent="0.3">
      <c r="A6509" s="264" t="str">
        <f t="shared" si="101"/>
        <v>SciotaIL</v>
      </c>
      <c r="B6509" s="269">
        <v>61475</v>
      </c>
      <c r="C6509" s="270" t="s">
        <v>5252</v>
      </c>
      <c r="D6509" s="270" t="s">
        <v>1289</v>
      </c>
      <c r="E6509" s="277" t="s">
        <v>1320</v>
      </c>
      <c r="F6509" s="279" t="s">
        <v>881</v>
      </c>
    </row>
    <row r="6510" spans="1:6" x14ac:dyDescent="0.3">
      <c r="A6510" s="264" t="str">
        <f t="shared" si="101"/>
        <v>EolaIL</v>
      </c>
      <c r="B6510" s="269">
        <v>60519</v>
      </c>
      <c r="C6510" s="270" t="s">
        <v>5253</v>
      </c>
      <c r="D6510" s="270" t="s">
        <v>1289</v>
      </c>
      <c r="E6510" s="277" t="s">
        <v>927</v>
      </c>
      <c r="F6510" s="279" t="s">
        <v>881</v>
      </c>
    </row>
    <row r="6511" spans="1:6" x14ac:dyDescent="0.3">
      <c r="A6511" s="264" t="str">
        <f t="shared" si="101"/>
        <v>SawyervilleIL</v>
      </c>
      <c r="B6511" s="269">
        <v>62085</v>
      </c>
      <c r="C6511" s="270" t="s">
        <v>1570</v>
      </c>
      <c r="D6511" s="270" t="s">
        <v>1289</v>
      </c>
      <c r="E6511" s="277" t="s">
        <v>1339</v>
      </c>
      <c r="F6511" s="279" t="s">
        <v>881</v>
      </c>
    </row>
    <row r="6512" spans="1:6" x14ac:dyDescent="0.3">
      <c r="A6512" s="264" t="str">
        <f t="shared" si="101"/>
        <v>FithianIL</v>
      </c>
      <c r="B6512" s="269">
        <v>61857</v>
      </c>
      <c r="C6512" s="270" t="s">
        <v>5078</v>
      </c>
      <c r="D6512" s="270" t="s">
        <v>1289</v>
      </c>
      <c r="E6512" s="277" t="s">
        <v>1304</v>
      </c>
      <c r="F6512" s="279" t="s">
        <v>881</v>
      </c>
    </row>
    <row r="6513" spans="1:6" x14ac:dyDescent="0.3">
      <c r="A6513" s="264" t="str">
        <f t="shared" si="101"/>
        <v>KinsmanIL</v>
      </c>
      <c r="B6513" s="269">
        <v>60437</v>
      </c>
      <c r="C6513" s="270" t="s">
        <v>5254</v>
      </c>
      <c r="D6513" s="270" t="s">
        <v>1289</v>
      </c>
      <c r="E6513" s="277" t="s">
        <v>927</v>
      </c>
      <c r="F6513" s="279" t="s">
        <v>881</v>
      </c>
    </row>
    <row r="6514" spans="1:6" x14ac:dyDescent="0.3">
      <c r="A6514" s="264" t="str">
        <f t="shared" si="101"/>
        <v>CampusIL</v>
      </c>
      <c r="B6514" s="269">
        <v>60920</v>
      </c>
      <c r="C6514" s="270" t="s">
        <v>5255</v>
      </c>
      <c r="D6514" s="270" t="s">
        <v>1289</v>
      </c>
      <c r="E6514" s="277" t="s">
        <v>1329</v>
      </c>
      <c r="F6514" s="279" t="s">
        <v>881</v>
      </c>
    </row>
    <row r="6515" spans="1:6" x14ac:dyDescent="0.3">
      <c r="A6515" s="264" t="str">
        <f t="shared" si="101"/>
        <v>CollisonIL</v>
      </c>
      <c r="B6515" s="269">
        <v>61831</v>
      </c>
      <c r="C6515" s="270" t="s">
        <v>5256</v>
      </c>
      <c r="D6515" s="270" t="s">
        <v>1289</v>
      </c>
      <c r="E6515" s="277" t="s">
        <v>1304</v>
      </c>
      <c r="F6515" s="279" t="s">
        <v>881</v>
      </c>
    </row>
    <row r="6516" spans="1:6" x14ac:dyDescent="0.3">
      <c r="A6516" s="264" t="str">
        <f t="shared" si="101"/>
        <v>Bishop HillIL</v>
      </c>
      <c r="B6516" s="269">
        <v>61419</v>
      </c>
      <c r="C6516" s="270" t="s">
        <v>5257</v>
      </c>
      <c r="D6516" s="270" t="s">
        <v>1289</v>
      </c>
      <c r="E6516" s="277" t="s">
        <v>1228</v>
      </c>
      <c r="F6516" s="279" t="s">
        <v>881</v>
      </c>
    </row>
    <row r="6517" spans="1:6" x14ac:dyDescent="0.3">
      <c r="A6517" s="264" t="str">
        <f t="shared" si="101"/>
        <v>PalomaIL</v>
      </c>
      <c r="B6517" s="269">
        <v>62359</v>
      </c>
      <c r="C6517" s="270" t="s">
        <v>5258</v>
      </c>
      <c r="D6517" s="270" t="s">
        <v>1289</v>
      </c>
      <c r="E6517" s="277" t="s">
        <v>1331</v>
      </c>
      <c r="F6517" s="279" t="s">
        <v>881</v>
      </c>
    </row>
    <row r="6518" spans="1:6" x14ac:dyDescent="0.3">
      <c r="A6518" s="264" t="str">
        <f t="shared" si="101"/>
        <v>HooppoleIL</v>
      </c>
      <c r="B6518" s="269">
        <v>61258</v>
      </c>
      <c r="C6518" s="270" t="s">
        <v>5259</v>
      </c>
      <c r="D6518" s="270" t="s">
        <v>1289</v>
      </c>
      <c r="E6518" s="277" t="s">
        <v>1228</v>
      </c>
      <c r="F6518" s="279" t="s">
        <v>881</v>
      </c>
    </row>
    <row r="6519" spans="1:6" x14ac:dyDescent="0.3">
      <c r="A6519" s="264" t="str">
        <f t="shared" si="101"/>
        <v>SpeerIL</v>
      </c>
      <c r="B6519" s="269">
        <v>61479</v>
      </c>
      <c r="C6519" s="270" t="s">
        <v>5260</v>
      </c>
      <c r="D6519" s="270" t="s">
        <v>1289</v>
      </c>
      <c r="E6519" s="277" t="s">
        <v>1327</v>
      </c>
      <c r="F6519" s="279" t="s">
        <v>881</v>
      </c>
    </row>
    <row r="6520" spans="1:6" x14ac:dyDescent="0.3">
      <c r="A6520" s="264" t="str">
        <f t="shared" si="101"/>
        <v>Davis JunctionIL</v>
      </c>
      <c r="B6520" s="269">
        <v>61043</v>
      </c>
      <c r="C6520" s="270" t="s">
        <v>4932</v>
      </c>
      <c r="D6520" s="270" t="s">
        <v>1289</v>
      </c>
      <c r="E6520" s="277" t="s">
        <v>1333</v>
      </c>
      <c r="F6520" s="279" t="s">
        <v>881</v>
      </c>
    </row>
    <row r="6521" spans="1:6" x14ac:dyDescent="0.3">
      <c r="A6521" s="264" t="str">
        <f t="shared" si="101"/>
        <v>TonicaIL</v>
      </c>
      <c r="B6521" s="269">
        <v>61332</v>
      </c>
      <c r="C6521" s="270" t="s">
        <v>5026</v>
      </c>
      <c r="D6521" s="270" t="s">
        <v>1289</v>
      </c>
      <c r="E6521" s="277" t="s">
        <v>1323</v>
      </c>
      <c r="F6521" s="279" t="s">
        <v>881</v>
      </c>
    </row>
    <row r="6522" spans="1:6" x14ac:dyDescent="0.3">
      <c r="A6522" s="264" t="str">
        <f t="shared" si="101"/>
        <v>RaritanIL</v>
      </c>
      <c r="B6522" s="269">
        <v>61471</v>
      </c>
      <c r="C6522" s="270" t="s">
        <v>5261</v>
      </c>
      <c r="D6522" s="270" t="s">
        <v>1289</v>
      </c>
      <c r="E6522" s="277" t="s">
        <v>1221</v>
      </c>
      <c r="F6522" s="279" t="s">
        <v>881</v>
      </c>
    </row>
    <row r="6523" spans="1:6" x14ac:dyDescent="0.3">
      <c r="A6523" s="264" t="str">
        <f t="shared" si="101"/>
        <v>VarnaIL</v>
      </c>
      <c r="B6523" s="269">
        <v>61541</v>
      </c>
      <c r="C6523" s="270" t="s">
        <v>5025</v>
      </c>
      <c r="D6523" s="270" t="s">
        <v>1289</v>
      </c>
      <c r="E6523" s="277" t="s">
        <v>1327</v>
      </c>
      <c r="F6523" s="279" t="s">
        <v>881</v>
      </c>
    </row>
    <row r="6524" spans="1:6" x14ac:dyDescent="0.3">
      <c r="A6524" s="264" t="str">
        <f t="shared" si="101"/>
        <v>MaeystownIL</v>
      </c>
      <c r="B6524" s="269">
        <v>62256</v>
      </c>
      <c r="C6524" s="270" t="s">
        <v>5262</v>
      </c>
      <c r="D6524" s="270" t="s">
        <v>1289</v>
      </c>
      <c r="E6524" s="277" t="s">
        <v>1339</v>
      </c>
      <c r="F6524" s="279" t="s">
        <v>881</v>
      </c>
    </row>
    <row r="6525" spans="1:6" x14ac:dyDescent="0.3">
      <c r="A6525" s="264" t="str">
        <f t="shared" si="101"/>
        <v>LaneIL</v>
      </c>
      <c r="B6525" s="269">
        <v>61750</v>
      </c>
      <c r="C6525" s="270" t="s">
        <v>5263</v>
      </c>
      <c r="D6525" s="270" t="s">
        <v>1289</v>
      </c>
      <c r="E6525" s="277" t="s">
        <v>1291</v>
      </c>
      <c r="F6525" s="279" t="s">
        <v>881</v>
      </c>
    </row>
    <row r="6526" spans="1:6" x14ac:dyDescent="0.3">
      <c r="A6526" s="264" t="str">
        <f t="shared" si="101"/>
        <v>EldenaIL</v>
      </c>
      <c r="B6526" s="269">
        <v>61324</v>
      </c>
      <c r="C6526" s="270" t="s">
        <v>5264</v>
      </c>
      <c r="D6526" s="270" t="s">
        <v>1289</v>
      </c>
      <c r="E6526" s="277" t="s">
        <v>1308</v>
      </c>
      <c r="F6526" s="279" t="s">
        <v>881</v>
      </c>
    </row>
    <row r="6527" spans="1:6" x14ac:dyDescent="0.3">
      <c r="A6527" s="264" t="str">
        <f t="shared" si="101"/>
        <v>La MoilleIL</v>
      </c>
      <c r="B6527" s="269">
        <v>61374</v>
      </c>
      <c r="C6527" s="270" t="s">
        <v>5036</v>
      </c>
      <c r="D6527" s="270" t="s">
        <v>1289</v>
      </c>
      <c r="E6527" s="277" t="s">
        <v>1323</v>
      </c>
      <c r="F6527" s="279" t="s">
        <v>881</v>
      </c>
    </row>
    <row r="6528" spans="1:6" x14ac:dyDescent="0.3">
      <c r="A6528" s="264" t="str">
        <f t="shared" si="101"/>
        <v>PoloIL</v>
      </c>
      <c r="B6528" s="269">
        <v>61091</v>
      </c>
      <c r="C6528" s="270" t="s">
        <v>4902</v>
      </c>
      <c r="D6528" s="270" t="s">
        <v>1289</v>
      </c>
      <c r="E6528" s="277" t="s">
        <v>1333</v>
      </c>
      <c r="F6528" s="279" t="s">
        <v>881</v>
      </c>
    </row>
    <row r="6529" spans="1:6" x14ac:dyDescent="0.3">
      <c r="A6529" s="264" t="str">
        <f t="shared" si="101"/>
        <v>TriumphIL</v>
      </c>
      <c r="B6529" s="269">
        <v>61371</v>
      </c>
      <c r="C6529" s="270" t="s">
        <v>5265</v>
      </c>
      <c r="D6529" s="270" t="s">
        <v>1289</v>
      </c>
      <c r="E6529" s="277" t="s">
        <v>1323</v>
      </c>
      <c r="F6529" s="279" t="s">
        <v>881</v>
      </c>
    </row>
    <row r="6530" spans="1:6" x14ac:dyDescent="0.3">
      <c r="A6530" s="264" t="str">
        <f t="shared" si="101"/>
        <v>East MolineIL</v>
      </c>
      <c r="B6530" s="269">
        <v>61236</v>
      </c>
      <c r="C6530" s="270" t="s">
        <v>4725</v>
      </c>
      <c r="D6530" s="270" t="s">
        <v>1289</v>
      </c>
      <c r="E6530" s="277" t="s">
        <v>1228</v>
      </c>
      <c r="F6530" s="279" t="s">
        <v>881</v>
      </c>
    </row>
    <row r="6531" spans="1:6" x14ac:dyDescent="0.3">
      <c r="A6531" s="264" t="str">
        <f t="shared" si="101"/>
        <v>LincolnIL</v>
      </c>
      <c r="B6531" s="269">
        <v>61751</v>
      </c>
      <c r="C6531" s="270" t="s">
        <v>1224</v>
      </c>
      <c r="D6531" s="270" t="s">
        <v>1289</v>
      </c>
      <c r="E6531" s="277" t="s">
        <v>1224</v>
      </c>
      <c r="F6531" s="279" t="s">
        <v>881</v>
      </c>
    </row>
    <row r="6532" spans="1:6" x14ac:dyDescent="0.3">
      <c r="A6532" s="264" t="str">
        <f t="shared" ref="A6532:A6595" si="102">CONCATENATE(C6532,D6532)</f>
        <v>Camp GroveIL</v>
      </c>
      <c r="B6532" s="269">
        <v>61424</v>
      </c>
      <c r="C6532" s="270" t="s">
        <v>5266</v>
      </c>
      <c r="D6532" s="270" t="s">
        <v>1289</v>
      </c>
      <c r="E6532" s="277" t="s">
        <v>1327</v>
      </c>
      <c r="F6532" s="279" t="s">
        <v>881</v>
      </c>
    </row>
    <row r="6533" spans="1:6" x14ac:dyDescent="0.3">
      <c r="A6533" s="264" t="str">
        <f t="shared" si="102"/>
        <v>DecaturIL</v>
      </c>
      <c r="B6533" s="269">
        <v>62532</v>
      </c>
      <c r="C6533" s="270" t="s">
        <v>929</v>
      </c>
      <c r="D6533" s="270" t="s">
        <v>1289</v>
      </c>
      <c r="E6533" s="277" t="s">
        <v>929</v>
      </c>
      <c r="F6533" s="279" t="s">
        <v>881</v>
      </c>
    </row>
    <row r="6534" spans="1:6" x14ac:dyDescent="0.3">
      <c r="A6534" s="264" t="str">
        <f t="shared" si="102"/>
        <v>CornlandIL</v>
      </c>
      <c r="B6534" s="269">
        <v>62519</v>
      </c>
      <c r="C6534" s="270" t="s">
        <v>5267</v>
      </c>
      <c r="D6534" s="270" t="s">
        <v>1289</v>
      </c>
      <c r="E6534" s="277" t="s">
        <v>1224</v>
      </c>
      <c r="F6534" s="279" t="s">
        <v>881</v>
      </c>
    </row>
    <row r="6535" spans="1:6" x14ac:dyDescent="0.3">
      <c r="A6535" s="264" t="str">
        <f t="shared" si="102"/>
        <v>EssexIL</v>
      </c>
      <c r="B6535" s="269">
        <v>60969</v>
      </c>
      <c r="C6535" s="270" t="s">
        <v>3260</v>
      </c>
      <c r="D6535" s="270" t="s">
        <v>1289</v>
      </c>
      <c r="E6535" s="277" t="s">
        <v>1317</v>
      </c>
      <c r="F6535" s="279" t="s">
        <v>881</v>
      </c>
    </row>
    <row r="6536" spans="1:6" x14ac:dyDescent="0.3">
      <c r="A6536" s="264" t="str">
        <f t="shared" si="102"/>
        <v>AmboyIL</v>
      </c>
      <c r="B6536" s="269">
        <v>61331</v>
      </c>
      <c r="C6536" s="270" t="s">
        <v>4900</v>
      </c>
      <c r="D6536" s="270" t="s">
        <v>1289</v>
      </c>
      <c r="E6536" s="277" t="s">
        <v>1308</v>
      </c>
      <c r="F6536" s="279" t="s">
        <v>881</v>
      </c>
    </row>
    <row r="6537" spans="1:6" x14ac:dyDescent="0.3">
      <c r="A6537" s="264" t="str">
        <f t="shared" si="102"/>
        <v>NachusaIL</v>
      </c>
      <c r="B6537" s="269">
        <v>61057</v>
      </c>
      <c r="C6537" s="270" t="s">
        <v>5268</v>
      </c>
      <c r="D6537" s="270" t="s">
        <v>1289</v>
      </c>
      <c r="E6537" s="277" t="s">
        <v>1308</v>
      </c>
      <c r="F6537" s="279" t="s">
        <v>881</v>
      </c>
    </row>
    <row r="6538" spans="1:6" x14ac:dyDescent="0.3">
      <c r="A6538" s="264" t="str">
        <f t="shared" si="102"/>
        <v>OhioIL</v>
      </c>
      <c r="B6538" s="269">
        <v>61328</v>
      </c>
      <c r="C6538" s="270" t="s">
        <v>5091</v>
      </c>
      <c r="D6538" s="270" t="s">
        <v>1289</v>
      </c>
      <c r="E6538" s="277" t="s">
        <v>1323</v>
      </c>
      <c r="F6538" s="279" t="s">
        <v>881</v>
      </c>
    </row>
    <row r="6539" spans="1:6" x14ac:dyDescent="0.3">
      <c r="A6539" s="264" t="str">
        <f t="shared" si="102"/>
        <v>HueyIL</v>
      </c>
      <c r="B6539" s="269">
        <v>62252</v>
      </c>
      <c r="C6539" s="270" t="s">
        <v>5269</v>
      </c>
      <c r="D6539" s="270" t="s">
        <v>1289</v>
      </c>
      <c r="E6539" s="277" t="s">
        <v>1339</v>
      </c>
      <c r="F6539" s="279" t="s">
        <v>881</v>
      </c>
    </row>
    <row r="6540" spans="1:6" x14ac:dyDescent="0.3">
      <c r="A6540" s="264" t="str">
        <f t="shared" si="102"/>
        <v>LovejoyIL</v>
      </c>
      <c r="B6540" s="269">
        <v>62059</v>
      </c>
      <c r="C6540" s="270" t="s">
        <v>4196</v>
      </c>
      <c r="D6540" s="270" t="s">
        <v>1289</v>
      </c>
      <c r="E6540" s="277" t="s">
        <v>1339</v>
      </c>
      <c r="F6540" s="279" t="s">
        <v>881</v>
      </c>
    </row>
    <row r="6541" spans="1:6" x14ac:dyDescent="0.3">
      <c r="A6541" s="264" t="str">
        <f t="shared" si="102"/>
        <v>West LafayetteIN</v>
      </c>
      <c r="B6541" s="269">
        <v>47906</v>
      </c>
      <c r="C6541" s="270" t="s">
        <v>5270</v>
      </c>
      <c r="D6541" s="270" t="s">
        <v>1342</v>
      </c>
      <c r="E6541" s="277" t="s">
        <v>1374</v>
      </c>
      <c r="F6541" s="279" t="s">
        <v>881</v>
      </c>
    </row>
    <row r="6542" spans="1:6" x14ac:dyDescent="0.3">
      <c r="A6542" s="264" t="str">
        <f t="shared" si="102"/>
        <v>Crown PointIN</v>
      </c>
      <c r="B6542" s="269">
        <v>46307</v>
      </c>
      <c r="C6542" s="270" t="s">
        <v>5271</v>
      </c>
      <c r="D6542" s="270" t="s">
        <v>1342</v>
      </c>
      <c r="E6542" s="277" t="s">
        <v>927</v>
      </c>
      <c r="F6542" s="279" t="s">
        <v>881</v>
      </c>
    </row>
    <row r="6543" spans="1:6" x14ac:dyDescent="0.3">
      <c r="A6543" s="264" t="str">
        <f t="shared" si="102"/>
        <v>IndianapolisIN</v>
      </c>
      <c r="B6543" s="269">
        <v>46227</v>
      </c>
      <c r="C6543" s="270" t="s">
        <v>5272</v>
      </c>
      <c r="D6543" s="270" t="s">
        <v>1342</v>
      </c>
      <c r="E6543" s="277" t="s">
        <v>1368</v>
      </c>
      <c r="F6543" s="279" t="s">
        <v>881</v>
      </c>
    </row>
    <row r="6544" spans="1:6" x14ac:dyDescent="0.3">
      <c r="A6544" s="264" t="str">
        <f t="shared" si="102"/>
        <v>GreenwoodIN</v>
      </c>
      <c r="B6544" s="269">
        <v>46143</v>
      </c>
      <c r="C6544" s="270" t="s">
        <v>1707</v>
      </c>
      <c r="D6544" s="270" t="s">
        <v>1342</v>
      </c>
      <c r="E6544" s="277" t="s">
        <v>1368</v>
      </c>
      <c r="F6544" s="279" t="s">
        <v>881</v>
      </c>
    </row>
    <row r="6545" spans="1:6" x14ac:dyDescent="0.3">
      <c r="A6545" s="264" t="str">
        <f t="shared" si="102"/>
        <v>New AlbanyIN</v>
      </c>
      <c r="B6545" s="269">
        <v>47150</v>
      </c>
      <c r="C6545" s="270" t="s">
        <v>5273</v>
      </c>
      <c r="D6545" s="270" t="s">
        <v>1342</v>
      </c>
      <c r="E6545" s="277" t="s">
        <v>1377</v>
      </c>
      <c r="F6545" s="279" t="s">
        <v>881</v>
      </c>
    </row>
    <row r="6546" spans="1:6" x14ac:dyDescent="0.3">
      <c r="A6546" s="264" t="str">
        <f t="shared" si="102"/>
        <v>JeffersonvilleIN</v>
      </c>
      <c r="B6546" s="269">
        <v>47130</v>
      </c>
      <c r="C6546" s="270" t="s">
        <v>4136</v>
      </c>
      <c r="D6546" s="270" t="s">
        <v>1342</v>
      </c>
      <c r="E6546" s="277" t="s">
        <v>1377</v>
      </c>
      <c r="F6546" s="279" t="s">
        <v>881</v>
      </c>
    </row>
    <row r="6547" spans="1:6" x14ac:dyDescent="0.3">
      <c r="A6547" s="264" t="str">
        <f t="shared" si="102"/>
        <v>CarmelIN</v>
      </c>
      <c r="B6547" s="269">
        <v>46032</v>
      </c>
      <c r="C6547" s="270" t="s">
        <v>5274</v>
      </c>
      <c r="D6547" s="270" t="s">
        <v>1342</v>
      </c>
      <c r="E6547" s="277" t="s">
        <v>1368</v>
      </c>
      <c r="F6547" s="279" t="s">
        <v>881</v>
      </c>
    </row>
    <row r="6548" spans="1:6" x14ac:dyDescent="0.3">
      <c r="A6548" s="264" t="str">
        <f t="shared" si="102"/>
        <v>BloomingtonIN</v>
      </c>
      <c r="B6548" s="269">
        <v>47401</v>
      </c>
      <c r="C6548" s="270" t="s">
        <v>1291</v>
      </c>
      <c r="D6548" s="270" t="s">
        <v>1342</v>
      </c>
      <c r="E6548" s="277" t="s">
        <v>1291</v>
      </c>
      <c r="F6548" s="279" t="s">
        <v>881</v>
      </c>
    </row>
    <row r="6549" spans="1:6" x14ac:dyDescent="0.3">
      <c r="A6549" s="264" t="str">
        <f t="shared" si="102"/>
        <v>Michigan CityIN</v>
      </c>
      <c r="B6549" s="269">
        <v>46360</v>
      </c>
      <c r="C6549" s="270" t="s">
        <v>5275</v>
      </c>
      <c r="D6549" s="270" t="s">
        <v>1342</v>
      </c>
      <c r="E6549" s="277" t="s">
        <v>1381</v>
      </c>
      <c r="F6549" s="279" t="s">
        <v>881</v>
      </c>
    </row>
    <row r="6550" spans="1:6" x14ac:dyDescent="0.3">
      <c r="A6550" s="264" t="str">
        <f t="shared" si="102"/>
        <v>RichmondIN</v>
      </c>
      <c r="B6550" s="269">
        <v>47374</v>
      </c>
      <c r="C6550" s="270" t="s">
        <v>1393</v>
      </c>
      <c r="D6550" s="270" t="s">
        <v>1342</v>
      </c>
      <c r="E6550" s="277" t="s">
        <v>1393</v>
      </c>
      <c r="F6550" s="279" t="s">
        <v>881</v>
      </c>
    </row>
    <row r="6551" spans="1:6" x14ac:dyDescent="0.3">
      <c r="A6551" s="264" t="str">
        <f t="shared" si="102"/>
        <v>ColumbusIN</v>
      </c>
      <c r="B6551" s="269">
        <v>47201</v>
      </c>
      <c r="C6551" s="270" t="s">
        <v>922</v>
      </c>
      <c r="D6551" s="270" t="s">
        <v>1342</v>
      </c>
      <c r="E6551" s="277" t="s">
        <v>922</v>
      </c>
      <c r="F6551" s="279" t="s">
        <v>881</v>
      </c>
    </row>
    <row r="6552" spans="1:6" x14ac:dyDescent="0.3">
      <c r="A6552" s="264" t="str">
        <f t="shared" si="102"/>
        <v>IndianapolisIN</v>
      </c>
      <c r="B6552" s="269">
        <v>46226</v>
      </c>
      <c r="C6552" s="270" t="s">
        <v>5272</v>
      </c>
      <c r="D6552" s="270" t="s">
        <v>1342</v>
      </c>
      <c r="E6552" s="277" t="s">
        <v>1368</v>
      </c>
      <c r="F6552" s="279" t="s">
        <v>881</v>
      </c>
    </row>
    <row r="6553" spans="1:6" x14ac:dyDescent="0.3">
      <c r="A6553" s="264" t="str">
        <f t="shared" si="102"/>
        <v>La PorteIN</v>
      </c>
      <c r="B6553" s="269">
        <v>46350</v>
      </c>
      <c r="C6553" s="270" t="s">
        <v>5276</v>
      </c>
      <c r="D6553" s="270" t="s">
        <v>1342</v>
      </c>
      <c r="E6553" s="277" t="s">
        <v>1381</v>
      </c>
      <c r="F6553" s="279" t="s">
        <v>881</v>
      </c>
    </row>
    <row r="6554" spans="1:6" x14ac:dyDescent="0.3">
      <c r="A6554" s="264" t="str">
        <f t="shared" si="102"/>
        <v>LafayetteIN</v>
      </c>
      <c r="B6554" s="269">
        <v>47905</v>
      </c>
      <c r="C6554" s="270" t="s">
        <v>1297</v>
      </c>
      <c r="D6554" s="270" t="s">
        <v>1342</v>
      </c>
      <c r="E6554" s="277" t="s">
        <v>1374</v>
      </c>
      <c r="F6554" s="279" t="s">
        <v>881</v>
      </c>
    </row>
    <row r="6555" spans="1:6" x14ac:dyDescent="0.3">
      <c r="A6555" s="264" t="str">
        <f t="shared" si="102"/>
        <v>IndianapolisIN</v>
      </c>
      <c r="B6555" s="269">
        <v>46220</v>
      </c>
      <c r="C6555" s="270" t="s">
        <v>5272</v>
      </c>
      <c r="D6555" s="270" t="s">
        <v>1342</v>
      </c>
      <c r="E6555" s="277" t="s">
        <v>1368</v>
      </c>
      <c r="F6555" s="279" t="s">
        <v>881</v>
      </c>
    </row>
    <row r="6556" spans="1:6" x14ac:dyDescent="0.3">
      <c r="A6556" s="264" t="str">
        <f t="shared" si="102"/>
        <v>IndianapolisIN</v>
      </c>
      <c r="B6556" s="269">
        <v>46237</v>
      </c>
      <c r="C6556" s="270" t="s">
        <v>5272</v>
      </c>
      <c r="D6556" s="270" t="s">
        <v>1342</v>
      </c>
      <c r="E6556" s="277" t="s">
        <v>1368</v>
      </c>
      <c r="F6556" s="279" t="s">
        <v>881</v>
      </c>
    </row>
    <row r="6557" spans="1:6" x14ac:dyDescent="0.3">
      <c r="A6557" s="264" t="str">
        <f t="shared" si="102"/>
        <v>FishersIN</v>
      </c>
      <c r="B6557" s="269">
        <v>46038</v>
      </c>
      <c r="C6557" s="270" t="s">
        <v>5277</v>
      </c>
      <c r="D6557" s="270" t="s">
        <v>1342</v>
      </c>
      <c r="E6557" s="277" t="s">
        <v>1368</v>
      </c>
      <c r="F6557" s="279" t="s">
        <v>881</v>
      </c>
    </row>
    <row r="6558" spans="1:6" x14ac:dyDescent="0.3">
      <c r="A6558" s="264" t="str">
        <f t="shared" si="102"/>
        <v>NoblesvilleIN</v>
      </c>
      <c r="B6558" s="269">
        <v>46060</v>
      </c>
      <c r="C6558" s="270" t="s">
        <v>5278</v>
      </c>
      <c r="D6558" s="270" t="s">
        <v>1342</v>
      </c>
      <c r="E6558" s="277" t="s">
        <v>1368</v>
      </c>
      <c r="F6558" s="279" t="s">
        <v>881</v>
      </c>
    </row>
    <row r="6559" spans="1:6" x14ac:dyDescent="0.3">
      <c r="A6559" s="264" t="str">
        <f t="shared" si="102"/>
        <v>LafayetteIN</v>
      </c>
      <c r="B6559" s="269">
        <v>47909</v>
      </c>
      <c r="C6559" s="270" t="s">
        <v>1297</v>
      </c>
      <c r="D6559" s="270" t="s">
        <v>1342</v>
      </c>
      <c r="E6559" s="277" t="s">
        <v>1374</v>
      </c>
      <c r="F6559" s="279" t="s">
        <v>881</v>
      </c>
    </row>
    <row r="6560" spans="1:6" x14ac:dyDescent="0.3">
      <c r="A6560" s="264" t="str">
        <f t="shared" si="102"/>
        <v>ElkhartIN</v>
      </c>
      <c r="B6560" s="269">
        <v>46514</v>
      </c>
      <c r="C6560" s="270" t="s">
        <v>4390</v>
      </c>
      <c r="D6560" s="270" t="s">
        <v>1342</v>
      </c>
      <c r="E6560" s="277" t="s">
        <v>1356</v>
      </c>
      <c r="F6560" s="279" t="s">
        <v>881</v>
      </c>
    </row>
    <row r="6561" spans="1:6" x14ac:dyDescent="0.3">
      <c r="A6561" s="264" t="str">
        <f t="shared" si="102"/>
        <v>IndianapolisIN</v>
      </c>
      <c r="B6561" s="269">
        <v>46254</v>
      </c>
      <c r="C6561" s="270" t="s">
        <v>5272</v>
      </c>
      <c r="D6561" s="270" t="s">
        <v>1342</v>
      </c>
      <c r="E6561" s="277" t="s">
        <v>1368</v>
      </c>
      <c r="F6561" s="279" t="s">
        <v>881</v>
      </c>
    </row>
    <row r="6562" spans="1:6" x14ac:dyDescent="0.3">
      <c r="A6562" s="264" t="str">
        <f t="shared" si="102"/>
        <v>GreenfieldIN</v>
      </c>
      <c r="B6562" s="269">
        <v>46140</v>
      </c>
      <c r="C6562" s="270" t="s">
        <v>2803</v>
      </c>
      <c r="D6562" s="270" t="s">
        <v>1342</v>
      </c>
      <c r="E6562" s="277" t="s">
        <v>1368</v>
      </c>
      <c r="F6562" s="279" t="s">
        <v>881</v>
      </c>
    </row>
    <row r="6563" spans="1:6" x14ac:dyDescent="0.3">
      <c r="A6563" s="264" t="str">
        <f t="shared" si="102"/>
        <v>ValparaisoIN</v>
      </c>
      <c r="B6563" s="269">
        <v>46383</v>
      </c>
      <c r="C6563" s="270" t="s">
        <v>3893</v>
      </c>
      <c r="D6563" s="270" t="s">
        <v>1342</v>
      </c>
      <c r="E6563" s="277" t="s">
        <v>927</v>
      </c>
      <c r="F6563" s="279" t="s">
        <v>881</v>
      </c>
    </row>
    <row r="6564" spans="1:6" x14ac:dyDescent="0.3">
      <c r="A6564" s="264" t="str">
        <f t="shared" si="102"/>
        <v>MerrillvilleIN</v>
      </c>
      <c r="B6564" s="269">
        <v>46410</v>
      </c>
      <c r="C6564" s="270" t="s">
        <v>5279</v>
      </c>
      <c r="D6564" s="270" t="s">
        <v>1342</v>
      </c>
      <c r="E6564" s="277" t="s">
        <v>927</v>
      </c>
      <c r="F6564" s="279" t="s">
        <v>881</v>
      </c>
    </row>
    <row r="6565" spans="1:6" x14ac:dyDescent="0.3">
      <c r="A6565" s="264" t="str">
        <f t="shared" si="102"/>
        <v>KokomoIN</v>
      </c>
      <c r="B6565" s="269">
        <v>46901</v>
      </c>
      <c r="C6565" s="270" t="s">
        <v>1372</v>
      </c>
      <c r="D6565" s="270" t="s">
        <v>1342</v>
      </c>
      <c r="E6565" s="277" t="s">
        <v>1372</v>
      </c>
      <c r="F6565" s="279" t="s">
        <v>881</v>
      </c>
    </row>
    <row r="6566" spans="1:6" x14ac:dyDescent="0.3">
      <c r="A6566" s="264" t="str">
        <f t="shared" si="102"/>
        <v>KokomoIN</v>
      </c>
      <c r="B6566" s="269">
        <v>46902</v>
      </c>
      <c r="C6566" s="270" t="s">
        <v>1372</v>
      </c>
      <c r="D6566" s="270" t="s">
        <v>1342</v>
      </c>
      <c r="E6566" s="277" t="s">
        <v>1372</v>
      </c>
      <c r="F6566" s="279" t="s">
        <v>881</v>
      </c>
    </row>
    <row r="6567" spans="1:6" x14ac:dyDescent="0.3">
      <c r="A6567" s="264" t="str">
        <f t="shared" si="102"/>
        <v>FishersIN</v>
      </c>
      <c r="B6567" s="269">
        <v>46037</v>
      </c>
      <c r="C6567" s="270" t="s">
        <v>5277</v>
      </c>
      <c r="D6567" s="270" t="s">
        <v>1342</v>
      </c>
      <c r="E6567" s="277" t="s">
        <v>1368</v>
      </c>
      <c r="F6567" s="279" t="s">
        <v>881</v>
      </c>
    </row>
    <row r="6568" spans="1:6" x14ac:dyDescent="0.3">
      <c r="A6568" s="264" t="str">
        <f t="shared" si="102"/>
        <v>PortageIN</v>
      </c>
      <c r="B6568" s="269">
        <v>46368</v>
      </c>
      <c r="C6568" s="270" t="s">
        <v>5280</v>
      </c>
      <c r="D6568" s="270" t="s">
        <v>1342</v>
      </c>
      <c r="E6568" s="277" t="s">
        <v>927</v>
      </c>
      <c r="F6568" s="279" t="s">
        <v>881</v>
      </c>
    </row>
    <row r="6569" spans="1:6" x14ac:dyDescent="0.3">
      <c r="A6569" s="264" t="str">
        <f t="shared" si="102"/>
        <v>ValparaisoIN</v>
      </c>
      <c r="B6569" s="269">
        <v>46385</v>
      </c>
      <c r="C6569" s="270" t="s">
        <v>3893</v>
      </c>
      <c r="D6569" s="270" t="s">
        <v>1342</v>
      </c>
      <c r="E6569" s="277" t="s">
        <v>927</v>
      </c>
      <c r="F6569" s="279" t="s">
        <v>881</v>
      </c>
    </row>
    <row r="6570" spans="1:6" x14ac:dyDescent="0.3">
      <c r="A6570" s="264" t="str">
        <f t="shared" si="102"/>
        <v>IndianapolisIN</v>
      </c>
      <c r="B6570" s="269">
        <v>46219</v>
      </c>
      <c r="C6570" s="270" t="s">
        <v>5272</v>
      </c>
      <c r="D6570" s="270" t="s">
        <v>1342</v>
      </c>
      <c r="E6570" s="277" t="s">
        <v>1368</v>
      </c>
      <c r="F6570" s="279" t="s">
        <v>881</v>
      </c>
    </row>
    <row r="6571" spans="1:6" x14ac:dyDescent="0.3">
      <c r="A6571" s="264" t="str">
        <f t="shared" si="102"/>
        <v>IndianapolisIN</v>
      </c>
      <c r="B6571" s="269">
        <v>46224</v>
      </c>
      <c r="C6571" s="270" t="s">
        <v>5272</v>
      </c>
      <c r="D6571" s="270" t="s">
        <v>1342</v>
      </c>
      <c r="E6571" s="277" t="s">
        <v>1368</v>
      </c>
      <c r="F6571" s="279" t="s">
        <v>881</v>
      </c>
    </row>
    <row r="6572" spans="1:6" x14ac:dyDescent="0.3">
      <c r="A6572" s="264" t="str">
        <f t="shared" si="102"/>
        <v>IndianapolisIN</v>
      </c>
      <c r="B6572" s="269">
        <v>46203</v>
      </c>
      <c r="C6572" s="270" t="s">
        <v>5272</v>
      </c>
      <c r="D6572" s="270" t="s">
        <v>1342</v>
      </c>
      <c r="E6572" s="277" t="s">
        <v>1368</v>
      </c>
      <c r="F6572" s="279" t="s">
        <v>881</v>
      </c>
    </row>
    <row r="6573" spans="1:6" x14ac:dyDescent="0.3">
      <c r="A6573" s="264" t="str">
        <f t="shared" si="102"/>
        <v>Fort WayneIN</v>
      </c>
      <c r="B6573" s="269">
        <v>46835</v>
      </c>
      <c r="C6573" s="270" t="s">
        <v>1360</v>
      </c>
      <c r="D6573" s="270" t="s">
        <v>1342</v>
      </c>
      <c r="E6573" s="277" t="s">
        <v>1360</v>
      </c>
      <c r="F6573" s="279" t="s">
        <v>881</v>
      </c>
    </row>
    <row r="6574" spans="1:6" x14ac:dyDescent="0.3">
      <c r="A6574" s="264" t="str">
        <f t="shared" si="102"/>
        <v>BrownsburgIN</v>
      </c>
      <c r="B6574" s="269">
        <v>46112</v>
      </c>
      <c r="C6574" s="270" t="s">
        <v>5281</v>
      </c>
      <c r="D6574" s="270" t="s">
        <v>1342</v>
      </c>
      <c r="E6574" s="277" t="s">
        <v>1368</v>
      </c>
      <c r="F6574" s="279" t="s">
        <v>881</v>
      </c>
    </row>
    <row r="6575" spans="1:6" x14ac:dyDescent="0.3">
      <c r="A6575" s="264" t="str">
        <f t="shared" si="102"/>
        <v>IndianapolisIN</v>
      </c>
      <c r="B6575" s="269">
        <v>46260</v>
      </c>
      <c r="C6575" s="270" t="s">
        <v>5272</v>
      </c>
      <c r="D6575" s="270" t="s">
        <v>1342</v>
      </c>
      <c r="E6575" s="277" t="s">
        <v>1368</v>
      </c>
      <c r="F6575" s="279" t="s">
        <v>881</v>
      </c>
    </row>
    <row r="6576" spans="1:6" x14ac:dyDescent="0.3">
      <c r="A6576" s="264" t="str">
        <f t="shared" si="102"/>
        <v>BloomingtonIN</v>
      </c>
      <c r="B6576" s="269">
        <v>47403</v>
      </c>
      <c r="C6576" s="270" t="s">
        <v>1291</v>
      </c>
      <c r="D6576" s="270" t="s">
        <v>1342</v>
      </c>
      <c r="E6576" s="277" t="s">
        <v>1291</v>
      </c>
      <c r="F6576" s="279" t="s">
        <v>881</v>
      </c>
    </row>
    <row r="6577" spans="1:6" x14ac:dyDescent="0.3">
      <c r="A6577" s="264" t="str">
        <f t="shared" si="102"/>
        <v>NewburghIN</v>
      </c>
      <c r="B6577" s="269">
        <v>47630</v>
      </c>
      <c r="C6577" s="270" t="s">
        <v>5282</v>
      </c>
      <c r="D6577" s="270" t="s">
        <v>1342</v>
      </c>
      <c r="E6577" s="277" t="s">
        <v>1358</v>
      </c>
      <c r="F6577" s="279" t="s">
        <v>881</v>
      </c>
    </row>
    <row r="6578" spans="1:6" x14ac:dyDescent="0.3">
      <c r="A6578" s="264" t="str">
        <f t="shared" si="102"/>
        <v>AvonIN</v>
      </c>
      <c r="B6578" s="269">
        <v>46123</v>
      </c>
      <c r="C6578" s="270" t="s">
        <v>3298</v>
      </c>
      <c r="D6578" s="270" t="s">
        <v>1342</v>
      </c>
      <c r="E6578" s="277" t="s">
        <v>1368</v>
      </c>
      <c r="F6578" s="279" t="s">
        <v>881</v>
      </c>
    </row>
    <row r="6579" spans="1:6" x14ac:dyDescent="0.3">
      <c r="A6579" s="264" t="str">
        <f t="shared" si="102"/>
        <v>EvansvilleIN</v>
      </c>
      <c r="B6579" s="269">
        <v>47714</v>
      </c>
      <c r="C6579" s="270" t="s">
        <v>1358</v>
      </c>
      <c r="D6579" s="270" t="s">
        <v>1342</v>
      </c>
      <c r="E6579" s="277" t="s">
        <v>1358</v>
      </c>
      <c r="F6579" s="279" t="s">
        <v>881</v>
      </c>
    </row>
    <row r="6580" spans="1:6" x14ac:dyDescent="0.3">
      <c r="A6580" s="264" t="str">
        <f t="shared" si="102"/>
        <v>WestfieldIN</v>
      </c>
      <c r="B6580" s="269">
        <v>46074</v>
      </c>
      <c r="C6580" s="270" t="s">
        <v>4461</v>
      </c>
      <c r="D6580" s="270" t="s">
        <v>1342</v>
      </c>
      <c r="E6580" s="277" t="s">
        <v>1368</v>
      </c>
      <c r="F6580" s="279" t="s">
        <v>881</v>
      </c>
    </row>
    <row r="6581" spans="1:6" x14ac:dyDescent="0.3">
      <c r="A6581" s="264" t="str">
        <f t="shared" si="102"/>
        <v>EvansvilleIN</v>
      </c>
      <c r="B6581" s="269">
        <v>47715</v>
      </c>
      <c r="C6581" s="270" t="s">
        <v>1358</v>
      </c>
      <c r="D6581" s="270" t="s">
        <v>1342</v>
      </c>
      <c r="E6581" s="277" t="s">
        <v>1358</v>
      </c>
      <c r="F6581" s="279" t="s">
        <v>881</v>
      </c>
    </row>
    <row r="6582" spans="1:6" x14ac:dyDescent="0.3">
      <c r="A6582" s="264" t="str">
        <f t="shared" si="102"/>
        <v>PlainfieldIN</v>
      </c>
      <c r="B6582" s="269">
        <v>46168</v>
      </c>
      <c r="C6582" s="270" t="s">
        <v>3495</v>
      </c>
      <c r="D6582" s="270" t="s">
        <v>1342</v>
      </c>
      <c r="E6582" s="277" t="s">
        <v>1368</v>
      </c>
      <c r="F6582" s="279" t="s">
        <v>881</v>
      </c>
    </row>
    <row r="6583" spans="1:6" x14ac:dyDescent="0.3">
      <c r="A6583" s="264" t="str">
        <f t="shared" si="102"/>
        <v>NoblesvilleIN</v>
      </c>
      <c r="B6583" s="269">
        <v>46062</v>
      </c>
      <c r="C6583" s="270" t="s">
        <v>5278</v>
      </c>
      <c r="D6583" s="270" t="s">
        <v>1342</v>
      </c>
      <c r="E6583" s="277" t="s">
        <v>1368</v>
      </c>
      <c r="F6583" s="279" t="s">
        <v>881</v>
      </c>
    </row>
    <row r="6584" spans="1:6" x14ac:dyDescent="0.3">
      <c r="A6584" s="264" t="str">
        <f t="shared" si="102"/>
        <v>Terre HauteIN</v>
      </c>
      <c r="B6584" s="269">
        <v>47802</v>
      </c>
      <c r="C6584" s="270" t="s">
        <v>1397</v>
      </c>
      <c r="D6584" s="270" t="s">
        <v>1342</v>
      </c>
      <c r="E6584" s="277" t="s">
        <v>1397</v>
      </c>
      <c r="F6584" s="279" t="s">
        <v>881</v>
      </c>
    </row>
    <row r="6585" spans="1:6" x14ac:dyDescent="0.3">
      <c r="A6585" s="264" t="str">
        <f t="shared" si="102"/>
        <v>IndianapolisIN</v>
      </c>
      <c r="B6585" s="269">
        <v>46222</v>
      </c>
      <c r="C6585" s="270" t="s">
        <v>5272</v>
      </c>
      <c r="D6585" s="270" t="s">
        <v>1342</v>
      </c>
      <c r="E6585" s="277" t="s">
        <v>1368</v>
      </c>
      <c r="F6585" s="279" t="s">
        <v>881</v>
      </c>
    </row>
    <row r="6586" spans="1:6" x14ac:dyDescent="0.3">
      <c r="A6586" s="264" t="str">
        <f t="shared" si="102"/>
        <v>CarmelIN</v>
      </c>
      <c r="B6586" s="269">
        <v>46033</v>
      </c>
      <c r="C6586" s="270" t="s">
        <v>5274</v>
      </c>
      <c r="D6586" s="270" t="s">
        <v>1342</v>
      </c>
      <c r="E6586" s="277" t="s">
        <v>1368</v>
      </c>
      <c r="F6586" s="279" t="s">
        <v>881</v>
      </c>
    </row>
    <row r="6587" spans="1:6" x14ac:dyDescent="0.3">
      <c r="A6587" s="264" t="str">
        <f t="shared" si="102"/>
        <v>MuncieIN</v>
      </c>
      <c r="B6587" s="269">
        <v>47304</v>
      </c>
      <c r="C6587" s="270" t="s">
        <v>1383</v>
      </c>
      <c r="D6587" s="270" t="s">
        <v>1342</v>
      </c>
      <c r="E6587" s="277" t="s">
        <v>1383</v>
      </c>
      <c r="F6587" s="279" t="s">
        <v>881</v>
      </c>
    </row>
    <row r="6588" spans="1:6" x14ac:dyDescent="0.3">
      <c r="A6588" s="264" t="str">
        <f t="shared" si="102"/>
        <v>MishawakaIN</v>
      </c>
      <c r="B6588" s="269">
        <v>46544</v>
      </c>
      <c r="C6588" s="270" t="s">
        <v>5283</v>
      </c>
      <c r="D6588" s="270" t="s">
        <v>1342</v>
      </c>
      <c r="E6588" s="277" t="s">
        <v>1396</v>
      </c>
      <c r="F6588" s="279" t="s">
        <v>881</v>
      </c>
    </row>
    <row r="6589" spans="1:6" x14ac:dyDescent="0.3">
      <c r="A6589" s="264" t="str">
        <f t="shared" si="102"/>
        <v>EvansvilleIN</v>
      </c>
      <c r="B6589" s="269">
        <v>47711</v>
      </c>
      <c r="C6589" s="270" t="s">
        <v>1358</v>
      </c>
      <c r="D6589" s="270" t="s">
        <v>1342</v>
      </c>
      <c r="E6589" s="277" t="s">
        <v>1358</v>
      </c>
      <c r="F6589" s="279" t="s">
        <v>881</v>
      </c>
    </row>
    <row r="6590" spans="1:6" x14ac:dyDescent="0.3">
      <c r="A6590" s="264" t="str">
        <f t="shared" si="102"/>
        <v>GreenwoodIN</v>
      </c>
      <c r="B6590" s="269">
        <v>46142</v>
      </c>
      <c r="C6590" s="270" t="s">
        <v>1707</v>
      </c>
      <c r="D6590" s="270" t="s">
        <v>1342</v>
      </c>
      <c r="E6590" s="277" t="s">
        <v>1368</v>
      </c>
      <c r="F6590" s="279" t="s">
        <v>881</v>
      </c>
    </row>
    <row r="6591" spans="1:6" x14ac:dyDescent="0.3">
      <c r="A6591" s="264" t="str">
        <f t="shared" si="102"/>
        <v>IndianapolisIN</v>
      </c>
      <c r="B6591" s="269">
        <v>46201</v>
      </c>
      <c r="C6591" s="270" t="s">
        <v>5272</v>
      </c>
      <c r="D6591" s="270" t="s">
        <v>1342</v>
      </c>
      <c r="E6591" s="277" t="s">
        <v>1368</v>
      </c>
      <c r="F6591" s="279" t="s">
        <v>881</v>
      </c>
    </row>
    <row r="6592" spans="1:6" x14ac:dyDescent="0.3">
      <c r="A6592" s="264" t="str">
        <f t="shared" si="102"/>
        <v>IndianapolisIN</v>
      </c>
      <c r="B6592" s="269">
        <v>46217</v>
      </c>
      <c r="C6592" s="270" t="s">
        <v>5272</v>
      </c>
      <c r="D6592" s="270" t="s">
        <v>1342</v>
      </c>
      <c r="E6592" s="277" t="s">
        <v>1368</v>
      </c>
      <c r="F6592" s="279" t="s">
        <v>881</v>
      </c>
    </row>
    <row r="6593" spans="1:6" x14ac:dyDescent="0.3">
      <c r="A6593" s="264" t="str">
        <f t="shared" si="102"/>
        <v>South BendIN</v>
      </c>
      <c r="B6593" s="269">
        <v>46614</v>
      </c>
      <c r="C6593" s="270" t="s">
        <v>5284</v>
      </c>
      <c r="D6593" s="270" t="s">
        <v>1342</v>
      </c>
      <c r="E6593" s="277" t="s">
        <v>1396</v>
      </c>
      <c r="F6593" s="279" t="s">
        <v>881</v>
      </c>
    </row>
    <row r="6594" spans="1:6" x14ac:dyDescent="0.3">
      <c r="A6594" s="264" t="str">
        <f t="shared" si="102"/>
        <v>Fort WayneIN</v>
      </c>
      <c r="B6594" s="269">
        <v>46825</v>
      </c>
      <c r="C6594" s="270" t="s">
        <v>1360</v>
      </c>
      <c r="D6594" s="270" t="s">
        <v>1342</v>
      </c>
      <c r="E6594" s="277" t="s">
        <v>1360</v>
      </c>
      <c r="F6594" s="279" t="s">
        <v>881</v>
      </c>
    </row>
    <row r="6595" spans="1:6" x14ac:dyDescent="0.3">
      <c r="A6595" s="264" t="str">
        <f t="shared" si="102"/>
        <v>IndianapolisIN</v>
      </c>
      <c r="B6595" s="269">
        <v>46235</v>
      </c>
      <c r="C6595" s="270" t="s">
        <v>5272</v>
      </c>
      <c r="D6595" s="270" t="s">
        <v>1342</v>
      </c>
      <c r="E6595" s="277" t="s">
        <v>1368</v>
      </c>
      <c r="F6595" s="279" t="s">
        <v>881</v>
      </c>
    </row>
    <row r="6596" spans="1:6" x14ac:dyDescent="0.3">
      <c r="A6596" s="264" t="str">
        <f t="shared" ref="A6596:A6659" si="103">CONCATENATE(C6596,D6596)</f>
        <v>HobartIN</v>
      </c>
      <c r="B6596" s="269">
        <v>46342</v>
      </c>
      <c r="C6596" s="270" t="s">
        <v>5285</v>
      </c>
      <c r="D6596" s="270" t="s">
        <v>1342</v>
      </c>
      <c r="E6596" s="277" t="s">
        <v>927</v>
      </c>
      <c r="F6596" s="279" t="s">
        <v>881</v>
      </c>
    </row>
    <row r="6597" spans="1:6" x14ac:dyDescent="0.3">
      <c r="A6597" s="264" t="str">
        <f t="shared" si="103"/>
        <v>SeymourIN</v>
      </c>
      <c r="B6597" s="269">
        <v>47274</v>
      </c>
      <c r="C6597" s="270" t="s">
        <v>1395</v>
      </c>
      <c r="D6597" s="270" t="s">
        <v>1342</v>
      </c>
      <c r="E6597" s="277" t="s">
        <v>1395</v>
      </c>
      <c r="F6597" s="279" t="s">
        <v>881</v>
      </c>
    </row>
    <row r="6598" spans="1:6" x14ac:dyDescent="0.3">
      <c r="A6598" s="264" t="str">
        <f t="shared" si="103"/>
        <v>MartinsvilleIN</v>
      </c>
      <c r="B6598" s="269">
        <v>46151</v>
      </c>
      <c r="C6598" s="270" t="s">
        <v>2300</v>
      </c>
      <c r="D6598" s="270" t="s">
        <v>1342</v>
      </c>
      <c r="E6598" s="277" t="s">
        <v>1368</v>
      </c>
      <c r="F6598" s="279" t="s">
        <v>881</v>
      </c>
    </row>
    <row r="6599" spans="1:6" x14ac:dyDescent="0.3">
      <c r="A6599" s="264" t="str">
        <f t="shared" si="103"/>
        <v>IndianapolisIN</v>
      </c>
      <c r="B6599" s="269">
        <v>46218</v>
      </c>
      <c r="C6599" s="270" t="s">
        <v>5272</v>
      </c>
      <c r="D6599" s="270" t="s">
        <v>1342</v>
      </c>
      <c r="E6599" s="277" t="s">
        <v>1368</v>
      </c>
      <c r="F6599" s="279" t="s">
        <v>881</v>
      </c>
    </row>
    <row r="6600" spans="1:6" x14ac:dyDescent="0.3">
      <c r="A6600" s="264" t="str">
        <f t="shared" si="103"/>
        <v>IndianapolisIN</v>
      </c>
      <c r="B6600" s="269">
        <v>46205</v>
      </c>
      <c r="C6600" s="270" t="s">
        <v>5272</v>
      </c>
      <c r="D6600" s="270" t="s">
        <v>1342</v>
      </c>
      <c r="E6600" s="277" t="s">
        <v>1368</v>
      </c>
      <c r="F6600" s="279" t="s">
        <v>881</v>
      </c>
    </row>
    <row r="6601" spans="1:6" x14ac:dyDescent="0.3">
      <c r="A6601" s="264" t="str">
        <f t="shared" si="103"/>
        <v>Fort WayneIN</v>
      </c>
      <c r="B6601" s="269">
        <v>46804</v>
      </c>
      <c r="C6601" s="270" t="s">
        <v>1360</v>
      </c>
      <c r="D6601" s="270" t="s">
        <v>1342</v>
      </c>
      <c r="E6601" s="277" t="s">
        <v>1360</v>
      </c>
      <c r="F6601" s="279" t="s">
        <v>881</v>
      </c>
    </row>
    <row r="6602" spans="1:6" x14ac:dyDescent="0.3">
      <c r="A6602" s="264" t="str">
        <f t="shared" si="103"/>
        <v>IndianapolisIN</v>
      </c>
      <c r="B6602" s="269">
        <v>46268</v>
      </c>
      <c r="C6602" s="270" t="s">
        <v>5272</v>
      </c>
      <c r="D6602" s="270" t="s">
        <v>1342</v>
      </c>
      <c r="E6602" s="277" t="s">
        <v>1368</v>
      </c>
      <c r="F6602" s="279" t="s">
        <v>881</v>
      </c>
    </row>
    <row r="6603" spans="1:6" x14ac:dyDescent="0.3">
      <c r="A6603" s="264" t="str">
        <f t="shared" si="103"/>
        <v>ElkhartIN</v>
      </c>
      <c r="B6603" s="269">
        <v>46516</v>
      </c>
      <c r="C6603" s="270" t="s">
        <v>4390</v>
      </c>
      <c r="D6603" s="270" t="s">
        <v>1342</v>
      </c>
      <c r="E6603" s="277" t="s">
        <v>1356</v>
      </c>
      <c r="F6603" s="279" t="s">
        <v>881</v>
      </c>
    </row>
    <row r="6604" spans="1:6" x14ac:dyDescent="0.3">
      <c r="A6604" s="264" t="str">
        <f t="shared" si="103"/>
        <v>FranklinIN</v>
      </c>
      <c r="B6604" s="269">
        <v>46131</v>
      </c>
      <c r="C6604" s="270" t="s">
        <v>3539</v>
      </c>
      <c r="D6604" s="270" t="s">
        <v>1342</v>
      </c>
      <c r="E6604" s="277" t="s">
        <v>1368</v>
      </c>
      <c r="F6604" s="279" t="s">
        <v>881</v>
      </c>
    </row>
    <row r="6605" spans="1:6" x14ac:dyDescent="0.3">
      <c r="A6605" s="264" t="str">
        <f t="shared" si="103"/>
        <v>BedfordIN</v>
      </c>
      <c r="B6605" s="269">
        <v>47421</v>
      </c>
      <c r="C6605" s="270" t="s">
        <v>1347</v>
      </c>
      <c r="D6605" s="270" t="s">
        <v>1342</v>
      </c>
      <c r="E6605" s="277" t="s">
        <v>1347</v>
      </c>
      <c r="F6605" s="279" t="s">
        <v>881</v>
      </c>
    </row>
    <row r="6606" spans="1:6" x14ac:dyDescent="0.3">
      <c r="A6606" s="264" t="str">
        <f t="shared" si="103"/>
        <v>MishawakaIN</v>
      </c>
      <c r="B6606" s="269">
        <v>46545</v>
      </c>
      <c r="C6606" s="270" t="s">
        <v>5283</v>
      </c>
      <c r="D6606" s="270" t="s">
        <v>1342</v>
      </c>
      <c r="E6606" s="277" t="s">
        <v>1396</v>
      </c>
      <c r="F6606" s="279" t="s">
        <v>881</v>
      </c>
    </row>
    <row r="6607" spans="1:6" x14ac:dyDescent="0.3">
      <c r="A6607" s="264" t="str">
        <f t="shared" si="103"/>
        <v>GoshenIN</v>
      </c>
      <c r="B6607" s="269">
        <v>46526</v>
      </c>
      <c r="C6607" s="270" t="s">
        <v>1508</v>
      </c>
      <c r="D6607" s="270" t="s">
        <v>1342</v>
      </c>
      <c r="E6607" s="277" t="s">
        <v>1356</v>
      </c>
      <c r="F6607" s="279" t="s">
        <v>881</v>
      </c>
    </row>
    <row r="6608" spans="1:6" x14ac:dyDescent="0.3">
      <c r="A6608" s="264" t="str">
        <f t="shared" si="103"/>
        <v>ShelbyvilleIN</v>
      </c>
      <c r="B6608" s="269">
        <v>46176</v>
      </c>
      <c r="C6608" s="270" t="s">
        <v>2207</v>
      </c>
      <c r="D6608" s="270" t="s">
        <v>1342</v>
      </c>
      <c r="E6608" s="277" t="s">
        <v>1368</v>
      </c>
      <c r="F6608" s="279" t="s">
        <v>881</v>
      </c>
    </row>
    <row r="6609" spans="1:6" x14ac:dyDescent="0.3">
      <c r="A6609" s="264" t="str">
        <f t="shared" si="103"/>
        <v>IndianapolisIN</v>
      </c>
      <c r="B6609" s="269">
        <v>46241</v>
      </c>
      <c r="C6609" s="270" t="s">
        <v>5272</v>
      </c>
      <c r="D6609" s="270" t="s">
        <v>1342</v>
      </c>
      <c r="E6609" s="277" t="s">
        <v>1368</v>
      </c>
      <c r="F6609" s="279" t="s">
        <v>881</v>
      </c>
    </row>
    <row r="6610" spans="1:6" x14ac:dyDescent="0.3">
      <c r="A6610" s="264" t="str">
        <f t="shared" si="103"/>
        <v>New CastleIN</v>
      </c>
      <c r="B6610" s="269">
        <v>47362</v>
      </c>
      <c r="C6610" s="270" t="s">
        <v>1385</v>
      </c>
      <c r="D6610" s="270" t="s">
        <v>1342</v>
      </c>
      <c r="E6610" s="277" t="s">
        <v>1385</v>
      </c>
      <c r="F6610" s="279" t="s">
        <v>881</v>
      </c>
    </row>
    <row r="6611" spans="1:6" x14ac:dyDescent="0.3">
      <c r="A6611" s="264" t="str">
        <f t="shared" si="103"/>
        <v>CrawfordsvilleIN</v>
      </c>
      <c r="B6611" s="269">
        <v>47933</v>
      </c>
      <c r="C6611" s="270" t="s">
        <v>1354</v>
      </c>
      <c r="D6611" s="270" t="s">
        <v>1342</v>
      </c>
      <c r="E6611" s="277" t="s">
        <v>1354</v>
      </c>
      <c r="F6611" s="279" t="s">
        <v>881</v>
      </c>
    </row>
    <row r="6612" spans="1:6" x14ac:dyDescent="0.3">
      <c r="A6612" s="264" t="str">
        <f t="shared" si="103"/>
        <v>ZionsvilleIN</v>
      </c>
      <c r="B6612" s="269">
        <v>46077</v>
      </c>
      <c r="C6612" s="270" t="s">
        <v>5286</v>
      </c>
      <c r="D6612" s="270" t="s">
        <v>1342</v>
      </c>
      <c r="E6612" s="277" t="s">
        <v>1368</v>
      </c>
      <c r="F6612" s="279" t="s">
        <v>881</v>
      </c>
    </row>
    <row r="6613" spans="1:6" x14ac:dyDescent="0.3">
      <c r="A6613" s="264" t="str">
        <f t="shared" si="103"/>
        <v>GrangerIN</v>
      </c>
      <c r="B6613" s="269">
        <v>46530</v>
      </c>
      <c r="C6613" s="270" t="s">
        <v>4333</v>
      </c>
      <c r="D6613" s="270" t="s">
        <v>1342</v>
      </c>
      <c r="E6613" s="277" t="s">
        <v>1396</v>
      </c>
      <c r="F6613" s="279" t="s">
        <v>881</v>
      </c>
    </row>
    <row r="6614" spans="1:6" x14ac:dyDescent="0.3">
      <c r="A6614" s="264" t="str">
        <f t="shared" si="103"/>
        <v>LogansportIN</v>
      </c>
      <c r="B6614" s="269">
        <v>46947</v>
      </c>
      <c r="C6614" s="270" t="s">
        <v>1375</v>
      </c>
      <c r="D6614" s="270" t="s">
        <v>1342</v>
      </c>
      <c r="E6614" s="277" t="s">
        <v>1375</v>
      </c>
      <c r="F6614" s="279" t="s">
        <v>881</v>
      </c>
    </row>
    <row r="6615" spans="1:6" x14ac:dyDescent="0.3">
      <c r="A6615" s="264" t="str">
        <f t="shared" si="103"/>
        <v>IndianapolisIN</v>
      </c>
      <c r="B6615" s="269">
        <v>46239</v>
      </c>
      <c r="C6615" s="270" t="s">
        <v>5272</v>
      </c>
      <c r="D6615" s="270" t="s">
        <v>1342</v>
      </c>
      <c r="E6615" s="277" t="s">
        <v>1368</v>
      </c>
      <c r="F6615" s="279" t="s">
        <v>881</v>
      </c>
    </row>
    <row r="6616" spans="1:6" x14ac:dyDescent="0.3">
      <c r="A6616" s="264" t="str">
        <f t="shared" si="103"/>
        <v>IndianapolisIN</v>
      </c>
      <c r="B6616" s="269">
        <v>46202</v>
      </c>
      <c r="C6616" s="270" t="s">
        <v>5272</v>
      </c>
      <c r="D6616" s="270" t="s">
        <v>1342</v>
      </c>
      <c r="E6616" s="277" t="s">
        <v>1368</v>
      </c>
      <c r="F6616" s="279" t="s">
        <v>881</v>
      </c>
    </row>
    <row r="6617" spans="1:6" x14ac:dyDescent="0.3">
      <c r="A6617" s="264" t="str">
        <f t="shared" si="103"/>
        <v>IndianapolisIN</v>
      </c>
      <c r="B6617" s="269">
        <v>46229</v>
      </c>
      <c r="C6617" s="270" t="s">
        <v>5272</v>
      </c>
      <c r="D6617" s="270" t="s">
        <v>1342</v>
      </c>
      <c r="E6617" s="277" t="s">
        <v>1368</v>
      </c>
      <c r="F6617" s="279" t="s">
        <v>881</v>
      </c>
    </row>
    <row r="6618" spans="1:6" x14ac:dyDescent="0.3">
      <c r="A6618" s="264" t="str">
        <f t="shared" si="103"/>
        <v>MuncieIN</v>
      </c>
      <c r="B6618" s="269">
        <v>47302</v>
      </c>
      <c r="C6618" s="270" t="s">
        <v>1383</v>
      </c>
      <c r="D6618" s="270" t="s">
        <v>1342</v>
      </c>
      <c r="E6618" s="277" t="s">
        <v>1383</v>
      </c>
      <c r="F6618" s="279" t="s">
        <v>881</v>
      </c>
    </row>
    <row r="6619" spans="1:6" x14ac:dyDescent="0.3">
      <c r="A6619" s="264" t="str">
        <f t="shared" si="103"/>
        <v>IndianapolisIN</v>
      </c>
      <c r="B6619" s="269">
        <v>46214</v>
      </c>
      <c r="C6619" s="270" t="s">
        <v>5272</v>
      </c>
      <c r="D6619" s="270" t="s">
        <v>1342</v>
      </c>
      <c r="E6619" s="277" t="s">
        <v>1368</v>
      </c>
      <c r="F6619" s="279" t="s">
        <v>881</v>
      </c>
    </row>
    <row r="6620" spans="1:6" x14ac:dyDescent="0.3">
      <c r="A6620" s="264" t="str">
        <f t="shared" si="103"/>
        <v>HuntingtonIN</v>
      </c>
      <c r="B6620" s="269">
        <v>46750</v>
      </c>
      <c r="C6620" s="270" t="s">
        <v>1366</v>
      </c>
      <c r="D6620" s="270" t="s">
        <v>1342</v>
      </c>
      <c r="E6620" s="277" t="s">
        <v>1366</v>
      </c>
      <c r="F6620" s="279" t="s">
        <v>881</v>
      </c>
    </row>
    <row r="6621" spans="1:6" x14ac:dyDescent="0.3">
      <c r="A6621" s="264" t="str">
        <f t="shared" si="103"/>
        <v>IndianapolisIN</v>
      </c>
      <c r="B6621" s="269">
        <v>46240</v>
      </c>
      <c r="C6621" s="270" t="s">
        <v>5272</v>
      </c>
      <c r="D6621" s="270" t="s">
        <v>1342</v>
      </c>
      <c r="E6621" s="277" t="s">
        <v>1368</v>
      </c>
      <c r="F6621" s="279" t="s">
        <v>881</v>
      </c>
    </row>
    <row r="6622" spans="1:6" x14ac:dyDescent="0.3">
      <c r="A6622" s="264" t="str">
        <f t="shared" si="103"/>
        <v>ColumbusIN</v>
      </c>
      <c r="B6622" s="269">
        <v>47203</v>
      </c>
      <c r="C6622" s="270" t="s">
        <v>922</v>
      </c>
      <c r="D6622" s="270" t="s">
        <v>1342</v>
      </c>
      <c r="E6622" s="277" t="s">
        <v>922</v>
      </c>
      <c r="F6622" s="279" t="s">
        <v>881</v>
      </c>
    </row>
    <row r="6623" spans="1:6" x14ac:dyDescent="0.3">
      <c r="A6623" s="264" t="str">
        <f t="shared" si="103"/>
        <v>BloomingtonIN</v>
      </c>
      <c r="B6623" s="269">
        <v>47408</v>
      </c>
      <c r="C6623" s="270" t="s">
        <v>1291</v>
      </c>
      <c r="D6623" s="270" t="s">
        <v>1342</v>
      </c>
      <c r="E6623" s="277" t="s">
        <v>1291</v>
      </c>
      <c r="F6623" s="279" t="s">
        <v>881</v>
      </c>
    </row>
    <row r="6624" spans="1:6" x14ac:dyDescent="0.3">
      <c r="A6624" s="264" t="str">
        <f t="shared" si="103"/>
        <v>VincennesIN</v>
      </c>
      <c r="B6624" s="269">
        <v>47591</v>
      </c>
      <c r="C6624" s="270" t="s">
        <v>1399</v>
      </c>
      <c r="D6624" s="270" t="s">
        <v>1342</v>
      </c>
      <c r="E6624" s="277" t="s">
        <v>1399</v>
      </c>
      <c r="F6624" s="279" t="s">
        <v>881</v>
      </c>
    </row>
    <row r="6625" spans="1:6" x14ac:dyDescent="0.3">
      <c r="A6625" s="264" t="str">
        <f t="shared" si="103"/>
        <v>Fort WayneIN</v>
      </c>
      <c r="B6625" s="269">
        <v>46815</v>
      </c>
      <c r="C6625" s="270" t="s">
        <v>1360</v>
      </c>
      <c r="D6625" s="270" t="s">
        <v>1342</v>
      </c>
      <c r="E6625" s="277" t="s">
        <v>1360</v>
      </c>
      <c r="F6625" s="279" t="s">
        <v>881</v>
      </c>
    </row>
    <row r="6626" spans="1:6" x14ac:dyDescent="0.3">
      <c r="A6626" s="264" t="str">
        <f t="shared" si="103"/>
        <v>South BendIN</v>
      </c>
      <c r="B6626" s="269">
        <v>46628</v>
      </c>
      <c r="C6626" s="270" t="s">
        <v>5284</v>
      </c>
      <c r="D6626" s="270" t="s">
        <v>1342</v>
      </c>
      <c r="E6626" s="277" t="s">
        <v>1396</v>
      </c>
      <c r="F6626" s="279" t="s">
        <v>881</v>
      </c>
    </row>
    <row r="6627" spans="1:6" x14ac:dyDescent="0.3">
      <c r="A6627" s="264" t="str">
        <f t="shared" si="103"/>
        <v>ChestertonIN</v>
      </c>
      <c r="B6627" s="269">
        <v>46304</v>
      </c>
      <c r="C6627" s="270" t="s">
        <v>5287</v>
      </c>
      <c r="D6627" s="270" t="s">
        <v>1342</v>
      </c>
      <c r="E6627" s="277" t="s">
        <v>927</v>
      </c>
      <c r="F6627" s="279" t="s">
        <v>881</v>
      </c>
    </row>
    <row r="6628" spans="1:6" x14ac:dyDescent="0.3">
      <c r="A6628" s="264" t="str">
        <f t="shared" si="103"/>
        <v>LawrenceIN</v>
      </c>
      <c r="B6628" s="269">
        <v>46236</v>
      </c>
      <c r="C6628" s="270" t="s">
        <v>1428</v>
      </c>
      <c r="D6628" s="270" t="s">
        <v>1342</v>
      </c>
      <c r="E6628" s="277" t="s">
        <v>1368</v>
      </c>
      <c r="F6628" s="279" t="s">
        <v>881</v>
      </c>
    </row>
    <row r="6629" spans="1:6" x14ac:dyDescent="0.3">
      <c r="A6629" s="264" t="str">
        <f t="shared" si="103"/>
        <v>IndianapolisIN</v>
      </c>
      <c r="B6629" s="269">
        <v>46234</v>
      </c>
      <c r="C6629" s="270" t="s">
        <v>5272</v>
      </c>
      <c r="D6629" s="270" t="s">
        <v>1342</v>
      </c>
      <c r="E6629" s="277" t="s">
        <v>1368</v>
      </c>
      <c r="F6629" s="279" t="s">
        <v>881</v>
      </c>
    </row>
    <row r="6630" spans="1:6" x14ac:dyDescent="0.3">
      <c r="A6630" s="264" t="str">
        <f t="shared" si="103"/>
        <v>HighlandIN</v>
      </c>
      <c r="B6630" s="269">
        <v>46322</v>
      </c>
      <c r="C6630" s="270" t="s">
        <v>2542</v>
      </c>
      <c r="D6630" s="270" t="s">
        <v>1342</v>
      </c>
      <c r="E6630" s="277" t="s">
        <v>927</v>
      </c>
      <c r="F6630" s="279" t="s">
        <v>881</v>
      </c>
    </row>
    <row r="6631" spans="1:6" x14ac:dyDescent="0.3">
      <c r="A6631" s="264" t="str">
        <f t="shared" si="103"/>
        <v>MuncieIN</v>
      </c>
      <c r="B6631" s="269">
        <v>47303</v>
      </c>
      <c r="C6631" s="270" t="s">
        <v>1383</v>
      </c>
      <c r="D6631" s="270" t="s">
        <v>1342</v>
      </c>
      <c r="E6631" s="277" t="s">
        <v>1383</v>
      </c>
      <c r="F6631" s="279" t="s">
        <v>881</v>
      </c>
    </row>
    <row r="6632" spans="1:6" x14ac:dyDescent="0.3">
      <c r="A6632" s="264" t="str">
        <f t="shared" si="103"/>
        <v>ScherervilleIN</v>
      </c>
      <c r="B6632" s="269">
        <v>46375</v>
      </c>
      <c r="C6632" s="270" t="s">
        <v>5288</v>
      </c>
      <c r="D6632" s="270" t="s">
        <v>1342</v>
      </c>
      <c r="E6632" s="277" t="s">
        <v>927</v>
      </c>
      <c r="F6632" s="279" t="s">
        <v>881</v>
      </c>
    </row>
    <row r="6633" spans="1:6" x14ac:dyDescent="0.3">
      <c r="A6633" s="264" t="str">
        <f t="shared" si="103"/>
        <v>BloomingtonIN</v>
      </c>
      <c r="B6633" s="269">
        <v>47404</v>
      </c>
      <c r="C6633" s="270" t="s">
        <v>1291</v>
      </c>
      <c r="D6633" s="270" t="s">
        <v>1342</v>
      </c>
      <c r="E6633" s="277" t="s">
        <v>1291</v>
      </c>
      <c r="F6633" s="279" t="s">
        <v>881</v>
      </c>
    </row>
    <row r="6634" spans="1:6" x14ac:dyDescent="0.3">
      <c r="A6634" s="264" t="str">
        <f t="shared" si="103"/>
        <v>IndianapolisIN</v>
      </c>
      <c r="B6634" s="269">
        <v>46221</v>
      </c>
      <c r="C6634" s="270" t="s">
        <v>5272</v>
      </c>
      <c r="D6634" s="270" t="s">
        <v>1342</v>
      </c>
      <c r="E6634" s="277" t="s">
        <v>1368</v>
      </c>
      <c r="F6634" s="279" t="s">
        <v>881</v>
      </c>
    </row>
    <row r="6635" spans="1:6" x14ac:dyDescent="0.3">
      <c r="A6635" s="264" t="str">
        <f t="shared" si="103"/>
        <v>EvansvilleIN</v>
      </c>
      <c r="B6635" s="269">
        <v>47712</v>
      </c>
      <c r="C6635" s="270" t="s">
        <v>1358</v>
      </c>
      <c r="D6635" s="270" t="s">
        <v>1342</v>
      </c>
      <c r="E6635" s="277" t="s">
        <v>1358</v>
      </c>
      <c r="F6635" s="279" t="s">
        <v>881</v>
      </c>
    </row>
    <row r="6636" spans="1:6" x14ac:dyDescent="0.3">
      <c r="A6636" s="264" t="str">
        <f t="shared" si="103"/>
        <v>IndianapolisIN</v>
      </c>
      <c r="B6636" s="269">
        <v>46250</v>
      </c>
      <c r="C6636" s="270" t="s">
        <v>5272</v>
      </c>
      <c r="D6636" s="270" t="s">
        <v>1342</v>
      </c>
      <c r="E6636" s="277" t="s">
        <v>1368</v>
      </c>
      <c r="F6636" s="279" t="s">
        <v>881</v>
      </c>
    </row>
    <row r="6637" spans="1:6" x14ac:dyDescent="0.3">
      <c r="A6637" s="264" t="str">
        <f t="shared" si="103"/>
        <v>Columbia CityIN</v>
      </c>
      <c r="B6637" s="269">
        <v>46725</v>
      </c>
      <c r="C6637" s="270" t="s">
        <v>5289</v>
      </c>
      <c r="D6637" s="270" t="s">
        <v>1342</v>
      </c>
      <c r="E6637" s="277" t="s">
        <v>1360</v>
      </c>
      <c r="F6637" s="279" t="s">
        <v>881</v>
      </c>
    </row>
    <row r="6638" spans="1:6" x14ac:dyDescent="0.3">
      <c r="A6638" s="264" t="str">
        <f t="shared" si="103"/>
        <v>IndianapolisIN</v>
      </c>
      <c r="B6638" s="269">
        <v>46256</v>
      </c>
      <c r="C6638" s="270" t="s">
        <v>5272</v>
      </c>
      <c r="D6638" s="270" t="s">
        <v>1342</v>
      </c>
      <c r="E6638" s="277" t="s">
        <v>1368</v>
      </c>
      <c r="F6638" s="279" t="s">
        <v>881</v>
      </c>
    </row>
    <row r="6639" spans="1:6" x14ac:dyDescent="0.3">
      <c r="A6639" s="264" t="str">
        <f t="shared" si="103"/>
        <v>PeruIN</v>
      </c>
      <c r="B6639" s="269">
        <v>46970</v>
      </c>
      <c r="C6639" s="270" t="s">
        <v>1389</v>
      </c>
      <c r="D6639" s="270" t="s">
        <v>1342</v>
      </c>
      <c r="E6639" s="277" t="s">
        <v>1389</v>
      </c>
      <c r="F6639" s="279" t="s">
        <v>881</v>
      </c>
    </row>
    <row r="6640" spans="1:6" x14ac:dyDescent="0.3">
      <c r="A6640" s="264" t="str">
        <f t="shared" si="103"/>
        <v>ConnersvilleIN</v>
      </c>
      <c r="B6640" s="269">
        <v>47331</v>
      </c>
      <c r="C6640" s="270" t="s">
        <v>1353</v>
      </c>
      <c r="D6640" s="270" t="s">
        <v>1342</v>
      </c>
      <c r="E6640" s="277" t="s">
        <v>1353</v>
      </c>
      <c r="F6640" s="279" t="s">
        <v>881</v>
      </c>
    </row>
    <row r="6641" spans="1:6" x14ac:dyDescent="0.3">
      <c r="A6641" s="264" t="str">
        <f t="shared" si="103"/>
        <v>Terre HauteIN</v>
      </c>
      <c r="B6641" s="269">
        <v>47803</v>
      </c>
      <c r="C6641" s="270" t="s">
        <v>1397</v>
      </c>
      <c r="D6641" s="270" t="s">
        <v>1342</v>
      </c>
      <c r="E6641" s="277" t="s">
        <v>1397</v>
      </c>
      <c r="F6641" s="279" t="s">
        <v>881</v>
      </c>
    </row>
    <row r="6642" spans="1:6" x14ac:dyDescent="0.3">
      <c r="A6642" s="264" t="str">
        <f t="shared" si="103"/>
        <v>Fort WayneIN</v>
      </c>
      <c r="B6642" s="269">
        <v>46845</v>
      </c>
      <c r="C6642" s="270" t="s">
        <v>1360</v>
      </c>
      <c r="D6642" s="270" t="s">
        <v>1342</v>
      </c>
      <c r="E6642" s="277" t="s">
        <v>1360</v>
      </c>
      <c r="F6642" s="279" t="s">
        <v>881</v>
      </c>
    </row>
    <row r="6643" spans="1:6" x14ac:dyDescent="0.3">
      <c r="A6643" s="264" t="str">
        <f t="shared" si="103"/>
        <v>MooresvilleIN</v>
      </c>
      <c r="B6643" s="269">
        <v>46158</v>
      </c>
      <c r="C6643" s="270" t="s">
        <v>1681</v>
      </c>
      <c r="D6643" s="270" t="s">
        <v>1342</v>
      </c>
      <c r="E6643" s="277" t="s">
        <v>1368</v>
      </c>
      <c r="F6643" s="279" t="s">
        <v>881</v>
      </c>
    </row>
    <row r="6644" spans="1:6" x14ac:dyDescent="0.3">
      <c r="A6644" s="264" t="str">
        <f t="shared" si="103"/>
        <v>IndianapolisIN</v>
      </c>
      <c r="B6644" s="269">
        <v>46208</v>
      </c>
      <c r="C6644" s="270" t="s">
        <v>5272</v>
      </c>
      <c r="D6644" s="270" t="s">
        <v>1342</v>
      </c>
      <c r="E6644" s="277" t="s">
        <v>1368</v>
      </c>
      <c r="F6644" s="279" t="s">
        <v>881</v>
      </c>
    </row>
    <row r="6645" spans="1:6" x14ac:dyDescent="0.3">
      <c r="A6645" s="264" t="str">
        <f t="shared" si="103"/>
        <v>LebanonIN</v>
      </c>
      <c r="B6645" s="269">
        <v>46052</v>
      </c>
      <c r="C6645" s="270" t="s">
        <v>1684</v>
      </c>
      <c r="D6645" s="270" t="s">
        <v>1342</v>
      </c>
      <c r="E6645" s="277" t="s">
        <v>1368</v>
      </c>
      <c r="F6645" s="279" t="s">
        <v>881</v>
      </c>
    </row>
    <row r="6646" spans="1:6" x14ac:dyDescent="0.3">
      <c r="A6646" s="264" t="str">
        <f t="shared" si="103"/>
        <v>MadisonIN</v>
      </c>
      <c r="B6646" s="269">
        <v>47250</v>
      </c>
      <c r="C6646" s="270" t="s">
        <v>956</v>
      </c>
      <c r="D6646" s="270" t="s">
        <v>1342</v>
      </c>
      <c r="E6646" s="277" t="s">
        <v>956</v>
      </c>
      <c r="F6646" s="279" t="s">
        <v>881</v>
      </c>
    </row>
    <row r="6647" spans="1:6" x14ac:dyDescent="0.3">
      <c r="A6647" s="264" t="str">
        <f t="shared" si="103"/>
        <v>MunsterIN</v>
      </c>
      <c r="B6647" s="269">
        <v>46321</v>
      </c>
      <c r="C6647" s="270" t="s">
        <v>5290</v>
      </c>
      <c r="D6647" s="270" t="s">
        <v>1342</v>
      </c>
      <c r="E6647" s="277" t="s">
        <v>927</v>
      </c>
      <c r="F6647" s="279" t="s">
        <v>881</v>
      </c>
    </row>
    <row r="6648" spans="1:6" x14ac:dyDescent="0.3">
      <c r="A6648" s="264" t="str">
        <f t="shared" si="103"/>
        <v>East ChicagoIN</v>
      </c>
      <c r="B6648" s="269">
        <v>46312</v>
      </c>
      <c r="C6648" s="270" t="s">
        <v>5291</v>
      </c>
      <c r="D6648" s="270" t="s">
        <v>1342</v>
      </c>
      <c r="E6648" s="277" t="s">
        <v>927</v>
      </c>
      <c r="F6648" s="279" t="s">
        <v>881</v>
      </c>
    </row>
    <row r="6649" spans="1:6" x14ac:dyDescent="0.3">
      <c r="A6649" s="264" t="str">
        <f t="shared" si="103"/>
        <v>Hidden ValleyIN</v>
      </c>
      <c r="B6649" s="269">
        <v>47025</v>
      </c>
      <c r="C6649" s="270" t="s">
        <v>5292</v>
      </c>
      <c r="D6649" s="270" t="s">
        <v>1342</v>
      </c>
      <c r="E6649" s="277" t="s">
        <v>1350</v>
      </c>
      <c r="F6649" s="279" t="s">
        <v>881</v>
      </c>
    </row>
    <row r="6650" spans="1:6" x14ac:dyDescent="0.3">
      <c r="A6650" s="264" t="str">
        <f t="shared" si="103"/>
        <v>Fort WayneIN</v>
      </c>
      <c r="B6650" s="269">
        <v>46805</v>
      </c>
      <c r="C6650" s="270" t="s">
        <v>1360</v>
      </c>
      <c r="D6650" s="270" t="s">
        <v>1342</v>
      </c>
      <c r="E6650" s="277" t="s">
        <v>1360</v>
      </c>
      <c r="F6650" s="279" t="s">
        <v>881</v>
      </c>
    </row>
    <row r="6651" spans="1:6" x14ac:dyDescent="0.3">
      <c r="A6651" s="264" t="str">
        <f t="shared" si="103"/>
        <v>MarionIN</v>
      </c>
      <c r="B6651" s="269">
        <v>46952</v>
      </c>
      <c r="C6651" s="270" t="s">
        <v>1379</v>
      </c>
      <c r="D6651" s="270" t="s">
        <v>1342</v>
      </c>
      <c r="E6651" s="277" t="s">
        <v>1379</v>
      </c>
      <c r="F6651" s="279" t="s">
        <v>881</v>
      </c>
    </row>
    <row r="6652" spans="1:6" x14ac:dyDescent="0.3">
      <c r="A6652" s="264" t="str">
        <f t="shared" si="103"/>
        <v>MarionIN</v>
      </c>
      <c r="B6652" s="269">
        <v>46953</v>
      </c>
      <c r="C6652" s="270" t="s">
        <v>1379</v>
      </c>
      <c r="D6652" s="270" t="s">
        <v>1342</v>
      </c>
      <c r="E6652" s="277" t="s">
        <v>1379</v>
      </c>
      <c r="F6652" s="279" t="s">
        <v>881</v>
      </c>
    </row>
    <row r="6653" spans="1:6" x14ac:dyDescent="0.3">
      <c r="A6653" s="264" t="str">
        <f t="shared" si="103"/>
        <v>GreensburgIN</v>
      </c>
      <c r="B6653" s="269">
        <v>47240</v>
      </c>
      <c r="C6653" s="270" t="s">
        <v>1364</v>
      </c>
      <c r="D6653" s="270" t="s">
        <v>1342</v>
      </c>
      <c r="E6653" s="277" t="s">
        <v>1364</v>
      </c>
      <c r="F6653" s="279" t="s">
        <v>881</v>
      </c>
    </row>
    <row r="6654" spans="1:6" x14ac:dyDescent="0.3">
      <c r="A6654" s="264" t="str">
        <f t="shared" si="103"/>
        <v>PlymouthIN</v>
      </c>
      <c r="B6654" s="269">
        <v>46563</v>
      </c>
      <c r="C6654" s="270" t="s">
        <v>1391</v>
      </c>
      <c r="D6654" s="270" t="s">
        <v>1342</v>
      </c>
      <c r="E6654" s="277" t="s">
        <v>1391</v>
      </c>
      <c r="F6654" s="279" t="s">
        <v>881</v>
      </c>
    </row>
    <row r="6655" spans="1:6" x14ac:dyDescent="0.3">
      <c r="A6655" s="264" t="str">
        <f t="shared" si="103"/>
        <v>JasperIN</v>
      </c>
      <c r="B6655" s="269">
        <v>47546</v>
      </c>
      <c r="C6655" s="270" t="s">
        <v>1134</v>
      </c>
      <c r="D6655" s="270" t="s">
        <v>1342</v>
      </c>
      <c r="E6655" s="277" t="s">
        <v>1134</v>
      </c>
      <c r="F6655" s="279" t="s">
        <v>881</v>
      </c>
    </row>
    <row r="6656" spans="1:6" x14ac:dyDescent="0.3">
      <c r="A6656" s="264" t="str">
        <f t="shared" si="103"/>
        <v>FrankfortIN</v>
      </c>
      <c r="B6656" s="269">
        <v>46041</v>
      </c>
      <c r="C6656" s="270" t="s">
        <v>1362</v>
      </c>
      <c r="D6656" s="270" t="s">
        <v>1342</v>
      </c>
      <c r="E6656" s="277" t="s">
        <v>1362</v>
      </c>
      <c r="F6656" s="279" t="s">
        <v>881</v>
      </c>
    </row>
    <row r="6657" spans="1:6" x14ac:dyDescent="0.3">
      <c r="A6657" s="264" t="str">
        <f t="shared" si="103"/>
        <v>ClarksvilleIN</v>
      </c>
      <c r="B6657" s="269">
        <v>47129</v>
      </c>
      <c r="C6657" s="270" t="s">
        <v>1458</v>
      </c>
      <c r="D6657" s="270" t="s">
        <v>1342</v>
      </c>
      <c r="E6657" s="277" t="s">
        <v>1377</v>
      </c>
      <c r="F6657" s="279" t="s">
        <v>881</v>
      </c>
    </row>
    <row r="6658" spans="1:6" x14ac:dyDescent="0.3">
      <c r="A6658" s="264" t="str">
        <f t="shared" si="103"/>
        <v>WarsawIN</v>
      </c>
      <c r="B6658" s="269">
        <v>46580</v>
      </c>
      <c r="C6658" s="270" t="s">
        <v>1402</v>
      </c>
      <c r="D6658" s="270" t="s">
        <v>1342</v>
      </c>
      <c r="E6658" s="277" t="s">
        <v>1402</v>
      </c>
      <c r="F6658" s="279" t="s">
        <v>881</v>
      </c>
    </row>
    <row r="6659" spans="1:6" x14ac:dyDescent="0.3">
      <c r="A6659" s="264" t="str">
        <f t="shared" si="103"/>
        <v>GoshenIN</v>
      </c>
      <c r="B6659" s="269">
        <v>46528</v>
      </c>
      <c r="C6659" s="270" t="s">
        <v>1508</v>
      </c>
      <c r="D6659" s="270" t="s">
        <v>1342</v>
      </c>
      <c r="E6659" s="277" t="s">
        <v>1356</v>
      </c>
      <c r="F6659" s="279" t="s">
        <v>881</v>
      </c>
    </row>
    <row r="6660" spans="1:6" x14ac:dyDescent="0.3">
      <c r="A6660" s="264" t="str">
        <f t="shared" ref="A6660:A6723" si="104">CONCATENATE(C6660,D6660)</f>
        <v>Fort WayneIN</v>
      </c>
      <c r="B6660" s="269">
        <v>46806</v>
      </c>
      <c r="C6660" s="270" t="s">
        <v>1360</v>
      </c>
      <c r="D6660" s="270" t="s">
        <v>1342</v>
      </c>
      <c r="E6660" s="277" t="s">
        <v>1360</v>
      </c>
      <c r="F6660" s="279" t="s">
        <v>881</v>
      </c>
    </row>
    <row r="6661" spans="1:6" x14ac:dyDescent="0.3">
      <c r="A6661" s="264" t="str">
        <f t="shared" si="104"/>
        <v>ElkhartIN</v>
      </c>
      <c r="B6661" s="269">
        <v>46517</v>
      </c>
      <c r="C6661" s="270" t="s">
        <v>4390</v>
      </c>
      <c r="D6661" s="270" t="s">
        <v>1342</v>
      </c>
      <c r="E6661" s="277" t="s">
        <v>1356</v>
      </c>
      <c r="F6661" s="279" t="s">
        <v>881</v>
      </c>
    </row>
    <row r="6662" spans="1:6" x14ac:dyDescent="0.3">
      <c r="A6662" s="264" t="str">
        <f t="shared" si="104"/>
        <v>DyerIN</v>
      </c>
      <c r="B6662" s="269">
        <v>46311</v>
      </c>
      <c r="C6662" s="270" t="s">
        <v>2097</v>
      </c>
      <c r="D6662" s="270" t="s">
        <v>1342</v>
      </c>
      <c r="E6662" s="277" t="s">
        <v>927</v>
      </c>
      <c r="F6662" s="279" t="s">
        <v>881</v>
      </c>
    </row>
    <row r="6663" spans="1:6" x14ac:dyDescent="0.3">
      <c r="A6663" s="264" t="str">
        <f t="shared" si="104"/>
        <v>HammondIN</v>
      </c>
      <c r="B6663" s="269">
        <v>46324</v>
      </c>
      <c r="C6663" s="270" t="s">
        <v>1505</v>
      </c>
      <c r="D6663" s="270" t="s">
        <v>1342</v>
      </c>
      <c r="E6663" s="277" t="s">
        <v>927</v>
      </c>
      <c r="F6663" s="279" t="s">
        <v>881</v>
      </c>
    </row>
    <row r="6664" spans="1:6" x14ac:dyDescent="0.3">
      <c r="A6664" s="264" t="str">
        <f t="shared" si="104"/>
        <v>AndersonIN</v>
      </c>
      <c r="B6664" s="269">
        <v>46013</v>
      </c>
      <c r="C6664" s="270" t="s">
        <v>1529</v>
      </c>
      <c r="D6664" s="270" t="s">
        <v>1342</v>
      </c>
      <c r="E6664" s="277" t="s">
        <v>1368</v>
      </c>
      <c r="F6664" s="279" t="s">
        <v>881</v>
      </c>
    </row>
    <row r="6665" spans="1:6" x14ac:dyDescent="0.3">
      <c r="A6665" s="264" t="str">
        <f t="shared" si="104"/>
        <v>HammondIN</v>
      </c>
      <c r="B6665" s="269">
        <v>46323</v>
      </c>
      <c r="C6665" s="270" t="s">
        <v>1505</v>
      </c>
      <c r="D6665" s="270" t="s">
        <v>1342</v>
      </c>
      <c r="E6665" s="277" t="s">
        <v>927</v>
      </c>
      <c r="F6665" s="279" t="s">
        <v>881</v>
      </c>
    </row>
    <row r="6666" spans="1:6" x14ac:dyDescent="0.3">
      <c r="A6666" s="264" t="str">
        <f t="shared" si="104"/>
        <v>EvansvilleIN</v>
      </c>
      <c r="B6666" s="269">
        <v>47710</v>
      </c>
      <c r="C6666" s="270" t="s">
        <v>1358</v>
      </c>
      <c r="D6666" s="270" t="s">
        <v>1342</v>
      </c>
      <c r="E6666" s="277" t="s">
        <v>1358</v>
      </c>
      <c r="F6666" s="279" t="s">
        <v>881</v>
      </c>
    </row>
    <row r="6667" spans="1:6" x14ac:dyDescent="0.3">
      <c r="A6667" s="264" t="str">
        <f t="shared" si="104"/>
        <v>AuburnIN</v>
      </c>
      <c r="B6667" s="269">
        <v>46706</v>
      </c>
      <c r="C6667" s="270" t="s">
        <v>954</v>
      </c>
      <c r="D6667" s="270" t="s">
        <v>1342</v>
      </c>
      <c r="E6667" s="277" t="s">
        <v>954</v>
      </c>
      <c r="F6667" s="279" t="s">
        <v>881</v>
      </c>
    </row>
    <row r="6668" spans="1:6" x14ac:dyDescent="0.3">
      <c r="A6668" s="264" t="str">
        <f t="shared" si="104"/>
        <v>AndersonIN</v>
      </c>
      <c r="B6668" s="269">
        <v>46012</v>
      </c>
      <c r="C6668" s="270" t="s">
        <v>1529</v>
      </c>
      <c r="D6668" s="270" t="s">
        <v>1342</v>
      </c>
      <c r="E6668" s="277" t="s">
        <v>1368</v>
      </c>
      <c r="F6668" s="279" t="s">
        <v>881</v>
      </c>
    </row>
    <row r="6669" spans="1:6" x14ac:dyDescent="0.3">
      <c r="A6669" s="264" t="str">
        <f t="shared" si="104"/>
        <v>Fort WayneIN</v>
      </c>
      <c r="B6669" s="269">
        <v>46808</v>
      </c>
      <c r="C6669" s="270" t="s">
        <v>1360</v>
      </c>
      <c r="D6669" s="270" t="s">
        <v>1342</v>
      </c>
      <c r="E6669" s="277" t="s">
        <v>1360</v>
      </c>
      <c r="F6669" s="279" t="s">
        <v>881</v>
      </c>
    </row>
    <row r="6670" spans="1:6" x14ac:dyDescent="0.3">
      <c r="A6670" s="264" t="str">
        <f t="shared" si="104"/>
        <v>Fort WayneIN</v>
      </c>
      <c r="B6670" s="269">
        <v>46818</v>
      </c>
      <c r="C6670" s="270" t="s">
        <v>1360</v>
      </c>
      <c r="D6670" s="270" t="s">
        <v>1342</v>
      </c>
      <c r="E6670" s="277" t="s">
        <v>1360</v>
      </c>
      <c r="F6670" s="279" t="s">
        <v>881</v>
      </c>
    </row>
    <row r="6671" spans="1:6" x14ac:dyDescent="0.3">
      <c r="A6671" s="264" t="str">
        <f t="shared" si="104"/>
        <v>North VernonIN</v>
      </c>
      <c r="B6671" s="269">
        <v>47265</v>
      </c>
      <c r="C6671" s="270" t="s">
        <v>1387</v>
      </c>
      <c r="D6671" s="270" t="s">
        <v>1342</v>
      </c>
      <c r="E6671" s="277" t="s">
        <v>1387</v>
      </c>
      <c r="F6671" s="279" t="s">
        <v>881</v>
      </c>
    </row>
    <row r="6672" spans="1:6" x14ac:dyDescent="0.3">
      <c r="A6672" s="264" t="str">
        <f t="shared" si="104"/>
        <v>BrazilIN</v>
      </c>
      <c r="B6672" s="269">
        <v>47834</v>
      </c>
      <c r="C6672" s="270" t="s">
        <v>5293</v>
      </c>
      <c r="D6672" s="270" t="s">
        <v>1342</v>
      </c>
      <c r="E6672" s="277" t="s">
        <v>1397</v>
      </c>
      <c r="F6672" s="279" t="s">
        <v>881</v>
      </c>
    </row>
    <row r="6673" spans="1:6" x14ac:dyDescent="0.3">
      <c r="A6673" s="264" t="str">
        <f t="shared" si="104"/>
        <v>South BendIN</v>
      </c>
      <c r="B6673" s="269">
        <v>46619</v>
      </c>
      <c r="C6673" s="270" t="s">
        <v>5284</v>
      </c>
      <c r="D6673" s="270" t="s">
        <v>1342</v>
      </c>
      <c r="E6673" s="277" t="s">
        <v>1396</v>
      </c>
      <c r="F6673" s="279" t="s">
        <v>881</v>
      </c>
    </row>
    <row r="6674" spans="1:6" x14ac:dyDescent="0.3">
      <c r="A6674" s="264" t="str">
        <f t="shared" si="104"/>
        <v>GriffithIN</v>
      </c>
      <c r="B6674" s="269">
        <v>46319</v>
      </c>
      <c r="C6674" s="270" t="s">
        <v>5294</v>
      </c>
      <c r="D6674" s="270" t="s">
        <v>1342</v>
      </c>
      <c r="E6674" s="277" t="s">
        <v>927</v>
      </c>
      <c r="F6674" s="279" t="s">
        <v>881</v>
      </c>
    </row>
    <row r="6675" spans="1:6" x14ac:dyDescent="0.3">
      <c r="A6675" s="264" t="str">
        <f t="shared" si="104"/>
        <v>AngolaIN</v>
      </c>
      <c r="B6675" s="269">
        <v>46703</v>
      </c>
      <c r="C6675" s="270" t="s">
        <v>1344</v>
      </c>
      <c r="D6675" s="270" t="s">
        <v>1342</v>
      </c>
      <c r="E6675" s="277" t="s">
        <v>1344</v>
      </c>
      <c r="F6675" s="279" t="s">
        <v>881</v>
      </c>
    </row>
    <row r="6676" spans="1:6" x14ac:dyDescent="0.3">
      <c r="A6676" s="264" t="str">
        <f t="shared" si="104"/>
        <v>SellersburgIN</v>
      </c>
      <c r="B6676" s="269">
        <v>47172</v>
      </c>
      <c r="C6676" s="270" t="s">
        <v>5295</v>
      </c>
      <c r="D6676" s="270" t="s">
        <v>1342</v>
      </c>
      <c r="E6676" s="277" t="s">
        <v>1377</v>
      </c>
      <c r="F6676" s="279" t="s">
        <v>881</v>
      </c>
    </row>
    <row r="6677" spans="1:6" x14ac:dyDescent="0.3">
      <c r="A6677" s="264" t="str">
        <f t="shared" si="104"/>
        <v>South BendIN</v>
      </c>
      <c r="B6677" s="269">
        <v>46637</v>
      </c>
      <c r="C6677" s="270" t="s">
        <v>5284</v>
      </c>
      <c r="D6677" s="270" t="s">
        <v>1342</v>
      </c>
      <c r="E6677" s="277" t="s">
        <v>1396</v>
      </c>
      <c r="F6677" s="279" t="s">
        <v>881</v>
      </c>
    </row>
    <row r="6678" spans="1:6" x14ac:dyDescent="0.3">
      <c r="A6678" s="264" t="str">
        <f t="shared" si="104"/>
        <v>DecaturIN</v>
      </c>
      <c r="B6678" s="269">
        <v>46733</v>
      </c>
      <c r="C6678" s="270" t="s">
        <v>929</v>
      </c>
      <c r="D6678" s="270" t="s">
        <v>1342</v>
      </c>
      <c r="E6678" s="277" t="s">
        <v>929</v>
      </c>
      <c r="F6678" s="279" t="s">
        <v>881</v>
      </c>
    </row>
    <row r="6679" spans="1:6" x14ac:dyDescent="0.3">
      <c r="A6679" s="264" t="str">
        <f t="shared" si="104"/>
        <v>AndersonIN</v>
      </c>
      <c r="B6679" s="269">
        <v>46016</v>
      </c>
      <c r="C6679" s="270" t="s">
        <v>1529</v>
      </c>
      <c r="D6679" s="270" t="s">
        <v>1342</v>
      </c>
      <c r="E6679" s="277" t="s">
        <v>1368</v>
      </c>
      <c r="F6679" s="279" t="s">
        <v>881</v>
      </c>
    </row>
    <row r="6680" spans="1:6" x14ac:dyDescent="0.3">
      <c r="A6680" s="264" t="str">
        <f t="shared" si="104"/>
        <v>Fort WayneIN</v>
      </c>
      <c r="B6680" s="269">
        <v>46816</v>
      </c>
      <c r="C6680" s="270" t="s">
        <v>1360</v>
      </c>
      <c r="D6680" s="270" t="s">
        <v>1342</v>
      </c>
      <c r="E6680" s="277" t="s">
        <v>1360</v>
      </c>
      <c r="F6680" s="279" t="s">
        <v>881</v>
      </c>
    </row>
    <row r="6681" spans="1:6" x14ac:dyDescent="0.3">
      <c r="A6681" s="264" t="str">
        <f t="shared" si="104"/>
        <v>WashingtonIN</v>
      </c>
      <c r="B6681" s="269">
        <v>47501</v>
      </c>
      <c r="C6681" s="270" t="s">
        <v>1404</v>
      </c>
      <c r="D6681" s="270" t="s">
        <v>1342</v>
      </c>
      <c r="E6681" s="277" t="s">
        <v>1404</v>
      </c>
      <c r="F6681" s="279" t="s">
        <v>881</v>
      </c>
    </row>
    <row r="6682" spans="1:6" x14ac:dyDescent="0.3">
      <c r="A6682" s="264" t="str">
        <f t="shared" si="104"/>
        <v>EvansvilleIN</v>
      </c>
      <c r="B6682" s="269">
        <v>47725</v>
      </c>
      <c r="C6682" s="270" t="s">
        <v>1358</v>
      </c>
      <c r="D6682" s="270" t="s">
        <v>1342</v>
      </c>
      <c r="E6682" s="277" t="s">
        <v>1358</v>
      </c>
      <c r="F6682" s="279" t="s">
        <v>881</v>
      </c>
    </row>
    <row r="6683" spans="1:6" x14ac:dyDescent="0.3">
      <c r="A6683" s="264" t="str">
        <f t="shared" si="104"/>
        <v>WabashIN</v>
      </c>
      <c r="B6683" s="269">
        <v>46992</v>
      </c>
      <c r="C6683" s="270" t="s">
        <v>1400</v>
      </c>
      <c r="D6683" s="270" t="s">
        <v>1342</v>
      </c>
      <c r="E6683" s="277" t="s">
        <v>1400</v>
      </c>
      <c r="F6683" s="279" t="s">
        <v>881</v>
      </c>
    </row>
    <row r="6684" spans="1:6" x14ac:dyDescent="0.3">
      <c r="A6684" s="264" t="str">
        <f t="shared" si="104"/>
        <v>LowellIN</v>
      </c>
      <c r="B6684" s="269">
        <v>46356</v>
      </c>
      <c r="C6684" s="270" t="s">
        <v>1763</v>
      </c>
      <c r="D6684" s="270" t="s">
        <v>1342</v>
      </c>
      <c r="E6684" s="277" t="s">
        <v>927</v>
      </c>
      <c r="F6684" s="279" t="s">
        <v>881</v>
      </c>
    </row>
    <row r="6685" spans="1:6" x14ac:dyDescent="0.3">
      <c r="A6685" s="264" t="str">
        <f t="shared" si="104"/>
        <v>CorydonIN</v>
      </c>
      <c r="B6685" s="269">
        <v>47112</v>
      </c>
      <c r="C6685" s="270" t="s">
        <v>5296</v>
      </c>
      <c r="D6685" s="270" t="s">
        <v>1342</v>
      </c>
      <c r="E6685" s="277" t="s">
        <v>1377</v>
      </c>
      <c r="F6685" s="279" t="s">
        <v>881</v>
      </c>
    </row>
    <row r="6686" spans="1:6" x14ac:dyDescent="0.3">
      <c r="A6686" s="264" t="str">
        <f t="shared" si="104"/>
        <v>AndersonIN</v>
      </c>
      <c r="B6686" s="269">
        <v>46011</v>
      </c>
      <c r="C6686" s="270" t="s">
        <v>1529</v>
      </c>
      <c r="D6686" s="270" t="s">
        <v>1342</v>
      </c>
      <c r="E6686" s="277" t="s">
        <v>1368</v>
      </c>
      <c r="F6686" s="279" t="s">
        <v>881</v>
      </c>
    </row>
    <row r="6687" spans="1:6" x14ac:dyDescent="0.3">
      <c r="A6687" s="264" t="str">
        <f t="shared" si="104"/>
        <v>EvansvilleIN</v>
      </c>
      <c r="B6687" s="269">
        <v>47720</v>
      </c>
      <c r="C6687" s="270" t="s">
        <v>1358</v>
      </c>
      <c r="D6687" s="270" t="s">
        <v>1342</v>
      </c>
      <c r="E6687" s="277" t="s">
        <v>1358</v>
      </c>
      <c r="F6687" s="279" t="s">
        <v>881</v>
      </c>
    </row>
    <row r="6688" spans="1:6" x14ac:dyDescent="0.3">
      <c r="A6688" s="264" t="str">
        <f t="shared" si="104"/>
        <v>LafayetteIN</v>
      </c>
      <c r="B6688" s="269">
        <v>47904</v>
      </c>
      <c r="C6688" s="270" t="s">
        <v>1297</v>
      </c>
      <c r="D6688" s="270" t="s">
        <v>1342</v>
      </c>
      <c r="E6688" s="277" t="s">
        <v>1374</v>
      </c>
      <c r="F6688" s="279" t="s">
        <v>881</v>
      </c>
    </row>
    <row r="6689" spans="1:6" x14ac:dyDescent="0.3">
      <c r="A6689" s="264" t="str">
        <f t="shared" si="104"/>
        <v>GreencastleIN</v>
      </c>
      <c r="B6689" s="269">
        <v>46135</v>
      </c>
      <c r="C6689" s="270" t="s">
        <v>5297</v>
      </c>
      <c r="D6689" s="270" t="s">
        <v>1342</v>
      </c>
      <c r="E6689" s="277" t="s">
        <v>1368</v>
      </c>
      <c r="F6689" s="279" t="s">
        <v>881</v>
      </c>
    </row>
    <row r="6690" spans="1:6" x14ac:dyDescent="0.3">
      <c r="A6690" s="264" t="str">
        <f t="shared" si="104"/>
        <v>New HavenIN</v>
      </c>
      <c r="B6690" s="269">
        <v>46774</v>
      </c>
      <c r="C6690" s="270" t="s">
        <v>3429</v>
      </c>
      <c r="D6690" s="270" t="s">
        <v>1342</v>
      </c>
      <c r="E6690" s="277" t="s">
        <v>1360</v>
      </c>
      <c r="F6690" s="279" t="s">
        <v>881</v>
      </c>
    </row>
    <row r="6691" spans="1:6" x14ac:dyDescent="0.3">
      <c r="A6691" s="264" t="str">
        <f t="shared" si="104"/>
        <v>CharlestownIN</v>
      </c>
      <c r="B6691" s="269">
        <v>47111</v>
      </c>
      <c r="C6691" s="270" t="s">
        <v>5298</v>
      </c>
      <c r="D6691" s="270" t="s">
        <v>1342</v>
      </c>
      <c r="E6691" s="277" t="s">
        <v>1377</v>
      </c>
      <c r="F6691" s="279" t="s">
        <v>881</v>
      </c>
    </row>
    <row r="6692" spans="1:6" x14ac:dyDescent="0.3">
      <c r="A6692" s="264" t="str">
        <f t="shared" si="104"/>
        <v>South BendIN</v>
      </c>
      <c r="B6692" s="269">
        <v>46615</v>
      </c>
      <c r="C6692" s="270" t="s">
        <v>5284</v>
      </c>
      <c r="D6692" s="270" t="s">
        <v>1342</v>
      </c>
      <c r="E6692" s="277" t="s">
        <v>1396</v>
      </c>
      <c r="F6692" s="279" t="s">
        <v>881</v>
      </c>
    </row>
    <row r="6693" spans="1:6" x14ac:dyDescent="0.3">
      <c r="A6693" s="264" t="str">
        <f t="shared" si="104"/>
        <v>SalemIN</v>
      </c>
      <c r="B6693" s="269">
        <v>47167</v>
      </c>
      <c r="C6693" s="270" t="s">
        <v>1226</v>
      </c>
      <c r="D6693" s="270" t="s">
        <v>1342</v>
      </c>
      <c r="E6693" s="277" t="s">
        <v>1377</v>
      </c>
      <c r="F6693" s="279" t="s">
        <v>881</v>
      </c>
    </row>
    <row r="6694" spans="1:6" x14ac:dyDescent="0.3">
      <c r="A6694" s="264" t="str">
        <f t="shared" si="104"/>
        <v>GaryIN</v>
      </c>
      <c r="B6694" s="269">
        <v>46404</v>
      </c>
      <c r="C6694" s="270" t="s">
        <v>5299</v>
      </c>
      <c r="D6694" s="270" t="s">
        <v>1342</v>
      </c>
      <c r="E6694" s="277" t="s">
        <v>927</v>
      </c>
      <c r="F6694" s="279" t="s">
        <v>881</v>
      </c>
    </row>
    <row r="6695" spans="1:6" x14ac:dyDescent="0.3">
      <c r="A6695" s="264" t="str">
        <f t="shared" si="104"/>
        <v>Cedar LakeIN</v>
      </c>
      <c r="B6695" s="269">
        <v>46303</v>
      </c>
      <c r="C6695" s="270" t="s">
        <v>5300</v>
      </c>
      <c r="D6695" s="270" t="s">
        <v>1342</v>
      </c>
      <c r="E6695" s="277" t="s">
        <v>927</v>
      </c>
      <c r="F6695" s="279" t="s">
        <v>881</v>
      </c>
    </row>
    <row r="6696" spans="1:6" x14ac:dyDescent="0.3">
      <c r="A6696" s="264" t="str">
        <f t="shared" si="104"/>
        <v>Fort WayneIN</v>
      </c>
      <c r="B6696" s="269">
        <v>46807</v>
      </c>
      <c r="C6696" s="270" t="s">
        <v>1360</v>
      </c>
      <c r="D6696" s="270" t="s">
        <v>1342</v>
      </c>
      <c r="E6696" s="277" t="s">
        <v>1360</v>
      </c>
      <c r="F6696" s="279" t="s">
        <v>881</v>
      </c>
    </row>
    <row r="6697" spans="1:6" x14ac:dyDescent="0.3">
      <c r="A6697" s="264" t="str">
        <f t="shared" si="104"/>
        <v>KendallvilleIN</v>
      </c>
      <c r="B6697" s="269">
        <v>46755</v>
      </c>
      <c r="C6697" s="270" t="s">
        <v>1370</v>
      </c>
      <c r="D6697" s="270" t="s">
        <v>1342</v>
      </c>
      <c r="E6697" s="277" t="s">
        <v>1370</v>
      </c>
      <c r="F6697" s="279" t="s">
        <v>881</v>
      </c>
    </row>
    <row r="6698" spans="1:6" x14ac:dyDescent="0.3">
      <c r="A6698" s="264" t="str">
        <f t="shared" si="104"/>
        <v>ScottsburgIN</v>
      </c>
      <c r="B6698" s="269">
        <v>47170</v>
      </c>
      <c r="C6698" s="270" t="s">
        <v>5301</v>
      </c>
      <c r="D6698" s="270" t="s">
        <v>1342</v>
      </c>
      <c r="E6698" s="277" t="s">
        <v>1377</v>
      </c>
      <c r="F6698" s="279" t="s">
        <v>881</v>
      </c>
    </row>
    <row r="6699" spans="1:6" x14ac:dyDescent="0.3">
      <c r="A6699" s="264" t="str">
        <f t="shared" si="104"/>
        <v>DanvilleIN</v>
      </c>
      <c r="B6699" s="269">
        <v>46122</v>
      </c>
      <c r="C6699" s="270" t="s">
        <v>1304</v>
      </c>
      <c r="D6699" s="270" t="s">
        <v>1342</v>
      </c>
      <c r="E6699" s="277" t="s">
        <v>1368</v>
      </c>
      <c r="F6699" s="279" t="s">
        <v>881</v>
      </c>
    </row>
    <row r="6700" spans="1:6" x14ac:dyDescent="0.3">
      <c r="A6700" s="264" t="str">
        <f t="shared" si="104"/>
        <v>BlufftonIN</v>
      </c>
      <c r="B6700" s="269">
        <v>46714</v>
      </c>
      <c r="C6700" s="270" t="s">
        <v>2130</v>
      </c>
      <c r="D6700" s="270" t="s">
        <v>1342</v>
      </c>
      <c r="E6700" s="277" t="s">
        <v>1360</v>
      </c>
      <c r="F6700" s="279" t="s">
        <v>881</v>
      </c>
    </row>
    <row r="6701" spans="1:6" x14ac:dyDescent="0.3">
      <c r="A6701" s="264" t="str">
        <f t="shared" si="104"/>
        <v>IndianapolisIN</v>
      </c>
      <c r="B6701" s="269">
        <v>46228</v>
      </c>
      <c r="C6701" s="270" t="s">
        <v>5272</v>
      </c>
      <c r="D6701" s="270" t="s">
        <v>1342</v>
      </c>
      <c r="E6701" s="277" t="s">
        <v>1368</v>
      </c>
      <c r="F6701" s="279" t="s">
        <v>881</v>
      </c>
    </row>
    <row r="6702" spans="1:6" x14ac:dyDescent="0.3">
      <c r="A6702" s="264" t="str">
        <f t="shared" si="104"/>
        <v>Saint JohnIN</v>
      </c>
      <c r="B6702" s="269">
        <v>46373</v>
      </c>
      <c r="C6702" s="270" t="s">
        <v>5302</v>
      </c>
      <c r="D6702" s="270" t="s">
        <v>1342</v>
      </c>
      <c r="E6702" s="277" t="s">
        <v>927</v>
      </c>
      <c r="F6702" s="279" t="s">
        <v>881</v>
      </c>
    </row>
    <row r="6703" spans="1:6" x14ac:dyDescent="0.3">
      <c r="A6703" s="264" t="str">
        <f t="shared" si="104"/>
        <v>GaryIN</v>
      </c>
      <c r="B6703" s="269">
        <v>46408</v>
      </c>
      <c r="C6703" s="270" t="s">
        <v>5299</v>
      </c>
      <c r="D6703" s="270" t="s">
        <v>1342</v>
      </c>
      <c r="E6703" s="277" t="s">
        <v>927</v>
      </c>
      <c r="F6703" s="279" t="s">
        <v>881</v>
      </c>
    </row>
    <row r="6704" spans="1:6" x14ac:dyDescent="0.3">
      <c r="A6704" s="264" t="str">
        <f t="shared" si="104"/>
        <v>GaryIN</v>
      </c>
      <c r="B6704" s="269">
        <v>46403</v>
      </c>
      <c r="C6704" s="270" t="s">
        <v>5299</v>
      </c>
      <c r="D6704" s="270" t="s">
        <v>1342</v>
      </c>
      <c r="E6704" s="277" t="s">
        <v>927</v>
      </c>
      <c r="F6704" s="279" t="s">
        <v>881</v>
      </c>
    </row>
    <row r="6705" spans="1:6" x14ac:dyDescent="0.3">
      <c r="A6705" s="264" t="str">
        <f t="shared" si="104"/>
        <v>WarsawIN</v>
      </c>
      <c r="B6705" s="269">
        <v>46582</v>
      </c>
      <c r="C6705" s="270" t="s">
        <v>1402</v>
      </c>
      <c r="D6705" s="270" t="s">
        <v>1342</v>
      </c>
      <c r="E6705" s="277" t="s">
        <v>1402</v>
      </c>
      <c r="F6705" s="279" t="s">
        <v>881</v>
      </c>
    </row>
    <row r="6706" spans="1:6" x14ac:dyDescent="0.3">
      <c r="A6706" s="264" t="str">
        <f t="shared" si="104"/>
        <v>Terre HauteIN</v>
      </c>
      <c r="B6706" s="269">
        <v>47807</v>
      </c>
      <c r="C6706" s="270" t="s">
        <v>1397</v>
      </c>
      <c r="D6706" s="270" t="s">
        <v>1342</v>
      </c>
      <c r="E6706" s="277" t="s">
        <v>1397</v>
      </c>
      <c r="F6706" s="279" t="s">
        <v>881</v>
      </c>
    </row>
    <row r="6707" spans="1:6" x14ac:dyDescent="0.3">
      <c r="A6707" s="264" t="str">
        <f t="shared" si="104"/>
        <v>IndianapolisIN</v>
      </c>
      <c r="B6707" s="269">
        <v>46113</v>
      </c>
      <c r="C6707" s="270" t="s">
        <v>5272</v>
      </c>
      <c r="D6707" s="270" t="s">
        <v>1342</v>
      </c>
      <c r="E6707" s="277" t="s">
        <v>1368</v>
      </c>
      <c r="F6707" s="279" t="s">
        <v>881</v>
      </c>
    </row>
    <row r="6708" spans="1:6" x14ac:dyDescent="0.3">
      <c r="A6708" s="264" t="str">
        <f t="shared" si="104"/>
        <v>BoonvilleIN</v>
      </c>
      <c r="B6708" s="269">
        <v>47601</v>
      </c>
      <c r="C6708" s="270" t="s">
        <v>3106</v>
      </c>
      <c r="D6708" s="270" t="s">
        <v>1342</v>
      </c>
      <c r="E6708" s="277" t="s">
        <v>1358</v>
      </c>
      <c r="F6708" s="279" t="s">
        <v>881</v>
      </c>
    </row>
    <row r="6709" spans="1:6" x14ac:dyDescent="0.3">
      <c r="A6709" s="264" t="str">
        <f t="shared" si="104"/>
        <v>Mount VernonIN</v>
      </c>
      <c r="B6709" s="269">
        <v>47620</v>
      </c>
      <c r="C6709" s="270" t="s">
        <v>1322</v>
      </c>
      <c r="D6709" s="270" t="s">
        <v>1342</v>
      </c>
      <c r="E6709" s="277" t="s">
        <v>1358</v>
      </c>
      <c r="F6709" s="279" t="s">
        <v>881</v>
      </c>
    </row>
    <row r="6710" spans="1:6" x14ac:dyDescent="0.3">
      <c r="A6710" s="264" t="str">
        <f t="shared" si="104"/>
        <v>Beech GroveIN</v>
      </c>
      <c r="B6710" s="269">
        <v>46107</v>
      </c>
      <c r="C6710" s="270" t="s">
        <v>2071</v>
      </c>
      <c r="D6710" s="270" t="s">
        <v>1342</v>
      </c>
      <c r="E6710" s="277" t="s">
        <v>1368</v>
      </c>
      <c r="F6710" s="279" t="s">
        <v>881</v>
      </c>
    </row>
    <row r="6711" spans="1:6" x14ac:dyDescent="0.3">
      <c r="A6711" s="264" t="str">
        <f t="shared" si="104"/>
        <v>Terre HauteIN</v>
      </c>
      <c r="B6711" s="269">
        <v>47805</v>
      </c>
      <c r="C6711" s="270" t="s">
        <v>1397</v>
      </c>
      <c r="D6711" s="270" t="s">
        <v>1342</v>
      </c>
      <c r="E6711" s="277" t="s">
        <v>1397</v>
      </c>
      <c r="F6711" s="279" t="s">
        <v>881</v>
      </c>
    </row>
    <row r="6712" spans="1:6" x14ac:dyDescent="0.3">
      <c r="A6712" s="264" t="str">
        <f t="shared" si="104"/>
        <v>PendletonIN</v>
      </c>
      <c r="B6712" s="269">
        <v>46064</v>
      </c>
      <c r="C6712" s="270" t="s">
        <v>5303</v>
      </c>
      <c r="D6712" s="270" t="s">
        <v>1342</v>
      </c>
      <c r="E6712" s="277" t="s">
        <v>1368</v>
      </c>
      <c r="F6712" s="279" t="s">
        <v>881</v>
      </c>
    </row>
    <row r="6713" spans="1:6" x14ac:dyDescent="0.3">
      <c r="A6713" s="264" t="str">
        <f t="shared" si="104"/>
        <v>DeMotteIN</v>
      </c>
      <c r="B6713" s="269">
        <v>46310</v>
      </c>
      <c r="C6713" s="270" t="s">
        <v>5304</v>
      </c>
      <c r="D6713" s="270" t="s">
        <v>1342</v>
      </c>
      <c r="E6713" s="277" t="s">
        <v>927</v>
      </c>
      <c r="F6713" s="279" t="s">
        <v>881</v>
      </c>
    </row>
    <row r="6714" spans="1:6" x14ac:dyDescent="0.3">
      <c r="A6714" s="264" t="str">
        <f t="shared" si="104"/>
        <v>Fort WayneIN</v>
      </c>
      <c r="B6714" s="269">
        <v>46814</v>
      </c>
      <c r="C6714" s="270" t="s">
        <v>1360</v>
      </c>
      <c r="D6714" s="270" t="s">
        <v>1342</v>
      </c>
      <c r="E6714" s="277" t="s">
        <v>1360</v>
      </c>
      <c r="F6714" s="279" t="s">
        <v>881</v>
      </c>
    </row>
    <row r="6715" spans="1:6" x14ac:dyDescent="0.3">
      <c r="A6715" s="264" t="str">
        <f t="shared" si="104"/>
        <v>IndianapolisIN</v>
      </c>
      <c r="B6715" s="269">
        <v>46204</v>
      </c>
      <c r="C6715" s="270" t="s">
        <v>5272</v>
      </c>
      <c r="D6715" s="270" t="s">
        <v>1342</v>
      </c>
      <c r="E6715" s="277" t="s">
        <v>1368</v>
      </c>
      <c r="F6715" s="279" t="s">
        <v>881</v>
      </c>
    </row>
    <row r="6716" spans="1:6" x14ac:dyDescent="0.3">
      <c r="A6716" s="264" t="str">
        <f t="shared" si="104"/>
        <v>SyracuseIN</v>
      </c>
      <c r="B6716" s="269">
        <v>46567</v>
      </c>
      <c r="C6716" s="270" t="s">
        <v>1938</v>
      </c>
      <c r="D6716" s="270" t="s">
        <v>1342</v>
      </c>
      <c r="E6716" s="277" t="s">
        <v>1402</v>
      </c>
      <c r="F6716" s="279" t="s">
        <v>881</v>
      </c>
    </row>
    <row r="6717" spans="1:6" x14ac:dyDescent="0.3">
      <c r="A6717" s="264" t="str">
        <f t="shared" si="104"/>
        <v>OsceolaIN</v>
      </c>
      <c r="B6717" s="269">
        <v>46561</v>
      </c>
      <c r="C6717" s="270" t="s">
        <v>1783</v>
      </c>
      <c r="D6717" s="270" t="s">
        <v>1342</v>
      </c>
      <c r="E6717" s="277" t="s">
        <v>1396</v>
      </c>
      <c r="F6717" s="279" t="s">
        <v>881</v>
      </c>
    </row>
    <row r="6718" spans="1:6" x14ac:dyDescent="0.3">
      <c r="A6718" s="264" t="str">
        <f t="shared" si="104"/>
        <v>FishersIN</v>
      </c>
      <c r="B6718" s="269">
        <v>46040</v>
      </c>
      <c r="C6718" s="270" t="s">
        <v>5277</v>
      </c>
      <c r="D6718" s="270" t="s">
        <v>1342</v>
      </c>
      <c r="E6718" s="277" t="s">
        <v>1368</v>
      </c>
      <c r="F6718" s="279" t="s">
        <v>881</v>
      </c>
    </row>
    <row r="6719" spans="1:6" x14ac:dyDescent="0.3">
      <c r="A6719" s="264" t="str">
        <f t="shared" si="104"/>
        <v>HammondIN</v>
      </c>
      <c r="B6719" s="269">
        <v>46320</v>
      </c>
      <c r="C6719" s="270" t="s">
        <v>1505</v>
      </c>
      <c r="D6719" s="270" t="s">
        <v>1342</v>
      </c>
      <c r="E6719" s="277" t="s">
        <v>927</v>
      </c>
      <c r="F6719" s="279" t="s">
        <v>881</v>
      </c>
    </row>
    <row r="6720" spans="1:6" x14ac:dyDescent="0.3">
      <c r="A6720" s="264" t="str">
        <f t="shared" si="104"/>
        <v>McCordsvilleIN</v>
      </c>
      <c r="B6720" s="269">
        <v>46055</v>
      </c>
      <c r="C6720" s="270" t="s">
        <v>5305</v>
      </c>
      <c r="D6720" s="270" t="s">
        <v>1342</v>
      </c>
      <c r="E6720" s="277" t="s">
        <v>1368</v>
      </c>
      <c r="F6720" s="279" t="s">
        <v>881</v>
      </c>
    </row>
    <row r="6721" spans="1:6" x14ac:dyDescent="0.3">
      <c r="A6721" s="264" t="str">
        <f t="shared" si="104"/>
        <v>New PalestineIN</v>
      </c>
      <c r="B6721" s="269">
        <v>46163</v>
      </c>
      <c r="C6721" s="270" t="s">
        <v>5306</v>
      </c>
      <c r="D6721" s="270" t="s">
        <v>1342</v>
      </c>
      <c r="E6721" s="277" t="s">
        <v>1368</v>
      </c>
      <c r="F6721" s="279" t="s">
        <v>881</v>
      </c>
    </row>
    <row r="6722" spans="1:6" x14ac:dyDescent="0.3">
      <c r="A6722" s="264" t="str">
        <f t="shared" si="104"/>
        <v>ElwoodIN</v>
      </c>
      <c r="B6722" s="269">
        <v>46036</v>
      </c>
      <c r="C6722" s="270" t="s">
        <v>4904</v>
      </c>
      <c r="D6722" s="270" t="s">
        <v>1342</v>
      </c>
      <c r="E6722" s="277" t="s">
        <v>1368</v>
      </c>
      <c r="F6722" s="279" t="s">
        <v>881</v>
      </c>
    </row>
    <row r="6723" spans="1:6" x14ac:dyDescent="0.3">
      <c r="A6723" s="264" t="str">
        <f t="shared" si="104"/>
        <v>SpencerIN</v>
      </c>
      <c r="B6723" s="269">
        <v>47460</v>
      </c>
      <c r="C6723" s="270" t="s">
        <v>1256</v>
      </c>
      <c r="D6723" s="270" t="s">
        <v>1342</v>
      </c>
      <c r="E6723" s="277" t="s">
        <v>1291</v>
      </c>
      <c r="F6723" s="279" t="s">
        <v>881</v>
      </c>
    </row>
    <row r="6724" spans="1:6" x14ac:dyDescent="0.3">
      <c r="A6724" s="264" t="str">
        <f t="shared" ref="A6724:A6787" si="105">CONCATENATE(C6724,D6724)</f>
        <v>WhitingIN</v>
      </c>
      <c r="B6724" s="269">
        <v>46394</v>
      </c>
      <c r="C6724" s="270" t="s">
        <v>5307</v>
      </c>
      <c r="D6724" s="270" t="s">
        <v>1342</v>
      </c>
      <c r="E6724" s="277" t="s">
        <v>927</v>
      </c>
      <c r="F6724" s="279" t="s">
        <v>881</v>
      </c>
    </row>
    <row r="6725" spans="1:6" x14ac:dyDescent="0.3">
      <c r="A6725" s="264" t="str">
        <f t="shared" si="105"/>
        <v>Terre HauteIN</v>
      </c>
      <c r="B6725" s="269">
        <v>47804</v>
      </c>
      <c r="C6725" s="270" t="s">
        <v>1397</v>
      </c>
      <c r="D6725" s="270" t="s">
        <v>1342</v>
      </c>
      <c r="E6725" s="277" t="s">
        <v>1397</v>
      </c>
      <c r="F6725" s="279" t="s">
        <v>881</v>
      </c>
    </row>
    <row r="6726" spans="1:6" x14ac:dyDescent="0.3">
      <c r="A6726" s="264" t="str">
        <f t="shared" si="105"/>
        <v>New WhitelandIN</v>
      </c>
      <c r="B6726" s="269">
        <v>46184</v>
      </c>
      <c r="C6726" s="270" t="s">
        <v>5308</v>
      </c>
      <c r="D6726" s="270" t="s">
        <v>1342</v>
      </c>
      <c r="E6726" s="277" t="s">
        <v>1368</v>
      </c>
      <c r="F6726" s="279" t="s">
        <v>881</v>
      </c>
    </row>
    <row r="6727" spans="1:6" x14ac:dyDescent="0.3">
      <c r="A6727" s="264" t="str">
        <f t="shared" si="105"/>
        <v>Fort WayneIN</v>
      </c>
      <c r="B6727" s="269">
        <v>46802</v>
      </c>
      <c r="C6727" s="270" t="s">
        <v>1360</v>
      </c>
      <c r="D6727" s="270" t="s">
        <v>1342</v>
      </c>
      <c r="E6727" s="277" t="s">
        <v>1360</v>
      </c>
      <c r="F6727" s="279" t="s">
        <v>881</v>
      </c>
    </row>
    <row r="6728" spans="1:6" x14ac:dyDescent="0.3">
      <c r="A6728" s="264" t="str">
        <f t="shared" si="105"/>
        <v>Floyds KnobsIN</v>
      </c>
      <c r="B6728" s="269">
        <v>47119</v>
      </c>
      <c r="C6728" s="270" t="s">
        <v>5309</v>
      </c>
      <c r="D6728" s="270" t="s">
        <v>1342</v>
      </c>
      <c r="E6728" s="277" t="s">
        <v>1377</v>
      </c>
      <c r="F6728" s="279" t="s">
        <v>881</v>
      </c>
    </row>
    <row r="6729" spans="1:6" x14ac:dyDescent="0.3">
      <c r="A6729" s="264" t="str">
        <f t="shared" si="105"/>
        <v>South BendIN</v>
      </c>
      <c r="B6729" s="269">
        <v>46617</v>
      </c>
      <c r="C6729" s="270" t="s">
        <v>5284</v>
      </c>
      <c r="D6729" s="270" t="s">
        <v>1342</v>
      </c>
      <c r="E6729" s="277" t="s">
        <v>1396</v>
      </c>
      <c r="F6729" s="279" t="s">
        <v>881</v>
      </c>
    </row>
    <row r="6730" spans="1:6" x14ac:dyDescent="0.3">
      <c r="A6730" s="264" t="str">
        <f t="shared" si="105"/>
        <v>IndianapolisIN</v>
      </c>
      <c r="B6730" s="269">
        <v>46259</v>
      </c>
      <c r="C6730" s="270" t="s">
        <v>5272</v>
      </c>
      <c r="D6730" s="270" t="s">
        <v>1342</v>
      </c>
      <c r="E6730" s="277" t="s">
        <v>1368</v>
      </c>
      <c r="F6730" s="279" t="s">
        <v>881</v>
      </c>
    </row>
    <row r="6731" spans="1:6" x14ac:dyDescent="0.3">
      <c r="A6731" s="264" t="str">
        <f t="shared" si="105"/>
        <v>NappaneeIN</v>
      </c>
      <c r="B6731" s="269">
        <v>46550</v>
      </c>
      <c r="C6731" s="270" t="s">
        <v>5310</v>
      </c>
      <c r="D6731" s="270" t="s">
        <v>1342</v>
      </c>
      <c r="E6731" s="277" t="s">
        <v>1356</v>
      </c>
      <c r="F6731" s="279" t="s">
        <v>881</v>
      </c>
    </row>
    <row r="6732" spans="1:6" x14ac:dyDescent="0.3">
      <c r="A6732" s="264" t="str">
        <f t="shared" si="105"/>
        <v>GaryIN</v>
      </c>
      <c r="B6732" s="269">
        <v>46407</v>
      </c>
      <c r="C6732" s="270" t="s">
        <v>5299</v>
      </c>
      <c r="D6732" s="270" t="s">
        <v>1342</v>
      </c>
      <c r="E6732" s="277" t="s">
        <v>927</v>
      </c>
      <c r="F6732" s="279" t="s">
        <v>881</v>
      </c>
    </row>
    <row r="6733" spans="1:6" x14ac:dyDescent="0.3">
      <c r="A6733" s="264" t="str">
        <f t="shared" si="105"/>
        <v>EvansvilleIN</v>
      </c>
      <c r="B6733" s="269">
        <v>47713</v>
      </c>
      <c r="C6733" s="270" t="s">
        <v>1358</v>
      </c>
      <c r="D6733" s="270" t="s">
        <v>1342</v>
      </c>
      <c r="E6733" s="277" t="s">
        <v>1358</v>
      </c>
      <c r="F6733" s="279" t="s">
        <v>881</v>
      </c>
    </row>
    <row r="6734" spans="1:6" x14ac:dyDescent="0.3">
      <c r="A6734" s="264" t="str">
        <f t="shared" si="105"/>
        <v>Lake StationIN</v>
      </c>
      <c r="B6734" s="269">
        <v>46405</v>
      </c>
      <c r="C6734" s="270" t="s">
        <v>5311</v>
      </c>
      <c r="D6734" s="270" t="s">
        <v>1342</v>
      </c>
      <c r="E6734" s="277" t="s">
        <v>927</v>
      </c>
      <c r="F6734" s="279" t="s">
        <v>881</v>
      </c>
    </row>
    <row r="6735" spans="1:6" x14ac:dyDescent="0.3">
      <c r="A6735" s="264" t="str">
        <f t="shared" si="105"/>
        <v>RensselaerIN</v>
      </c>
      <c r="B6735" s="269">
        <v>47978</v>
      </c>
      <c r="C6735" s="270" t="s">
        <v>5312</v>
      </c>
      <c r="D6735" s="270" t="s">
        <v>1342</v>
      </c>
      <c r="E6735" s="277" t="s">
        <v>927</v>
      </c>
      <c r="F6735" s="279" t="s">
        <v>881</v>
      </c>
    </row>
    <row r="6736" spans="1:6" x14ac:dyDescent="0.3">
      <c r="A6736" s="264" t="str">
        <f t="shared" si="105"/>
        <v>AlexandriaIN</v>
      </c>
      <c r="B6736" s="269">
        <v>46001</v>
      </c>
      <c r="C6736" s="270" t="s">
        <v>1359</v>
      </c>
      <c r="D6736" s="270" t="s">
        <v>1342</v>
      </c>
      <c r="E6736" s="277" t="s">
        <v>1368</v>
      </c>
      <c r="F6736" s="279" t="s">
        <v>881</v>
      </c>
    </row>
    <row r="6737" spans="1:6" x14ac:dyDescent="0.3">
      <c r="A6737" s="264" t="str">
        <f t="shared" si="105"/>
        <v>AuroraIN</v>
      </c>
      <c r="B6737" s="269">
        <v>47001</v>
      </c>
      <c r="C6737" s="270" t="s">
        <v>3264</v>
      </c>
      <c r="D6737" s="270" t="s">
        <v>1342</v>
      </c>
      <c r="E6737" s="277" t="s">
        <v>1350</v>
      </c>
      <c r="F6737" s="279" t="s">
        <v>881</v>
      </c>
    </row>
    <row r="6738" spans="1:6" x14ac:dyDescent="0.3">
      <c r="A6738" s="264" t="str">
        <f t="shared" si="105"/>
        <v>ClintonIN</v>
      </c>
      <c r="B6738" s="269">
        <v>47842</v>
      </c>
      <c r="C6738" s="270" t="s">
        <v>1227</v>
      </c>
      <c r="D6738" s="270" t="s">
        <v>1342</v>
      </c>
      <c r="E6738" s="277" t="s">
        <v>1397</v>
      </c>
      <c r="F6738" s="279" t="s">
        <v>881</v>
      </c>
    </row>
    <row r="6739" spans="1:6" x14ac:dyDescent="0.3">
      <c r="A6739" s="264" t="str">
        <f t="shared" si="105"/>
        <v>MiddleburyIN</v>
      </c>
      <c r="B6739" s="269">
        <v>46540</v>
      </c>
      <c r="C6739" s="270" t="s">
        <v>3499</v>
      </c>
      <c r="D6739" s="270" t="s">
        <v>1342</v>
      </c>
      <c r="E6739" s="277" t="s">
        <v>1356</v>
      </c>
      <c r="F6739" s="279" t="s">
        <v>881</v>
      </c>
    </row>
    <row r="6740" spans="1:6" x14ac:dyDescent="0.3">
      <c r="A6740" s="264" t="str">
        <f t="shared" si="105"/>
        <v>GeorgetownIN</v>
      </c>
      <c r="B6740" s="269">
        <v>47122</v>
      </c>
      <c r="C6740" s="270" t="s">
        <v>2162</v>
      </c>
      <c r="D6740" s="270" t="s">
        <v>1342</v>
      </c>
      <c r="E6740" s="277" t="s">
        <v>1377</v>
      </c>
      <c r="F6740" s="279" t="s">
        <v>881</v>
      </c>
    </row>
    <row r="6741" spans="1:6" x14ac:dyDescent="0.3">
      <c r="A6741" s="264" t="str">
        <f t="shared" si="105"/>
        <v>MitchellIN</v>
      </c>
      <c r="B6741" s="269">
        <v>47446</v>
      </c>
      <c r="C6741" s="270" t="s">
        <v>2177</v>
      </c>
      <c r="D6741" s="270" t="s">
        <v>1342</v>
      </c>
      <c r="E6741" s="277" t="s">
        <v>1347</v>
      </c>
      <c r="F6741" s="279" t="s">
        <v>881</v>
      </c>
    </row>
    <row r="6742" spans="1:6" x14ac:dyDescent="0.3">
      <c r="A6742" s="264" t="str">
        <f t="shared" si="105"/>
        <v>Fort WayneIN</v>
      </c>
      <c r="B6742" s="269">
        <v>46809</v>
      </c>
      <c r="C6742" s="270" t="s">
        <v>1360</v>
      </c>
      <c r="D6742" s="270" t="s">
        <v>1342</v>
      </c>
      <c r="E6742" s="277" t="s">
        <v>1360</v>
      </c>
      <c r="F6742" s="279" t="s">
        <v>881</v>
      </c>
    </row>
    <row r="6743" spans="1:6" x14ac:dyDescent="0.3">
      <c r="A6743" s="264" t="str">
        <f t="shared" si="105"/>
        <v>HebronIN</v>
      </c>
      <c r="B6743" s="269">
        <v>46341</v>
      </c>
      <c r="C6743" s="270" t="s">
        <v>3510</v>
      </c>
      <c r="D6743" s="270" t="s">
        <v>1342</v>
      </c>
      <c r="E6743" s="277" t="s">
        <v>927</v>
      </c>
      <c r="F6743" s="279" t="s">
        <v>881</v>
      </c>
    </row>
    <row r="6744" spans="1:6" x14ac:dyDescent="0.3">
      <c r="A6744" s="264" t="str">
        <f t="shared" si="105"/>
        <v>South BendIN</v>
      </c>
      <c r="B6744" s="269">
        <v>46613</v>
      </c>
      <c r="C6744" s="270" t="s">
        <v>5284</v>
      </c>
      <c r="D6744" s="270" t="s">
        <v>1342</v>
      </c>
      <c r="E6744" s="277" t="s">
        <v>1396</v>
      </c>
      <c r="F6744" s="279" t="s">
        <v>881</v>
      </c>
    </row>
    <row r="6745" spans="1:6" x14ac:dyDescent="0.3">
      <c r="A6745" s="264" t="str">
        <f t="shared" si="105"/>
        <v>HuntingburgIN</v>
      </c>
      <c r="B6745" s="269">
        <v>47542</v>
      </c>
      <c r="C6745" s="270" t="s">
        <v>5313</v>
      </c>
      <c r="D6745" s="270" t="s">
        <v>1342</v>
      </c>
      <c r="E6745" s="277" t="s">
        <v>1134</v>
      </c>
      <c r="F6745" s="279" t="s">
        <v>881</v>
      </c>
    </row>
    <row r="6746" spans="1:6" x14ac:dyDescent="0.3">
      <c r="A6746" s="264" t="str">
        <f t="shared" si="105"/>
        <v>Fort WayneIN</v>
      </c>
      <c r="B6746" s="269">
        <v>46803</v>
      </c>
      <c r="C6746" s="270" t="s">
        <v>1360</v>
      </c>
      <c r="D6746" s="270" t="s">
        <v>1342</v>
      </c>
      <c r="E6746" s="277" t="s">
        <v>1360</v>
      </c>
      <c r="F6746" s="279" t="s">
        <v>881</v>
      </c>
    </row>
    <row r="6747" spans="1:6" x14ac:dyDescent="0.3">
      <c r="A6747" s="264" t="str">
        <f t="shared" si="105"/>
        <v>Fort WayneIN</v>
      </c>
      <c r="B6747" s="269">
        <v>46819</v>
      </c>
      <c r="C6747" s="270" t="s">
        <v>1360</v>
      </c>
      <c r="D6747" s="270" t="s">
        <v>1342</v>
      </c>
      <c r="E6747" s="277" t="s">
        <v>1360</v>
      </c>
      <c r="F6747" s="279" t="s">
        <v>881</v>
      </c>
    </row>
    <row r="6748" spans="1:6" x14ac:dyDescent="0.3">
      <c r="A6748" s="264" t="str">
        <f t="shared" si="105"/>
        <v>NashvilleIN</v>
      </c>
      <c r="B6748" s="269">
        <v>47448</v>
      </c>
      <c r="C6748" s="270" t="s">
        <v>5314</v>
      </c>
      <c r="D6748" s="270" t="s">
        <v>1342</v>
      </c>
      <c r="E6748" s="277" t="s">
        <v>1368</v>
      </c>
      <c r="F6748" s="279" t="s">
        <v>881</v>
      </c>
    </row>
    <row r="6749" spans="1:6" x14ac:dyDescent="0.3">
      <c r="A6749" s="264" t="str">
        <f t="shared" si="105"/>
        <v>BremenIN</v>
      </c>
      <c r="B6749" s="269">
        <v>46506</v>
      </c>
      <c r="C6749" s="270" t="s">
        <v>1410</v>
      </c>
      <c r="D6749" s="270" t="s">
        <v>1342</v>
      </c>
      <c r="E6749" s="277" t="s">
        <v>1391</v>
      </c>
      <c r="F6749" s="279" t="s">
        <v>881</v>
      </c>
    </row>
    <row r="6750" spans="1:6" x14ac:dyDescent="0.3">
      <c r="A6750" s="264" t="str">
        <f t="shared" si="105"/>
        <v>West Terre HauteIN</v>
      </c>
      <c r="B6750" s="269">
        <v>47885</v>
      </c>
      <c r="C6750" s="270" t="s">
        <v>5315</v>
      </c>
      <c r="D6750" s="270" t="s">
        <v>1342</v>
      </c>
      <c r="E6750" s="277" t="s">
        <v>1397</v>
      </c>
      <c r="F6750" s="279" t="s">
        <v>881</v>
      </c>
    </row>
    <row r="6751" spans="1:6" x14ac:dyDescent="0.3">
      <c r="A6751" s="264" t="str">
        <f t="shared" si="105"/>
        <v>IndianapolisIN</v>
      </c>
      <c r="B6751" s="269">
        <v>46280</v>
      </c>
      <c r="C6751" s="270" t="s">
        <v>5272</v>
      </c>
      <c r="D6751" s="270" t="s">
        <v>1342</v>
      </c>
      <c r="E6751" s="277" t="s">
        <v>1368</v>
      </c>
      <c r="F6751" s="279" t="s">
        <v>881</v>
      </c>
    </row>
    <row r="6752" spans="1:6" x14ac:dyDescent="0.3">
      <c r="A6752" s="264" t="str">
        <f t="shared" si="105"/>
        <v>HammondIN</v>
      </c>
      <c r="B6752" s="269">
        <v>46327</v>
      </c>
      <c r="C6752" s="270" t="s">
        <v>1505</v>
      </c>
      <c r="D6752" s="270" t="s">
        <v>1342</v>
      </c>
      <c r="E6752" s="277" t="s">
        <v>927</v>
      </c>
      <c r="F6752" s="279" t="s">
        <v>881</v>
      </c>
    </row>
    <row r="6753" spans="1:6" x14ac:dyDescent="0.3">
      <c r="A6753" s="264" t="str">
        <f t="shared" si="105"/>
        <v>BristolIN</v>
      </c>
      <c r="B6753" s="269">
        <v>46507</v>
      </c>
      <c r="C6753" s="270" t="s">
        <v>3426</v>
      </c>
      <c r="D6753" s="270" t="s">
        <v>1342</v>
      </c>
      <c r="E6753" s="277" t="s">
        <v>1356</v>
      </c>
      <c r="F6753" s="279" t="s">
        <v>881</v>
      </c>
    </row>
    <row r="6754" spans="1:6" x14ac:dyDescent="0.3">
      <c r="A6754" s="264" t="str">
        <f t="shared" si="105"/>
        <v>SullivanIN</v>
      </c>
      <c r="B6754" s="269">
        <v>47882</v>
      </c>
      <c r="C6754" s="270" t="s">
        <v>5316</v>
      </c>
      <c r="D6754" s="270" t="s">
        <v>1342</v>
      </c>
      <c r="E6754" s="277" t="s">
        <v>1397</v>
      </c>
      <c r="F6754" s="279" t="s">
        <v>881</v>
      </c>
    </row>
    <row r="6755" spans="1:6" x14ac:dyDescent="0.3">
      <c r="A6755" s="264" t="str">
        <f t="shared" si="105"/>
        <v>IndianapolisIN</v>
      </c>
      <c r="B6755" s="269">
        <v>46231</v>
      </c>
      <c r="C6755" s="270" t="s">
        <v>5272</v>
      </c>
      <c r="D6755" s="270" t="s">
        <v>1342</v>
      </c>
      <c r="E6755" s="277" t="s">
        <v>1368</v>
      </c>
      <c r="F6755" s="279" t="s">
        <v>881</v>
      </c>
    </row>
    <row r="6756" spans="1:6" x14ac:dyDescent="0.3">
      <c r="A6756" s="264" t="str">
        <f t="shared" si="105"/>
        <v>GaryIN</v>
      </c>
      <c r="B6756" s="269">
        <v>46406</v>
      </c>
      <c r="C6756" s="270" t="s">
        <v>5299</v>
      </c>
      <c r="D6756" s="270" t="s">
        <v>1342</v>
      </c>
      <c r="E6756" s="277" t="s">
        <v>927</v>
      </c>
      <c r="F6756" s="279" t="s">
        <v>881</v>
      </c>
    </row>
    <row r="6757" spans="1:6" x14ac:dyDescent="0.3">
      <c r="A6757" s="264" t="str">
        <f t="shared" si="105"/>
        <v>North ManchesterIN</v>
      </c>
      <c r="B6757" s="269">
        <v>46962</v>
      </c>
      <c r="C6757" s="270" t="s">
        <v>5317</v>
      </c>
      <c r="D6757" s="270" t="s">
        <v>1342</v>
      </c>
      <c r="E6757" s="277" t="s">
        <v>1400</v>
      </c>
      <c r="F6757" s="279" t="s">
        <v>881</v>
      </c>
    </row>
    <row r="6758" spans="1:6" x14ac:dyDescent="0.3">
      <c r="A6758" s="264" t="str">
        <f t="shared" si="105"/>
        <v>Clear LakeIN</v>
      </c>
      <c r="B6758" s="269">
        <v>46737</v>
      </c>
      <c r="C6758" s="270" t="s">
        <v>4295</v>
      </c>
      <c r="D6758" s="270" t="s">
        <v>1342</v>
      </c>
      <c r="E6758" s="277" t="s">
        <v>1344</v>
      </c>
      <c r="F6758" s="279" t="s">
        <v>881</v>
      </c>
    </row>
    <row r="6759" spans="1:6" x14ac:dyDescent="0.3">
      <c r="A6759" s="264" t="str">
        <f t="shared" si="105"/>
        <v>IndianapolisIN</v>
      </c>
      <c r="B6759" s="269">
        <v>46278</v>
      </c>
      <c r="C6759" s="270" t="s">
        <v>5272</v>
      </c>
      <c r="D6759" s="270" t="s">
        <v>1342</v>
      </c>
      <c r="E6759" s="277" t="s">
        <v>1368</v>
      </c>
      <c r="F6759" s="279" t="s">
        <v>881</v>
      </c>
    </row>
    <row r="6760" spans="1:6" x14ac:dyDescent="0.3">
      <c r="A6760" s="264" t="str">
        <f t="shared" si="105"/>
        <v>DelphiIN</v>
      </c>
      <c r="B6760" s="269">
        <v>46923</v>
      </c>
      <c r="C6760" s="270" t="s">
        <v>5318</v>
      </c>
      <c r="D6760" s="270" t="s">
        <v>1342</v>
      </c>
      <c r="E6760" s="277" t="s">
        <v>1374</v>
      </c>
      <c r="F6760" s="279" t="s">
        <v>881</v>
      </c>
    </row>
    <row r="6761" spans="1:6" x14ac:dyDescent="0.3">
      <c r="A6761" s="264" t="str">
        <f t="shared" si="105"/>
        <v>EllettsvilleIN</v>
      </c>
      <c r="B6761" s="269">
        <v>47429</v>
      </c>
      <c r="C6761" s="270" t="s">
        <v>5319</v>
      </c>
      <c r="D6761" s="270" t="s">
        <v>1342</v>
      </c>
      <c r="E6761" s="277" t="s">
        <v>1291</v>
      </c>
      <c r="F6761" s="279" t="s">
        <v>881</v>
      </c>
    </row>
    <row r="6762" spans="1:6" x14ac:dyDescent="0.3">
      <c r="A6762" s="264" t="str">
        <f t="shared" si="105"/>
        <v>EdinburghIN</v>
      </c>
      <c r="B6762" s="269">
        <v>46124</v>
      </c>
      <c r="C6762" s="270" t="s">
        <v>5320</v>
      </c>
      <c r="D6762" s="270" t="s">
        <v>1342</v>
      </c>
      <c r="E6762" s="277" t="s">
        <v>1368</v>
      </c>
      <c r="F6762" s="279" t="s">
        <v>881</v>
      </c>
    </row>
    <row r="6763" spans="1:6" x14ac:dyDescent="0.3">
      <c r="A6763" s="264" t="str">
        <f t="shared" si="105"/>
        <v>GarrettIN</v>
      </c>
      <c r="B6763" s="269">
        <v>46738</v>
      </c>
      <c r="C6763" s="270" t="s">
        <v>5321</v>
      </c>
      <c r="D6763" s="270" t="s">
        <v>1342</v>
      </c>
      <c r="E6763" s="277" t="s">
        <v>954</v>
      </c>
      <c r="F6763" s="279" t="s">
        <v>881</v>
      </c>
    </row>
    <row r="6764" spans="1:6" x14ac:dyDescent="0.3">
      <c r="A6764" s="264" t="str">
        <f t="shared" si="105"/>
        <v>CiceroIN</v>
      </c>
      <c r="B6764" s="269">
        <v>46034</v>
      </c>
      <c r="C6764" s="270" t="s">
        <v>4653</v>
      </c>
      <c r="D6764" s="270" t="s">
        <v>1342</v>
      </c>
      <c r="E6764" s="277" t="s">
        <v>1368</v>
      </c>
      <c r="F6764" s="279" t="s">
        <v>881</v>
      </c>
    </row>
    <row r="6765" spans="1:6" x14ac:dyDescent="0.3">
      <c r="A6765" s="264" t="str">
        <f t="shared" si="105"/>
        <v>AlbionIN</v>
      </c>
      <c r="B6765" s="269">
        <v>46701</v>
      </c>
      <c r="C6765" s="270" t="s">
        <v>3122</v>
      </c>
      <c r="D6765" s="270" t="s">
        <v>1342</v>
      </c>
      <c r="E6765" s="277" t="s">
        <v>1370</v>
      </c>
      <c r="F6765" s="279" t="s">
        <v>881</v>
      </c>
    </row>
    <row r="6766" spans="1:6" x14ac:dyDescent="0.3">
      <c r="A6766" s="264" t="str">
        <f t="shared" si="105"/>
        <v>YorktownIN</v>
      </c>
      <c r="B6766" s="269">
        <v>47396</v>
      </c>
      <c r="C6766" s="270" t="s">
        <v>5322</v>
      </c>
      <c r="D6766" s="270" t="s">
        <v>1342</v>
      </c>
      <c r="E6766" s="277" t="s">
        <v>1383</v>
      </c>
      <c r="F6766" s="279" t="s">
        <v>881</v>
      </c>
    </row>
    <row r="6767" spans="1:6" x14ac:dyDescent="0.3">
      <c r="A6767" s="264" t="str">
        <f t="shared" si="105"/>
        <v>WheatfieldIN</v>
      </c>
      <c r="B6767" s="269">
        <v>46392</v>
      </c>
      <c r="C6767" s="270" t="s">
        <v>5323</v>
      </c>
      <c r="D6767" s="270" t="s">
        <v>1342</v>
      </c>
      <c r="E6767" s="277" t="s">
        <v>927</v>
      </c>
      <c r="F6767" s="279" t="s">
        <v>881</v>
      </c>
    </row>
    <row r="6768" spans="1:6" x14ac:dyDescent="0.3">
      <c r="A6768" s="264" t="str">
        <f t="shared" si="105"/>
        <v>ChurubuscoIN</v>
      </c>
      <c r="B6768" s="269">
        <v>46723</v>
      </c>
      <c r="C6768" s="270" t="s">
        <v>5324</v>
      </c>
      <c r="D6768" s="270" t="s">
        <v>1342</v>
      </c>
      <c r="E6768" s="277" t="s">
        <v>1360</v>
      </c>
      <c r="F6768" s="279" t="s">
        <v>881</v>
      </c>
    </row>
    <row r="6769" spans="1:6" x14ac:dyDescent="0.3">
      <c r="A6769" s="264" t="str">
        <f t="shared" si="105"/>
        <v>BargersvilleIN</v>
      </c>
      <c r="B6769" s="269">
        <v>46106</v>
      </c>
      <c r="C6769" s="270" t="s">
        <v>5325</v>
      </c>
      <c r="D6769" s="270" t="s">
        <v>1342</v>
      </c>
      <c r="E6769" s="277" t="s">
        <v>1368</v>
      </c>
      <c r="F6769" s="279" t="s">
        <v>881</v>
      </c>
    </row>
    <row r="6770" spans="1:6" x14ac:dyDescent="0.3">
      <c r="A6770" s="264" t="str">
        <f t="shared" si="105"/>
        <v>Gas CityIN</v>
      </c>
      <c r="B6770" s="269">
        <v>46933</v>
      </c>
      <c r="C6770" s="270" t="s">
        <v>5326</v>
      </c>
      <c r="D6770" s="270" t="s">
        <v>1342</v>
      </c>
      <c r="E6770" s="277" t="s">
        <v>1379</v>
      </c>
      <c r="F6770" s="279" t="s">
        <v>881</v>
      </c>
    </row>
    <row r="6771" spans="1:6" x14ac:dyDescent="0.3">
      <c r="A6771" s="264" t="str">
        <f t="shared" si="105"/>
        <v>RoanokeIN</v>
      </c>
      <c r="B6771" s="269">
        <v>46783</v>
      </c>
      <c r="C6771" s="270" t="s">
        <v>2302</v>
      </c>
      <c r="D6771" s="270" t="s">
        <v>1342</v>
      </c>
      <c r="E6771" s="277" t="s">
        <v>1366</v>
      </c>
      <c r="F6771" s="279" t="s">
        <v>881</v>
      </c>
    </row>
    <row r="6772" spans="1:6" x14ac:dyDescent="0.3">
      <c r="A6772" s="264" t="str">
        <f t="shared" si="105"/>
        <v>AustinIN</v>
      </c>
      <c r="B6772" s="269">
        <v>47102</v>
      </c>
      <c r="C6772" s="270" t="s">
        <v>1632</v>
      </c>
      <c r="D6772" s="270" t="s">
        <v>1342</v>
      </c>
      <c r="E6772" s="277" t="s">
        <v>1377</v>
      </c>
      <c r="F6772" s="279" t="s">
        <v>881</v>
      </c>
    </row>
    <row r="6773" spans="1:6" x14ac:dyDescent="0.3">
      <c r="A6773" s="264" t="str">
        <f t="shared" si="105"/>
        <v>LigonierIN</v>
      </c>
      <c r="B6773" s="269">
        <v>46767</v>
      </c>
      <c r="C6773" s="270" t="s">
        <v>5327</v>
      </c>
      <c r="D6773" s="270" t="s">
        <v>1342</v>
      </c>
      <c r="E6773" s="277" t="s">
        <v>1370</v>
      </c>
      <c r="F6773" s="279" t="s">
        <v>881</v>
      </c>
    </row>
    <row r="6774" spans="1:6" x14ac:dyDescent="0.3">
      <c r="A6774" s="264" t="str">
        <f t="shared" si="105"/>
        <v>WhitestownIN</v>
      </c>
      <c r="B6774" s="269">
        <v>46075</v>
      </c>
      <c r="C6774" s="270" t="s">
        <v>5328</v>
      </c>
      <c r="D6774" s="270" t="s">
        <v>1342</v>
      </c>
      <c r="E6774" s="277" t="s">
        <v>1368</v>
      </c>
      <c r="F6774" s="279" t="s">
        <v>881</v>
      </c>
    </row>
    <row r="6775" spans="1:6" x14ac:dyDescent="0.3">
      <c r="A6775" s="264" t="str">
        <f t="shared" si="105"/>
        <v>IndianapolisIN</v>
      </c>
      <c r="B6775" s="269">
        <v>46225</v>
      </c>
      <c r="C6775" s="270" t="s">
        <v>5272</v>
      </c>
      <c r="D6775" s="270" t="s">
        <v>1342</v>
      </c>
      <c r="E6775" s="277" t="s">
        <v>1368</v>
      </c>
      <c r="F6775" s="279" t="s">
        <v>881</v>
      </c>
    </row>
    <row r="6776" spans="1:6" x14ac:dyDescent="0.3">
      <c r="A6776" s="264" t="str">
        <f t="shared" si="105"/>
        <v>SheridanIN</v>
      </c>
      <c r="B6776" s="269">
        <v>46069</v>
      </c>
      <c r="C6776" s="270" t="s">
        <v>1761</v>
      </c>
      <c r="D6776" s="270" t="s">
        <v>1342</v>
      </c>
      <c r="E6776" s="277" t="s">
        <v>1368</v>
      </c>
      <c r="F6776" s="279" t="s">
        <v>881</v>
      </c>
    </row>
    <row r="6777" spans="1:6" x14ac:dyDescent="0.3">
      <c r="A6777" s="264" t="str">
        <f t="shared" si="105"/>
        <v>West HarrisonIN</v>
      </c>
      <c r="B6777" s="269">
        <v>47060</v>
      </c>
      <c r="C6777" s="270" t="s">
        <v>5329</v>
      </c>
      <c r="D6777" s="270" t="s">
        <v>1342</v>
      </c>
      <c r="E6777" s="277" t="s">
        <v>1350</v>
      </c>
      <c r="F6777" s="279" t="s">
        <v>881</v>
      </c>
    </row>
    <row r="6778" spans="1:6" x14ac:dyDescent="0.3">
      <c r="A6778" s="264" t="str">
        <f t="shared" si="105"/>
        <v>ChesterfieldIN</v>
      </c>
      <c r="B6778" s="269">
        <v>46017</v>
      </c>
      <c r="C6778" s="270" t="s">
        <v>5183</v>
      </c>
      <c r="D6778" s="270" t="s">
        <v>1342</v>
      </c>
      <c r="E6778" s="277" t="s">
        <v>1368</v>
      </c>
      <c r="F6778" s="279" t="s">
        <v>881</v>
      </c>
    </row>
    <row r="6779" spans="1:6" x14ac:dyDescent="0.3">
      <c r="A6779" s="264" t="str">
        <f t="shared" si="105"/>
        <v>BerneIN</v>
      </c>
      <c r="B6779" s="269">
        <v>46711</v>
      </c>
      <c r="C6779" s="270" t="s">
        <v>5330</v>
      </c>
      <c r="D6779" s="270" t="s">
        <v>1342</v>
      </c>
      <c r="E6779" s="277" t="s">
        <v>929</v>
      </c>
      <c r="F6779" s="279" t="s">
        <v>881</v>
      </c>
    </row>
    <row r="6780" spans="1:6" x14ac:dyDescent="0.3">
      <c r="A6780" s="264" t="str">
        <f t="shared" si="105"/>
        <v>New CarlisleIN</v>
      </c>
      <c r="B6780" s="269">
        <v>46552</v>
      </c>
      <c r="C6780" s="270" t="s">
        <v>5331</v>
      </c>
      <c r="D6780" s="270" t="s">
        <v>1342</v>
      </c>
      <c r="E6780" s="277" t="s">
        <v>1381</v>
      </c>
      <c r="F6780" s="279" t="s">
        <v>881</v>
      </c>
    </row>
    <row r="6781" spans="1:6" x14ac:dyDescent="0.3">
      <c r="A6781" s="264" t="str">
        <f t="shared" si="105"/>
        <v>PittsboroIN</v>
      </c>
      <c r="B6781" s="269">
        <v>46167</v>
      </c>
      <c r="C6781" s="270" t="s">
        <v>5332</v>
      </c>
      <c r="D6781" s="270" t="s">
        <v>1342</v>
      </c>
      <c r="E6781" s="277" t="s">
        <v>1368</v>
      </c>
      <c r="F6781" s="279" t="s">
        <v>881</v>
      </c>
    </row>
    <row r="6782" spans="1:6" x14ac:dyDescent="0.3">
      <c r="A6782" s="264" t="str">
        <f t="shared" si="105"/>
        <v>WestvilleIN</v>
      </c>
      <c r="B6782" s="269">
        <v>46391</v>
      </c>
      <c r="C6782" s="270" t="s">
        <v>4877</v>
      </c>
      <c r="D6782" s="270" t="s">
        <v>1342</v>
      </c>
      <c r="E6782" s="277" t="s">
        <v>1381</v>
      </c>
      <c r="F6782" s="279" t="s">
        <v>881</v>
      </c>
    </row>
    <row r="6783" spans="1:6" x14ac:dyDescent="0.3">
      <c r="A6783" s="264" t="str">
        <f t="shared" si="105"/>
        <v>CloverdaleIN</v>
      </c>
      <c r="B6783" s="269">
        <v>46120</v>
      </c>
      <c r="C6783" s="270" t="s">
        <v>2836</v>
      </c>
      <c r="D6783" s="270" t="s">
        <v>1342</v>
      </c>
      <c r="E6783" s="277" t="s">
        <v>1368</v>
      </c>
      <c r="F6783" s="279" t="s">
        <v>881</v>
      </c>
    </row>
    <row r="6784" spans="1:6" x14ac:dyDescent="0.3">
      <c r="A6784" s="264" t="str">
        <f t="shared" si="105"/>
        <v>OssianIN</v>
      </c>
      <c r="B6784" s="269">
        <v>46777</v>
      </c>
      <c r="C6784" s="270" t="s">
        <v>5333</v>
      </c>
      <c r="D6784" s="270" t="s">
        <v>1342</v>
      </c>
      <c r="E6784" s="277" t="s">
        <v>1360</v>
      </c>
      <c r="F6784" s="279" t="s">
        <v>881</v>
      </c>
    </row>
    <row r="6785" spans="1:6" x14ac:dyDescent="0.3">
      <c r="A6785" s="264" t="str">
        <f t="shared" si="105"/>
        <v>HuntertownIN</v>
      </c>
      <c r="B6785" s="269">
        <v>46748</v>
      </c>
      <c r="C6785" s="270" t="s">
        <v>5334</v>
      </c>
      <c r="D6785" s="270" t="s">
        <v>1342</v>
      </c>
      <c r="E6785" s="277" t="s">
        <v>1360</v>
      </c>
      <c r="F6785" s="279" t="s">
        <v>881</v>
      </c>
    </row>
    <row r="6786" spans="1:6" x14ac:dyDescent="0.3">
      <c r="A6786" s="264" t="str">
        <f t="shared" si="105"/>
        <v>South BendIN</v>
      </c>
      <c r="B6786" s="269">
        <v>46635</v>
      </c>
      <c r="C6786" s="270" t="s">
        <v>5284</v>
      </c>
      <c r="D6786" s="270" t="s">
        <v>1342</v>
      </c>
      <c r="E6786" s="277" t="s">
        <v>1396</v>
      </c>
      <c r="F6786" s="279" t="s">
        <v>881</v>
      </c>
    </row>
    <row r="6787" spans="1:6" x14ac:dyDescent="0.3">
      <c r="A6787" s="264" t="str">
        <f t="shared" si="105"/>
        <v>GaryIN</v>
      </c>
      <c r="B6787" s="269">
        <v>46402</v>
      </c>
      <c r="C6787" s="270" t="s">
        <v>5299</v>
      </c>
      <c r="D6787" s="270" t="s">
        <v>1342</v>
      </c>
      <c r="E6787" s="277" t="s">
        <v>927</v>
      </c>
      <c r="F6787" s="279" t="s">
        <v>881</v>
      </c>
    </row>
    <row r="6788" spans="1:6" x14ac:dyDescent="0.3">
      <c r="A6788" s="264" t="str">
        <f t="shared" ref="A6788:A6851" si="106">CONCATENATE(C6788,D6788)</f>
        <v>MorgantownIN</v>
      </c>
      <c r="B6788" s="269">
        <v>46160</v>
      </c>
      <c r="C6788" s="270" t="s">
        <v>2384</v>
      </c>
      <c r="D6788" s="270" t="s">
        <v>1342</v>
      </c>
      <c r="E6788" s="277" t="s">
        <v>1368</v>
      </c>
      <c r="F6788" s="279" t="s">
        <v>881</v>
      </c>
    </row>
    <row r="6789" spans="1:6" x14ac:dyDescent="0.3">
      <c r="A6789" s="264" t="str">
        <f t="shared" si="106"/>
        <v>PetersburgIN</v>
      </c>
      <c r="B6789" s="269">
        <v>47567</v>
      </c>
      <c r="C6789" s="270" t="s">
        <v>4854</v>
      </c>
      <c r="D6789" s="270" t="s">
        <v>1342</v>
      </c>
      <c r="E6789" s="277" t="s">
        <v>1134</v>
      </c>
      <c r="F6789" s="279" t="s">
        <v>881</v>
      </c>
    </row>
    <row r="6790" spans="1:6" x14ac:dyDescent="0.3">
      <c r="A6790" s="264" t="str">
        <f t="shared" si="106"/>
        <v>South BendIN</v>
      </c>
      <c r="B6790" s="269">
        <v>46601</v>
      </c>
      <c r="C6790" s="270" t="s">
        <v>5284</v>
      </c>
      <c r="D6790" s="270" t="s">
        <v>1342</v>
      </c>
      <c r="E6790" s="277" t="s">
        <v>1396</v>
      </c>
      <c r="F6790" s="279" t="s">
        <v>881</v>
      </c>
    </row>
    <row r="6791" spans="1:6" x14ac:dyDescent="0.3">
      <c r="A6791" s="264" t="str">
        <f t="shared" si="106"/>
        <v>MiddletownIN</v>
      </c>
      <c r="B6791" s="269">
        <v>47356</v>
      </c>
      <c r="C6791" s="270" t="s">
        <v>2984</v>
      </c>
      <c r="D6791" s="270" t="s">
        <v>1342</v>
      </c>
      <c r="E6791" s="277" t="s">
        <v>1385</v>
      </c>
      <c r="F6791" s="279" t="s">
        <v>881</v>
      </c>
    </row>
    <row r="6792" spans="1:6" x14ac:dyDescent="0.3">
      <c r="A6792" s="264" t="str">
        <f t="shared" si="106"/>
        <v>New PekinIN</v>
      </c>
      <c r="B6792" s="269">
        <v>47165</v>
      </c>
      <c r="C6792" s="270" t="s">
        <v>5335</v>
      </c>
      <c r="D6792" s="270" t="s">
        <v>1342</v>
      </c>
      <c r="E6792" s="277" t="s">
        <v>1377</v>
      </c>
      <c r="F6792" s="279" t="s">
        <v>881</v>
      </c>
    </row>
    <row r="6793" spans="1:6" x14ac:dyDescent="0.3">
      <c r="A6793" s="264" t="str">
        <f t="shared" si="106"/>
        <v>South BendIN</v>
      </c>
      <c r="B6793" s="269">
        <v>46616</v>
      </c>
      <c r="C6793" s="270" t="s">
        <v>5284</v>
      </c>
      <c r="D6793" s="270" t="s">
        <v>1342</v>
      </c>
      <c r="E6793" s="277" t="s">
        <v>1396</v>
      </c>
      <c r="F6793" s="279" t="s">
        <v>881</v>
      </c>
    </row>
    <row r="6794" spans="1:6" x14ac:dyDescent="0.3">
      <c r="A6794" s="264" t="str">
        <f t="shared" si="106"/>
        <v>LibertyIN</v>
      </c>
      <c r="B6794" s="269">
        <v>47353</v>
      </c>
      <c r="C6794" s="270" t="s">
        <v>4959</v>
      </c>
      <c r="D6794" s="270" t="s">
        <v>1342</v>
      </c>
      <c r="E6794" s="277" t="s">
        <v>1350</v>
      </c>
      <c r="F6794" s="279" t="s">
        <v>881</v>
      </c>
    </row>
    <row r="6795" spans="1:6" x14ac:dyDescent="0.3">
      <c r="A6795" s="264" t="str">
        <f t="shared" si="106"/>
        <v>GreentownIN</v>
      </c>
      <c r="B6795" s="269">
        <v>46936</v>
      </c>
      <c r="C6795" s="270" t="s">
        <v>5336</v>
      </c>
      <c r="D6795" s="270" t="s">
        <v>1342</v>
      </c>
      <c r="E6795" s="277" t="s">
        <v>1372</v>
      </c>
      <c r="F6795" s="279" t="s">
        <v>881</v>
      </c>
    </row>
    <row r="6796" spans="1:6" x14ac:dyDescent="0.3">
      <c r="A6796" s="264" t="str">
        <f t="shared" si="106"/>
        <v>Rising SunIN</v>
      </c>
      <c r="B6796" s="269">
        <v>47040</v>
      </c>
      <c r="C6796" s="270" t="s">
        <v>5337</v>
      </c>
      <c r="D6796" s="270" t="s">
        <v>1342</v>
      </c>
      <c r="E6796" s="277" t="s">
        <v>1350</v>
      </c>
      <c r="F6796" s="279" t="s">
        <v>881</v>
      </c>
    </row>
    <row r="6797" spans="1:6" x14ac:dyDescent="0.3">
      <c r="A6797" s="264" t="str">
        <f t="shared" si="106"/>
        <v>ChandlerIN</v>
      </c>
      <c r="B6797" s="269">
        <v>47610</v>
      </c>
      <c r="C6797" s="270" t="s">
        <v>2164</v>
      </c>
      <c r="D6797" s="270" t="s">
        <v>1342</v>
      </c>
      <c r="E6797" s="277" t="s">
        <v>1358</v>
      </c>
      <c r="F6797" s="279" t="s">
        <v>881</v>
      </c>
    </row>
    <row r="6798" spans="1:6" x14ac:dyDescent="0.3">
      <c r="A6798" s="264" t="str">
        <f t="shared" si="106"/>
        <v>BrownstownIN</v>
      </c>
      <c r="B6798" s="269">
        <v>47220</v>
      </c>
      <c r="C6798" s="270" t="s">
        <v>5338</v>
      </c>
      <c r="D6798" s="270" t="s">
        <v>1342</v>
      </c>
      <c r="E6798" s="277" t="s">
        <v>1395</v>
      </c>
      <c r="F6798" s="279" t="s">
        <v>881</v>
      </c>
    </row>
    <row r="6799" spans="1:6" x14ac:dyDescent="0.3">
      <c r="A6799" s="264" t="str">
        <f t="shared" si="106"/>
        <v>Princes LakesIN</v>
      </c>
      <c r="B6799" s="269">
        <v>46164</v>
      </c>
      <c r="C6799" s="270" t="s">
        <v>5339</v>
      </c>
      <c r="D6799" s="270" t="s">
        <v>1342</v>
      </c>
      <c r="E6799" s="277" t="s">
        <v>1368</v>
      </c>
      <c r="F6799" s="279" t="s">
        <v>881</v>
      </c>
    </row>
    <row r="6800" spans="1:6" x14ac:dyDescent="0.3">
      <c r="A6800" s="264" t="str">
        <f t="shared" si="106"/>
        <v>CentervilleIN</v>
      </c>
      <c r="B6800" s="269">
        <v>47330</v>
      </c>
      <c r="C6800" s="270" t="s">
        <v>4075</v>
      </c>
      <c r="D6800" s="270" t="s">
        <v>1342</v>
      </c>
      <c r="E6800" s="277" t="s">
        <v>1393</v>
      </c>
      <c r="F6800" s="279" t="s">
        <v>881</v>
      </c>
    </row>
    <row r="6801" spans="1:6" x14ac:dyDescent="0.3">
      <c r="A6801" s="264" t="str">
        <f t="shared" si="106"/>
        <v>HanoverIN</v>
      </c>
      <c r="B6801" s="269">
        <v>47243</v>
      </c>
      <c r="C6801" s="270" t="s">
        <v>5340</v>
      </c>
      <c r="D6801" s="270" t="s">
        <v>1342</v>
      </c>
      <c r="E6801" s="277" t="s">
        <v>956</v>
      </c>
      <c r="F6801" s="279" t="s">
        <v>881</v>
      </c>
    </row>
    <row r="6802" spans="1:6" x14ac:dyDescent="0.3">
      <c r="A6802" s="264" t="str">
        <f t="shared" si="106"/>
        <v>CulverIN</v>
      </c>
      <c r="B6802" s="269">
        <v>46511</v>
      </c>
      <c r="C6802" s="270" t="s">
        <v>5341</v>
      </c>
      <c r="D6802" s="270" t="s">
        <v>1342</v>
      </c>
      <c r="E6802" s="277" t="s">
        <v>1391</v>
      </c>
      <c r="F6802" s="279" t="s">
        <v>881</v>
      </c>
    </row>
    <row r="6803" spans="1:6" x14ac:dyDescent="0.3">
      <c r="A6803" s="264" t="str">
        <f t="shared" si="106"/>
        <v>LeesburgIN</v>
      </c>
      <c r="B6803" s="269">
        <v>46538</v>
      </c>
      <c r="C6803" s="270" t="s">
        <v>3614</v>
      </c>
      <c r="D6803" s="270" t="s">
        <v>1342</v>
      </c>
      <c r="E6803" s="277" t="s">
        <v>1402</v>
      </c>
      <c r="F6803" s="279" t="s">
        <v>881</v>
      </c>
    </row>
    <row r="6804" spans="1:6" x14ac:dyDescent="0.3">
      <c r="A6804" s="264" t="str">
        <f t="shared" si="106"/>
        <v>CoatesvilleIN</v>
      </c>
      <c r="B6804" s="269">
        <v>46121</v>
      </c>
      <c r="C6804" s="270" t="s">
        <v>5342</v>
      </c>
      <c r="D6804" s="270" t="s">
        <v>1342</v>
      </c>
      <c r="E6804" s="277" t="s">
        <v>1368</v>
      </c>
      <c r="F6804" s="279" t="s">
        <v>881</v>
      </c>
    </row>
    <row r="6805" spans="1:6" x14ac:dyDescent="0.3">
      <c r="A6805" s="264" t="str">
        <f t="shared" si="106"/>
        <v>TrafalgarIN</v>
      </c>
      <c r="B6805" s="269">
        <v>46181</v>
      </c>
      <c r="C6805" s="270" t="s">
        <v>5343</v>
      </c>
      <c r="D6805" s="270" t="s">
        <v>1342</v>
      </c>
      <c r="E6805" s="277" t="s">
        <v>1368</v>
      </c>
      <c r="F6805" s="279" t="s">
        <v>881</v>
      </c>
    </row>
    <row r="6806" spans="1:6" x14ac:dyDescent="0.3">
      <c r="A6806" s="264" t="str">
        <f t="shared" si="106"/>
        <v>KnightstownIN</v>
      </c>
      <c r="B6806" s="269">
        <v>46148</v>
      </c>
      <c r="C6806" s="270" t="s">
        <v>5344</v>
      </c>
      <c r="D6806" s="270" t="s">
        <v>1342</v>
      </c>
      <c r="E6806" s="277" t="s">
        <v>1385</v>
      </c>
      <c r="F6806" s="279" t="s">
        <v>881</v>
      </c>
    </row>
    <row r="6807" spans="1:6" x14ac:dyDescent="0.3">
      <c r="A6807" s="264" t="str">
        <f t="shared" si="106"/>
        <v>FairmountIN</v>
      </c>
      <c r="B6807" s="269">
        <v>46928</v>
      </c>
      <c r="C6807" s="270" t="s">
        <v>4103</v>
      </c>
      <c r="D6807" s="270" t="s">
        <v>1342</v>
      </c>
      <c r="E6807" s="277" t="s">
        <v>1379</v>
      </c>
      <c r="F6807" s="279" t="s">
        <v>881</v>
      </c>
    </row>
    <row r="6808" spans="1:6" x14ac:dyDescent="0.3">
      <c r="A6808" s="264" t="str">
        <f t="shared" si="106"/>
        <v>PiercetonIN</v>
      </c>
      <c r="B6808" s="269">
        <v>46562</v>
      </c>
      <c r="C6808" s="270" t="s">
        <v>5345</v>
      </c>
      <c r="D6808" s="270" t="s">
        <v>1342</v>
      </c>
      <c r="E6808" s="277" t="s">
        <v>1402</v>
      </c>
      <c r="F6808" s="279" t="s">
        <v>881</v>
      </c>
    </row>
    <row r="6809" spans="1:6" x14ac:dyDescent="0.3">
      <c r="A6809" s="264" t="str">
        <f t="shared" si="106"/>
        <v>LafayetteIN</v>
      </c>
      <c r="B6809" s="269">
        <v>47901</v>
      </c>
      <c r="C6809" s="270" t="s">
        <v>1297</v>
      </c>
      <c r="D6809" s="270" t="s">
        <v>1342</v>
      </c>
      <c r="E6809" s="277" t="s">
        <v>1374</v>
      </c>
      <c r="F6809" s="279" t="s">
        <v>881</v>
      </c>
    </row>
    <row r="6810" spans="1:6" x14ac:dyDescent="0.3">
      <c r="A6810" s="264" t="str">
        <f t="shared" si="106"/>
        <v>BordenIN</v>
      </c>
      <c r="B6810" s="269">
        <v>47106</v>
      </c>
      <c r="C6810" s="270" t="s">
        <v>5346</v>
      </c>
      <c r="D6810" s="270" t="s">
        <v>1342</v>
      </c>
      <c r="E6810" s="277" t="s">
        <v>1377</v>
      </c>
      <c r="F6810" s="279" t="s">
        <v>881</v>
      </c>
    </row>
    <row r="6811" spans="1:6" x14ac:dyDescent="0.3">
      <c r="A6811" s="264" t="str">
        <f t="shared" si="106"/>
        <v>LexingtonIN</v>
      </c>
      <c r="B6811" s="269">
        <v>47138</v>
      </c>
      <c r="C6811" s="270" t="s">
        <v>1401</v>
      </c>
      <c r="D6811" s="270" t="s">
        <v>1342</v>
      </c>
      <c r="E6811" s="277" t="s">
        <v>1377</v>
      </c>
      <c r="F6811" s="279" t="s">
        <v>881</v>
      </c>
    </row>
    <row r="6812" spans="1:6" x14ac:dyDescent="0.3">
      <c r="A6812" s="264" t="str">
        <f t="shared" si="106"/>
        <v>ClaytonIN</v>
      </c>
      <c r="B6812" s="269">
        <v>46118</v>
      </c>
      <c r="C6812" s="270" t="s">
        <v>1412</v>
      </c>
      <c r="D6812" s="270" t="s">
        <v>1342</v>
      </c>
      <c r="E6812" s="277" t="s">
        <v>1368</v>
      </c>
      <c r="F6812" s="279" t="s">
        <v>881</v>
      </c>
    </row>
    <row r="6813" spans="1:6" x14ac:dyDescent="0.3">
      <c r="A6813" s="264" t="str">
        <f t="shared" si="106"/>
        <v>Leo-CedarvilleIN</v>
      </c>
      <c r="B6813" s="269">
        <v>46765</v>
      </c>
      <c r="C6813" s="270" t="s">
        <v>5347</v>
      </c>
      <c r="D6813" s="270" t="s">
        <v>1342</v>
      </c>
      <c r="E6813" s="277" t="s">
        <v>1360</v>
      </c>
      <c r="F6813" s="279" t="s">
        <v>881</v>
      </c>
    </row>
    <row r="6814" spans="1:6" x14ac:dyDescent="0.3">
      <c r="A6814" s="264" t="str">
        <f t="shared" si="106"/>
        <v>RussiavilleIN</v>
      </c>
      <c r="B6814" s="269">
        <v>46979</v>
      </c>
      <c r="C6814" s="270" t="s">
        <v>5348</v>
      </c>
      <c r="D6814" s="270" t="s">
        <v>1342</v>
      </c>
      <c r="E6814" s="277" t="s">
        <v>1372</v>
      </c>
      <c r="F6814" s="279" t="s">
        <v>881</v>
      </c>
    </row>
    <row r="6815" spans="1:6" x14ac:dyDescent="0.3">
      <c r="A6815" s="264" t="str">
        <f t="shared" si="106"/>
        <v>AvillaIN</v>
      </c>
      <c r="B6815" s="269">
        <v>46710</v>
      </c>
      <c r="C6815" s="270" t="s">
        <v>5349</v>
      </c>
      <c r="D6815" s="270" t="s">
        <v>1342</v>
      </c>
      <c r="E6815" s="277" t="s">
        <v>1370</v>
      </c>
      <c r="F6815" s="279" t="s">
        <v>881</v>
      </c>
    </row>
    <row r="6816" spans="1:6" x14ac:dyDescent="0.3">
      <c r="A6816" s="264" t="str">
        <f t="shared" si="106"/>
        <v>SpringvilleIN</v>
      </c>
      <c r="B6816" s="269">
        <v>47462</v>
      </c>
      <c r="C6816" s="270" t="s">
        <v>1197</v>
      </c>
      <c r="D6816" s="270" t="s">
        <v>1342</v>
      </c>
      <c r="E6816" s="277" t="s">
        <v>1347</v>
      </c>
      <c r="F6816" s="279" t="s">
        <v>881</v>
      </c>
    </row>
    <row r="6817" spans="1:6" x14ac:dyDescent="0.3">
      <c r="A6817" s="264" t="str">
        <f t="shared" si="106"/>
        <v>HenryvilleIN</v>
      </c>
      <c r="B6817" s="269">
        <v>47126</v>
      </c>
      <c r="C6817" s="270" t="s">
        <v>5350</v>
      </c>
      <c r="D6817" s="270" t="s">
        <v>1342</v>
      </c>
      <c r="E6817" s="277" t="s">
        <v>1377</v>
      </c>
      <c r="F6817" s="279" t="s">
        <v>881</v>
      </c>
    </row>
    <row r="6818" spans="1:6" x14ac:dyDescent="0.3">
      <c r="A6818" s="264" t="str">
        <f t="shared" si="106"/>
        <v>ButlerIN</v>
      </c>
      <c r="B6818" s="269">
        <v>46721</v>
      </c>
      <c r="C6818" s="270" t="s">
        <v>5351</v>
      </c>
      <c r="D6818" s="270" t="s">
        <v>1342</v>
      </c>
      <c r="E6818" s="277" t="s">
        <v>954</v>
      </c>
      <c r="F6818" s="279" t="s">
        <v>881</v>
      </c>
    </row>
    <row r="6819" spans="1:6" x14ac:dyDescent="0.3">
      <c r="A6819" s="264" t="str">
        <f t="shared" si="106"/>
        <v>LanesvilleIN</v>
      </c>
      <c r="B6819" s="269">
        <v>47136</v>
      </c>
      <c r="C6819" s="270" t="s">
        <v>5352</v>
      </c>
      <c r="D6819" s="270" t="s">
        <v>1342</v>
      </c>
      <c r="E6819" s="277" t="s">
        <v>1377</v>
      </c>
      <c r="F6819" s="279" t="s">
        <v>881</v>
      </c>
    </row>
    <row r="6820" spans="1:6" x14ac:dyDescent="0.3">
      <c r="A6820" s="264" t="str">
        <f t="shared" si="106"/>
        <v>GreenvilleIN</v>
      </c>
      <c r="B6820" s="269">
        <v>47124</v>
      </c>
      <c r="C6820" s="270" t="s">
        <v>1706</v>
      </c>
      <c r="D6820" s="270" t="s">
        <v>1342</v>
      </c>
      <c r="E6820" s="277" t="s">
        <v>1377</v>
      </c>
      <c r="F6820" s="279" t="s">
        <v>881</v>
      </c>
    </row>
    <row r="6821" spans="1:6" x14ac:dyDescent="0.3">
      <c r="A6821" s="264" t="str">
        <f t="shared" si="106"/>
        <v>FairlandIN</v>
      </c>
      <c r="B6821" s="269">
        <v>46126</v>
      </c>
      <c r="C6821" s="270" t="s">
        <v>5353</v>
      </c>
      <c r="D6821" s="270" t="s">
        <v>1342</v>
      </c>
      <c r="E6821" s="277" t="s">
        <v>1368</v>
      </c>
      <c r="F6821" s="279" t="s">
        <v>881</v>
      </c>
    </row>
    <row r="6822" spans="1:6" x14ac:dyDescent="0.3">
      <c r="A6822" s="264" t="str">
        <f t="shared" si="106"/>
        <v>FerdinandIN</v>
      </c>
      <c r="B6822" s="269">
        <v>47532</v>
      </c>
      <c r="C6822" s="270" t="s">
        <v>5354</v>
      </c>
      <c r="D6822" s="270" t="s">
        <v>1342</v>
      </c>
      <c r="E6822" s="277" t="s">
        <v>1134</v>
      </c>
      <c r="F6822" s="279" t="s">
        <v>881</v>
      </c>
    </row>
    <row r="6823" spans="1:6" x14ac:dyDescent="0.3">
      <c r="A6823" s="264" t="str">
        <f t="shared" si="106"/>
        <v>Winona LakeIN</v>
      </c>
      <c r="B6823" s="269">
        <v>46590</v>
      </c>
      <c r="C6823" s="270" t="s">
        <v>5355</v>
      </c>
      <c r="D6823" s="270" t="s">
        <v>1342</v>
      </c>
      <c r="E6823" s="277" t="s">
        <v>1402</v>
      </c>
      <c r="F6823" s="279" t="s">
        <v>881</v>
      </c>
    </row>
    <row r="6824" spans="1:6" x14ac:dyDescent="0.3">
      <c r="A6824" s="264" t="str">
        <f t="shared" si="106"/>
        <v>DillsboroIN</v>
      </c>
      <c r="B6824" s="269">
        <v>47018</v>
      </c>
      <c r="C6824" s="270" t="s">
        <v>5356</v>
      </c>
      <c r="D6824" s="270" t="s">
        <v>1342</v>
      </c>
      <c r="E6824" s="277" t="s">
        <v>1350</v>
      </c>
      <c r="F6824" s="279" t="s">
        <v>881</v>
      </c>
    </row>
    <row r="6825" spans="1:6" x14ac:dyDescent="0.3">
      <c r="A6825" s="264" t="str">
        <f t="shared" si="106"/>
        <v>KoutsIN</v>
      </c>
      <c r="B6825" s="269">
        <v>46347</v>
      </c>
      <c r="C6825" s="270" t="s">
        <v>5357</v>
      </c>
      <c r="D6825" s="270" t="s">
        <v>1342</v>
      </c>
      <c r="E6825" s="277" t="s">
        <v>927</v>
      </c>
      <c r="F6825" s="279" t="s">
        <v>881</v>
      </c>
    </row>
    <row r="6826" spans="1:6" x14ac:dyDescent="0.3">
      <c r="A6826" s="264" t="str">
        <f t="shared" si="106"/>
        <v>Cambridge CityIN</v>
      </c>
      <c r="B6826" s="269">
        <v>47327</v>
      </c>
      <c r="C6826" s="270" t="s">
        <v>5358</v>
      </c>
      <c r="D6826" s="270" t="s">
        <v>1342</v>
      </c>
      <c r="E6826" s="277" t="s">
        <v>1393</v>
      </c>
      <c r="F6826" s="279" t="s">
        <v>881</v>
      </c>
    </row>
    <row r="6827" spans="1:6" x14ac:dyDescent="0.3">
      <c r="A6827" s="264" t="str">
        <f t="shared" si="106"/>
        <v>ElizabethIN</v>
      </c>
      <c r="B6827" s="269">
        <v>47117</v>
      </c>
      <c r="C6827" s="270" t="s">
        <v>2019</v>
      </c>
      <c r="D6827" s="270" t="s">
        <v>1342</v>
      </c>
      <c r="E6827" s="277" t="s">
        <v>1377</v>
      </c>
      <c r="F6827" s="279" t="s">
        <v>881</v>
      </c>
    </row>
    <row r="6828" spans="1:6" x14ac:dyDescent="0.3">
      <c r="A6828" s="264" t="str">
        <f t="shared" si="106"/>
        <v>North LibertyIN</v>
      </c>
      <c r="B6828" s="269">
        <v>46554</v>
      </c>
      <c r="C6828" s="270" t="s">
        <v>4289</v>
      </c>
      <c r="D6828" s="270" t="s">
        <v>1342</v>
      </c>
      <c r="E6828" s="277" t="s">
        <v>1396</v>
      </c>
      <c r="F6828" s="279" t="s">
        <v>881</v>
      </c>
    </row>
    <row r="6829" spans="1:6" x14ac:dyDescent="0.3">
      <c r="A6829" s="264" t="str">
        <f t="shared" si="106"/>
        <v>MilfordIN</v>
      </c>
      <c r="B6829" s="269">
        <v>46542</v>
      </c>
      <c r="C6829" s="270" t="s">
        <v>3206</v>
      </c>
      <c r="D6829" s="270" t="s">
        <v>1342</v>
      </c>
      <c r="E6829" s="277" t="s">
        <v>1402</v>
      </c>
      <c r="F6829" s="279" t="s">
        <v>881</v>
      </c>
    </row>
    <row r="6830" spans="1:6" x14ac:dyDescent="0.3">
      <c r="A6830" s="264" t="str">
        <f t="shared" si="106"/>
        <v>AlbanyIN</v>
      </c>
      <c r="B6830" s="269">
        <v>47320</v>
      </c>
      <c r="C6830" s="270" t="s">
        <v>1152</v>
      </c>
      <c r="D6830" s="270" t="s">
        <v>1342</v>
      </c>
      <c r="E6830" s="277" t="s">
        <v>1383</v>
      </c>
      <c r="F6830" s="279" t="s">
        <v>881</v>
      </c>
    </row>
    <row r="6831" spans="1:6" x14ac:dyDescent="0.3">
      <c r="A6831" s="264" t="str">
        <f t="shared" si="106"/>
        <v>MuncieIN</v>
      </c>
      <c r="B6831" s="269">
        <v>47305</v>
      </c>
      <c r="C6831" s="270" t="s">
        <v>1383</v>
      </c>
      <c r="D6831" s="270" t="s">
        <v>1342</v>
      </c>
      <c r="E6831" s="277" t="s">
        <v>1383</v>
      </c>
      <c r="F6831" s="279" t="s">
        <v>881</v>
      </c>
    </row>
    <row r="6832" spans="1:6" x14ac:dyDescent="0.3">
      <c r="A6832" s="264" t="str">
        <f t="shared" si="106"/>
        <v>OdonIN</v>
      </c>
      <c r="B6832" s="269">
        <v>47562</v>
      </c>
      <c r="C6832" s="270" t="s">
        <v>5359</v>
      </c>
      <c r="D6832" s="270" t="s">
        <v>1342</v>
      </c>
      <c r="E6832" s="277" t="s">
        <v>1404</v>
      </c>
      <c r="F6832" s="279" t="s">
        <v>881</v>
      </c>
    </row>
    <row r="6833" spans="1:6" x14ac:dyDescent="0.3">
      <c r="A6833" s="264" t="str">
        <f t="shared" si="106"/>
        <v>HamiltonIN</v>
      </c>
      <c r="B6833" s="269">
        <v>46742</v>
      </c>
      <c r="C6833" s="270" t="s">
        <v>3419</v>
      </c>
      <c r="D6833" s="270" t="s">
        <v>1342</v>
      </c>
      <c r="E6833" s="277" t="s">
        <v>1344</v>
      </c>
      <c r="F6833" s="279" t="s">
        <v>881</v>
      </c>
    </row>
    <row r="6834" spans="1:6" x14ac:dyDescent="0.3">
      <c r="A6834" s="264" t="str">
        <f t="shared" si="106"/>
        <v>WaterlooIN</v>
      </c>
      <c r="B6834" s="269">
        <v>46793</v>
      </c>
      <c r="C6834" s="270" t="s">
        <v>1517</v>
      </c>
      <c r="D6834" s="270" t="s">
        <v>1342</v>
      </c>
      <c r="E6834" s="277" t="s">
        <v>954</v>
      </c>
      <c r="F6834" s="279" t="s">
        <v>881</v>
      </c>
    </row>
    <row r="6835" spans="1:6" x14ac:dyDescent="0.3">
      <c r="A6835" s="264" t="str">
        <f t="shared" si="106"/>
        <v>GosportIN</v>
      </c>
      <c r="B6835" s="269">
        <v>47433</v>
      </c>
      <c r="C6835" s="270" t="s">
        <v>5360</v>
      </c>
      <c r="D6835" s="270" t="s">
        <v>1342</v>
      </c>
      <c r="E6835" s="277" t="s">
        <v>1291</v>
      </c>
      <c r="F6835" s="279" t="s">
        <v>881</v>
      </c>
    </row>
    <row r="6836" spans="1:6" x14ac:dyDescent="0.3">
      <c r="A6836" s="264" t="str">
        <f t="shared" si="106"/>
        <v>HopeIN</v>
      </c>
      <c r="B6836" s="269">
        <v>47246</v>
      </c>
      <c r="C6836" s="270" t="s">
        <v>970</v>
      </c>
      <c r="D6836" s="270" t="s">
        <v>1342</v>
      </c>
      <c r="E6836" s="277" t="s">
        <v>922</v>
      </c>
      <c r="F6836" s="279" t="s">
        <v>881</v>
      </c>
    </row>
    <row r="6837" spans="1:6" x14ac:dyDescent="0.3">
      <c r="A6837" s="264" t="str">
        <f t="shared" si="106"/>
        <v>HagerstownIN</v>
      </c>
      <c r="B6837" s="269">
        <v>47346</v>
      </c>
      <c r="C6837" s="270" t="s">
        <v>5361</v>
      </c>
      <c r="D6837" s="270" t="s">
        <v>1342</v>
      </c>
      <c r="E6837" s="277" t="s">
        <v>1393</v>
      </c>
      <c r="F6837" s="279" t="s">
        <v>881</v>
      </c>
    </row>
    <row r="6838" spans="1:6" x14ac:dyDescent="0.3">
      <c r="A6838" s="264" t="str">
        <f t="shared" si="106"/>
        <v>BicknellIN</v>
      </c>
      <c r="B6838" s="269">
        <v>47512</v>
      </c>
      <c r="C6838" s="270" t="s">
        <v>5362</v>
      </c>
      <c r="D6838" s="270" t="s">
        <v>1342</v>
      </c>
      <c r="E6838" s="277" t="s">
        <v>1399</v>
      </c>
      <c r="F6838" s="279" t="s">
        <v>881</v>
      </c>
    </row>
    <row r="6839" spans="1:6" x14ac:dyDescent="0.3">
      <c r="A6839" s="264" t="str">
        <f t="shared" si="106"/>
        <v>PalmyraIN</v>
      </c>
      <c r="B6839" s="269">
        <v>47164</v>
      </c>
      <c r="C6839" s="270" t="s">
        <v>5021</v>
      </c>
      <c r="D6839" s="270" t="s">
        <v>1342</v>
      </c>
      <c r="E6839" s="277" t="s">
        <v>1377</v>
      </c>
      <c r="F6839" s="279" t="s">
        <v>881</v>
      </c>
    </row>
    <row r="6840" spans="1:6" x14ac:dyDescent="0.3">
      <c r="A6840" s="264" t="str">
        <f t="shared" si="106"/>
        <v>South WhitleyIN</v>
      </c>
      <c r="B6840" s="269">
        <v>46787</v>
      </c>
      <c r="C6840" s="270" t="s">
        <v>5363</v>
      </c>
      <c r="D6840" s="270" t="s">
        <v>1342</v>
      </c>
      <c r="E6840" s="277" t="s">
        <v>1360</v>
      </c>
      <c r="F6840" s="279" t="s">
        <v>881</v>
      </c>
    </row>
    <row r="6841" spans="1:6" x14ac:dyDescent="0.3">
      <c r="A6841" s="264" t="str">
        <f t="shared" si="106"/>
        <v>FowlerIN</v>
      </c>
      <c r="B6841" s="269">
        <v>47944</v>
      </c>
      <c r="C6841" s="270" t="s">
        <v>2917</v>
      </c>
      <c r="D6841" s="270" t="s">
        <v>1342</v>
      </c>
      <c r="E6841" s="277" t="s">
        <v>1374</v>
      </c>
      <c r="F6841" s="279" t="s">
        <v>881</v>
      </c>
    </row>
    <row r="6842" spans="1:6" x14ac:dyDescent="0.3">
      <c r="A6842" s="264" t="str">
        <f t="shared" si="106"/>
        <v>North WebsterIN</v>
      </c>
      <c r="B6842" s="269">
        <v>46555</v>
      </c>
      <c r="C6842" s="270" t="s">
        <v>5364</v>
      </c>
      <c r="D6842" s="270" t="s">
        <v>1342</v>
      </c>
      <c r="E6842" s="277" t="s">
        <v>1402</v>
      </c>
      <c r="F6842" s="279" t="s">
        <v>881</v>
      </c>
    </row>
    <row r="6843" spans="1:6" x14ac:dyDescent="0.3">
      <c r="A6843" s="264" t="str">
        <f t="shared" si="106"/>
        <v>MonroviaIN</v>
      </c>
      <c r="B6843" s="269">
        <v>46157</v>
      </c>
      <c r="C6843" s="270" t="s">
        <v>2610</v>
      </c>
      <c r="D6843" s="270" t="s">
        <v>1342</v>
      </c>
      <c r="E6843" s="277" t="s">
        <v>1368</v>
      </c>
      <c r="F6843" s="279" t="s">
        <v>881</v>
      </c>
    </row>
    <row r="6844" spans="1:6" x14ac:dyDescent="0.3">
      <c r="A6844" s="264" t="str">
        <f t="shared" si="106"/>
        <v>WarrenIN</v>
      </c>
      <c r="B6844" s="269">
        <v>46792</v>
      </c>
      <c r="C6844" s="270" t="s">
        <v>2146</v>
      </c>
      <c r="D6844" s="270" t="s">
        <v>1342</v>
      </c>
      <c r="E6844" s="277" t="s">
        <v>1366</v>
      </c>
      <c r="F6844" s="279" t="s">
        <v>881</v>
      </c>
    </row>
    <row r="6845" spans="1:6" x14ac:dyDescent="0.3">
      <c r="A6845" s="264" t="str">
        <f t="shared" si="106"/>
        <v>WoodburnIN</v>
      </c>
      <c r="B6845" s="269">
        <v>46797</v>
      </c>
      <c r="C6845" s="270" t="s">
        <v>5365</v>
      </c>
      <c r="D6845" s="270" t="s">
        <v>1342</v>
      </c>
      <c r="E6845" s="277" t="s">
        <v>1360</v>
      </c>
      <c r="F6845" s="279" t="s">
        <v>881</v>
      </c>
    </row>
    <row r="6846" spans="1:6" x14ac:dyDescent="0.3">
      <c r="A6846" s="264" t="str">
        <f t="shared" si="106"/>
        <v>Rolling PrairieIN</v>
      </c>
      <c r="B6846" s="269">
        <v>46371</v>
      </c>
      <c r="C6846" s="270" t="s">
        <v>5366</v>
      </c>
      <c r="D6846" s="270" t="s">
        <v>1342</v>
      </c>
      <c r="E6846" s="277" t="s">
        <v>1381</v>
      </c>
      <c r="F6846" s="279" t="s">
        <v>881</v>
      </c>
    </row>
    <row r="6847" spans="1:6" x14ac:dyDescent="0.3">
      <c r="A6847" s="264" t="str">
        <f t="shared" si="106"/>
        <v>ArgosIN</v>
      </c>
      <c r="B6847" s="269">
        <v>46501</v>
      </c>
      <c r="C6847" s="270" t="s">
        <v>5367</v>
      </c>
      <c r="D6847" s="270" t="s">
        <v>1342</v>
      </c>
      <c r="E6847" s="277" t="s">
        <v>1391</v>
      </c>
      <c r="F6847" s="279" t="s">
        <v>881</v>
      </c>
    </row>
    <row r="6848" spans="1:6" x14ac:dyDescent="0.3">
      <c r="A6848" s="264" t="str">
        <f t="shared" si="106"/>
        <v>New SalisburyIN</v>
      </c>
      <c r="B6848" s="269">
        <v>47161</v>
      </c>
      <c r="C6848" s="270" t="s">
        <v>5368</v>
      </c>
      <c r="D6848" s="270" t="s">
        <v>1342</v>
      </c>
      <c r="E6848" s="277" t="s">
        <v>1377</v>
      </c>
      <c r="F6848" s="279" t="s">
        <v>881</v>
      </c>
    </row>
    <row r="6849" spans="1:6" x14ac:dyDescent="0.3">
      <c r="A6849" s="264" t="str">
        <f t="shared" si="106"/>
        <v>MemphisIN</v>
      </c>
      <c r="B6849" s="269">
        <v>47143</v>
      </c>
      <c r="C6849" s="270" t="s">
        <v>980</v>
      </c>
      <c r="D6849" s="270" t="s">
        <v>1342</v>
      </c>
      <c r="E6849" s="277" t="s">
        <v>1377</v>
      </c>
      <c r="F6849" s="279" t="s">
        <v>881</v>
      </c>
    </row>
    <row r="6850" spans="1:6" x14ac:dyDescent="0.3">
      <c r="A6850" s="264" t="str">
        <f t="shared" si="106"/>
        <v>MonroevilleIN</v>
      </c>
      <c r="B6850" s="269">
        <v>46773</v>
      </c>
      <c r="C6850" s="270" t="s">
        <v>5369</v>
      </c>
      <c r="D6850" s="270" t="s">
        <v>1342</v>
      </c>
      <c r="E6850" s="277" t="s">
        <v>1360</v>
      </c>
      <c r="F6850" s="279" t="s">
        <v>881</v>
      </c>
    </row>
    <row r="6851" spans="1:6" x14ac:dyDescent="0.3">
      <c r="A6851" s="264" t="str">
        <f t="shared" si="106"/>
        <v>GalvestonIN</v>
      </c>
      <c r="B6851" s="269">
        <v>46932</v>
      </c>
      <c r="C6851" s="270" t="s">
        <v>5370</v>
      </c>
      <c r="D6851" s="270" t="s">
        <v>1342</v>
      </c>
      <c r="E6851" s="277" t="s">
        <v>1375</v>
      </c>
      <c r="F6851" s="279" t="s">
        <v>881</v>
      </c>
    </row>
    <row r="6852" spans="1:6" x14ac:dyDescent="0.3">
      <c r="A6852" s="264" t="str">
        <f t="shared" ref="A6852:A6915" si="107">CONCATENATE(C6852,D6852)</f>
        <v>WadesvilleIN</v>
      </c>
      <c r="B6852" s="269">
        <v>47638</v>
      </c>
      <c r="C6852" s="270" t="s">
        <v>5371</v>
      </c>
      <c r="D6852" s="270" t="s">
        <v>1342</v>
      </c>
      <c r="E6852" s="277" t="s">
        <v>1358</v>
      </c>
      <c r="F6852" s="279" t="s">
        <v>881</v>
      </c>
    </row>
    <row r="6853" spans="1:6" x14ac:dyDescent="0.3">
      <c r="A6853" s="264" t="str">
        <f t="shared" si="107"/>
        <v>WestportIN</v>
      </c>
      <c r="B6853" s="269">
        <v>47283</v>
      </c>
      <c r="C6853" s="270" t="s">
        <v>3232</v>
      </c>
      <c r="D6853" s="270" t="s">
        <v>1342</v>
      </c>
      <c r="E6853" s="277" t="s">
        <v>1364</v>
      </c>
      <c r="F6853" s="279" t="s">
        <v>881</v>
      </c>
    </row>
    <row r="6854" spans="1:6" x14ac:dyDescent="0.3">
      <c r="A6854" s="264" t="str">
        <f t="shared" si="107"/>
        <v>MontgomeryIN</v>
      </c>
      <c r="B6854" s="269">
        <v>47558</v>
      </c>
      <c r="C6854" s="270" t="s">
        <v>941</v>
      </c>
      <c r="D6854" s="270" t="s">
        <v>1342</v>
      </c>
      <c r="E6854" s="277" t="s">
        <v>1404</v>
      </c>
      <c r="F6854" s="279" t="s">
        <v>881</v>
      </c>
    </row>
    <row r="6855" spans="1:6" x14ac:dyDescent="0.3">
      <c r="A6855" s="264" t="str">
        <f t="shared" si="107"/>
        <v>RossvilleIN</v>
      </c>
      <c r="B6855" s="269">
        <v>46065</v>
      </c>
      <c r="C6855" s="270" t="s">
        <v>4984</v>
      </c>
      <c r="D6855" s="270" t="s">
        <v>1342</v>
      </c>
      <c r="E6855" s="277" t="s">
        <v>1362</v>
      </c>
      <c r="F6855" s="279" t="s">
        <v>881</v>
      </c>
    </row>
    <row r="6856" spans="1:6" x14ac:dyDescent="0.3">
      <c r="A6856" s="264" t="str">
        <f t="shared" si="107"/>
        <v>Moores HillIN</v>
      </c>
      <c r="B6856" s="269">
        <v>47032</v>
      </c>
      <c r="C6856" s="270" t="s">
        <v>5372</v>
      </c>
      <c r="D6856" s="270" t="s">
        <v>1342</v>
      </c>
      <c r="E6856" s="277" t="s">
        <v>1350</v>
      </c>
      <c r="F6856" s="279" t="s">
        <v>881</v>
      </c>
    </row>
    <row r="6857" spans="1:6" x14ac:dyDescent="0.3">
      <c r="A6857" s="264" t="str">
        <f t="shared" si="107"/>
        <v>DalevilleIN</v>
      </c>
      <c r="B6857" s="269">
        <v>47334</v>
      </c>
      <c r="C6857" s="270" t="s">
        <v>1208</v>
      </c>
      <c r="D6857" s="270" t="s">
        <v>1342</v>
      </c>
      <c r="E6857" s="277" t="s">
        <v>1383</v>
      </c>
      <c r="F6857" s="279" t="s">
        <v>881</v>
      </c>
    </row>
    <row r="6858" spans="1:6" x14ac:dyDescent="0.3">
      <c r="A6858" s="264" t="str">
        <f t="shared" si="107"/>
        <v>UplandIN</v>
      </c>
      <c r="B6858" s="269">
        <v>46989</v>
      </c>
      <c r="C6858" s="270" t="s">
        <v>2538</v>
      </c>
      <c r="D6858" s="270" t="s">
        <v>1342</v>
      </c>
      <c r="E6858" s="277" t="s">
        <v>1379</v>
      </c>
      <c r="F6858" s="279" t="s">
        <v>881</v>
      </c>
    </row>
    <row r="6859" spans="1:6" x14ac:dyDescent="0.3">
      <c r="A6859" s="264" t="str">
        <f t="shared" si="107"/>
        <v>New ParisIN</v>
      </c>
      <c r="B6859" s="269">
        <v>46553</v>
      </c>
      <c r="C6859" s="270" t="s">
        <v>5373</v>
      </c>
      <c r="D6859" s="270" t="s">
        <v>1342</v>
      </c>
      <c r="E6859" s="277" t="s">
        <v>1356</v>
      </c>
      <c r="F6859" s="279" t="s">
        <v>881</v>
      </c>
    </row>
    <row r="6860" spans="1:6" x14ac:dyDescent="0.3">
      <c r="A6860" s="264" t="str">
        <f t="shared" si="107"/>
        <v>LawrenceIN</v>
      </c>
      <c r="B6860" s="269">
        <v>46216</v>
      </c>
      <c r="C6860" s="270" t="s">
        <v>1428</v>
      </c>
      <c r="D6860" s="270" t="s">
        <v>1342</v>
      </c>
      <c r="E6860" s="277" t="s">
        <v>1368</v>
      </c>
      <c r="F6860" s="279" t="s">
        <v>881</v>
      </c>
    </row>
    <row r="6861" spans="1:6" x14ac:dyDescent="0.3">
      <c r="A6861" s="264" t="str">
        <f t="shared" si="107"/>
        <v>PolandIN</v>
      </c>
      <c r="B6861" s="269">
        <v>47868</v>
      </c>
      <c r="C6861" s="270" t="s">
        <v>5374</v>
      </c>
      <c r="D6861" s="270" t="s">
        <v>1342</v>
      </c>
      <c r="E6861" s="277" t="s">
        <v>1291</v>
      </c>
      <c r="F6861" s="279" t="s">
        <v>881</v>
      </c>
    </row>
    <row r="6862" spans="1:6" x14ac:dyDescent="0.3">
      <c r="A6862" s="264" t="str">
        <f t="shared" si="107"/>
        <v>WinslowIN</v>
      </c>
      <c r="B6862" s="269">
        <v>47598</v>
      </c>
      <c r="C6862" s="270" t="s">
        <v>1864</v>
      </c>
      <c r="D6862" s="270" t="s">
        <v>1342</v>
      </c>
      <c r="E6862" s="277" t="s">
        <v>1134</v>
      </c>
      <c r="F6862" s="279" t="s">
        <v>881</v>
      </c>
    </row>
    <row r="6863" spans="1:6" x14ac:dyDescent="0.3">
      <c r="A6863" s="264" t="str">
        <f t="shared" si="107"/>
        <v>WakarusaIN</v>
      </c>
      <c r="B6863" s="269">
        <v>46573</v>
      </c>
      <c r="C6863" s="270" t="s">
        <v>5375</v>
      </c>
      <c r="D6863" s="270" t="s">
        <v>1342</v>
      </c>
      <c r="E6863" s="277" t="s">
        <v>1356</v>
      </c>
      <c r="F6863" s="279" t="s">
        <v>881</v>
      </c>
    </row>
    <row r="6864" spans="1:6" x14ac:dyDescent="0.3">
      <c r="A6864" s="264" t="str">
        <f t="shared" si="107"/>
        <v>Lake VillageIN</v>
      </c>
      <c r="B6864" s="269">
        <v>46349</v>
      </c>
      <c r="C6864" s="270" t="s">
        <v>5376</v>
      </c>
      <c r="D6864" s="270" t="s">
        <v>1342</v>
      </c>
      <c r="E6864" s="277" t="s">
        <v>927</v>
      </c>
      <c r="F6864" s="279" t="s">
        <v>881</v>
      </c>
    </row>
    <row r="6865" spans="1:6" x14ac:dyDescent="0.3">
      <c r="A6865" s="264" t="str">
        <f t="shared" si="107"/>
        <v>FloraIN</v>
      </c>
      <c r="B6865" s="269">
        <v>46929</v>
      </c>
      <c r="C6865" s="270" t="s">
        <v>5377</v>
      </c>
      <c r="D6865" s="270" t="s">
        <v>1342</v>
      </c>
      <c r="E6865" s="277" t="s">
        <v>1374</v>
      </c>
      <c r="F6865" s="279" t="s">
        <v>881</v>
      </c>
    </row>
    <row r="6866" spans="1:6" x14ac:dyDescent="0.3">
      <c r="A6866" s="264" t="str">
        <f t="shared" si="107"/>
        <v>ClaypoolIN</v>
      </c>
      <c r="B6866" s="269">
        <v>46510</v>
      </c>
      <c r="C6866" s="270" t="s">
        <v>5378</v>
      </c>
      <c r="D6866" s="270" t="s">
        <v>1342</v>
      </c>
      <c r="E6866" s="277" t="s">
        <v>1402</v>
      </c>
      <c r="F6866" s="279" t="s">
        <v>881</v>
      </c>
    </row>
    <row r="6867" spans="1:6" x14ac:dyDescent="0.3">
      <c r="A6867" s="264" t="str">
        <f t="shared" si="107"/>
        <v>GenevaIN</v>
      </c>
      <c r="B6867" s="269">
        <v>46740</v>
      </c>
      <c r="C6867" s="270" t="s">
        <v>1309</v>
      </c>
      <c r="D6867" s="270" t="s">
        <v>1342</v>
      </c>
      <c r="E6867" s="277" t="s">
        <v>929</v>
      </c>
      <c r="F6867" s="279" t="s">
        <v>881</v>
      </c>
    </row>
    <row r="6868" spans="1:6" x14ac:dyDescent="0.3">
      <c r="A6868" s="264" t="str">
        <f t="shared" si="107"/>
        <v>ThorntownIN</v>
      </c>
      <c r="B6868" s="269">
        <v>46071</v>
      </c>
      <c r="C6868" s="270" t="s">
        <v>5379</v>
      </c>
      <c r="D6868" s="270" t="s">
        <v>1342</v>
      </c>
      <c r="E6868" s="277" t="s">
        <v>1368</v>
      </c>
      <c r="F6868" s="279" t="s">
        <v>881</v>
      </c>
    </row>
    <row r="6869" spans="1:6" x14ac:dyDescent="0.3">
      <c r="A6869" s="264" t="str">
        <f t="shared" si="107"/>
        <v>LakevilleIN</v>
      </c>
      <c r="B6869" s="269">
        <v>46536</v>
      </c>
      <c r="C6869" s="270" t="s">
        <v>5380</v>
      </c>
      <c r="D6869" s="270" t="s">
        <v>1342</v>
      </c>
      <c r="E6869" s="277" t="s">
        <v>1396</v>
      </c>
      <c r="F6869" s="279" t="s">
        <v>881</v>
      </c>
    </row>
    <row r="6870" spans="1:6" x14ac:dyDescent="0.3">
      <c r="A6870" s="264" t="str">
        <f t="shared" si="107"/>
        <v>CrothersvilleIN</v>
      </c>
      <c r="B6870" s="269">
        <v>47229</v>
      </c>
      <c r="C6870" s="270" t="s">
        <v>5381</v>
      </c>
      <c r="D6870" s="270" t="s">
        <v>1342</v>
      </c>
      <c r="E6870" s="277" t="s">
        <v>1395</v>
      </c>
      <c r="F6870" s="279" t="s">
        <v>881</v>
      </c>
    </row>
    <row r="6871" spans="1:6" x14ac:dyDescent="0.3">
      <c r="A6871" s="264" t="str">
        <f t="shared" si="107"/>
        <v>ShelburnIN</v>
      </c>
      <c r="B6871" s="269">
        <v>47879</v>
      </c>
      <c r="C6871" s="270" t="s">
        <v>5382</v>
      </c>
      <c r="D6871" s="270" t="s">
        <v>1342</v>
      </c>
      <c r="E6871" s="277" t="s">
        <v>1397</v>
      </c>
      <c r="F6871" s="279" t="s">
        <v>881</v>
      </c>
    </row>
    <row r="6872" spans="1:6" x14ac:dyDescent="0.3">
      <c r="A6872" s="264" t="str">
        <f t="shared" si="107"/>
        <v>BourbonIN</v>
      </c>
      <c r="B6872" s="269">
        <v>46504</v>
      </c>
      <c r="C6872" s="270" t="s">
        <v>5383</v>
      </c>
      <c r="D6872" s="270" t="s">
        <v>1342</v>
      </c>
      <c r="E6872" s="277" t="s">
        <v>1391</v>
      </c>
      <c r="F6872" s="279" t="s">
        <v>881</v>
      </c>
    </row>
    <row r="6873" spans="1:6" x14ac:dyDescent="0.3">
      <c r="A6873" s="264" t="str">
        <f t="shared" si="107"/>
        <v>ArcadiaIN</v>
      </c>
      <c r="B6873" s="269">
        <v>46030</v>
      </c>
      <c r="C6873" s="270" t="s">
        <v>1099</v>
      </c>
      <c r="D6873" s="270" t="s">
        <v>1342</v>
      </c>
      <c r="E6873" s="277" t="s">
        <v>1368</v>
      </c>
      <c r="F6873" s="279" t="s">
        <v>881</v>
      </c>
    </row>
    <row r="6874" spans="1:6" x14ac:dyDescent="0.3">
      <c r="A6874" s="264" t="str">
        <f t="shared" si="107"/>
        <v>CromwellIN</v>
      </c>
      <c r="B6874" s="269">
        <v>46732</v>
      </c>
      <c r="C6874" s="270" t="s">
        <v>3473</v>
      </c>
      <c r="D6874" s="270" t="s">
        <v>1342</v>
      </c>
      <c r="E6874" s="277" t="s">
        <v>1402</v>
      </c>
      <c r="F6874" s="279" t="s">
        <v>881</v>
      </c>
    </row>
    <row r="6875" spans="1:6" x14ac:dyDescent="0.3">
      <c r="A6875" s="264" t="str">
        <f t="shared" si="107"/>
        <v>GrabillIN</v>
      </c>
      <c r="B6875" s="269">
        <v>46741</v>
      </c>
      <c r="C6875" s="270" t="s">
        <v>5384</v>
      </c>
      <c r="D6875" s="270" t="s">
        <v>1342</v>
      </c>
      <c r="E6875" s="277" t="s">
        <v>1360</v>
      </c>
      <c r="F6875" s="279" t="s">
        <v>881</v>
      </c>
    </row>
    <row r="6876" spans="1:6" x14ac:dyDescent="0.3">
      <c r="A6876" s="264" t="str">
        <f t="shared" si="107"/>
        <v>Silver LakeIN</v>
      </c>
      <c r="B6876" s="269">
        <v>46982</v>
      </c>
      <c r="C6876" s="270" t="s">
        <v>5385</v>
      </c>
      <c r="D6876" s="270" t="s">
        <v>1342</v>
      </c>
      <c r="E6876" s="277" t="s">
        <v>1402</v>
      </c>
      <c r="F6876" s="279" t="s">
        <v>881</v>
      </c>
    </row>
    <row r="6877" spans="1:6" x14ac:dyDescent="0.3">
      <c r="A6877" s="264" t="str">
        <f t="shared" si="107"/>
        <v>FranktonIN</v>
      </c>
      <c r="B6877" s="269">
        <v>46044</v>
      </c>
      <c r="C6877" s="270" t="s">
        <v>5386</v>
      </c>
      <c r="D6877" s="270" t="s">
        <v>1342</v>
      </c>
      <c r="E6877" s="277" t="s">
        <v>1368</v>
      </c>
      <c r="F6877" s="279" t="s">
        <v>881</v>
      </c>
    </row>
    <row r="6878" spans="1:6" x14ac:dyDescent="0.3">
      <c r="A6878" s="264" t="str">
        <f t="shared" si="107"/>
        <v>JonesboroIN</v>
      </c>
      <c r="B6878" s="269">
        <v>46938</v>
      </c>
      <c r="C6878" s="270" t="s">
        <v>973</v>
      </c>
      <c r="D6878" s="270" t="s">
        <v>1342</v>
      </c>
      <c r="E6878" s="277" t="s">
        <v>1379</v>
      </c>
      <c r="F6878" s="279" t="s">
        <v>881</v>
      </c>
    </row>
    <row r="6879" spans="1:6" x14ac:dyDescent="0.3">
      <c r="A6879" s="264" t="str">
        <f t="shared" si="107"/>
        <v>GuilfordIN</v>
      </c>
      <c r="B6879" s="269">
        <v>47022</v>
      </c>
      <c r="C6879" s="270" t="s">
        <v>3457</v>
      </c>
      <c r="D6879" s="270" t="s">
        <v>1342</v>
      </c>
      <c r="E6879" s="277" t="s">
        <v>1350</v>
      </c>
      <c r="F6879" s="279" t="s">
        <v>881</v>
      </c>
    </row>
    <row r="6880" spans="1:6" x14ac:dyDescent="0.3">
      <c r="A6880" s="264" t="str">
        <f t="shared" si="107"/>
        <v>LapelIN</v>
      </c>
      <c r="B6880" s="269">
        <v>46051</v>
      </c>
      <c r="C6880" s="270" t="s">
        <v>5387</v>
      </c>
      <c r="D6880" s="270" t="s">
        <v>1342</v>
      </c>
      <c r="E6880" s="277" t="s">
        <v>1368</v>
      </c>
      <c r="F6880" s="279" t="s">
        <v>881</v>
      </c>
    </row>
    <row r="6881" spans="1:6" x14ac:dyDescent="0.3">
      <c r="A6881" s="264" t="str">
        <f t="shared" si="107"/>
        <v>Leo-CedarvilleIN</v>
      </c>
      <c r="B6881" s="269">
        <v>46788</v>
      </c>
      <c r="C6881" s="270" t="s">
        <v>5347</v>
      </c>
      <c r="D6881" s="270" t="s">
        <v>1342</v>
      </c>
      <c r="E6881" s="277" t="s">
        <v>1360</v>
      </c>
      <c r="F6881" s="279" t="s">
        <v>881</v>
      </c>
    </row>
    <row r="6882" spans="1:6" x14ac:dyDescent="0.3">
      <c r="A6882" s="264" t="str">
        <f t="shared" si="107"/>
        <v>MillersburgIN</v>
      </c>
      <c r="B6882" s="269">
        <v>46543</v>
      </c>
      <c r="C6882" s="270" t="s">
        <v>5388</v>
      </c>
      <c r="D6882" s="270" t="s">
        <v>1342</v>
      </c>
      <c r="E6882" s="277" t="s">
        <v>1356</v>
      </c>
      <c r="F6882" s="279" t="s">
        <v>881</v>
      </c>
    </row>
    <row r="6883" spans="1:6" x14ac:dyDescent="0.3">
      <c r="A6883" s="264" t="str">
        <f t="shared" si="107"/>
        <v>WanatahIN</v>
      </c>
      <c r="B6883" s="269">
        <v>46390</v>
      </c>
      <c r="C6883" s="270" t="s">
        <v>5389</v>
      </c>
      <c r="D6883" s="270" t="s">
        <v>1342</v>
      </c>
      <c r="E6883" s="277" t="s">
        <v>1381</v>
      </c>
      <c r="F6883" s="279" t="s">
        <v>881</v>
      </c>
    </row>
    <row r="6884" spans="1:6" x14ac:dyDescent="0.3">
      <c r="A6884" s="264" t="str">
        <f t="shared" si="107"/>
        <v>SelmaIN</v>
      </c>
      <c r="B6884" s="269">
        <v>47383</v>
      </c>
      <c r="C6884" s="270" t="s">
        <v>946</v>
      </c>
      <c r="D6884" s="270" t="s">
        <v>1342</v>
      </c>
      <c r="E6884" s="277" t="s">
        <v>1383</v>
      </c>
      <c r="F6884" s="279" t="s">
        <v>881</v>
      </c>
    </row>
    <row r="6885" spans="1:6" x14ac:dyDescent="0.3">
      <c r="A6885" s="264" t="str">
        <f t="shared" si="107"/>
        <v>MarkleIN</v>
      </c>
      <c r="B6885" s="269">
        <v>46770</v>
      </c>
      <c r="C6885" s="270" t="s">
        <v>5390</v>
      </c>
      <c r="D6885" s="270" t="s">
        <v>1342</v>
      </c>
      <c r="E6885" s="277" t="s">
        <v>1360</v>
      </c>
      <c r="F6885" s="279" t="s">
        <v>881</v>
      </c>
    </row>
    <row r="6886" spans="1:6" x14ac:dyDescent="0.3">
      <c r="A6886" s="264" t="str">
        <f t="shared" si="107"/>
        <v>GastonIN</v>
      </c>
      <c r="B6886" s="269">
        <v>47342</v>
      </c>
      <c r="C6886" s="270" t="s">
        <v>5391</v>
      </c>
      <c r="D6886" s="270" t="s">
        <v>1342</v>
      </c>
      <c r="E6886" s="277" t="s">
        <v>1383</v>
      </c>
      <c r="F6886" s="279" t="s">
        <v>881</v>
      </c>
    </row>
    <row r="6887" spans="1:6" x14ac:dyDescent="0.3">
      <c r="A6887" s="264" t="str">
        <f t="shared" si="107"/>
        <v>EatonIN</v>
      </c>
      <c r="B6887" s="269">
        <v>47338</v>
      </c>
      <c r="C6887" s="270" t="s">
        <v>3311</v>
      </c>
      <c r="D6887" s="270" t="s">
        <v>1342</v>
      </c>
      <c r="E6887" s="277" t="s">
        <v>1383</v>
      </c>
      <c r="F6887" s="279" t="s">
        <v>881</v>
      </c>
    </row>
    <row r="6888" spans="1:6" x14ac:dyDescent="0.3">
      <c r="A6888" s="264" t="str">
        <f t="shared" si="107"/>
        <v>ElberfeldIN</v>
      </c>
      <c r="B6888" s="269">
        <v>47613</v>
      </c>
      <c r="C6888" s="270" t="s">
        <v>5392</v>
      </c>
      <c r="D6888" s="270" t="s">
        <v>1342</v>
      </c>
      <c r="E6888" s="277" t="s">
        <v>1358</v>
      </c>
      <c r="F6888" s="279" t="s">
        <v>881</v>
      </c>
    </row>
    <row r="6889" spans="1:6" x14ac:dyDescent="0.3">
      <c r="A6889" s="264" t="str">
        <f t="shared" si="107"/>
        <v>HudsonIN</v>
      </c>
      <c r="B6889" s="269">
        <v>46747</v>
      </c>
      <c r="C6889" s="270" t="s">
        <v>1917</v>
      </c>
      <c r="D6889" s="270" t="s">
        <v>1342</v>
      </c>
      <c r="E6889" s="277" t="s">
        <v>1344</v>
      </c>
      <c r="F6889" s="279" t="s">
        <v>881</v>
      </c>
    </row>
    <row r="6890" spans="1:6" x14ac:dyDescent="0.3">
      <c r="A6890" s="264" t="str">
        <f t="shared" si="107"/>
        <v>WaltonIN</v>
      </c>
      <c r="B6890" s="269">
        <v>46994</v>
      </c>
      <c r="C6890" s="270" t="s">
        <v>5393</v>
      </c>
      <c r="D6890" s="270" t="s">
        <v>1342</v>
      </c>
      <c r="E6890" s="277" t="s">
        <v>1375</v>
      </c>
      <c r="F6890" s="279" t="s">
        <v>881</v>
      </c>
    </row>
    <row r="6891" spans="1:6" x14ac:dyDescent="0.3">
      <c r="A6891" s="264" t="str">
        <f t="shared" si="107"/>
        <v>PoseyvilleIN</v>
      </c>
      <c r="B6891" s="269">
        <v>47633</v>
      </c>
      <c r="C6891" s="270" t="s">
        <v>5394</v>
      </c>
      <c r="D6891" s="270" t="s">
        <v>1342</v>
      </c>
      <c r="E6891" s="277" t="s">
        <v>1358</v>
      </c>
      <c r="F6891" s="279" t="s">
        <v>881</v>
      </c>
    </row>
    <row r="6892" spans="1:6" x14ac:dyDescent="0.3">
      <c r="A6892" s="264" t="str">
        <f t="shared" si="107"/>
        <v>Battle GroundIN</v>
      </c>
      <c r="B6892" s="269">
        <v>47920</v>
      </c>
      <c r="C6892" s="270" t="s">
        <v>5395</v>
      </c>
      <c r="D6892" s="270" t="s">
        <v>1342</v>
      </c>
      <c r="E6892" s="277" t="s">
        <v>1374</v>
      </c>
      <c r="F6892" s="279" t="s">
        <v>881</v>
      </c>
    </row>
    <row r="6893" spans="1:6" x14ac:dyDescent="0.3">
      <c r="A6893" s="264" t="str">
        <f t="shared" si="107"/>
        <v>La FontaineIN</v>
      </c>
      <c r="B6893" s="269">
        <v>46940</v>
      </c>
      <c r="C6893" s="270" t="s">
        <v>5396</v>
      </c>
      <c r="D6893" s="270" t="s">
        <v>1342</v>
      </c>
      <c r="E6893" s="277" t="s">
        <v>1400</v>
      </c>
      <c r="F6893" s="279" t="s">
        <v>881</v>
      </c>
    </row>
    <row r="6894" spans="1:6" x14ac:dyDescent="0.3">
      <c r="A6894" s="264" t="str">
        <f t="shared" si="107"/>
        <v>Rome CityIN</v>
      </c>
      <c r="B6894" s="269">
        <v>46784</v>
      </c>
      <c r="C6894" s="270" t="s">
        <v>5397</v>
      </c>
      <c r="D6894" s="270" t="s">
        <v>1342</v>
      </c>
      <c r="E6894" s="277" t="s">
        <v>1370</v>
      </c>
      <c r="F6894" s="279" t="s">
        <v>881</v>
      </c>
    </row>
    <row r="6895" spans="1:6" x14ac:dyDescent="0.3">
      <c r="A6895" s="264" t="str">
        <f t="shared" si="107"/>
        <v>MorristownIN</v>
      </c>
      <c r="B6895" s="269">
        <v>46161</v>
      </c>
      <c r="C6895" s="270" t="s">
        <v>2203</v>
      </c>
      <c r="D6895" s="270" t="s">
        <v>1342</v>
      </c>
      <c r="E6895" s="277" t="s">
        <v>1368</v>
      </c>
      <c r="F6895" s="279" t="s">
        <v>881</v>
      </c>
    </row>
    <row r="6896" spans="1:6" x14ac:dyDescent="0.3">
      <c r="A6896" s="264" t="str">
        <f t="shared" si="107"/>
        <v>DepauwIN</v>
      </c>
      <c r="B6896" s="269">
        <v>47115</v>
      </c>
      <c r="C6896" s="270" t="s">
        <v>5398</v>
      </c>
      <c r="D6896" s="270" t="s">
        <v>1342</v>
      </c>
      <c r="E6896" s="277" t="s">
        <v>1377</v>
      </c>
      <c r="F6896" s="279" t="s">
        <v>881</v>
      </c>
    </row>
    <row r="6897" spans="1:6" x14ac:dyDescent="0.3">
      <c r="A6897" s="264" t="str">
        <f t="shared" si="107"/>
        <v>JamestownIN</v>
      </c>
      <c r="B6897" s="269">
        <v>46147</v>
      </c>
      <c r="C6897" s="270" t="s">
        <v>1787</v>
      </c>
      <c r="D6897" s="270" t="s">
        <v>1342</v>
      </c>
      <c r="E6897" s="277" t="s">
        <v>1368</v>
      </c>
      <c r="F6897" s="279" t="s">
        <v>881</v>
      </c>
    </row>
    <row r="6898" spans="1:6" x14ac:dyDescent="0.3">
      <c r="A6898" s="264" t="str">
        <f t="shared" si="107"/>
        <v>ElizabethtownIN</v>
      </c>
      <c r="B6898" s="269">
        <v>47232</v>
      </c>
      <c r="C6898" s="270" t="s">
        <v>5399</v>
      </c>
      <c r="D6898" s="270" t="s">
        <v>1342</v>
      </c>
      <c r="E6898" s="277" t="s">
        <v>922</v>
      </c>
      <c r="F6898" s="279" t="s">
        <v>881</v>
      </c>
    </row>
    <row r="6899" spans="1:6" x14ac:dyDescent="0.3">
      <c r="A6899" s="264" t="str">
        <f t="shared" si="107"/>
        <v>MarklevilleIN</v>
      </c>
      <c r="B6899" s="269">
        <v>46056</v>
      </c>
      <c r="C6899" s="270" t="s">
        <v>5400</v>
      </c>
      <c r="D6899" s="270" t="s">
        <v>1342</v>
      </c>
      <c r="E6899" s="277" t="s">
        <v>1368</v>
      </c>
      <c r="F6899" s="279" t="s">
        <v>881</v>
      </c>
    </row>
    <row r="6900" spans="1:6" x14ac:dyDescent="0.3">
      <c r="A6900" s="264" t="str">
        <f t="shared" si="107"/>
        <v>FountaintownIN</v>
      </c>
      <c r="B6900" s="269">
        <v>46130</v>
      </c>
      <c r="C6900" s="270" t="s">
        <v>5401</v>
      </c>
      <c r="D6900" s="270" t="s">
        <v>1342</v>
      </c>
      <c r="E6900" s="277" t="s">
        <v>1368</v>
      </c>
      <c r="F6900" s="279" t="s">
        <v>881</v>
      </c>
    </row>
    <row r="6901" spans="1:6" x14ac:dyDescent="0.3">
      <c r="A6901" s="264" t="str">
        <f t="shared" si="107"/>
        <v>FarmersburgIN</v>
      </c>
      <c r="B6901" s="269">
        <v>47850</v>
      </c>
      <c r="C6901" s="270" t="s">
        <v>5402</v>
      </c>
      <c r="D6901" s="270" t="s">
        <v>1342</v>
      </c>
      <c r="E6901" s="277" t="s">
        <v>1397</v>
      </c>
      <c r="F6901" s="279" t="s">
        <v>881</v>
      </c>
    </row>
    <row r="6902" spans="1:6" x14ac:dyDescent="0.3">
      <c r="A6902" s="264" t="str">
        <f t="shared" si="107"/>
        <v>ConverseIN</v>
      </c>
      <c r="B6902" s="269">
        <v>46919</v>
      </c>
      <c r="C6902" s="270" t="s">
        <v>5403</v>
      </c>
      <c r="D6902" s="270" t="s">
        <v>1342</v>
      </c>
      <c r="E6902" s="277" t="s">
        <v>1389</v>
      </c>
      <c r="F6902" s="279" t="s">
        <v>881</v>
      </c>
    </row>
    <row r="6903" spans="1:6" x14ac:dyDescent="0.3">
      <c r="A6903" s="264" t="str">
        <f t="shared" si="107"/>
        <v>KentlandIN</v>
      </c>
      <c r="B6903" s="269">
        <v>47951</v>
      </c>
      <c r="C6903" s="270" t="s">
        <v>5404</v>
      </c>
      <c r="D6903" s="270" t="s">
        <v>1342</v>
      </c>
      <c r="E6903" s="277" t="s">
        <v>927</v>
      </c>
      <c r="F6903" s="279" t="s">
        <v>881</v>
      </c>
    </row>
    <row r="6904" spans="1:6" x14ac:dyDescent="0.3">
      <c r="A6904" s="264" t="str">
        <f t="shared" si="107"/>
        <v>RoachdaleIN</v>
      </c>
      <c r="B6904" s="269">
        <v>46172</v>
      </c>
      <c r="C6904" s="270" t="s">
        <v>5405</v>
      </c>
      <c r="D6904" s="270" t="s">
        <v>1342</v>
      </c>
      <c r="E6904" s="277" t="s">
        <v>1368</v>
      </c>
      <c r="F6904" s="279" t="s">
        <v>881</v>
      </c>
    </row>
    <row r="6905" spans="1:6" x14ac:dyDescent="0.3">
      <c r="A6905" s="264" t="str">
        <f t="shared" si="107"/>
        <v>RemingtonIN</v>
      </c>
      <c r="B6905" s="269">
        <v>47977</v>
      </c>
      <c r="C6905" s="270" t="s">
        <v>5406</v>
      </c>
      <c r="D6905" s="270" t="s">
        <v>1342</v>
      </c>
      <c r="E6905" s="277" t="s">
        <v>927</v>
      </c>
      <c r="F6905" s="279" t="s">
        <v>881</v>
      </c>
    </row>
    <row r="6906" spans="1:6" x14ac:dyDescent="0.3">
      <c r="A6906" s="264" t="str">
        <f t="shared" si="107"/>
        <v>MentoneIN</v>
      </c>
      <c r="B6906" s="269">
        <v>46539</v>
      </c>
      <c r="C6906" s="270" t="s">
        <v>1478</v>
      </c>
      <c r="D6906" s="270" t="s">
        <v>1342</v>
      </c>
      <c r="E6906" s="277" t="s">
        <v>1402</v>
      </c>
      <c r="F6906" s="279" t="s">
        <v>881</v>
      </c>
    </row>
    <row r="6907" spans="1:6" x14ac:dyDescent="0.3">
      <c r="A6907" s="264" t="str">
        <f t="shared" si="107"/>
        <v>CampbellsburgIN</v>
      </c>
      <c r="B6907" s="269">
        <v>47108</v>
      </c>
      <c r="C6907" s="270" t="s">
        <v>5407</v>
      </c>
      <c r="D6907" s="270" t="s">
        <v>1342</v>
      </c>
      <c r="E6907" s="277" t="s">
        <v>1377</v>
      </c>
      <c r="F6907" s="279" t="s">
        <v>881</v>
      </c>
    </row>
    <row r="6908" spans="1:6" x14ac:dyDescent="0.3">
      <c r="A6908" s="264" t="str">
        <f t="shared" si="107"/>
        <v>MonroeIN</v>
      </c>
      <c r="B6908" s="269">
        <v>46772</v>
      </c>
      <c r="C6908" s="270" t="s">
        <v>1514</v>
      </c>
      <c r="D6908" s="270" t="s">
        <v>1342</v>
      </c>
      <c r="E6908" s="277" t="s">
        <v>929</v>
      </c>
      <c r="F6908" s="279" t="s">
        <v>881</v>
      </c>
    </row>
    <row r="6909" spans="1:6" x14ac:dyDescent="0.3">
      <c r="A6909" s="264" t="str">
        <f t="shared" si="107"/>
        <v>Clay CityIN</v>
      </c>
      <c r="B6909" s="269">
        <v>47841</v>
      </c>
      <c r="C6909" s="270" t="s">
        <v>5408</v>
      </c>
      <c r="D6909" s="270" t="s">
        <v>1342</v>
      </c>
      <c r="E6909" s="277" t="s">
        <v>1397</v>
      </c>
      <c r="F6909" s="279" t="s">
        <v>881</v>
      </c>
    </row>
    <row r="6910" spans="1:6" x14ac:dyDescent="0.3">
      <c r="A6910" s="264" t="str">
        <f t="shared" si="107"/>
        <v>CarlisleIN</v>
      </c>
      <c r="B6910" s="269">
        <v>47838</v>
      </c>
      <c r="C6910" s="270" t="s">
        <v>1845</v>
      </c>
      <c r="D6910" s="270" t="s">
        <v>1342</v>
      </c>
      <c r="E6910" s="277" t="s">
        <v>1397</v>
      </c>
      <c r="F6910" s="279" t="s">
        <v>881</v>
      </c>
    </row>
    <row r="6911" spans="1:6" x14ac:dyDescent="0.3">
      <c r="A6911" s="264" t="str">
        <f t="shared" si="107"/>
        <v>AndrewsIN</v>
      </c>
      <c r="B6911" s="269">
        <v>46702</v>
      </c>
      <c r="C6911" s="270" t="s">
        <v>2213</v>
      </c>
      <c r="D6911" s="270" t="s">
        <v>1342</v>
      </c>
      <c r="E6911" s="277" t="s">
        <v>1366</v>
      </c>
      <c r="F6911" s="279" t="s">
        <v>881</v>
      </c>
    </row>
    <row r="6912" spans="1:6" x14ac:dyDescent="0.3">
      <c r="A6912" s="264" t="str">
        <f t="shared" si="107"/>
        <v>BirdseyeIN</v>
      </c>
      <c r="B6912" s="269">
        <v>47513</v>
      </c>
      <c r="C6912" s="270" t="s">
        <v>5409</v>
      </c>
      <c r="D6912" s="270" t="s">
        <v>1342</v>
      </c>
      <c r="E6912" s="277" t="s">
        <v>1134</v>
      </c>
      <c r="F6912" s="279" t="s">
        <v>881</v>
      </c>
    </row>
    <row r="6913" spans="1:6" x14ac:dyDescent="0.3">
      <c r="A6913" s="264" t="str">
        <f t="shared" si="107"/>
        <v>SummitvilleIN</v>
      </c>
      <c r="B6913" s="269">
        <v>46070</v>
      </c>
      <c r="C6913" s="270" t="s">
        <v>5410</v>
      </c>
      <c r="D6913" s="270" t="s">
        <v>1342</v>
      </c>
      <c r="E6913" s="277" t="s">
        <v>1368</v>
      </c>
      <c r="F6913" s="279" t="s">
        <v>881</v>
      </c>
    </row>
    <row r="6914" spans="1:6" x14ac:dyDescent="0.3">
      <c r="A6914" s="264" t="str">
        <f t="shared" si="107"/>
        <v>LadogaIN</v>
      </c>
      <c r="B6914" s="269">
        <v>47954</v>
      </c>
      <c r="C6914" s="270" t="s">
        <v>5411</v>
      </c>
      <c r="D6914" s="270" t="s">
        <v>1342</v>
      </c>
      <c r="E6914" s="277" t="s">
        <v>1354</v>
      </c>
      <c r="F6914" s="279" t="s">
        <v>881</v>
      </c>
    </row>
    <row r="6915" spans="1:6" x14ac:dyDescent="0.3">
      <c r="A6915" s="264" t="str">
        <f t="shared" si="107"/>
        <v>AtlantaIN</v>
      </c>
      <c r="B6915" s="269">
        <v>46031</v>
      </c>
      <c r="C6915" s="270" t="s">
        <v>3954</v>
      </c>
      <c r="D6915" s="270" t="s">
        <v>1342</v>
      </c>
      <c r="E6915" s="277" t="s">
        <v>1368</v>
      </c>
      <c r="F6915" s="279" t="s">
        <v>881</v>
      </c>
    </row>
    <row r="6916" spans="1:6" x14ac:dyDescent="0.3">
      <c r="A6916" s="264" t="str">
        <f t="shared" ref="A6916:A6979" si="108">CONCATENATE(C6916,D6916)</f>
        <v>MacyIN</v>
      </c>
      <c r="B6916" s="269">
        <v>46951</v>
      </c>
      <c r="C6916" s="270" t="s">
        <v>5412</v>
      </c>
      <c r="D6916" s="270" t="s">
        <v>1342</v>
      </c>
      <c r="E6916" s="277" t="s">
        <v>1389</v>
      </c>
      <c r="F6916" s="279" t="s">
        <v>881</v>
      </c>
    </row>
    <row r="6917" spans="1:6" x14ac:dyDescent="0.3">
      <c r="A6917" s="264" t="str">
        <f t="shared" si="108"/>
        <v>ParagonIN</v>
      </c>
      <c r="B6917" s="269">
        <v>46166</v>
      </c>
      <c r="C6917" s="270" t="s">
        <v>5413</v>
      </c>
      <c r="D6917" s="270" t="s">
        <v>1342</v>
      </c>
      <c r="E6917" s="277" t="s">
        <v>1368</v>
      </c>
      <c r="F6917" s="279" t="s">
        <v>881</v>
      </c>
    </row>
    <row r="6918" spans="1:6" x14ac:dyDescent="0.3">
      <c r="A6918" s="264" t="str">
        <f t="shared" si="108"/>
        <v>New HarmonyIN</v>
      </c>
      <c r="B6918" s="269">
        <v>47631</v>
      </c>
      <c r="C6918" s="270" t="s">
        <v>5414</v>
      </c>
      <c r="D6918" s="270" t="s">
        <v>1342</v>
      </c>
      <c r="E6918" s="277" t="s">
        <v>1358</v>
      </c>
      <c r="F6918" s="279" t="s">
        <v>881</v>
      </c>
    </row>
    <row r="6919" spans="1:6" x14ac:dyDescent="0.3">
      <c r="A6919" s="264" t="str">
        <f t="shared" si="108"/>
        <v>Royal CenterIN</v>
      </c>
      <c r="B6919" s="269">
        <v>46978</v>
      </c>
      <c r="C6919" s="270" t="s">
        <v>5415</v>
      </c>
      <c r="D6919" s="270" t="s">
        <v>1342</v>
      </c>
      <c r="E6919" s="277" t="s">
        <v>1375</v>
      </c>
      <c r="F6919" s="279" t="s">
        <v>881</v>
      </c>
    </row>
    <row r="6920" spans="1:6" x14ac:dyDescent="0.3">
      <c r="A6920" s="264" t="str">
        <f t="shared" si="108"/>
        <v>MulberryIN</v>
      </c>
      <c r="B6920" s="269">
        <v>46058</v>
      </c>
      <c r="C6920" s="270" t="s">
        <v>1825</v>
      </c>
      <c r="D6920" s="270" t="s">
        <v>1342</v>
      </c>
      <c r="E6920" s="277" t="s">
        <v>1362</v>
      </c>
      <c r="F6920" s="279" t="s">
        <v>881</v>
      </c>
    </row>
    <row r="6921" spans="1:6" x14ac:dyDescent="0.3">
      <c r="A6921" s="264" t="str">
        <f t="shared" si="108"/>
        <v>DeputyIN</v>
      </c>
      <c r="B6921" s="269">
        <v>47230</v>
      </c>
      <c r="C6921" s="270" t="s">
        <v>5416</v>
      </c>
      <c r="D6921" s="270" t="s">
        <v>1342</v>
      </c>
      <c r="E6921" s="277" t="s">
        <v>956</v>
      </c>
      <c r="F6921" s="279" t="s">
        <v>881</v>
      </c>
    </row>
    <row r="6922" spans="1:6" x14ac:dyDescent="0.3">
      <c r="A6922" s="264" t="str">
        <f t="shared" si="108"/>
        <v>Fountain CityIN</v>
      </c>
      <c r="B6922" s="269">
        <v>47341</v>
      </c>
      <c r="C6922" s="270" t="s">
        <v>5417</v>
      </c>
      <c r="D6922" s="270" t="s">
        <v>1342</v>
      </c>
      <c r="E6922" s="277" t="s">
        <v>1393</v>
      </c>
      <c r="F6922" s="279" t="s">
        <v>881</v>
      </c>
    </row>
    <row r="6923" spans="1:6" x14ac:dyDescent="0.3">
      <c r="A6923" s="264" t="str">
        <f t="shared" si="108"/>
        <v>FillmoreIN</v>
      </c>
      <c r="B6923" s="269">
        <v>46128</v>
      </c>
      <c r="C6923" s="270" t="s">
        <v>2827</v>
      </c>
      <c r="D6923" s="270" t="s">
        <v>1342</v>
      </c>
      <c r="E6923" s="277" t="s">
        <v>1368</v>
      </c>
      <c r="F6923" s="279" t="s">
        <v>881</v>
      </c>
    </row>
    <row r="6924" spans="1:6" x14ac:dyDescent="0.3">
      <c r="A6924" s="264" t="str">
        <f t="shared" si="108"/>
        <v>ShirleyIN</v>
      </c>
      <c r="B6924" s="269">
        <v>47384</v>
      </c>
      <c r="C6924" s="270" t="s">
        <v>5418</v>
      </c>
      <c r="D6924" s="270" t="s">
        <v>1342</v>
      </c>
      <c r="E6924" s="277" t="s">
        <v>1385</v>
      </c>
      <c r="F6924" s="279" t="s">
        <v>881</v>
      </c>
    </row>
    <row r="6925" spans="1:6" x14ac:dyDescent="0.3">
      <c r="A6925" s="264" t="str">
        <f t="shared" si="108"/>
        <v>HarlanIN</v>
      </c>
      <c r="B6925" s="269">
        <v>46743</v>
      </c>
      <c r="C6925" s="270" t="s">
        <v>5419</v>
      </c>
      <c r="D6925" s="270" t="s">
        <v>1342</v>
      </c>
      <c r="E6925" s="277" t="s">
        <v>1360</v>
      </c>
      <c r="F6925" s="279" t="s">
        <v>881</v>
      </c>
    </row>
    <row r="6926" spans="1:6" x14ac:dyDescent="0.3">
      <c r="A6926" s="264" t="str">
        <f t="shared" si="108"/>
        <v>MoroccoIN</v>
      </c>
      <c r="B6926" s="269">
        <v>47963</v>
      </c>
      <c r="C6926" s="270" t="s">
        <v>5420</v>
      </c>
      <c r="D6926" s="270" t="s">
        <v>1342</v>
      </c>
      <c r="E6926" s="277" t="s">
        <v>927</v>
      </c>
      <c r="F6926" s="279" t="s">
        <v>881</v>
      </c>
    </row>
    <row r="6927" spans="1:6" x14ac:dyDescent="0.3">
      <c r="A6927" s="264" t="str">
        <f t="shared" si="108"/>
        <v>WanatahIN</v>
      </c>
      <c r="B6927" s="269">
        <v>46382</v>
      </c>
      <c r="C6927" s="270" t="s">
        <v>5389</v>
      </c>
      <c r="D6927" s="270" t="s">
        <v>1342</v>
      </c>
      <c r="E6927" s="277" t="s">
        <v>1381</v>
      </c>
      <c r="F6927" s="279" t="s">
        <v>881</v>
      </c>
    </row>
    <row r="6928" spans="1:6" x14ac:dyDescent="0.3">
      <c r="A6928" s="264" t="str">
        <f t="shared" si="108"/>
        <v>Pleasant LakeIN</v>
      </c>
      <c r="B6928" s="269">
        <v>46779</v>
      </c>
      <c r="C6928" s="270" t="s">
        <v>5421</v>
      </c>
      <c r="D6928" s="270" t="s">
        <v>1342</v>
      </c>
      <c r="E6928" s="277" t="s">
        <v>1344</v>
      </c>
      <c r="F6928" s="279" t="s">
        <v>881</v>
      </c>
    </row>
    <row r="6929" spans="1:6" x14ac:dyDescent="0.3">
      <c r="A6929" s="264" t="str">
        <f t="shared" si="108"/>
        <v>OtterbeinIN</v>
      </c>
      <c r="B6929" s="269">
        <v>47970</v>
      </c>
      <c r="C6929" s="270" t="s">
        <v>5422</v>
      </c>
      <c r="D6929" s="270" t="s">
        <v>1342</v>
      </c>
      <c r="E6929" s="277" t="s">
        <v>1374</v>
      </c>
      <c r="F6929" s="279" t="s">
        <v>881</v>
      </c>
    </row>
    <row r="6930" spans="1:6" x14ac:dyDescent="0.3">
      <c r="A6930" s="264" t="str">
        <f t="shared" si="108"/>
        <v>Saint PaulIN</v>
      </c>
      <c r="B6930" s="269">
        <v>47272</v>
      </c>
      <c r="C6930" s="270" t="s">
        <v>2121</v>
      </c>
      <c r="D6930" s="270" t="s">
        <v>1342</v>
      </c>
      <c r="E6930" s="277" t="s">
        <v>1364</v>
      </c>
      <c r="F6930" s="279" t="s">
        <v>881</v>
      </c>
    </row>
    <row r="6931" spans="1:6" x14ac:dyDescent="0.3">
      <c r="A6931" s="264" t="str">
        <f t="shared" si="108"/>
        <v>DuboisIN</v>
      </c>
      <c r="B6931" s="269">
        <v>47527</v>
      </c>
      <c r="C6931" s="270" t="s">
        <v>5423</v>
      </c>
      <c r="D6931" s="270" t="s">
        <v>1342</v>
      </c>
      <c r="E6931" s="277" t="s">
        <v>1134</v>
      </c>
      <c r="F6931" s="279" t="s">
        <v>881</v>
      </c>
    </row>
    <row r="6932" spans="1:6" x14ac:dyDescent="0.3">
      <c r="A6932" s="264" t="str">
        <f t="shared" si="108"/>
        <v>IngallsIN</v>
      </c>
      <c r="B6932" s="269">
        <v>46048</v>
      </c>
      <c r="C6932" s="270" t="s">
        <v>5424</v>
      </c>
      <c r="D6932" s="270" t="s">
        <v>1342</v>
      </c>
      <c r="E6932" s="277" t="s">
        <v>1368</v>
      </c>
      <c r="F6932" s="279" t="s">
        <v>881</v>
      </c>
    </row>
    <row r="6933" spans="1:6" x14ac:dyDescent="0.3">
      <c r="A6933" s="264" t="str">
        <f t="shared" si="108"/>
        <v>SwayzeeIN</v>
      </c>
      <c r="B6933" s="269">
        <v>46986</v>
      </c>
      <c r="C6933" s="270" t="s">
        <v>5425</v>
      </c>
      <c r="D6933" s="270" t="s">
        <v>1342</v>
      </c>
      <c r="E6933" s="277" t="s">
        <v>1379</v>
      </c>
      <c r="F6933" s="279" t="s">
        <v>881</v>
      </c>
    </row>
    <row r="6934" spans="1:6" x14ac:dyDescent="0.3">
      <c r="A6934" s="264" t="str">
        <f t="shared" si="108"/>
        <v>Bunker HillIN</v>
      </c>
      <c r="B6934" s="269">
        <v>46914</v>
      </c>
      <c r="C6934" s="270" t="s">
        <v>4899</v>
      </c>
      <c r="D6934" s="270" t="s">
        <v>1342</v>
      </c>
      <c r="E6934" s="277" t="s">
        <v>1389</v>
      </c>
      <c r="F6934" s="279" t="s">
        <v>881</v>
      </c>
    </row>
    <row r="6935" spans="1:6" x14ac:dyDescent="0.3">
      <c r="A6935" s="264" t="str">
        <f t="shared" si="108"/>
        <v>CayugaIN</v>
      </c>
      <c r="B6935" s="269">
        <v>47928</v>
      </c>
      <c r="C6935" s="270" t="s">
        <v>5426</v>
      </c>
      <c r="D6935" s="270" t="s">
        <v>1342</v>
      </c>
      <c r="E6935" s="277" t="s">
        <v>1397</v>
      </c>
      <c r="F6935" s="279" t="s">
        <v>881</v>
      </c>
    </row>
    <row r="6936" spans="1:6" x14ac:dyDescent="0.3">
      <c r="A6936" s="264" t="str">
        <f t="shared" si="108"/>
        <v>FreetownIN</v>
      </c>
      <c r="B6936" s="269">
        <v>47235</v>
      </c>
      <c r="C6936" s="270" t="s">
        <v>5427</v>
      </c>
      <c r="D6936" s="270" t="s">
        <v>1342</v>
      </c>
      <c r="E6936" s="277" t="s">
        <v>1395</v>
      </c>
      <c r="F6936" s="279" t="s">
        <v>881</v>
      </c>
    </row>
    <row r="6937" spans="1:6" x14ac:dyDescent="0.3">
      <c r="A6937" s="264" t="str">
        <f t="shared" si="108"/>
        <v>WaldronIN</v>
      </c>
      <c r="B6937" s="269">
        <v>46182</v>
      </c>
      <c r="C6937" s="270" t="s">
        <v>5428</v>
      </c>
      <c r="D6937" s="270" t="s">
        <v>1342</v>
      </c>
      <c r="E6937" s="277" t="s">
        <v>1368</v>
      </c>
      <c r="F6937" s="279" t="s">
        <v>881</v>
      </c>
    </row>
    <row r="6938" spans="1:6" x14ac:dyDescent="0.3">
      <c r="A6938" s="264" t="str">
        <f t="shared" si="108"/>
        <v>BainbridgeIN</v>
      </c>
      <c r="B6938" s="269">
        <v>46105</v>
      </c>
      <c r="C6938" s="270" t="s">
        <v>1158</v>
      </c>
      <c r="D6938" s="270" t="s">
        <v>1342</v>
      </c>
      <c r="E6938" s="277" t="s">
        <v>1368</v>
      </c>
      <c r="F6938" s="279" t="s">
        <v>881</v>
      </c>
    </row>
    <row r="6939" spans="1:6" x14ac:dyDescent="0.3">
      <c r="A6939" s="264" t="str">
        <f t="shared" si="108"/>
        <v>MedoraIN</v>
      </c>
      <c r="B6939" s="269">
        <v>47260</v>
      </c>
      <c r="C6939" s="270" t="s">
        <v>5076</v>
      </c>
      <c r="D6939" s="270" t="s">
        <v>1342</v>
      </c>
      <c r="E6939" s="277" t="s">
        <v>1395</v>
      </c>
      <c r="F6939" s="279" t="s">
        <v>881</v>
      </c>
    </row>
    <row r="6940" spans="1:6" x14ac:dyDescent="0.3">
      <c r="A6940" s="264" t="str">
        <f t="shared" si="108"/>
        <v>LiztonIN</v>
      </c>
      <c r="B6940" s="269">
        <v>46149</v>
      </c>
      <c r="C6940" s="270" t="s">
        <v>5429</v>
      </c>
      <c r="D6940" s="270" t="s">
        <v>1342</v>
      </c>
      <c r="E6940" s="277" t="s">
        <v>1368</v>
      </c>
      <c r="F6940" s="279" t="s">
        <v>881</v>
      </c>
    </row>
    <row r="6941" spans="1:6" x14ac:dyDescent="0.3">
      <c r="A6941" s="264" t="str">
        <f t="shared" si="108"/>
        <v>ReelsvilleIN</v>
      </c>
      <c r="B6941" s="269">
        <v>46171</v>
      </c>
      <c r="C6941" s="270" t="s">
        <v>5430</v>
      </c>
      <c r="D6941" s="270" t="s">
        <v>1342</v>
      </c>
      <c r="E6941" s="277" t="s">
        <v>1368</v>
      </c>
      <c r="F6941" s="279" t="s">
        <v>881</v>
      </c>
    </row>
    <row r="6942" spans="1:6" x14ac:dyDescent="0.3">
      <c r="A6942" s="264" t="str">
        <f t="shared" si="108"/>
        <v>OxfordIN</v>
      </c>
      <c r="B6942" s="269">
        <v>47971</v>
      </c>
      <c r="C6942" s="270" t="s">
        <v>1046</v>
      </c>
      <c r="D6942" s="270" t="s">
        <v>1342</v>
      </c>
      <c r="E6942" s="277" t="s">
        <v>1374</v>
      </c>
      <c r="F6942" s="279" t="s">
        <v>881</v>
      </c>
    </row>
    <row r="6943" spans="1:6" x14ac:dyDescent="0.3">
      <c r="A6943" s="264" t="str">
        <f t="shared" si="108"/>
        <v>ScipioIN</v>
      </c>
      <c r="B6943" s="269">
        <v>47273</v>
      </c>
      <c r="C6943" s="270" t="s">
        <v>5431</v>
      </c>
      <c r="D6943" s="270" t="s">
        <v>1342</v>
      </c>
      <c r="E6943" s="277" t="s">
        <v>1387</v>
      </c>
      <c r="F6943" s="279" t="s">
        <v>881</v>
      </c>
    </row>
    <row r="6944" spans="1:6" x14ac:dyDescent="0.3">
      <c r="A6944" s="264" t="str">
        <f t="shared" si="108"/>
        <v>HoaglandIN</v>
      </c>
      <c r="B6944" s="269">
        <v>46745</v>
      </c>
      <c r="C6944" s="270" t="s">
        <v>5432</v>
      </c>
      <c r="D6944" s="270" t="s">
        <v>1342</v>
      </c>
      <c r="E6944" s="277" t="s">
        <v>1360</v>
      </c>
      <c r="F6944" s="279" t="s">
        <v>881</v>
      </c>
    </row>
    <row r="6945" spans="1:6" x14ac:dyDescent="0.3">
      <c r="A6945" s="264" t="str">
        <f t="shared" si="108"/>
        <v>CamdenIN</v>
      </c>
      <c r="B6945" s="269">
        <v>46917</v>
      </c>
      <c r="C6945" s="270" t="s">
        <v>961</v>
      </c>
      <c r="D6945" s="270" t="s">
        <v>1342</v>
      </c>
      <c r="E6945" s="277" t="s">
        <v>1374</v>
      </c>
      <c r="F6945" s="279" t="s">
        <v>881</v>
      </c>
    </row>
    <row r="6946" spans="1:6" x14ac:dyDescent="0.3">
      <c r="A6946" s="264" t="str">
        <f t="shared" si="108"/>
        <v>Etna GreenIN</v>
      </c>
      <c r="B6946" s="269">
        <v>46524</v>
      </c>
      <c r="C6946" s="270" t="s">
        <v>5433</v>
      </c>
      <c r="D6946" s="270" t="s">
        <v>1342</v>
      </c>
      <c r="E6946" s="277" t="s">
        <v>1402</v>
      </c>
      <c r="F6946" s="279" t="s">
        <v>881</v>
      </c>
    </row>
    <row r="6947" spans="1:6" x14ac:dyDescent="0.3">
      <c r="A6947" s="264" t="str">
        <f t="shared" si="108"/>
        <v>WhitingIN</v>
      </c>
      <c r="B6947" s="269">
        <v>46411</v>
      </c>
      <c r="C6947" s="270" t="s">
        <v>5307</v>
      </c>
      <c r="D6947" s="270" t="s">
        <v>1342</v>
      </c>
      <c r="E6947" s="277" t="s">
        <v>927</v>
      </c>
      <c r="F6947" s="279" t="s">
        <v>881</v>
      </c>
    </row>
    <row r="6948" spans="1:6" x14ac:dyDescent="0.3">
      <c r="A6948" s="264" t="str">
        <f t="shared" si="108"/>
        <v>HardinsburgIN</v>
      </c>
      <c r="B6948" s="269">
        <v>47125</v>
      </c>
      <c r="C6948" s="270" t="s">
        <v>5434</v>
      </c>
      <c r="D6948" s="270" t="s">
        <v>1342</v>
      </c>
      <c r="E6948" s="277" t="s">
        <v>1377</v>
      </c>
      <c r="F6948" s="279" t="s">
        <v>881</v>
      </c>
    </row>
    <row r="6949" spans="1:6" x14ac:dyDescent="0.3">
      <c r="A6949" s="264" t="str">
        <f t="shared" si="108"/>
        <v>Van BurenIN</v>
      </c>
      <c r="B6949" s="269">
        <v>46991</v>
      </c>
      <c r="C6949" s="270" t="s">
        <v>1709</v>
      </c>
      <c r="D6949" s="270" t="s">
        <v>1342</v>
      </c>
      <c r="E6949" s="277" t="s">
        <v>1379</v>
      </c>
      <c r="F6949" s="279" t="s">
        <v>881</v>
      </c>
    </row>
    <row r="6950" spans="1:6" x14ac:dyDescent="0.3">
      <c r="A6950" s="264" t="str">
        <f t="shared" si="108"/>
        <v>DuggerIN</v>
      </c>
      <c r="B6950" s="269">
        <v>47848</v>
      </c>
      <c r="C6950" s="270" t="s">
        <v>5435</v>
      </c>
      <c r="D6950" s="270" t="s">
        <v>1342</v>
      </c>
      <c r="E6950" s="277" t="s">
        <v>1397</v>
      </c>
      <c r="F6950" s="279" t="s">
        <v>881</v>
      </c>
    </row>
    <row r="6951" spans="1:6" x14ac:dyDescent="0.3">
      <c r="A6951" s="264" t="str">
        <f t="shared" si="108"/>
        <v>WaynetownIN</v>
      </c>
      <c r="B6951" s="269">
        <v>47990</v>
      </c>
      <c r="C6951" s="270" t="s">
        <v>5436</v>
      </c>
      <c r="D6951" s="270" t="s">
        <v>1342</v>
      </c>
      <c r="E6951" s="277" t="s">
        <v>1354</v>
      </c>
      <c r="F6951" s="279" t="s">
        <v>881</v>
      </c>
    </row>
    <row r="6952" spans="1:6" x14ac:dyDescent="0.3">
      <c r="A6952" s="264" t="str">
        <f t="shared" si="108"/>
        <v>RoannIN</v>
      </c>
      <c r="B6952" s="269">
        <v>46974</v>
      </c>
      <c r="C6952" s="270" t="s">
        <v>5437</v>
      </c>
      <c r="D6952" s="270" t="s">
        <v>1342</v>
      </c>
      <c r="E6952" s="277" t="s">
        <v>1400</v>
      </c>
      <c r="F6952" s="279" t="s">
        <v>881</v>
      </c>
    </row>
    <row r="6953" spans="1:6" x14ac:dyDescent="0.3">
      <c r="A6953" s="264" t="str">
        <f t="shared" si="108"/>
        <v>KirklinIN</v>
      </c>
      <c r="B6953" s="269">
        <v>46050</v>
      </c>
      <c r="C6953" s="270" t="s">
        <v>5438</v>
      </c>
      <c r="D6953" s="270" t="s">
        <v>1342</v>
      </c>
      <c r="E6953" s="277" t="s">
        <v>1362</v>
      </c>
      <c r="F6953" s="279" t="s">
        <v>881</v>
      </c>
    </row>
    <row r="6954" spans="1:6" x14ac:dyDescent="0.3">
      <c r="A6954" s="264" t="str">
        <f t="shared" si="108"/>
        <v>AshleyIN</v>
      </c>
      <c r="B6954" s="269">
        <v>46705</v>
      </c>
      <c r="C6954" s="270" t="s">
        <v>5439</v>
      </c>
      <c r="D6954" s="270" t="s">
        <v>1342</v>
      </c>
      <c r="E6954" s="277" t="s">
        <v>954</v>
      </c>
      <c r="F6954" s="279" t="s">
        <v>881</v>
      </c>
    </row>
    <row r="6955" spans="1:6" x14ac:dyDescent="0.3">
      <c r="A6955" s="264" t="str">
        <f t="shared" si="108"/>
        <v>SpicelandIN</v>
      </c>
      <c r="B6955" s="269">
        <v>47385</v>
      </c>
      <c r="C6955" s="270" t="s">
        <v>5440</v>
      </c>
      <c r="D6955" s="270" t="s">
        <v>1342</v>
      </c>
      <c r="E6955" s="277" t="s">
        <v>1385</v>
      </c>
      <c r="F6955" s="279" t="s">
        <v>881</v>
      </c>
    </row>
    <row r="6956" spans="1:6" x14ac:dyDescent="0.3">
      <c r="A6956" s="264" t="str">
        <f t="shared" si="108"/>
        <v>LynnvilleIN</v>
      </c>
      <c r="B6956" s="269">
        <v>47619</v>
      </c>
      <c r="C6956" s="270" t="s">
        <v>4446</v>
      </c>
      <c r="D6956" s="270" t="s">
        <v>1342</v>
      </c>
      <c r="E6956" s="277" t="s">
        <v>1358</v>
      </c>
      <c r="F6956" s="279" t="s">
        <v>881</v>
      </c>
    </row>
    <row r="6957" spans="1:6" x14ac:dyDescent="0.3">
      <c r="A6957" s="264" t="str">
        <f t="shared" si="108"/>
        <v>UnionvilleIN</v>
      </c>
      <c r="B6957" s="269">
        <v>47468</v>
      </c>
      <c r="C6957" s="270" t="s">
        <v>5441</v>
      </c>
      <c r="D6957" s="270" t="s">
        <v>1342</v>
      </c>
      <c r="E6957" s="277" t="s">
        <v>1291</v>
      </c>
      <c r="F6957" s="279" t="s">
        <v>881</v>
      </c>
    </row>
    <row r="6958" spans="1:6" x14ac:dyDescent="0.3">
      <c r="A6958" s="264" t="str">
        <f t="shared" si="108"/>
        <v>WilkinsonIN</v>
      </c>
      <c r="B6958" s="269">
        <v>46186</v>
      </c>
      <c r="C6958" s="270" t="s">
        <v>5442</v>
      </c>
      <c r="D6958" s="270" t="s">
        <v>1342</v>
      </c>
      <c r="E6958" s="277" t="s">
        <v>1368</v>
      </c>
      <c r="F6958" s="279" t="s">
        <v>881</v>
      </c>
    </row>
    <row r="6959" spans="1:6" x14ac:dyDescent="0.3">
      <c r="A6959" s="264" t="str">
        <f t="shared" si="108"/>
        <v>OaktownIN</v>
      </c>
      <c r="B6959" s="269">
        <v>47561</v>
      </c>
      <c r="C6959" s="270" t="s">
        <v>5443</v>
      </c>
      <c r="D6959" s="270" t="s">
        <v>1342</v>
      </c>
      <c r="E6959" s="277" t="s">
        <v>1399</v>
      </c>
      <c r="F6959" s="279" t="s">
        <v>881</v>
      </c>
    </row>
    <row r="6960" spans="1:6" x14ac:dyDescent="0.3">
      <c r="A6960" s="264" t="str">
        <f t="shared" si="108"/>
        <v>OrlandIN</v>
      </c>
      <c r="B6960" s="269">
        <v>46776</v>
      </c>
      <c r="C6960" s="270" t="s">
        <v>5444</v>
      </c>
      <c r="D6960" s="270" t="s">
        <v>1342</v>
      </c>
      <c r="E6960" s="277" t="s">
        <v>1344</v>
      </c>
      <c r="F6960" s="279" t="s">
        <v>881</v>
      </c>
    </row>
    <row r="6961" spans="1:6" x14ac:dyDescent="0.3">
      <c r="A6961" s="264" t="str">
        <f t="shared" si="108"/>
        <v>DenverIN</v>
      </c>
      <c r="B6961" s="269">
        <v>46926</v>
      </c>
      <c r="C6961" s="270" t="s">
        <v>3266</v>
      </c>
      <c r="D6961" s="270" t="s">
        <v>1342</v>
      </c>
      <c r="E6961" s="277" t="s">
        <v>1389</v>
      </c>
      <c r="F6961" s="279" t="s">
        <v>881</v>
      </c>
    </row>
    <row r="6962" spans="1:6" x14ac:dyDescent="0.3">
      <c r="A6962" s="264" t="str">
        <f t="shared" si="108"/>
        <v>MarysvilleIN</v>
      </c>
      <c r="B6962" s="269">
        <v>47141</v>
      </c>
      <c r="C6962" s="270" t="s">
        <v>2661</v>
      </c>
      <c r="D6962" s="270" t="s">
        <v>1342</v>
      </c>
      <c r="E6962" s="277" t="s">
        <v>1377</v>
      </c>
      <c r="F6962" s="279" t="s">
        <v>881</v>
      </c>
    </row>
    <row r="6963" spans="1:6" x14ac:dyDescent="0.3">
      <c r="A6963" s="264" t="str">
        <f t="shared" si="108"/>
        <v>OtiscoIN</v>
      </c>
      <c r="B6963" s="269">
        <v>47163</v>
      </c>
      <c r="C6963" s="270" t="s">
        <v>5445</v>
      </c>
      <c r="D6963" s="270" t="s">
        <v>1342</v>
      </c>
      <c r="E6963" s="277" t="s">
        <v>1377</v>
      </c>
      <c r="F6963" s="279" t="s">
        <v>881</v>
      </c>
    </row>
    <row r="6964" spans="1:6" x14ac:dyDescent="0.3">
      <c r="A6964" s="264" t="str">
        <f t="shared" si="108"/>
        <v>ValloniaIN</v>
      </c>
      <c r="B6964" s="269">
        <v>47281</v>
      </c>
      <c r="C6964" s="270" t="s">
        <v>5446</v>
      </c>
      <c r="D6964" s="270" t="s">
        <v>1342</v>
      </c>
      <c r="E6964" s="277" t="s">
        <v>1395</v>
      </c>
      <c r="F6964" s="279" t="s">
        <v>881</v>
      </c>
    </row>
    <row r="6965" spans="1:6" x14ac:dyDescent="0.3">
      <c r="A6965" s="264" t="str">
        <f t="shared" si="108"/>
        <v>LaottoIN</v>
      </c>
      <c r="B6965" s="269">
        <v>46763</v>
      </c>
      <c r="C6965" s="270" t="s">
        <v>5447</v>
      </c>
      <c r="D6965" s="270" t="s">
        <v>1342</v>
      </c>
      <c r="E6965" s="277" t="s">
        <v>1370</v>
      </c>
      <c r="F6965" s="279" t="s">
        <v>881</v>
      </c>
    </row>
    <row r="6966" spans="1:6" x14ac:dyDescent="0.3">
      <c r="A6966" s="264" t="str">
        <f t="shared" si="108"/>
        <v>HeltonvilleIN</v>
      </c>
      <c r="B6966" s="269">
        <v>47436</v>
      </c>
      <c r="C6966" s="270" t="s">
        <v>5448</v>
      </c>
      <c r="D6966" s="270" t="s">
        <v>1342</v>
      </c>
      <c r="E6966" s="277" t="s">
        <v>1347</v>
      </c>
      <c r="F6966" s="279" t="s">
        <v>881</v>
      </c>
    </row>
    <row r="6967" spans="1:6" x14ac:dyDescent="0.3">
      <c r="A6967" s="264" t="str">
        <f t="shared" si="108"/>
        <v>Center PointIN</v>
      </c>
      <c r="B6967" s="269">
        <v>47840</v>
      </c>
      <c r="C6967" s="270" t="s">
        <v>4319</v>
      </c>
      <c r="D6967" s="270" t="s">
        <v>1342</v>
      </c>
      <c r="E6967" s="277" t="s">
        <v>1397</v>
      </c>
      <c r="F6967" s="279" t="s">
        <v>881</v>
      </c>
    </row>
    <row r="6968" spans="1:6" x14ac:dyDescent="0.3">
      <c r="A6968" s="264" t="str">
        <f t="shared" si="108"/>
        <v>BrookIN</v>
      </c>
      <c r="B6968" s="269">
        <v>47922</v>
      </c>
      <c r="C6968" s="270" t="s">
        <v>5449</v>
      </c>
      <c r="D6968" s="270" t="s">
        <v>1342</v>
      </c>
      <c r="E6968" s="277" t="s">
        <v>927</v>
      </c>
      <c r="F6968" s="279" t="s">
        <v>881</v>
      </c>
    </row>
    <row r="6969" spans="1:6" x14ac:dyDescent="0.3">
      <c r="A6969" s="264" t="str">
        <f t="shared" si="108"/>
        <v>BedfordIN</v>
      </c>
      <c r="B6969" s="269">
        <v>47470</v>
      </c>
      <c r="C6969" s="270" t="s">
        <v>1347</v>
      </c>
      <c r="D6969" s="270" t="s">
        <v>1342</v>
      </c>
      <c r="E6969" s="277" t="s">
        <v>1347</v>
      </c>
      <c r="F6969" s="279" t="s">
        <v>881</v>
      </c>
    </row>
    <row r="6970" spans="1:6" x14ac:dyDescent="0.3">
      <c r="A6970" s="264" t="str">
        <f t="shared" si="108"/>
        <v>CommiskeyIN</v>
      </c>
      <c r="B6970" s="269">
        <v>47227</v>
      </c>
      <c r="C6970" s="270" t="s">
        <v>5450</v>
      </c>
      <c r="D6970" s="270" t="s">
        <v>1342</v>
      </c>
      <c r="E6970" s="277" t="s">
        <v>1387</v>
      </c>
      <c r="F6970" s="279" t="s">
        <v>881</v>
      </c>
    </row>
    <row r="6971" spans="1:6" x14ac:dyDescent="0.3">
      <c r="A6971" s="264" t="str">
        <f t="shared" si="108"/>
        <v>OtwellIN</v>
      </c>
      <c r="B6971" s="269">
        <v>47564</v>
      </c>
      <c r="C6971" s="270" t="s">
        <v>5451</v>
      </c>
      <c r="D6971" s="270" t="s">
        <v>1342</v>
      </c>
      <c r="E6971" s="277" t="s">
        <v>1134</v>
      </c>
      <c r="F6971" s="279" t="s">
        <v>881</v>
      </c>
    </row>
    <row r="6972" spans="1:6" x14ac:dyDescent="0.3">
      <c r="A6972" s="264" t="str">
        <f t="shared" si="108"/>
        <v>North SalemIN</v>
      </c>
      <c r="B6972" s="269">
        <v>46165</v>
      </c>
      <c r="C6972" s="270" t="s">
        <v>5452</v>
      </c>
      <c r="D6972" s="270" t="s">
        <v>1342</v>
      </c>
      <c r="E6972" s="277" t="s">
        <v>1368</v>
      </c>
      <c r="F6972" s="279" t="s">
        <v>881</v>
      </c>
    </row>
    <row r="6973" spans="1:6" x14ac:dyDescent="0.3">
      <c r="A6973" s="264" t="str">
        <f t="shared" si="108"/>
        <v>ButlervilleIN</v>
      </c>
      <c r="B6973" s="269">
        <v>47223</v>
      </c>
      <c r="C6973" s="270" t="s">
        <v>5453</v>
      </c>
      <c r="D6973" s="270" t="s">
        <v>1342</v>
      </c>
      <c r="E6973" s="277" t="s">
        <v>1387</v>
      </c>
      <c r="F6973" s="279" t="s">
        <v>881</v>
      </c>
    </row>
    <row r="6974" spans="1:6" x14ac:dyDescent="0.3">
      <c r="A6974" s="264" t="str">
        <f t="shared" si="108"/>
        <v>RamseyIN</v>
      </c>
      <c r="B6974" s="269">
        <v>47166</v>
      </c>
      <c r="C6974" s="270" t="s">
        <v>5454</v>
      </c>
      <c r="D6974" s="270" t="s">
        <v>1342</v>
      </c>
      <c r="E6974" s="277" t="s">
        <v>1377</v>
      </c>
      <c r="F6974" s="279" t="s">
        <v>881</v>
      </c>
    </row>
    <row r="6975" spans="1:6" x14ac:dyDescent="0.3">
      <c r="A6975" s="264" t="str">
        <f t="shared" si="108"/>
        <v>DarlingtonIN</v>
      </c>
      <c r="B6975" s="269">
        <v>47940</v>
      </c>
      <c r="C6975" s="270" t="s">
        <v>5455</v>
      </c>
      <c r="D6975" s="270" t="s">
        <v>1342</v>
      </c>
      <c r="E6975" s="277" t="s">
        <v>1354</v>
      </c>
      <c r="F6975" s="279" t="s">
        <v>881</v>
      </c>
    </row>
    <row r="6976" spans="1:6" x14ac:dyDescent="0.3">
      <c r="A6976" s="264" t="str">
        <f t="shared" si="108"/>
        <v>MoorelandIN</v>
      </c>
      <c r="B6976" s="269">
        <v>47360</v>
      </c>
      <c r="C6976" s="270" t="s">
        <v>5456</v>
      </c>
      <c r="D6976" s="270" t="s">
        <v>1342</v>
      </c>
      <c r="E6976" s="277" t="s">
        <v>1385</v>
      </c>
      <c r="F6976" s="279" t="s">
        <v>881</v>
      </c>
    </row>
    <row r="6977" spans="1:6" x14ac:dyDescent="0.3">
      <c r="A6977" s="264" t="str">
        <f t="shared" si="108"/>
        <v>RoanokeIN</v>
      </c>
      <c r="B6977" s="269">
        <v>46798</v>
      </c>
      <c r="C6977" s="270" t="s">
        <v>2302</v>
      </c>
      <c r="D6977" s="270" t="s">
        <v>1342</v>
      </c>
      <c r="E6977" s="277" t="s">
        <v>1366</v>
      </c>
      <c r="F6977" s="279" t="s">
        <v>881</v>
      </c>
    </row>
    <row r="6978" spans="1:6" x14ac:dyDescent="0.3">
      <c r="A6978" s="264" t="str">
        <f t="shared" si="108"/>
        <v>DaytonIN</v>
      </c>
      <c r="B6978" s="269">
        <v>47941</v>
      </c>
      <c r="C6978" s="270" t="s">
        <v>1968</v>
      </c>
      <c r="D6978" s="270" t="s">
        <v>1342</v>
      </c>
      <c r="E6978" s="277" t="s">
        <v>1374</v>
      </c>
      <c r="F6978" s="279" t="s">
        <v>881</v>
      </c>
    </row>
    <row r="6979" spans="1:6" x14ac:dyDescent="0.3">
      <c r="A6979" s="264" t="str">
        <f t="shared" si="108"/>
        <v>TennysonIN</v>
      </c>
      <c r="B6979" s="269">
        <v>47637</v>
      </c>
      <c r="C6979" s="270" t="s">
        <v>5457</v>
      </c>
      <c r="D6979" s="270" t="s">
        <v>1342</v>
      </c>
      <c r="E6979" s="277" t="s">
        <v>1358</v>
      </c>
      <c r="F6979" s="279" t="s">
        <v>881</v>
      </c>
    </row>
    <row r="6980" spans="1:6" x14ac:dyDescent="0.3">
      <c r="A6980" s="264" t="str">
        <f t="shared" ref="A6980:A7043" si="109">CONCATENATE(C6980,D6980)</f>
        <v>OoliticIN</v>
      </c>
      <c r="B6980" s="269">
        <v>47451</v>
      </c>
      <c r="C6980" s="270" t="s">
        <v>5458</v>
      </c>
      <c r="D6980" s="270" t="s">
        <v>1342</v>
      </c>
      <c r="E6980" s="277" t="s">
        <v>1347</v>
      </c>
      <c r="F6980" s="279" t="s">
        <v>881</v>
      </c>
    </row>
    <row r="6981" spans="1:6" x14ac:dyDescent="0.3">
      <c r="A6981" s="264" t="str">
        <f t="shared" si="109"/>
        <v>Saint JoeIN</v>
      </c>
      <c r="B6981" s="269">
        <v>46785</v>
      </c>
      <c r="C6981" s="270" t="s">
        <v>5459</v>
      </c>
      <c r="D6981" s="270" t="s">
        <v>1342</v>
      </c>
      <c r="E6981" s="277" t="s">
        <v>954</v>
      </c>
      <c r="F6981" s="279" t="s">
        <v>881</v>
      </c>
    </row>
    <row r="6982" spans="1:6" x14ac:dyDescent="0.3">
      <c r="A6982" s="264" t="str">
        <f t="shared" si="109"/>
        <v>Flat RockIN</v>
      </c>
      <c r="B6982" s="269">
        <v>47234</v>
      </c>
      <c r="C6982" s="270" t="s">
        <v>1427</v>
      </c>
      <c r="D6982" s="270" t="s">
        <v>1342</v>
      </c>
      <c r="E6982" s="277" t="s">
        <v>1368</v>
      </c>
      <c r="F6982" s="279" t="s">
        <v>881</v>
      </c>
    </row>
    <row r="6983" spans="1:6" x14ac:dyDescent="0.3">
      <c r="A6983" s="264" t="str">
        <f t="shared" si="109"/>
        <v>SpencerIN</v>
      </c>
      <c r="B6983" s="269">
        <v>47431</v>
      </c>
      <c r="C6983" s="270" t="s">
        <v>1256</v>
      </c>
      <c r="D6983" s="270" t="s">
        <v>1342</v>
      </c>
      <c r="E6983" s="277" t="s">
        <v>1291</v>
      </c>
      <c r="F6983" s="279" t="s">
        <v>881</v>
      </c>
    </row>
    <row r="6984" spans="1:6" x14ac:dyDescent="0.3">
      <c r="A6984" s="264" t="str">
        <f t="shared" si="109"/>
        <v>WestpointIN</v>
      </c>
      <c r="B6984" s="269">
        <v>47992</v>
      </c>
      <c r="C6984" s="270" t="s">
        <v>5460</v>
      </c>
      <c r="D6984" s="270" t="s">
        <v>1342</v>
      </c>
      <c r="E6984" s="277" t="s">
        <v>1374</v>
      </c>
      <c r="F6984" s="279" t="s">
        <v>881</v>
      </c>
    </row>
    <row r="6985" spans="1:6" x14ac:dyDescent="0.3">
      <c r="A6985" s="264" t="str">
        <f t="shared" si="109"/>
        <v>NormanIN</v>
      </c>
      <c r="B6985" s="269">
        <v>47264</v>
      </c>
      <c r="C6985" s="270" t="s">
        <v>5461</v>
      </c>
      <c r="D6985" s="270" t="s">
        <v>1342</v>
      </c>
      <c r="E6985" s="277" t="s">
        <v>1395</v>
      </c>
      <c r="F6985" s="279" t="s">
        <v>881</v>
      </c>
    </row>
    <row r="6986" spans="1:6" x14ac:dyDescent="0.3">
      <c r="A6986" s="264" t="str">
        <f t="shared" si="109"/>
        <v>WilliamsburgIN</v>
      </c>
      <c r="B6986" s="269">
        <v>47393</v>
      </c>
      <c r="C6986" s="270" t="s">
        <v>3731</v>
      </c>
      <c r="D6986" s="270" t="s">
        <v>1342</v>
      </c>
      <c r="E6986" s="277" t="s">
        <v>1393</v>
      </c>
      <c r="F6986" s="279" t="s">
        <v>881</v>
      </c>
    </row>
    <row r="6987" spans="1:6" x14ac:dyDescent="0.3">
      <c r="A6987" s="264" t="str">
        <f t="shared" si="109"/>
        <v>WawakaIN</v>
      </c>
      <c r="B6987" s="269">
        <v>46794</v>
      </c>
      <c r="C6987" s="270" t="s">
        <v>5462</v>
      </c>
      <c r="D6987" s="270" t="s">
        <v>1342</v>
      </c>
      <c r="E6987" s="277" t="s">
        <v>1370</v>
      </c>
      <c r="F6987" s="279" t="s">
        <v>881</v>
      </c>
    </row>
    <row r="6988" spans="1:6" x14ac:dyDescent="0.3">
      <c r="A6988" s="264" t="str">
        <f t="shared" si="109"/>
        <v>UnderwoodIN</v>
      </c>
      <c r="B6988" s="269">
        <v>47177</v>
      </c>
      <c r="C6988" s="270" t="s">
        <v>4365</v>
      </c>
      <c r="D6988" s="270" t="s">
        <v>1342</v>
      </c>
      <c r="E6988" s="277" t="s">
        <v>1377</v>
      </c>
      <c r="F6988" s="279" t="s">
        <v>881</v>
      </c>
    </row>
    <row r="6989" spans="1:6" x14ac:dyDescent="0.3">
      <c r="A6989" s="264" t="str">
        <f t="shared" si="109"/>
        <v>GoodlandIN</v>
      </c>
      <c r="B6989" s="269">
        <v>47948</v>
      </c>
      <c r="C6989" s="270" t="s">
        <v>3941</v>
      </c>
      <c r="D6989" s="270" t="s">
        <v>1342</v>
      </c>
      <c r="E6989" s="277" t="s">
        <v>927</v>
      </c>
      <c r="F6989" s="279" t="s">
        <v>881</v>
      </c>
    </row>
    <row r="6990" spans="1:6" x14ac:dyDescent="0.3">
      <c r="A6990" s="264" t="str">
        <f t="shared" si="109"/>
        <v>Monroe CityIN</v>
      </c>
      <c r="B6990" s="269">
        <v>47557</v>
      </c>
      <c r="C6990" s="270" t="s">
        <v>5463</v>
      </c>
      <c r="D6990" s="270" t="s">
        <v>1342</v>
      </c>
      <c r="E6990" s="277" t="s">
        <v>1399</v>
      </c>
      <c r="F6990" s="279" t="s">
        <v>881</v>
      </c>
    </row>
    <row r="6991" spans="1:6" x14ac:dyDescent="0.3">
      <c r="A6991" s="264" t="str">
        <f t="shared" si="109"/>
        <v>LaconiaIN</v>
      </c>
      <c r="B6991" s="269">
        <v>47135</v>
      </c>
      <c r="C6991" s="270" t="s">
        <v>1824</v>
      </c>
      <c r="D6991" s="270" t="s">
        <v>1342</v>
      </c>
      <c r="E6991" s="277" t="s">
        <v>1377</v>
      </c>
      <c r="F6991" s="279" t="s">
        <v>881</v>
      </c>
    </row>
    <row r="6992" spans="1:6" x14ac:dyDescent="0.3">
      <c r="A6992" s="264" t="str">
        <f t="shared" si="109"/>
        <v>BringhurstIN</v>
      </c>
      <c r="B6992" s="269">
        <v>46913</v>
      </c>
      <c r="C6992" s="270" t="s">
        <v>5464</v>
      </c>
      <c r="D6992" s="270" t="s">
        <v>1342</v>
      </c>
      <c r="E6992" s="277" t="s">
        <v>1374</v>
      </c>
      <c r="F6992" s="279" t="s">
        <v>881</v>
      </c>
    </row>
    <row r="6993" spans="1:6" x14ac:dyDescent="0.3">
      <c r="A6993" s="264" t="str">
        <f t="shared" si="109"/>
        <v>AmboyIN</v>
      </c>
      <c r="B6993" s="269">
        <v>46911</v>
      </c>
      <c r="C6993" s="270" t="s">
        <v>4900</v>
      </c>
      <c r="D6993" s="270" t="s">
        <v>1342</v>
      </c>
      <c r="E6993" s="277" t="s">
        <v>1389</v>
      </c>
      <c r="F6993" s="279" t="s">
        <v>881</v>
      </c>
    </row>
    <row r="6994" spans="1:6" x14ac:dyDescent="0.3">
      <c r="A6994" s="264" t="str">
        <f t="shared" si="109"/>
        <v>LarwillIN</v>
      </c>
      <c r="B6994" s="269">
        <v>46764</v>
      </c>
      <c r="C6994" s="270" t="s">
        <v>5465</v>
      </c>
      <c r="D6994" s="270" t="s">
        <v>1342</v>
      </c>
      <c r="E6994" s="277" t="s">
        <v>1360</v>
      </c>
      <c r="F6994" s="279" t="s">
        <v>881</v>
      </c>
    </row>
    <row r="6995" spans="1:6" x14ac:dyDescent="0.3">
      <c r="A6995" s="264" t="str">
        <f t="shared" si="109"/>
        <v>BrucevilleIN</v>
      </c>
      <c r="B6995" s="269">
        <v>47516</v>
      </c>
      <c r="C6995" s="270" t="s">
        <v>5466</v>
      </c>
      <c r="D6995" s="270" t="s">
        <v>1342</v>
      </c>
      <c r="E6995" s="277" t="s">
        <v>1399</v>
      </c>
      <c r="F6995" s="279" t="s">
        <v>881</v>
      </c>
    </row>
    <row r="6996" spans="1:6" x14ac:dyDescent="0.3">
      <c r="A6996" s="264" t="str">
        <f t="shared" si="109"/>
        <v>Greens ForkIN</v>
      </c>
      <c r="B6996" s="269">
        <v>47345</v>
      </c>
      <c r="C6996" s="270" t="s">
        <v>5467</v>
      </c>
      <c r="D6996" s="270" t="s">
        <v>1342</v>
      </c>
      <c r="E6996" s="277" t="s">
        <v>1393</v>
      </c>
      <c r="F6996" s="279" t="s">
        <v>881</v>
      </c>
    </row>
    <row r="6997" spans="1:6" x14ac:dyDescent="0.3">
      <c r="A6997" s="264" t="str">
        <f t="shared" si="109"/>
        <v>HollandIN</v>
      </c>
      <c r="B6997" s="269">
        <v>47541</v>
      </c>
      <c r="C6997" s="270" t="s">
        <v>1590</v>
      </c>
      <c r="D6997" s="270" t="s">
        <v>1342</v>
      </c>
      <c r="E6997" s="277" t="s">
        <v>1134</v>
      </c>
      <c r="F6997" s="279" t="s">
        <v>881</v>
      </c>
    </row>
    <row r="6998" spans="1:6" x14ac:dyDescent="0.3">
      <c r="A6998" s="264" t="str">
        <f t="shared" si="109"/>
        <v>KimmellIN</v>
      </c>
      <c r="B6998" s="269">
        <v>46760</v>
      </c>
      <c r="C6998" s="270" t="s">
        <v>5468</v>
      </c>
      <c r="D6998" s="270" t="s">
        <v>1342</v>
      </c>
      <c r="E6998" s="277" t="s">
        <v>1370</v>
      </c>
      <c r="F6998" s="279" t="s">
        <v>881</v>
      </c>
    </row>
    <row r="6999" spans="1:6" x14ac:dyDescent="0.3">
      <c r="A6999" s="264" t="str">
        <f t="shared" si="109"/>
        <v>CorunnaIN</v>
      </c>
      <c r="B6999" s="269">
        <v>46730</v>
      </c>
      <c r="C6999" s="270" t="s">
        <v>5469</v>
      </c>
      <c r="D6999" s="270" t="s">
        <v>1342</v>
      </c>
      <c r="E6999" s="277" t="s">
        <v>954</v>
      </c>
      <c r="F6999" s="279" t="s">
        <v>881</v>
      </c>
    </row>
    <row r="7000" spans="1:6" x14ac:dyDescent="0.3">
      <c r="A7000" s="264" t="str">
        <f t="shared" si="109"/>
        <v>MiltonIN</v>
      </c>
      <c r="B7000" s="269">
        <v>47357</v>
      </c>
      <c r="C7000" s="270" t="s">
        <v>3557</v>
      </c>
      <c r="D7000" s="270" t="s">
        <v>1342</v>
      </c>
      <c r="E7000" s="277" t="s">
        <v>1393</v>
      </c>
      <c r="F7000" s="279" t="s">
        <v>881</v>
      </c>
    </row>
    <row r="7001" spans="1:6" x14ac:dyDescent="0.3">
      <c r="A7001" s="264" t="str">
        <f t="shared" si="109"/>
        <v>LagroIN</v>
      </c>
      <c r="B7001" s="269">
        <v>46941</v>
      </c>
      <c r="C7001" s="270" t="s">
        <v>5470</v>
      </c>
      <c r="D7001" s="270" t="s">
        <v>1342</v>
      </c>
      <c r="E7001" s="277" t="s">
        <v>1400</v>
      </c>
      <c r="F7001" s="279" t="s">
        <v>881</v>
      </c>
    </row>
    <row r="7002" spans="1:6" x14ac:dyDescent="0.3">
      <c r="A7002" s="264" t="str">
        <f t="shared" si="109"/>
        <v>CarbonIN</v>
      </c>
      <c r="B7002" s="269">
        <v>47837</v>
      </c>
      <c r="C7002" s="270" t="s">
        <v>5471</v>
      </c>
      <c r="D7002" s="270" t="s">
        <v>1342</v>
      </c>
      <c r="E7002" s="277" t="s">
        <v>1397</v>
      </c>
      <c r="F7002" s="279" t="s">
        <v>881</v>
      </c>
    </row>
    <row r="7003" spans="1:6" x14ac:dyDescent="0.3">
      <c r="A7003" s="264" t="str">
        <f t="shared" si="109"/>
        <v>QuincyIN</v>
      </c>
      <c r="B7003" s="269">
        <v>47456</v>
      </c>
      <c r="C7003" s="270" t="s">
        <v>1331</v>
      </c>
      <c r="D7003" s="270" t="s">
        <v>1342</v>
      </c>
      <c r="E7003" s="277" t="s">
        <v>1291</v>
      </c>
      <c r="F7003" s="279" t="s">
        <v>881</v>
      </c>
    </row>
    <row r="7004" spans="1:6" x14ac:dyDescent="0.3">
      <c r="A7004" s="264" t="str">
        <f t="shared" si="109"/>
        <v>PerrysvilleIN</v>
      </c>
      <c r="B7004" s="269">
        <v>47974</v>
      </c>
      <c r="C7004" s="270" t="s">
        <v>5472</v>
      </c>
      <c r="D7004" s="270" t="s">
        <v>1342</v>
      </c>
      <c r="E7004" s="277" t="s">
        <v>1397</v>
      </c>
      <c r="F7004" s="279" t="s">
        <v>881</v>
      </c>
    </row>
    <row r="7005" spans="1:6" x14ac:dyDescent="0.3">
      <c r="A7005" s="264" t="str">
        <f t="shared" si="109"/>
        <v>Kingsford HeightsIN</v>
      </c>
      <c r="B7005" s="269">
        <v>46346</v>
      </c>
      <c r="C7005" s="270" t="s">
        <v>5473</v>
      </c>
      <c r="D7005" s="270" t="s">
        <v>1342</v>
      </c>
      <c r="E7005" s="277" t="s">
        <v>1381</v>
      </c>
      <c r="F7005" s="279" t="s">
        <v>881</v>
      </c>
    </row>
    <row r="7006" spans="1:6" x14ac:dyDescent="0.3">
      <c r="A7006" s="264" t="str">
        <f t="shared" si="109"/>
        <v>CarlisleIN</v>
      </c>
      <c r="B7006" s="269">
        <v>75015</v>
      </c>
      <c r="C7006" s="270" t="s">
        <v>1845</v>
      </c>
      <c r="D7006" s="270" t="s">
        <v>1342</v>
      </c>
      <c r="E7006" s="277" t="s">
        <v>1397</v>
      </c>
      <c r="F7006" s="279" t="s">
        <v>881</v>
      </c>
    </row>
    <row r="7007" spans="1:6" x14ac:dyDescent="0.3">
      <c r="A7007" s="264" t="str">
        <f t="shared" si="109"/>
        <v>SpringportIN</v>
      </c>
      <c r="B7007" s="269">
        <v>47386</v>
      </c>
      <c r="C7007" s="270" t="s">
        <v>5474</v>
      </c>
      <c r="D7007" s="270" t="s">
        <v>1342</v>
      </c>
      <c r="E7007" s="277" t="s">
        <v>1385</v>
      </c>
      <c r="F7007" s="279" t="s">
        <v>881</v>
      </c>
    </row>
    <row r="7008" spans="1:6" x14ac:dyDescent="0.3">
      <c r="A7008" s="264" t="str">
        <f t="shared" si="109"/>
        <v>ColfaxIN</v>
      </c>
      <c r="B7008" s="269">
        <v>46035</v>
      </c>
      <c r="C7008" s="270" t="s">
        <v>2880</v>
      </c>
      <c r="D7008" s="270" t="s">
        <v>1342</v>
      </c>
      <c r="E7008" s="277" t="s">
        <v>1362</v>
      </c>
      <c r="F7008" s="279" t="s">
        <v>881</v>
      </c>
    </row>
    <row r="7009" spans="1:6" x14ac:dyDescent="0.3">
      <c r="A7009" s="264" t="str">
        <f t="shared" si="109"/>
        <v>HannaIN</v>
      </c>
      <c r="B7009" s="269">
        <v>46340</v>
      </c>
      <c r="C7009" s="270" t="s">
        <v>5475</v>
      </c>
      <c r="D7009" s="270" t="s">
        <v>1342</v>
      </c>
      <c r="E7009" s="277" t="s">
        <v>1381</v>
      </c>
      <c r="F7009" s="279" t="s">
        <v>881</v>
      </c>
    </row>
    <row r="7010" spans="1:6" x14ac:dyDescent="0.3">
      <c r="A7010" s="264" t="str">
        <f t="shared" si="109"/>
        <v>DanaIN</v>
      </c>
      <c r="B7010" s="269">
        <v>47847</v>
      </c>
      <c r="C7010" s="270" t="s">
        <v>5231</v>
      </c>
      <c r="D7010" s="270" t="s">
        <v>1342</v>
      </c>
      <c r="E7010" s="277" t="s">
        <v>1397</v>
      </c>
      <c r="F7010" s="279" t="s">
        <v>881</v>
      </c>
    </row>
    <row r="7011" spans="1:6" x14ac:dyDescent="0.3">
      <c r="A7011" s="264" t="str">
        <f t="shared" si="109"/>
        <v>SweetserIN</v>
      </c>
      <c r="B7011" s="269">
        <v>46987</v>
      </c>
      <c r="C7011" s="270" t="s">
        <v>5476</v>
      </c>
      <c r="D7011" s="270" t="s">
        <v>1342</v>
      </c>
      <c r="E7011" s="277" t="s">
        <v>1379</v>
      </c>
      <c r="F7011" s="279" t="s">
        <v>881</v>
      </c>
    </row>
    <row r="7012" spans="1:6" x14ac:dyDescent="0.3">
      <c r="A7012" s="264" t="str">
        <f t="shared" si="109"/>
        <v>LindenIN</v>
      </c>
      <c r="B7012" s="269">
        <v>47955</v>
      </c>
      <c r="C7012" s="270" t="s">
        <v>2950</v>
      </c>
      <c r="D7012" s="270" t="s">
        <v>1342</v>
      </c>
      <c r="E7012" s="277" t="s">
        <v>1354</v>
      </c>
      <c r="F7012" s="279" t="s">
        <v>881</v>
      </c>
    </row>
    <row r="7013" spans="1:6" x14ac:dyDescent="0.3">
      <c r="A7013" s="264" t="str">
        <f t="shared" si="109"/>
        <v>Beverly ShoresIN</v>
      </c>
      <c r="B7013" s="269">
        <v>46301</v>
      </c>
      <c r="C7013" s="270" t="s">
        <v>5477</v>
      </c>
      <c r="D7013" s="270" t="s">
        <v>1342</v>
      </c>
      <c r="E7013" s="277" t="s">
        <v>927</v>
      </c>
      <c r="F7013" s="279" t="s">
        <v>881</v>
      </c>
    </row>
    <row r="7014" spans="1:6" x14ac:dyDescent="0.3">
      <c r="A7014" s="264" t="str">
        <f t="shared" si="109"/>
        <v>La CrosseIN</v>
      </c>
      <c r="B7014" s="269">
        <v>46348</v>
      </c>
      <c r="C7014" s="270" t="s">
        <v>5478</v>
      </c>
      <c r="D7014" s="270" t="s">
        <v>1342</v>
      </c>
      <c r="E7014" s="277" t="s">
        <v>1381</v>
      </c>
      <c r="F7014" s="279" t="s">
        <v>881</v>
      </c>
    </row>
    <row r="7015" spans="1:6" x14ac:dyDescent="0.3">
      <c r="A7015" s="264" t="str">
        <f t="shared" si="109"/>
        <v>BoswellIN</v>
      </c>
      <c r="B7015" s="269">
        <v>47921</v>
      </c>
      <c r="C7015" s="270" t="s">
        <v>5479</v>
      </c>
      <c r="D7015" s="270" t="s">
        <v>1342</v>
      </c>
      <c r="E7015" s="277" t="s">
        <v>1374</v>
      </c>
      <c r="F7015" s="279" t="s">
        <v>881</v>
      </c>
    </row>
    <row r="7016" spans="1:6" x14ac:dyDescent="0.3">
      <c r="A7016" s="264" t="str">
        <f t="shared" si="109"/>
        <v>Clarks HillIN</v>
      </c>
      <c r="B7016" s="269">
        <v>47930</v>
      </c>
      <c r="C7016" s="270" t="s">
        <v>5480</v>
      </c>
      <c r="D7016" s="270" t="s">
        <v>1342</v>
      </c>
      <c r="E7016" s="277" t="s">
        <v>1374</v>
      </c>
      <c r="F7016" s="279" t="s">
        <v>881</v>
      </c>
    </row>
    <row r="7017" spans="1:6" x14ac:dyDescent="0.3">
      <c r="A7017" s="264" t="str">
        <f t="shared" si="109"/>
        <v>NabbIN</v>
      </c>
      <c r="B7017" s="269">
        <v>47147</v>
      </c>
      <c r="C7017" s="270" t="s">
        <v>5481</v>
      </c>
      <c r="D7017" s="270" t="s">
        <v>1342</v>
      </c>
      <c r="E7017" s="277" t="s">
        <v>1377</v>
      </c>
      <c r="F7017" s="279" t="s">
        <v>881</v>
      </c>
    </row>
    <row r="7018" spans="1:6" x14ac:dyDescent="0.3">
      <c r="A7018" s="264" t="str">
        <f t="shared" si="109"/>
        <v>Saint AnthonyIN</v>
      </c>
      <c r="B7018" s="269">
        <v>47575</v>
      </c>
      <c r="C7018" s="270" t="s">
        <v>4523</v>
      </c>
      <c r="D7018" s="270" t="s">
        <v>1342</v>
      </c>
      <c r="E7018" s="277" t="s">
        <v>1134</v>
      </c>
      <c r="F7018" s="279" t="s">
        <v>881</v>
      </c>
    </row>
    <row r="7019" spans="1:6" x14ac:dyDescent="0.3">
      <c r="A7019" s="264" t="str">
        <f t="shared" si="109"/>
        <v>TippecanoeIN</v>
      </c>
      <c r="B7019" s="269">
        <v>46570</v>
      </c>
      <c r="C7019" s="270" t="s">
        <v>5482</v>
      </c>
      <c r="D7019" s="270" t="s">
        <v>1342</v>
      </c>
      <c r="E7019" s="277" t="s">
        <v>1391</v>
      </c>
      <c r="F7019" s="279" t="s">
        <v>881</v>
      </c>
    </row>
    <row r="7020" spans="1:6" x14ac:dyDescent="0.3">
      <c r="A7020" s="264" t="str">
        <f t="shared" si="109"/>
        <v>Bowling GreenIN</v>
      </c>
      <c r="B7020" s="269">
        <v>47833</v>
      </c>
      <c r="C7020" s="270" t="s">
        <v>1452</v>
      </c>
      <c r="D7020" s="270" t="s">
        <v>1342</v>
      </c>
      <c r="E7020" s="277" t="s">
        <v>1291</v>
      </c>
      <c r="F7020" s="279" t="s">
        <v>881</v>
      </c>
    </row>
    <row r="7021" spans="1:6" x14ac:dyDescent="0.3">
      <c r="A7021" s="264" t="str">
        <f t="shared" si="109"/>
        <v>DupontIN</v>
      </c>
      <c r="B7021" s="269">
        <v>47231</v>
      </c>
      <c r="C7021" s="270" t="s">
        <v>5483</v>
      </c>
      <c r="D7021" s="270" t="s">
        <v>1342</v>
      </c>
      <c r="E7021" s="277" t="s">
        <v>956</v>
      </c>
      <c r="F7021" s="279" t="s">
        <v>881</v>
      </c>
    </row>
    <row r="7022" spans="1:6" x14ac:dyDescent="0.3">
      <c r="A7022" s="264" t="str">
        <f t="shared" si="109"/>
        <v>MichigantownIN</v>
      </c>
      <c r="B7022" s="269">
        <v>46057</v>
      </c>
      <c r="C7022" s="270" t="s">
        <v>5484</v>
      </c>
      <c r="D7022" s="270" t="s">
        <v>1342</v>
      </c>
      <c r="E7022" s="277" t="s">
        <v>1362</v>
      </c>
      <c r="F7022" s="279" t="s">
        <v>881</v>
      </c>
    </row>
    <row r="7023" spans="1:6" x14ac:dyDescent="0.3">
      <c r="A7023" s="264" t="str">
        <f t="shared" si="109"/>
        <v>WheatlandIN</v>
      </c>
      <c r="B7023" s="269">
        <v>47597</v>
      </c>
      <c r="C7023" s="270" t="s">
        <v>2959</v>
      </c>
      <c r="D7023" s="270" t="s">
        <v>1342</v>
      </c>
      <c r="E7023" s="277" t="s">
        <v>1399</v>
      </c>
      <c r="F7023" s="279" t="s">
        <v>881</v>
      </c>
    </row>
    <row r="7024" spans="1:6" x14ac:dyDescent="0.3">
      <c r="A7024" s="264" t="str">
        <f t="shared" si="109"/>
        <v>Mill CreekIN</v>
      </c>
      <c r="B7024" s="269">
        <v>46365</v>
      </c>
      <c r="C7024" s="270" t="s">
        <v>3236</v>
      </c>
      <c r="D7024" s="270" t="s">
        <v>1342</v>
      </c>
      <c r="E7024" s="277" t="s">
        <v>1381</v>
      </c>
      <c r="F7024" s="279" t="s">
        <v>881</v>
      </c>
    </row>
    <row r="7025" spans="1:6" x14ac:dyDescent="0.3">
      <c r="A7025" s="264" t="str">
        <f t="shared" si="109"/>
        <v>Coal CityIN</v>
      </c>
      <c r="B7025" s="269">
        <v>47427</v>
      </c>
      <c r="C7025" s="270" t="s">
        <v>4828</v>
      </c>
      <c r="D7025" s="270" t="s">
        <v>1342</v>
      </c>
      <c r="E7025" s="277" t="s">
        <v>1291</v>
      </c>
      <c r="F7025" s="279" t="s">
        <v>881</v>
      </c>
    </row>
    <row r="7026" spans="1:6" x14ac:dyDescent="0.3">
      <c r="A7026" s="264" t="str">
        <f t="shared" si="109"/>
        <v>StilesvilleIN</v>
      </c>
      <c r="B7026" s="269">
        <v>46180</v>
      </c>
      <c r="C7026" s="270" t="s">
        <v>5485</v>
      </c>
      <c r="D7026" s="270" t="s">
        <v>1342</v>
      </c>
      <c r="E7026" s="277" t="s">
        <v>1368</v>
      </c>
      <c r="F7026" s="279" t="s">
        <v>881</v>
      </c>
    </row>
    <row r="7027" spans="1:6" x14ac:dyDescent="0.3">
      <c r="A7027" s="264" t="str">
        <f t="shared" si="109"/>
        <v>ElnoraIN</v>
      </c>
      <c r="B7027" s="269">
        <v>47529</v>
      </c>
      <c r="C7027" s="270" t="s">
        <v>5486</v>
      </c>
      <c r="D7027" s="270" t="s">
        <v>1342</v>
      </c>
      <c r="E7027" s="277" t="s">
        <v>1404</v>
      </c>
      <c r="F7027" s="279" t="s">
        <v>881</v>
      </c>
    </row>
    <row r="7028" spans="1:6" x14ac:dyDescent="0.3">
      <c r="A7028" s="264" t="str">
        <f t="shared" si="109"/>
        <v>New WashingtonIN</v>
      </c>
      <c r="B7028" s="269">
        <v>47162</v>
      </c>
      <c r="C7028" s="270" t="s">
        <v>5487</v>
      </c>
      <c r="D7028" s="270" t="s">
        <v>1342</v>
      </c>
      <c r="E7028" s="277" t="s">
        <v>1377</v>
      </c>
      <c r="F7028" s="279" t="s">
        <v>881</v>
      </c>
    </row>
    <row r="7029" spans="1:6" x14ac:dyDescent="0.3">
      <c r="A7029" s="264" t="str">
        <f t="shared" si="109"/>
        <v>New RossIN</v>
      </c>
      <c r="B7029" s="269">
        <v>47968</v>
      </c>
      <c r="C7029" s="270" t="s">
        <v>5488</v>
      </c>
      <c r="D7029" s="270" t="s">
        <v>1342</v>
      </c>
      <c r="E7029" s="277" t="s">
        <v>1354</v>
      </c>
      <c r="F7029" s="279" t="s">
        <v>881</v>
      </c>
    </row>
    <row r="7030" spans="1:6" x14ac:dyDescent="0.3">
      <c r="A7030" s="264" t="str">
        <f t="shared" si="109"/>
        <v>FredericksburgIN</v>
      </c>
      <c r="B7030" s="269">
        <v>47120</v>
      </c>
      <c r="C7030" s="270" t="s">
        <v>2238</v>
      </c>
      <c r="D7030" s="270" t="s">
        <v>1342</v>
      </c>
      <c r="E7030" s="277" t="s">
        <v>1377</v>
      </c>
      <c r="F7030" s="279" t="s">
        <v>881</v>
      </c>
    </row>
    <row r="7031" spans="1:6" x14ac:dyDescent="0.3">
      <c r="A7031" s="264" t="str">
        <f t="shared" si="109"/>
        <v>LewisvilleIN</v>
      </c>
      <c r="B7031" s="269">
        <v>47352</v>
      </c>
      <c r="C7031" s="270" t="s">
        <v>4614</v>
      </c>
      <c r="D7031" s="270" t="s">
        <v>1342</v>
      </c>
      <c r="E7031" s="277" t="s">
        <v>1385</v>
      </c>
      <c r="F7031" s="279" t="s">
        <v>881</v>
      </c>
    </row>
    <row r="7032" spans="1:6" x14ac:dyDescent="0.3">
      <c r="A7032" s="264" t="str">
        <f t="shared" si="109"/>
        <v>CutlerIN</v>
      </c>
      <c r="B7032" s="269">
        <v>46920</v>
      </c>
      <c r="C7032" s="270" t="s">
        <v>2988</v>
      </c>
      <c r="D7032" s="270" t="s">
        <v>1342</v>
      </c>
      <c r="E7032" s="277" t="s">
        <v>1374</v>
      </c>
      <c r="F7032" s="279" t="s">
        <v>881</v>
      </c>
    </row>
    <row r="7033" spans="1:6" x14ac:dyDescent="0.3">
      <c r="A7033" s="264" t="str">
        <f t="shared" si="109"/>
        <v>TaylorsvilleIN</v>
      </c>
      <c r="B7033" s="269">
        <v>47280</v>
      </c>
      <c r="C7033" s="270" t="s">
        <v>4115</v>
      </c>
      <c r="D7033" s="270" t="s">
        <v>1342</v>
      </c>
      <c r="E7033" s="277" t="s">
        <v>922</v>
      </c>
      <c r="F7033" s="279" t="s">
        <v>881</v>
      </c>
    </row>
    <row r="7034" spans="1:6" x14ac:dyDescent="0.3">
      <c r="A7034" s="264" t="str">
        <f t="shared" si="109"/>
        <v>CelestineIN</v>
      </c>
      <c r="B7034" s="269">
        <v>47521</v>
      </c>
      <c r="C7034" s="270" t="s">
        <v>5489</v>
      </c>
      <c r="D7034" s="270" t="s">
        <v>1342</v>
      </c>
      <c r="E7034" s="277" t="s">
        <v>1134</v>
      </c>
      <c r="F7034" s="279" t="s">
        <v>881</v>
      </c>
    </row>
    <row r="7035" spans="1:6" x14ac:dyDescent="0.3">
      <c r="A7035" s="264" t="str">
        <f t="shared" si="109"/>
        <v>MauckportIN</v>
      </c>
      <c r="B7035" s="269">
        <v>47142</v>
      </c>
      <c r="C7035" s="270" t="s">
        <v>5490</v>
      </c>
      <c r="D7035" s="270" t="s">
        <v>1342</v>
      </c>
      <c r="E7035" s="277" t="s">
        <v>1377</v>
      </c>
      <c r="F7035" s="279" t="s">
        <v>881</v>
      </c>
    </row>
    <row r="7036" spans="1:6" x14ac:dyDescent="0.3">
      <c r="A7036" s="264" t="str">
        <f t="shared" si="109"/>
        <v>CynthianaIN</v>
      </c>
      <c r="B7036" s="269">
        <v>47612</v>
      </c>
      <c r="C7036" s="270" t="s">
        <v>5491</v>
      </c>
      <c r="D7036" s="270" t="s">
        <v>1342</v>
      </c>
      <c r="E7036" s="277" t="s">
        <v>1358</v>
      </c>
      <c r="F7036" s="279" t="s">
        <v>881</v>
      </c>
    </row>
    <row r="7037" spans="1:6" x14ac:dyDescent="0.3">
      <c r="A7037" s="264" t="str">
        <f t="shared" si="109"/>
        <v>Fair OaksIN</v>
      </c>
      <c r="B7037" s="269">
        <v>47943</v>
      </c>
      <c r="C7037" s="270" t="s">
        <v>2554</v>
      </c>
      <c r="D7037" s="270" t="s">
        <v>1342</v>
      </c>
      <c r="E7037" s="277" t="s">
        <v>927</v>
      </c>
      <c r="F7037" s="279" t="s">
        <v>881</v>
      </c>
    </row>
    <row r="7038" spans="1:6" x14ac:dyDescent="0.3">
      <c r="A7038" s="264" t="str">
        <f t="shared" si="109"/>
        <v>West College CornerIN</v>
      </c>
      <c r="B7038" s="269">
        <v>47003</v>
      </c>
      <c r="C7038" s="270" t="s">
        <v>5492</v>
      </c>
      <c r="D7038" s="270" t="s">
        <v>1342</v>
      </c>
      <c r="E7038" s="277" t="s">
        <v>1350</v>
      </c>
      <c r="F7038" s="279" t="s">
        <v>881</v>
      </c>
    </row>
    <row r="7039" spans="1:6" x14ac:dyDescent="0.3">
      <c r="A7039" s="264" t="str">
        <f t="shared" si="109"/>
        <v>PonetoIN</v>
      </c>
      <c r="B7039" s="269">
        <v>46781</v>
      </c>
      <c r="C7039" s="270" t="s">
        <v>5493</v>
      </c>
      <c r="D7039" s="270" t="s">
        <v>1342</v>
      </c>
      <c r="E7039" s="277" t="s">
        <v>1360</v>
      </c>
      <c r="F7039" s="279" t="s">
        <v>881</v>
      </c>
    </row>
    <row r="7040" spans="1:6" x14ac:dyDescent="0.3">
      <c r="A7040" s="264" t="str">
        <f t="shared" si="109"/>
        <v>Twelve MileIN</v>
      </c>
      <c r="B7040" s="269">
        <v>46988</v>
      </c>
      <c r="C7040" s="270" t="s">
        <v>5494</v>
      </c>
      <c r="D7040" s="270" t="s">
        <v>1342</v>
      </c>
      <c r="E7040" s="277" t="s">
        <v>1375</v>
      </c>
      <c r="F7040" s="279" t="s">
        <v>881</v>
      </c>
    </row>
    <row r="7041" spans="1:6" x14ac:dyDescent="0.3">
      <c r="A7041" s="264" t="str">
        <f t="shared" si="109"/>
        <v>UniondaleIN</v>
      </c>
      <c r="B7041" s="269">
        <v>46791</v>
      </c>
      <c r="C7041" s="270" t="s">
        <v>5495</v>
      </c>
      <c r="D7041" s="270" t="s">
        <v>1342</v>
      </c>
      <c r="E7041" s="277" t="s">
        <v>1360</v>
      </c>
      <c r="F7041" s="279" t="s">
        <v>881</v>
      </c>
    </row>
    <row r="7042" spans="1:6" x14ac:dyDescent="0.3">
      <c r="A7042" s="264" t="str">
        <f t="shared" si="109"/>
        <v>PlainvilleIN</v>
      </c>
      <c r="B7042" s="269">
        <v>47568</v>
      </c>
      <c r="C7042" s="270" t="s">
        <v>3460</v>
      </c>
      <c r="D7042" s="270" t="s">
        <v>1342</v>
      </c>
      <c r="E7042" s="277" t="s">
        <v>1404</v>
      </c>
      <c r="F7042" s="279" t="s">
        <v>881</v>
      </c>
    </row>
    <row r="7043" spans="1:6" x14ac:dyDescent="0.3">
      <c r="A7043" s="264" t="str">
        <f t="shared" si="109"/>
        <v>RomneyIN</v>
      </c>
      <c r="B7043" s="269">
        <v>47981</v>
      </c>
      <c r="C7043" s="270" t="s">
        <v>5496</v>
      </c>
      <c r="D7043" s="270" t="s">
        <v>1342</v>
      </c>
      <c r="E7043" s="277" t="s">
        <v>1374</v>
      </c>
      <c r="F7043" s="279" t="s">
        <v>881</v>
      </c>
    </row>
    <row r="7044" spans="1:6" x14ac:dyDescent="0.3">
      <c r="A7044" s="264" t="str">
        <f t="shared" ref="A7044:A7107" si="110">CONCATENATE(C7044,D7044)</f>
        <v>DanaIN</v>
      </c>
      <c r="B7044" s="269">
        <v>47854</v>
      </c>
      <c r="C7044" s="270" t="s">
        <v>5231</v>
      </c>
      <c r="D7044" s="270" t="s">
        <v>1342</v>
      </c>
      <c r="E7044" s="277" t="s">
        <v>1397</v>
      </c>
      <c r="F7044" s="279" t="s">
        <v>881</v>
      </c>
    </row>
    <row r="7045" spans="1:6" x14ac:dyDescent="0.3">
      <c r="A7045" s="264" t="str">
        <f t="shared" si="110"/>
        <v>DublinIN</v>
      </c>
      <c r="B7045" s="269">
        <v>47335</v>
      </c>
      <c r="C7045" s="270" t="s">
        <v>1173</v>
      </c>
      <c r="D7045" s="270" t="s">
        <v>1342</v>
      </c>
      <c r="E7045" s="277" t="s">
        <v>1393</v>
      </c>
      <c r="F7045" s="279" t="s">
        <v>881</v>
      </c>
    </row>
    <row r="7046" spans="1:6" x14ac:dyDescent="0.3">
      <c r="A7046" s="264" t="str">
        <f t="shared" si="110"/>
        <v>New RichmondIN</v>
      </c>
      <c r="B7046" s="269">
        <v>47967</v>
      </c>
      <c r="C7046" s="270" t="s">
        <v>5497</v>
      </c>
      <c r="D7046" s="270" t="s">
        <v>1342</v>
      </c>
      <c r="E7046" s="277" t="s">
        <v>1354</v>
      </c>
      <c r="F7046" s="279" t="s">
        <v>881</v>
      </c>
    </row>
    <row r="7047" spans="1:6" x14ac:dyDescent="0.3">
      <c r="A7047" s="264" t="str">
        <f t="shared" si="110"/>
        <v>BurlingtonIN</v>
      </c>
      <c r="B7047" s="269">
        <v>46915</v>
      </c>
      <c r="C7047" s="270" t="s">
        <v>1221</v>
      </c>
      <c r="D7047" s="270" t="s">
        <v>1342</v>
      </c>
      <c r="E7047" s="277" t="s">
        <v>1374</v>
      </c>
      <c r="F7047" s="279" t="s">
        <v>881</v>
      </c>
    </row>
    <row r="7048" spans="1:6" x14ac:dyDescent="0.3">
      <c r="A7048" s="264" t="str">
        <f t="shared" si="110"/>
        <v>EvansvilleIN</v>
      </c>
      <c r="B7048" s="269">
        <v>47708</v>
      </c>
      <c r="C7048" s="270" t="s">
        <v>1358</v>
      </c>
      <c r="D7048" s="270" t="s">
        <v>1342</v>
      </c>
      <c r="E7048" s="277" t="s">
        <v>1358</v>
      </c>
      <c r="F7048" s="279" t="s">
        <v>881</v>
      </c>
    </row>
    <row r="7049" spans="1:6" x14ac:dyDescent="0.3">
      <c r="A7049" s="264" t="str">
        <f t="shared" si="110"/>
        <v>Paris CrossingIN</v>
      </c>
      <c r="B7049" s="269">
        <v>47270</v>
      </c>
      <c r="C7049" s="270" t="s">
        <v>5498</v>
      </c>
      <c r="D7049" s="270" t="s">
        <v>1342</v>
      </c>
      <c r="E7049" s="277" t="s">
        <v>1387</v>
      </c>
      <c r="F7049" s="279" t="s">
        <v>881</v>
      </c>
    </row>
    <row r="7050" spans="1:6" x14ac:dyDescent="0.3">
      <c r="A7050" s="264" t="str">
        <f t="shared" si="110"/>
        <v>UrbanaIN</v>
      </c>
      <c r="B7050" s="269">
        <v>46990</v>
      </c>
      <c r="C7050" s="270" t="s">
        <v>2001</v>
      </c>
      <c r="D7050" s="270" t="s">
        <v>1342</v>
      </c>
      <c r="E7050" s="277" t="s">
        <v>1400</v>
      </c>
      <c r="F7050" s="279" t="s">
        <v>881</v>
      </c>
    </row>
    <row r="7051" spans="1:6" x14ac:dyDescent="0.3">
      <c r="A7051" s="264" t="str">
        <f t="shared" si="110"/>
        <v>SandbornIN</v>
      </c>
      <c r="B7051" s="269">
        <v>47578</v>
      </c>
      <c r="C7051" s="270" t="s">
        <v>5499</v>
      </c>
      <c r="D7051" s="270" t="s">
        <v>1342</v>
      </c>
      <c r="E7051" s="277" t="s">
        <v>1399</v>
      </c>
      <c r="F7051" s="279" t="s">
        <v>881</v>
      </c>
    </row>
    <row r="7052" spans="1:6" x14ac:dyDescent="0.3">
      <c r="A7052" s="264" t="str">
        <f t="shared" si="110"/>
        <v>BrownsvilleIN</v>
      </c>
      <c r="B7052" s="269">
        <v>47325</v>
      </c>
      <c r="C7052" s="270" t="s">
        <v>2191</v>
      </c>
      <c r="D7052" s="270" t="s">
        <v>1342</v>
      </c>
      <c r="E7052" s="277" t="s">
        <v>1350</v>
      </c>
      <c r="F7052" s="279" t="s">
        <v>881</v>
      </c>
    </row>
    <row r="7053" spans="1:6" x14ac:dyDescent="0.3">
      <c r="A7053" s="264" t="str">
        <f t="shared" si="110"/>
        <v>VelpenIN</v>
      </c>
      <c r="B7053" s="269">
        <v>47590</v>
      </c>
      <c r="C7053" s="270" t="s">
        <v>5500</v>
      </c>
      <c r="D7053" s="270" t="s">
        <v>1342</v>
      </c>
      <c r="E7053" s="277" t="s">
        <v>1134</v>
      </c>
      <c r="F7053" s="279" t="s">
        <v>881</v>
      </c>
    </row>
    <row r="7054" spans="1:6" x14ac:dyDescent="0.3">
      <c r="A7054" s="264" t="str">
        <f t="shared" si="110"/>
        <v>Earl ParkIN</v>
      </c>
      <c r="B7054" s="269">
        <v>47942</v>
      </c>
      <c r="C7054" s="270" t="s">
        <v>5501</v>
      </c>
      <c r="D7054" s="270" t="s">
        <v>1342</v>
      </c>
      <c r="E7054" s="277" t="s">
        <v>1374</v>
      </c>
      <c r="F7054" s="279" t="s">
        <v>881</v>
      </c>
    </row>
    <row r="7055" spans="1:6" x14ac:dyDescent="0.3">
      <c r="A7055" s="264" t="str">
        <f t="shared" si="110"/>
        <v>CoryIN</v>
      </c>
      <c r="B7055" s="269">
        <v>47846</v>
      </c>
      <c r="C7055" s="270" t="s">
        <v>5502</v>
      </c>
      <c r="D7055" s="270" t="s">
        <v>1342</v>
      </c>
      <c r="E7055" s="277" t="s">
        <v>1397</v>
      </c>
      <c r="F7055" s="279" t="s">
        <v>881</v>
      </c>
    </row>
    <row r="7056" spans="1:6" x14ac:dyDescent="0.3">
      <c r="A7056" s="264" t="str">
        <f t="shared" si="110"/>
        <v>StraughnIN</v>
      </c>
      <c r="B7056" s="269">
        <v>47387</v>
      </c>
      <c r="C7056" s="270" t="s">
        <v>5503</v>
      </c>
      <c r="D7056" s="270" t="s">
        <v>1342</v>
      </c>
      <c r="E7056" s="277" t="s">
        <v>1385</v>
      </c>
      <c r="F7056" s="279" t="s">
        <v>881</v>
      </c>
    </row>
    <row r="7057" spans="1:6" x14ac:dyDescent="0.3">
      <c r="A7057" s="264" t="str">
        <f t="shared" si="110"/>
        <v>LucerneIN</v>
      </c>
      <c r="B7057" s="269">
        <v>46950</v>
      </c>
      <c r="C7057" s="270" t="s">
        <v>2991</v>
      </c>
      <c r="D7057" s="270" t="s">
        <v>1342</v>
      </c>
      <c r="E7057" s="277" t="s">
        <v>1375</v>
      </c>
      <c r="F7057" s="279" t="s">
        <v>881</v>
      </c>
    </row>
    <row r="7058" spans="1:6" x14ac:dyDescent="0.3">
      <c r="A7058" s="264" t="str">
        <f t="shared" si="110"/>
        <v>HymeraIN</v>
      </c>
      <c r="B7058" s="269">
        <v>47855</v>
      </c>
      <c r="C7058" s="270" t="s">
        <v>5504</v>
      </c>
      <c r="D7058" s="270" t="s">
        <v>1342</v>
      </c>
      <c r="E7058" s="277" t="s">
        <v>1397</v>
      </c>
      <c r="F7058" s="279" t="s">
        <v>881</v>
      </c>
    </row>
    <row r="7059" spans="1:6" x14ac:dyDescent="0.3">
      <c r="A7059" s="264" t="str">
        <f t="shared" si="110"/>
        <v>ForestIN</v>
      </c>
      <c r="B7059" s="269">
        <v>46039</v>
      </c>
      <c r="C7059" s="270" t="s">
        <v>5505</v>
      </c>
      <c r="D7059" s="270" t="s">
        <v>1342</v>
      </c>
      <c r="E7059" s="277" t="s">
        <v>1362</v>
      </c>
      <c r="F7059" s="279" t="s">
        <v>881</v>
      </c>
    </row>
    <row r="7060" spans="1:6" x14ac:dyDescent="0.3">
      <c r="A7060" s="264" t="str">
        <f t="shared" si="110"/>
        <v>HartsvilleIN</v>
      </c>
      <c r="B7060" s="269">
        <v>47244</v>
      </c>
      <c r="C7060" s="270" t="s">
        <v>5506</v>
      </c>
      <c r="D7060" s="270" t="s">
        <v>1342</v>
      </c>
      <c r="E7060" s="277" t="s">
        <v>922</v>
      </c>
      <c r="F7060" s="279" t="s">
        <v>881</v>
      </c>
    </row>
    <row r="7061" spans="1:6" x14ac:dyDescent="0.3">
      <c r="A7061" s="264" t="str">
        <f t="shared" si="110"/>
        <v>EdwardsportIN</v>
      </c>
      <c r="B7061" s="269">
        <v>47528</v>
      </c>
      <c r="C7061" s="270" t="s">
        <v>5507</v>
      </c>
      <c r="D7061" s="270" t="s">
        <v>1342</v>
      </c>
      <c r="E7061" s="277" t="s">
        <v>1399</v>
      </c>
      <c r="F7061" s="279" t="s">
        <v>881</v>
      </c>
    </row>
    <row r="7062" spans="1:6" x14ac:dyDescent="0.3">
      <c r="A7062" s="264" t="str">
        <f t="shared" si="110"/>
        <v>LewisIN</v>
      </c>
      <c r="B7062" s="269">
        <v>47858</v>
      </c>
      <c r="C7062" s="270" t="s">
        <v>5508</v>
      </c>
      <c r="D7062" s="270" t="s">
        <v>1342</v>
      </c>
      <c r="E7062" s="277" t="s">
        <v>1397</v>
      </c>
      <c r="F7062" s="279" t="s">
        <v>881</v>
      </c>
    </row>
    <row r="7063" spans="1:6" x14ac:dyDescent="0.3">
      <c r="A7063" s="264" t="str">
        <f t="shared" si="110"/>
        <v>WingateIN</v>
      </c>
      <c r="B7063" s="269">
        <v>47994</v>
      </c>
      <c r="C7063" s="270" t="s">
        <v>5509</v>
      </c>
      <c r="D7063" s="270" t="s">
        <v>1342</v>
      </c>
      <c r="E7063" s="277" t="s">
        <v>1354</v>
      </c>
      <c r="F7063" s="279" t="s">
        <v>881</v>
      </c>
    </row>
    <row r="7064" spans="1:6" x14ac:dyDescent="0.3">
      <c r="A7064" s="264" t="str">
        <f t="shared" si="110"/>
        <v>MeromIN</v>
      </c>
      <c r="B7064" s="269">
        <v>47861</v>
      </c>
      <c r="C7064" s="270" t="s">
        <v>5510</v>
      </c>
      <c r="D7064" s="270" t="s">
        <v>1342</v>
      </c>
      <c r="E7064" s="277" t="s">
        <v>1397</v>
      </c>
      <c r="F7064" s="279" t="s">
        <v>881</v>
      </c>
    </row>
    <row r="7065" spans="1:6" x14ac:dyDescent="0.3">
      <c r="A7065" s="264" t="str">
        <f t="shared" si="110"/>
        <v>CrawfordsvilleIN</v>
      </c>
      <c r="B7065" s="269">
        <v>47965</v>
      </c>
      <c r="C7065" s="270" t="s">
        <v>1354</v>
      </c>
      <c r="D7065" s="270" t="s">
        <v>1342</v>
      </c>
      <c r="E7065" s="277" t="s">
        <v>1354</v>
      </c>
      <c r="F7065" s="279" t="s">
        <v>881</v>
      </c>
    </row>
    <row r="7066" spans="1:6" x14ac:dyDescent="0.3">
      <c r="A7066" s="264" t="str">
        <f t="shared" si="110"/>
        <v>EconomyIN</v>
      </c>
      <c r="B7066" s="269">
        <v>47339</v>
      </c>
      <c r="C7066" s="270" t="s">
        <v>5511</v>
      </c>
      <c r="D7066" s="270" t="s">
        <v>1342</v>
      </c>
      <c r="E7066" s="277" t="s">
        <v>1393</v>
      </c>
      <c r="F7066" s="279" t="s">
        <v>881</v>
      </c>
    </row>
    <row r="7067" spans="1:6" x14ac:dyDescent="0.3">
      <c r="A7067" s="264" t="str">
        <f t="shared" si="110"/>
        <v>PlymouthIN</v>
      </c>
      <c r="B7067" s="269">
        <v>46537</v>
      </c>
      <c r="C7067" s="270" t="s">
        <v>1391</v>
      </c>
      <c r="D7067" s="270" t="s">
        <v>1342</v>
      </c>
      <c r="E7067" s="277" t="s">
        <v>1391</v>
      </c>
      <c r="F7067" s="279" t="s">
        <v>881</v>
      </c>
    </row>
    <row r="7068" spans="1:6" x14ac:dyDescent="0.3">
      <c r="A7068" s="264" t="str">
        <f t="shared" si="110"/>
        <v>RussellvilleIN</v>
      </c>
      <c r="B7068" s="269">
        <v>46175</v>
      </c>
      <c r="C7068" s="270" t="s">
        <v>984</v>
      </c>
      <c r="D7068" s="270" t="s">
        <v>1342</v>
      </c>
      <c r="E7068" s="277" t="s">
        <v>1368</v>
      </c>
      <c r="F7068" s="279" t="s">
        <v>881</v>
      </c>
    </row>
    <row r="7069" spans="1:6" x14ac:dyDescent="0.3">
      <c r="A7069" s="264" t="str">
        <f t="shared" si="110"/>
        <v>CharlottesvilleIN</v>
      </c>
      <c r="B7069" s="269">
        <v>46117</v>
      </c>
      <c r="C7069" s="270" t="s">
        <v>2297</v>
      </c>
      <c r="D7069" s="270" t="s">
        <v>1342</v>
      </c>
      <c r="E7069" s="277" t="s">
        <v>1368</v>
      </c>
      <c r="F7069" s="279" t="s">
        <v>881</v>
      </c>
    </row>
    <row r="7070" spans="1:6" x14ac:dyDescent="0.3">
      <c r="A7070" s="264" t="str">
        <f t="shared" si="110"/>
        <v>DeckerIN</v>
      </c>
      <c r="B7070" s="269">
        <v>47524</v>
      </c>
      <c r="C7070" s="270" t="s">
        <v>5512</v>
      </c>
      <c r="D7070" s="270" t="s">
        <v>1342</v>
      </c>
      <c r="E7070" s="277" t="s">
        <v>1399</v>
      </c>
      <c r="F7070" s="279" t="s">
        <v>881</v>
      </c>
    </row>
    <row r="7071" spans="1:6" x14ac:dyDescent="0.3">
      <c r="A7071" s="264" t="str">
        <f t="shared" si="110"/>
        <v>NewportIN</v>
      </c>
      <c r="B7071" s="269">
        <v>47966</v>
      </c>
      <c r="C7071" s="270" t="s">
        <v>2082</v>
      </c>
      <c r="D7071" s="270" t="s">
        <v>1342</v>
      </c>
      <c r="E7071" s="277" t="s">
        <v>1397</v>
      </c>
      <c r="F7071" s="279" t="s">
        <v>881</v>
      </c>
    </row>
    <row r="7072" spans="1:6" x14ac:dyDescent="0.3">
      <c r="A7072" s="264" t="str">
        <f t="shared" si="110"/>
        <v>CraigvilleIN</v>
      </c>
      <c r="B7072" s="269">
        <v>46731</v>
      </c>
      <c r="C7072" s="270" t="s">
        <v>5513</v>
      </c>
      <c r="D7072" s="270" t="s">
        <v>1342</v>
      </c>
      <c r="E7072" s="277" t="s">
        <v>1360</v>
      </c>
      <c r="F7072" s="279" t="s">
        <v>881</v>
      </c>
    </row>
    <row r="7073" spans="1:6" x14ac:dyDescent="0.3">
      <c r="A7073" s="264" t="str">
        <f t="shared" si="110"/>
        <v>CanaanIN</v>
      </c>
      <c r="B7073" s="269">
        <v>47224</v>
      </c>
      <c r="C7073" s="270" t="s">
        <v>3523</v>
      </c>
      <c r="D7073" s="270" t="s">
        <v>1342</v>
      </c>
      <c r="E7073" s="277" t="s">
        <v>956</v>
      </c>
      <c r="F7073" s="279" t="s">
        <v>881</v>
      </c>
    </row>
    <row r="7074" spans="1:6" x14ac:dyDescent="0.3">
      <c r="A7074" s="264" t="str">
        <f t="shared" si="110"/>
        <v>CannelburgIN</v>
      </c>
      <c r="B7074" s="269">
        <v>47519</v>
      </c>
      <c r="C7074" s="270" t="s">
        <v>5514</v>
      </c>
      <c r="D7074" s="270" t="s">
        <v>1342</v>
      </c>
      <c r="E7074" s="277" t="s">
        <v>1404</v>
      </c>
      <c r="F7074" s="279" t="s">
        <v>881</v>
      </c>
    </row>
    <row r="7075" spans="1:6" x14ac:dyDescent="0.3">
      <c r="A7075" s="264" t="str">
        <f t="shared" si="110"/>
        <v>ElnoraIN</v>
      </c>
      <c r="B7075" s="269">
        <v>47449</v>
      </c>
      <c r="C7075" s="270" t="s">
        <v>5486</v>
      </c>
      <c r="D7075" s="270" t="s">
        <v>1342</v>
      </c>
      <c r="E7075" s="277" t="s">
        <v>1404</v>
      </c>
      <c r="F7075" s="279" t="s">
        <v>881</v>
      </c>
    </row>
    <row r="7076" spans="1:6" x14ac:dyDescent="0.3">
      <c r="A7076" s="264" t="str">
        <f t="shared" si="110"/>
        <v>Liberty CenterIN</v>
      </c>
      <c r="B7076" s="269">
        <v>46766</v>
      </c>
      <c r="C7076" s="270" t="s">
        <v>4540</v>
      </c>
      <c r="D7076" s="270" t="s">
        <v>1342</v>
      </c>
      <c r="E7076" s="277" t="s">
        <v>1360</v>
      </c>
      <c r="F7076" s="279" t="s">
        <v>881</v>
      </c>
    </row>
    <row r="7077" spans="1:6" x14ac:dyDescent="0.3">
      <c r="A7077" s="264" t="str">
        <f t="shared" si="110"/>
        <v>FairmountIN</v>
      </c>
      <c r="B7077" s="269">
        <v>46957</v>
      </c>
      <c r="C7077" s="270" t="s">
        <v>4103</v>
      </c>
      <c r="D7077" s="270" t="s">
        <v>1342</v>
      </c>
      <c r="E7077" s="277" t="s">
        <v>1379</v>
      </c>
      <c r="F7077" s="279" t="s">
        <v>881</v>
      </c>
    </row>
    <row r="7078" spans="1:6" x14ac:dyDescent="0.3">
      <c r="A7078" s="264" t="str">
        <f t="shared" si="110"/>
        <v>KeystoneIN</v>
      </c>
      <c r="B7078" s="269">
        <v>46759</v>
      </c>
      <c r="C7078" s="270" t="s">
        <v>3304</v>
      </c>
      <c r="D7078" s="270" t="s">
        <v>1342</v>
      </c>
      <c r="E7078" s="277" t="s">
        <v>1360</v>
      </c>
      <c r="F7078" s="279" t="s">
        <v>881</v>
      </c>
    </row>
    <row r="7079" spans="1:6" x14ac:dyDescent="0.3">
      <c r="A7079" s="264" t="str">
        <f t="shared" si="110"/>
        <v>NeedhamIN</v>
      </c>
      <c r="B7079" s="269">
        <v>46162</v>
      </c>
      <c r="C7079" s="270" t="s">
        <v>5515</v>
      </c>
      <c r="D7079" s="270" t="s">
        <v>1342</v>
      </c>
      <c r="E7079" s="277" t="s">
        <v>1368</v>
      </c>
      <c r="F7079" s="279" t="s">
        <v>881</v>
      </c>
    </row>
    <row r="7080" spans="1:6" x14ac:dyDescent="0.3">
      <c r="A7080" s="264" t="str">
        <f t="shared" si="110"/>
        <v>MexicoIN</v>
      </c>
      <c r="B7080" s="269">
        <v>46958</v>
      </c>
      <c r="C7080" s="270" t="s">
        <v>1686</v>
      </c>
      <c r="D7080" s="270" t="s">
        <v>1342</v>
      </c>
      <c r="E7080" s="277" t="s">
        <v>1389</v>
      </c>
      <c r="F7080" s="279" t="s">
        <v>881</v>
      </c>
    </row>
    <row r="7081" spans="1:6" x14ac:dyDescent="0.3">
      <c r="A7081" s="264" t="str">
        <f t="shared" si="110"/>
        <v>VernonIN</v>
      </c>
      <c r="B7081" s="269">
        <v>47282</v>
      </c>
      <c r="C7081" s="270" t="s">
        <v>2274</v>
      </c>
      <c r="D7081" s="270" t="s">
        <v>1342</v>
      </c>
      <c r="E7081" s="277" t="s">
        <v>1387</v>
      </c>
      <c r="F7081" s="279" t="s">
        <v>881</v>
      </c>
    </row>
    <row r="7082" spans="1:6" x14ac:dyDescent="0.3">
      <c r="A7082" s="264" t="str">
        <f t="shared" si="110"/>
        <v>EdwardsportIN</v>
      </c>
      <c r="B7082" s="269">
        <v>47535</v>
      </c>
      <c r="C7082" s="270" t="s">
        <v>5507</v>
      </c>
      <c r="D7082" s="270" t="s">
        <v>1342</v>
      </c>
      <c r="E7082" s="277" t="s">
        <v>1399</v>
      </c>
      <c r="F7082" s="279" t="s">
        <v>881</v>
      </c>
    </row>
    <row r="7083" spans="1:6" x14ac:dyDescent="0.3">
      <c r="A7083" s="264" t="str">
        <f t="shared" si="110"/>
        <v>FairbanksIN</v>
      </c>
      <c r="B7083" s="269">
        <v>47849</v>
      </c>
      <c r="C7083" s="270" t="s">
        <v>896</v>
      </c>
      <c r="D7083" s="270" t="s">
        <v>1342</v>
      </c>
      <c r="E7083" s="277" t="s">
        <v>1397</v>
      </c>
      <c r="F7083" s="279" t="s">
        <v>881</v>
      </c>
    </row>
    <row r="7084" spans="1:6" x14ac:dyDescent="0.3">
      <c r="A7084" s="264" t="str">
        <f t="shared" si="110"/>
        <v>LowellIN</v>
      </c>
      <c r="B7084" s="269">
        <v>46377</v>
      </c>
      <c r="C7084" s="270" t="s">
        <v>1763</v>
      </c>
      <c r="D7084" s="270" t="s">
        <v>1342</v>
      </c>
      <c r="E7084" s="277" t="s">
        <v>927</v>
      </c>
      <c r="F7084" s="279" t="s">
        <v>881</v>
      </c>
    </row>
    <row r="7085" spans="1:6" x14ac:dyDescent="0.3">
      <c r="A7085" s="264" t="str">
        <f t="shared" si="110"/>
        <v>StauntonIN</v>
      </c>
      <c r="B7085" s="269">
        <v>47881</v>
      </c>
      <c r="C7085" s="270" t="s">
        <v>4847</v>
      </c>
      <c r="D7085" s="270" t="s">
        <v>1342</v>
      </c>
      <c r="E7085" s="277" t="s">
        <v>1397</v>
      </c>
      <c r="F7085" s="279" t="s">
        <v>881</v>
      </c>
    </row>
    <row r="7086" spans="1:6" x14ac:dyDescent="0.3">
      <c r="A7086" s="264" t="str">
        <f t="shared" si="110"/>
        <v>StendalIN</v>
      </c>
      <c r="B7086" s="269">
        <v>47585</v>
      </c>
      <c r="C7086" s="270" t="s">
        <v>5516</v>
      </c>
      <c r="D7086" s="270" t="s">
        <v>1342</v>
      </c>
      <c r="E7086" s="277" t="s">
        <v>1134</v>
      </c>
      <c r="F7086" s="279" t="s">
        <v>881</v>
      </c>
    </row>
    <row r="7087" spans="1:6" x14ac:dyDescent="0.3">
      <c r="A7087" s="264" t="str">
        <f t="shared" si="110"/>
        <v>BoggstownIN</v>
      </c>
      <c r="B7087" s="269">
        <v>46110</v>
      </c>
      <c r="C7087" s="270" t="s">
        <v>5517</v>
      </c>
      <c r="D7087" s="270" t="s">
        <v>1342</v>
      </c>
      <c r="E7087" s="277" t="s">
        <v>1368</v>
      </c>
      <c r="F7087" s="279" t="s">
        <v>881</v>
      </c>
    </row>
    <row r="7088" spans="1:6" x14ac:dyDescent="0.3">
      <c r="A7088" s="264" t="str">
        <f t="shared" si="110"/>
        <v>CrandallIN</v>
      </c>
      <c r="B7088" s="269">
        <v>47114</v>
      </c>
      <c r="C7088" s="270" t="s">
        <v>4117</v>
      </c>
      <c r="D7088" s="270" t="s">
        <v>1342</v>
      </c>
      <c r="E7088" s="277" t="s">
        <v>1377</v>
      </c>
      <c r="F7088" s="279" t="s">
        <v>881</v>
      </c>
    </row>
    <row r="7089" spans="1:6" x14ac:dyDescent="0.3">
      <c r="A7089" s="264" t="str">
        <f t="shared" si="110"/>
        <v>CentralIN</v>
      </c>
      <c r="B7089" s="269">
        <v>47110</v>
      </c>
      <c r="C7089" s="270" t="s">
        <v>5518</v>
      </c>
      <c r="D7089" s="270" t="s">
        <v>1342</v>
      </c>
      <c r="E7089" s="277" t="s">
        <v>1377</v>
      </c>
      <c r="F7089" s="279" t="s">
        <v>881</v>
      </c>
    </row>
    <row r="7090" spans="1:6" x14ac:dyDescent="0.3">
      <c r="A7090" s="264" t="str">
        <f t="shared" si="110"/>
        <v>ZanesvilleIN</v>
      </c>
      <c r="B7090" s="269">
        <v>46799</v>
      </c>
      <c r="C7090" s="270" t="s">
        <v>2016</v>
      </c>
      <c r="D7090" s="270" t="s">
        <v>1342</v>
      </c>
      <c r="E7090" s="277" t="s">
        <v>1360</v>
      </c>
      <c r="F7090" s="279" t="s">
        <v>881</v>
      </c>
    </row>
    <row r="7091" spans="1:6" x14ac:dyDescent="0.3">
      <c r="A7091" s="264" t="str">
        <f t="shared" si="110"/>
        <v>AmbiaIN</v>
      </c>
      <c r="B7091" s="269">
        <v>47917</v>
      </c>
      <c r="C7091" s="270" t="s">
        <v>5519</v>
      </c>
      <c r="D7091" s="270" t="s">
        <v>1342</v>
      </c>
      <c r="E7091" s="277" t="s">
        <v>1374</v>
      </c>
      <c r="F7091" s="279" t="s">
        <v>881</v>
      </c>
    </row>
    <row r="7092" spans="1:6" x14ac:dyDescent="0.3">
      <c r="A7092" s="264" t="str">
        <f t="shared" si="110"/>
        <v>PimentoIN</v>
      </c>
      <c r="B7092" s="269">
        <v>47866</v>
      </c>
      <c r="C7092" s="270" t="s">
        <v>5520</v>
      </c>
      <c r="D7092" s="270" t="s">
        <v>1342</v>
      </c>
      <c r="E7092" s="277" t="s">
        <v>1397</v>
      </c>
      <c r="F7092" s="279" t="s">
        <v>881</v>
      </c>
    </row>
    <row r="7093" spans="1:6" x14ac:dyDescent="0.3">
      <c r="A7093" s="264" t="str">
        <f t="shared" si="110"/>
        <v>HobartIN</v>
      </c>
      <c r="B7093" s="269">
        <v>46393</v>
      </c>
      <c r="C7093" s="270" t="s">
        <v>5285</v>
      </c>
      <c r="D7093" s="270" t="s">
        <v>1342</v>
      </c>
      <c r="E7093" s="277" t="s">
        <v>927</v>
      </c>
      <c r="F7093" s="279" t="s">
        <v>881</v>
      </c>
    </row>
    <row r="7094" spans="1:6" x14ac:dyDescent="0.3">
      <c r="A7094" s="264" t="str">
        <f t="shared" si="110"/>
        <v>SchneiderIN</v>
      </c>
      <c r="B7094" s="269">
        <v>46376</v>
      </c>
      <c r="C7094" s="270" t="s">
        <v>5521</v>
      </c>
      <c r="D7094" s="270" t="s">
        <v>1342</v>
      </c>
      <c r="E7094" s="277" t="s">
        <v>927</v>
      </c>
      <c r="F7094" s="279" t="s">
        <v>881</v>
      </c>
    </row>
    <row r="7095" spans="1:6" x14ac:dyDescent="0.3">
      <c r="A7095" s="264" t="str">
        <f t="shared" si="110"/>
        <v>SpringvilleIN</v>
      </c>
      <c r="B7095" s="269">
        <v>47453</v>
      </c>
      <c r="C7095" s="270" t="s">
        <v>1197</v>
      </c>
      <c r="D7095" s="270" t="s">
        <v>1342</v>
      </c>
      <c r="E7095" s="277" t="s">
        <v>1347</v>
      </c>
      <c r="F7095" s="279" t="s">
        <v>881</v>
      </c>
    </row>
    <row r="7096" spans="1:6" x14ac:dyDescent="0.3">
      <c r="A7096" s="264" t="str">
        <f t="shared" si="110"/>
        <v>Sulphur SpringsIN</v>
      </c>
      <c r="B7096" s="269">
        <v>47388</v>
      </c>
      <c r="C7096" s="270" t="s">
        <v>1985</v>
      </c>
      <c r="D7096" s="270" t="s">
        <v>1342</v>
      </c>
      <c r="E7096" s="277" t="s">
        <v>1385</v>
      </c>
      <c r="F7096" s="279" t="s">
        <v>881</v>
      </c>
    </row>
    <row r="7097" spans="1:6" x14ac:dyDescent="0.3">
      <c r="A7097" s="264" t="str">
        <f t="shared" si="110"/>
        <v>AdvanceIN</v>
      </c>
      <c r="B7097" s="269">
        <v>46102</v>
      </c>
      <c r="C7097" s="270" t="s">
        <v>5522</v>
      </c>
      <c r="D7097" s="270" t="s">
        <v>1342</v>
      </c>
      <c r="E7097" s="277" t="s">
        <v>1368</v>
      </c>
      <c r="F7097" s="279" t="s">
        <v>881</v>
      </c>
    </row>
    <row r="7098" spans="1:6" x14ac:dyDescent="0.3">
      <c r="A7098" s="264" t="str">
        <f t="shared" si="110"/>
        <v>MooresvilleIN</v>
      </c>
      <c r="B7098" s="269">
        <v>46111</v>
      </c>
      <c r="C7098" s="270" t="s">
        <v>1681</v>
      </c>
      <c r="D7098" s="270" t="s">
        <v>1342</v>
      </c>
      <c r="E7098" s="277" t="s">
        <v>1368</v>
      </c>
      <c r="F7098" s="279" t="s">
        <v>881</v>
      </c>
    </row>
    <row r="7099" spans="1:6" x14ac:dyDescent="0.3">
      <c r="A7099" s="264" t="str">
        <f t="shared" si="110"/>
        <v>ShirleyIN</v>
      </c>
      <c r="B7099" s="269">
        <v>47351</v>
      </c>
      <c r="C7099" s="270" t="s">
        <v>5418</v>
      </c>
      <c r="D7099" s="270" t="s">
        <v>1342</v>
      </c>
      <c r="E7099" s="277" t="s">
        <v>1385</v>
      </c>
      <c r="F7099" s="279" t="s">
        <v>881</v>
      </c>
    </row>
    <row r="7100" spans="1:6" x14ac:dyDescent="0.3">
      <c r="A7100" s="264" t="str">
        <f t="shared" si="110"/>
        <v>SeelyvilleIN</v>
      </c>
      <c r="B7100" s="269">
        <v>47878</v>
      </c>
      <c r="C7100" s="270" t="s">
        <v>5523</v>
      </c>
      <c r="D7100" s="270" t="s">
        <v>1342</v>
      </c>
      <c r="E7100" s="277" t="s">
        <v>1397</v>
      </c>
      <c r="F7100" s="279" t="s">
        <v>881</v>
      </c>
    </row>
    <row r="7101" spans="1:6" x14ac:dyDescent="0.3">
      <c r="A7101" s="264" t="str">
        <f t="shared" si="110"/>
        <v>CarmelIN</v>
      </c>
      <c r="B7101" s="269">
        <v>46290</v>
      </c>
      <c r="C7101" s="270" t="s">
        <v>5274</v>
      </c>
      <c r="D7101" s="270" t="s">
        <v>1342</v>
      </c>
      <c r="E7101" s="277" t="s">
        <v>1368</v>
      </c>
      <c r="F7101" s="279" t="s">
        <v>881</v>
      </c>
    </row>
    <row r="7102" spans="1:6" x14ac:dyDescent="0.3">
      <c r="A7102" s="264" t="str">
        <f t="shared" si="110"/>
        <v>HarmonyIN</v>
      </c>
      <c r="B7102" s="269">
        <v>47853</v>
      </c>
      <c r="C7102" s="270" t="s">
        <v>3261</v>
      </c>
      <c r="D7102" s="270" t="s">
        <v>1342</v>
      </c>
      <c r="E7102" s="277" t="s">
        <v>1397</v>
      </c>
      <c r="F7102" s="279" t="s">
        <v>881</v>
      </c>
    </row>
    <row r="7103" spans="1:6" x14ac:dyDescent="0.3">
      <c r="A7103" s="264" t="str">
        <f t="shared" si="110"/>
        <v>StockwellIN</v>
      </c>
      <c r="B7103" s="269">
        <v>47983</v>
      </c>
      <c r="C7103" s="270" t="s">
        <v>5524</v>
      </c>
      <c r="D7103" s="270" t="s">
        <v>1342</v>
      </c>
      <c r="E7103" s="277" t="s">
        <v>1374</v>
      </c>
      <c r="F7103" s="279" t="s">
        <v>881</v>
      </c>
    </row>
    <row r="7104" spans="1:6" x14ac:dyDescent="0.3">
      <c r="A7104" s="264" t="str">
        <f t="shared" si="110"/>
        <v>KnightsvilleIN</v>
      </c>
      <c r="B7104" s="269">
        <v>47857</v>
      </c>
      <c r="C7104" s="270" t="s">
        <v>5525</v>
      </c>
      <c r="D7104" s="270" t="s">
        <v>1342</v>
      </c>
      <c r="E7104" s="277" t="s">
        <v>1397</v>
      </c>
      <c r="F7104" s="279" t="s">
        <v>881</v>
      </c>
    </row>
    <row r="7105" spans="1:6" x14ac:dyDescent="0.3">
      <c r="A7105" s="264" t="str">
        <f t="shared" si="110"/>
        <v>OrestesIN</v>
      </c>
      <c r="B7105" s="269">
        <v>46063</v>
      </c>
      <c r="C7105" s="270" t="s">
        <v>5526</v>
      </c>
      <c r="D7105" s="270" t="s">
        <v>1342</v>
      </c>
      <c r="E7105" s="277" t="s">
        <v>1368</v>
      </c>
      <c r="F7105" s="279" t="s">
        <v>881</v>
      </c>
    </row>
    <row r="7106" spans="1:6" x14ac:dyDescent="0.3">
      <c r="A7106" s="264" t="str">
        <f t="shared" si="110"/>
        <v>GriffinIN</v>
      </c>
      <c r="B7106" s="269">
        <v>47616</v>
      </c>
      <c r="C7106" s="270" t="s">
        <v>3990</v>
      </c>
      <c r="D7106" s="270" t="s">
        <v>1342</v>
      </c>
      <c r="E7106" s="277" t="s">
        <v>1358</v>
      </c>
      <c r="F7106" s="279" t="s">
        <v>881</v>
      </c>
    </row>
    <row r="7107" spans="1:6" x14ac:dyDescent="0.3">
      <c r="A7107" s="264" t="str">
        <f t="shared" si="110"/>
        <v>GalvestonIN</v>
      </c>
      <c r="B7107" s="269">
        <v>46998</v>
      </c>
      <c r="C7107" s="270" t="s">
        <v>5370</v>
      </c>
      <c r="D7107" s="270" t="s">
        <v>1342</v>
      </c>
      <c r="E7107" s="277" t="s">
        <v>1375</v>
      </c>
      <c r="F7107" s="279" t="s">
        <v>881</v>
      </c>
    </row>
    <row r="7108" spans="1:6" x14ac:dyDescent="0.3">
      <c r="A7108" s="264" t="str">
        <f t="shared" ref="A7108:A7171" si="111">CONCATENATE(C7108,D7108)</f>
        <v>West Terre HauteIN</v>
      </c>
      <c r="B7108" s="269">
        <v>47863</v>
      </c>
      <c r="C7108" s="270" t="s">
        <v>5315</v>
      </c>
      <c r="D7108" s="270" t="s">
        <v>1342</v>
      </c>
      <c r="E7108" s="277" t="s">
        <v>1397</v>
      </c>
      <c r="F7108" s="279" t="s">
        <v>881</v>
      </c>
    </row>
    <row r="7109" spans="1:6" x14ac:dyDescent="0.3">
      <c r="A7109" s="264" t="str">
        <f t="shared" si="111"/>
        <v>Mount SummitIN</v>
      </c>
      <c r="B7109" s="269">
        <v>47361</v>
      </c>
      <c r="C7109" s="270" t="s">
        <v>5527</v>
      </c>
      <c r="D7109" s="270" t="s">
        <v>1342</v>
      </c>
      <c r="E7109" s="277" t="s">
        <v>1385</v>
      </c>
      <c r="F7109" s="279" t="s">
        <v>881</v>
      </c>
    </row>
    <row r="7110" spans="1:6" x14ac:dyDescent="0.3">
      <c r="A7110" s="264" t="str">
        <f t="shared" si="111"/>
        <v>AmoIN</v>
      </c>
      <c r="B7110" s="269">
        <v>46103</v>
      </c>
      <c r="C7110" s="270" t="s">
        <v>5528</v>
      </c>
      <c r="D7110" s="270" t="s">
        <v>1342</v>
      </c>
      <c r="E7110" s="277" t="s">
        <v>1368</v>
      </c>
      <c r="F7110" s="279" t="s">
        <v>881</v>
      </c>
    </row>
    <row r="7111" spans="1:6" x14ac:dyDescent="0.3">
      <c r="A7111" s="264" t="str">
        <f t="shared" si="111"/>
        <v>SpringvilleIN</v>
      </c>
      <c r="B7111" s="269">
        <v>47420</v>
      </c>
      <c r="C7111" s="270" t="s">
        <v>1197</v>
      </c>
      <c r="D7111" s="270" t="s">
        <v>1342</v>
      </c>
      <c r="E7111" s="277" t="s">
        <v>1347</v>
      </c>
      <c r="F7111" s="279" t="s">
        <v>881</v>
      </c>
    </row>
    <row r="7112" spans="1:6" x14ac:dyDescent="0.3">
      <c r="A7112" s="264" t="str">
        <f t="shared" si="111"/>
        <v>La FontaineIN</v>
      </c>
      <c r="B7112" s="269">
        <v>46984</v>
      </c>
      <c r="C7112" s="270" t="s">
        <v>5396</v>
      </c>
      <c r="D7112" s="270" t="s">
        <v>1342</v>
      </c>
      <c r="E7112" s="277" t="s">
        <v>1400</v>
      </c>
      <c r="F7112" s="279" t="s">
        <v>881</v>
      </c>
    </row>
    <row r="7113" spans="1:6" x14ac:dyDescent="0.3">
      <c r="A7113" s="264" t="str">
        <f t="shared" si="111"/>
        <v>UniversalIN</v>
      </c>
      <c r="B7113" s="269">
        <v>47884</v>
      </c>
      <c r="C7113" s="270" t="s">
        <v>5529</v>
      </c>
      <c r="D7113" s="270" t="s">
        <v>1342</v>
      </c>
      <c r="E7113" s="277" t="s">
        <v>1397</v>
      </c>
      <c r="F7113" s="279" t="s">
        <v>881</v>
      </c>
    </row>
    <row r="7114" spans="1:6" x14ac:dyDescent="0.3">
      <c r="A7114" s="264" t="str">
        <f t="shared" si="111"/>
        <v>DeMotteIN</v>
      </c>
      <c r="B7114" s="269">
        <v>46381</v>
      </c>
      <c r="C7114" s="270" t="s">
        <v>5304</v>
      </c>
      <c r="D7114" s="270" t="s">
        <v>1342</v>
      </c>
      <c r="E7114" s="277" t="s">
        <v>927</v>
      </c>
      <c r="F7114" s="279" t="s">
        <v>881</v>
      </c>
    </row>
    <row r="7115" spans="1:6" x14ac:dyDescent="0.3">
      <c r="A7115" s="264" t="str">
        <f t="shared" si="111"/>
        <v>New PointIN</v>
      </c>
      <c r="B7115" s="269">
        <v>47263</v>
      </c>
      <c r="C7115" s="270" t="s">
        <v>5530</v>
      </c>
      <c r="D7115" s="270" t="s">
        <v>1342</v>
      </c>
      <c r="E7115" s="277" t="s">
        <v>1364</v>
      </c>
      <c r="F7115" s="279" t="s">
        <v>881</v>
      </c>
    </row>
    <row r="7116" spans="1:6" x14ac:dyDescent="0.3">
      <c r="A7116" s="264" t="str">
        <f t="shared" si="111"/>
        <v>SchnellvilleIN</v>
      </c>
      <c r="B7116" s="269">
        <v>47580</v>
      </c>
      <c r="C7116" s="270" t="s">
        <v>5531</v>
      </c>
      <c r="D7116" s="270" t="s">
        <v>1342</v>
      </c>
      <c r="E7116" s="277" t="s">
        <v>1134</v>
      </c>
      <c r="F7116" s="279" t="s">
        <v>881</v>
      </c>
    </row>
    <row r="7117" spans="1:6" x14ac:dyDescent="0.3">
      <c r="A7117" s="264" t="str">
        <f t="shared" si="111"/>
        <v>Terre HauteIN</v>
      </c>
      <c r="B7117" s="269">
        <v>47871</v>
      </c>
      <c r="C7117" s="270" t="s">
        <v>1397</v>
      </c>
      <c r="D7117" s="270" t="s">
        <v>1342</v>
      </c>
      <c r="E7117" s="277" t="s">
        <v>1397</v>
      </c>
      <c r="F7117" s="279" t="s">
        <v>881</v>
      </c>
    </row>
    <row r="7118" spans="1:6" x14ac:dyDescent="0.3">
      <c r="A7118" s="264" t="str">
        <f t="shared" si="111"/>
        <v>Lake VillageIN</v>
      </c>
      <c r="B7118" s="269">
        <v>46379</v>
      </c>
      <c r="C7118" s="270" t="s">
        <v>5376</v>
      </c>
      <c r="D7118" s="270" t="s">
        <v>1342</v>
      </c>
      <c r="E7118" s="277" t="s">
        <v>927</v>
      </c>
      <c r="F7118" s="279" t="s">
        <v>881</v>
      </c>
    </row>
    <row r="7119" spans="1:6" x14ac:dyDescent="0.3">
      <c r="A7119" s="264" t="str">
        <f t="shared" si="111"/>
        <v>CoalmontIN</v>
      </c>
      <c r="B7119" s="269">
        <v>47845</v>
      </c>
      <c r="C7119" s="270" t="s">
        <v>5532</v>
      </c>
      <c r="D7119" s="270" t="s">
        <v>1342</v>
      </c>
      <c r="E7119" s="277" t="s">
        <v>1397</v>
      </c>
      <c r="F7119" s="279" t="s">
        <v>881</v>
      </c>
    </row>
    <row r="7120" spans="1:6" x14ac:dyDescent="0.3">
      <c r="A7120" s="264" t="str">
        <f t="shared" si="111"/>
        <v>LaketonIN</v>
      </c>
      <c r="B7120" s="269">
        <v>46943</v>
      </c>
      <c r="C7120" s="270" t="s">
        <v>5533</v>
      </c>
      <c r="D7120" s="270" t="s">
        <v>1342</v>
      </c>
      <c r="E7120" s="277" t="s">
        <v>1400</v>
      </c>
      <c r="F7120" s="279" t="s">
        <v>881</v>
      </c>
    </row>
    <row r="7121" spans="1:6" x14ac:dyDescent="0.3">
      <c r="A7121" s="264" t="str">
        <f t="shared" si="111"/>
        <v>JonesboroIN</v>
      </c>
      <c r="B7121" s="269">
        <v>46930</v>
      </c>
      <c r="C7121" s="270" t="s">
        <v>973</v>
      </c>
      <c r="D7121" s="270" t="s">
        <v>1342</v>
      </c>
      <c r="E7121" s="277" t="s">
        <v>1379</v>
      </c>
      <c r="F7121" s="279" t="s">
        <v>881</v>
      </c>
    </row>
    <row r="7122" spans="1:6" x14ac:dyDescent="0.3">
      <c r="A7122" s="264" t="str">
        <f t="shared" si="111"/>
        <v>EdwardsportIN</v>
      </c>
      <c r="B7122" s="269">
        <v>47596</v>
      </c>
      <c r="C7122" s="270" t="s">
        <v>5507</v>
      </c>
      <c r="D7122" s="270" t="s">
        <v>1342</v>
      </c>
      <c r="E7122" s="277" t="s">
        <v>1399</v>
      </c>
      <c r="F7122" s="279" t="s">
        <v>881</v>
      </c>
    </row>
    <row r="7123" spans="1:6" x14ac:dyDescent="0.3">
      <c r="A7123" s="264" t="str">
        <f t="shared" si="111"/>
        <v>DunreithIN</v>
      </c>
      <c r="B7123" s="269">
        <v>47337</v>
      </c>
      <c r="C7123" s="270" t="s">
        <v>5534</v>
      </c>
      <c r="D7123" s="270" t="s">
        <v>1342</v>
      </c>
      <c r="E7123" s="277" t="s">
        <v>1385</v>
      </c>
      <c r="F7123" s="279" t="s">
        <v>881</v>
      </c>
    </row>
    <row r="7124" spans="1:6" x14ac:dyDescent="0.3">
      <c r="A7124" s="264" t="str">
        <f t="shared" si="111"/>
        <v>DelphiIN</v>
      </c>
      <c r="B7124" s="269">
        <v>47997</v>
      </c>
      <c r="C7124" s="270" t="s">
        <v>5318</v>
      </c>
      <c r="D7124" s="270" t="s">
        <v>1342</v>
      </c>
      <c r="E7124" s="277" t="s">
        <v>1374</v>
      </c>
      <c r="F7124" s="279" t="s">
        <v>881</v>
      </c>
    </row>
    <row r="7125" spans="1:6" x14ac:dyDescent="0.3">
      <c r="A7125" s="264" t="str">
        <f t="shared" si="111"/>
        <v>DanaIN</v>
      </c>
      <c r="B7125" s="269">
        <v>47875</v>
      </c>
      <c r="C7125" s="270" t="s">
        <v>5231</v>
      </c>
      <c r="D7125" s="270" t="s">
        <v>1342</v>
      </c>
      <c r="E7125" s="277" t="s">
        <v>1397</v>
      </c>
      <c r="F7125" s="279" t="s">
        <v>881</v>
      </c>
    </row>
    <row r="7126" spans="1:6" x14ac:dyDescent="0.3">
      <c r="A7126" s="264" t="str">
        <f t="shared" si="111"/>
        <v>ColumbusIN</v>
      </c>
      <c r="B7126" s="269">
        <v>47226</v>
      </c>
      <c r="C7126" s="270" t="s">
        <v>922</v>
      </c>
      <c r="D7126" s="270" t="s">
        <v>1342</v>
      </c>
      <c r="E7126" s="277" t="s">
        <v>922</v>
      </c>
      <c r="F7126" s="279" t="s">
        <v>881</v>
      </c>
    </row>
    <row r="7127" spans="1:6" x14ac:dyDescent="0.3">
      <c r="A7127" s="264" t="str">
        <f t="shared" si="111"/>
        <v>La PorteIN</v>
      </c>
      <c r="B7127" s="269">
        <v>46345</v>
      </c>
      <c r="C7127" s="270" t="s">
        <v>5276</v>
      </c>
      <c r="D7127" s="270" t="s">
        <v>1342</v>
      </c>
      <c r="E7127" s="277" t="s">
        <v>1381</v>
      </c>
      <c r="F7127" s="279" t="s">
        <v>881</v>
      </c>
    </row>
    <row r="7128" spans="1:6" x14ac:dyDescent="0.3">
      <c r="A7128" s="264" t="str">
        <f t="shared" si="111"/>
        <v>RichmondIN</v>
      </c>
      <c r="B7128" s="269">
        <v>47392</v>
      </c>
      <c r="C7128" s="270" t="s">
        <v>1393</v>
      </c>
      <c r="D7128" s="270" t="s">
        <v>1342</v>
      </c>
      <c r="E7128" s="277" t="s">
        <v>1393</v>
      </c>
      <c r="F7128" s="279" t="s">
        <v>881</v>
      </c>
    </row>
    <row r="7129" spans="1:6" x14ac:dyDescent="0.3">
      <c r="A7129" s="264" t="str">
        <f t="shared" si="111"/>
        <v>KokomoIN</v>
      </c>
      <c r="B7129" s="269">
        <v>46965</v>
      </c>
      <c r="C7129" s="270" t="s">
        <v>1372</v>
      </c>
      <c r="D7129" s="270" t="s">
        <v>1342</v>
      </c>
      <c r="E7129" s="277" t="s">
        <v>1372</v>
      </c>
      <c r="F7129" s="279" t="s">
        <v>881</v>
      </c>
    </row>
    <row r="7130" spans="1:6" x14ac:dyDescent="0.3">
      <c r="A7130" s="264" t="str">
        <f t="shared" si="111"/>
        <v>Fort WayneIN</v>
      </c>
      <c r="B7130" s="269">
        <v>46704</v>
      </c>
      <c r="C7130" s="270" t="s">
        <v>1360</v>
      </c>
      <c r="D7130" s="270" t="s">
        <v>1342</v>
      </c>
      <c r="E7130" s="277" t="s">
        <v>1360</v>
      </c>
      <c r="F7130" s="279" t="s">
        <v>881</v>
      </c>
    </row>
    <row r="7131" spans="1:6" x14ac:dyDescent="0.3">
      <c r="A7131" s="264" t="str">
        <f t="shared" si="111"/>
        <v>MiamiIN</v>
      </c>
      <c r="B7131" s="269">
        <v>46959</v>
      </c>
      <c r="C7131" s="270" t="s">
        <v>2039</v>
      </c>
      <c r="D7131" s="270" t="s">
        <v>1342</v>
      </c>
      <c r="E7131" s="277" t="s">
        <v>1389</v>
      </c>
      <c r="F7131" s="279" t="s">
        <v>881</v>
      </c>
    </row>
    <row r="7132" spans="1:6" x14ac:dyDescent="0.3">
      <c r="A7132" s="264" t="str">
        <f t="shared" si="111"/>
        <v>MorristownIN</v>
      </c>
      <c r="B7132" s="269">
        <v>46144</v>
      </c>
      <c r="C7132" s="270" t="s">
        <v>2203</v>
      </c>
      <c r="D7132" s="270" t="s">
        <v>1342</v>
      </c>
      <c r="E7132" s="277" t="s">
        <v>1368</v>
      </c>
      <c r="F7132" s="279" t="s">
        <v>881</v>
      </c>
    </row>
    <row r="7133" spans="1:6" x14ac:dyDescent="0.3">
      <c r="A7133" s="264" t="str">
        <f t="shared" si="111"/>
        <v>AlbionIN</v>
      </c>
      <c r="B7133" s="269">
        <v>46796</v>
      </c>
      <c r="C7133" s="270" t="s">
        <v>3122</v>
      </c>
      <c r="D7133" s="270" t="s">
        <v>1342</v>
      </c>
      <c r="E7133" s="277" t="s">
        <v>1370</v>
      </c>
      <c r="F7133" s="279" t="s">
        <v>881</v>
      </c>
    </row>
    <row r="7134" spans="1:6" x14ac:dyDescent="0.3">
      <c r="A7134" s="264" t="str">
        <f t="shared" si="111"/>
        <v>JonesvilleIN</v>
      </c>
      <c r="B7134" s="269">
        <v>47247</v>
      </c>
      <c r="C7134" s="270" t="s">
        <v>5535</v>
      </c>
      <c r="D7134" s="270" t="s">
        <v>1342</v>
      </c>
      <c r="E7134" s="277" t="s">
        <v>922</v>
      </c>
      <c r="F7134" s="279" t="s">
        <v>881</v>
      </c>
    </row>
    <row r="7135" spans="1:6" x14ac:dyDescent="0.3">
      <c r="A7135" s="264" t="str">
        <f t="shared" si="111"/>
        <v>CorydonIN</v>
      </c>
      <c r="B7135" s="269">
        <v>47160</v>
      </c>
      <c r="C7135" s="270" t="s">
        <v>5296</v>
      </c>
      <c r="D7135" s="270" t="s">
        <v>1342</v>
      </c>
      <c r="E7135" s="277" t="s">
        <v>1377</v>
      </c>
      <c r="F7135" s="279" t="s">
        <v>881</v>
      </c>
    </row>
    <row r="7136" spans="1:6" x14ac:dyDescent="0.3">
      <c r="A7136" s="264" t="str">
        <f t="shared" si="111"/>
        <v>BloomingtonIN</v>
      </c>
      <c r="B7136" s="269">
        <v>47434</v>
      </c>
      <c r="C7136" s="270" t="s">
        <v>1291</v>
      </c>
      <c r="D7136" s="270" t="s">
        <v>1342</v>
      </c>
      <c r="E7136" s="277" t="s">
        <v>1291</v>
      </c>
      <c r="F7136" s="279" t="s">
        <v>881</v>
      </c>
    </row>
    <row r="7137" spans="1:6" x14ac:dyDescent="0.3">
      <c r="A7137" s="264" t="str">
        <f t="shared" si="111"/>
        <v>MuncieIN</v>
      </c>
      <c r="B7137" s="269">
        <v>47367</v>
      </c>
      <c r="C7137" s="270" t="s">
        <v>1383</v>
      </c>
      <c r="D7137" s="270" t="s">
        <v>1342</v>
      </c>
      <c r="E7137" s="277" t="s">
        <v>1383</v>
      </c>
      <c r="F7137" s="279" t="s">
        <v>881</v>
      </c>
    </row>
    <row r="7138" spans="1:6" x14ac:dyDescent="0.3">
      <c r="A7138" s="264" t="str">
        <f t="shared" si="111"/>
        <v>BloomingtonIN</v>
      </c>
      <c r="B7138" s="269">
        <v>47463</v>
      </c>
      <c r="C7138" s="270" t="s">
        <v>1291</v>
      </c>
      <c r="D7138" s="270" t="s">
        <v>1342</v>
      </c>
      <c r="E7138" s="277" t="s">
        <v>1291</v>
      </c>
      <c r="F7138" s="279" t="s">
        <v>881</v>
      </c>
    </row>
    <row r="7139" spans="1:6" x14ac:dyDescent="0.3">
      <c r="A7139" s="264" t="str">
        <f t="shared" si="111"/>
        <v>FarmersburgIN</v>
      </c>
      <c r="B7139" s="269">
        <v>47869</v>
      </c>
      <c r="C7139" s="270" t="s">
        <v>5402</v>
      </c>
      <c r="D7139" s="270" t="s">
        <v>1342</v>
      </c>
      <c r="E7139" s="277" t="s">
        <v>1397</v>
      </c>
      <c r="F7139" s="279" t="s">
        <v>881</v>
      </c>
    </row>
    <row r="7140" spans="1:6" x14ac:dyDescent="0.3">
      <c r="A7140" s="264" t="str">
        <f t="shared" si="111"/>
        <v>North ManchesterIN</v>
      </c>
      <c r="B7140" s="269">
        <v>46946</v>
      </c>
      <c r="C7140" s="270" t="s">
        <v>5317</v>
      </c>
      <c r="D7140" s="270" t="s">
        <v>1342</v>
      </c>
      <c r="E7140" s="277" t="s">
        <v>1400</v>
      </c>
      <c r="F7140" s="279" t="s">
        <v>881</v>
      </c>
    </row>
    <row r="7141" spans="1:6" x14ac:dyDescent="0.3">
      <c r="A7141" s="264" t="str">
        <f t="shared" si="111"/>
        <v>WarsawIN</v>
      </c>
      <c r="B7141" s="269">
        <v>46502</v>
      </c>
      <c r="C7141" s="270" t="s">
        <v>1402</v>
      </c>
      <c r="D7141" s="270" t="s">
        <v>1342</v>
      </c>
      <c r="E7141" s="277" t="s">
        <v>1402</v>
      </c>
      <c r="F7141" s="279" t="s">
        <v>881</v>
      </c>
    </row>
    <row r="7142" spans="1:6" x14ac:dyDescent="0.3">
      <c r="A7142" s="264" t="str">
        <f t="shared" si="111"/>
        <v>BloomingtonIN</v>
      </c>
      <c r="B7142" s="269">
        <v>47458</v>
      </c>
      <c r="C7142" s="270" t="s">
        <v>1291</v>
      </c>
      <c r="D7142" s="270" t="s">
        <v>1342</v>
      </c>
      <c r="E7142" s="277" t="s">
        <v>1291</v>
      </c>
      <c r="F7142" s="279" t="s">
        <v>881</v>
      </c>
    </row>
    <row r="7143" spans="1:6" x14ac:dyDescent="0.3">
      <c r="A7143" s="264" t="str">
        <f t="shared" si="111"/>
        <v>LafayetteIN</v>
      </c>
      <c r="B7143" s="269">
        <v>47924</v>
      </c>
      <c r="C7143" s="270" t="s">
        <v>1297</v>
      </c>
      <c r="D7143" s="270" t="s">
        <v>1342</v>
      </c>
      <c r="E7143" s="277" t="s">
        <v>1374</v>
      </c>
      <c r="F7143" s="279" t="s">
        <v>881</v>
      </c>
    </row>
    <row r="7144" spans="1:6" x14ac:dyDescent="0.3">
      <c r="A7144" s="264" t="str">
        <f t="shared" si="111"/>
        <v>BostonIN</v>
      </c>
      <c r="B7144" s="269">
        <v>47324</v>
      </c>
      <c r="C7144" s="270" t="s">
        <v>4120</v>
      </c>
      <c r="D7144" s="270" t="s">
        <v>1342</v>
      </c>
      <c r="E7144" s="277" t="s">
        <v>1393</v>
      </c>
      <c r="F7144" s="279" t="s">
        <v>881</v>
      </c>
    </row>
    <row r="7145" spans="1:6" x14ac:dyDescent="0.3">
      <c r="A7145" s="264" t="str">
        <f t="shared" si="111"/>
        <v>StraughnIN</v>
      </c>
      <c r="B7145" s="269">
        <v>47366</v>
      </c>
      <c r="C7145" s="270" t="s">
        <v>5503</v>
      </c>
      <c r="D7145" s="270" t="s">
        <v>1342</v>
      </c>
      <c r="E7145" s="277" t="s">
        <v>1385</v>
      </c>
      <c r="F7145" s="279" t="s">
        <v>881</v>
      </c>
    </row>
    <row r="7146" spans="1:6" x14ac:dyDescent="0.3">
      <c r="A7146" s="264" t="str">
        <f t="shared" si="111"/>
        <v>IndianapolisIN</v>
      </c>
      <c r="B7146" s="269">
        <v>46183</v>
      </c>
      <c r="C7146" s="270" t="s">
        <v>5272</v>
      </c>
      <c r="D7146" s="270" t="s">
        <v>1342</v>
      </c>
      <c r="E7146" s="277" t="s">
        <v>1368</v>
      </c>
      <c r="F7146" s="279" t="s">
        <v>881</v>
      </c>
    </row>
    <row r="7147" spans="1:6" x14ac:dyDescent="0.3">
      <c r="A7147" s="264" t="str">
        <f t="shared" si="111"/>
        <v>GreensboroIN</v>
      </c>
      <c r="B7147" s="269">
        <v>47344</v>
      </c>
      <c r="C7147" s="270" t="s">
        <v>1269</v>
      </c>
      <c r="D7147" s="270" t="s">
        <v>1342</v>
      </c>
      <c r="E7147" s="277" t="s">
        <v>1385</v>
      </c>
      <c r="F7147" s="279" t="s">
        <v>881</v>
      </c>
    </row>
    <row r="7148" spans="1:6" x14ac:dyDescent="0.3">
      <c r="A7148" s="264" t="str">
        <f t="shared" si="111"/>
        <v>Bowling GreenIN</v>
      </c>
      <c r="B7148" s="269">
        <v>47455</v>
      </c>
      <c r="C7148" s="270" t="s">
        <v>1452</v>
      </c>
      <c r="D7148" s="270" t="s">
        <v>1342</v>
      </c>
      <c r="E7148" s="277" t="s">
        <v>1291</v>
      </c>
      <c r="F7148" s="279" t="s">
        <v>881</v>
      </c>
    </row>
    <row r="7149" spans="1:6" x14ac:dyDescent="0.3">
      <c r="A7149" s="264" t="str">
        <f t="shared" si="111"/>
        <v>DelphiIN</v>
      </c>
      <c r="B7149" s="269">
        <v>46916</v>
      </c>
      <c r="C7149" s="270" t="s">
        <v>5318</v>
      </c>
      <c r="D7149" s="270" t="s">
        <v>1342</v>
      </c>
      <c r="E7149" s="277" t="s">
        <v>1374</v>
      </c>
      <c r="F7149" s="279" t="s">
        <v>881</v>
      </c>
    </row>
    <row r="7150" spans="1:6" x14ac:dyDescent="0.3">
      <c r="A7150" s="264" t="str">
        <f t="shared" si="111"/>
        <v>Mount AyrIN</v>
      </c>
      <c r="B7150" s="269">
        <v>47964</v>
      </c>
      <c r="C7150" s="270" t="s">
        <v>5536</v>
      </c>
      <c r="D7150" s="270" t="s">
        <v>1342</v>
      </c>
      <c r="E7150" s="277" t="s">
        <v>927</v>
      </c>
      <c r="F7150" s="279" t="s">
        <v>881</v>
      </c>
    </row>
    <row r="7151" spans="1:6" x14ac:dyDescent="0.3">
      <c r="A7151" s="264" t="str">
        <f t="shared" si="111"/>
        <v>KokomoIN</v>
      </c>
      <c r="B7151" s="269">
        <v>46937</v>
      </c>
      <c r="C7151" s="270" t="s">
        <v>1372</v>
      </c>
      <c r="D7151" s="270" t="s">
        <v>1342</v>
      </c>
      <c r="E7151" s="277" t="s">
        <v>1372</v>
      </c>
      <c r="F7151" s="279" t="s">
        <v>881</v>
      </c>
    </row>
    <row r="7152" spans="1:6" x14ac:dyDescent="0.3">
      <c r="A7152" s="264" t="str">
        <f t="shared" si="111"/>
        <v>BloomingtonIN</v>
      </c>
      <c r="B7152" s="269">
        <v>47406</v>
      </c>
      <c r="C7152" s="270" t="s">
        <v>1291</v>
      </c>
      <c r="D7152" s="270" t="s">
        <v>1342</v>
      </c>
      <c r="E7152" s="277" t="s">
        <v>1291</v>
      </c>
      <c r="F7152" s="279" t="s">
        <v>881</v>
      </c>
    </row>
    <row r="7153" spans="1:6" x14ac:dyDescent="0.3">
      <c r="A7153" s="264" t="str">
        <f t="shared" si="111"/>
        <v>SpurgeonIN</v>
      </c>
      <c r="B7153" s="269">
        <v>47584</v>
      </c>
      <c r="C7153" s="270" t="s">
        <v>5537</v>
      </c>
      <c r="D7153" s="270" t="s">
        <v>1342</v>
      </c>
      <c r="E7153" s="277" t="s">
        <v>1134</v>
      </c>
      <c r="F7153" s="279" t="s">
        <v>881</v>
      </c>
    </row>
    <row r="7154" spans="1:6" x14ac:dyDescent="0.3">
      <c r="A7154" s="264" t="str">
        <f t="shared" si="111"/>
        <v>West Terre HauteIN</v>
      </c>
      <c r="B7154" s="269">
        <v>47876</v>
      </c>
      <c r="C7154" s="270" t="s">
        <v>5315</v>
      </c>
      <c r="D7154" s="270" t="s">
        <v>1342</v>
      </c>
      <c r="E7154" s="277" t="s">
        <v>1397</v>
      </c>
      <c r="F7154" s="279" t="s">
        <v>881</v>
      </c>
    </row>
    <row r="7155" spans="1:6" x14ac:dyDescent="0.3">
      <c r="A7155" s="264" t="str">
        <f t="shared" si="111"/>
        <v>BremenIN</v>
      </c>
      <c r="B7155" s="269">
        <v>46595</v>
      </c>
      <c r="C7155" s="270" t="s">
        <v>1410</v>
      </c>
      <c r="D7155" s="270" t="s">
        <v>1342</v>
      </c>
      <c r="E7155" s="277" t="s">
        <v>1391</v>
      </c>
      <c r="F7155" s="279" t="s">
        <v>881</v>
      </c>
    </row>
    <row r="7156" spans="1:6" x14ac:dyDescent="0.3">
      <c r="A7156" s="264" t="str">
        <f t="shared" si="111"/>
        <v>Terre HauteIN</v>
      </c>
      <c r="B7156" s="269">
        <v>47870</v>
      </c>
      <c r="C7156" s="270" t="s">
        <v>1397</v>
      </c>
      <c r="D7156" s="270" t="s">
        <v>1342</v>
      </c>
      <c r="E7156" s="277" t="s">
        <v>1397</v>
      </c>
      <c r="F7156" s="279" t="s">
        <v>881</v>
      </c>
    </row>
    <row r="7157" spans="1:6" x14ac:dyDescent="0.3">
      <c r="A7157" s="264" t="str">
        <f t="shared" si="111"/>
        <v>ElizabethtownIN</v>
      </c>
      <c r="B7157" s="269">
        <v>47236</v>
      </c>
      <c r="C7157" s="270" t="s">
        <v>5399</v>
      </c>
      <c r="D7157" s="270" t="s">
        <v>1342</v>
      </c>
      <c r="E7157" s="277" t="s">
        <v>922</v>
      </c>
      <c r="F7157" s="279" t="s">
        <v>881</v>
      </c>
    </row>
    <row r="7158" spans="1:6" x14ac:dyDescent="0.3">
      <c r="A7158" s="264" t="str">
        <f t="shared" si="111"/>
        <v>New WaverlyIN</v>
      </c>
      <c r="B7158" s="269">
        <v>46961</v>
      </c>
      <c r="C7158" s="270" t="s">
        <v>5538</v>
      </c>
      <c r="D7158" s="270" t="s">
        <v>1342</v>
      </c>
      <c r="E7158" s="277" t="s">
        <v>1375</v>
      </c>
      <c r="F7158" s="279" t="s">
        <v>881</v>
      </c>
    </row>
    <row r="7159" spans="1:6" x14ac:dyDescent="0.3">
      <c r="A7159" s="264" t="str">
        <f t="shared" si="111"/>
        <v>KeystoneIN</v>
      </c>
      <c r="B7159" s="269">
        <v>46778</v>
      </c>
      <c r="C7159" s="270" t="s">
        <v>3304</v>
      </c>
      <c r="D7159" s="270" t="s">
        <v>1342</v>
      </c>
      <c r="E7159" s="277" t="s">
        <v>1360</v>
      </c>
      <c r="F7159" s="279" t="s">
        <v>881</v>
      </c>
    </row>
    <row r="7160" spans="1:6" x14ac:dyDescent="0.3">
      <c r="A7160" s="264" t="str">
        <f t="shared" si="111"/>
        <v>FrankfortIN</v>
      </c>
      <c r="B7160" s="269">
        <v>46067</v>
      </c>
      <c r="C7160" s="270" t="s">
        <v>1362</v>
      </c>
      <c r="D7160" s="270" t="s">
        <v>1342</v>
      </c>
      <c r="E7160" s="277" t="s">
        <v>1362</v>
      </c>
      <c r="F7160" s="279" t="s">
        <v>881</v>
      </c>
    </row>
    <row r="7161" spans="1:6" x14ac:dyDescent="0.3">
      <c r="A7161" s="264" t="str">
        <f t="shared" si="111"/>
        <v>OnwardIN</v>
      </c>
      <c r="B7161" s="269">
        <v>46967</v>
      </c>
      <c r="C7161" s="270" t="s">
        <v>5539</v>
      </c>
      <c r="D7161" s="270" t="s">
        <v>1342</v>
      </c>
      <c r="E7161" s="277" t="s">
        <v>1375</v>
      </c>
      <c r="F7161" s="279" t="s">
        <v>881</v>
      </c>
    </row>
    <row r="7162" spans="1:6" x14ac:dyDescent="0.3">
      <c r="A7162" s="264" t="str">
        <f t="shared" si="111"/>
        <v>BethlehemIN</v>
      </c>
      <c r="B7162" s="269">
        <v>47104</v>
      </c>
      <c r="C7162" s="270" t="s">
        <v>3522</v>
      </c>
      <c r="D7162" s="270" t="s">
        <v>1342</v>
      </c>
      <c r="E7162" s="277" t="s">
        <v>1377</v>
      </c>
      <c r="F7162" s="279" t="s">
        <v>881</v>
      </c>
    </row>
    <row r="7163" spans="1:6" x14ac:dyDescent="0.3">
      <c r="A7163" s="264" t="str">
        <f t="shared" si="111"/>
        <v>South BendIN</v>
      </c>
      <c r="B7163" s="269">
        <v>76824</v>
      </c>
      <c r="C7163" s="270" t="s">
        <v>5284</v>
      </c>
      <c r="D7163" s="270" t="s">
        <v>1342</v>
      </c>
      <c r="E7163" s="277" t="s">
        <v>1396</v>
      </c>
      <c r="F7163" s="279" t="s">
        <v>881</v>
      </c>
    </row>
    <row r="7164" spans="1:6" x14ac:dyDescent="0.3">
      <c r="A7164" s="264" t="str">
        <f t="shared" si="111"/>
        <v>North ManchesterIN</v>
      </c>
      <c r="B7164" s="269">
        <v>46980</v>
      </c>
      <c r="C7164" s="270" t="s">
        <v>5317</v>
      </c>
      <c r="D7164" s="270" t="s">
        <v>1342</v>
      </c>
      <c r="E7164" s="277" t="s">
        <v>1400</v>
      </c>
      <c r="F7164" s="279" t="s">
        <v>881</v>
      </c>
    </row>
    <row r="7165" spans="1:6" x14ac:dyDescent="0.3">
      <c r="A7165" s="264" t="str">
        <f t="shared" si="111"/>
        <v>West Terre HauteIN</v>
      </c>
      <c r="B7165" s="269">
        <v>47880</v>
      </c>
      <c r="C7165" s="270" t="s">
        <v>5315</v>
      </c>
      <c r="D7165" s="270" t="s">
        <v>1342</v>
      </c>
      <c r="E7165" s="277" t="s">
        <v>1397</v>
      </c>
      <c r="F7165" s="279" t="s">
        <v>881</v>
      </c>
    </row>
    <row r="7166" spans="1:6" x14ac:dyDescent="0.3">
      <c r="A7166" s="264" t="str">
        <f t="shared" si="111"/>
        <v>DelphiIN</v>
      </c>
      <c r="B7166" s="269">
        <v>46977</v>
      </c>
      <c r="C7166" s="270" t="s">
        <v>5318</v>
      </c>
      <c r="D7166" s="270" t="s">
        <v>1342</v>
      </c>
      <c r="E7166" s="277" t="s">
        <v>1374</v>
      </c>
      <c r="F7166" s="279" t="s">
        <v>881</v>
      </c>
    </row>
    <row r="7167" spans="1:6" x14ac:dyDescent="0.3">
      <c r="A7167" s="264" t="str">
        <f t="shared" si="111"/>
        <v>RussiavilleIN</v>
      </c>
      <c r="B7167" s="269">
        <v>46995</v>
      </c>
      <c r="C7167" s="270" t="s">
        <v>5348</v>
      </c>
      <c r="D7167" s="270" t="s">
        <v>1342</v>
      </c>
      <c r="E7167" s="277" t="s">
        <v>1372</v>
      </c>
      <c r="F7167" s="279" t="s">
        <v>881</v>
      </c>
    </row>
    <row r="7168" spans="1:6" x14ac:dyDescent="0.3">
      <c r="A7168" s="264" t="str">
        <f t="shared" si="111"/>
        <v>AlamoIN</v>
      </c>
      <c r="B7168" s="269">
        <v>47916</v>
      </c>
      <c r="C7168" s="270" t="s">
        <v>2805</v>
      </c>
      <c r="D7168" s="270" t="s">
        <v>1342</v>
      </c>
      <c r="E7168" s="277" t="s">
        <v>1354</v>
      </c>
      <c r="F7168" s="279" t="s">
        <v>881</v>
      </c>
    </row>
    <row r="7169" spans="1:6" x14ac:dyDescent="0.3">
      <c r="A7169" s="264" t="str">
        <f t="shared" si="111"/>
        <v>SeymourIN</v>
      </c>
      <c r="B7169" s="269">
        <v>47228</v>
      </c>
      <c r="C7169" s="270" t="s">
        <v>1395</v>
      </c>
      <c r="D7169" s="270" t="s">
        <v>1342</v>
      </c>
      <c r="E7169" s="277" t="s">
        <v>1395</v>
      </c>
      <c r="F7169" s="279" t="s">
        <v>881</v>
      </c>
    </row>
    <row r="7170" spans="1:6" x14ac:dyDescent="0.3">
      <c r="A7170" s="264" t="str">
        <f t="shared" si="111"/>
        <v>RagsdaleIN</v>
      </c>
      <c r="B7170" s="269">
        <v>47573</v>
      </c>
      <c r="C7170" s="270" t="s">
        <v>5540</v>
      </c>
      <c r="D7170" s="270" t="s">
        <v>1342</v>
      </c>
      <c r="E7170" s="277" t="s">
        <v>1399</v>
      </c>
      <c r="F7170" s="279" t="s">
        <v>881</v>
      </c>
    </row>
    <row r="7171" spans="1:6" x14ac:dyDescent="0.3">
      <c r="A7171" s="264" t="str">
        <f t="shared" si="111"/>
        <v>ElberfeldIN</v>
      </c>
      <c r="B7171" s="269">
        <v>47647</v>
      </c>
      <c r="C7171" s="270" t="s">
        <v>5392</v>
      </c>
      <c r="D7171" s="270" t="s">
        <v>1342</v>
      </c>
      <c r="E7171" s="277" t="s">
        <v>1358</v>
      </c>
      <c r="F7171" s="279" t="s">
        <v>881</v>
      </c>
    </row>
    <row r="7172" spans="1:6" x14ac:dyDescent="0.3">
      <c r="A7172" s="264" t="str">
        <f t="shared" ref="A7172:A7235" si="112">CONCATENATE(C7172,D7172)</f>
        <v>Boone GroveIN</v>
      </c>
      <c r="B7172" s="269">
        <v>46302</v>
      </c>
      <c r="C7172" s="270" t="s">
        <v>5541</v>
      </c>
      <c r="D7172" s="270" t="s">
        <v>1342</v>
      </c>
      <c r="E7172" s="277" t="s">
        <v>927</v>
      </c>
      <c r="F7172" s="279" t="s">
        <v>881</v>
      </c>
    </row>
    <row r="7173" spans="1:6" x14ac:dyDescent="0.3">
      <c r="A7173" s="264" t="str">
        <f t="shared" si="112"/>
        <v>MacyIN</v>
      </c>
      <c r="B7173" s="269">
        <v>46921</v>
      </c>
      <c r="C7173" s="270" t="s">
        <v>5412</v>
      </c>
      <c r="D7173" s="270" t="s">
        <v>1342</v>
      </c>
      <c r="E7173" s="277" t="s">
        <v>1389</v>
      </c>
      <c r="F7173" s="279" t="s">
        <v>881</v>
      </c>
    </row>
    <row r="7174" spans="1:6" x14ac:dyDescent="0.3">
      <c r="A7174" s="264" t="str">
        <f t="shared" si="112"/>
        <v>CloverdaleIN</v>
      </c>
      <c r="B7174" s="269">
        <v>46170</v>
      </c>
      <c r="C7174" s="270" t="s">
        <v>2836</v>
      </c>
      <c r="D7174" s="270" t="s">
        <v>1342</v>
      </c>
      <c r="E7174" s="277" t="s">
        <v>1368</v>
      </c>
      <c r="F7174" s="279" t="s">
        <v>881</v>
      </c>
    </row>
    <row r="7175" spans="1:6" x14ac:dyDescent="0.3">
      <c r="A7175" s="264" t="str">
        <f t="shared" si="112"/>
        <v>LogansportIN</v>
      </c>
      <c r="B7175" s="269">
        <v>46942</v>
      </c>
      <c r="C7175" s="270" t="s">
        <v>1375</v>
      </c>
      <c r="D7175" s="270" t="s">
        <v>1342</v>
      </c>
      <c r="E7175" s="277" t="s">
        <v>1375</v>
      </c>
      <c r="F7175" s="279" t="s">
        <v>881</v>
      </c>
    </row>
    <row r="7176" spans="1:6" x14ac:dyDescent="0.3">
      <c r="A7176" s="264" t="str">
        <f t="shared" si="112"/>
        <v>OxfordIN</v>
      </c>
      <c r="B7176" s="269">
        <v>47986</v>
      </c>
      <c r="C7176" s="270" t="s">
        <v>1046</v>
      </c>
      <c r="D7176" s="270" t="s">
        <v>1342</v>
      </c>
      <c r="E7176" s="277" t="s">
        <v>1374</v>
      </c>
      <c r="F7176" s="279" t="s">
        <v>881</v>
      </c>
    </row>
    <row r="7177" spans="1:6" x14ac:dyDescent="0.3">
      <c r="A7177" s="264" t="str">
        <f t="shared" si="112"/>
        <v>FerdinandIN</v>
      </c>
      <c r="B7177" s="269">
        <v>47556</v>
      </c>
      <c r="C7177" s="270" t="s">
        <v>5354</v>
      </c>
      <c r="D7177" s="270" t="s">
        <v>1342</v>
      </c>
      <c r="E7177" s="277" t="s">
        <v>1134</v>
      </c>
      <c r="F7177" s="279" t="s">
        <v>881</v>
      </c>
    </row>
    <row r="7178" spans="1:6" x14ac:dyDescent="0.3">
      <c r="A7178" s="264" t="str">
        <f t="shared" si="112"/>
        <v>CarlisleIN</v>
      </c>
      <c r="B7178" s="269">
        <v>47865</v>
      </c>
      <c r="C7178" s="270" t="s">
        <v>1845</v>
      </c>
      <c r="D7178" s="270" t="s">
        <v>1342</v>
      </c>
      <c r="E7178" s="277" t="s">
        <v>1397</v>
      </c>
      <c r="F7178" s="279" t="s">
        <v>881</v>
      </c>
    </row>
    <row r="7179" spans="1:6" x14ac:dyDescent="0.3">
      <c r="A7179" s="264" t="str">
        <f t="shared" si="112"/>
        <v>CarlisleIN</v>
      </c>
      <c r="B7179" s="269">
        <v>47865</v>
      </c>
      <c r="C7179" s="270" t="s">
        <v>1845</v>
      </c>
      <c r="D7179" s="270" t="s">
        <v>1342</v>
      </c>
      <c r="E7179" s="277" t="s">
        <v>1397</v>
      </c>
      <c r="F7179" s="279" t="s">
        <v>881</v>
      </c>
    </row>
    <row r="7180" spans="1:6" x14ac:dyDescent="0.3">
      <c r="A7180" s="264" t="str">
        <f t="shared" si="112"/>
        <v>OlatheKS</v>
      </c>
      <c r="B7180" s="269">
        <v>66062</v>
      </c>
      <c r="C7180" s="270" t="s">
        <v>3334</v>
      </c>
      <c r="D7180" s="270" t="s">
        <v>1406</v>
      </c>
      <c r="E7180" s="277" t="s">
        <v>1426</v>
      </c>
      <c r="F7180" s="279" t="s">
        <v>881</v>
      </c>
    </row>
    <row r="7181" spans="1:6" x14ac:dyDescent="0.3">
      <c r="A7181" s="264" t="str">
        <f t="shared" si="112"/>
        <v>OlatheKS</v>
      </c>
      <c r="B7181" s="269">
        <v>66061</v>
      </c>
      <c r="C7181" s="270" t="s">
        <v>3334</v>
      </c>
      <c r="D7181" s="270" t="s">
        <v>1406</v>
      </c>
      <c r="E7181" s="277" t="s">
        <v>1426</v>
      </c>
      <c r="F7181" s="279" t="s">
        <v>881</v>
      </c>
    </row>
    <row r="7182" spans="1:6" x14ac:dyDescent="0.3">
      <c r="A7182" s="264" t="str">
        <f t="shared" si="112"/>
        <v>SalinaKS</v>
      </c>
      <c r="B7182" s="269">
        <v>67401</v>
      </c>
      <c r="C7182" s="270" t="s">
        <v>1441</v>
      </c>
      <c r="D7182" s="270" t="s">
        <v>1406</v>
      </c>
      <c r="E7182" s="277" t="s">
        <v>1441</v>
      </c>
      <c r="F7182" s="279" t="s">
        <v>881</v>
      </c>
    </row>
    <row r="7183" spans="1:6" x14ac:dyDescent="0.3">
      <c r="A7183" s="264" t="str">
        <f t="shared" si="112"/>
        <v>ManhattanKS</v>
      </c>
      <c r="B7183" s="269">
        <v>66502</v>
      </c>
      <c r="C7183" s="270" t="s">
        <v>1432</v>
      </c>
      <c r="D7183" s="270" t="s">
        <v>1406</v>
      </c>
      <c r="E7183" s="277" t="s">
        <v>1432</v>
      </c>
      <c r="F7183" s="279" t="s">
        <v>881</v>
      </c>
    </row>
    <row r="7184" spans="1:6" x14ac:dyDescent="0.3">
      <c r="A7184" s="264" t="str">
        <f t="shared" si="112"/>
        <v>WichitaKS</v>
      </c>
      <c r="B7184" s="269">
        <v>67212</v>
      </c>
      <c r="C7184" s="270" t="s">
        <v>1446</v>
      </c>
      <c r="D7184" s="270" t="s">
        <v>1406</v>
      </c>
      <c r="E7184" s="277" t="s">
        <v>1446</v>
      </c>
      <c r="F7184" s="279" t="s">
        <v>881</v>
      </c>
    </row>
    <row r="7185" spans="1:6" x14ac:dyDescent="0.3">
      <c r="A7185" s="264" t="str">
        <f t="shared" si="112"/>
        <v>Overland ParkKS</v>
      </c>
      <c r="B7185" s="269">
        <v>66212</v>
      </c>
      <c r="C7185" s="270" t="s">
        <v>5542</v>
      </c>
      <c r="D7185" s="270" t="s">
        <v>1406</v>
      </c>
      <c r="E7185" s="277" t="s">
        <v>1426</v>
      </c>
      <c r="F7185" s="279" t="s">
        <v>881</v>
      </c>
    </row>
    <row r="7186" spans="1:6" x14ac:dyDescent="0.3">
      <c r="A7186" s="264" t="str">
        <f t="shared" si="112"/>
        <v>LeavenworthKS</v>
      </c>
      <c r="B7186" s="269">
        <v>66048</v>
      </c>
      <c r="C7186" s="270" t="s">
        <v>5543</v>
      </c>
      <c r="D7186" s="270" t="s">
        <v>1406</v>
      </c>
      <c r="E7186" s="277" t="s">
        <v>1426</v>
      </c>
      <c r="F7186" s="279" t="s">
        <v>881</v>
      </c>
    </row>
    <row r="7187" spans="1:6" x14ac:dyDescent="0.3">
      <c r="A7187" s="264" t="str">
        <f t="shared" si="112"/>
        <v>TopekaKS</v>
      </c>
      <c r="B7187" s="269">
        <v>66614</v>
      </c>
      <c r="C7187" s="270" t="s">
        <v>1444</v>
      </c>
      <c r="D7187" s="270" t="s">
        <v>1406</v>
      </c>
      <c r="E7187" s="277" t="s">
        <v>1444</v>
      </c>
      <c r="F7187" s="279" t="s">
        <v>881</v>
      </c>
    </row>
    <row r="7188" spans="1:6" x14ac:dyDescent="0.3">
      <c r="A7188" s="264" t="str">
        <f t="shared" si="112"/>
        <v>LawrenceKS</v>
      </c>
      <c r="B7188" s="269">
        <v>66049</v>
      </c>
      <c r="C7188" s="270" t="s">
        <v>1428</v>
      </c>
      <c r="D7188" s="270" t="s">
        <v>1406</v>
      </c>
      <c r="E7188" s="277" t="s">
        <v>1428</v>
      </c>
      <c r="F7188" s="279" t="s">
        <v>881</v>
      </c>
    </row>
    <row r="7189" spans="1:6" x14ac:dyDescent="0.3">
      <c r="A7189" s="264" t="str">
        <f t="shared" si="112"/>
        <v>WichitaKS</v>
      </c>
      <c r="B7189" s="269">
        <v>67203</v>
      </c>
      <c r="C7189" s="270" t="s">
        <v>1446</v>
      </c>
      <c r="D7189" s="270" t="s">
        <v>1406</v>
      </c>
      <c r="E7189" s="277" t="s">
        <v>1446</v>
      </c>
      <c r="F7189" s="279" t="s">
        <v>881</v>
      </c>
    </row>
    <row r="7190" spans="1:6" x14ac:dyDescent="0.3">
      <c r="A7190" s="264" t="str">
        <f t="shared" si="112"/>
        <v>Garden CityKS</v>
      </c>
      <c r="B7190" s="269">
        <v>67846</v>
      </c>
      <c r="C7190" s="270" t="s">
        <v>1417</v>
      </c>
      <c r="D7190" s="270" t="s">
        <v>1406</v>
      </c>
      <c r="E7190" s="277" t="s">
        <v>1417</v>
      </c>
      <c r="F7190" s="279" t="s">
        <v>881</v>
      </c>
    </row>
    <row r="7191" spans="1:6" x14ac:dyDescent="0.3">
      <c r="A7191" s="264" t="str">
        <f t="shared" si="112"/>
        <v>Overland ParkKS</v>
      </c>
      <c r="B7191" s="269">
        <v>66213</v>
      </c>
      <c r="C7191" s="270" t="s">
        <v>5542</v>
      </c>
      <c r="D7191" s="270" t="s">
        <v>1406</v>
      </c>
      <c r="E7191" s="277" t="s">
        <v>1426</v>
      </c>
      <c r="F7191" s="279" t="s">
        <v>881</v>
      </c>
    </row>
    <row r="7192" spans="1:6" x14ac:dyDescent="0.3">
      <c r="A7192" s="264" t="str">
        <f t="shared" si="112"/>
        <v>LawrenceKS</v>
      </c>
      <c r="B7192" s="269">
        <v>66044</v>
      </c>
      <c r="C7192" s="270" t="s">
        <v>1428</v>
      </c>
      <c r="D7192" s="270" t="s">
        <v>1406</v>
      </c>
      <c r="E7192" s="277" t="s">
        <v>1428</v>
      </c>
      <c r="F7192" s="279" t="s">
        <v>881</v>
      </c>
    </row>
    <row r="7193" spans="1:6" x14ac:dyDescent="0.3">
      <c r="A7193" s="264" t="str">
        <f t="shared" si="112"/>
        <v>WichitaKS</v>
      </c>
      <c r="B7193" s="269">
        <v>67217</v>
      </c>
      <c r="C7193" s="270" t="s">
        <v>1446</v>
      </c>
      <c r="D7193" s="270" t="s">
        <v>1406</v>
      </c>
      <c r="E7193" s="277" t="s">
        <v>1446</v>
      </c>
      <c r="F7193" s="279" t="s">
        <v>881</v>
      </c>
    </row>
    <row r="7194" spans="1:6" x14ac:dyDescent="0.3">
      <c r="A7194" s="264" t="str">
        <f t="shared" si="112"/>
        <v>WichitaKS</v>
      </c>
      <c r="B7194" s="269">
        <v>67207</v>
      </c>
      <c r="C7194" s="270" t="s">
        <v>1446</v>
      </c>
      <c r="D7194" s="270" t="s">
        <v>1406</v>
      </c>
      <c r="E7194" s="277" t="s">
        <v>1446</v>
      </c>
      <c r="F7194" s="279" t="s">
        <v>881</v>
      </c>
    </row>
    <row r="7195" spans="1:6" x14ac:dyDescent="0.3">
      <c r="A7195" s="264" t="str">
        <f t="shared" si="112"/>
        <v>EmporiaKS</v>
      </c>
      <c r="B7195" s="269">
        <v>66801</v>
      </c>
      <c r="C7195" s="270" t="s">
        <v>1415</v>
      </c>
      <c r="D7195" s="270" t="s">
        <v>1406</v>
      </c>
      <c r="E7195" s="277" t="s">
        <v>1415</v>
      </c>
      <c r="F7195" s="279" t="s">
        <v>881</v>
      </c>
    </row>
    <row r="7196" spans="1:6" x14ac:dyDescent="0.3">
      <c r="A7196" s="264" t="str">
        <f t="shared" si="112"/>
        <v>DerbyKS</v>
      </c>
      <c r="B7196" s="269">
        <v>67037</v>
      </c>
      <c r="C7196" s="270" t="s">
        <v>3403</v>
      </c>
      <c r="D7196" s="270" t="s">
        <v>1406</v>
      </c>
      <c r="E7196" s="277" t="s">
        <v>1446</v>
      </c>
      <c r="F7196" s="279" t="s">
        <v>881</v>
      </c>
    </row>
    <row r="7197" spans="1:6" x14ac:dyDescent="0.3">
      <c r="A7197" s="264" t="str">
        <f t="shared" si="112"/>
        <v>Junction CityKS</v>
      </c>
      <c r="B7197" s="269">
        <v>66441</v>
      </c>
      <c r="C7197" s="270" t="s">
        <v>1424</v>
      </c>
      <c r="D7197" s="270" t="s">
        <v>1406</v>
      </c>
      <c r="E7197" s="277" t="s">
        <v>1424</v>
      </c>
      <c r="F7197" s="279" t="s">
        <v>881</v>
      </c>
    </row>
    <row r="7198" spans="1:6" x14ac:dyDescent="0.3">
      <c r="A7198" s="264" t="str">
        <f t="shared" si="112"/>
        <v>LenexaKS</v>
      </c>
      <c r="B7198" s="269">
        <v>66215</v>
      </c>
      <c r="C7198" s="270" t="s">
        <v>5544</v>
      </c>
      <c r="D7198" s="270" t="s">
        <v>1406</v>
      </c>
      <c r="E7198" s="277" t="s">
        <v>1426</v>
      </c>
      <c r="F7198" s="279" t="s">
        <v>881</v>
      </c>
    </row>
    <row r="7199" spans="1:6" x14ac:dyDescent="0.3">
      <c r="A7199" s="264" t="str">
        <f t="shared" si="112"/>
        <v>Dodge CityKS</v>
      </c>
      <c r="B7199" s="269">
        <v>67801</v>
      </c>
      <c r="C7199" s="270" t="s">
        <v>1413</v>
      </c>
      <c r="D7199" s="270" t="s">
        <v>1406</v>
      </c>
      <c r="E7199" s="277" t="s">
        <v>1413</v>
      </c>
      <c r="F7199" s="279" t="s">
        <v>881</v>
      </c>
    </row>
    <row r="7200" spans="1:6" x14ac:dyDescent="0.3">
      <c r="A7200" s="264" t="str">
        <f t="shared" si="112"/>
        <v>TopekaKS</v>
      </c>
      <c r="B7200" s="269">
        <v>66604</v>
      </c>
      <c r="C7200" s="270" t="s">
        <v>1444</v>
      </c>
      <c r="D7200" s="270" t="s">
        <v>1406</v>
      </c>
      <c r="E7200" s="277" t="s">
        <v>1444</v>
      </c>
      <c r="F7200" s="279" t="s">
        <v>881</v>
      </c>
    </row>
    <row r="7201" spans="1:6" x14ac:dyDescent="0.3">
      <c r="A7201" s="264" t="str">
        <f t="shared" si="112"/>
        <v>HaysKS</v>
      </c>
      <c r="B7201" s="269">
        <v>67601</v>
      </c>
      <c r="C7201" s="270" t="s">
        <v>1421</v>
      </c>
      <c r="D7201" s="270" t="s">
        <v>1406</v>
      </c>
      <c r="E7201" s="277" t="s">
        <v>1421</v>
      </c>
      <c r="F7201" s="279" t="s">
        <v>881</v>
      </c>
    </row>
    <row r="7202" spans="1:6" x14ac:dyDescent="0.3">
      <c r="A7202" s="264" t="str">
        <f t="shared" si="112"/>
        <v>Kansas CityKS</v>
      </c>
      <c r="B7202" s="269">
        <v>66102</v>
      </c>
      <c r="C7202" s="270" t="s">
        <v>1426</v>
      </c>
      <c r="D7202" s="270" t="s">
        <v>1406</v>
      </c>
      <c r="E7202" s="277" t="s">
        <v>1426</v>
      </c>
      <c r="F7202" s="279" t="s">
        <v>881</v>
      </c>
    </row>
    <row r="7203" spans="1:6" x14ac:dyDescent="0.3">
      <c r="A7203" s="264" t="str">
        <f t="shared" si="112"/>
        <v>PittsburgKS</v>
      </c>
      <c r="B7203" s="269">
        <v>66762</v>
      </c>
      <c r="C7203" s="270" t="s">
        <v>1439</v>
      </c>
      <c r="D7203" s="270" t="s">
        <v>1406</v>
      </c>
      <c r="E7203" s="277" t="s">
        <v>1439</v>
      </c>
      <c r="F7203" s="279" t="s">
        <v>881</v>
      </c>
    </row>
    <row r="7204" spans="1:6" x14ac:dyDescent="0.3">
      <c r="A7204" s="264" t="str">
        <f t="shared" si="112"/>
        <v>WichitaKS</v>
      </c>
      <c r="B7204" s="269">
        <v>67218</v>
      </c>
      <c r="C7204" s="270" t="s">
        <v>1446</v>
      </c>
      <c r="D7204" s="270" t="s">
        <v>1406</v>
      </c>
      <c r="E7204" s="277" t="s">
        <v>1446</v>
      </c>
      <c r="F7204" s="279" t="s">
        <v>881</v>
      </c>
    </row>
    <row r="7205" spans="1:6" x14ac:dyDescent="0.3">
      <c r="A7205" s="264" t="str">
        <f t="shared" si="112"/>
        <v>HutchinsonKS</v>
      </c>
      <c r="B7205" s="269">
        <v>67501</v>
      </c>
      <c r="C7205" s="270" t="s">
        <v>1423</v>
      </c>
      <c r="D7205" s="270" t="s">
        <v>1406</v>
      </c>
      <c r="E7205" s="277" t="s">
        <v>1423</v>
      </c>
      <c r="F7205" s="279" t="s">
        <v>881</v>
      </c>
    </row>
    <row r="7206" spans="1:6" x14ac:dyDescent="0.3">
      <c r="A7206" s="264" t="str">
        <f t="shared" si="112"/>
        <v>Kansas CityKS</v>
      </c>
      <c r="B7206" s="269">
        <v>66104</v>
      </c>
      <c r="C7206" s="270" t="s">
        <v>1426</v>
      </c>
      <c r="D7206" s="270" t="s">
        <v>1406</v>
      </c>
      <c r="E7206" s="277" t="s">
        <v>1426</v>
      </c>
      <c r="F7206" s="279" t="s">
        <v>881</v>
      </c>
    </row>
    <row r="7207" spans="1:6" x14ac:dyDescent="0.3">
      <c r="A7207" s="264" t="str">
        <f t="shared" si="112"/>
        <v>HutchinsonKS</v>
      </c>
      <c r="B7207" s="269">
        <v>67502</v>
      </c>
      <c r="C7207" s="270" t="s">
        <v>1423</v>
      </c>
      <c r="D7207" s="270" t="s">
        <v>1406</v>
      </c>
      <c r="E7207" s="277" t="s">
        <v>1423</v>
      </c>
      <c r="F7207" s="279" t="s">
        <v>881</v>
      </c>
    </row>
    <row r="7208" spans="1:6" x14ac:dyDescent="0.3">
      <c r="A7208" s="264" t="str">
        <f t="shared" si="112"/>
        <v>Overland ParkKS</v>
      </c>
      <c r="B7208" s="269">
        <v>66223</v>
      </c>
      <c r="C7208" s="270" t="s">
        <v>5542</v>
      </c>
      <c r="D7208" s="270" t="s">
        <v>1406</v>
      </c>
      <c r="E7208" s="277" t="s">
        <v>1426</v>
      </c>
      <c r="F7208" s="279" t="s">
        <v>881</v>
      </c>
    </row>
    <row r="7209" spans="1:6" x14ac:dyDescent="0.3">
      <c r="A7209" s="264" t="str">
        <f t="shared" si="112"/>
        <v>Prairie VillageKS</v>
      </c>
      <c r="B7209" s="269">
        <v>66208</v>
      </c>
      <c r="C7209" s="270" t="s">
        <v>5545</v>
      </c>
      <c r="D7209" s="270" t="s">
        <v>1406</v>
      </c>
      <c r="E7209" s="277" t="s">
        <v>1426</v>
      </c>
      <c r="F7209" s="279" t="s">
        <v>881</v>
      </c>
    </row>
    <row r="7210" spans="1:6" x14ac:dyDescent="0.3">
      <c r="A7210" s="264" t="str">
        <f t="shared" si="112"/>
        <v>Kansas CityKS</v>
      </c>
      <c r="B7210" s="269">
        <v>66109</v>
      </c>
      <c r="C7210" s="270" t="s">
        <v>1426</v>
      </c>
      <c r="D7210" s="270" t="s">
        <v>1406</v>
      </c>
      <c r="E7210" s="277" t="s">
        <v>1426</v>
      </c>
      <c r="F7210" s="279" t="s">
        <v>881</v>
      </c>
    </row>
    <row r="7211" spans="1:6" x14ac:dyDescent="0.3">
      <c r="A7211" s="264" t="str">
        <f t="shared" si="112"/>
        <v>WichitaKS</v>
      </c>
      <c r="B7211" s="269">
        <v>67216</v>
      </c>
      <c r="C7211" s="270" t="s">
        <v>1446</v>
      </c>
      <c r="D7211" s="270" t="s">
        <v>1406</v>
      </c>
      <c r="E7211" s="277" t="s">
        <v>1446</v>
      </c>
      <c r="F7211" s="279" t="s">
        <v>881</v>
      </c>
    </row>
    <row r="7212" spans="1:6" x14ac:dyDescent="0.3">
      <c r="A7212" s="264" t="str">
        <f t="shared" si="112"/>
        <v>ShawneeKS</v>
      </c>
      <c r="B7212" s="269">
        <v>66216</v>
      </c>
      <c r="C7212" s="270" t="s">
        <v>2045</v>
      </c>
      <c r="D7212" s="270" t="s">
        <v>1406</v>
      </c>
      <c r="E7212" s="277" t="s">
        <v>1426</v>
      </c>
      <c r="F7212" s="279" t="s">
        <v>881</v>
      </c>
    </row>
    <row r="7213" spans="1:6" x14ac:dyDescent="0.3">
      <c r="A7213" s="264" t="str">
        <f t="shared" si="112"/>
        <v>Overland ParkKS</v>
      </c>
      <c r="B7213" s="269">
        <v>66204</v>
      </c>
      <c r="C7213" s="270" t="s">
        <v>5542</v>
      </c>
      <c r="D7213" s="270" t="s">
        <v>1406</v>
      </c>
      <c r="E7213" s="277" t="s">
        <v>1426</v>
      </c>
      <c r="F7213" s="279" t="s">
        <v>881</v>
      </c>
    </row>
    <row r="7214" spans="1:6" x14ac:dyDescent="0.3">
      <c r="A7214" s="264" t="str">
        <f t="shared" si="112"/>
        <v>WichitaKS</v>
      </c>
      <c r="B7214" s="269">
        <v>67213</v>
      </c>
      <c r="C7214" s="270" t="s">
        <v>1446</v>
      </c>
      <c r="D7214" s="270" t="s">
        <v>1406</v>
      </c>
      <c r="E7214" s="277" t="s">
        <v>1446</v>
      </c>
      <c r="F7214" s="279" t="s">
        <v>881</v>
      </c>
    </row>
    <row r="7215" spans="1:6" x14ac:dyDescent="0.3">
      <c r="A7215" s="264" t="str">
        <f t="shared" si="112"/>
        <v>WichitaKS</v>
      </c>
      <c r="B7215" s="269">
        <v>67226</v>
      </c>
      <c r="C7215" s="270" t="s">
        <v>1446</v>
      </c>
      <c r="D7215" s="270" t="s">
        <v>1406</v>
      </c>
      <c r="E7215" s="277" t="s">
        <v>1446</v>
      </c>
      <c r="F7215" s="279" t="s">
        <v>881</v>
      </c>
    </row>
    <row r="7216" spans="1:6" x14ac:dyDescent="0.3">
      <c r="A7216" s="264" t="str">
        <f t="shared" si="112"/>
        <v>Kansas CityKS</v>
      </c>
      <c r="B7216" s="269">
        <v>66106</v>
      </c>
      <c r="C7216" s="270" t="s">
        <v>1426</v>
      </c>
      <c r="D7216" s="270" t="s">
        <v>1406</v>
      </c>
      <c r="E7216" s="277" t="s">
        <v>1426</v>
      </c>
      <c r="F7216" s="279" t="s">
        <v>881</v>
      </c>
    </row>
    <row r="7217" spans="1:6" x14ac:dyDescent="0.3">
      <c r="A7217" s="264" t="str">
        <f t="shared" si="112"/>
        <v>MissionKS</v>
      </c>
      <c r="B7217" s="269">
        <v>66202</v>
      </c>
      <c r="C7217" s="270" t="s">
        <v>5546</v>
      </c>
      <c r="D7217" s="270" t="s">
        <v>1406</v>
      </c>
      <c r="E7217" s="277" t="s">
        <v>1426</v>
      </c>
      <c r="F7217" s="279" t="s">
        <v>881</v>
      </c>
    </row>
    <row r="7218" spans="1:6" x14ac:dyDescent="0.3">
      <c r="A7218" s="264" t="str">
        <f t="shared" si="112"/>
        <v>NewtonKS</v>
      </c>
      <c r="B7218" s="269">
        <v>67114</v>
      </c>
      <c r="C7218" s="270" t="s">
        <v>1244</v>
      </c>
      <c r="D7218" s="270" t="s">
        <v>1406</v>
      </c>
      <c r="E7218" s="277" t="s">
        <v>1446</v>
      </c>
      <c r="F7218" s="279" t="s">
        <v>881</v>
      </c>
    </row>
    <row r="7219" spans="1:6" x14ac:dyDescent="0.3">
      <c r="A7219" s="264" t="str">
        <f t="shared" si="112"/>
        <v>ShawneeKS</v>
      </c>
      <c r="B7219" s="269">
        <v>66203</v>
      </c>
      <c r="C7219" s="270" t="s">
        <v>2045</v>
      </c>
      <c r="D7219" s="270" t="s">
        <v>1406</v>
      </c>
      <c r="E7219" s="277" t="s">
        <v>1426</v>
      </c>
      <c r="F7219" s="279" t="s">
        <v>881</v>
      </c>
    </row>
    <row r="7220" spans="1:6" x14ac:dyDescent="0.3">
      <c r="A7220" s="264" t="str">
        <f t="shared" si="112"/>
        <v>LawrenceKS</v>
      </c>
      <c r="B7220" s="269">
        <v>66047</v>
      </c>
      <c r="C7220" s="270" t="s">
        <v>1428</v>
      </c>
      <c r="D7220" s="270" t="s">
        <v>1406</v>
      </c>
      <c r="E7220" s="277" t="s">
        <v>1428</v>
      </c>
      <c r="F7220" s="279" t="s">
        <v>881</v>
      </c>
    </row>
    <row r="7221" spans="1:6" x14ac:dyDescent="0.3">
      <c r="A7221" s="264" t="str">
        <f t="shared" si="112"/>
        <v>GardnerKS</v>
      </c>
      <c r="B7221" s="269">
        <v>66030</v>
      </c>
      <c r="C7221" s="270" t="s">
        <v>4953</v>
      </c>
      <c r="D7221" s="270" t="s">
        <v>1406</v>
      </c>
      <c r="E7221" s="277" t="s">
        <v>1426</v>
      </c>
      <c r="F7221" s="279" t="s">
        <v>881</v>
      </c>
    </row>
    <row r="7222" spans="1:6" x14ac:dyDescent="0.3">
      <c r="A7222" s="264" t="str">
        <f t="shared" si="112"/>
        <v>LawrenceKS</v>
      </c>
      <c r="B7222" s="269">
        <v>66046</v>
      </c>
      <c r="C7222" s="270" t="s">
        <v>1428</v>
      </c>
      <c r="D7222" s="270" t="s">
        <v>1406</v>
      </c>
      <c r="E7222" s="277" t="s">
        <v>1428</v>
      </c>
      <c r="F7222" s="279" t="s">
        <v>881</v>
      </c>
    </row>
    <row r="7223" spans="1:6" x14ac:dyDescent="0.3">
      <c r="A7223" s="264" t="str">
        <f t="shared" si="112"/>
        <v>WichitaKS</v>
      </c>
      <c r="B7223" s="269">
        <v>67211</v>
      </c>
      <c r="C7223" s="270" t="s">
        <v>1446</v>
      </c>
      <c r="D7223" s="270" t="s">
        <v>1406</v>
      </c>
      <c r="E7223" s="277" t="s">
        <v>1446</v>
      </c>
      <c r="F7223" s="279" t="s">
        <v>881</v>
      </c>
    </row>
    <row r="7224" spans="1:6" x14ac:dyDescent="0.3">
      <c r="A7224" s="264" t="str">
        <f t="shared" si="112"/>
        <v>WichitaKS</v>
      </c>
      <c r="B7224" s="269">
        <v>67204</v>
      </c>
      <c r="C7224" s="270" t="s">
        <v>1446</v>
      </c>
      <c r="D7224" s="270" t="s">
        <v>1406</v>
      </c>
      <c r="E7224" s="277" t="s">
        <v>1446</v>
      </c>
      <c r="F7224" s="279" t="s">
        <v>881</v>
      </c>
    </row>
    <row r="7225" spans="1:6" x14ac:dyDescent="0.3">
      <c r="A7225" s="264" t="str">
        <f t="shared" si="112"/>
        <v>Overland ParkKS</v>
      </c>
      <c r="B7225" s="269">
        <v>66210</v>
      </c>
      <c r="C7225" s="270" t="s">
        <v>5542</v>
      </c>
      <c r="D7225" s="270" t="s">
        <v>1406</v>
      </c>
      <c r="E7225" s="277" t="s">
        <v>1426</v>
      </c>
      <c r="F7225" s="279" t="s">
        <v>881</v>
      </c>
    </row>
    <row r="7226" spans="1:6" x14ac:dyDescent="0.3">
      <c r="A7226" s="264" t="str">
        <f t="shared" si="112"/>
        <v>LeawoodKS</v>
      </c>
      <c r="B7226" s="269">
        <v>66209</v>
      </c>
      <c r="C7226" s="270" t="s">
        <v>5547</v>
      </c>
      <c r="D7226" s="270" t="s">
        <v>1406</v>
      </c>
      <c r="E7226" s="277" t="s">
        <v>1426</v>
      </c>
      <c r="F7226" s="279" t="s">
        <v>881</v>
      </c>
    </row>
    <row r="7227" spans="1:6" x14ac:dyDescent="0.3">
      <c r="A7227" s="264" t="str">
        <f t="shared" si="112"/>
        <v>WichitaKS</v>
      </c>
      <c r="B7227" s="269">
        <v>67208</v>
      </c>
      <c r="C7227" s="270" t="s">
        <v>1446</v>
      </c>
      <c r="D7227" s="270" t="s">
        <v>1406</v>
      </c>
      <c r="E7227" s="277" t="s">
        <v>1446</v>
      </c>
      <c r="F7227" s="279" t="s">
        <v>881</v>
      </c>
    </row>
    <row r="7228" spans="1:6" x14ac:dyDescent="0.3">
      <c r="A7228" s="264" t="str">
        <f t="shared" si="112"/>
        <v>TopekaKS</v>
      </c>
      <c r="B7228" s="269">
        <v>66605</v>
      </c>
      <c r="C7228" s="270" t="s">
        <v>1444</v>
      </c>
      <c r="D7228" s="270" t="s">
        <v>1406</v>
      </c>
      <c r="E7228" s="277" t="s">
        <v>1444</v>
      </c>
      <c r="F7228" s="279" t="s">
        <v>881</v>
      </c>
    </row>
    <row r="7229" spans="1:6" x14ac:dyDescent="0.3">
      <c r="A7229" s="264" t="str">
        <f t="shared" si="112"/>
        <v>Great BendKS</v>
      </c>
      <c r="B7229" s="269">
        <v>67530</v>
      </c>
      <c r="C7229" s="270" t="s">
        <v>1419</v>
      </c>
      <c r="D7229" s="270" t="s">
        <v>1406</v>
      </c>
      <c r="E7229" s="277" t="s">
        <v>1419</v>
      </c>
      <c r="F7229" s="279" t="s">
        <v>881</v>
      </c>
    </row>
    <row r="7230" spans="1:6" x14ac:dyDescent="0.3">
      <c r="A7230" s="264" t="str">
        <f t="shared" si="112"/>
        <v>Overland ParkKS</v>
      </c>
      <c r="B7230" s="269">
        <v>66221</v>
      </c>
      <c r="C7230" s="270" t="s">
        <v>5542</v>
      </c>
      <c r="D7230" s="270" t="s">
        <v>1406</v>
      </c>
      <c r="E7230" s="277" t="s">
        <v>1426</v>
      </c>
      <c r="F7230" s="279" t="s">
        <v>881</v>
      </c>
    </row>
    <row r="7231" spans="1:6" x14ac:dyDescent="0.3">
      <c r="A7231" s="264" t="str">
        <f t="shared" si="112"/>
        <v>WichitaKS</v>
      </c>
      <c r="B7231" s="269">
        <v>67206</v>
      </c>
      <c r="C7231" s="270" t="s">
        <v>1446</v>
      </c>
      <c r="D7231" s="270" t="s">
        <v>1406</v>
      </c>
      <c r="E7231" s="277" t="s">
        <v>1446</v>
      </c>
      <c r="F7231" s="279" t="s">
        <v>881</v>
      </c>
    </row>
    <row r="7232" spans="1:6" x14ac:dyDescent="0.3">
      <c r="A7232" s="264" t="str">
        <f t="shared" si="112"/>
        <v>LiberalKS</v>
      </c>
      <c r="B7232" s="269">
        <v>67901</v>
      </c>
      <c r="C7232" s="270" t="s">
        <v>1430</v>
      </c>
      <c r="D7232" s="270" t="s">
        <v>1406</v>
      </c>
      <c r="E7232" s="277" t="s">
        <v>1430</v>
      </c>
      <c r="F7232" s="279" t="s">
        <v>881</v>
      </c>
    </row>
    <row r="7233" spans="1:6" x14ac:dyDescent="0.3">
      <c r="A7233" s="264" t="str">
        <f t="shared" si="112"/>
        <v>WichitaKS</v>
      </c>
      <c r="B7233" s="269">
        <v>67205</v>
      </c>
      <c r="C7233" s="270" t="s">
        <v>1446</v>
      </c>
      <c r="D7233" s="270" t="s">
        <v>1406</v>
      </c>
      <c r="E7233" s="277" t="s">
        <v>1446</v>
      </c>
      <c r="F7233" s="279" t="s">
        <v>881</v>
      </c>
    </row>
    <row r="7234" spans="1:6" x14ac:dyDescent="0.3">
      <c r="A7234" s="264" t="str">
        <f t="shared" si="112"/>
        <v>ManhattanKS</v>
      </c>
      <c r="B7234" s="269">
        <v>66503</v>
      </c>
      <c r="C7234" s="270" t="s">
        <v>1432</v>
      </c>
      <c r="D7234" s="270" t="s">
        <v>1406</v>
      </c>
      <c r="E7234" s="277" t="s">
        <v>1432</v>
      </c>
      <c r="F7234" s="279" t="s">
        <v>881</v>
      </c>
    </row>
    <row r="7235" spans="1:6" x14ac:dyDescent="0.3">
      <c r="A7235" s="264" t="str">
        <f t="shared" si="112"/>
        <v>El DoradoKS</v>
      </c>
      <c r="B7235" s="269">
        <v>67042</v>
      </c>
      <c r="C7235" s="270" t="s">
        <v>962</v>
      </c>
      <c r="D7235" s="270" t="s">
        <v>1406</v>
      </c>
      <c r="E7235" s="277" t="s">
        <v>1446</v>
      </c>
      <c r="F7235" s="279" t="s">
        <v>881</v>
      </c>
    </row>
    <row r="7236" spans="1:6" x14ac:dyDescent="0.3">
      <c r="A7236" s="264" t="str">
        <f t="shared" ref="A7236:A7299" si="113">CONCATENATE(C7236,D7236)</f>
        <v>McPhersonKS</v>
      </c>
      <c r="B7236" s="269">
        <v>67460</v>
      </c>
      <c r="C7236" s="270" t="s">
        <v>1433</v>
      </c>
      <c r="D7236" s="270" t="s">
        <v>1406</v>
      </c>
      <c r="E7236" s="277" t="s">
        <v>1433</v>
      </c>
      <c r="F7236" s="279" t="s">
        <v>881</v>
      </c>
    </row>
    <row r="7237" spans="1:6" x14ac:dyDescent="0.3">
      <c r="A7237" s="264" t="str">
        <f t="shared" si="113"/>
        <v>Arkansas CityKS</v>
      </c>
      <c r="B7237" s="269">
        <v>67005</v>
      </c>
      <c r="C7237" s="270" t="s">
        <v>5548</v>
      </c>
      <c r="D7237" s="270" t="s">
        <v>1406</v>
      </c>
      <c r="E7237" s="277" t="s">
        <v>1407</v>
      </c>
      <c r="F7237" s="279" t="s">
        <v>881</v>
      </c>
    </row>
    <row r="7238" spans="1:6" x14ac:dyDescent="0.3">
      <c r="A7238" s="264" t="str">
        <f t="shared" si="113"/>
        <v>OttawaKS</v>
      </c>
      <c r="B7238" s="269">
        <v>66067</v>
      </c>
      <c r="C7238" s="270" t="s">
        <v>1435</v>
      </c>
      <c r="D7238" s="270" t="s">
        <v>1406</v>
      </c>
      <c r="E7238" s="277" t="s">
        <v>1435</v>
      </c>
      <c r="F7238" s="279" t="s">
        <v>881</v>
      </c>
    </row>
    <row r="7239" spans="1:6" x14ac:dyDescent="0.3">
      <c r="A7239" s="264" t="str">
        <f t="shared" si="113"/>
        <v>WichitaKS</v>
      </c>
      <c r="B7239" s="269">
        <v>67214</v>
      </c>
      <c r="C7239" s="270" t="s">
        <v>1446</v>
      </c>
      <c r="D7239" s="270" t="s">
        <v>1406</v>
      </c>
      <c r="E7239" s="277" t="s">
        <v>1446</v>
      </c>
      <c r="F7239" s="279" t="s">
        <v>881</v>
      </c>
    </row>
    <row r="7240" spans="1:6" x14ac:dyDescent="0.3">
      <c r="A7240" s="264" t="str">
        <f t="shared" si="113"/>
        <v>WinfieldKS</v>
      </c>
      <c r="B7240" s="269">
        <v>67156</v>
      </c>
      <c r="C7240" s="270" t="s">
        <v>4814</v>
      </c>
      <c r="D7240" s="270" t="s">
        <v>1406</v>
      </c>
      <c r="E7240" s="277" t="s">
        <v>1407</v>
      </c>
      <c r="F7240" s="279" t="s">
        <v>881</v>
      </c>
    </row>
    <row r="7241" spans="1:6" x14ac:dyDescent="0.3">
      <c r="A7241" s="264" t="str">
        <f t="shared" si="113"/>
        <v>Kansas CityKS</v>
      </c>
      <c r="B7241" s="269">
        <v>66103</v>
      </c>
      <c r="C7241" s="270" t="s">
        <v>1426</v>
      </c>
      <c r="D7241" s="270" t="s">
        <v>1406</v>
      </c>
      <c r="E7241" s="277" t="s">
        <v>1426</v>
      </c>
      <c r="F7241" s="279" t="s">
        <v>881</v>
      </c>
    </row>
    <row r="7242" spans="1:6" x14ac:dyDescent="0.3">
      <c r="A7242" s="264" t="str">
        <f t="shared" si="113"/>
        <v>Roeland ParkKS</v>
      </c>
      <c r="B7242" s="269">
        <v>66205</v>
      </c>
      <c r="C7242" s="270" t="s">
        <v>5549</v>
      </c>
      <c r="D7242" s="270" t="s">
        <v>1406</v>
      </c>
      <c r="E7242" s="277" t="s">
        <v>1426</v>
      </c>
      <c r="F7242" s="279" t="s">
        <v>881</v>
      </c>
    </row>
    <row r="7243" spans="1:6" x14ac:dyDescent="0.3">
      <c r="A7243" s="264" t="str">
        <f t="shared" si="113"/>
        <v>Overland ParkKS</v>
      </c>
      <c r="B7243" s="269">
        <v>66207</v>
      </c>
      <c r="C7243" s="270" t="s">
        <v>5542</v>
      </c>
      <c r="D7243" s="270" t="s">
        <v>1406</v>
      </c>
      <c r="E7243" s="277" t="s">
        <v>1426</v>
      </c>
      <c r="F7243" s="279" t="s">
        <v>881</v>
      </c>
    </row>
    <row r="7244" spans="1:6" x14ac:dyDescent="0.3">
      <c r="A7244" s="264" t="str">
        <f t="shared" si="113"/>
        <v>AndoverKS</v>
      </c>
      <c r="B7244" s="269">
        <v>67002</v>
      </c>
      <c r="C7244" s="270" t="s">
        <v>3528</v>
      </c>
      <c r="D7244" s="270" t="s">
        <v>1406</v>
      </c>
      <c r="E7244" s="277" t="s">
        <v>1446</v>
      </c>
      <c r="F7244" s="279" t="s">
        <v>881</v>
      </c>
    </row>
    <row r="7245" spans="1:6" x14ac:dyDescent="0.3">
      <c r="A7245" s="264" t="str">
        <f t="shared" si="113"/>
        <v>LenexaKS</v>
      </c>
      <c r="B7245" s="269">
        <v>66219</v>
      </c>
      <c r="C7245" s="270" t="s">
        <v>5544</v>
      </c>
      <c r="D7245" s="270" t="s">
        <v>1406</v>
      </c>
      <c r="E7245" s="277" t="s">
        <v>1426</v>
      </c>
      <c r="F7245" s="279" t="s">
        <v>881</v>
      </c>
    </row>
    <row r="7246" spans="1:6" x14ac:dyDescent="0.3">
      <c r="A7246" s="264" t="str">
        <f t="shared" si="113"/>
        <v>WichitaKS</v>
      </c>
      <c r="B7246" s="269">
        <v>67220</v>
      </c>
      <c r="C7246" s="270" t="s">
        <v>1446</v>
      </c>
      <c r="D7246" s="270" t="s">
        <v>1406</v>
      </c>
      <c r="E7246" s="277" t="s">
        <v>1446</v>
      </c>
      <c r="F7246" s="279" t="s">
        <v>881</v>
      </c>
    </row>
    <row r="7247" spans="1:6" x14ac:dyDescent="0.3">
      <c r="A7247" s="264" t="str">
        <f t="shared" si="113"/>
        <v>IndependenceKS</v>
      </c>
      <c r="B7247" s="269">
        <v>67301</v>
      </c>
      <c r="C7247" s="270" t="s">
        <v>5550</v>
      </c>
      <c r="D7247" s="270" t="s">
        <v>1406</v>
      </c>
      <c r="E7247" s="277" t="s">
        <v>1411</v>
      </c>
      <c r="F7247" s="279" t="s">
        <v>881</v>
      </c>
    </row>
    <row r="7248" spans="1:6" x14ac:dyDescent="0.3">
      <c r="A7248" s="264" t="str">
        <f t="shared" si="113"/>
        <v>TopekaKS</v>
      </c>
      <c r="B7248" s="269">
        <v>66606</v>
      </c>
      <c r="C7248" s="270" t="s">
        <v>1444</v>
      </c>
      <c r="D7248" s="270" t="s">
        <v>1406</v>
      </c>
      <c r="E7248" s="277" t="s">
        <v>1444</v>
      </c>
      <c r="F7248" s="279" t="s">
        <v>881</v>
      </c>
    </row>
    <row r="7249" spans="1:6" x14ac:dyDescent="0.3">
      <c r="A7249" s="264" t="str">
        <f t="shared" si="113"/>
        <v>Kansas CityKS</v>
      </c>
      <c r="B7249" s="269">
        <v>66112</v>
      </c>
      <c r="C7249" s="270" t="s">
        <v>1426</v>
      </c>
      <c r="D7249" s="270" t="s">
        <v>1406</v>
      </c>
      <c r="E7249" s="277" t="s">
        <v>1426</v>
      </c>
      <c r="F7249" s="279" t="s">
        <v>881</v>
      </c>
    </row>
    <row r="7250" spans="1:6" x14ac:dyDescent="0.3">
      <c r="A7250" s="264" t="str">
        <f t="shared" si="113"/>
        <v>Overland ParkKS</v>
      </c>
      <c r="B7250" s="269">
        <v>66214</v>
      </c>
      <c r="C7250" s="270" t="s">
        <v>5542</v>
      </c>
      <c r="D7250" s="270" t="s">
        <v>1406</v>
      </c>
      <c r="E7250" s="277" t="s">
        <v>1426</v>
      </c>
      <c r="F7250" s="279" t="s">
        <v>881</v>
      </c>
    </row>
    <row r="7251" spans="1:6" x14ac:dyDescent="0.3">
      <c r="A7251" s="264" t="str">
        <f t="shared" si="113"/>
        <v>AugustaKS</v>
      </c>
      <c r="B7251" s="269">
        <v>67010</v>
      </c>
      <c r="C7251" s="270" t="s">
        <v>3960</v>
      </c>
      <c r="D7251" s="270" t="s">
        <v>1406</v>
      </c>
      <c r="E7251" s="277" t="s">
        <v>1446</v>
      </c>
      <c r="F7251" s="279" t="s">
        <v>881</v>
      </c>
    </row>
    <row r="7252" spans="1:6" x14ac:dyDescent="0.3">
      <c r="A7252" s="264" t="str">
        <f t="shared" si="113"/>
        <v>ParsonsKS</v>
      </c>
      <c r="B7252" s="269">
        <v>67357</v>
      </c>
      <c r="C7252" s="270" t="s">
        <v>1437</v>
      </c>
      <c r="D7252" s="270" t="s">
        <v>1406</v>
      </c>
      <c r="E7252" s="277" t="s">
        <v>1437</v>
      </c>
      <c r="F7252" s="279" t="s">
        <v>881</v>
      </c>
    </row>
    <row r="7253" spans="1:6" x14ac:dyDescent="0.3">
      <c r="A7253" s="264" t="str">
        <f t="shared" si="113"/>
        <v>HaysvilleKS</v>
      </c>
      <c r="B7253" s="269">
        <v>67060</v>
      </c>
      <c r="C7253" s="270" t="s">
        <v>5551</v>
      </c>
      <c r="D7253" s="270" t="s">
        <v>1406</v>
      </c>
      <c r="E7253" s="277" t="s">
        <v>1446</v>
      </c>
      <c r="F7253" s="279" t="s">
        <v>881</v>
      </c>
    </row>
    <row r="7254" spans="1:6" x14ac:dyDescent="0.3">
      <c r="A7254" s="264" t="str">
        <f t="shared" si="113"/>
        <v>WichitaKS</v>
      </c>
      <c r="B7254" s="269">
        <v>67209</v>
      </c>
      <c r="C7254" s="270" t="s">
        <v>1446</v>
      </c>
      <c r="D7254" s="270" t="s">
        <v>1406</v>
      </c>
      <c r="E7254" s="277" t="s">
        <v>1446</v>
      </c>
      <c r="F7254" s="279" t="s">
        <v>881</v>
      </c>
    </row>
    <row r="7255" spans="1:6" x14ac:dyDescent="0.3">
      <c r="A7255" s="264" t="str">
        <f t="shared" si="113"/>
        <v>CoffeyvilleKS</v>
      </c>
      <c r="B7255" s="269">
        <v>67337</v>
      </c>
      <c r="C7255" s="270" t="s">
        <v>1411</v>
      </c>
      <c r="D7255" s="270" t="s">
        <v>1406</v>
      </c>
      <c r="E7255" s="277" t="s">
        <v>1411</v>
      </c>
      <c r="F7255" s="279" t="s">
        <v>881</v>
      </c>
    </row>
    <row r="7256" spans="1:6" x14ac:dyDescent="0.3">
      <c r="A7256" s="264" t="str">
        <f t="shared" si="113"/>
        <v>AtchisonKS</v>
      </c>
      <c r="B7256" s="269">
        <v>66002</v>
      </c>
      <c r="C7256" s="270" t="s">
        <v>1409</v>
      </c>
      <c r="D7256" s="270" t="s">
        <v>1406</v>
      </c>
      <c r="E7256" s="277" t="s">
        <v>1409</v>
      </c>
      <c r="F7256" s="279" t="s">
        <v>881</v>
      </c>
    </row>
    <row r="7257" spans="1:6" x14ac:dyDescent="0.3">
      <c r="A7257" s="264" t="str">
        <f t="shared" si="113"/>
        <v>PaolaKS</v>
      </c>
      <c r="B7257" s="269">
        <v>66071</v>
      </c>
      <c r="C7257" s="270" t="s">
        <v>5552</v>
      </c>
      <c r="D7257" s="270" t="s">
        <v>1406</v>
      </c>
      <c r="E7257" s="277" t="s">
        <v>1426</v>
      </c>
      <c r="F7257" s="279" t="s">
        <v>881</v>
      </c>
    </row>
    <row r="7258" spans="1:6" x14ac:dyDescent="0.3">
      <c r="A7258" s="264" t="str">
        <f t="shared" si="113"/>
        <v>WichitaKS</v>
      </c>
      <c r="B7258" s="269">
        <v>67235</v>
      </c>
      <c r="C7258" s="270" t="s">
        <v>1446</v>
      </c>
      <c r="D7258" s="270" t="s">
        <v>1406</v>
      </c>
      <c r="E7258" s="277" t="s">
        <v>1446</v>
      </c>
      <c r="F7258" s="279" t="s">
        <v>881</v>
      </c>
    </row>
    <row r="7259" spans="1:6" x14ac:dyDescent="0.3">
      <c r="A7259" s="264" t="str">
        <f t="shared" si="113"/>
        <v>LeawoodKS</v>
      </c>
      <c r="B7259" s="269">
        <v>66224</v>
      </c>
      <c r="C7259" s="270" t="s">
        <v>5547</v>
      </c>
      <c r="D7259" s="270" t="s">
        <v>1406</v>
      </c>
      <c r="E7259" s="277" t="s">
        <v>1426</v>
      </c>
      <c r="F7259" s="279" t="s">
        <v>881</v>
      </c>
    </row>
    <row r="7260" spans="1:6" x14ac:dyDescent="0.3">
      <c r="A7260" s="264" t="str">
        <f t="shared" si="113"/>
        <v>TopekaKS</v>
      </c>
      <c r="B7260" s="269">
        <v>66611</v>
      </c>
      <c r="C7260" s="270" t="s">
        <v>1444</v>
      </c>
      <c r="D7260" s="270" t="s">
        <v>1406</v>
      </c>
      <c r="E7260" s="277" t="s">
        <v>1444</v>
      </c>
      <c r="F7260" s="279" t="s">
        <v>881</v>
      </c>
    </row>
    <row r="7261" spans="1:6" x14ac:dyDescent="0.3">
      <c r="A7261" s="264" t="str">
        <f t="shared" si="113"/>
        <v>ShawneeKS</v>
      </c>
      <c r="B7261" s="269">
        <v>66226</v>
      </c>
      <c r="C7261" s="270" t="s">
        <v>2045</v>
      </c>
      <c r="D7261" s="270" t="s">
        <v>1406</v>
      </c>
      <c r="E7261" s="277" t="s">
        <v>1426</v>
      </c>
      <c r="F7261" s="279" t="s">
        <v>881</v>
      </c>
    </row>
    <row r="7262" spans="1:6" x14ac:dyDescent="0.3">
      <c r="A7262" s="264" t="str">
        <f t="shared" si="113"/>
        <v>Park CityKS</v>
      </c>
      <c r="B7262" s="269">
        <v>67219</v>
      </c>
      <c r="C7262" s="270" t="s">
        <v>5553</v>
      </c>
      <c r="D7262" s="270" t="s">
        <v>1406</v>
      </c>
      <c r="E7262" s="277" t="s">
        <v>1446</v>
      </c>
      <c r="F7262" s="279" t="s">
        <v>881</v>
      </c>
    </row>
    <row r="7263" spans="1:6" x14ac:dyDescent="0.3">
      <c r="A7263" s="264" t="str">
        <f t="shared" si="113"/>
        <v>LeawoodKS</v>
      </c>
      <c r="B7263" s="269">
        <v>66206</v>
      </c>
      <c r="C7263" s="270" t="s">
        <v>5547</v>
      </c>
      <c r="D7263" s="270" t="s">
        <v>1406</v>
      </c>
      <c r="E7263" s="277" t="s">
        <v>1426</v>
      </c>
      <c r="F7263" s="279" t="s">
        <v>881</v>
      </c>
    </row>
    <row r="7264" spans="1:6" x14ac:dyDescent="0.3">
      <c r="A7264" s="264" t="str">
        <f t="shared" si="113"/>
        <v>WichitaKS</v>
      </c>
      <c r="B7264" s="269">
        <v>67230</v>
      </c>
      <c r="C7264" s="270" t="s">
        <v>1446</v>
      </c>
      <c r="D7264" s="270" t="s">
        <v>1406</v>
      </c>
      <c r="E7264" s="277" t="s">
        <v>1446</v>
      </c>
      <c r="F7264" s="279" t="s">
        <v>881</v>
      </c>
    </row>
    <row r="7265" spans="1:6" x14ac:dyDescent="0.3">
      <c r="A7265" s="264" t="str">
        <f t="shared" si="113"/>
        <v>Bonner SpringsKS</v>
      </c>
      <c r="B7265" s="269">
        <v>66012</v>
      </c>
      <c r="C7265" s="270" t="s">
        <v>5554</v>
      </c>
      <c r="D7265" s="270" t="s">
        <v>1406</v>
      </c>
      <c r="E7265" s="277" t="s">
        <v>1426</v>
      </c>
      <c r="F7265" s="279" t="s">
        <v>881</v>
      </c>
    </row>
    <row r="7266" spans="1:6" x14ac:dyDescent="0.3">
      <c r="A7266" s="264" t="str">
        <f t="shared" si="113"/>
        <v>Spring HillKS</v>
      </c>
      <c r="B7266" s="269">
        <v>66083</v>
      </c>
      <c r="C7266" s="270" t="s">
        <v>3653</v>
      </c>
      <c r="D7266" s="270" t="s">
        <v>1406</v>
      </c>
      <c r="E7266" s="277" t="s">
        <v>1426</v>
      </c>
      <c r="F7266" s="279" t="s">
        <v>881</v>
      </c>
    </row>
    <row r="7267" spans="1:6" x14ac:dyDescent="0.3">
      <c r="A7267" s="264" t="str">
        <f t="shared" si="113"/>
        <v>TonganoxieKS</v>
      </c>
      <c r="B7267" s="269">
        <v>66086</v>
      </c>
      <c r="C7267" s="270" t="s">
        <v>5555</v>
      </c>
      <c r="D7267" s="270" t="s">
        <v>1406</v>
      </c>
      <c r="E7267" s="277" t="s">
        <v>1426</v>
      </c>
      <c r="F7267" s="279" t="s">
        <v>881</v>
      </c>
    </row>
    <row r="7268" spans="1:6" x14ac:dyDescent="0.3">
      <c r="A7268" s="264" t="str">
        <f t="shared" si="113"/>
        <v>WellingtonKS</v>
      </c>
      <c r="B7268" s="269">
        <v>67152</v>
      </c>
      <c r="C7268" s="270" t="s">
        <v>3303</v>
      </c>
      <c r="D7268" s="270" t="s">
        <v>1406</v>
      </c>
      <c r="E7268" s="277" t="s">
        <v>1446</v>
      </c>
      <c r="F7268" s="279" t="s">
        <v>881</v>
      </c>
    </row>
    <row r="7269" spans="1:6" x14ac:dyDescent="0.3">
      <c r="A7269" s="264" t="str">
        <f t="shared" si="113"/>
        <v>Valley CenterKS</v>
      </c>
      <c r="B7269" s="269">
        <v>67147</v>
      </c>
      <c r="C7269" s="270" t="s">
        <v>2773</v>
      </c>
      <c r="D7269" s="270" t="s">
        <v>1406</v>
      </c>
      <c r="E7269" s="277" t="s">
        <v>1446</v>
      </c>
      <c r="F7269" s="279" t="s">
        <v>881</v>
      </c>
    </row>
    <row r="7270" spans="1:6" x14ac:dyDescent="0.3">
      <c r="A7270" s="264" t="str">
        <f t="shared" si="113"/>
        <v>Overland ParkKS</v>
      </c>
      <c r="B7270" s="269">
        <v>66085</v>
      </c>
      <c r="C7270" s="270" t="s">
        <v>5542</v>
      </c>
      <c r="D7270" s="270" t="s">
        <v>1406</v>
      </c>
      <c r="E7270" s="277" t="s">
        <v>1426</v>
      </c>
      <c r="F7270" s="279" t="s">
        <v>881</v>
      </c>
    </row>
    <row r="7271" spans="1:6" x14ac:dyDescent="0.3">
      <c r="A7271" s="264" t="str">
        <f t="shared" si="113"/>
        <v>TopekaKS</v>
      </c>
      <c r="B7271" s="269">
        <v>66607</v>
      </c>
      <c r="C7271" s="270" t="s">
        <v>1444</v>
      </c>
      <c r="D7271" s="270" t="s">
        <v>1406</v>
      </c>
      <c r="E7271" s="277" t="s">
        <v>1444</v>
      </c>
      <c r="F7271" s="279" t="s">
        <v>881</v>
      </c>
    </row>
    <row r="7272" spans="1:6" x14ac:dyDescent="0.3">
      <c r="A7272" s="264" t="str">
        <f t="shared" si="113"/>
        <v>TopekaKS</v>
      </c>
      <c r="B7272" s="269">
        <v>66610</v>
      </c>
      <c r="C7272" s="270" t="s">
        <v>1444</v>
      </c>
      <c r="D7272" s="270" t="s">
        <v>1406</v>
      </c>
      <c r="E7272" s="277" t="s">
        <v>1444</v>
      </c>
      <c r="F7272" s="279" t="s">
        <v>881</v>
      </c>
    </row>
    <row r="7273" spans="1:6" x14ac:dyDescent="0.3">
      <c r="A7273" s="264" t="str">
        <f t="shared" si="113"/>
        <v>BasehorKS</v>
      </c>
      <c r="B7273" s="269">
        <v>66007</v>
      </c>
      <c r="C7273" s="270" t="s">
        <v>5556</v>
      </c>
      <c r="D7273" s="270" t="s">
        <v>1406</v>
      </c>
      <c r="E7273" s="277" t="s">
        <v>1426</v>
      </c>
      <c r="F7273" s="279" t="s">
        <v>881</v>
      </c>
    </row>
    <row r="7274" spans="1:6" x14ac:dyDescent="0.3">
      <c r="A7274" s="264" t="str">
        <f t="shared" si="113"/>
        <v>TopekaKS</v>
      </c>
      <c r="B7274" s="269">
        <v>66618</v>
      </c>
      <c r="C7274" s="270" t="s">
        <v>1444</v>
      </c>
      <c r="D7274" s="270" t="s">
        <v>1406</v>
      </c>
      <c r="E7274" s="277" t="s">
        <v>1444</v>
      </c>
      <c r="F7274" s="279" t="s">
        <v>881</v>
      </c>
    </row>
    <row r="7275" spans="1:6" x14ac:dyDescent="0.3">
      <c r="A7275" s="264" t="str">
        <f t="shared" si="113"/>
        <v>Kansas CityKS</v>
      </c>
      <c r="B7275" s="269">
        <v>66111</v>
      </c>
      <c r="C7275" s="270" t="s">
        <v>1426</v>
      </c>
      <c r="D7275" s="270" t="s">
        <v>1406</v>
      </c>
      <c r="E7275" s="277" t="s">
        <v>1426</v>
      </c>
      <c r="F7275" s="279" t="s">
        <v>881</v>
      </c>
    </row>
    <row r="7276" spans="1:6" x14ac:dyDescent="0.3">
      <c r="A7276" s="264" t="str">
        <f t="shared" si="113"/>
        <v>WamegoKS</v>
      </c>
      <c r="B7276" s="269">
        <v>66547</v>
      </c>
      <c r="C7276" s="270" t="s">
        <v>5557</v>
      </c>
      <c r="D7276" s="270" t="s">
        <v>1406</v>
      </c>
      <c r="E7276" s="277" t="s">
        <v>1432</v>
      </c>
      <c r="F7276" s="279" t="s">
        <v>881</v>
      </c>
    </row>
    <row r="7277" spans="1:6" x14ac:dyDescent="0.3">
      <c r="A7277" s="264" t="str">
        <f t="shared" si="113"/>
        <v>TopekaKS</v>
      </c>
      <c r="B7277" s="269">
        <v>66617</v>
      </c>
      <c r="C7277" s="270" t="s">
        <v>1444</v>
      </c>
      <c r="D7277" s="270" t="s">
        <v>1406</v>
      </c>
      <c r="E7277" s="277" t="s">
        <v>1444</v>
      </c>
      <c r="F7277" s="279" t="s">
        <v>881</v>
      </c>
    </row>
    <row r="7278" spans="1:6" x14ac:dyDescent="0.3">
      <c r="A7278" s="264" t="str">
        <f t="shared" si="113"/>
        <v>LansingKS</v>
      </c>
      <c r="B7278" s="269">
        <v>66043</v>
      </c>
      <c r="C7278" s="270" t="s">
        <v>4706</v>
      </c>
      <c r="D7278" s="270" t="s">
        <v>1406</v>
      </c>
      <c r="E7278" s="277" t="s">
        <v>1426</v>
      </c>
      <c r="F7278" s="279" t="s">
        <v>881</v>
      </c>
    </row>
    <row r="7279" spans="1:6" x14ac:dyDescent="0.3">
      <c r="A7279" s="264" t="str">
        <f t="shared" si="113"/>
        <v>WichitaKS</v>
      </c>
      <c r="B7279" s="269">
        <v>67210</v>
      </c>
      <c r="C7279" s="270" t="s">
        <v>1446</v>
      </c>
      <c r="D7279" s="270" t="s">
        <v>1406</v>
      </c>
      <c r="E7279" s="277" t="s">
        <v>1446</v>
      </c>
      <c r="F7279" s="279" t="s">
        <v>881</v>
      </c>
    </row>
    <row r="7280" spans="1:6" x14ac:dyDescent="0.3">
      <c r="A7280" s="264" t="str">
        <f t="shared" si="113"/>
        <v>MulvaneKS</v>
      </c>
      <c r="B7280" s="269">
        <v>67110</v>
      </c>
      <c r="C7280" s="270" t="s">
        <v>5558</v>
      </c>
      <c r="D7280" s="270" t="s">
        <v>1406</v>
      </c>
      <c r="E7280" s="277" t="s">
        <v>1446</v>
      </c>
      <c r="F7280" s="279" t="s">
        <v>881</v>
      </c>
    </row>
    <row r="7281" spans="1:6" x14ac:dyDescent="0.3">
      <c r="A7281" s="264" t="str">
        <f t="shared" si="113"/>
        <v>TopekaKS</v>
      </c>
      <c r="B7281" s="269">
        <v>66609</v>
      </c>
      <c r="C7281" s="270" t="s">
        <v>1444</v>
      </c>
      <c r="D7281" s="270" t="s">
        <v>1406</v>
      </c>
      <c r="E7281" s="277" t="s">
        <v>1444</v>
      </c>
      <c r="F7281" s="279" t="s">
        <v>881</v>
      </c>
    </row>
    <row r="7282" spans="1:6" x14ac:dyDescent="0.3">
      <c r="A7282" s="264" t="str">
        <f t="shared" si="113"/>
        <v>LouisburgKS</v>
      </c>
      <c r="B7282" s="269">
        <v>66053</v>
      </c>
      <c r="C7282" s="270" t="s">
        <v>5559</v>
      </c>
      <c r="D7282" s="270" t="s">
        <v>1406</v>
      </c>
      <c r="E7282" s="277" t="s">
        <v>1426</v>
      </c>
      <c r="F7282" s="279" t="s">
        <v>881</v>
      </c>
    </row>
    <row r="7283" spans="1:6" x14ac:dyDescent="0.3">
      <c r="A7283" s="264" t="str">
        <f t="shared" si="113"/>
        <v>GoddardKS</v>
      </c>
      <c r="B7283" s="269">
        <v>67052</v>
      </c>
      <c r="C7283" s="270" t="s">
        <v>5560</v>
      </c>
      <c r="D7283" s="270" t="s">
        <v>1406</v>
      </c>
      <c r="E7283" s="277" t="s">
        <v>1446</v>
      </c>
      <c r="F7283" s="279" t="s">
        <v>881</v>
      </c>
    </row>
    <row r="7284" spans="1:6" x14ac:dyDescent="0.3">
      <c r="A7284" s="264" t="str">
        <f t="shared" si="113"/>
        <v>LenexaKS</v>
      </c>
      <c r="B7284" s="269">
        <v>66227</v>
      </c>
      <c r="C7284" s="270" t="s">
        <v>5544</v>
      </c>
      <c r="D7284" s="270" t="s">
        <v>1406</v>
      </c>
      <c r="E7284" s="277" t="s">
        <v>1426</v>
      </c>
      <c r="F7284" s="279" t="s">
        <v>881</v>
      </c>
    </row>
    <row r="7285" spans="1:6" x14ac:dyDescent="0.3">
      <c r="A7285" s="264" t="str">
        <f t="shared" si="113"/>
        <v>EudoraKS</v>
      </c>
      <c r="B7285" s="269">
        <v>66025</v>
      </c>
      <c r="C7285" s="270" t="s">
        <v>5561</v>
      </c>
      <c r="D7285" s="270" t="s">
        <v>1406</v>
      </c>
      <c r="E7285" s="277" t="s">
        <v>1428</v>
      </c>
      <c r="F7285" s="279" t="s">
        <v>881</v>
      </c>
    </row>
    <row r="7286" spans="1:6" x14ac:dyDescent="0.3">
      <c r="A7286" s="264" t="str">
        <f t="shared" si="113"/>
        <v>ShawneeKS</v>
      </c>
      <c r="B7286" s="269">
        <v>66218</v>
      </c>
      <c r="C7286" s="270" t="s">
        <v>2045</v>
      </c>
      <c r="D7286" s="270" t="s">
        <v>1406</v>
      </c>
      <c r="E7286" s="277" t="s">
        <v>1426</v>
      </c>
      <c r="F7286" s="279" t="s">
        <v>881</v>
      </c>
    </row>
    <row r="7287" spans="1:6" x14ac:dyDescent="0.3">
      <c r="A7287" s="264" t="str">
        <f t="shared" si="113"/>
        <v>LenexaKS</v>
      </c>
      <c r="B7287" s="269">
        <v>66220</v>
      </c>
      <c r="C7287" s="270" t="s">
        <v>5544</v>
      </c>
      <c r="D7287" s="270" t="s">
        <v>1406</v>
      </c>
      <c r="E7287" s="277" t="s">
        <v>1426</v>
      </c>
      <c r="F7287" s="279" t="s">
        <v>881</v>
      </c>
    </row>
    <row r="7288" spans="1:6" x14ac:dyDescent="0.3">
      <c r="A7288" s="264" t="str">
        <f t="shared" si="113"/>
        <v>Baldwin CityKS</v>
      </c>
      <c r="B7288" s="269">
        <v>66006</v>
      </c>
      <c r="C7288" s="270" t="s">
        <v>5562</v>
      </c>
      <c r="D7288" s="270" t="s">
        <v>1406</v>
      </c>
      <c r="E7288" s="277" t="s">
        <v>1428</v>
      </c>
      <c r="F7288" s="279" t="s">
        <v>881</v>
      </c>
    </row>
    <row r="7289" spans="1:6" x14ac:dyDescent="0.3">
      <c r="A7289" s="264" t="str">
        <f t="shared" si="113"/>
        <v>TopekaKS</v>
      </c>
      <c r="B7289" s="269">
        <v>66616</v>
      </c>
      <c r="C7289" s="270" t="s">
        <v>1444</v>
      </c>
      <c r="D7289" s="270" t="s">
        <v>1406</v>
      </c>
      <c r="E7289" s="277" t="s">
        <v>1444</v>
      </c>
      <c r="F7289" s="279" t="s">
        <v>881</v>
      </c>
    </row>
    <row r="7290" spans="1:6" x14ac:dyDescent="0.3">
      <c r="A7290" s="264" t="str">
        <f t="shared" si="113"/>
        <v>ShawneeKS</v>
      </c>
      <c r="B7290" s="269">
        <v>66217</v>
      </c>
      <c r="C7290" s="270" t="s">
        <v>2045</v>
      </c>
      <c r="D7290" s="270" t="s">
        <v>1406</v>
      </c>
      <c r="E7290" s="277" t="s">
        <v>1426</v>
      </c>
      <c r="F7290" s="279" t="s">
        <v>881</v>
      </c>
    </row>
    <row r="7291" spans="1:6" x14ac:dyDescent="0.3">
      <c r="A7291" s="264" t="str">
        <f t="shared" si="113"/>
        <v>TopekaKS</v>
      </c>
      <c r="B7291" s="269">
        <v>66608</v>
      </c>
      <c r="C7291" s="270" t="s">
        <v>1444</v>
      </c>
      <c r="D7291" s="270" t="s">
        <v>1406</v>
      </c>
      <c r="E7291" s="277" t="s">
        <v>1444</v>
      </c>
      <c r="F7291" s="279" t="s">
        <v>881</v>
      </c>
    </row>
    <row r="7292" spans="1:6" x14ac:dyDescent="0.3">
      <c r="A7292" s="264" t="str">
        <f t="shared" si="113"/>
        <v>Rose HillKS</v>
      </c>
      <c r="B7292" s="269">
        <v>67133</v>
      </c>
      <c r="C7292" s="270" t="s">
        <v>4465</v>
      </c>
      <c r="D7292" s="270" t="s">
        <v>1406</v>
      </c>
      <c r="E7292" s="277" t="s">
        <v>1446</v>
      </c>
      <c r="F7292" s="279" t="s">
        <v>881</v>
      </c>
    </row>
    <row r="7293" spans="1:6" x14ac:dyDescent="0.3">
      <c r="A7293" s="264" t="str">
        <f t="shared" si="113"/>
        <v>LeawoodKS</v>
      </c>
      <c r="B7293" s="269">
        <v>66211</v>
      </c>
      <c r="C7293" s="270" t="s">
        <v>5547</v>
      </c>
      <c r="D7293" s="270" t="s">
        <v>1406</v>
      </c>
      <c r="E7293" s="277" t="s">
        <v>1426</v>
      </c>
      <c r="F7293" s="279" t="s">
        <v>881</v>
      </c>
    </row>
    <row r="7294" spans="1:6" x14ac:dyDescent="0.3">
      <c r="A7294" s="264" t="str">
        <f t="shared" si="113"/>
        <v>De SotoKS</v>
      </c>
      <c r="B7294" s="269">
        <v>66018</v>
      </c>
      <c r="C7294" s="270" t="s">
        <v>4212</v>
      </c>
      <c r="D7294" s="270" t="s">
        <v>1406</v>
      </c>
      <c r="E7294" s="277" t="s">
        <v>1426</v>
      </c>
      <c r="F7294" s="279" t="s">
        <v>881</v>
      </c>
    </row>
    <row r="7295" spans="1:6" x14ac:dyDescent="0.3">
      <c r="A7295" s="264" t="str">
        <f t="shared" si="113"/>
        <v>OsawatomieKS</v>
      </c>
      <c r="B7295" s="269">
        <v>66064</v>
      </c>
      <c r="C7295" s="270" t="s">
        <v>5563</v>
      </c>
      <c r="D7295" s="270" t="s">
        <v>1406</v>
      </c>
      <c r="E7295" s="277" t="s">
        <v>1426</v>
      </c>
      <c r="F7295" s="279" t="s">
        <v>881</v>
      </c>
    </row>
    <row r="7296" spans="1:6" x14ac:dyDescent="0.3">
      <c r="A7296" s="264" t="str">
        <f t="shared" si="113"/>
        <v>MaizeKS</v>
      </c>
      <c r="B7296" s="269">
        <v>67101</v>
      </c>
      <c r="C7296" s="270" t="s">
        <v>5564</v>
      </c>
      <c r="D7296" s="270" t="s">
        <v>1406</v>
      </c>
      <c r="E7296" s="277" t="s">
        <v>1446</v>
      </c>
      <c r="F7296" s="279" t="s">
        <v>881</v>
      </c>
    </row>
    <row r="7297" spans="1:6" x14ac:dyDescent="0.3">
      <c r="A7297" s="264" t="str">
        <f t="shared" si="113"/>
        <v>WichitaKS</v>
      </c>
      <c r="B7297" s="269">
        <v>67215</v>
      </c>
      <c r="C7297" s="270" t="s">
        <v>1446</v>
      </c>
      <c r="D7297" s="270" t="s">
        <v>1406</v>
      </c>
      <c r="E7297" s="277" t="s">
        <v>1446</v>
      </c>
      <c r="F7297" s="279" t="s">
        <v>881</v>
      </c>
    </row>
    <row r="7298" spans="1:6" x14ac:dyDescent="0.3">
      <c r="A7298" s="264" t="str">
        <f t="shared" si="113"/>
        <v>LindsborgKS</v>
      </c>
      <c r="B7298" s="269">
        <v>67456</v>
      </c>
      <c r="C7298" s="270" t="s">
        <v>5565</v>
      </c>
      <c r="D7298" s="270" t="s">
        <v>1406</v>
      </c>
      <c r="E7298" s="277" t="s">
        <v>1433</v>
      </c>
      <c r="F7298" s="279" t="s">
        <v>881</v>
      </c>
    </row>
    <row r="7299" spans="1:6" x14ac:dyDescent="0.3">
      <c r="A7299" s="264" t="str">
        <f t="shared" si="113"/>
        <v>ClearwaterKS</v>
      </c>
      <c r="B7299" s="269">
        <v>67026</v>
      </c>
      <c r="C7299" s="270" t="s">
        <v>3690</v>
      </c>
      <c r="D7299" s="270" t="s">
        <v>1406</v>
      </c>
      <c r="E7299" s="277" t="s">
        <v>1446</v>
      </c>
      <c r="F7299" s="279" t="s">
        <v>881</v>
      </c>
    </row>
    <row r="7300" spans="1:6" x14ac:dyDescent="0.3">
      <c r="A7300" s="264" t="str">
        <f t="shared" ref="A7300:A7363" si="114">CONCATENATE(C7300,D7300)</f>
        <v>KingmanKS</v>
      </c>
      <c r="B7300" s="269">
        <v>67068</v>
      </c>
      <c r="C7300" s="270" t="s">
        <v>2261</v>
      </c>
      <c r="D7300" s="270" t="s">
        <v>1406</v>
      </c>
      <c r="E7300" s="277" t="s">
        <v>1446</v>
      </c>
      <c r="F7300" s="279" t="s">
        <v>881</v>
      </c>
    </row>
    <row r="7301" spans="1:6" x14ac:dyDescent="0.3">
      <c r="A7301" s="264" t="str">
        <f t="shared" si="114"/>
        <v>GirardKS</v>
      </c>
      <c r="B7301" s="269">
        <v>66743</v>
      </c>
      <c r="C7301" s="270" t="s">
        <v>4189</v>
      </c>
      <c r="D7301" s="270" t="s">
        <v>1406</v>
      </c>
      <c r="E7301" s="277" t="s">
        <v>1439</v>
      </c>
      <c r="F7301" s="279" t="s">
        <v>881</v>
      </c>
    </row>
    <row r="7302" spans="1:6" x14ac:dyDescent="0.3">
      <c r="A7302" s="264" t="str">
        <f t="shared" si="114"/>
        <v>Osage CityKS</v>
      </c>
      <c r="B7302" s="269">
        <v>66523</v>
      </c>
      <c r="C7302" s="270" t="s">
        <v>5566</v>
      </c>
      <c r="D7302" s="270" t="s">
        <v>1406</v>
      </c>
      <c r="E7302" s="277" t="s">
        <v>1444</v>
      </c>
      <c r="F7302" s="279" t="s">
        <v>881</v>
      </c>
    </row>
    <row r="7303" spans="1:6" x14ac:dyDescent="0.3">
      <c r="A7303" s="264" t="str">
        <f t="shared" si="114"/>
        <v>WellsvilleKS</v>
      </c>
      <c r="B7303" s="269">
        <v>66092</v>
      </c>
      <c r="C7303" s="270" t="s">
        <v>5567</v>
      </c>
      <c r="D7303" s="270" t="s">
        <v>1406</v>
      </c>
      <c r="E7303" s="277" t="s">
        <v>1435</v>
      </c>
      <c r="F7303" s="279" t="s">
        <v>881</v>
      </c>
    </row>
    <row r="7304" spans="1:6" x14ac:dyDescent="0.3">
      <c r="A7304" s="264" t="str">
        <f t="shared" si="114"/>
        <v>WichitaKS</v>
      </c>
      <c r="B7304" s="269">
        <v>67202</v>
      </c>
      <c r="C7304" s="270" t="s">
        <v>1446</v>
      </c>
      <c r="D7304" s="270" t="s">
        <v>1406</v>
      </c>
      <c r="E7304" s="277" t="s">
        <v>1446</v>
      </c>
      <c r="F7304" s="279" t="s">
        <v>881</v>
      </c>
    </row>
    <row r="7305" spans="1:6" x14ac:dyDescent="0.3">
      <c r="A7305" s="264" t="str">
        <f t="shared" si="114"/>
        <v>Linn ValleyKS</v>
      </c>
      <c r="B7305" s="269">
        <v>66040</v>
      </c>
      <c r="C7305" s="270" t="s">
        <v>5568</v>
      </c>
      <c r="D7305" s="270" t="s">
        <v>1406</v>
      </c>
      <c r="E7305" s="277" t="s">
        <v>1426</v>
      </c>
      <c r="F7305" s="279" t="s">
        <v>881</v>
      </c>
    </row>
    <row r="7306" spans="1:6" x14ac:dyDescent="0.3">
      <c r="A7306" s="264" t="str">
        <f t="shared" si="114"/>
        <v>HesstonKS</v>
      </c>
      <c r="B7306" s="269">
        <v>67062</v>
      </c>
      <c r="C7306" s="270" t="s">
        <v>5569</v>
      </c>
      <c r="D7306" s="270" t="s">
        <v>1406</v>
      </c>
      <c r="E7306" s="277" t="s">
        <v>1446</v>
      </c>
      <c r="F7306" s="279" t="s">
        <v>881</v>
      </c>
    </row>
    <row r="7307" spans="1:6" x14ac:dyDescent="0.3">
      <c r="A7307" s="264" t="str">
        <f t="shared" si="114"/>
        <v>CheneyKS</v>
      </c>
      <c r="B7307" s="269">
        <v>67025</v>
      </c>
      <c r="C7307" s="270" t="s">
        <v>5570</v>
      </c>
      <c r="D7307" s="270" t="s">
        <v>1406</v>
      </c>
      <c r="E7307" s="277" t="s">
        <v>1446</v>
      </c>
      <c r="F7307" s="279" t="s">
        <v>881</v>
      </c>
    </row>
    <row r="7308" spans="1:6" x14ac:dyDescent="0.3">
      <c r="A7308" s="264" t="str">
        <f t="shared" si="114"/>
        <v>TopekaKS</v>
      </c>
      <c r="B7308" s="269">
        <v>66615</v>
      </c>
      <c r="C7308" s="270" t="s">
        <v>1444</v>
      </c>
      <c r="D7308" s="270" t="s">
        <v>1406</v>
      </c>
      <c r="E7308" s="277" t="s">
        <v>1444</v>
      </c>
      <c r="F7308" s="279" t="s">
        <v>881</v>
      </c>
    </row>
    <row r="7309" spans="1:6" x14ac:dyDescent="0.3">
      <c r="A7309" s="264" t="str">
        <f t="shared" si="114"/>
        <v>TopekaKS</v>
      </c>
      <c r="B7309" s="269">
        <v>66612</v>
      </c>
      <c r="C7309" s="270" t="s">
        <v>1444</v>
      </c>
      <c r="D7309" s="270" t="s">
        <v>1406</v>
      </c>
      <c r="E7309" s="277" t="s">
        <v>1444</v>
      </c>
      <c r="F7309" s="279" t="s">
        <v>881</v>
      </c>
    </row>
    <row r="7310" spans="1:6" x14ac:dyDescent="0.3">
      <c r="A7310" s="264" t="str">
        <f t="shared" si="114"/>
        <v>CherryvaleKS</v>
      </c>
      <c r="B7310" s="269">
        <v>67335</v>
      </c>
      <c r="C7310" s="270" t="s">
        <v>5571</v>
      </c>
      <c r="D7310" s="270" t="s">
        <v>1406</v>
      </c>
      <c r="E7310" s="277" t="s">
        <v>1411</v>
      </c>
      <c r="F7310" s="279" t="s">
        <v>881</v>
      </c>
    </row>
    <row r="7311" spans="1:6" x14ac:dyDescent="0.3">
      <c r="A7311" s="264" t="str">
        <f t="shared" si="114"/>
        <v>HoisingtonKS</v>
      </c>
      <c r="B7311" s="269">
        <v>67544</v>
      </c>
      <c r="C7311" s="270" t="s">
        <v>5572</v>
      </c>
      <c r="D7311" s="270" t="s">
        <v>1406</v>
      </c>
      <c r="E7311" s="277" t="s">
        <v>1419</v>
      </c>
      <c r="F7311" s="279" t="s">
        <v>881</v>
      </c>
    </row>
    <row r="7312" spans="1:6" x14ac:dyDescent="0.3">
      <c r="A7312" s="264" t="str">
        <f t="shared" si="114"/>
        <v>FrontenacKS</v>
      </c>
      <c r="B7312" s="269">
        <v>66763</v>
      </c>
      <c r="C7312" s="270" t="s">
        <v>5573</v>
      </c>
      <c r="D7312" s="270" t="s">
        <v>1406</v>
      </c>
      <c r="E7312" s="277" t="s">
        <v>1439</v>
      </c>
      <c r="F7312" s="279" t="s">
        <v>881</v>
      </c>
    </row>
    <row r="7313" spans="1:6" x14ac:dyDescent="0.3">
      <c r="A7313" s="264" t="str">
        <f t="shared" si="114"/>
        <v>MeridenKS</v>
      </c>
      <c r="B7313" s="269">
        <v>66512</v>
      </c>
      <c r="C7313" s="270" t="s">
        <v>3434</v>
      </c>
      <c r="D7313" s="270" t="s">
        <v>1406</v>
      </c>
      <c r="E7313" s="277" t="s">
        <v>1444</v>
      </c>
      <c r="F7313" s="279" t="s">
        <v>881</v>
      </c>
    </row>
    <row r="7314" spans="1:6" x14ac:dyDescent="0.3">
      <c r="A7314" s="264" t="str">
        <f t="shared" si="114"/>
        <v>TecumsehKS</v>
      </c>
      <c r="B7314" s="269">
        <v>66542</v>
      </c>
      <c r="C7314" s="270" t="s">
        <v>5574</v>
      </c>
      <c r="D7314" s="270" t="s">
        <v>1406</v>
      </c>
      <c r="E7314" s="277" t="s">
        <v>1444</v>
      </c>
      <c r="F7314" s="279" t="s">
        <v>881</v>
      </c>
    </row>
    <row r="7315" spans="1:6" x14ac:dyDescent="0.3">
      <c r="A7315" s="264" t="str">
        <f t="shared" si="114"/>
        <v>SedgwickKS</v>
      </c>
      <c r="B7315" s="269">
        <v>67135</v>
      </c>
      <c r="C7315" s="270" t="s">
        <v>5575</v>
      </c>
      <c r="D7315" s="270" t="s">
        <v>1406</v>
      </c>
      <c r="E7315" s="277" t="s">
        <v>1446</v>
      </c>
      <c r="F7315" s="279" t="s">
        <v>881</v>
      </c>
    </row>
    <row r="7316" spans="1:6" x14ac:dyDescent="0.3">
      <c r="A7316" s="264" t="str">
        <f t="shared" si="114"/>
        <v>BerrytonKS</v>
      </c>
      <c r="B7316" s="269">
        <v>66409</v>
      </c>
      <c r="C7316" s="270" t="s">
        <v>5576</v>
      </c>
      <c r="D7316" s="270" t="s">
        <v>1406</v>
      </c>
      <c r="E7316" s="277" t="s">
        <v>1444</v>
      </c>
      <c r="F7316" s="279" t="s">
        <v>881</v>
      </c>
    </row>
    <row r="7317" spans="1:6" x14ac:dyDescent="0.3">
      <c r="A7317" s="264" t="str">
        <f t="shared" si="114"/>
        <v>DouglassKS</v>
      </c>
      <c r="B7317" s="269">
        <v>67039</v>
      </c>
      <c r="C7317" s="270" t="s">
        <v>5577</v>
      </c>
      <c r="D7317" s="270" t="s">
        <v>1406</v>
      </c>
      <c r="E7317" s="277" t="s">
        <v>1446</v>
      </c>
      <c r="F7317" s="279" t="s">
        <v>881</v>
      </c>
    </row>
    <row r="7318" spans="1:6" x14ac:dyDescent="0.3">
      <c r="A7318" s="264" t="str">
        <f t="shared" si="114"/>
        <v>MinneapolisKS</v>
      </c>
      <c r="B7318" s="269">
        <v>67467</v>
      </c>
      <c r="C7318" s="270" t="s">
        <v>5578</v>
      </c>
      <c r="D7318" s="270" t="s">
        <v>1406</v>
      </c>
      <c r="E7318" s="277" t="s">
        <v>1441</v>
      </c>
      <c r="F7318" s="279" t="s">
        <v>881</v>
      </c>
    </row>
    <row r="7319" spans="1:6" x14ac:dyDescent="0.3">
      <c r="A7319" s="264" t="str">
        <f t="shared" si="114"/>
        <v>TopekaKS</v>
      </c>
      <c r="B7319" s="269">
        <v>66619</v>
      </c>
      <c r="C7319" s="270" t="s">
        <v>1444</v>
      </c>
      <c r="D7319" s="270" t="s">
        <v>1406</v>
      </c>
      <c r="E7319" s="277" t="s">
        <v>1444</v>
      </c>
      <c r="F7319" s="279" t="s">
        <v>881</v>
      </c>
    </row>
    <row r="7320" spans="1:6" x14ac:dyDescent="0.3">
      <c r="A7320" s="264" t="str">
        <f t="shared" si="114"/>
        <v>Saint MarysKS</v>
      </c>
      <c r="B7320" s="269">
        <v>66536</v>
      </c>
      <c r="C7320" s="270" t="s">
        <v>4012</v>
      </c>
      <c r="D7320" s="270" t="s">
        <v>1406</v>
      </c>
      <c r="E7320" s="277" t="s">
        <v>1432</v>
      </c>
      <c r="F7320" s="279" t="s">
        <v>881</v>
      </c>
    </row>
    <row r="7321" spans="1:6" x14ac:dyDescent="0.3">
      <c r="A7321" s="264" t="str">
        <f t="shared" si="114"/>
        <v>CaneyKS</v>
      </c>
      <c r="B7321" s="269">
        <v>67333</v>
      </c>
      <c r="C7321" s="270" t="s">
        <v>5579</v>
      </c>
      <c r="D7321" s="270" t="s">
        <v>1406</v>
      </c>
      <c r="E7321" s="277" t="s">
        <v>1411</v>
      </c>
      <c r="F7321" s="279" t="s">
        <v>881</v>
      </c>
    </row>
    <row r="7322" spans="1:6" x14ac:dyDescent="0.3">
      <c r="A7322" s="264" t="str">
        <f t="shared" si="114"/>
        <v>AuburnKS</v>
      </c>
      <c r="B7322" s="269">
        <v>66402</v>
      </c>
      <c r="C7322" s="270" t="s">
        <v>954</v>
      </c>
      <c r="D7322" s="270" t="s">
        <v>1406</v>
      </c>
      <c r="E7322" s="277" t="s">
        <v>1444</v>
      </c>
      <c r="F7322" s="279" t="s">
        <v>881</v>
      </c>
    </row>
    <row r="7323" spans="1:6" x14ac:dyDescent="0.3">
      <c r="A7323" s="264" t="str">
        <f t="shared" si="114"/>
        <v>Saint GeorgeKS</v>
      </c>
      <c r="B7323" s="269">
        <v>66535</v>
      </c>
      <c r="C7323" s="270" t="s">
        <v>5580</v>
      </c>
      <c r="D7323" s="270" t="s">
        <v>1406</v>
      </c>
      <c r="E7323" s="277" t="s">
        <v>1432</v>
      </c>
      <c r="F7323" s="279" t="s">
        <v>881</v>
      </c>
    </row>
    <row r="7324" spans="1:6" x14ac:dyDescent="0.3">
      <c r="A7324" s="264" t="str">
        <f t="shared" si="114"/>
        <v>HalsteadKS</v>
      </c>
      <c r="B7324" s="269">
        <v>67056</v>
      </c>
      <c r="C7324" s="270" t="s">
        <v>5581</v>
      </c>
      <c r="D7324" s="270" t="s">
        <v>1406</v>
      </c>
      <c r="E7324" s="277" t="s">
        <v>1446</v>
      </c>
      <c r="F7324" s="279" t="s">
        <v>881</v>
      </c>
    </row>
    <row r="7325" spans="1:6" x14ac:dyDescent="0.3">
      <c r="A7325" s="264" t="str">
        <f t="shared" si="114"/>
        <v>MoundridgeKS</v>
      </c>
      <c r="B7325" s="269">
        <v>67107</v>
      </c>
      <c r="C7325" s="270" t="s">
        <v>5582</v>
      </c>
      <c r="D7325" s="270" t="s">
        <v>1406</v>
      </c>
      <c r="E7325" s="277" t="s">
        <v>1433</v>
      </c>
      <c r="F7325" s="279" t="s">
        <v>881</v>
      </c>
    </row>
    <row r="7326" spans="1:6" x14ac:dyDescent="0.3">
      <c r="A7326" s="264" t="str">
        <f t="shared" si="114"/>
        <v>Belle PlaineKS</v>
      </c>
      <c r="B7326" s="269">
        <v>67013</v>
      </c>
      <c r="C7326" s="270" t="s">
        <v>4326</v>
      </c>
      <c r="D7326" s="270" t="s">
        <v>1406</v>
      </c>
      <c r="E7326" s="277" t="s">
        <v>1446</v>
      </c>
      <c r="F7326" s="279" t="s">
        <v>881</v>
      </c>
    </row>
    <row r="7327" spans="1:6" x14ac:dyDescent="0.3">
      <c r="A7327" s="264" t="str">
        <f t="shared" si="114"/>
        <v>CarbondaleKS</v>
      </c>
      <c r="B7327" s="269">
        <v>66414</v>
      </c>
      <c r="C7327" s="270" t="s">
        <v>3292</v>
      </c>
      <c r="D7327" s="270" t="s">
        <v>1406</v>
      </c>
      <c r="E7327" s="277" t="s">
        <v>1444</v>
      </c>
      <c r="F7327" s="279" t="s">
        <v>881</v>
      </c>
    </row>
    <row r="7328" spans="1:6" x14ac:dyDescent="0.3">
      <c r="A7328" s="264" t="str">
        <f t="shared" si="114"/>
        <v>Silver LakeKS</v>
      </c>
      <c r="B7328" s="269">
        <v>66539</v>
      </c>
      <c r="C7328" s="270" t="s">
        <v>5385</v>
      </c>
      <c r="D7328" s="270" t="s">
        <v>1406</v>
      </c>
      <c r="E7328" s="277" t="s">
        <v>1444</v>
      </c>
      <c r="F7328" s="279" t="s">
        <v>881</v>
      </c>
    </row>
    <row r="7329" spans="1:6" x14ac:dyDescent="0.3">
      <c r="A7329" s="264" t="str">
        <f t="shared" si="114"/>
        <v>WathenaKS</v>
      </c>
      <c r="B7329" s="269">
        <v>66090</v>
      </c>
      <c r="C7329" s="270" t="s">
        <v>5583</v>
      </c>
      <c r="D7329" s="270" t="s">
        <v>1406</v>
      </c>
      <c r="E7329" s="277" t="s">
        <v>1443</v>
      </c>
      <c r="F7329" s="279" t="s">
        <v>881</v>
      </c>
    </row>
    <row r="7330" spans="1:6" x14ac:dyDescent="0.3">
      <c r="A7330" s="264" t="str">
        <f t="shared" si="114"/>
        <v>South HutchinsonKS</v>
      </c>
      <c r="B7330" s="269">
        <v>67505</v>
      </c>
      <c r="C7330" s="270" t="s">
        <v>5584</v>
      </c>
      <c r="D7330" s="270" t="s">
        <v>1406</v>
      </c>
      <c r="E7330" s="277" t="s">
        <v>1423</v>
      </c>
      <c r="F7330" s="279" t="s">
        <v>881</v>
      </c>
    </row>
    <row r="7331" spans="1:6" x14ac:dyDescent="0.3">
      <c r="A7331" s="264" t="str">
        <f t="shared" si="114"/>
        <v>EllinwoodKS</v>
      </c>
      <c r="B7331" s="269">
        <v>67526</v>
      </c>
      <c r="C7331" s="270" t="s">
        <v>5585</v>
      </c>
      <c r="D7331" s="270" t="s">
        <v>1406</v>
      </c>
      <c r="E7331" s="277" t="s">
        <v>1419</v>
      </c>
      <c r="F7331" s="279" t="s">
        <v>881</v>
      </c>
    </row>
    <row r="7332" spans="1:6" x14ac:dyDescent="0.3">
      <c r="A7332" s="264" t="str">
        <f t="shared" si="114"/>
        <v>EllisKS</v>
      </c>
      <c r="B7332" s="269">
        <v>67637</v>
      </c>
      <c r="C7332" s="270" t="s">
        <v>5586</v>
      </c>
      <c r="D7332" s="270" t="s">
        <v>1406</v>
      </c>
      <c r="E7332" s="277" t="s">
        <v>1421</v>
      </c>
      <c r="F7332" s="279" t="s">
        <v>881</v>
      </c>
    </row>
    <row r="7333" spans="1:6" x14ac:dyDescent="0.3">
      <c r="A7333" s="264" t="str">
        <f t="shared" si="114"/>
        <v>McLouthKS</v>
      </c>
      <c r="B7333" s="269">
        <v>66054</v>
      </c>
      <c r="C7333" s="270" t="s">
        <v>5587</v>
      </c>
      <c r="D7333" s="270" t="s">
        <v>1406</v>
      </c>
      <c r="E7333" s="277" t="s">
        <v>1444</v>
      </c>
      <c r="F7333" s="279" t="s">
        <v>881</v>
      </c>
    </row>
    <row r="7334" spans="1:6" x14ac:dyDescent="0.3">
      <c r="A7334" s="264" t="str">
        <f t="shared" si="114"/>
        <v>OswegoKS</v>
      </c>
      <c r="B7334" s="269">
        <v>67356</v>
      </c>
      <c r="C7334" s="270" t="s">
        <v>4688</v>
      </c>
      <c r="D7334" s="270" t="s">
        <v>1406</v>
      </c>
      <c r="E7334" s="277" t="s">
        <v>1437</v>
      </c>
      <c r="F7334" s="279" t="s">
        <v>881</v>
      </c>
    </row>
    <row r="7335" spans="1:6" x14ac:dyDescent="0.3">
      <c r="A7335" s="264" t="str">
        <f t="shared" si="114"/>
        <v>TowandaKS</v>
      </c>
      <c r="B7335" s="269">
        <v>67144</v>
      </c>
      <c r="C7335" s="270" t="s">
        <v>5034</v>
      </c>
      <c r="D7335" s="270" t="s">
        <v>1406</v>
      </c>
      <c r="E7335" s="277" t="s">
        <v>1446</v>
      </c>
      <c r="F7335" s="279" t="s">
        <v>881</v>
      </c>
    </row>
    <row r="7336" spans="1:6" x14ac:dyDescent="0.3">
      <c r="A7336" s="264" t="str">
        <f t="shared" si="114"/>
        <v>OskaloosaKS</v>
      </c>
      <c r="B7336" s="269">
        <v>66066</v>
      </c>
      <c r="C7336" s="270" t="s">
        <v>1248</v>
      </c>
      <c r="D7336" s="270" t="s">
        <v>1406</v>
      </c>
      <c r="E7336" s="277" t="s">
        <v>1444</v>
      </c>
      <c r="F7336" s="279" t="s">
        <v>881</v>
      </c>
    </row>
    <row r="7337" spans="1:6" x14ac:dyDescent="0.3">
      <c r="A7337" s="264" t="str">
        <f t="shared" si="114"/>
        <v>LakinKS</v>
      </c>
      <c r="B7337" s="269">
        <v>67860</v>
      </c>
      <c r="C7337" s="270" t="s">
        <v>5588</v>
      </c>
      <c r="D7337" s="270" t="s">
        <v>1406</v>
      </c>
      <c r="E7337" s="277" t="s">
        <v>1417</v>
      </c>
      <c r="F7337" s="279" t="s">
        <v>881</v>
      </c>
    </row>
    <row r="7338" spans="1:6" x14ac:dyDescent="0.3">
      <c r="A7338" s="264" t="str">
        <f t="shared" si="114"/>
        <v>OverbrookKS</v>
      </c>
      <c r="B7338" s="269">
        <v>66524</v>
      </c>
      <c r="C7338" s="270" t="s">
        <v>5589</v>
      </c>
      <c r="D7338" s="270" t="s">
        <v>1406</v>
      </c>
      <c r="E7338" s="277" t="s">
        <v>1444</v>
      </c>
      <c r="F7338" s="279" t="s">
        <v>881</v>
      </c>
    </row>
    <row r="7339" spans="1:6" x14ac:dyDescent="0.3">
      <c r="A7339" s="264" t="str">
        <f t="shared" si="114"/>
        <v>OzawkieKS</v>
      </c>
      <c r="B7339" s="269">
        <v>66070</v>
      </c>
      <c r="C7339" s="270" t="s">
        <v>5590</v>
      </c>
      <c r="D7339" s="270" t="s">
        <v>1406</v>
      </c>
      <c r="E7339" s="277" t="s">
        <v>1444</v>
      </c>
      <c r="F7339" s="279" t="s">
        <v>881</v>
      </c>
    </row>
    <row r="7340" spans="1:6" x14ac:dyDescent="0.3">
      <c r="A7340" s="264" t="str">
        <f t="shared" si="114"/>
        <v>EdgertonKS</v>
      </c>
      <c r="B7340" s="269">
        <v>66021</v>
      </c>
      <c r="C7340" s="270" t="s">
        <v>5591</v>
      </c>
      <c r="D7340" s="270" t="s">
        <v>1406</v>
      </c>
      <c r="E7340" s="277" t="s">
        <v>1426</v>
      </c>
      <c r="F7340" s="279" t="s">
        <v>881</v>
      </c>
    </row>
    <row r="7341" spans="1:6" x14ac:dyDescent="0.3">
      <c r="A7341" s="264" t="str">
        <f t="shared" si="114"/>
        <v>InmanKS</v>
      </c>
      <c r="B7341" s="269">
        <v>67546</v>
      </c>
      <c r="C7341" s="270" t="s">
        <v>5592</v>
      </c>
      <c r="D7341" s="270" t="s">
        <v>1406</v>
      </c>
      <c r="E7341" s="277" t="s">
        <v>1433</v>
      </c>
      <c r="F7341" s="279" t="s">
        <v>881</v>
      </c>
    </row>
    <row r="7342" spans="1:6" x14ac:dyDescent="0.3">
      <c r="A7342" s="264" t="str">
        <f t="shared" si="114"/>
        <v>HolcombKS</v>
      </c>
      <c r="B7342" s="269">
        <v>67851</v>
      </c>
      <c r="C7342" s="270" t="s">
        <v>5593</v>
      </c>
      <c r="D7342" s="270" t="s">
        <v>1406</v>
      </c>
      <c r="E7342" s="277" t="s">
        <v>1417</v>
      </c>
      <c r="F7342" s="279" t="s">
        <v>881</v>
      </c>
    </row>
    <row r="7343" spans="1:6" x14ac:dyDescent="0.3">
      <c r="A7343" s="264" t="str">
        <f t="shared" si="114"/>
        <v>ColwichKS</v>
      </c>
      <c r="B7343" s="269">
        <v>67030</v>
      </c>
      <c r="C7343" s="270" t="s">
        <v>5594</v>
      </c>
      <c r="D7343" s="270" t="s">
        <v>1406</v>
      </c>
      <c r="E7343" s="277" t="s">
        <v>1446</v>
      </c>
      <c r="F7343" s="279" t="s">
        <v>881</v>
      </c>
    </row>
    <row r="7344" spans="1:6" x14ac:dyDescent="0.3">
      <c r="A7344" s="264" t="str">
        <f t="shared" si="114"/>
        <v>PerryKS</v>
      </c>
      <c r="B7344" s="269">
        <v>66073</v>
      </c>
      <c r="C7344" s="270" t="s">
        <v>2004</v>
      </c>
      <c r="D7344" s="270" t="s">
        <v>1406</v>
      </c>
      <c r="E7344" s="277" t="s">
        <v>1444</v>
      </c>
      <c r="F7344" s="279" t="s">
        <v>881</v>
      </c>
    </row>
    <row r="7345" spans="1:6" x14ac:dyDescent="0.3">
      <c r="A7345" s="264" t="str">
        <f t="shared" si="114"/>
        <v>PleasantonKS</v>
      </c>
      <c r="B7345" s="269">
        <v>66075</v>
      </c>
      <c r="C7345" s="270" t="s">
        <v>2581</v>
      </c>
      <c r="D7345" s="270" t="s">
        <v>1406</v>
      </c>
      <c r="E7345" s="277" t="s">
        <v>1426</v>
      </c>
      <c r="F7345" s="279" t="s">
        <v>881</v>
      </c>
    </row>
    <row r="7346" spans="1:6" x14ac:dyDescent="0.3">
      <c r="A7346" s="264" t="str">
        <f t="shared" si="114"/>
        <v>Valley FallsKS</v>
      </c>
      <c r="B7346" s="269">
        <v>66088</v>
      </c>
      <c r="C7346" s="270" t="s">
        <v>5595</v>
      </c>
      <c r="D7346" s="270" t="s">
        <v>1406</v>
      </c>
      <c r="E7346" s="277" t="s">
        <v>1444</v>
      </c>
      <c r="F7346" s="279" t="s">
        <v>881</v>
      </c>
    </row>
    <row r="7347" spans="1:6" x14ac:dyDescent="0.3">
      <c r="A7347" s="264" t="str">
        <f t="shared" si="114"/>
        <v>BentonKS</v>
      </c>
      <c r="B7347" s="269">
        <v>67017</v>
      </c>
      <c r="C7347" s="270" t="s">
        <v>1719</v>
      </c>
      <c r="D7347" s="270" t="s">
        <v>1406</v>
      </c>
      <c r="E7347" s="277" t="s">
        <v>1446</v>
      </c>
      <c r="F7347" s="279" t="s">
        <v>881</v>
      </c>
    </row>
    <row r="7348" spans="1:6" x14ac:dyDescent="0.3">
      <c r="A7348" s="264" t="str">
        <f t="shared" si="114"/>
        <v>ArmaKS</v>
      </c>
      <c r="B7348" s="269">
        <v>66712</v>
      </c>
      <c r="C7348" s="270" t="s">
        <v>5596</v>
      </c>
      <c r="D7348" s="270" t="s">
        <v>1406</v>
      </c>
      <c r="E7348" s="277" t="s">
        <v>1439</v>
      </c>
      <c r="F7348" s="279" t="s">
        <v>881</v>
      </c>
    </row>
    <row r="7349" spans="1:6" x14ac:dyDescent="0.3">
      <c r="A7349" s="264" t="str">
        <f t="shared" si="114"/>
        <v>Kansas CityKS</v>
      </c>
      <c r="B7349" s="269">
        <v>66105</v>
      </c>
      <c r="C7349" s="270" t="s">
        <v>1426</v>
      </c>
      <c r="D7349" s="270" t="s">
        <v>1406</v>
      </c>
      <c r="E7349" s="277" t="s">
        <v>1426</v>
      </c>
      <c r="F7349" s="279" t="s">
        <v>881</v>
      </c>
    </row>
    <row r="7350" spans="1:6" x14ac:dyDescent="0.3">
      <c r="A7350" s="264" t="str">
        <f t="shared" si="114"/>
        <v>PomonaKS</v>
      </c>
      <c r="B7350" s="269">
        <v>66076</v>
      </c>
      <c r="C7350" s="270" t="s">
        <v>2546</v>
      </c>
      <c r="D7350" s="270" t="s">
        <v>1406</v>
      </c>
      <c r="E7350" s="277" t="s">
        <v>1435</v>
      </c>
      <c r="F7350" s="279" t="s">
        <v>881</v>
      </c>
    </row>
    <row r="7351" spans="1:6" x14ac:dyDescent="0.3">
      <c r="A7351" s="264" t="str">
        <f t="shared" si="114"/>
        <v>TroyKS</v>
      </c>
      <c r="B7351" s="269">
        <v>66087</v>
      </c>
      <c r="C7351" s="270" t="s">
        <v>949</v>
      </c>
      <c r="D7351" s="270" t="s">
        <v>1406</v>
      </c>
      <c r="E7351" s="277" t="s">
        <v>1443</v>
      </c>
      <c r="F7351" s="279" t="s">
        <v>881</v>
      </c>
    </row>
    <row r="7352" spans="1:6" x14ac:dyDescent="0.3">
      <c r="A7352" s="264" t="str">
        <f t="shared" si="114"/>
        <v>Mound CityKS</v>
      </c>
      <c r="B7352" s="269">
        <v>66056</v>
      </c>
      <c r="C7352" s="270" t="s">
        <v>5597</v>
      </c>
      <c r="D7352" s="270" t="s">
        <v>1406</v>
      </c>
      <c r="E7352" s="277" t="s">
        <v>1426</v>
      </c>
      <c r="F7352" s="279" t="s">
        <v>881</v>
      </c>
    </row>
    <row r="7353" spans="1:6" x14ac:dyDescent="0.3">
      <c r="A7353" s="264" t="str">
        <f t="shared" si="114"/>
        <v>HavenKS</v>
      </c>
      <c r="B7353" s="269">
        <v>67543</v>
      </c>
      <c r="C7353" s="270" t="s">
        <v>5598</v>
      </c>
      <c r="D7353" s="270" t="s">
        <v>1406</v>
      </c>
      <c r="E7353" s="277" t="s">
        <v>1423</v>
      </c>
      <c r="F7353" s="279" t="s">
        <v>881</v>
      </c>
    </row>
    <row r="7354" spans="1:6" x14ac:dyDescent="0.3">
      <c r="A7354" s="264" t="str">
        <f t="shared" si="114"/>
        <v>BurlingameKS</v>
      </c>
      <c r="B7354" s="269">
        <v>66413</v>
      </c>
      <c r="C7354" s="270" t="s">
        <v>2577</v>
      </c>
      <c r="D7354" s="270" t="s">
        <v>1406</v>
      </c>
      <c r="E7354" s="277" t="s">
        <v>1444</v>
      </c>
      <c r="F7354" s="279" t="s">
        <v>881</v>
      </c>
    </row>
    <row r="7355" spans="1:6" x14ac:dyDescent="0.3">
      <c r="A7355" s="264" t="str">
        <f t="shared" si="114"/>
        <v>BuhlerKS</v>
      </c>
      <c r="B7355" s="269">
        <v>67522</v>
      </c>
      <c r="C7355" s="270" t="s">
        <v>5599</v>
      </c>
      <c r="D7355" s="270" t="s">
        <v>1406</v>
      </c>
      <c r="E7355" s="277" t="s">
        <v>1423</v>
      </c>
      <c r="F7355" s="279" t="s">
        <v>881</v>
      </c>
    </row>
    <row r="7356" spans="1:6" x14ac:dyDescent="0.3">
      <c r="A7356" s="264" t="str">
        <f t="shared" si="114"/>
        <v>Conway SpringsKS</v>
      </c>
      <c r="B7356" s="269">
        <v>67031</v>
      </c>
      <c r="C7356" s="270" t="s">
        <v>5600</v>
      </c>
      <c r="D7356" s="270" t="s">
        <v>1406</v>
      </c>
      <c r="E7356" s="277" t="s">
        <v>1446</v>
      </c>
      <c r="F7356" s="279" t="s">
        <v>881</v>
      </c>
    </row>
    <row r="7357" spans="1:6" x14ac:dyDescent="0.3">
      <c r="A7357" s="264" t="str">
        <f t="shared" si="114"/>
        <v>KechiKS</v>
      </c>
      <c r="B7357" s="269">
        <v>67067</v>
      </c>
      <c r="C7357" s="270" t="s">
        <v>5601</v>
      </c>
      <c r="D7357" s="270" t="s">
        <v>1406</v>
      </c>
      <c r="E7357" s="277" t="s">
        <v>1446</v>
      </c>
      <c r="F7357" s="279" t="s">
        <v>881</v>
      </c>
    </row>
    <row r="7358" spans="1:6" x14ac:dyDescent="0.3">
      <c r="A7358" s="264" t="str">
        <f t="shared" si="114"/>
        <v>BucyrusKS</v>
      </c>
      <c r="B7358" s="269">
        <v>66013</v>
      </c>
      <c r="C7358" s="270" t="s">
        <v>1953</v>
      </c>
      <c r="D7358" s="270" t="s">
        <v>1406</v>
      </c>
      <c r="E7358" s="277" t="s">
        <v>1426</v>
      </c>
      <c r="F7358" s="279" t="s">
        <v>881</v>
      </c>
    </row>
    <row r="7359" spans="1:6" x14ac:dyDescent="0.3">
      <c r="A7359" s="264" t="str">
        <f t="shared" si="114"/>
        <v>North NewtonKS</v>
      </c>
      <c r="B7359" s="269">
        <v>67117</v>
      </c>
      <c r="C7359" s="270" t="s">
        <v>5602</v>
      </c>
      <c r="D7359" s="270" t="s">
        <v>1406</v>
      </c>
      <c r="E7359" s="277" t="s">
        <v>1446</v>
      </c>
      <c r="F7359" s="279" t="s">
        <v>881</v>
      </c>
    </row>
    <row r="7360" spans="1:6" x14ac:dyDescent="0.3">
      <c r="A7360" s="264" t="str">
        <f t="shared" si="114"/>
        <v>LinwoodKS</v>
      </c>
      <c r="B7360" s="269">
        <v>66052</v>
      </c>
      <c r="C7360" s="270" t="s">
        <v>5603</v>
      </c>
      <c r="D7360" s="270" t="s">
        <v>1406</v>
      </c>
      <c r="E7360" s="277" t="s">
        <v>1426</v>
      </c>
      <c r="F7360" s="279" t="s">
        <v>881</v>
      </c>
    </row>
    <row r="7361" spans="1:6" x14ac:dyDescent="0.3">
      <c r="A7361" s="264" t="str">
        <f t="shared" si="114"/>
        <v>WichitaKS</v>
      </c>
      <c r="B7361" s="269">
        <v>67228</v>
      </c>
      <c r="C7361" s="270" t="s">
        <v>1446</v>
      </c>
      <c r="D7361" s="270" t="s">
        <v>1406</v>
      </c>
      <c r="E7361" s="277" t="s">
        <v>1446</v>
      </c>
      <c r="F7361" s="279" t="s">
        <v>881</v>
      </c>
    </row>
    <row r="7362" spans="1:6" x14ac:dyDescent="0.3">
      <c r="A7362" s="264" t="str">
        <f t="shared" si="114"/>
        <v>AlmaKS</v>
      </c>
      <c r="B7362" s="269">
        <v>66401</v>
      </c>
      <c r="C7362" s="270" t="s">
        <v>1569</v>
      </c>
      <c r="D7362" s="270" t="s">
        <v>1406</v>
      </c>
      <c r="E7362" s="277" t="s">
        <v>1444</v>
      </c>
      <c r="F7362" s="279" t="s">
        <v>881</v>
      </c>
    </row>
    <row r="7363" spans="1:6" x14ac:dyDescent="0.3">
      <c r="A7363" s="264" t="str">
        <f t="shared" si="114"/>
        <v>OgdenKS</v>
      </c>
      <c r="B7363" s="269">
        <v>66517</v>
      </c>
      <c r="C7363" s="270" t="s">
        <v>4331</v>
      </c>
      <c r="D7363" s="270" t="s">
        <v>1406</v>
      </c>
      <c r="E7363" s="277" t="s">
        <v>1432</v>
      </c>
      <c r="F7363" s="279" t="s">
        <v>881</v>
      </c>
    </row>
    <row r="7364" spans="1:6" x14ac:dyDescent="0.3">
      <c r="A7364" s="264" t="str">
        <f t="shared" ref="A7364:A7427" si="115">CONCATENATE(C7364,D7364)</f>
        <v>LecomptonKS</v>
      </c>
      <c r="B7364" s="269">
        <v>66050</v>
      </c>
      <c r="C7364" s="270" t="s">
        <v>5604</v>
      </c>
      <c r="D7364" s="270" t="s">
        <v>1406</v>
      </c>
      <c r="E7364" s="277" t="s">
        <v>1428</v>
      </c>
      <c r="F7364" s="279" t="s">
        <v>881</v>
      </c>
    </row>
    <row r="7365" spans="1:6" x14ac:dyDescent="0.3">
      <c r="A7365" s="264" t="str">
        <f t="shared" si="115"/>
        <v>LyndonKS</v>
      </c>
      <c r="B7365" s="269">
        <v>66451</v>
      </c>
      <c r="C7365" s="270" t="s">
        <v>5095</v>
      </c>
      <c r="D7365" s="270" t="s">
        <v>1406</v>
      </c>
      <c r="E7365" s="277" t="s">
        <v>1444</v>
      </c>
      <c r="F7365" s="279" t="s">
        <v>881</v>
      </c>
    </row>
    <row r="7366" spans="1:6" x14ac:dyDescent="0.3">
      <c r="A7366" s="264" t="str">
        <f t="shared" si="115"/>
        <v>Garden PlainKS</v>
      </c>
      <c r="B7366" s="269">
        <v>67050</v>
      </c>
      <c r="C7366" s="270" t="s">
        <v>5605</v>
      </c>
      <c r="D7366" s="270" t="s">
        <v>1406</v>
      </c>
      <c r="E7366" s="277" t="s">
        <v>1446</v>
      </c>
      <c r="F7366" s="279" t="s">
        <v>881</v>
      </c>
    </row>
    <row r="7367" spans="1:6" x14ac:dyDescent="0.3">
      <c r="A7367" s="264" t="str">
        <f t="shared" si="115"/>
        <v>UdallKS</v>
      </c>
      <c r="B7367" s="269">
        <v>67146</v>
      </c>
      <c r="C7367" s="270" t="s">
        <v>5606</v>
      </c>
      <c r="D7367" s="270" t="s">
        <v>1406</v>
      </c>
      <c r="E7367" s="277" t="s">
        <v>1407</v>
      </c>
      <c r="F7367" s="279" t="s">
        <v>881</v>
      </c>
    </row>
    <row r="7368" spans="1:6" x14ac:dyDescent="0.3">
      <c r="A7368" s="264" t="str">
        <f t="shared" si="115"/>
        <v>GalvaKS</v>
      </c>
      <c r="B7368" s="269">
        <v>67443</v>
      </c>
      <c r="C7368" s="270" t="s">
        <v>4908</v>
      </c>
      <c r="D7368" s="270" t="s">
        <v>1406</v>
      </c>
      <c r="E7368" s="277" t="s">
        <v>1433</v>
      </c>
      <c r="F7368" s="279" t="s">
        <v>881</v>
      </c>
    </row>
    <row r="7369" spans="1:6" x14ac:dyDescent="0.3">
      <c r="A7369" s="264" t="str">
        <f t="shared" si="115"/>
        <v>VictoriaKS</v>
      </c>
      <c r="B7369" s="269">
        <v>67671</v>
      </c>
      <c r="C7369" s="270" t="s">
        <v>2275</v>
      </c>
      <c r="D7369" s="270" t="s">
        <v>1406</v>
      </c>
      <c r="E7369" s="277" t="s">
        <v>1421</v>
      </c>
      <c r="F7369" s="279" t="s">
        <v>881</v>
      </c>
    </row>
    <row r="7370" spans="1:6" x14ac:dyDescent="0.3">
      <c r="A7370" s="264" t="str">
        <f t="shared" si="115"/>
        <v>CaldwellKS</v>
      </c>
      <c r="B7370" s="269">
        <v>67022</v>
      </c>
      <c r="C7370" s="270" t="s">
        <v>4543</v>
      </c>
      <c r="D7370" s="270" t="s">
        <v>1406</v>
      </c>
      <c r="E7370" s="277" t="s">
        <v>1446</v>
      </c>
      <c r="F7370" s="279" t="s">
        <v>881</v>
      </c>
    </row>
    <row r="7371" spans="1:6" x14ac:dyDescent="0.3">
      <c r="A7371" s="264" t="str">
        <f t="shared" si="115"/>
        <v>MilfordKS</v>
      </c>
      <c r="B7371" s="269">
        <v>66514</v>
      </c>
      <c r="C7371" s="270" t="s">
        <v>3206</v>
      </c>
      <c r="D7371" s="270" t="s">
        <v>1406</v>
      </c>
      <c r="E7371" s="277" t="s">
        <v>1424</v>
      </c>
      <c r="F7371" s="279" t="s">
        <v>881</v>
      </c>
    </row>
    <row r="7372" spans="1:6" x14ac:dyDescent="0.3">
      <c r="A7372" s="264" t="str">
        <f t="shared" si="115"/>
        <v>BurrtonKS</v>
      </c>
      <c r="B7372" s="269">
        <v>67020</v>
      </c>
      <c r="C7372" s="270" t="s">
        <v>5607</v>
      </c>
      <c r="D7372" s="270" t="s">
        <v>1406</v>
      </c>
      <c r="E7372" s="277" t="s">
        <v>1446</v>
      </c>
      <c r="F7372" s="279" t="s">
        <v>881</v>
      </c>
    </row>
    <row r="7373" spans="1:6" x14ac:dyDescent="0.3">
      <c r="A7373" s="264" t="str">
        <f t="shared" si="115"/>
        <v>ChetopaKS</v>
      </c>
      <c r="B7373" s="269">
        <v>67336</v>
      </c>
      <c r="C7373" s="270" t="s">
        <v>5608</v>
      </c>
      <c r="D7373" s="270" t="s">
        <v>1406</v>
      </c>
      <c r="E7373" s="277" t="s">
        <v>1437</v>
      </c>
      <c r="F7373" s="279" t="s">
        <v>881</v>
      </c>
    </row>
    <row r="7374" spans="1:6" x14ac:dyDescent="0.3">
      <c r="A7374" s="264" t="str">
        <f t="shared" si="115"/>
        <v>RossvilleKS</v>
      </c>
      <c r="B7374" s="269">
        <v>66533</v>
      </c>
      <c r="C7374" s="270" t="s">
        <v>4984</v>
      </c>
      <c r="D7374" s="270" t="s">
        <v>1406</v>
      </c>
      <c r="E7374" s="277" t="s">
        <v>1444</v>
      </c>
      <c r="F7374" s="279" t="s">
        <v>881</v>
      </c>
    </row>
    <row r="7375" spans="1:6" x14ac:dyDescent="0.3">
      <c r="A7375" s="264" t="str">
        <f t="shared" si="115"/>
        <v>Mount HopeKS</v>
      </c>
      <c r="B7375" s="269">
        <v>67108</v>
      </c>
      <c r="C7375" s="270" t="s">
        <v>1613</v>
      </c>
      <c r="D7375" s="270" t="s">
        <v>1406</v>
      </c>
      <c r="E7375" s="277" t="s">
        <v>1446</v>
      </c>
      <c r="F7375" s="279" t="s">
        <v>881</v>
      </c>
    </row>
    <row r="7376" spans="1:6" x14ac:dyDescent="0.3">
      <c r="A7376" s="264" t="str">
        <f t="shared" si="115"/>
        <v>OnagaKS</v>
      </c>
      <c r="B7376" s="269">
        <v>66521</v>
      </c>
      <c r="C7376" s="270" t="s">
        <v>5609</v>
      </c>
      <c r="D7376" s="270" t="s">
        <v>1406</v>
      </c>
      <c r="E7376" s="277" t="s">
        <v>1432</v>
      </c>
      <c r="F7376" s="279" t="s">
        <v>881</v>
      </c>
    </row>
    <row r="7377" spans="1:6" x14ac:dyDescent="0.3">
      <c r="A7377" s="264" t="str">
        <f t="shared" si="115"/>
        <v>LeonKS</v>
      </c>
      <c r="B7377" s="269">
        <v>67074</v>
      </c>
      <c r="C7377" s="270" t="s">
        <v>5610</v>
      </c>
      <c r="D7377" s="270" t="s">
        <v>1406</v>
      </c>
      <c r="E7377" s="277" t="s">
        <v>1446</v>
      </c>
      <c r="F7377" s="279" t="s">
        <v>881</v>
      </c>
    </row>
    <row r="7378" spans="1:6" x14ac:dyDescent="0.3">
      <c r="A7378" s="264" t="str">
        <f t="shared" si="115"/>
        <v>WestmorelandKS</v>
      </c>
      <c r="B7378" s="269">
        <v>66549</v>
      </c>
      <c r="C7378" s="270" t="s">
        <v>5611</v>
      </c>
      <c r="D7378" s="270" t="s">
        <v>1406</v>
      </c>
      <c r="E7378" s="277" t="s">
        <v>1432</v>
      </c>
      <c r="F7378" s="279" t="s">
        <v>881</v>
      </c>
    </row>
    <row r="7379" spans="1:6" x14ac:dyDescent="0.3">
      <c r="A7379" s="264" t="str">
        <f t="shared" si="115"/>
        <v>OxfordKS</v>
      </c>
      <c r="B7379" s="269">
        <v>67119</v>
      </c>
      <c r="C7379" s="270" t="s">
        <v>1046</v>
      </c>
      <c r="D7379" s="270" t="s">
        <v>1406</v>
      </c>
      <c r="E7379" s="277" t="s">
        <v>1446</v>
      </c>
      <c r="F7379" s="279" t="s">
        <v>881</v>
      </c>
    </row>
    <row r="7380" spans="1:6" x14ac:dyDescent="0.3">
      <c r="A7380" s="264" t="str">
        <f t="shared" si="115"/>
        <v>AltamontKS</v>
      </c>
      <c r="B7380" s="269">
        <v>67330</v>
      </c>
      <c r="C7380" s="270" t="s">
        <v>4883</v>
      </c>
      <c r="D7380" s="270" t="s">
        <v>1406</v>
      </c>
      <c r="E7380" s="277" t="s">
        <v>1437</v>
      </c>
      <c r="F7380" s="279" t="s">
        <v>881</v>
      </c>
    </row>
    <row r="7381" spans="1:6" x14ac:dyDescent="0.3">
      <c r="A7381" s="264" t="str">
        <f t="shared" si="115"/>
        <v>EastonKS</v>
      </c>
      <c r="B7381" s="269">
        <v>66020</v>
      </c>
      <c r="C7381" s="270" t="s">
        <v>1551</v>
      </c>
      <c r="D7381" s="270" t="s">
        <v>1406</v>
      </c>
      <c r="E7381" s="277" t="s">
        <v>1426</v>
      </c>
      <c r="F7381" s="279" t="s">
        <v>881</v>
      </c>
    </row>
    <row r="7382" spans="1:6" x14ac:dyDescent="0.3">
      <c r="A7382" s="264" t="str">
        <f t="shared" si="115"/>
        <v>ScrantonKS</v>
      </c>
      <c r="B7382" s="269">
        <v>66537</v>
      </c>
      <c r="C7382" s="270" t="s">
        <v>5612</v>
      </c>
      <c r="D7382" s="270" t="s">
        <v>1406</v>
      </c>
      <c r="E7382" s="277" t="s">
        <v>1444</v>
      </c>
      <c r="F7382" s="279" t="s">
        <v>881</v>
      </c>
    </row>
    <row r="7383" spans="1:6" x14ac:dyDescent="0.3">
      <c r="A7383" s="264" t="str">
        <f t="shared" si="115"/>
        <v>NickersonKS</v>
      </c>
      <c r="B7383" s="269">
        <v>67561</v>
      </c>
      <c r="C7383" s="270" t="s">
        <v>5613</v>
      </c>
      <c r="D7383" s="270" t="s">
        <v>1406</v>
      </c>
      <c r="E7383" s="277" t="s">
        <v>1423</v>
      </c>
      <c r="F7383" s="279" t="s">
        <v>881</v>
      </c>
    </row>
    <row r="7384" spans="1:6" x14ac:dyDescent="0.3">
      <c r="A7384" s="264" t="str">
        <f t="shared" si="115"/>
        <v>AndaleKS</v>
      </c>
      <c r="B7384" s="269">
        <v>67001</v>
      </c>
      <c r="C7384" s="270" t="s">
        <v>5614</v>
      </c>
      <c r="D7384" s="270" t="s">
        <v>1406</v>
      </c>
      <c r="E7384" s="277" t="s">
        <v>1446</v>
      </c>
      <c r="F7384" s="279" t="s">
        <v>881</v>
      </c>
    </row>
    <row r="7385" spans="1:6" x14ac:dyDescent="0.3">
      <c r="A7385" s="264" t="str">
        <f t="shared" si="115"/>
        <v>CantonKS</v>
      </c>
      <c r="B7385" s="269">
        <v>67428</v>
      </c>
      <c r="C7385" s="270" t="s">
        <v>1294</v>
      </c>
      <c r="D7385" s="270" t="s">
        <v>1406</v>
      </c>
      <c r="E7385" s="277" t="s">
        <v>1433</v>
      </c>
      <c r="F7385" s="279" t="s">
        <v>881</v>
      </c>
    </row>
    <row r="7386" spans="1:6" x14ac:dyDescent="0.3">
      <c r="A7386" s="264" t="str">
        <f t="shared" si="115"/>
        <v>RileyKS</v>
      </c>
      <c r="B7386" s="269">
        <v>66531</v>
      </c>
      <c r="C7386" s="270" t="s">
        <v>5615</v>
      </c>
      <c r="D7386" s="270" t="s">
        <v>1406</v>
      </c>
      <c r="E7386" s="277" t="s">
        <v>1432</v>
      </c>
      <c r="F7386" s="279" t="s">
        <v>881</v>
      </c>
    </row>
    <row r="7387" spans="1:6" x14ac:dyDescent="0.3">
      <c r="A7387" s="264" t="str">
        <f t="shared" si="115"/>
        <v>Pretty PrairieKS</v>
      </c>
      <c r="B7387" s="269">
        <v>67570</v>
      </c>
      <c r="C7387" s="270" t="s">
        <v>5616</v>
      </c>
      <c r="D7387" s="270" t="s">
        <v>1406</v>
      </c>
      <c r="E7387" s="277" t="s">
        <v>1423</v>
      </c>
      <c r="F7387" s="279" t="s">
        <v>881</v>
      </c>
    </row>
    <row r="7388" spans="1:6" x14ac:dyDescent="0.3">
      <c r="A7388" s="264" t="str">
        <f t="shared" si="115"/>
        <v>PeckKS</v>
      </c>
      <c r="B7388" s="269">
        <v>67120</v>
      </c>
      <c r="C7388" s="270" t="s">
        <v>4623</v>
      </c>
      <c r="D7388" s="270" t="s">
        <v>1406</v>
      </c>
      <c r="E7388" s="277" t="s">
        <v>1446</v>
      </c>
      <c r="F7388" s="279" t="s">
        <v>881</v>
      </c>
    </row>
    <row r="7389" spans="1:6" x14ac:dyDescent="0.3">
      <c r="A7389" s="264" t="str">
        <f t="shared" si="115"/>
        <v>BenningtonKS</v>
      </c>
      <c r="B7389" s="269">
        <v>67422</v>
      </c>
      <c r="C7389" s="270" t="s">
        <v>2308</v>
      </c>
      <c r="D7389" s="270" t="s">
        <v>1406</v>
      </c>
      <c r="E7389" s="277" t="s">
        <v>1441</v>
      </c>
      <c r="F7389" s="279" t="s">
        <v>881</v>
      </c>
    </row>
    <row r="7390" spans="1:6" x14ac:dyDescent="0.3">
      <c r="A7390" s="264" t="str">
        <f t="shared" si="115"/>
        <v>GypsumKS</v>
      </c>
      <c r="B7390" s="269">
        <v>67448</v>
      </c>
      <c r="C7390" s="270" t="s">
        <v>3316</v>
      </c>
      <c r="D7390" s="270" t="s">
        <v>1406</v>
      </c>
      <c r="E7390" s="277" t="s">
        <v>1441</v>
      </c>
      <c r="F7390" s="279" t="s">
        <v>881</v>
      </c>
    </row>
    <row r="7391" spans="1:6" x14ac:dyDescent="0.3">
      <c r="A7391" s="264" t="str">
        <f t="shared" si="115"/>
        <v>WhitewaterKS</v>
      </c>
      <c r="B7391" s="269">
        <v>67154</v>
      </c>
      <c r="C7391" s="270" t="s">
        <v>3358</v>
      </c>
      <c r="D7391" s="270" t="s">
        <v>1406</v>
      </c>
      <c r="E7391" s="277" t="s">
        <v>1446</v>
      </c>
      <c r="F7391" s="279" t="s">
        <v>881</v>
      </c>
    </row>
    <row r="7392" spans="1:6" x14ac:dyDescent="0.3">
      <c r="A7392" s="264" t="str">
        <f t="shared" si="115"/>
        <v>AmericusKS</v>
      </c>
      <c r="B7392" s="269">
        <v>66835</v>
      </c>
      <c r="C7392" s="270" t="s">
        <v>1153</v>
      </c>
      <c r="D7392" s="270" t="s">
        <v>1406</v>
      </c>
      <c r="E7392" s="277" t="s">
        <v>1415</v>
      </c>
      <c r="F7392" s="279" t="s">
        <v>881</v>
      </c>
    </row>
    <row r="7393" spans="1:6" x14ac:dyDescent="0.3">
      <c r="A7393" s="264" t="str">
        <f t="shared" si="115"/>
        <v>SpearvilleKS</v>
      </c>
      <c r="B7393" s="269">
        <v>67876</v>
      </c>
      <c r="C7393" s="270" t="s">
        <v>5617</v>
      </c>
      <c r="D7393" s="270" t="s">
        <v>1406</v>
      </c>
      <c r="E7393" s="277" t="s">
        <v>1413</v>
      </c>
      <c r="F7393" s="279" t="s">
        <v>881</v>
      </c>
    </row>
    <row r="7394" spans="1:6" x14ac:dyDescent="0.3">
      <c r="A7394" s="264" t="str">
        <f t="shared" si="115"/>
        <v>MarquetteKS</v>
      </c>
      <c r="B7394" s="269">
        <v>67464</v>
      </c>
      <c r="C7394" s="270" t="s">
        <v>1605</v>
      </c>
      <c r="D7394" s="270" t="s">
        <v>1406</v>
      </c>
      <c r="E7394" s="277" t="s">
        <v>1433</v>
      </c>
      <c r="F7394" s="279" t="s">
        <v>881</v>
      </c>
    </row>
    <row r="7395" spans="1:6" x14ac:dyDescent="0.3">
      <c r="A7395" s="264" t="str">
        <f t="shared" si="115"/>
        <v>AssariaKS</v>
      </c>
      <c r="B7395" s="269">
        <v>67416</v>
      </c>
      <c r="C7395" s="270" t="s">
        <v>5618</v>
      </c>
      <c r="D7395" s="270" t="s">
        <v>1406</v>
      </c>
      <c r="E7395" s="277" t="s">
        <v>1441</v>
      </c>
      <c r="F7395" s="279" t="s">
        <v>881</v>
      </c>
    </row>
    <row r="7396" spans="1:6" x14ac:dyDescent="0.3">
      <c r="A7396" s="264" t="str">
        <f t="shared" si="115"/>
        <v>WakarusaKS</v>
      </c>
      <c r="B7396" s="269">
        <v>66546</v>
      </c>
      <c r="C7396" s="270" t="s">
        <v>5375</v>
      </c>
      <c r="D7396" s="270" t="s">
        <v>1406</v>
      </c>
      <c r="E7396" s="277" t="s">
        <v>1444</v>
      </c>
      <c r="F7396" s="279" t="s">
        <v>881</v>
      </c>
    </row>
    <row r="7397" spans="1:6" x14ac:dyDescent="0.3">
      <c r="A7397" s="264" t="str">
        <f t="shared" si="115"/>
        <v>McCuneKS</v>
      </c>
      <c r="B7397" s="269">
        <v>66753</v>
      </c>
      <c r="C7397" s="270" t="s">
        <v>5619</v>
      </c>
      <c r="D7397" s="270" t="s">
        <v>1406</v>
      </c>
      <c r="E7397" s="277" t="s">
        <v>1439</v>
      </c>
      <c r="F7397" s="279" t="s">
        <v>881</v>
      </c>
    </row>
    <row r="7398" spans="1:6" x14ac:dyDescent="0.3">
      <c r="A7398" s="264" t="str">
        <f t="shared" si="115"/>
        <v>EffinghamKS</v>
      </c>
      <c r="B7398" s="269">
        <v>66023</v>
      </c>
      <c r="C7398" s="270" t="s">
        <v>1310</v>
      </c>
      <c r="D7398" s="270" t="s">
        <v>1406</v>
      </c>
      <c r="E7398" s="277" t="s">
        <v>1409</v>
      </c>
      <c r="F7398" s="279" t="s">
        <v>881</v>
      </c>
    </row>
    <row r="7399" spans="1:6" x14ac:dyDescent="0.3">
      <c r="A7399" s="264" t="str">
        <f t="shared" si="115"/>
        <v>OlpeKS</v>
      </c>
      <c r="B7399" s="269">
        <v>66865</v>
      </c>
      <c r="C7399" s="270" t="s">
        <v>5620</v>
      </c>
      <c r="D7399" s="270" t="s">
        <v>1406</v>
      </c>
      <c r="E7399" s="277" t="s">
        <v>1415</v>
      </c>
      <c r="F7399" s="279" t="s">
        <v>881</v>
      </c>
    </row>
    <row r="7400" spans="1:6" x14ac:dyDescent="0.3">
      <c r="A7400" s="264" t="str">
        <f t="shared" si="115"/>
        <v>Maple HillKS</v>
      </c>
      <c r="B7400" s="269">
        <v>66507</v>
      </c>
      <c r="C7400" s="270" t="s">
        <v>5621</v>
      </c>
      <c r="D7400" s="270" t="s">
        <v>1406</v>
      </c>
      <c r="E7400" s="277" t="s">
        <v>1444</v>
      </c>
      <c r="F7400" s="279" t="s">
        <v>881</v>
      </c>
    </row>
    <row r="7401" spans="1:6" x14ac:dyDescent="0.3">
      <c r="A7401" s="264" t="str">
        <f t="shared" si="115"/>
        <v>ClaflinKS</v>
      </c>
      <c r="B7401" s="269">
        <v>67525</v>
      </c>
      <c r="C7401" s="270" t="s">
        <v>5622</v>
      </c>
      <c r="D7401" s="270" t="s">
        <v>1406</v>
      </c>
      <c r="E7401" s="277" t="s">
        <v>1419</v>
      </c>
      <c r="F7401" s="279" t="s">
        <v>881</v>
      </c>
    </row>
    <row r="7402" spans="1:6" x14ac:dyDescent="0.3">
      <c r="A7402" s="264" t="str">
        <f t="shared" si="115"/>
        <v>BurdenKS</v>
      </c>
      <c r="B7402" s="269">
        <v>67019</v>
      </c>
      <c r="C7402" s="270" t="s">
        <v>5623</v>
      </c>
      <c r="D7402" s="270" t="s">
        <v>1406</v>
      </c>
      <c r="E7402" s="277" t="s">
        <v>1407</v>
      </c>
      <c r="F7402" s="279" t="s">
        <v>881</v>
      </c>
    </row>
    <row r="7403" spans="1:6" x14ac:dyDescent="0.3">
      <c r="A7403" s="264" t="str">
        <f t="shared" si="115"/>
        <v>NortonvilleKS</v>
      </c>
      <c r="B7403" s="269">
        <v>66060</v>
      </c>
      <c r="C7403" s="270" t="s">
        <v>5624</v>
      </c>
      <c r="D7403" s="270" t="s">
        <v>1406</v>
      </c>
      <c r="E7403" s="277" t="s">
        <v>1444</v>
      </c>
      <c r="F7403" s="279" t="s">
        <v>881</v>
      </c>
    </row>
    <row r="7404" spans="1:6" x14ac:dyDescent="0.3">
      <c r="A7404" s="264" t="str">
        <f t="shared" si="115"/>
        <v>CherokeeKS</v>
      </c>
      <c r="B7404" s="269">
        <v>66724</v>
      </c>
      <c r="C7404" s="270" t="s">
        <v>1365</v>
      </c>
      <c r="D7404" s="270" t="s">
        <v>1406</v>
      </c>
      <c r="E7404" s="277" t="s">
        <v>1439</v>
      </c>
      <c r="F7404" s="279" t="s">
        <v>881</v>
      </c>
    </row>
    <row r="7405" spans="1:6" x14ac:dyDescent="0.3">
      <c r="A7405" s="264" t="str">
        <f t="shared" si="115"/>
        <v>WinchesterKS</v>
      </c>
      <c r="B7405" s="269">
        <v>66097</v>
      </c>
      <c r="C7405" s="270" t="s">
        <v>2304</v>
      </c>
      <c r="D7405" s="270" t="s">
        <v>1406</v>
      </c>
      <c r="E7405" s="277" t="s">
        <v>1444</v>
      </c>
      <c r="F7405" s="279" t="s">
        <v>881</v>
      </c>
    </row>
    <row r="7406" spans="1:6" x14ac:dyDescent="0.3">
      <c r="A7406" s="264" t="str">
        <f t="shared" si="115"/>
        <v>HighlandKS</v>
      </c>
      <c r="B7406" s="269">
        <v>66035</v>
      </c>
      <c r="C7406" s="270" t="s">
        <v>2542</v>
      </c>
      <c r="D7406" s="270" t="s">
        <v>1406</v>
      </c>
      <c r="E7406" s="277" t="s">
        <v>1443</v>
      </c>
      <c r="F7406" s="279" t="s">
        <v>881</v>
      </c>
    </row>
    <row r="7407" spans="1:6" x14ac:dyDescent="0.3">
      <c r="A7407" s="264" t="str">
        <f t="shared" si="115"/>
        <v>TuronKS</v>
      </c>
      <c r="B7407" s="269">
        <v>67583</v>
      </c>
      <c r="C7407" s="270" t="s">
        <v>5625</v>
      </c>
      <c r="D7407" s="270" t="s">
        <v>1406</v>
      </c>
      <c r="E7407" s="277" t="s">
        <v>1423</v>
      </c>
      <c r="F7407" s="279" t="s">
        <v>881</v>
      </c>
    </row>
    <row r="7408" spans="1:6" x14ac:dyDescent="0.3">
      <c r="A7408" s="264" t="str">
        <f t="shared" si="115"/>
        <v>RichmondKS</v>
      </c>
      <c r="B7408" s="269">
        <v>66080</v>
      </c>
      <c r="C7408" s="270" t="s">
        <v>1393</v>
      </c>
      <c r="D7408" s="270" t="s">
        <v>1406</v>
      </c>
      <c r="E7408" s="277" t="s">
        <v>1435</v>
      </c>
      <c r="F7408" s="279" t="s">
        <v>881</v>
      </c>
    </row>
    <row r="7409" spans="1:6" x14ac:dyDescent="0.3">
      <c r="A7409" s="264" t="str">
        <f t="shared" si="115"/>
        <v>MulberryKS</v>
      </c>
      <c r="B7409" s="269">
        <v>66756</v>
      </c>
      <c r="C7409" s="270" t="s">
        <v>1825</v>
      </c>
      <c r="D7409" s="270" t="s">
        <v>1406</v>
      </c>
      <c r="E7409" s="277" t="s">
        <v>1439</v>
      </c>
      <c r="F7409" s="279" t="s">
        <v>881</v>
      </c>
    </row>
    <row r="7410" spans="1:6" x14ac:dyDescent="0.3">
      <c r="A7410" s="264" t="str">
        <f t="shared" si="115"/>
        <v>CunninghamKS</v>
      </c>
      <c r="B7410" s="269">
        <v>67035</v>
      </c>
      <c r="C7410" s="270" t="s">
        <v>5626</v>
      </c>
      <c r="D7410" s="270" t="s">
        <v>1406</v>
      </c>
      <c r="E7410" s="277" t="s">
        <v>1446</v>
      </c>
      <c r="F7410" s="279" t="s">
        <v>881</v>
      </c>
    </row>
    <row r="7411" spans="1:6" x14ac:dyDescent="0.3">
      <c r="A7411" s="264" t="str">
        <f t="shared" si="115"/>
        <v>ViolaKS</v>
      </c>
      <c r="B7411" s="269">
        <v>67149</v>
      </c>
      <c r="C7411" s="270" t="s">
        <v>3572</v>
      </c>
      <c r="D7411" s="270" t="s">
        <v>1406</v>
      </c>
      <c r="E7411" s="277" t="s">
        <v>1446</v>
      </c>
      <c r="F7411" s="279" t="s">
        <v>881</v>
      </c>
    </row>
    <row r="7412" spans="1:6" x14ac:dyDescent="0.3">
      <c r="A7412" s="264" t="str">
        <f t="shared" si="115"/>
        <v>ParkerKS</v>
      </c>
      <c r="B7412" s="269">
        <v>66072</v>
      </c>
      <c r="C7412" s="270" t="s">
        <v>3263</v>
      </c>
      <c r="D7412" s="270" t="s">
        <v>1406</v>
      </c>
      <c r="E7412" s="277" t="s">
        <v>1426</v>
      </c>
      <c r="F7412" s="279" t="s">
        <v>881</v>
      </c>
    </row>
    <row r="7413" spans="1:6" x14ac:dyDescent="0.3">
      <c r="A7413" s="264" t="str">
        <f t="shared" si="115"/>
        <v>HartfordKS</v>
      </c>
      <c r="B7413" s="269">
        <v>66854</v>
      </c>
      <c r="C7413" s="270" t="s">
        <v>1319</v>
      </c>
      <c r="D7413" s="270" t="s">
        <v>1406</v>
      </c>
      <c r="E7413" s="277" t="s">
        <v>1415</v>
      </c>
      <c r="F7413" s="279" t="s">
        <v>881</v>
      </c>
    </row>
    <row r="7414" spans="1:6" x14ac:dyDescent="0.3">
      <c r="A7414" s="264" t="str">
        <f t="shared" si="115"/>
        <v>PrincetonKS</v>
      </c>
      <c r="B7414" s="269">
        <v>66078</v>
      </c>
      <c r="C7414" s="270" t="s">
        <v>1675</v>
      </c>
      <c r="D7414" s="270" t="s">
        <v>1406</v>
      </c>
      <c r="E7414" s="277" t="s">
        <v>1435</v>
      </c>
      <c r="F7414" s="279" t="s">
        <v>881</v>
      </c>
    </row>
    <row r="7415" spans="1:6" x14ac:dyDescent="0.3">
      <c r="A7415" s="264" t="str">
        <f t="shared" si="115"/>
        <v>Alta VistaKS</v>
      </c>
      <c r="B7415" s="269">
        <v>66834</v>
      </c>
      <c r="C7415" s="270" t="s">
        <v>5627</v>
      </c>
      <c r="D7415" s="270" t="s">
        <v>1406</v>
      </c>
      <c r="E7415" s="277" t="s">
        <v>1444</v>
      </c>
      <c r="F7415" s="279" t="s">
        <v>881</v>
      </c>
    </row>
    <row r="7416" spans="1:6" x14ac:dyDescent="0.3">
      <c r="A7416" s="264" t="str">
        <f t="shared" si="115"/>
        <v>Elk CityKS</v>
      </c>
      <c r="B7416" s="269">
        <v>67344</v>
      </c>
      <c r="C7416" s="270" t="s">
        <v>2029</v>
      </c>
      <c r="D7416" s="270" t="s">
        <v>1406</v>
      </c>
      <c r="E7416" s="277" t="s">
        <v>1411</v>
      </c>
      <c r="F7416" s="279" t="s">
        <v>881</v>
      </c>
    </row>
    <row r="7417" spans="1:6" x14ac:dyDescent="0.3">
      <c r="A7417" s="264" t="str">
        <f t="shared" si="115"/>
        <v>EskridgeKS</v>
      </c>
      <c r="B7417" s="269">
        <v>66423</v>
      </c>
      <c r="C7417" s="270" t="s">
        <v>5628</v>
      </c>
      <c r="D7417" s="270" t="s">
        <v>1406</v>
      </c>
      <c r="E7417" s="277" t="s">
        <v>1444</v>
      </c>
      <c r="F7417" s="279" t="s">
        <v>881</v>
      </c>
    </row>
    <row r="7418" spans="1:6" x14ac:dyDescent="0.3">
      <c r="A7418" s="264" t="str">
        <f t="shared" si="115"/>
        <v>EdnaKS</v>
      </c>
      <c r="B7418" s="269">
        <v>67342</v>
      </c>
      <c r="C7418" s="270" t="s">
        <v>5629</v>
      </c>
      <c r="D7418" s="270" t="s">
        <v>1406</v>
      </c>
      <c r="E7418" s="277" t="s">
        <v>1437</v>
      </c>
      <c r="F7418" s="279" t="s">
        <v>881</v>
      </c>
    </row>
    <row r="7419" spans="1:6" x14ac:dyDescent="0.3">
      <c r="A7419" s="264" t="str">
        <f t="shared" si="115"/>
        <v>BucklinKS</v>
      </c>
      <c r="B7419" s="269">
        <v>67834</v>
      </c>
      <c r="C7419" s="270" t="s">
        <v>5630</v>
      </c>
      <c r="D7419" s="270" t="s">
        <v>1406</v>
      </c>
      <c r="E7419" s="277" t="s">
        <v>1413</v>
      </c>
      <c r="F7419" s="279" t="s">
        <v>881</v>
      </c>
    </row>
    <row r="7420" spans="1:6" x14ac:dyDescent="0.3">
      <c r="A7420" s="264" t="str">
        <f t="shared" si="115"/>
        <v>QuenemoKS</v>
      </c>
      <c r="B7420" s="269">
        <v>66528</v>
      </c>
      <c r="C7420" s="270" t="s">
        <v>5631</v>
      </c>
      <c r="D7420" s="270" t="s">
        <v>1406</v>
      </c>
      <c r="E7420" s="277" t="s">
        <v>1444</v>
      </c>
      <c r="F7420" s="279" t="s">
        <v>881</v>
      </c>
    </row>
    <row r="7421" spans="1:6" x14ac:dyDescent="0.3">
      <c r="A7421" s="264" t="str">
        <f t="shared" si="115"/>
        <v>TescottKS</v>
      </c>
      <c r="B7421" s="269">
        <v>67484</v>
      </c>
      <c r="C7421" s="270" t="s">
        <v>5632</v>
      </c>
      <c r="D7421" s="270" t="s">
        <v>1406</v>
      </c>
      <c r="E7421" s="277" t="s">
        <v>1441</v>
      </c>
      <c r="F7421" s="279" t="s">
        <v>881</v>
      </c>
    </row>
    <row r="7422" spans="1:6" x14ac:dyDescent="0.3">
      <c r="A7422" s="264" t="str">
        <f t="shared" si="115"/>
        <v>WilliamsburgKS</v>
      </c>
      <c r="B7422" s="269">
        <v>66095</v>
      </c>
      <c r="C7422" s="270" t="s">
        <v>3731</v>
      </c>
      <c r="D7422" s="270" t="s">
        <v>1406</v>
      </c>
      <c r="E7422" s="277" t="s">
        <v>1435</v>
      </c>
      <c r="F7422" s="279" t="s">
        <v>881</v>
      </c>
    </row>
    <row r="7423" spans="1:6" x14ac:dyDescent="0.3">
      <c r="A7423" s="264" t="str">
        <f t="shared" si="115"/>
        <v>VassarKS</v>
      </c>
      <c r="B7423" s="269">
        <v>66543</v>
      </c>
      <c r="C7423" s="270" t="s">
        <v>5633</v>
      </c>
      <c r="D7423" s="270" t="s">
        <v>1406</v>
      </c>
      <c r="E7423" s="277" t="s">
        <v>1444</v>
      </c>
      <c r="F7423" s="279" t="s">
        <v>881</v>
      </c>
    </row>
    <row r="7424" spans="1:6" x14ac:dyDescent="0.3">
      <c r="A7424" s="264" t="str">
        <f t="shared" si="115"/>
        <v>DeerfieldKS</v>
      </c>
      <c r="B7424" s="269">
        <v>67838</v>
      </c>
      <c r="C7424" s="270" t="s">
        <v>4722</v>
      </c>
      <c r="D7424" s="270" t="s">
        <v>1406</v>
      </c>
      <c r="E7424" s="277" t="s">
        <v>1417</v>
      </c>
      <c r="F7424" s="279" t="s">
        <v>881</v>
      </c>
    </row>
    <row r="7425" spans="1:6" x14ac:dyDescent="0.3">
      <c r="A7425" s="264" t="str">
        <f t="shared" si="115"/>
        <v>LeonardvilleKS</v>
      </c>
      <c r="B7425" s="269">
        <v>66449</v>
      </c>
      <c r="C7425" s="270" t="s">
        <v>5634</v>
      </c>
      <c r="D7425" s="270" t="s">
        <v>1406</v>
      </c>
      <c r="E7425" s="277" t="s">
        <v>1432</v>
      </c>
      <c r="F7425" s="279" t="s">
        <v>881</v>
      </c>
    </row>
    <row r="7426" spans="1:6" x14ac:dyDescent="0.3">
      <c r="A7426" s="264" t="str">
        <f t="shared" si="115"/>
        <v>MelvernKS</v>
      </c>
      <c r="B7426" s="269">
        <v>66510</v>
      </c>
      <c r="C7426" s="270" t="s">
        <v>5635</v>
      </c>
      <c r="D7426" s="270" t="s">
        <v>1406</v>
      </c>
      <c r="E7426" s="277" t="s">
        <v>1444</v>
      </c>
      <c r="F7426" s="279" t="s">
        <v>881</v>
      </c>
    </row>
    <row r="7427" spans="1:6" x14ac:dyDescent="0.3">
      <c r="A7427" s="264" t="str">
        <f t="shared" si="115"/>
        <v>South HavenKS</v>
      </c>
      <c r="B7427" s="269">
        <v>67140</v>
      </c>
      <c r="C7427" s="270" t="s">
        <v>5636</v>
      </c>
      <c r="D7427" s="270" t="s">
        <v>1406</v>
      </c>
      <c r="E7427" s="277" t="s">
        <v>1446</v>
      </c>
      <c r="F7427" s="279" t="s">
        <v>881</v>
      </c>
    </row>
    <row r="7428" spans="1:6" x14ac:dyDescent="0.3">
      <c r="A7428" s="264" t="str">
        <f t="shared" ref="A7428:A7491" si="116">CONCATENATE(C7428,D7428)</f>
        <v>ArgoniaKS</v>
      </c>
      <c r="B7428" s="269">
        <v>67004</v>
      </c>
      <c r="C7428" s="270" t="s">
        <v>5637</v>
      </c>
      <c r="D7428" s="270" t="s">
        <v>1406</v>
      </c>
      <c r="E7428" s="277" t="s">
        <v>1446</v>
      </c>
      <c r="F7428" s="279" t="s">
        <v>881</v>
      </c>
    </row>
    <row r="7429" spans="1:6" x14ac:dyDescent="0.3">
      <c r="A7429" s="264" t="str">
        <f t="shared" si="116"/>
        <v>LaneKS</v>
      </c>
      <c r="B7429" s="269">
        <v>66042</v>
      </c>
      <c r="C7429" s="270" t="s">
        <v>5263</v>
      </c>
      <c r="D7429" s="270" t="s">
        <v>1406</v>
      </c>
      <c r="E7429" s="277" t="s">
        <v>1435</v>
      </c>
      <c r="F7429" s="279" t="s">
        <v>881</v>
      </c>
    </row>
    <row r="7430" spans="1:6" x14ac:dyDescent="0.3">
      <c r="A7430" s="264" t="str">
        <f t="shared" si="116"/>
        <v>RantoulKS</v>
      </c>
      <c r="B7430" s="269">
        <v>66079</v>
      </c>
      <c r="C7430" s="270" t="s">
        <v>4776</v>
      </c>
      <c r="D7430" s="270" t="s">
        <v>1406</v>
      </c>
      <c r="E7430" s="277" t="s">
        <v>1435</v>
      </c>
      <c r="F7430" s="279" t="s">
        <v>881</v>
      </c>
    </row>
    <row r="7431" spans="1:6" x14ac:dyDescent="0.3">
      <c r="A7431" s="264" t="str">
        <f t="shared" si="116"/>
        <v>Mound ValleyKS</v>
      </c>
      <c r="B7431" s="269">
        <v>67354</v>
      </c>
      <c r="C7431" s="270" t="s">
        <v>5638</v>
      </c>
      <c r="D7431" s="270" t="s">
        <v>1406</v>
      </c>
      <c r="E7431" s="277" t="s">
        <v>1437</v>
      </c>
      <c r="F7431" s="279" t="s">
        <v>881</v>
      </c>
    </row>
    <row r="7432" spans="1:6" x14ac:dyDescent="0.3">
      <c r="A7432" s="264" t="str">
        <f t="shared" si="116"/>
        <v>NorwichKS</v>
      </c>
      <c r="B7432" s="269">
        <v>67118</v>
      </c>
      <c r="C7432" s="270" t="s">
        <v>3433</v>
      </c>
      <c r="D7432" s="270" t="s">
        <v>1406</v>
      </c>
      <c r="E7432" s="277" t="s">
        <v>1446</v>
      </c>
      <c r="F7432" s="279" t="s">
        <v>881</v>
      </c>
    </row>
    <row r="7433" spans="1:6" x14ac:dyDescent="0.3">
      <c r="A7433" s="264" t="str">
        <f t="shared" si="116"/>
        <v>WathenaKS</v>
      </c>
      <c r="B7433" s="269">
        <v>66024</v>
      </c>
      <c r="C7433" s="270" t="s">
        <v>5583</v>
      </c>
      <c r="D7433" s="270" t="s">
        <v>1406</v>
      </c>
      <c r="E7433" s="277" t="s">
        <v>1443</v>
      </c>
      <c r="F7433" s="279" t="s">
        <v>881</v>
      </c>
    </row>
    <row r="7434" spans="1:6" x14ac:dyDescent="0.3">
      <c r="A7434" s="264" t="str">
        <f t="shared" si="116"/>
        <v>LancasterKS</v>
      </c>
      <c r="B7434" s="269">
        <v>66041</v>
      </c>
      <c r="C7434" s="270" t="s">
        <v>2117</v>
      </c>
      <c r="D7434" s="270" t="s">
        <v>1406</v>
      </c>
      <c r="E7434" s="277" t="s">
        <v>1409</v>
      </c>
      <c r="F7434" s="279" t="s">
        <v>881</v>
      </c>
    </row>
    <row r="7435" spans="1:6" x14ac:dyDescent="0.3">
      <c r="A7435" s="264" t="str">
        <f t="shared" si="116"/>
        <v>BrookvilleKS</v>
      </c>
      <c r="B7435" s="269">
        <v>67425</v>
      </c>
      <c r="C7435" s="270" t="s">
        <v>5639</v>
      </c>
      <c r="D7435" s="270" t="s">
        <v>1406</v>
      </c>
      <c r="E7435" s="277" t="s">
        <v>1441</v>
      </c>
      <c r="F7435" s="279" t="s">
        <v>881</v>
      </c>
    </row>
    <row r="7436" spans="1:6" x14ac:dyDescent="0.3">
      <c r="A7436" s="264" t="str">
        <f t="shared" si="116"/>
        <v>ReadingKS</v>
      </c>
      <c r="B7436" s="269">
        <v>66868</v>
      </c>
      <c r="C7436" s="270" t="s">
        <v>2135</v>
      </c>
      <c r="D7436" s="270" t="s">
        <v>1406</v>
      </c>
      <c r="E7436" s="277" t="s">
        <v>1415</v>
      </c>
      <c r="F7436" s="279" t="s">
        <v>881</v>
      </c>
    </row>
    <row r="7437" spans="1:6" x14ac:dyDescent="0.3">
      <c r="A7437" s="264" t="str">
        <f t="shared" si="116"/>
        <v>PaxicoKS</v>
      </c>
      <c r="B7437" s="269">
        <v>66526</v>
      </c>
      <c r="C7437" s="270" t="s">
        <v>5640</v>
      </c>
      <c r="D7437" s="270" t="s">
        <v>1406</v>
      </c>
      <c r="E7437" s="277" t="s">
        <v>1444</v>
      </c>
      <c r="F7437" s="279" t="s">
        <v>881</v>
      </c>
    </row>
    <row r="7438" spans="1:6" x14ac:dyDescent="0.3">
      <c r="A7438" s="264" t="str">
        <f t="shared" si="116"/>
        <v>ArcadiaKS</v>
      </c>
      <c r="B7438" s="269">
        <v>66711</v>
      </c>
      <c r="C7438" s="270" t="s">
        <v>1099</v>
      </c>
      <c r="D7438" s="270" t="s">
        <v>1406</v>
      </c>
      <c r="E7438" s="277" t="s">
        <v>1439</v>
      </c>
      <c r="F7438" s="279" t="s">
        <v>881</v>
      </c>
    </row>
    <row r="7439" spans="1:6" x14ac:dyDescent="0.3">
      <c r="A7439" s="264" t="str">
        <f t="shared" si="116"/>
        <v>PotwinKS</v>
      </c>
      <c r="B7439" s="269">
        <v>67123</v>
      </c>
      <c r="C7439" s="270" t="s">
        <v>5641</v>
      </c>
      <c r="D7439" s="270" t="s">
        <v>1406</v>
      </c>
      <c r="E7439" s="277" t="s">
        <v>1446</v>
      </c>
      <c r="F7439" s="279" t="s">
        <v>881</v>
      </c>
    </row>
    <row r="7440" spans="1:6" x14ac:dyDescent="0.3">
      <c r="A7440" s="264" t="str">
        <f t="shared" si="116"/>
        <v>FontanaKS</v>
      </c>
      <c r="B7440" s="269">
        <v>66026</v>
      </c>
      <c r="C7440" s="270" t="s">
        <v>2477</v>
      </c>
      <c r="D7440" s="270" t="s">
        <v>1406</v>
      </c>
      <c r="E7440" s="277" t="s">
        <v>1426</v>
      </c>
      <c r="F7440" s="279" t="s">
        <v>881</v>
      </c>
    </row>
    <row r="7441" spans="1:6" x14ac:dyDescent="0.3">
      <c r="A7441" s="264" t="str">
        <f t="shared" si="116"/>
        <v>OlsburgKS</v>
      </c>
      <c r="B7441" s="269">
        <v>66520</v>
      </c>
      <c r="C7441" s="270" t="s">
        <v>5642</v>
      </c>
      <c r="D7441" s="270" t="s">
        <v>1406</v>
      </c>
      <c r="E7441" s="277" t="s">
        <v>1432</v>
      </c>
      <c r="F7441" s="279" t="s">
        <v>881</v>
      </c>
    </row>
    <row r="7442" spans="1:6" x14ac:dyDescent="0.3">
      <c r="A7442" s="264" t="str">
        <f t="shared" si="116"/>
        <v>ArlingtonKS</v>
      </c>
      <c r="B7442" s="269">
        <v>67514</v>
      </c>
      <c r="C7442" s="270" t="s">
        <v>2452</v>
      </c>
      <c r="D7442" s="270" t="s">
        <v>1406</v>
      </c>
      <c r="E7442" s="277" t="s">
        <v>1423</v>
      </c>
      <c r="F7442" s="279" t="s">
        <v>881</v>
      </c>
    </row>
    <row r="7443" spans="1:6" x14ac:dyDescent="0.3">
      <c r="A7443" s="264" t="str">
        <f t="shared" si="116"/>
        <v>DelphosKS</v>
      </c>
      <c r="B7443" s="269">
        <v>67436</v>
      </c>
      <c r="C7443" s="270" t="s">
        <v>5643</v>
      </c>
      <c r="D7443" s="270" t="s">
        <v>1406</v>
      </c>
      <c r="E7443" s="277" t="s">
        <v>1441</v>
      </c>
      <c r="F7443" s="279" t="s">
        <v>881</v>
      </c>
    </row>
    <row r="7444" spans="1:6" x14ac:dyDescent="0.3">
      <c r="A7444" s="264" t="str">
        <f t="shared" si="116"/>
        <v>AllenKS</v>
      </c>
      <c r="B7444" s="269">
        <v>66833</v>
      </c>
      <c r="C7444" s="270" t="s">
        <v>5644</v>
      </c>
      <c r="D7444" s="270" t="s">
        <v>1406</v>
      </c>
      <c r="E7444" s="277" t="s">
        <v>1415</v>
      </c>
      <c r="F7444" s="279" t="s">
        <v>881</v>
      </c>
    </row>
    <row r="7445" spans="1:6" x14ac:dyDescent="0.3">
      <c r="A7445" s="264" t="str">
        <f t="shared" si="116"/>
        <v>HarveyvilleKS</v>
      </c>
      <c r="B7445" s="269">
        <v>66431</v>
      </c>
      <c r="C7445" s="270" t="s">
        <v>5645</v>
      </c>
      <c r="D7445" s="270" t="s">
        <v>1406</v>
      </c>
      <c r="E7445" s="277" t="s">
        <v>1444</v>
      </c>
      <c r="F7445" s="279" t="s">
        <v>881</v>
      </c>
    </row>
    <row r="7446" spans="1:6" x14ac:dyDescent="0.3">
      <c r="A7446" s="264" t="str">
        <f t="shared" si="116"/>
        <v>RandolphKS</v>
      </c>
      <c r="B7446" s="269">
        <v>66554</v>
      </c>
      <c r="C7446" s="270" t="s">
        <v>1602</v>
      </c>
      <c r="D7446" s="270" t="s">
        <v>1406</v>
      </c>
      <c r="E7446" s="277" t="s">
        <v>1432</v>
      </c>
      <c r="F7446" s="279" t="s">
        <v>881</v>
      </c>
    </row>
    <row r="7447" spans="1:6" x14ac:dyDescent="0.3">
      <c r="A7447" s="264" t="str">
        <f t="shared" si="116"/>
        <v>Blue MoundKS</v>
      </c>
      <c r="B7447" s="269">
        <v>66010</v>
      </c>
      <c r="C7447" s="270" t="s">
        <v>4990</v>
      </c>
      <c r="D7447" s="270" t="s">
        <v>1406</v>
      </c>
      <c r="E7447" s="277" t="s">
        <v>1426</v>
      </c>
      <c r="F7447" s="279" t="s">
        <v>881</v>
      </c>
    </row>
    <row r="7448" spans="1:6" x14ac:dyDescent="0.3">
      <c r="A7448" s="264" t="str">
        <f t="shared" si="116"/>
        <v>GrantvilleKS</v>
      </c>
      <c r="B7448" s="269">
        <v>66429</v>
      </c>
      <c r="C7448" s="270" t="s">
        <v>4094</v>
      </c>
      <c r="D7448" s="270" t="s">
        <v>1406</v>
      </c>
      <c r="E7448" s="277" t="s">
        <v>1444</v>
      </c>
      <c r="F7448" s="279" t="s">
        <v>881</v>
      </c>
    </row>
    <row r="7449" spans="1:6" x14ac:dyDescent="0.3">
      <c r="A7449" s="264" t="str">
        <f t="shared" si="116"/>
        <v>New CambriaKS</v>
      </c>
      <c r="B7449" s="269">
        <v>67470</v>
      </c>
      <c r="C7449" s="270" t="s">
        <v>5646</v>
      </c>
      <c r="D7449" s="270" t="s">
        <v>1406</v>
      </c>
      <c r="E7449" s="277" t="s">
        <v>1441</v>
      </c>
      <c r="F7449" s="279" t="s">
        <v>881</v>
      </c>
    </row>
    <row r="7450" spans="1:6" x14ac:dyDescent="0.3">
      <c r="A7450" s="264" t="str">
        <f t="shared" si="116"/>
        <v>WalnutKS</v>
      </c>
      <c r="B7450" s="269">
        <v>66780</v>
      </c>
      <c r="C7450" s="270" t="s">
        <v>2665</v>
      </c>
      <c r="D7450" s="270" t="s">
        <v>1406</v>
      </c>
      <c r="E7450" s="277" t="s">
        <v>1439</v>
      </c>
      <c r="F7450" s="279" t="s">
        <v>881</v>
      </c>
    </row>
    <row r="7451" spans="1:6" x14ac:dyDescent="0.3">
      <c r="A7451" s="264" t="str">
        <f t="shared" si="116"/>
        <v>BentleyKS</v>
      </c>
      <c r="B7451" s="269">
        <v>67016</v>
      </c>
      <c r="C7451" s="270" t="s">
        <v>5647</v>
      </c>
      <c r="D7451" s="270" t="s">
        <v>1406</v>
      </c>
      <c r="E7451" s="277" t="s">
        <v>1446</v>
      </c>
      <c r="F7451" s="279" t="s">
        <v>881</v>
      </c>
    </row>
    <row r="7452" spans="1:6" x14ac:dyDescent="0.3">
      <c r="A7452" s="264" t="str">
        <f t="shared" si="116"/>
        <v>Neosho RapidsKS</v>
      </c>
      <c r="B7452" s="269">
        <v>66864</v>
      </c>
      <c r="C7452" s="270" t="s">
        <v>5648</v>
      </c>
      <c r="D7452" s="270" t="s">
        <v>1406</v>
      </c>
      <c r="E7452" s="277" t="s">
        <v>1415</v>
      </c>
      <c r="F7452" s="279" t="s">
        <v>881</v>
      </c>
    </row>
    <row r="7453" spans="1:6" x14ac:dyDescent="0.3">
      <c r="A7453" s="264" t="str">
        <f t="shared" si="116"/>
        <v>PartridgeKS</v>
      </c>
      <c r="B7453" s="269">
        <v>67566</v>
      </c>
      <c r="C7453" s="270" t="s">
        <v>5649</v>
      </c>
      <c r="D7453" s="270" t="s">
        <v>1406</v>
      </c>
      <c r="E7453" s="277" t="s">
        <v>1423</v>
      </c>
      <c r="F7453" s="279" t="s">
        <v>881</v>
      </c>
    </row>
    <row r="7454" spans="1:6" x14ac:dyDescent="0.3">
      <c r="A7454" s="264" t="str">
        <f t="shared" si="116"/>
        <v>KismetKS</v>
      </c>
      <c r="B7454" s="269">
        <v>67859</v>
      </c>
      <c r="C7454" s="270" t="s">
        <v>5650</v>
      </c>
      <c r="D7454" s="270" t="s">
        <v>1406</v>
      </c>
      <c r="E7454" s="277" t="s">
        <v>1430</v>
      </c>
      <c r="F7454" s="279" t="s">
        <v>881</v>
      </c>
    </row>
    <row r="7455" spans="1:6" x14ac:dyDescent="0.3">
      <c r="A7455" s="264" t="str">
        <f t="shared" si="116"/>
        <v>DexterKS</v>
      </c>
      <c r="B7455" s="269">
        <v>67038</v>
      </c>
      <c r="C7455" s="270" t="s">
        <v>4155</v>
      </c>
      <c r="D7455" s="270" t="s">
        <v>1406</v>
      </c>
      <c r="E7455" s="277" t="s">
        <v>1407</v>
      </c>
      <c r="F7455" s="279" t="s">
        <v>881</v>
      </c>
    </row>
    <row r="7456" spans="1:6" x14ac:dyDescent="0.3">
      <c r="A7456" s="264" t="str">
        <f t="shared" si="116"/>
        <v>AtlantaKS</v>
      </c>
      <c r="B7456" s="269">
        <v>67008</v>
      </c>
      <c r="C7456" s="270" t="s">
        <v>3954</v>
      </c>
      <c r="D7456" s="270" t="s">
        <v>1406</v>
      </c>
      <c r="E7456" s="277" t="s">
        <v>1407</v>
      </c>
      <c r="F7456" s="279" t="s">
        <v>881</v>
      </c>
    </row>
    <row r="7457" spans="1:6" x14ac:dyDescent="0.3">
      <c r="A7457" s="264" t="str">
        <f t="shared" si="116"/>
        <v>PrescottKS</v>
      </c>
      <c r="B7457" s="269">
        <v>66767</v>
      </c>
      <c r="C7457" s="270" t="s">
        <v>996</v>
      </c>
      <c r="D7457" s="270" t="s">
        <v>1406</v>
      </c>
      <c r="E7457" s="277" t="s">
        <v>1426</v>
      </c>
      <c r="F7457" s="279" t="s">
        <v>881</v>
      </c>
    </row>
    <row r="7458" spans="1:6" x14ac:dyDescent="0.3">
      <c r="A7458" s="264" t="str">
        <f t="shared" si="116"/>
        <v>CummingsKS</v>
      </c>
      <c r="B7458" s="269">
        <v>66016</v>
      </c>
      <c r="C7458" s="270" t="s">
        <v>5651</v>
      </c>
      <c r="D7458" s="270" t="s">
        <v>1406</v>
      </c>
      <c r="E7458" s="277" t="s">
        <v>1409</v>
      </c>
      <c r="F7458" s="279" t="s">
        <v>881</v>
      </c>
    </row>
    <row r="7459" spans="1:6" x14ac:dyDescent="0.3">
      <c r="A7459" s="264" t="str">
        <f t="shared" si="116"/>
        <v>FranklinKS</v>
      </c>
      <c r="B7459" s="269">
        <v>66735</v>
      </c>
      <c r="C7459" s="270" t="s">
        <v>3539</v>
      </c>
      <c r="D7459" s="270" t="s">
        <v>1406</v>
      </c>
      <c r="E7459" s="277" t="s">
        <v>1439</v>
      </c>
      <c r="F7459" s="279" t="s">
        <v>881</v>
      </c>
    </row>
    <row r="7460" spans="1:6" x14ac:dyDescent="0.3">
      <c r="A7460" s="264" t="str">
        <f t="shared" si="116"/>
        <v>WaltonKS</v>
      </c>
      <c r="B7460" s="269">
        <v>67151</v>
      </c>
      <c r="C7460" s="270" t="s">
        <v>5393</v>
      </c>
      <c r="D7460" s="270" t="s">
        <v>1406</v>
      </c>
      <c r="E7460" s="277" t="s">
        <v>1446</v>
      </c>
      <c r="F7460" s="279" t="s">
        <v>881</v>
      </c>
    </row>
    <row r="7461" spans="1:6" x14ac:dyDescent="0.3">
      <c r="A7461" s="264" t="str">
        <f t="shared" si="116"/>
        <v>White CloudKS</v>
      </c>
      <c r="B7461" s="269">
        <v>66094</v>
      </c>
      <c r="C7461" s="270" t="s">
        <v>5652</v>
      </c>
      <c r="D7461" s="270" t="s">
        <v>1406</v>
      </c>
      <c r="E7461" s="277" t="s">
        <v>1443</v>
      </c>
      <c r="F7461" s="279" t="s">
        <v>881</v>
      </c>
    </row>
    <row r="7462" spans="1:6" x14ac:dyDescent="0.3">
      <c r="A7462" s="264" t="str">
        <f t="shared" si="116"/>
        <v>HavanaKS</v>
      </c>
      <c r="B7462" s="269">
        <v>67347</v>
      </c>
      <c r="C7462" s="270" t="s">
        <v>3831</v>
      </c>
      <c r="D7462" s="270" t="s">
        <v>1406</v>
      </c>
      <c r="E7462" s="277" t="s">
        <v>1411</v>
      </c>
      <c r="F7462" s="279" t="s">
        <v>881</v>
      </c>
    </row>
    <row r="7463" spans="1:6" x14ac:dyDescent="0.3">
      <c r="A7463" s="264" t="str">
        <f t="shared" si="116"/>
        <v>HavensvilleKS</v>
      </c>
      <c r="B7463" s="269">
        <v>66432</v>
      </c>
      <c r="C7463" s="270" t="s">
        <v>5653</v>
      </c>
      <c r="D7463" s="270" t="s">
        <v>1406</v>
      </c>
      <c r="E7463" s="277" t="s">
        <v>1432</v>
      </c>
      <c r="F7463" s="279" t="s">
        <v>881</v>
      </c>
    </row>
    <row r="7464" spans="1:6" x14ac:dyDescent="0.3">
      <c r="A7464" s="264" t="str">
        <f t="shared" si="116"/>
        <v>EmmettKS</v>
      </c>
      <c r="B7464" s="269">
        <v>66422</v>
      </c>
      <c r="C7464" s="270" t="s">
        <v>4547</v>
      </c>
      <c r="D7464" s="270" t="s">
        <v>1406</v>
      </c>
      <c r="E7464" s="277" t="s">
        <v>1432</v>
      </c>
      <c r="F7464" s="279" t="s">
        <v>881</v>
      </c>
    </row>
    <row r="7465" spans="1:6" x14ac:dyDescent="0.3">
      <c r="A7465" s="264" t="str">
        <f t="shared" si="116"/>
        <v>WichitaKS</v>
      </c>
      <c r="B7465" s="269">
        <v>67223</v>
      </c>
      <c r="C7465" s="270" t="s">
        <v>1446</v>
      </c>
      <c r="D7465" s="270" t="s">
        <v>1406</v>
      </c>
      <c r="E7465" s="277" t="s">
        <v>1446</v>
      </c>
      <c r="F7465" s="279" t="s">
        <v>881</v>
      </c>
    </row>
    <row r="7466" spans="1:6" x14ac:dyDescent="0.3">
      <c r="A7466" s="264" t="str">
        <f t="shared" si="116"/>
        <v>BelvueKS</v>
      </c>
      <c r="B7466" s="269">
        <v>66407</v>
      </c>
      <c r="C7466" s="270" t="s">
        <v>5654</v>
      </c>
      <c r="D7466" s="270" t="s">
        <v>1406</v>
      </c>
      <c r="E7466" s="277" t="s">
        <v>1432</v>
      </c>
      <c r="F7466" s="279" t="s">
        <v>881</v>
      </c>
    </row>
    <row r="7467" spans="1:6" x14ac:dyDescent="0.3">
      <c r="A7467" s="264" t="str">
        <f t="shared" si="116"/>
        <v>LibertyKS</v>
      </c>
      <c r="B7467" s="269">
        <v>67351</v>
      </c>
      <c r="C7467" s="270" t="s">
        <v>4959</v>
      </c>
      <c r="D7467" s="270" t="s">
        <v>1406</v>
      </c>
      <c r="E7467" s="277" t="s">
        <v>1411</v>
      </c>
      <c r="F7467" s="279" t="s">
        <v>881</v>
      </c>
    </row>
    <row r="7468" spans="1:6" x14ac:dyDescent="0.3">
      <c r="A7468" s="264" t="str">
        <f t="shared" si="116"/>
        <v>Geuda SpringsKS</v>
      </c>
      <c r="B7468" s="269">
        <v>67051</v>
      </c>
      <c r="C7468" s="270" t="s">
        <v>5655</v>
      </c>
      <c r="D7468" s="270" t="s">
        <v>1406</v>
      </c>
      <c r="E7468" s="277" t="s">
        <v>1446</v>
      </c>
      <c r="F7468" s="279" t="s">
        <v>881</v>
      </c>
    </row>
    <row r="7469" spans="1:6" x14ac:dyDescent="0.3">
      <c r="A7469" s="264" t="str">
        <f t="shared" si="116"/>
        <v>CentervilleKS</v>
      </c>
      <c r="B7469" s="269">
        <v>66014</v>
      </c>
      <c r="C7469" s="270" t="s">
        <v>4075</v>
      </c>
      <c r="D7469" s="270" t="s">
        <v>1406</v>
      </c>
      <c r="E7469" s="277" t="s">
        <v>1426</v>
      </c>
      <c r="F7469" s="279" t="s">
        <v>881</v>
      </c>
    </row>
    <row r="7470" spans="1:6" x14ac:dyDescent="0.3">
      <c r="A7470" s="264" t="str">
        <f t="shared" si="116"/>
        <v>DearingKS</v>
      </c>
      <c r="B7470" s="269">
        <v>67340</v>
      </c>
      <c r="C7470" s="270" t="s">
        <v>4107</v>
      </c>
      <c r="D7470" s="270" t="s">
        <v>1406</v>
      </c>
      <c r="E7470" s="277" t="s">
        <v>1411</v>
      </c>
      <c r="F7470" s="279" t="s">
        <v>881</v>
      </c>
    </row>
    <row r="7471" spans="1:6" x14ac:dyDescent="0.3">
      <c r="A7471" s="264" t="str">
        <f t="shared" si="116"/>
        <v>SpiveyKS</v>
      </c>
      <c r="B7471" s="269">
        <v>67142</v>
      </c>
      <c r="C7471" s="270" t="s">
        <v>5656</v>
      </c>
      <c r="D7471" s="270" t="s">
        <v>1406</v>
      </c>
      <c r="E7471" s="277" t="s">
        <v>1446</v>
      </c>
      <c r="F7471" s="279" t="s">
        <v>881</v>
      </c>
    </row>
    <row r="7472" spans="1:6" x14ac:dyDescent="0.3">
      <c r="A7472" s="264" t="str">
        <f t="shared" si="116"/>
        <v>FordKS</v>
      </c>
      <c r="B7472" s="269">
        <v>67842</v>
      </c>
      <c r="C7472" s="270" t="s">
        <v>5657</v>
      </c>
      <c r="D7472" s="270" t="s">
        <v>1406</v>
      </c>
      <c r="E7472" s="277" t="s">
        <v>1413</v>
      </c>
      <c r="F7472" s="279" t="s">
        <v>881</v>
      </c>
    </row>
    <row r="7473" spans="1:6" x14ac:dyDescent="0.3">
      <c r="A7473" s="264" t="str">
        <f t="shared" si="116"/>
        <v>SylviaKS</v>
      </c>
      <c r="B7473" s="269">
        <v>67581</v>
      </c>
      <c r="C7473" s="270" t="s">
        <v>5658</v>
      </c>
      <c r="D7473" s="270" t="s">
        <v>1406</v>
      </c>
      <c r="E7473" s="277" t="s">
        <v>1423</v>
      </c>
      <c r="F7473" s="279" t="s">
        <v>881</v>
      </c>
    </row>
    <row r="7474" spans="1:6" x14ac:dyDescent="0.3">
      <c r="A7474" s="264" t="str">
        <f t="shared" si="116"/>
        <v>MiltonKS</v>
      </c>
      <c r="B7474" s="269">
        <v>67106</v>
      </c>
      <c r="C7474" s="270" t="s">
        <v>3557</v>
      </c>
      <c r="D7474" s="270" t="s">
        <v>1406</v>
      </c>
      <c r="E7474" s="277" t="s">
        <v>1446</v>
      </c>
      <c r="F7474" s="279" t="s">
        <v>881</v>
      </c>
    </row>
    <row r="7475" spans="1:6" x14ac:dyDescent="0.3">
      <c r="A7475" s="264" t="str">
        <f t="shared" si="116"/>
        <v>WindomKS</v>
      </c>
      <c r="B7475" s="269">
        <v>67491</v>
      </c>
      <c r="C7475" s="270" t="s">
        <v>5659</v>
      </c>
      <c r="D7475" s="270" t="s">
        <v>1406</v>
      </c>
      <c r="E7475" s="277" t="s">
        <v>1433</v>
      </c>
      <c r="F7475" s="279" t="s">
        <v>881</v>
      </c>
    </row>
    <row r="7476" spans="1:6" x14ac:dyDescent="0.3">
      <c r="A7476" s="264" t="str">
        <f t="shared" si="116"/>
        <v>DennisKS</v>
      </c>
      <c r="B7476" s="269">
        <v>67341</v>
      </c>
      <c r="C7476" s="270" t="s">
        <v>5660</v>
      </c>
      <c r="D7476" s="270" t="s">
        <v>1406</v>
      </c>
      <c r="E7476" s="277" t="s">
        <v>1437</v>
      </c>
      <c r="F7476" s="279" t="s">
        <v>881</v>
      </c>
    </row>
    <row r="7477" spans="1:6" x14ac:dyDescent="0.3">
      <c r="A7477" s="264" t="str">
        <f t="shared" si="116"/>
        <v>MuscotahKS</v>
      </c>
      <c r="B7477" s="269">
        <v>66058</v>
      </c>
      <c r="C7477" s="270" t="s">
        <v>5661</v>
      </c>
      <c r="D7477" s="270" t="s">
        <v>1406</v>
      </c>
      <c r="E7477" s="277" t="s">
        <v>1409</v>
      </c>
      <c r="F7477" s="279" t="s">
        <v>881</v>
      </c>
    </row>
    <row r="7478" spans="1:6" x14ac:dyDescent="0.3">
      <c r="A7478" s="264" t="str">
        <f t="shared" si="116"/>
        <v>WrightKS</v>
      </c>
      <c r="B7478" s="269">
        <v>67882</v>
      </c>
      <c r="C7478" s="270" t="s">
        <v>5662</v>
      </c>
      <c r="D7478" s="270" t="s">
        <v>1406</v>
      </c>
      <c r="E7478" s="277" t="s">
        <v>1413</v>
      </c>
      <c r="F7478" s="279" t="s">
        <v>881</v>
      </c>
    </row>
    <row r="7479" spans="1:6" x14ac:dyDescent="0.3">
      <c r="A7479" s="264" t="str">
        <f t="shared" si="116"/>
        <v>ClearwaterKS</v>
      </c>
      <c r="B7479" s="269">
        <v>67227</v>
      </c>
      <c r="C7479" s="270" t="s">
        <v>3690</v>
      </c>
      <c r="D7479" s="270" t="s">
        <v>1406</v>
      </c>
      <c r="E7479" s="277" t="s">
        <v>1446</v>
      </c>
      <c r="F7479" s="279" t="s">
        <v>881</v>
      </c>
    </row>
    <row r="7480" spans="1:6" x14ac:dyDescent="0.3">
      <c r="A7480" s="264" t="str">
        <f t="shared" si="116"/>
        <v>AlbertKS</v>
      </c>
      <c r="B7480" s="269">
        <v>67511</v>
      </c>
      <c r="C7480" s="270" t="s">
        <v>5663</v>
      </c>
      <c r="D7480" s="270" t="s">
        <v>1406</v>
      </c>
      <c r="E7480" s="277" t="s">
        <v>1419</v>
      </c>
      <c r="F7480" s="279" t="s">
        <v>881</v>
      </c>
    </row>
    <row r="7481" spans="1:6" x14ac:dyDescent="0.3">
      <c r="A7481" s="264" t="str">
        <f t="shared" si="116"/>
        <v>FarlingtonKS</v>
      </c>
      <c r="B7481" s="269">
        <v>66734</v>
      </c>
      <c r="C7481" s="270" t="s">
        <v>5664</v>
      </c>
      <c r="D7481" s="270" t="s">
        <v>1406</v>
      </c>
      <c r="E7481" s="277" t="s">
        <v>1439</v>
      </c>
      <c r="F7481" s="279" t="s">
        <v>881</v>
      </c>
    </row>
    <row r="7482" spans="1:6" x14ac:dyDescent="0.3">
      <c r="A7482" s="264" t="str">
        <f t="shared" si="116"/>
        <v>RosaliaKS</v>
      </c>
      <c r="B7482" s="269">
        <v>67132</v>
      </c>
      <c r="C7482" s="270" t="s">
        <v>5665</v>
      </c>
      <c r="D7482" s="270" t="s">
        <v>1406</v>
      </c>
      <c r="E7482" s="277" t="s">
        <v>1446</v>
      </c>
      <c r="F7482" s="279" t="s">
        <v>881</v>
      </c>
    </row>
    <row r="7483" spans="1:6" x14ac:dyDescent="0.3">
      <c r="A7483" s="264" t="str">
        <f t="shared" si="116"/>
        <v>CassodayKS</v>
      </c>
      <c r="B7483" s="269">
        <v>66842</v>
      </c>
      <c r="C7483" s="270" t="s">
        <v>5666</v>
      </c>
      <c r="D7483" s="270" t="s">
        <v>1406</v>
      </c>
      <c r="E7483" s="277" t="s">
        <v>1446</v>
      </c>
      <c r="F7483" s="279" t="s">
        <v>881</v>
      </c>
    </row>
    <row r="7484" spans="1:6" x14ac:dyDescent="0.3">
      <c r="A7484" s="264" t="str">
        <f t="shared" si="116"/>
        <v>MayfieldKS</v>
      </c>
      <c r="B7484" s="269">
        <v>67103</v>
      </c>
      <c r="C7484" s="270" t="s">
        <v>1475</v>
      </c>
      <c r="D7484" s="270" t="s">
        <v>1406</v>
      </c>
      <c r="E7484" s="277" t="s">
        <v>1446</v>
      </c>
      <c r="F7484" s="279" t="s">
        <v>881</v>
      </c>
    </row>
    <row r="7485" spans="1:6" x14ac:dyDescent="0.3">
      <c r="A7485" s="264" t="str">
        <f t="shared" si="116"/>
        <v>AbbyvilleKS</v>
      </c>
      <c r="B7485" s="269">
        <v>67510</v>
      </c>
      <c r="C7485" s="270" t="s">
        <v>5667</v>
      </c>
      <c r="D7485" s="270" t="s">
        <v>1406</v>
      </c>
      <c r="E7485" s="277" t="s">
        <v>1423</v>
      </c>
      <c r="F7485" s="279" t="s">
        <v>881</v>
      </c>
    </row>
    <row r="7486" spans="1:6" x14ac:dyDescent="0.3">
      <c r="A7486" s="264" t="str">
        <f t="shared" si="116"/>
        <v>DentonKS</v>
      </c>
      <c r="B7486" s="269">
        <v>66017</v>
      </c>
      <c r="C7486" s="270" t="s">
        <v>5668</v>
      </c>
      <c r="D7486" s="270" t="s">
        <v>1406</v>
      </c>
      <c r="E7486" s="277" t="s">
        <v>1443</v>
      </c>
      <c r="F7486" s="279" t="s">
        <v>881</v>
      </c>
    </row>
    <row r="7487" spans="1:6" x14ac:dyDescent="0.3">
      <c r="A7487" s="264" t="str">
        <f t="shared" si="116"/>
        <v>OlmitzKS</v>
      </c>
      <c r="B7487" s="269">
        <v>67564</v>
      </c>
      <c r="C7487" s="270" t="s">
        <v>5669</v>
      </c>
      <c r="D7487" s="270" t="s">
        <v>1406</v>
      </c>
      <c r="E7487" s="277" t="s">
        <v>1419</v>
      </c>
      <c r="F7487" s="279" t="s">
        <v>881</v>
      </c>
    </row>
    <row r="7488" spans="1:6" x14ac:dyDescent="0.3">
      <c r="A7488" s="264" t="str">
        <f t="shared" si="116"/>
        <v>PlevnaKS</v>
      </c>
      <c r="B7488" s="269">
        <v>67568</v>
      </c>
      <c r="C7488" s="270" t="s">
        <v>5670</v>
      </c>
      <c r="D7488" s="270" t="s">
        <v>1406</v>
      </c>
      <c r="E7488" s="277" t="s">
        <v>1423</v>
      </c>
      <c r="F7488" s="279" t="s">
        <v>881</v>
      </c>
    </row>
    <row r="7489" spans="1:6" x14ac:dyDescent="0.3">
      <c r="A7489" s="264" t="str">
        <f t="shared" si="116"/>
        <v>DerbyKS</v>
      </c>
      <c r="B7489" s="269">
        <v>67232</v>
      </c>
      <c r="C7489" s="270" t="s">
        <v>3403</v>
      </c>
      <c r="D7489" s="270" t="s">
        <v>1406</v>
      </c>
      <c r="E7489" s="277" t="s">
        <v>1446</v>
      </c>
      <c r="F7489" s="279" t="s">
        <v>881</v>
      </c>
    </row>
    <row r="7490" spans="1:6" x14ac:dyDescent="0.3">
      <c r="A7490" s="264" t="str">
        <f t="shared" si="116"/>
        <v>AdmireKS</v>
      </c>
      <c r="B7490" s="269">
        <v>66830</v>
      </c>
      <c r="C7490" s="270" t="s">
        <v>5671</v>
      </c>
      <c r="D7490" s="270" t="s">
        <v>1406</v>
      </c>
      <c r="E7490" s="277" t="s">
        <v>1415</v>
      </c>
      <c r="F7490" s="279" t="s">
        <v>881</v>
      </c>
    </row>
    <row r="7491" spans="1:6" x14ac:dyDescent="0.3">
      <c r="A7491" s="264" t="str">
        <f t="shared" si="116"/>
        <v>LathamKS</v>
      </c>
      <c r="B7491" s="269">
        <v>67072</v>
      </c>
      <c r="C7491" s="270" t="s">
        <v>5180</v>
      </c>
      <c r="D7491" s="270" t="s">
        <v>1406</v>
      </c>
      <c r="E7491" s="277" t="s">
        <v>1446</v>
      </c>
      <c r="F7491" s="279" t="s">
        <v>881</v>
      </c>
    </row>
    <row r="7492" spans="1:6" x14ac:dyDescent="0.3">
      <c r="A7492" s="264" t="str">
        <f t="shared" ref="A7492:A7555" si="117">CONCATENATE(C7492,D7492)</f>
        <v>BendenaKS</v>
      </c>
      <c r="B7492" s="269">
        <v>66008</v>
      </c>
      <c r="C7492" s="270" t="s">
        <v>5672</v>
      </c>
      <c r="D7492" s="270" t="s">
        <v>1406</v>
      </c>
      <c r="E7492" s="277" t="s">
        <v>1443</v>
      </c>
      <c r="F7492" s="279" t="s">
        <v>881</v>
      </c>
    </row>
    <row r="7493" spans="1:6" x14ac:dyDescent="0.3">
      <c r="A7493" s="264" t="str">
        <f t="shared" si="117"/>
        <v>RockKS</v>
      </c>
      <c r="B7493" s="269">
        <v>67131</v>
      </c>
      <c r="C7493" s="270" t="s">
        <v>5673</v>
      </c>
      <c r="D7493" s="270" t="s">
        <v>1406</v>
      </c>
      <c r="E7493" s="277" t="s">
        <v>1407</v>
      </c>
      <c r="F7493" s="279" t="s">
        <v>881</v>
      </c>
    </row>
    <row r="7494" spans="1:6" x14ac:dyDescent="0.3">
      <c r="A7494" s="264" t="str">
        <f t="shared" si="117"/>
        <v>CambridgeKS</v>
      </c>
      <c r="B7494" s="269">
        <v>67023</v>
      </c>
      <c r="C7494" s="270" t="s">
        <v>1547</v>
      </c>
      <c r="D7494" s="270" t="s">
        <v>1406</v>
      </c>
      <c r="E7494" s="277" t="s">
        <v>1407</v>
      </c>
      <c r="F7494" s="279" t="s">
        <v>881</v>
      </c>
    </row>
    <row r="7495" spans="1:6" x14ac:dyDescent="0.3">
      <c r="A7495" s="264" t="str">
        <f t="shared" si="117"/>
        <v>HeplerKS</v>
      </c>
      <c r="B7495" s="269">
        <v>66746</v>
      </c>
      <c r="C7495" s="270" t="s">
        <v>5674</v>
      </c>
      <c r="D7495" s="270" t="s">
        <v>1406</v>
      </c>
      <c r="E7495" s="277" t="s">
        <v>1439</v>
      </c>
      <c r="F7495" s="279" t="s">
        <v>881</v>
      </c>
    </row>
    <row r="7496" spans="1:6" x14ac:dyDescent="0.3">
      <c r="A7496" s="264" t="str">
        <f t="shared" si="117"/>
        <v>NashvilleKS</v>
      </c>
      <c r="B7496" s="269">
        <v>67112</v>
      </c>
      <c r="C7496" s="270" t="s">
        <v>5314</v>
      </c>
      <c r="D7496" s="270" t="s">
        <v>1406</v>
      </c>
      <c r="E7496" s="277" t="s">
        <v>1446</v>
      </c>
      <c r="F7496" s="279" t="s">
        <v>881</v>
      </c>
    </row>
    <row r="7497" spans="1:6" x14ac:dyDescent="0.3">
      <c r="A7497" s="264" t="str">
        <f t="shared" si="117"/>
        <v>FalunKS</v>
      </c>
      <c r="B7497" s="269">
        <v>67442</v>
      </c>
      <c r="C7497" s="270" t="s">
        <v>5675</v>
      </c>
      <c r="D7497" s="270" t="s">
        <v>1406</v>
      </c>
      <c r="E7497" s="277" t="s">
        <v>1441</v>
      </c>
      <c r="F7497" s="279" t="s">
        <v>881</v>
      </c>
    </row>
    <row r="7498" spans="1:6" x14ac:dyDescent="0.3">
      <c r="A7498" s="264" t="str">
        <f t="shared" si="117"/>
        <v>McFarlandKS</v>
      </c>
      <c r="B7498" s="269">
        <v>66501</v>
      </c>
      <c r="C7498" s="270" t="s">
        <v>5676</v>
      </c>
      <c r="D7498" s="270" t="s">
        <v>1406</v>
      </c>
      <c r="E7498" s="277" t="s">
        <v>1444</v>
      </c>
      <c r="F7498" s="279" t="s">
        <v>881</v>
      </c>
    </row>
    <row r="7499" spans="1:6" x14ac:dyDescent="0.3">
      <c r="A7499" s="264" t="str">
        <f t="shared" si="117"/>
        <v>ZendaKS</v>
      </c>
      <c r="B7499" s="269">
        <v>67159</v>
      </c>
      <c r="C7499" s="270" t="s">
        <v>5677</v>
      </c>
      <c r="D7499" s="270" t="s">
        <v>1406</v>
      </c>
      <c r="E7499" s="277" t="s">
        <v>1446</v>
      </c>
      <c r="F7499" s="279" t="s">
        <v>881</v>
      </c>
    </row>
    <row r="7500" spans="1:6" x14ac:dyDescent="0.3">
      <c r="A7500" s="264" t="str">
        <f t="shared" si="117"/>
        <v>BartlettKS</v>
      </c>
      <c r="B7500" s="269">
        <v>67332</v>
      </c>
      <c r="C7500" s="270" t="s">
        <v>4680</v>
      </c>
      <c r="D7500" s="270" t="s">
        <v>1406</v>
      </c>
      <c r="E7500" s="277" t="s">
        <v>1437</v>
      </c>
      <c r="F7500" s="279" t="s">
        <v>881</v>
      </c>
    </row>
    <row r="7501" spans="1:6" x14ac:dyDescent="0.3">
      <c r="A7501" s="264" t="str">
        <f t="shared" si="117"/>
        <v>PiercevilleKS</v>
      </c>
      <c r="B7501" s="269">
        <v>67868</v>
      </c>
      <c r="C7501" s="270" t="s">
        <v>5678</v>
      </c>
      <c r="D7501" s="270" t="s">
        <v>1406</v>
      </c>
      <c r="E7501" s="277" t="s">
        <v>1417</v>
      </c>
      <c r="F7501" s="279" t="s">
        <v>881</v>
      </c>
    </row>
    <row r="7502" spans="1:6" x14ac:dyDescent="0.3">
      <c r="A7502" s="264" t="str">
        <f t="shared" si="117"/>
        <v>SchoenchenKS</v>
      </c>
      <c r="B7502" s="269">
        <v>67667</v>
      </c>
      <c r="C7502" s="270" t="s">
        <v>5679</v>
      </c>
      <c r="D7502" s="270" t="s">
        <v>1406</v>
      </c>
      <c r="E7502" s="277" t="s">
        <v>1421</v>
      </c>
      <c r="F7502" s="279" t="s">
        <v>881</v>
      </c>
    </row>
    <row r="7503" spans="1:6" x14ac:dyDescent="0.3">
      <c r="A7503" s="264" t="str">
        <f t="shared" si="117"/>
        <v>TyroKS</v>
      </c>
      <c r="B7503" s="269">
        <v>67364</v>
      </c>
      <c r="C7503" s="270" t="s">
        <v>5680</v>
      </c>
      <c r="D7503" s="270" t="s">
        <v>1406</v>
      </c>
      <c r="E7503" s="277" t="s">
        <v>1411</v>
      </c>
      <c r="F7503" s="279" t="s">
        <v>881</v>
      </c>
    </row>
    <row r="7504" spans="1:6" x14ac:dyDescent="0.3">
      <c r="A7504" s="264" t="str">
        <f t="shared" si="117"/>
        <v>ElbingKS</v>
      </c>
      <c r="B7504" s="269">
        <v>67041</v>
      </c>
      <c r="C7504" s="270" t="s">
        <v>5681</v>
      </c>
      <c r="D7504" s="270" t="s">
        <v>1406</v>
      </c>
      <c r="E7504" s="277" t="s">
        <v>1446</v>
      </c>
      <c r="F7504" s="279" t="s">
        <v>881</v>
      </c>
    </row>
    <row r="7505" spans="1:6" x14ac:dyDescent="0.3">
      <c r="A7505" s="264" t="str">
        <f t="shared" si="117"/>
        <v>MilanKS</v>
      </c>
      <c r="B7505" s="269">
        <v>67105</v>
      </c>
      <c r="C7505" s="270" t="s">
        <v>4792</v>
      </c>
      <c r="D7505" s="270" t="s">
        <v>1406</v>
      </c>
      <c r="E7505" s="277" t="s">
        <v>1446</v>
      </c>
      <c r="F7505" s="279" t="s">
        <v>881</v>
      </c>
    </row>
    <row r="7506" spans="1:6" x14ac:dyDescent="0.3">
      <c r="A7506" s="264" t="str">
        <f t="shared" si="117"/>
        <v>HaysKS</v>
      </c>
      <c r="B7506" s="269">
        <v>67627</v>
      </c>
      <c r="C7506" s="270" t="s">
        <v>1421</v>
      </c>
      <c r="D7506" s="270" t="s">
        <v>1406</v>
      </c>
      <c r="E7506" s="277" t="s">
        <v>1421</v>
      </c>
      <c r="F7506" s="279" t="s">
        <v>881</v>
      </c>
    </row>
    <row r="7507" spans="1:6" x14ac:dyDescent="0.3">
      <c r="A7507" s="264" t="str">
        <f t="shared" si="117"/>
        <v>OpolisKS</v>
      </c>
      <c r="B7507" s="269">
        <v>66760</v>
      </c>
      <c r="C7507" s="270" t="s">
        <v>5682</v>
      </c>
      <c r="D7507" s="270" t="s">
        <v>1406</v>
      </c>
      <c r="E7507" s="277" t="s">
        <v>1439</v>
      </c>
      <c r="F7507" s="279" t="s">
        <v>881</v>
      </c>
    </row>
    <row r="7508" spans="1:6" x14ac:dyDescent="0.3">
      <c r="A7508" s="264" t="str">
        <f t="shared" si="117"/>
        <v>IndependenceKS</v>
      </c>
      <c r="B7508" s="269">
        <v>67363</v>
      </c>
      <c r="C7508" s="270" t="s">
        <v>5550</v>
      </c>
      <c r="D7508" s="270" t="s">
        <v>1406</v>
      </c>
      <c r="E7508" s="277" t="s">
        <v>1411</v>
      </c>
      <c r="F7508" s="279" t="s">
        <v>881</v>
      </c>
    </row>
    <row r="7509" spans="1:6" x14ac:dyDescent="0.3">
      <c r="A7509" s="264" t="str">
        <f t="shared" si="117"/>
        <v>PaolaKS</v>
      </c>
      <c r="B7509" s="269">
        <v>66036</v>
      </c>
      <c r="C7509" s="270" t="s">
        <v>5552</v>
      </c>
      <c r="D7509" s="270" t="s">
        <v>1406</v>
      </c>
      <c r="E7509" s="277" t="s">
        <v>1426</v>
      </c>
      <c r="F7509" s="279" t="s">
        <v>881</v>
      </c>
    </row>
    <row r="7510" spans="1:6" x14ac:dyDescent="0.3">
      <c r="A7510" s="264" t="str">
        <f t="shared" si="117"/>
        <v>BeaumontKS</v>
      </c>
      <c r="B7510" s="269">
        <v>67012</v>
      </c>
      <c r="C7510" s="270" t="s">
        <v>2533</v>
      </c>
      <c r="D7510" s="270" t="s">
        <v>1406</v>
      </c>
      <c r="E7510" s="277" t="s">
        <v>1446</v>
      </c>
      <c r="F7510" s="279" t="s">
        <v>881</v>
      </c>
    </row>
    <row r="7511" spans="1:6" x14ac:dyDescent="0.3">
      <c r="A7511" s="264" t="str">
        <f t="shared" si="117"/>
        <v>PfeiferKS</v>
      </c>
      <c r="B7511" s="269">
        <v>67660</v>
      </c>
      <c r="C7511" s="270" t="s">
        <v>5683</v>
      </c>
      <c r="D7511" s="270" t="s">
        <v>1406</v>
      </c>
      <c r="E7511" s="277" t="s">
        <v>1421</v>
      </c>
      <c r="F7511" s="279" t="s">
        <v>881</v>
      </c>
    </row>
    <row r="7512" spans="1:6" x14ac:dyDescent="0.3">
      <c r="A7512" s="264" t="str">
        <f t="shared" si="117"/>
        <v>GreenwichKS</v>
      </c>
      <c r="B7512" s="269">
        <v>67055</v>
      </c>
      <c r="C7512" s="270" t="s">
        <v>3453</v>
      </c>
      <c r="D7512" s="270" t="s">
        <v>1406</v>
      </c>
      <c r="E7512" s="277" t="s">
        <v>1446</v>
      </c>
      <c r="F7512" s="279" t="s">
        <v>881</v>
      </c>
    </row>
    <row r="7513" spans="1:6" x14ac:dyDescent="0.3">
      <c r="A7513" s="264" t="str">
        <f t="shared" si="117"/>
        <v>WalkerKS</v>
      </c>
      <c r="B7513" s="269">
        <v>67674</v>
      </c>
      <c r="C7513" s="270" t="s">
        <v>4368</v>
      </c>
      <c r="D7513" s="270" t="s">
        <v>1406</v>
      </c>
      <c r="E7513" s="277" t="s">
        <v>1421</v>
      </c>
      <c r="F7513" s="279" t="s">
        <v>881</v>
      </c>
    </row>
    <row r="7514" spans="1:6" x14ac:dyDescent="0.3">
      <c r="A7514" s="264" t="str">
        <f t="shared" si="117"/>
        <v>DexterKS</v>
      </c>
      <c r="B7514" s="269">
        <v>67102</v>
      </c>
      <c r="C7514" s="270" t="s">
        <v>4155</v>
      </c>
      <c r="D7514" s="270" t="s">
        <v>1406</v>
      </c>
      <c r="E7514" s="277" t="s">
        <v>1407</v>
      </c>
      <c r="F7514" s="279" t="s">
        <v>881</v>
      </c>
    </row>
    <row r="7515" spans="1:6" x14ac:dyDescent="0.3">
      <c r="A7515" s="264" t="str">
        <f t="shared" si="117"/>
        <v>HartfordKS</v>
      </c>
      <c r="B7515" s="269">
        <v>66855</v>
      </c>
      <c r="C7515" s="270" t="s">
        <v>1319</v>
      </c>
      <c r="D7515" s="270" t="s">
        <v>1406</v>
      </c>
      <c r="E7515" s="277" t="s">
        <v>1415</v>
      </c>
      <c r="F7515" s="279" t="s">
        <v>881</v>
      </c>
    </row>
    <row r="7516" spans="1:6" x14ac:dyDescent="0.3">
      <c r="A7516" s="264" t="str">
        <f t="shared" si="117"/>
        <v>RichmondKY</v>
      </c>
      <c r="B7516" s="269">
        <v>40475</v>
      </c>
      <c r="C7516" s="270" t="s">
        <v>1393</v>
      </c>
      <c r="D7516" s="270" t="s">
        <v>1448</v>
      </c>
      <c r="E7516" s="277" t="s">
        <v>1486</v>
      </c>
      <c r="F7516" s="279" t="s">
        <v>881</v>
      </c>
    </row>
    <row r="7517" spans="1:6" x14ac:dyDescent="0.3">
      <c r="A7517" s="264" t="str">
        <f t="shared" si="117"/>
        <v>Bowling GreenKY</v>
      </c>
      <c r="B7517" s="269">
        <v>42101</v>
      </c>
      <c r="C7517" s="270" t="s">
        <v>1452</v>
      </c>
      <c r="D7517" s="270" t="s">
        <v>1448</v>
      </c>
      <c r="E7517" s="277" t="s">
        <v>1452</v>
      </c>
      <c r="F7517" s="279" t="s">
        <v>881</v>
      </c>
    </row>
    <row r="7518" spans="1:6" x14ac:dyDescent="0.3">
      <c r="A7518" s="264" t="str">
        <f t="shared" si="117"/>
        <v>FrankfortKY</v>
      </c>
      <c r="B7518" s="269">
        <v>40601</v>
      </c>
      <c r="C7518" s="270" t="s">
        <v>1362</v>
      </c>
      <c r="D7518" s="270" t="s">
        <v>1448</v>
      </c>
      <c r="E7518" s="277" t="s">
        <v>1362</v>
      </c>
      <c r="F7518" s="279" t="s">
        <v>881</v>
      </c>
    </row>
    <row r="7519" spans="1:6" x14ac:dyDescent="0.3">
      <c r="A7519" s="264" t="str">
        <f t="shared" si="117"/>
        <v>ElizabethtownKY</v>
      </c>
      <c r="B7519" s="269">
        <v>42701</v>
      </c>
      <c r="C7519" s="270" t="s">
        <v>5399</v>
      </c>
      <c r="D7519" s="270" t="s">
        <v>1448</v>
      </c>
      <c r="E7519" s="277" t="s">
        <v>1460</v>
      </c>
      <c r="F7519" s="279" t="s">
        <v>881</v>
      </c>
    </row>
    <row r="7520" spans="1:6" x14ac:dyDescent="0.3">
      <c r="A7520" s="264" t="str">
        <f t="shared" si="117"/>
        <v>FlorenceKY</v>
      </c>
      <c r="B7520" s="269">
        <v>41042</v>
      </c>
      <c r="C7520" s="270" t="s">
        <v>969</v>
      </c>
      <c r="D7520" s="270" t="s">
        <v>1448</v>
      </c>
      <c r="E7520" s="277" t="s">
        <v>1350</v>
      </c>
      <c r="F7520" s="279" t="s">
        <v>881</v>
      </c>
    </row>
    <row r="7521" spans="1:6" x14ac:dyDescent="0.3">
      <c r="A7521" s="264" t="str">
        <f t="shared" si="117"/>
        <v>GeorgetownKY</v>
      </c>
      <c r="B7521" s="269">
        <v>40324</v>
      </c>
      <c r="C7521" s="270" t="s">
        <v>2162</v>
      </c>
      <c r="D7521" s="270" t="s">
        <v>1448</v>
      </c>
      <c r="E7521" s="277" t="s">
        <v>1468</v>
      </c>
      <c r="F7521" s="279" t="s">
        <v>881</v>
      </c>
    </row>
    <row r="7522" spans="1:6" x14ac:dyDescent="0.3">
      <c r="A7522" s="264" t="str">
        <f t="shared" si="117"/>
        <v>LouisvilleKY</v>
      </c>
      <c r="B7522" s="269">
        <v>40214</v>
      </c>
      <c r="C7522" s="270" t="s">
        <v>1521</v>
      </c>
      <c r="D7522" s="270" t="s">
        <v>1448</v>
      </c>
      <c r="E7522" s="277" t="s">
        <v>1377</v>
      </c>
      <c r="F7522" s="279" t="s">
        <v>881</v>
      </c>
    </row>
    <row r="7523" spans="1:6" x14ac:dyDescent="0.3">
      <c r="A7523" s="264" t="str">
        <f t="shared" si="117"/>
        <v>OwensboroKY</v>
      </c>
      <c r="B7523" s="269">
        <v>42301</v>
      </c>
      <c r="C7523" s="270" t="s">
        <v>1483</v>
      </c>
      <c r="D7523" s="270" t="s">
        <v>1448</v>
      </c>
      <c r="E7523" s="277" t="s">
        <v>1483</v>
      </c>
      <c r="F7523" s="279" t="s">
        <v>881</v>
      </c>
    </row>
    <row r="7524" spans="1:6" x14ac:dyDescent="0.3">
      <c r="A7524" s="264" t="str">
        <f t="shared" si="117"/>
        <v>LexingtonKY</v>
      </c>
      <c r="B7524" s="269">
        <v>40509</v>
      </c>
      <c r="C7524" s="270" t="s">
        <v>1401</v>
      </c>
      <c r="D7524" s="270" t="s">
        <v>1448</v>
      </c>
      <c r="E7524" s="277" t="s">
        <v>1468</v>
      </c>
      <c r="F7524" s="279" t="s">
        <v>881</v>
      </c>
    </row>
    <row r="7525" spans="1:6" x14ac:dyDescent="0.3">
      <c r="A7525" s="264" t="str">
        <f t="shared" si="117"/>
        <v>LouisvilleKY</v>
      </c>
      <c r="B7525" s="269">
        <v>40216</v>
      </c>
      <c r="C7525" s="270" t="s">
        <v>1521</v>
      </c>
      <c r="D7525" s="270" t="s">
        <v>1448</v>
      </c>
      <c r="E7525" s="277" t="s">
        <v>1377</v>
      </c>
      <c r="F7525" s="279" t="s">
        <v>881</v>
      </c>
    </row>
    <row r="7526" spans="1:6" x14ac:dyDescent="0.3">
      <c r="A7526" s="264" t="str">
        <f t="shared" si="117"/>
        <v>LexingtonKY</v>
      </c>
      <c r="B7526" s="269">
        <v>40517</v>
      </c>
      <c r="C7526" s="270" t="s">
        <v>1401</v>
      </c>
      <c r="D7526" s="270" t="s">
        <v>1448</v>
      </c>
      <c r="E7526" s="277" t="s">
        <v>1468</v>
      </c>
      <c r="F7526" s="279" t="s">
        <v>881</v>
      </c>
    </row>
    <row r="7527" spans="1:6" x14ac:dyDescent="0.3">
      <c r="A7527" s="264" t="str">
        <f t="shared" si="117"/>
        <v>HopkinsvilleKY</v>
      </c>
      <c r="B7527" s="269">
        <v>42240</v>
      </c>
      <c r="C7527" s="270" t="s">
        <v>5684</v>
      </c>
      <c r="D7527" s="270" t="s">
        <v>1448</v>
      </c>
      <c r="E7527" s="277" t="s">
        <v>1458</v>
      </c>
      <c r="F7527" s="279" t="s">
        <v>881</v>
      </c>
    </row>
    <row r="7528" spans="1:6" x14ac:dyDescent="0.3">
      <c r="A7528" s="264" t="str">
        <f t="shared" si="117"/>
        <v>LouisvilleKY</v>
      </c>
      <c r="B7528" s="269">
        <v>40299</v>
      </c>
      <c r="C7528" s="270" t="s">
        <v>1521</v>
      </c>
      <c r="D7528" s="270" t="s">
        <v>1448</v>
      </c>
      <c r="E7528" s="277" t="s">
        <v>1377</v>
      </c>
      <c r="F7528" s="279" t="s">
        <v>881</v>
      </c>
    </row>
    <row r="7529" spans="1:6" x14ac:dyDescent="0.3">
      <c r="A7529" s="264" t="str">
        <f t="shared" si="117"/>
        <v>OwensboroKY</v>
      </c>
      <c r="B7529" s="269">
        <v>42303</v>
      </c>
      <c r="C7529" s="270" t="s">
        <v>1483</v>
      </c>
      <c r="D7529" s="270" t="s">
        <v>1448</v>
      </c>
      <c r="E7529" s="277" t="s">
        <v>1483</v>
      </c>
      <c r="F7529" s="279" t="s">
        <v>881</v>
      </c>
    </row>
    <row r="7530" spans="1:6" x14ac:dyDescent="0.3">
      <c r="A7530" s="264" t="str">
        <f t="shared" si="117"/>
        <v>NicholasvilleKY</v>
      </c>
      <c r="B7530" s="269">
        <v>40356</v>
      </c>
      <c r="C7530" s="270" t="s">
        <v>5685</v>
      </c>
      <c r="D7530" s="270" t="s">
        <v>1448</v>
      </c>
      <c r="E7530" s="277" t="s">
        <v>1468</v>
      </c>
      <c r="F7530" s="279" t="s">
        <v>881</v>
      </c>
    </row>
    <row r="7531" spans="1:6" x14ac:dyDescent="0.3">
      <c r="A7531" s="264" t="str">
        <f t="shared" si="117"/>
        <v>EdgewoodKY</v>
      </c>
      <c r="B7531" s="269">
        <v>41017</v>
      </c>
      <c r="C7531" s="270" t="s">
        <v>5089</v>
      </c>
      <c r="D7531" s="270" t="s">
        <v>1448</v>
      </c>
      <c r="E7531" s="277" t="s">
        <v>1350</v>
      </c>
      <c r="F7531" s="279" t="s">
        <v>881</v>
      </c>
    </row>
    <row r="7532" spans="1:6" x14ac:dyDescent="0.3">
      <c r="A7532" s="264" t="str">
        <f t="shared" si="117"/>
        <v>LouisvilleKY</v>
      </c>
      <c r="B7532" s="269">
        <v>40291</v>
      </c>
      <c r="C7532" s="270" t="s">
        <v>1521</v>
      </c>
      <c r="D7532" s="270" t="s">
        <v>1448</v>
      </c>
      <c r="E7532" s="277" t="s">
        <v>1377</v>
      </c>
      <c r="F7532" s="279" t="s">
        <v>881</v>
      </c>
    </row>
    <row r="7533" spans="1:6" x14ac:dyDescent="0.3">
      <c r="A7533" s="264" t="str">
        <f t="shared" si="117"/>
        <v>LouisvilleKY</v>
      </c>
      <c r="B7533" s="269">
        <v>40219</v>
      </c>
      <c r="C7533" s="270" t="s">
        <v>1521</v>
      </c>
      <c r="D7533" s="270" t="s">
        <v>1448</v>
      </c>
      <c r="E7533" s="277" t="s">
        <v>1377</v>
      </c>
      <c r="F7533" s="279" t="s">
        <v>881</v>
      </c>
    </row>
    <row r="7534" spans="1:6" x14ac:dyDescent="0.3">
      <c r="A7534" s="264" t="str">
        <f t="shared" si="117"/>
        <v>HendersonKY</v>
      </c>
      <c r="B7534" s="269">
        <v>42420</v>
      </c>
      <c r="C7534" s="270" t="s">
        <v>1749</v>
      </c>
      <c r="D7534" s="270" t="s">
        <v>1448</v>
      </c>
      <c r="E7534" s="277" t="s">
        <v>1358</v>
      </c>
      <c r="F7534" s="279" t="s">
        <v>881</v>
      </c>
    </row>
    <row r="7535" spans="1:6" x14ac:dyDescent="0.3">
      <c r="A7535" s="264" t="str">
        <f t="shared" si="117"/>
        <v>LouisvilleKY</v>
      </c>
      <c r="B7535" s="269">
        <v>40220</v>
      </c>
      <c r="C7535" s="270" t="s">
        <v>1521</v>
      </c>
      <c r="D7535" s="270" t="s">
        <v>1448</v>
      </c>
      <c r="E7535" s="277" t="s">
        <v>1377</v>
      </c>
      <c r="F7535" s="279" t="s">
        <v>881</v>
      </c>
    </row>
    <row r="7536" spans="1:6" x14ac:dyDescent="0.3">
      <c r="A7536" s="264" t="str">
        <f t="shared" si="117"/>
        <v>LexingtonKY</v>
      </c>
      <c r="B7536" s="269">
        <v>40515</v>
      </c>
      <c r="C7536" s="270" t="s">
        <v>1401</v>
      </c>
      <c r="D7536" s="270" t="s">
        <v>1448</v>
      </c>
      <c r="E7536" s="277" t="s">
        <v>1468</v>
      </c>
      <c r="F7536" s="279" t="s">
        <v>881</v>
      </c>
    </row>
    <row r="7537" spans="1:6" x14ac:dyDescent="0.3">
      <c r="A7537" s="264" t="str">
        <f t="shared" si="117"/>
        <v>LouisvilleKY</v>
      </c>
      <c r="B7537" s="269">
        <v>40272</v>
      </c>
      <c r="C7537" s="270" t="s">
        <v>1521</v>
      </c>
      <c r="D7537" s="270" t="s">
        <v>1448</v>
      </c>
      <c r="E7537" s="277" t="s">
        <v>1377</v>
      </c>
      <c r="F7537" s="279" t="s">
        <v>881</v>
      </c>
    </row>
    <row r="7538" spans="1:6" x14ac:dyDescent="0.3">
      <c r="A7538" s="264" t="str">
        <f t="shared" si="117"/>
        <v>LouisvilleKY</v>
      </c>
      <c r="B7538" s="269">
        <v>40229</v>
      </c>
      <c r="C7538" s="270" t="s">
        <v>1521</v>
      </c>
      <c r="D7538" s="270" t="s">
        <v>1448</v>
      </c>
      <c r="E7538" s="277" t="s">
        <v>1377</v>
      </c>
      <c r="F7538" s="279" t="s">
        <v>881</v>
      </c>
    </row>
    <row r="7539" spans="1:6" x14ac:dyDescent="0.3">
      <c r="A7539" s="264" t="str">
        <f t="shared" si="117"/>
        <v>Bowling GreenKY</v>
      </c>
      <c r="B7539" s="269">
        <v>42104</v>
      </c>
      <c r="C7539" s="270" t="s">
        <v>1452</v>
      </c>
      <c r="D7539" s="270" t="s">
        <v>1448</v>
      </c>
      <c r="E7539" s="277" t="s">
        <v>1452</v>
      </c>
      <c r="F7539" s="279" t="s">
        <v>881</v>
      </c>
    </row>
    <row r="7540" spans="1:6" x14ac:dyDescent="0.3">
      <c r="A7540" s="264" t="str">
        <f t="shared" si="117"/>
        <v>LouisvilleKY</v>
      </c>
      <c r="B7540" s="269">
        <v>40207</v>
      </c>
      <c r="C7540" s="270" t="s">
        <v>1521</v>
      </c>
      <c r="D7540" s="270" t="s">
        <v>1448</v>
      </c>
      <c r="E7540" s="277" t="s">
        <v>1377</v>
      </c>
      <c r="F7540" s="279" t="s">
        <v>881</v>
      </c>
    </row>
    <row r="7541" spans="1:6" x14ac:dyDescent="0.3">
      <c r="A7541" s="264" t="str">
        <f t="shared" si="117"/>
        <v>WinchesterKY</v>
      </c>
      <c r="B7541" s="269">
        <v>40391</v>
      </c>
      <c r="C7541" s="270" t="s">
        <v>2304</v>
      </c>
      <c r="D7541" s="270" t="s">
        <v>1448</v>
      </c>
      <c r="E7541" s="277" t="s">
        <v>1468</v>
      </c>
      <c r="F7541" s="279" t="s">
        <v>881</v>
      </c>
    </row>
    <row r="7542" spans="1:6" x14ac:dyDescent="0.3">
      <c r="A7542" s="264" t="str">
        <f t="shared" si="117"/>
        <v>ShepherdsvilleKY</v>
      </c>
      <c r="B7542" s="269">
        <v>40165</v>
      </c>
      <c r="C7542" s="270" t="s">
        <v>5686</v>
      </c>
      <c r="D7542" s="270" t="s">
        <v>1448</v>
      </c>
      <c r="E7542" s="277" t="s">
        <v>1377</v>
      </c>
      <c r="F7542" s="279" t="s">
        <v>881</v>
      </c>
    </row>
    <row r="7543" spans="1:6" x14ac:dyDescent="0.3">
      <c r="A7543" s="264" t="str">
        <f t="shared" si="117"/>
        <v>LouisvilleKY</v>
      </c>
      <c r="B7543" s="269">
        <v>40245</v>
      </c>
      <c r="C7543" s="270" t="s">
        <v>1521</v>
      </c>
      <c r="D7543" s="270" t="s">
        <v>1448</v>
      </c>
      <c r="E7543" s="277" t="s">
        <v>1377</v>
      </c>
      <c r="F7543" s="279" t="s">
        <v>881</v>
      </c>
    </row>
    <row r="7544" spans="1:6" x14ac:dyDescent="0.3">
      <c r="A7544" s="264" t="str">
        <f t="shared" si="117"/>
        <v>LouisvilleKY</v>
      </c>
      <c r="B7544" s="269">
        <v>40218</v>
      </c>
      <c r="C7544" s="270" t="s">
        <v>1521</v>
      </c>
      <c r="D7544" s="270" t="s">
        <v>1448</v>
      </c>
      <c r="E7544" s="277" t="s">
        <v>1377</v>
      </c>
      <c r="F7544" s="279" t="s">
        <v>881</v>
      </c>
    </row>
    <row r="7545" spans="1:6" x14ac:dyDescent="0.3">
      <c r="A7545" s="264" t="str">
        <f t="shared" si="117"/>
        <v>LexingtonKY</v>
      </c>
      <c r="B7545" s="269">
        <v>40511</v>
      </c>
      <c r="C7545" s="270" t="s">
        <v>1401</v>
      </c>
      <c r="D7545" s="270" t="s">
        <v>1448</v>
      </c>
      <c r="E7545" s="277" t="s">
        <v>1468</v>
      </c>
      <c r="F7545" s="279" t="s">
        <v>881</v>
      </c>
    </row>
    <row r="7546" spans="1:6" x14ac:dyDescent="0.3">
      <c r="A7546" s="264" t="str">
        <f t="shared" si="117"/>
        <v>PaducahKY</v>
      </c>
      <c r="B7546" s="269">
        <v>42001</v>
      </c>
      <c r="C7546" s="270" t="s">
        <v>1325</v>
      </c>
      <c r="D7546" s="270" t="s">
        <v>1448</v>
      </c>
      <c r="E7546" s="277" t="s">
        <v>1325</v>
      </c>
      <c r="F7546" s="279" t="s">
        <v>881</v>
      </c>
    </row>
    <row r="7547" spans="1:6" x14ac:dyDescent="0.3">
      <c r="A7547" s="264" t="str">
        <f t="shared" si="117"/>
        <v>LouisvilleKY</v>
      </c>
      <c r="B7547" s="269">
        <v>40241</v>
      </c>
      <c r="C7547" s="270" t="s">
        <v>1521</v>
      </c>
      <c r="D7547" s="270" t="s">
        <v>1448</v>
      </c>
      <c r="E7547" s="277" t="s">
        <v>1377</v>
      </c>
      <c r="F7547" s="279" t="s">
        <v>881</v>
      </c>
    </row>
    <row r="7548" spans="1:6" x14ac:dyDescent="0.3">
      <c r="A7548" s="264" t="str">
        <f t="shared" si="117"/>
        <v>MurrayKY</v>
      </c>
      <c r="B7548" s="269">
        <v>42071</v>
      </c>
      <c r="C7548" s="270" t="s">
        <v>1481</v>
      </c>
      <c r="D7548" s="270" t="s">
        <v>1448</v>
      </c>
      <c r="E7548" s="277" t="s">
        <v>1481</v>
      </c>
      <c r="F7548" s="279" t="s">
        <v>881</v>
      </c>
    </row>
    <row r="7549" spans="1:6" x14ac:dyDescent="0.3">
      <c r="A7549" s="264" t="str">
        <f t="shared" si="117"/>
        <v>GlasgowKY</v>
      </c>
      <c r="B7549" s="269">
        <v>42141</v>
      </c>
      <c r="C7549" s="270" t="s">
        <v>1464</v>
      </c>
      <c r="D7549" s="270" t="s">
        <v>1448</v>
      </c>
      <c r="E7549" s="277" t="s">
        <v>1464</v>
      </c>
      <c r="F7549" s="279" t="s">
        <v>881</v>
      </c>
    </row>
    <row r="7550" spans="1:6" x14ac:dyDescent="0.3">
      <c r="A7550" s="264" t="str">
        <f t="shared" si="117"/>
        <v>LexingtonKY</v>
      </c>
      <c r="B7550" s="269">
        <v>40502</v>
      </c>
      <c r="C7550" s="270" t="s">
        <v>1401</v>
      </c>
      <c r="D7550" s="270" t="s">
        <v>1448</v>
      </c>
      <c r="E7550" s="277" t="s">
        <v>1468</v>
      </c>
      <c r="F7550" s="279" t="s">
        <v>881</v>
      </c>
    </row>
    <row r="7551" spans="1:6" x14ac:dyDescent="0.3">
      <c r="A7551" s="264" t="str">
        <f t="shared" si="117"/>
        <v>PaducahKY</v>
      </c>
      <c r="B7551" s="269">
        <v>42003</v>
      </c>
      <c r="C7551" s="270" t="s">
        <v>1325</v>
      </c>
      <c r="D7551" s="270" t="s">
        <v>1448</v>
      </c>
      <c r="E7551" s="277" t="s">
        <v>1325</v>
      </c>
      <c r="F7551" s="279" t="s">
        <v>881</v>
      </c>
    </row>
    <row r="7552" spans="1:6" x14ac:dyDescent="0.3">
      <c r="A7552" s="264" t="str">
        <f t="shared" si="117"/>
        <v>LexingtonKY</v>
      </c>
      <c r="B7552" s="269">
        <v>40503</v>
      </c>
      <c r="C7552" s="270" t="s">
        <v>1401</v>
      </c>
      <c r="D7552" s="270" t="s">
        <v>1448</v>
      </c>
      <c r="E7552" s="277" t="s">
        <v>1468</v>
      </c>
      <c r="F7552" s="279" t="s">
        <v>881</v>
      </c>
    </row>
    <row r="7553" spans="1:6" x14ac:dyDescent="0.3">
      <c r="A7553" s="264" t="str">
        <f t="shared" si="117"/>
        <v>CorbinKY</v>
      </c>
      <c r="B7553" s="269">
        <v>40701</v>
      </c>
      <c r="C7553" s="270" t="s">
        <v>5687</v>
      </c>
      <c r="D7553" s="270" t="s">
        <v>1448</v>
      </c>
      <c r="E7553" s="277" t="s">
        <v>1470</v>
      </c>
      <c r="F7553" s="279" t="s">
        <v>881</v>
      </c>
    </row>
    <row r="7554" spans="1:6" x14ac:dyDescent="0.3">
      <c r="A7554" s="264" t="str">
        <f t="shared" si="117"/>
        <v>BardstownKY</v>
      </c>
      <c r="B7554" s="269">
        <v>40004</v>
      </c>
      <c r="C7554" s="270" t="s">
        <v>1450</v>
      </c>
      <c r="D7554" s="270" t="s">
        <v>1448</v>
      </c>
      <c r="E7554" s="277" t="s">
        <v>1450</v>
      </c>
      <c r="F7554" s="279" t="s">
        <v>881</v>
      </c>
    </row>
    <row r="7555" spans="1:6" x14ac:dyDescent="0.3">
      <c r="A7555" s="264" t="str">
        <f t="shared" si="117"/>
        <v>CovingtonKY</v>
      </c>
      <c r="B7555" s="269">
        <v>41011</v>
      </c>
      <c r="C7555" s="270" t="s">
        <v>3967</v>
      </c>
      <c r="D7555" s="270" t="s">
        <v>1448</v>
      </c>
      <c r="E7555" s="277" t="s">
        <v>1350</v>
      </c>
      <c r="F7555" s="279" t="s">
        <v>881</v>
      </c>
    </row>
    <row r="7556" spans="1:6" x14ac:dyDescent="0.3">
      <c r="A7556" s="264" t="str">
        <f t="shared" ref="A7556:A7619" si="118">CONCATENATE(C7556,D7556)</f>
        <v>LexingtonKY</v>
      </c>
      <c r="B7556" s="269">
        <v>40504</v>
      </c>
      <c r="C7556" s="270" t="s">
        <v>1401</v>
      </c>
      <c r="D7556" s="270" t="s">
        <v>1448</v>
      </c>
      <c r="E7556" s="277" t="s">
        <v>1468</v>
      </c>
      <c r="F7556" s="279" t="s">
        <v>881</v>
      </c>
    </row>
    <row r="7557" spans="1:6" x14ac:dyDescent="0.3">
      <c r="A7557" s="264" t="str">
        <f t="shared" si="118"/>
        <v>ShelbyvilleKY</v>
      </c>
      <c r="B7557" s="269">
        <v>40065</v>
      </c>
      <c r="C7557" s="270" t="s">
        <v>2207</v>
      </c>
      <c r="D7557" s="270" t="s">
        <v>1448</v>
      </c>
      <c r="E7557" s="277" t="s">
        <v>1377</v>
      </c>
      <c r="F7557" s="279" t="s">
        <v>881</v>
      </c>
    </row>
    <row r="7558" spans="1:6" x14ac:dyDescent="0.3">
      <c r="A7558" s="264" t="str">
        <f t="shared" si="118"/>
        <v>MadisonvilleKY</v>
      </c>
      <c r="B7558" s="269">
        <v>42431</v>
      </c>
      <c r="C7558" s="270" t="s">
        <v>1473</v>
      </c>
      <c r="D7558" s="270" t="s">
        <v>1448</v>
      </c>
      <c r="E7558" s="277" t="s">
        <v>1473</v>
      </c>
      <c r="F7558" s="279" t="s">
        <v>881</v>
      </c>
    </row>
    <row r="7559" spans="1:6" x14ac:dyDescent="0.3">
      <c r="A7559" s="264" t="str">
        <f t="shared" si="118"/>
        <v>ErlangerKY</v>
      </c>
      <c r="B7559" s="269">
        <v>41018</v>
      </c>
      <c r="C7559" s="270" t="s">
        <v>5688</v>
      </c>
      <c r="D7559" s="270" t="s">
        <v>1448</v>
      </c>
      <c r="E7559" s="277" t="s">
        <v>1350</v>
      </c>
      <c r="F7559" s="279" t="s">
        <v>881</v>
      </c>
    </row>
    <row r="7560" spans="1:6" x14ac:dyDescent="0.3">
      <c r="A7560" s="264" t="str">
        <f t="shared" si="118"/>
        <v>LexingtonKY</v>
      </c>
      <c r="B7560" s="269">
        <v>40505</v>
      </c>
      <c r="C7560" s="270" t="s">
        <v>1401</v>
      </c>
      <c r="D7560" s="270" t="s">
        <v>1448</v>
      </c>
      <c r="E7560" s="277" t="s">
        <v>1468</v>
      </c>
      <c r="F7560" s="279" t="s">
        <v>881</v>
      </c>
    </row>
    <row r="7561" spans="1:6" x14ac:dyDescent="0.3">
      <c r="A7561" s="264" t="str">
        <f t="shared" si="118"/>
        <v>BereaKY</v>
      </c>
      <c r="B7561" s="269">
        <v>40403</v>
      </c>
      <c r="C7561" s="270" t="s">
        <v>5689</v>
      </c>
      <c r="D7561" s="270" t="s">
        <v>1448</v>
      </c>
      <c r="E7561" s="277" t="s">
        <v>1486</v>
      </c>
      <c r="F7561" s="279" t="s">
        <v>881</v>
      </c>
    </row>
    <row r="7562" spans="1:6" x14ac:dyDescent="0.3">
      <c r="A7562" s="264" t="str">
        <f t="shared" si="118"/>
        <v>LouisvilleKY</v>
      </c>
      <c r="B7562" s="269">
        <v>40206</v>
      </c>
      <c r="C7562" s="270" t="s">
        <v>1521</v>
      </c>
      <c r="D7562" s="270" t="s">
        <v>1448</v>
      </c>
      <c r="E7562" s="277" t="s">
        <v>1377</v>
      </c>
      <c r="F7562" s="279" t="s">
        <v>881</v>
      </c>
    </row>
    <row r="7563" spans="1:6" x14ac:dyDescent="0.3">
      <c r="A7563" s="264" t="str">
        <f t="shared" si="118"/>
        <v>LouisvilleKY</v>
      </c>
      <c r="B7563" s="269">
        <v>40205</v>
      </c>
      <c r="C7563" s="270" t="s">
        <v>1521</v>
      </c>
      <c r="D7563" s="270" t="s">
        <v>1448</v>
      </c>
      <c r="E7563" s="277" t="s">
        <v>1377</v>
      </c>
      <c r="F7563" s="279" t="s">
        <v>881</v>
      </c>
    </row>
    <row r="7564" spans="1:6" x14ac:dyDescent="0.3">
      <c r="A7564" s="264" t="str">
        <f t="shared" si="118"/>
        <v>IndependenceKY</v>
      </c>
      <c r="B7564" s="269">
        <v>41051</v>
      </c>
      <c r="C7564" s="270" t="s">
        <v>5550</v>
      </c>
      <c r="D7564" s="270" t="s">
        <v>1448</v>
      </c>
      <c r="E7564" s="277" t="s">
        <v>1350</v>
      </c>
      <c r="F7564" s="279" t="s">
        <v>881</v>
      </c>
    </row>
    <row r="7565" spans="1:6" x14ac:dyDescent="0.3">
      <c r="A7565" s="264" t="str">
        <f t="shared" si="118"/>
        <v>LouisvilleKY</v>
      </c>
      <c r="B7565" s="269">
        <v>40258</v>
      </c>
      <c r="C7565" s="270" t="s">
        <v>1521</v>
      </c>
      <c r="D7565" s="270" t="s">
        <v>1448</v>
      </c>
      <c r="E7565" s="277" t="s">
        <v>1377</v>
      </c>
      <c r="F7565" s="279" t="s">
        <v>881</v>
      </c>
    </row>
    <row r="7566" spans="1:6" x14ac:dyDescent="0.3">
      <c r="A7566" s="264" t="str">
        <f t="shared" si="118"/>
        <v>LouisvilleKY</v>
      </c>
      <c r="B7566" s="269">
        <v>40222</v>
      </c>
      <c r="C7566" s="270" t="s">
        <v>1521</v>
      </c>
      <c r="D7566" s="270" t="s">
        <v>1448</v>
      </c>
      <c r="E7566" s="277" t="s">
        <v>1377</v>
      </c>
      <c r="F7566" s="279" t="s">
        <v>881</v>
      </c>
    </row>
    <row r="7567" spans="1:6" x14ac:dyDescent="0.3">
      <c r="A7567" s="264" t="str">
        <f t="shared" si="118"/>
        <v>CampbellsvilleKY</v>
      </c>
      <c r="B7567" s="269">
        <v>42718</v>
      </c>
      <c r="C7567" s="270" t="s">
        <v>1453</v>
      </c>
      <c r="D7567" s="270" t="s">
        <v>1448</v>
      </c>
      <c r="E7567" s="277" t="s">
        <v>1453</v>
      </c>
      <c r="F7567" s="279" t="s">
        <v>881</v>
      </c>
    </row>
    <row r="7568" spans="1:6" x14ac:dyDescent="0.3">
      <c r="A7568" s="264" t="str">
        <f t="shared" si="118"/>
        <v>LouisvilleKY</v>
      </c>
      <c r="B7568" s="269">
        <v>40223</v>
      </c>
      <c r="C7568" s="270" t="s">
        <v>1521</v>
      </c>
      <c r="D7568" s="270" t="s">
        <v>1448</v>
      </c>
      <c r="E7568" s="277" t="s">
        <v>1377</v>
      </c>
      <c r="F7568" s="279" t="s">
        <v>881</v>
      </c>
    </row>
    <row r="7569" spans="1:6" x14ac:dyDescent="0.3">
      <c r="A7569" s="264" t="str">
        <f t="shared" si="118"/>
        <v>LexingtonKY</v>
      </c>
      <c r="B7569" s="269">
        <v>40508</v>
      </c>
      <c r="C7569" s="270" t="s">
        <v>1401</v>
      </c>
      <c r="D7569" s="270" t="s">
        <v>1448</v>
      </c>
      <c r="E7569" s="277" t="s">
        <v>1468</v>
      </c>
      <c r="F7569" s="279" t="s">
        <v>881</v>
      </c>
    </row>
    <row r="7570" spans="1:6" x14ac:dyDescent="0.3">
      <c r="A7570" s="264" t="str">
        <f t="shared" si="118"/>
        <v>SomersetKY</v>
      </c>
      <c r="B7570" s="269">
        <v>42503</v>
      </c>
      <c r="C7570" s="270" t="s">
        <v>1488</v>
      </c>
      <c r="D7570" s="270" t="s">
        <v>1448</v>
      </c>
      <c r="E7570" s="277" t="s">
        <v>1488</v>
      </c>
      <c r="F7570" s="279" t="s">
        <v>881</v>
      </c>
    </row>
    <row r="7571" spans="1:6" x14ac:dyDescent="0.3">
      <c r="A7571" s="264" t="str">
        <f t="shared" si="118"/>
        <v>VersaillesKY</v>
      </c>
      <c r="B7571" s="269">
        <v>40383</v>
      </c>
      <c r="C7571" s="270" t="s">
        <v>5690</v>
      </c>
      <c r="D7571" s="270" t="s">
        <v>1448</v>
      </c>
      <c r="E7571" s="277" t="s">
        <v>1468</v>
      </c>
      <c r="F7571" s="279" t="s">
        <v>881</v>
      </c>
    </row>
    <row r="7572" spans="1:6" x14ac:dyDescent="0.3">
      <c r="A7572" s="264" t="str">
        <f t="shared" si="118"/>
        <v>RadcliffKY</v>
      </c>
      <c r="B7572" s="269">
        <v>40160</v>
      </c>
      <c r="C7572" s="270" t="s">
        <v>5691</v>
      </c>
      <c r="D7572" s="270" t="s">
        <v>1448</v>
      </c>
      <c r="E7572" s="277" t="s">
        <v>1460</v>
      </c>
      <c r="F7572" s="279" t="s">
        <v>881</v>
      </c>
    </row>
    <row r="7573" spans="1:6" x14ac:dyDescent="0.3">
      <c r="A7573" s="264" t="str">
        <f t="shared" si="118"/>
        <v>MayfieldKY</v>
      </c>
      <c r="B7573" s="269">
        <v>42066</v>
      </c>
      <c r="C7573" s="270" t="s">
        <v>1475</v>
      </c>
      <c r="D7573" s="270" t="s">
        <v>1448</v>
      </c>
      <c r="E7573" s="277" t="s">
        <v>1475</v>
      </c>
      <c r="F7573" s="279" t="s">
        <v>881</v>
      </c>
    </row>
    <row r="7574" spans="1:6" x14ac:dyDescent="0.3">
      <c r="A7574" s="264" t="str">
        <f t="shared" si="118"/>
        <v>DanvilleKY</v>
      </c>
      <c r="B7574" s="269">
        <v>40422</v>
      </c>
      <c r="C7574" s="270" t="s">
        <v>1304</v>
      </c>
      <c r="D7574" s="270" t="s">
        <v>1448</v>
      </c>
      <c r="E7574" s="277" t="s">
        <v>1304</v>
      </c>
      <c r="F7574" s="279" t="s">
        <v>881</v>
      </c>
    </row>
    <row r="7575" spans="1:6" x14ac:dyDescent="0.3">
      <c r="A7575" s="264" t="str">
        <f t="shared" si="118"/>
        <v>NewportKY</v>
      </c>
      <c r="B7575" s="269">
        <v>41071</v>
      </c>
      <c r="C7575" s="270" t="s">
        <v>2082</v>
      </c>
      <c r="D7575" s="270" t="s">
        <v>1448</v>
      </c>
      <c r="E7575" s="277" t="s">
        <v>1350</v>
      </c>
      <c r="F7575" s="279" t="s">
        <v>881</v>
      </c>
    </row>
    <row r="7576" spans="1:6" x14ac:dyDescent="0.3">
      <c r="A7576" s="264" t="str">
        <f t="shared" si="118"/>
        <v>Mount SterlingKY</v>
      </c>
      <c r="B7576" s="269">
        <v>40353</v>
      </c>
      <c r="C7576" s="270" t="s">
        <v>1479</v>
      </c>
      <c r="D7576" s="270" t="s">
        <v>1448</v>
      </c>
      <c r="E7576" s="277" t="s">
        <v>1479</v>
      </c>
      <c r="F7576" s="279" t="s">
        <v>881</v>
      </c>
    </row>
    <row r="7577" spans="1:6" x14ac:dyDescent="0.3">
      <c r="A7577" s="264" t="str">
        <f t="shared" si="118"/>
        <v>LawrenceburgKY</v>
      </c>
      <c r="B7577" s="269">
        <v>40342</v>
      </c>
      <c r="C7577" s="270" t="s">
        <v>2199</v>
      </c>
      <c r="D7577" s="270" t="s">
        <v>1448</v>
      </c>
      <c r="E7577" s="277" t="s">
        <v>1362</v>
      </c>
      <c r="F7577" s="279" t="s">
        <v>881</v>
      </c>
    </row>
    <row r="7578" spans="1:6" x14ac:dyDescent="0.3">
      <c r="A7578" s="264" t="str">
        <f t="shared" si="118"/>
        <v>LondonKY</v>
      </c>
      <c r="B7578" s="269">
        <v>40741</v>
      </c>
      <c r="C7578" s="270" t="s">
        <v>1470</v>
      </c>
      <c r="D7578" s="270" t="s">
        <v>1448</v>
      </c>
      <c r="E7578" s="277" t="s">
        <v>1470</v>
      </c>
      <c r="F7578" s="279" t="s">
        <v>881</v>
      </c>
    </row>
    <row r="7579" spans="1:6" x14ac:dyDescent="0.3">
      <c r="A7579" s="264" t="str">
        <f t="shared" si="118"/>
        <v>LouisvilleKY</v>
      </c>
      <c r="B7579" s="269">
        <v>40203</v>
      </c>
      <c r="C7579" s="270" t="s">
        <v>1521</v>
      </c>
      <c r="D7579" s="270" t="s">
        <v>1448</v>
      </c>
      <c r="E7579" s="277" t="s">
        <v>1377</v>
      </c>
      <c r="F7579" s="279" t="s">
        <v>881</v>
      </c>
    </row>
    <row r="7580" spans="1:6" x14ac:dyDescent="0.3">
      <c r="A7580" s="264" t="str">
        <f t="shared" si="118"/>
        <v>Mount WashingtonKY</v>
      </c>
      <c r="B7580" s="269">
        <v>40047</v>
      </c>
      <c r="C7580" s="270" t="s">
        <v>5692</v>
      </c>
      <c r="D7580" s="270" t="s">
        <v>1448</v>
      </c>
      <c r="E7580" s="277" t="s">
        <v>1377</v>
      </c>
      <c r="F7580" s="279" t="s">
        <v>881</v>
      </c>
    </row>
    <row r="7581" spans="1:6" x14ac:dyDescent="0.3">
      <c r="A7581" s="264" t="str">
        <f t="shared" si="118"/>
        <v>Bowling GreenKY</v>
      </c>
      <c r="B7581" s="269">
        <v>42103</v>
      </c>
      <c r="C7581" s="270" t="s">
        <v>1452</v>
      </c>
      <c r="D7581" s="270" t="s">
        <v>1448</v>
      </c>
      <c r="E7581" s="277" t="s">
        <v>1452</v>
      </c>
      <c r="F7581" s="279" t="s">
        <v>881</v>
      </c>
    </row>
    <row r="7582" spans="1:6" x14ac:dyDescent="0.3">
      <c r="A7582" s="264" t="str">
        <f t="shared" si="118"/>
        <v>BurlingtonKY</v>
      </c>
      <c r="B7582" s="269">
        <v>41005</v>
      </c>
      <c r="C7582" s="270" t="s">
        <v>1221</v>
      </c>
      <c r="D7582" s="270" t="s">
        <v>1448</v>
      </c>
      <c r="E7582" s="277" t="s">
        <v>1350</v>
      </c>
      <c r="F7582" s="279" t="s">
        <v>881</v>
      </c>
    </row>
    <row r="7583" spans="1:6" x14ac:dyDescent="0.3">
      <c r="A7583" s="264" t="str">
        <f t="shared" si="118"/>
        <v>LouisvilleKY</v>
      </c>
      <c r="B7583" s="269">
        <v>40211</v>
      </c>
      <c r="C7583" s="270" t="s">
        <v>1521</v>
      </c>
      <c r="D7583" s="270" t="s">
        <v>1448</v>
      </c>
      <c r="E7583" s="277" t="s">
        <v>1377</v>
      </c>
      <c r="F7583" s="279" t="s">
        <v>881</v>
      </c>
    </row>
    <row r="7584" spans="1:6" x14ac:dyDescent="0.3">
      <c r="A7584" s="264" t="str">
        <f t="shared" si="118"/>
        <v>CovingtonKY</v>
      </c>
      <c r="B7584" s="269">
        <v>41015</v>
      </c>
      <c r="C7584" s="270" t="s">
        <v>3967</v>
      </c>
      <c r="D7584" s="270" t="s">
        <v>1448</v>
      </c>
      <c r="E7584" s="277" t="s">
        <v>1350</v>
      </c>
      <c r="F7584" s="279" t="s">
        <v>881</v>
      </c>
    </row>
    <row r="7585" spans="1:6" x14ac:dyDescent="0.3">
      <c r="A7585" s="264" t="str">
        <f t="shared" si="118"/>
        <v>LouisvilleKY</v>
      </c>
      <c r="B7585" s="269">
        <v>40215</v>
      </c>
      <c r="C7585" s="270" t="s">
        <v>1521</v>
      </c>
      <c r="D7585" s="270" t="s">
        <v>1448</v>
      </c>
      <c r="E7585" s="277" t="s">
        <v>1377</v>
      </c>
      <c r="F7585" s="279" t="s">
        <v>881</v>
      </c>
    </row>
    <row r="7586" spans="1:6" x14ac:dyDescent="0.3">
      <c r="A7586" s="264" t="str">
        <f t="shared" si="118"/>
        <v>AshlandKY</v>
      </c>
      <c r="B7586" s="269">
        <v>41102</v>
      </c>
      <c r="C7586" s="270" t="s">
        <v>1946</v>
      </c>
      <c r="D7586" s="270" t="s">
        <v>1448</v>
      </c>
      <c r="E7586" s="277" t="s">
        <v>1466</v>
      </c>
      <c r="F7586" s="279" t="s">
        <v>881</v>
      </c>
    </row>
    <row r="7587" spans="1:6" x14ac:dyDescent="0.3">
      <c r="A7587" s="264" t="str">
        <f t="shared" si="118"/>
        <v>UnionKY</v>
      </c>
      <c r="B7587" s="269">
        <v>41091</v>
      </c>
      <c r="C7587" s="270" t="s">
        <v>5008</v>
      </c>
      <c r="D7587" s="270" t="s">
        <v>1448</v>
      </c>
      <c r="E7587" s="277" t="s">
        <v>1350</v>
      </c>
      <c r="F7587" s="279" t="s">
        <v>881</v>
      </c>
    </row>
    <row r="7588" spans="1:6" x14ac:dyDescent="0.3">
      <c r="A7588" s="264" t="str">
        <f t="shared" si="118"/>
        <v>La GrangeKY</v>
      </c>
      <c r="B7588" s="269">
        <v>40031</v>
      </c>
      <c r="C7588" s="270" t="s">
        <v>4694</v>
      </c>
      <c r="D7588" s="270" t="s">
        <v>1448</v>
      </c>
      <c r="E7588" s="277" t="s">
        <v>1377</v>
      </c>
      <c r="F7588" s="279" t="s">
        <v>881</v>
      </c>
    </row>
    <row r="7589" spans="1:6" x14ac:dyDescent="0.3">
      <c r="A7589" s="264" t="str">
        <f t="shared" si="118"/>
        <v>LouisvilleKY</v>
      </c>
      <c r="B7589" s="269">
        <v>40204</v>
      </c>
      <c r="C7589" s="270" t="s">
        <v>1521</v>
      </c>
      <c r="D7589" s="270" t="s">
        <v>1448</v>
      </c>
      <c r="E7589" s="277" t="s">
        <v>1377</v>
      </c>
      <c r="F7589" s="279" t="s">
        <v>881</v>
      </c>
    </row>
    <row r="7590" spans="1:6" x14ac:dyDescent="0.3">
      <c r="A7590" s="264" t="str">
        <f t="shared" si="118"/>
        <v>ProspectKY</v>
      </c>
      <c r="B7590" s="269">
        <v>40059</v>
      </c>
      <c r="C7590" s="270" t="s">
        <v>3493</v>
      </c>
      <c r="D7590" s="270" t="s">
        <v>1448</v>
      </c>
      <c r="E7590" s="277" t="s">
        <v>1377</v>
      </c>
      <c r="F7590" s="279" t="s">
        <v>881</v>
      </c>
    </row>
    <row r="7591" spans="1:6" x14ac:dyDescent="0.3">
      <c r="A7591" s="264" t="str">
        <f t="shared" si="118"/>
        <v>CrestwoodKY</v>
      </c>
      <c r="B7591" s="269">
        <v>40014</v>
      </c>
      <c r="C7591" s="270" t="s">
        <v>4782</v>
      </c>
      <c r="D7591" s="270" t="s">
        <v>1448</v>
      </c>
      <c r="E7591" s="277" t="s">
        <v>1377</v>
      </c>
      <c r="F7591" s="279" t="s">
        <v>881</v>
      </c>
    </row>
    <row r="7592" spans="1:6" x14ac:dyDescent="0.3">
      <c r="A7592" s="264" t="str">
        <f t="shared" si="118"/>
        <v>WilliamsburgKY</v>
      </c>
      <c r="B7592" s="269">
        <v>40769</v>
      </c>
      <c r="C7592" s="270" t="s">
        <v>3731</v>
      </c>
      <c r="D7592" s="270" t="s">
        <v>1448</v>
      </c>
      <c r="E7592" s="277" t="s">
        <v>1470</v>
      </c>
      <c r="F7592" s="279" t="s">
        <v>881</v>
      </c>
    </row>
    <row r="7593" spans="1:6" x14ac:dyDescent="0.3">
      <c r="A7593" s="264" t="str">
        <f t="shared" si="118"/>
        <v>SomersetKY</v>
      </c>
      <c r="B7593" s="269">
        <v>42501</v>
      </c>
      <c r="C7593" s="270" t="s">
        <v>1488</v>
      </c>
      <c r="D7593" s="270" t="s">
        <v>1448</v>
      </c>
      <c r="E7593" s="277" t="s">
        <v>1488</v>
      </c>
      <c r="F7593" s="279" t="s">
        <v>881</v>
      </c>
    </row>
    <row r="7594" spans="1:6" x14ac:dyDescent="0.3">
      <c r="A7594" s="264" t="str">
        <f t="shared" si="118"/>
        <v>LondonKY</v>
      </c>
      <c r="B7594" s="269">
        <v>40744</v>
      </c>
      <c r="C7594" s="270" t="s">
        <v>1470</v>
      </c>
      <c r="D7594" s="270" t="s">
        <v>1448</v>
      </c>
      <c r="E7594" s="277" t="s">
        <v>1470</v>
      </c>
      <c r="F7594" s="279" t="s">
        <v>881</v>
      </c>
    </row>
    <row r="7595" spans="1:6" x14ac:dyDescent="0.3">
      <c r="A7595" s="264" t="str">
        <f t="shared" si="118"/>
        <v>ParisKY</v>
      </c>
      <c r="B7595" s="269">
        <v>40361</v>
      </c>
      <c r="C7595" s="270" t="s">
        <v>2205</v>
      </c>
      <c r="D7595" s="270" t="s">
        <v>1448</v>
      </c>
      <c r="E7595" s="277" t="s">
        <v>1468</v>
      </c>
      <c r="F7595" s="279" t="s">
        <v>881</v>
      </c>
    </row>
    <row r="7596" spans="1:6" x14ac:dyDescent="0.3">
      <c r="A7596" s="264" t="str">
        <f t="shared" si="118"/>
        <v>Cold SpringKY</v>
      </c>
      <c r="B7596" s="269">
        <v>41076</v>
      </c>
      <c r="C7596" s="270" t="s">
        <v>5693</v>
      </c>
      <c r="D7596" s="270" t="s">
        <v>1448</v>
      </c>
      <c r="E7596" s="277" t="s">
        <v>1350</v>
      </c>
      <c r="F7596" s="279" t="s">
        <v>881</v>
      </c>
    </row>
    <row r="7597" spans="1:6" x14ac:dyDescent="0.3">
      <c r="A7597" s="264" t="str">
        <f t="shared" si="118"/>
        <v>LouisvilleKY</v>
      </c>
      <c r="B7597" s="269">
        <v>40213</v>
      </c>
      <c r="C7597" s="270" t="s">
        <v>1521</v>
      </c>
      <c r="D7597" s="270" t="s">
        <v>1448</v>
      </c>
      <c r="E7597" s="277" t="s">
        <v>1377</v>
      </c>
      <c r="F7597" s="279" t="s">
        <v>881</v>
      </c>
    </row>
    <row r="7598" spans="1:6" x14ac:dyDescent="0.3">
      <c r="A7598" s="264" t="str">
        <f t="shared" si="118"/>
        <v>ScottsvilleKY</v>
      </c>
      <c r="B7598" s="269">
        <v>42164</v>
      </c>
      <c r="C7598" s="270" t="s">
        <v>5694</v>
      </c>
      <c r="D7598" s="270" t="s">
        <v>1448</v>
      </c>
      <c r="E7598" s="277" t="s">
        <v>1452</v>
      </c>
      <c r="F7598" s="279" t="s">
        <v>881</v>
      </c>
    </row>
    <row r="7599" spans="1:6" x14ac:dyDescent="0.3">
      <c r="A7599" s="264" t="str">
        <f t="shared" si="118"/>
        <v>LouisvilleKY</v>
      </c>
      <c r="B7599" s="269">
        <v>40228</v>
      </c>
      <c r="C7599" s="270" t="s">
        <v>1521</v>
      </c>
      <c r="D7599" s="270" t="s">
        <v>1448</v>
      </c>
      <c r="E7599" s="277" t="s">
        <v>1377</v>
      </c>
      <c r="F7599" s="279" t="s">
        <v>881</v>
      </c>
    </row>
    <row r="7600" spans="1:6" x14ac:dyDescent="0.3">
      <c r="A7600" s="264" t="str">
        <f t="shared" si="118"/>
        <v>AlexandriaKY</v>
      </c>
      <c r="B7600" s="269">
        <v>41001</v>
      </c>
      <c r="C7600" s="270" t="s">
        <v>1359</v>
      </c>
      <c r="D7600" s="270" t="s">
        <v>1448</v>
      </c>
      <c r="E7600" s="277" t="s">
        <v>1350</v>
      </c>
      <c r="F7600" s="279" t="s">
        <v>881</v>
      </c>
    </row>
    <row r="7601" spans="1:6" x14ac:dyDescent="0.3">
      <c r="A7601" s="264" t="str">
        <f t="shared" si="118"/>
        <v>Fort ThomasKY</v>
      </c>
      <c r="B7601" s="269">
        <v>41075</v>
      </c>
      <c r="C7601" s="270" t="s">
        <v>2459</v>
      </c>
      <c r="D7601" s="270" t="s">
        <v>1448</v>
      </c>
      <c r="E7601" s="277" t="s">
        <v>1350</v>
      </c>
      <c r="F7601" s="279" t="s">
        <v>881</v>
      </c>
    </row>
    <row r="7602" spans="1:6" x14ac:dyDescent="0.3">
      <c r="A7602" s="264" t="str">
        <f t="shared" si="118"/>
        <v>LouisvilleKY</v>
      </c>
      <c r="B7602" s="269">
        <v>40212</v>
      </c>
      <c r="C7602" s="270" t="s">
        <v>1521</v>
      </c>
      <c r="D7602" s="270" t="s">
        <v>1448</v>
      </c>
      <c r="E7602" s="277" t="s">
        <v>1377</v>
      </c>
      <c r="F7602" s="279" t="s">
        <v>881</v>
      </c>
    </row>
    <row r="7603" spans="1:6" x14ac:dyDescent="0.3">
      <c r="A7603" s="264" t="str">
        <f t="shared" si="118"/>
        <v>MaysvilleKY</v>
      </c>
      <c r="B7603" s="269">
        <v>41056</v>
      </c>
      <c r="C7603" s="270" t="s">
        <v>1476</v>
      </c>
      <c r="D7603" s="270" t="s">
        <v>1448</v>
      </c>
      <c r="E7603" s="277" t="s">
        <v>1476</v>
      </c>
      <c r="F7603" s="279" t="s">
        <v>881</v>
      </c>
    </row>
    <row r="7604" spans="1:6" x14ac:dyDescent="0.3">
      <c r="A7604" s="264" t="str">
        <f t="shared" si="118"/>
        <v>LexingtonKY</v>
      </c>
      <c r="B7604" s="269">
        <v>40514</v>
      </c>
      <c r="C7604" s="270" t="s">
        <v>1401</v>
      </c>
      <c r="D7604" s="270" t="s">
        <v>1448</v>
      </c>
      <c r="E7604" s="277" t="s">
        <v>1468</v>
      </c>
      <c r="F7604" s="279" t="s">
        <v>881</v>
      </c>
    </row>
    <row r="7605" spans="1:6" x14ac:dyDescent="0.3">
      <c r="A7605" s="264" t="str">
        <f t="shared" si="118"/>
        <v>MiddlesboroKY</v>
      </c>
      <c r="B7605" s="269">
        <v>40965</v>
      </c>
      <c r="C7605" s="270" t="s">
        <v>5695</v>
      </c>
      <c r="D7605" s="270" t="s">
        <v>1448</v>
      </c>
      <c r="E7605" s="277" t="s">
        <v>1477</v>
      </c>
      <c r="F7605" s="279" t="s">
        <v>881</v>
      </c>
    </row>
    <row r="7606" spans="1:6" x14ac:dyDescent="0.3">
      <c r="A7606" s="264" t="str">
        <f t="shared" si="118"/>
        <v>LouisvilleKY</v>
      </c>
      <c r="B7606" s="269">
        <v>40217</v>
      </c>
      <c r="C7606" s="270" t="s">
        <v>1521</v>
      </c>
      <c r="D7606" s="270" t="s">
        <v>1448</v>
      </c>
      <c r="E7606" s="277" t="s">
        <v>1377</v>
      </c>
      <c r="F7606" s="279" t="s">
        <v>881</v>
      </c>
    </row>
    <row r="7607" spans="1:6" x14ac:dyDescent="0.3">
      <c r="A7607" s="264" t="str">
        <f t="shared" si="118"/>
        <v>LouisvilleKY</v>
      </c>
      <c r="B7607" s="269">
        <v>40210</v>
      </c>
      <c r="C7607" s="270" t="s">
        <v>1521</v>
      </c>
      <c r="D7607" s="270" t="s">
        <v>1448</v>
      </c>
      <c r="E7607" s="277" t="s">
        <v>1377</v>
      </c>
      <c r="F7607" s="279" t="s">
        <v>881</v>
      </c>
    </row>
    <row r="7608" spans="1:6" x14ac:dyDescent="0.3">
      <c r="A7608" s="264" t="str">
        <f t="shared" si="118"/>
        <v>TaylorsvilleKY</v>
      </c>
      <c r="B7608" s="269">
        <v>40071</v>
      </c>
      <c r="C7608" s="270" t="s">
        <v>4115</v>
      </c>
      <c r="D7608" s="270" t="s">
        <v>1448</v>
      </c>
      <c r="E7608" s="277" t="s">
        <v>1377</v>
      </c>
      <c r="F7608" s="279" t="s">
        <v>881</v>
      </c>
    </row>
    <row r="7609" spans="1:6" x14ac:dyDescent="0.3">
      <c r="A7609" s="264" t="str">
        <f t="shared" si="118"/>
        <v>CadizKY</v>
      </c>
      <c r="B7609" s="269">
        <v>42211</v>
      </c>
      <c r="C7609" s="270" t="s">
        <v>5696</v>
      </c>
      <c r="D7609" s="270" t="s">
        <v>1448</v>
      </c>
      <c r="E7609" s="277" t="s">
        <v>1458</v>
      </c>
      <c r="F7609" s="279" t="s">
        <v>881</v>
      </c>
    </row>
    <row r="7610" spans="1:6" x14ac:dyDescent="0.3">
      <c r="A7610" s="264" t="str">
        <f t="shared" si="118"/>
        <v>Vine GroveKY</v>
      </c>
      <c r="B7610" s="269">
        <v>40175</v>
      </c>
      <c r="C7610" s="270" t="s">
        <v>5697</v>
      </c>
      <c r="D7610" s="270" t="s">
        <v>1448</v>
      </c>
      <c r="E7610" s="277" t="s">
        <v>1460</v>
      </c>
      <c r="F7610" s="279" t="s">
        <v>881</v>
      </c>
    </row>
    <row r="7611" spans="1:6" x14ac:dyDescent="0.3">
      <c r="A7611" s="264" t="str">
        <f t="shared" si="118"/>
        <v>HebronKY</v>
      </c>
      <c r="B7611" s="269">
        <v>41048</v>
      </c>
      <c r="C7611" s="270" t="s">
        <v>3510</v>
      </c>
      <c r="D7611" s="270" t="s">
        <v>1448</v>
      </c>
      <c r="E7611" s="277" t="s">
        <v>1350</v>
      </c>
      <c r="F7611" s="279" t="s">
        <v>881</v>
      </c>
    </row>
    <row r="7612" spans="1:6" x14ac:dyDescent="0.3">
      <c r="A7612" s="264" t="str">
        <f t="shared" si="118"/>
        <v>LouisvilleKY</v>
      </c>
      <c r="B7612" s="269">
        <v>40208</v>
      </c>
      <c r="C7612" s="270" t="s">
        <v>1521</v>
      </c>
      <c r="D7612" s="270" t="s">
        <v>1448</v>
      </c>
      <c r="E7612" s="277" t="s">
        <v>1377</v>
      </c>
      <c r="F7612" s="279" t="s">
        <v>881</v>
      </c>
    </row>
    <row r="7613" spans="1:6" x14ac:dyDescent="0.3">
      <c r="A7613" s="264" t="str">
        <f t="shared" si="118"/>
        <v>StanfordKY</v>
      </c>
      <c r="B7613" s="269">
        <v>40484</v>
      </c>
      <c r="C7613" s="270" t="s">
        <v>2855</v>
      </c>
      <c r="D7613" s="270" t="s">
        <v>1448</v>
      </c>
      <c r="E7613" s="277" t="s">
        <v>1304</v>
      </c>
      <c r="F7613" s="279" t="s">
        <v>881</v>
      </c>
    </row>
    <row r="7614" spans="1:6" x14ac:dyDescent="0.3">
      <c r="A7614" s="264" t="str">
        <f t="shared" si="118"/>
        <v>WaltonKY</v>
      </c>
      <c r="B7614" s="269">
        <v>41094</v>
      </c>
      <c r="C7614" s="270" t="s">
        <v>5393</v>
      </c>
      <c r="D7614" s="270" t="s">
        <v>1448</v>
      </c>
      <c r="E7614" s="277" t="s">
        <v>1350</v>
      </c>
      <c r="F7614" s="279" t="s">
        <v>881</v>
      </c>
    </row>
    <row r="7615" spans="1:6" x14ac:dyDescent="0.3">
      <c r="A7615" s="264" t="str">
        <f t="shared" si="118"/>
        <v>BarbourvilleKY</v>
      </c>
      <c r="B7615" s="269">
        <v>40906</v>
      </c>
      <c r="C7615" s="270" t="s">
        <v>5698</v>
      </c>
      <c r="D7615" s="270" t="s">
        <v>1448</v>
      </c>
      <c r="E7615" s="277" t="s">
        <v>1470</v>
      </c>
      <c r="F7615" s="279" t="s">
        <v>881</v>
      </c>
    </row>
    <row r="7616" spans="1:6" x14ac:dyDescent="0.3">
      <c r="A7616" s="264" t="str">
        <f t="shared" si="118"/>
        <v>BrandenburgKY</v>
      </c>
      <c r="B7616" s="269">
        <v>40108</v>
      </c>
      <c r="C7616" s="270" t="s">
        <v>5699</v>
      </c>
      <c r="D7616" s="270" t="s">
        <v>1448</v>
      </c>
      <c r="E7616" s="277" t="s">
        <v>1460</v>
      </c>
      <c r="F7616" s="279" t="s">
        <v>881</v>
      </c>
    </row>
    <row r="7617" spans="1:6" x14ac:dyDescent="0.3">
      <c r="A7617" s="264" t="str">
        <f t="shared" si="118"/>
        <v>LouisvilleKY</v>
      </c>
      <c r="B7617" s="269">
        <v>40243</v>
      </c>
      <c r="C7617" s="270" t="s">
        <v>1521</v>
      </c>
      <c r="D7617" s="270" t="s">
        <v>1448</v>
      </c>
      <c r="E7617" s="277" t="s">
        <v>1377</v>
      </c>
      <c r="F7617" s="279" t="s">
        <v>881</v>
      </c>
    </row>
    <row r="7618" spans="1:6" x14ac:dyDescent="0.3">
      <c r="A7618" s="264" t="str">
        <f t="shared" si="118"/>
        <v>LouisvilleKY</v>
      </c>
      <c r="B7618" s="269">
        <v>40242</v>
      </c>
      <c r="C7618" s="270" t="s">
        <v>1521</v>
      </c>
      <c r="D7618" s="270" t="s">
        <v>1448</v>
      </c>
      <c r="E7618" s="277" t="s">
        <v>1377</v>
      </c>
      <c r="F7618" s="279" t="s">
        <v>881</v>
      </c>
    </row>
    <row r="7619" spans="1:6" x14ac:dyDescent="0.3">
      <c r="A7619" s="264" t="str">
        <f t="shared" si="118"/>
        <v>GreenvilleKY</v>
      </c>
      <c r="B7619" s="269">
        <v>42345</v>
      </c>
      <c r="C7619" s="270" t="s">
        <v>1706</v>
      </c>
      <c r="D7619" s="270" t="s">
        <v>1448</v>
      </c>
      <c r="E7619" s="277" t="s">
        <v>1455</v>
      </c>
      <c r="F7619" s="279" t="s">
        <v>881</v>
      </c>
    </row>
    <row r="7620" spans="1:6" x14ac:dyDescent="0.3">
      <c r="A7620" s="264" t="str">
        <f t="shared" ref="A7620:A7683" si="119">CONCATENATE(C7620,D7620)</f>
        <v>MorgantownKY</v>
      </c>
      <c r="B7620" s="269">
        <v>42261</v>
      </c>
      <c r="C7620" s="270" t="s">
        <v>2384</v>
      </c>
      <c r="D7620" s="270" t="s">
        <v>1448</v>
      </c>
      <c r="E7620" s="277" t="s">
        <v>1452</v>
      </c>
      <c r="F7620" s="279" t="s">
        <v>881</v>
      </c>
    </row>
    <row r="7621" spans="1:6" x14ac:dyDescent="0.3">
      <c r="A7621" s="264" t="str">
        <f t="shared" si="119"/>
        <v>LexingtonKY</v>
      </c>
      <c r="B7621" s="269">
        <v>40513</v>
      </c>
      <c r="C7621" s="270" t="s">
        <v>1401</v>
      </c>
      <c r="D7621" s="270" t="s">
        <v>1448</v>
      </c>
      <c r="E7621" s="277" t="s">
        <v>1468</v>
      </c>
      <c r="F7621" s="279" t="s">
        <v>881</v>
      </c>
    </row>
    <row r="7622" spans="1:6" x14ac:dyDescent="0.3">
      <c r="A7622" s="264" t="str">
        <f t="shared" si="119"/>
        <v>ArgilliteKY</v>
      </c>
      <c r="B7622" s="269">
        <v>41144</v>
      </c>
      <c r="C7622" s="270" t="s">
        <v>5700</v>
      </c>
      <c r="D7622" s="270" t="s">
        <v>1448</v>
      </c>
      <c r="E7622" s="277" t="s">
        <v>1466</v>
      </c>
      <c r="F7622" s="279" t="s">
        <v>881</v>
      </c>
    </row>
    <row r="7623" spans="1:6" x14ac:dyDescent="0.3">
      <c r="A7623" s="264" t="str">
        <f t="shared" si="119"/>
        <v>Dry RidgeKY</v>
      </c>
      <c r="B7623" s="269">
        <v>41035</v>
      </c>
      <c r="C7623" s="270" t="s">
        <v>5701</v>
      </c>
      <c r="D7623" s="270" t="s">
        <v>1448</v>
      </c>
      <c r="E7623" s="277" t="s">
        <v>1350</v>
      </c>
      <c r="F7623" s="279" t="s">
        <v>881</v>
      </c>
    </row>
    <row r="7624" spans="1:6" x14ac:dyDescent="0.3">
      <c r="A7624" s="264" t="str">
        <f t="shared" si="119"/>
        <v>LouisvilleKY</v>
      </c>
      <c r="B7624" s="269">
        <v>40118</v>
      </c>
      <c r="C7624" s="270" t="s">
        <v>1521</v>
      </c>
      <c r="D7624" s="270" t="s">
        <v>1448</v>
      </c>
      <c r="E7624" s="277" t="s">
        <v>1377</v>
      </c>
      <c r="F7624" s="279" t="s">
        <v>881</v>
      </c>
    </row>
    <row r="7625" spans="1:6" x14ac:dyDescent="0.3">
      <c r="A7625" s="264" t="str">
        <f t="shared" si="119"/>
        <v>Mount VernonKY</v>
      </c>
      <c r="B7625" s="269">
        <v>40456</v>
      </c>
      <c r="C7625" s="270" t="s">
        <v>1322</v>
      </c>
      <c r="D7625" s="270" t="s">
        <v>1448</v>
      </c>
      <c r="E7625" s="277" t="s">
        <v>1486</v>
      </c>
      <c r="F7625" s="279" t="s">
        <v>881</v>
      </c>
    </row>
    <row r="7626" spans="1:6" x14ac:dyDescent="0.3">
      <c r="A7626" s="264" t="str">
        <f t="shared" si="119"/>
        <v>CatlettsburgKY</v>
      </c>
      <c r="B7626" s="269">
        <v>41129</v>
      </c>
      <c r="C7626" s="270" t="s">
        <v>5702</v>
      </c>
      <c r="D7626" s="270" t="s">
        <v>1448</v>
      </c>
      <c r="E7626" s="277" t="s">
        <v>1466</v>
      </c>
      <c r="F7626" s="279" t="s">
        <v>881</v>
      </c>
    </row>
    <row r="7627" spans="1:6" x14ac:dyDescent="0.3">
      <c r="A7627" s="264" t="str">
        <f t="shared" si="119"/>
        <v>HodgenvilleKY</v>
      </c>
      <c r="B7627" s="269">
        <v>42748</v>
      </c>
      <c r="C7627" s="270" t="s">
        <v>5703</v>
      </c>
      <c r="D7627" s="270" t="s">
        <v>1448</v>
      </c>
      <c r="E7627" s="277" t="s">
        <v>1460</v>
      </c>
      <c r="F7627" s="279" t="s">
        <v>881</v>
      </c>
    </row>
    <row r="7628" spans="1:6" x14ac:dyDescent="0.3">
      <c r="A7628" s="264" t="str">
        <f t="shared" si="119"/>
        <v>Oak GroveKY</v>
      </c>
      <c r="B7628" s="269">
        <v>42262</v>
      </c>
      <c r="C7628" s="270" t="s">
        <v>5704</v>
      </c>
      <c r="D7628" s="270" t="s">
        <v>1448</v>
      </c>
      <c r="E7628" s="277" t="s">
        <v>1458</v>
      </c>
      <c r="F7628" s="279" t="s">
        <v>881</v>
      </c>
    </row>
    <row r="7629" spans="1:6" x14ac:dyDescent="0.3">
      <c r="A7629" s="264" t="str">
        <f t="shared" si="119"/>
        <v>FlatwoodsKY</v>
      </c>
      <c r="B7629" s="269">
        <v>41139</v>
      </c>
      <c r="C7629" s="270" t="s">
        <v>5705</v>
      </c>
      <c r="D7629" s="270" t="s">
        <v>1448</v>
      </c>
      <c r="E7629" s="277" t="s">
        <v>1466</v>
      </c>
      <c r="F7629" s="279" t="s">
        <v>881</v>
      </c>
    </row>
    <row r="7630" spans="1:6" x14ac:dyDescent="0.3">
      <c r="A7630" s="264" t="str">
        <f t="shared" si="119"/>
        <v>PinevilleKY</v>
      </c>
      <c r="B7630" s="269">
        <v>40977</v>
      </c>
      <c r="C7630" s="270" t="s">
        <v>5706</v>
      </c>
      <c r="D7630" s="270" t="s">
        <v>1448</v>
      </c>
      <c r="E7630" s="277" t="s">
        <v>1477</v>
      </c>
      <c r="F7630" s="279" t="s">
        <v>881</v>
      </c>
    </row>
    <row r="7631" spans="1:6" x14ac:dyDescent="0.3">
      <c r="A7631" s="264" t="str">
        <f t="shared" si="119"/>
        <v>Central CityKY</v>
      </c>
      <c r="B7631" s="269">
        <v>42330</v>
      </c>
      <c r="C7631" s="270" t="s">
        <v>1455</v>
      </c>
      <c r="D7631" s="270" t="s">
        <v>1448</v>
      </c>
      <c r="E7631" s="277" t="s">
        <v>1455</v>
      </c>
      <c r="F7631" s="279" t="s">
        <v>881</v>
      </c>
    </row>
    <row r="7632" spans="1:6" x14ac:dyDescent="0.3">
      <c r="A7632" s="264" t="str">
        <f t="shared" si="119"/>
        <v>EdmontonKY</v>
      </c>
      <c r="B7632" s="269">
        <v>42129</v>
      </c>
      <c r="C7632" s="270" t="s">
        <v>5707</v>
      </c>
      <c r="D7632" s="270" t="s">
        <v>1448</v>
      </c>
      <c r="E7632" s="277" t="s">
        <v>1464</v>
      </c>
      <c r="F7632" s="279" t="s">
        <v>881</v>
      </c>
    </row>
    <row r="7633" spans="1:6" x14ac:dyDescent="0.3">
      <c r="A7633" s="264" t="str">
        <f t="shared" si="119"/>
        <v>CovingtonKY</v>
      </c>
      <c r="B7633" s="269">
        <v>41014</v>
      </c>
      <c r="C7633" s="270" t="s">
        <v>3967</v>
      </c>
      <c r="D7633" s="270" t="s">
        <v>1448</v>
      </c>
      <c r="E7633" s="277" t="s">
        <v>1350</v>
      </c>
      <c r="F7633" s="279" t="s">
        <v>881</v>
      </c>
    </row>
    <row r="7634" spans="1:6" x14ac:dyDescent="0.3">
      <c r="A7634" s="264" t="str">
        <f t="shared" si="119"/>
        <v>LouisvilleKY</v>
      </c>
      <c r="B7634" s="269">
        <v>40202</v>
      </c>
      <c r="C7634" s="270" t="s">
        <v>1521</v>
      </c>
      <c r="D7634" s="270" t="s">
        <v>1448</v>
      </c>
      <c r="E7634" s="277" t="s">
        <v>1377</v>
      </c>
      <c r="F7634" s="279" t="s">
        <v>881</v>
      </c>
    </row>
    <row r="7635" spans="1:6" x14ac:dyDescent="0.3">
      <c r="A7635" s="264" t="str">
        <f t="shared" si="119"/>
        <v>FalmouthKY</v>
      </c>
      <c r="B7635" s="269">
        <v>41040</v>
      </c>
      <c r="C7635" s="270" t="s">
        <v>5708</v>
      </c>
      <c r="D7635" s="270" t="s">
        <v>1448</v>
      </c>
      <c r="E7635" s="277" t="s">
        <v>1350</v>
      </c>
      <c r="F7635" s="279" t="s">
        <v>881</v>
      </c>
    </row>
    <row r="7636" spans="1:6" x14ac:dyDescent="0.3">
      <c r="A7636" s="264" t="str">
        <f t="shared" si="119"/>
        <v>OwingsvilleKY</v>
      </c>
      <c r="B7636" s="269">
        <v>40360</v>
      </c>
      <c r="C7636" s="270" t="s">
        <v>5709</v>
      </c>
      <c r="D7636" s="270" t="s">
        <v>1448</v>
      </c>
      <c r="E7636" s="277" t="s">
        <v>1479</v>
      </c>
      <c r="F7636" s="279" t="s">
        <v>881</v>
      </c>
    </row>
    <row r="7637" spans="1:6" x14ac:dyDescent="0.3">
      <c r="A7637" s="264" t="str">
        <f t="shared" si="119"/>
        <v>Smiths GroveKY</v>
      </c>
      <c r="B7637" s="269">
        <v>42171</v>
      </c>
      <c r="C7637" s="270" t="s">
        <v>5710</v>
      </c>
      <c r="D7637" s="270" t="s">
        <v>1448</v>
      </c>
      <c r="E7637" s="277" t="s">
        <v>1452</v>
      </c>
      <c r="F7637" s="279" t="s">
        <v>881</v>
      </c>
    </row>
    <row r="7638" spans="1:6" x14ac:dyDescent="0.3">
      <c r="A7638" s="264" t="str">
        <f t="shared" si="119"/>
        <v>NancyKY</v>
      </c>
      <c r="B7638" s="269">
        <v>42544</v>
      </c>
      <c r="C7638" s="270" t="s">
        <v>5711</v>
      </c>
      <c r="D7638" s="270" t="s">
        <v>1448</v>
      </c>
      <c r="E7638" s="277" t="s">
        <v>1488</v>
      </c>
      <c r="F7638" s="279" t="s">
        <v>881</v>
      </c>
    </row>
    <row r="7639" spans="1:6" x14ac:dyDescent="0.3">
      <c r="A7639" s="264" t="str">
        <f t="shared" si="119"/>
        <v>WilliamstownKY</v>
      </c>
      <c r="B7639" s="269">
        <v>41097</v>
      </c>
      <c r="C7639" s="270" t="s">
        <v>5712</v>
      </c>
      <c r="D7639" s="270" t="s">
        <v>1448</v>
      </c>
      <c r="E7639" s="277" t="s">
        <v>1350</v>
      </c>
      <c r="F7639" s="279" t="s">
        <v>881</v>
      </c>
    </row>
    <row r="7640" spans="1:6" x14ac:dyDescent="0.3">
      <c r="A7640" s="264" t="str">
        <f t="shared" si="119"/>
        <v>Cave CityKY</v>
      </c>
      <c r="B7640" s="269">
        <v>42127</v>
      </c>
      <c r="C7640" s="270" t="s">
        <v>5713</v>
      </c>
      <c r="D7640" s="270" t="s">
        <v>1448</v>
      </c>
      <c r="E7640" s="277" t="s">
        <v>1464</v>
      </c>
      <c r="F7640" s="279" t="s">
        <v>881</v>
      </c>
    </row>
    <row r="7641" spans="1:6" x14ac:dyDescent="0.3">
      <c r="A7641" s="264" t="str">
        <f t="shared" si="119"/>
        <v>BellevueKY</v>
      </c>
      <c r="B7641" s="269">
        <v>41073</v>
      </c>
      <c r="C7641" s="270" t="s">
        <v>4567</v>
      </c>
      <c r="D7641" s="270" t="s">
        <v>1448</v>
      </c>
      <c r="E7641" s="277" t="s">
        <v>1350</v>
      </c>
      <c r="F7641" s="279" t="s">
        <v>881</v>
      </c>
    </row>
    <row r="7642" spans="1:6" x14ac:dyDescent="0.3">
      <c r="A7642" s="264" t="str">
        <f t="shared" si="119"/>
        <v>Dawson SpringsKY</v>
      </c>
      <c r="B7642" s="269">
        <v>42408</v>
      </c>
      <c r="C7642" s="270" t="s">
        <v>5714</v>
      </c>
      <c r="D7642" s="270" t="s">
        <v>1448</v>
      </c>
      <c r="E7642" s="277" t="s">
        <v>1473</v>
      </c>
      <c r="F7642" s="279" t="s">
        <v>881</v>
      </c>
    </row>
    <row r="7643" spans="1:6" x14ac:dyDescent="0.3">
      <c r="A7643" s="264" t="str">
        <f t="shared" si="119"/>
        <v>LudlowKY</v>
      </c>
      <c r="B7643" s="269">
        <v>41016</v>
      </c>
      <c r="C7643" s="270" t="s">
        <v>5181</v>
      </c>
      <c r="D7643" s="270" t="s">
        <v>1448</v>
      </c>
      <c r="E7643" s="277" t="s">
        <v>1350</v>
      </c>
      <c r="F7643" s="279" t="s">
        <v>881</v>
      </c>
    </row>
    <row r="7644" spans="1:6" x14ac:dyDescent="0.3">
      <c r="A7644" s="264" t="str">
        <f t="shared" si="119"/>
        <v>RussellKY</v>
      </c>
      <c r="B7644" s="269">
        <v>41169</v>
      </c>
      <c r="C7644" s="270" t="s">
        <v>2127</v>
      </c>
      <c r="D7644" s="270" t="s">
        <v>1448</v>
      </c>
      <c r="E7644" s="277" t="s">
        <v>1466</v>
      </c>
      <c r="F7644" s="279" t="s">
        <v>881</v>
      </c>
    </row>
    <row r="7645" spans="1:6" x14ac:dyDescent="0.3">
      <c r="A7645" s="264" t="str">
        <f t="shared" si="119"/>
        <v>East BernstadtKY</v>
      </c>
      <c r="B7645" s="269">
        <v>40729</v>
      </c>
      <c r="C7645" s="270" t="s">
        <v>5715</v>
      </c>
      <c r="D7645" s="270" t="s">
        <v>1448</v>
      </c>
      <c r="E7645" s="277" t="s">
        <v>1470</v>
      </c>
      <c r="F7645" s="279" t="s">
        <v>881</v>
      </c>
    </row>
    <row r="7646" spans="1:6" x14ac:dyDescent="0.3">
      <c r="A7646" s="264" t="str">
        <f t="shared" si="119"/>
        <v>UticaKY</v>
      </c>
      <c r="B7646" s="269">
        <v>42376</v>
      </c>
      <c r="C7646" s="270" t="s">
        <v>5716</v>
      </c>
      <c r="D7646" s="270" t="s">
        <v>1448</v>
      </c>
      <c r="E7646" s="277" t="s">
        <v>1483</v>
      </c>
      <c r="F7646" s="279" t="s">
        <v>881</v>
      </c>
    </row>
    <row r="7647" spans="1:6" x14ac:dyDescent="0.3">
      <c r="A7647" s="264" t="str">
        <f t="shared" si="119"/>
        <v>WilmoreKY</v>
      </c>
      <c r="B7647" s="269">
        <v>40390</v>
      </c>
      <c r="C7647" s="270" t="s">
        <v>5717</v>
      </c>
      <c r="D7647" s="270" t="s">
        <v>1448</v>
      </c>
      <c r="E7647" s="277" t="s">
        <v>1468</v>
      </c>
      <c r="F7647" s="279" t="s">
        <v>881</v>
      </c>
    </row>
    <row r="7648" spans="1:6" x14ac:dyDescent="0.3">
      <c r="A7648" s="264" t="str">
        <f t="shared" si="119"/>
        <v>CrittendenKY</v>
      </c>
      <c r="B7648" s="269">
        <v>41030</v>
      </c>
      <c r="C7648" s="270" t="s">
        <v>5718</v>
      </c>
      <c r="D7648" s="270" t="s">
        <v>1448</v>
      </c>
      <c r="E7648" s="277" t="s">
        <v>1350</v>
      </c>
      <c r="F7648" s="279" t="s">
        <v>881</v>
      </c>
    </row>
    <row r="7649" spans="1:6" x14ac:dyDescent="0.3">
      <c r="A7649" s="264" t="str">
        <f t="shared" si="119"/>
        <v>South ShoreKY</v>
      </c>
      <c r="B7649" s="269">
        <v>41175</v>
      </c>
      <c r="C7649" s="270" t="s">
        <v>5719</v>
      </c>
      <c r="D7649" s="270" t="s">
        <v>1448</v>
      </c>
      <c r="E7649" s="277" t="s">
        <v>1466</v>
      </c>
      <c r="F7649" s="279" t="s">
        <v>881</v>
      </c>
    </row>
    <row r="7650" spans="1:6" x14ac:dyDescent="0.3">
      <c r="A7650" s="264" t="str">
        <f t="shared" si="119"/>
        <v>EubankKY</v>
      </c>
      <c r="B7650" s="269">
        <v>42567</v>
      </c>
      <c r="C7650" s="270" t="s">
        <v>5720</v>
      </c>
      <c r="D7650" s="270" t="s">
        <v>1448</v>
      </c>
      <c r="E7650" s="277" t="s">
        <v>1488</v>
      </c>
      <c r="F7650" s="279" t="s">
        <v>881</v>
      </c>
    </row>
    <row r="7651" spans="1:6" x14ac:dyDescent="0.3">
      <c r="A7651" s="264" t="str">
        <f t="shared" si="119"/>
        <v>LexingtonKY</v>
      </c>
      <c r="B7651" s="269">
        <v>40507</v>
      </c>
      <c r="C7651" s="270" t="s">
        <v>1401</v>
      </c>
      <c r="D7651" s="270" t="s">
        <v>1448</v>
      </c>
      <c r="E7651" s="277" t="s">
        <v>1468</v>
      </c>
      <c r="F7651" s="279" t="s">
        <v>881</v>
      </c>
    </row>
    <row r="7652" spans="1:6" x14ac:dyDescent="0.3">
      <c r="A7652" s="264" t="str">
        <f t="shared" si="119"/>
        <v>PhilpotKY</v>
      </c>
      <c r="B7652" s="269">
        <v>42366</v>
      </c>
      <c r="C7652" s="270" t="s">
        <v>5721</v>
      </c>
      <c r="D7652" s="270" t="s">
        <v>1448</v>
      </c>
      <c r="E7652" s="277" t="s">
        <v>1483</v>
      </c>
      <c r="F7652" s="279" t="s">
        <v>881</v>
      </c>
    </row>
    <row r="7653" spans="1:6" x14ac:dyDescent="0.3">
      <c r="A7653" s="264" t="str">
        <f t="shared" si="119"/>
        <v>Coxs CreekKY</v>
      </c>
      <c r="B7653" s="269">
        <v>40013</v>
      </c>
      <c r="C7653" s="270" t="s">
        <v>5722</v>
      </c>
      <c r="D7653" s="270" t="s">
        <v>1448</v>
      </c>
      <c r="E7653" s="277" t="s">
        <v>1450</v>
      </c>
      <c r="F7653" s="279" t="s">
        <v>881</v>
      </c>
    </row>
    <row r="7654" spans="1:6" x14ac:dyDescent="0.3">
      <c r="A7654" s="264" t="str">
        <f t="shared" si="119"/>
        <v>Science HillKY</v>
      </c>
      <c r="B7654" s="269">
        <v>42553</v>
      </c>
      <c r="C7654" s="270" t="s">
        <v>5723</v>
      </c>
      <c r="D7654" s="270" t="s">
        <v>1448</v>
      </c>
      <c r="E7654" s="277" t="s">
        <v>1488</v>
      </c>
      <c r="F7654" s="279" t="s">
        <v>881</v>
      </c>
    </row>
    <row r="7655" spans="1:6" x14ac:dyDescent="0.3">
      <c r="A7655" s="264" t="str">
        <f t="shared" si="119"/>
        <v>RineyvilleKY</v>
      </c>
      <c r="B7655" s="269">
        <v>40162</v>
      </c>
      <c r="C7655" s="270" t="s">
        <v>5724</v>
      </c>
      <c r="D7655" s="270" t="s">
        <v>1448</v>
      </c>
      <c r="E7655" s="277" t="s">
        <v>1460</v>
      </c>
      <c r="F7655" s="279" t="s">
        <v>881</v>
      </c>
    </row>
    <row r="7656" spans="1:6" x14ac:dyDescent="0.3">
      <c r="A7656" s="264" t="str">
        <f t="shared" si="119"/>
        <v>DaytonKY</v>
      </c>
      <c r="B7656" s="269">
        <v>41074</v>
      </c>
      <c r="C7656" s="270" t="s">
        <v>1968</v>
      </c>
      <c r="D7656" s="270" t="s">
        <v>1448</v>
      </c>
      <c r="E7656" s="277" t="s">
        <v>1350</v>
      </c>
      <c r="F7656" s="279" t="s">
        <v>881</v>
      </c>
    </row>
    <row r="7657" spans="1:6" x14ac:dyDescent="0.3">
      <c r="A7657" s="264" t="str">
        <f t="shared" si="119"/>
        <v>JeffersonvilleKY</v>
      </c>
      <c r="B7657" s="269">
        <v>40337</v>
      </c>
      <c r="C7657" s="270" t="s">
        <v>4136</v>
      </c>
      <c r="D7657" s="270" t="s">
        <v>1448</v>
      </c>
      <c r="E7657" s="277" t="s">
        <v>1479</v>
      </c>
      <c r="F7657" s="279" t="s">
        <v>881</v>
      </c>
    </row>
    <row r="7658" spans="1:6" x14ac:dyDescent="0.3">
      <c r="A7658" s="264" t="str">
        <f t="shared" si="119"/>
        <v>SimpsonvilleKY</v>
      </c>
      <c r="B7658" s="269">
        <v>40067</v>
      </c>
      <c r="C7658" s="270" t="s">
        <v>5725</v>
      </c>
      <c r="D7658" s="270" t="s">
        <v>1448</v>
      </c>
      <c r="E7658" s="277" t="s">
        <v>1377</v>
      </c>
      <c r="F7658" s="279" t="s">
        <v>881</v>
      </c>
    </row>
    <row r="7659" spans="1:6" x14ac:dyDescent="0.3">
      <c r="A7659" s="264" t="str">
        <f t="shared" si="119"/>
        <v>KevilKY</v>
      </c>
      <c r="B7659" s="269">
        <v>42053</v>
      </c>
      <c r="C7659" s="270" t="s">
        <v>5726</v>
      </c>
      <c r="D7659" s="270" t="s">
        <v>1448</v>
      </c>
      <c r="E7659" s="277" t="s">
        <v>1325</v>
      </c>
      <c r="F7659" s="279" t="s">
        <v>881</v>
      </c>
    </row>
    <row r="7660" spans="1:6" x14ac:dyDescent="0.3">
      <c r="A7660" s="264" t="str">
        <f t="shared" si="119"/>
        <v>BedfordKY</v>
      </c>
      <c r="B7660" s="269">
        <v>40006</v>
      </c>
      <c r="C7660" s="270" t="s">
        <v>1347</v>
      </c>
      <c r="D7660" s="270" t="s">
        <v>1448</v>
      </c>
      <c r="E7660" s="277" t="s">
        <v>1377</v>
      </c>
      <c r="F7660" s="279" t="s">
        <v>881</v>
      </c>
    </row>
    <row r="7661" spans="1:6" x14ac:dyDescent="0.3">
      <c r="A7661" s="264" t="str">
        <f t="shared" si="119"/>
        <v>CeciliaKY</v>
      </c>
      <c r="B7661" s="269">
        <v>42724</v>
      </c>
      <c r="C7661" s="270" t="s">
        <v>5727</v>
      </c>
      <c r="D7661" s="270" t="s">
        <v>1448</v>
      </c>
      <c r="E7661" s="277" t="s">
        <v>1460</v>
      </c>
      <c r="F7661" s="279" t="s">
        <v>881</v>
      </c>
    </row>
    <row r="7662" spans="1:6" x14ac:dyDescent="0.3">
      <c r="A7662" s="264" t="str">
        <f t="shared" si="119"/>
        <v>GoshenKY</v>
      </c>
      <c r="B7662" s="269">
        <v>40026</v>
      </c>
      <c r="C7662" s="270" t="s">
        <v>1508</v>
      </c>
      <c r="D7662" s="270" t="s">
        <v>1448</v>
      </c>
      <c r="E7662" s="277" t="s">
        <v>1377</v>
      </c>
      <c r="F7662" s="279" t="s">
        <v>881</v>
      </c>
    </row>
    <row r="7663" spans="1:6" x14ac:dyDescent="0.3">
      <c r="A7663" s="264" t="str">
        <f t="shared" si="119"/>
        <v>FultonKY</v>
      </c>
      <c r="B7663" s="269">
        <v>42041</v>
      </c>
      <c r="C7663" s="270" t="s">
        <v>1987</v>
      </c>
      <c r="D7663" s="270" t="s">
        <v>1448</v>
      </c>
      <c r="E7663" s="277" t="s">
        <v>1490</v>
      </c>
      <c r="F7663" s="279" t="s">
        <v>881</v>
      </c>
    </row>
    <row r="7664" spans="1:6" x14ac:dyDescent="0.3">
      <c r="A7664" s="264" t="str">
        <f t="shared" si="119"/>
        <v>LouisvilleKY</v>
      </c>
      <c r="B7664" s="269">
        <v>40023</v>
      </c>
      <c r="C7664" s="270" t="s">
        <v>1521</v>
      </c>
      <c r="D7664" s="270" t="s">
        <v>1448</v>
      </c>
      <c r="E7664" s="277" t="s">
        <v>1377</v>
      </c>
      <c r="F7664" s="279" t="s">
        <v>881</v>
      </c>
    </row>
    <row r="7665" spans="1:6" x14ac:dyDescent="0.3">
      <c r="A7665" s="264" t="str">
        <f t="shared" si="119"/>
        <v>BrownsvilleKY</v>
      </c>
      <c r="B7665" s="269">
        <v>42210</v>
      </c>
      <c r="C7665" s="270" t="s">
        <v>2191</v>
      </c>
      <c r="D7665" s="270" t="s">
        <v>1448</v>
      </c>
      <c r="E7665" s="277" t="s">
        <v>1452</v>
      </c>
      <c r="F7665" s="279" t="s">
        <v>881</v>
      </c>
    </row>
    <row r="7666" spans="1:6" x14ac:dyDescent="0.3">
      <c r="A7666" s="264" t="str">
        <f t="shared" si="119"/>
        <v>HawesvilleKY</v>
      </c>
      <c r="B7666" s="269">
        <v>42348</v>
      </c>
      <c r="C7666" s="270" t="s">
        <v>5728</v>
      </c>
      <c r="D7666" s="270" t="s">
        <v>1448</v>
      </c>
      <c r="E7666" s="277" t="s">
        <v>1483</v>
      </c>
      <c r="F7666" s="279" t="s">
        <v>881</v>
      </c>
    </row>
    <row r="7667" spans="1:6" x14ac:dyDescent="0.3">
      <c r="A7667" s="264" t="str">
        <f t="shared" si="119"/>
        <v>Crab OrchardKY</v>
      </c>
      <c r="B7667" s="269">
        <v>40419</v>
      </c>
      <c r="C7667" s="270" t="s">
        <v>5729</v>
      </c>
      <c r="D7667" s="270" t="s">
        <v>1448</v>
      </c>
      <c r="E7667" s="277" t="s">
        <v>1304</v>
      </c>
      <c r="F7667" s="279" t="s">
        <v>881</v>
      </c>
    </row>
    <row r="7668" spans="1:6" x14ac:dyDescent="0.3">
      <c r="A7668" s="264" t="str">
        <f t="shared" si="119"/>
        <v>HustonvilleKY</v>
      </c>
      <c r="B7668" s="269">
        <v>40437</v>
      </c>
      <c r="C7668" s="270" t="s">
        <v>5730</v>
      </c>
      <c r="D7668" s="270" t="s">
        <v>1448</v>
      </c>
      <c r="E7668" s="277" t="s">
        <v>1304</v>
      </c>
      <c r="F7668" s="279" t="s">
        <v>881</v>
      </c>
    </row>
    <row r="7669" spans="1:6" x14ac:dyDescent="0.3">
      <c r="A7669" s="264" t="str">
        <f t="shared" si="119"/>
        <v>New HavenKY</v>
      </c>
      <c r="B7669" s="269">
        <v>40051</v>
      </c>
      <c r="C7669" s="270" t="s">
        <v>3429</v>
      </c>
      <c r="D7669" s="270" t="s">
        <v>1448</v>
      </c>
      <c r="E7669" s="277" t="s">
        <v>1450</v>
      </c>
      <c r="F7669" s="279" t="s">
        <v>881</v>
      </c>
    </row>
    <row r="7670" spans="1:6" x14ac:dyDescent="0.3">
      <c r="A7670" s="264" t="str">
        <f t="shared" si="119"/>
        <v>AlvatonKY</v>
      </c>
      <c r="B7670" s="269">
        <v>42122</v>
      </c>
      <c r="C7670" s="270" t="s">
        <v>5731</v>
      </c>
      <c r="D7670" s="270" t="s">
        <v>1448</v>
      </c>
      <c r="E7670" s="277" t="s">
        <v>1452</v>
      </c>
      <c r="F7670" s="279" t="s">
        <v>881</v>
      </c>
    </row>
    <row r="7671" spans="1:6" x14ac:dyDescent="0.3">
      <c r="A7671" s="264" t="str">
        <f t="shared" si="119"/>
        <v>Lebanon JunctionKY</v>
      </c>
      <c r="B7671" s="269">
        <v>40150</v>
      </c>
      <c r="C7671" s="270" t="s">
        <v>5732</v>
      </c>
      <c r="D7671" s="270" t="s">
        <v>1448</v>
      </c>
      <c r="E7671" s="277" t="s">
        <v>1377</v>
      </c>
      <c r="F7671" s="279" t="s">
        <v>881</v>
      </c>
    </row>
    <row r="7672" spans="1:6" x14ac:dyDescent="0.3">
      <c r="A7672" s="264" t="str">
        <f t="shared" si="119"/>
        <v>West PaducahKY</v>
      </c>
      <c r="B7672" s="269">
        <v>42086</v>
      </c>
      <c r="C7672" s="270" t="s">
        <v>5733</v>
      </c>
      <c r="D7672" s="270" t="s">
        <v>1448</v>
      </c>
      <c r="E7672" s="277" t="s">
        <v>1325</v>
      </c>
      <c r="F7672" s="279" t="s">
        <v>881</v>
      </c>
    </row>
    <row r="7673" spans="1:6" x14ac:dyDescent="0.3">
      <c r="A7673" s="264" t="str">
        <f t="shared" si="119"/>
        <v>BrooksvilleKY</v>
      </c>
      <c r="B7673" s="269">
        <v>41004</v>
      </c>
      <c r="C7673" s="270" t="s">
        <v>3763</v>
      </c>
      <c r="D7673" s="270" t="s">
        <v>1448</v>
      </c>
      <c r="E7673" s="277" t="s">
        <v>1350</v>
      </c>
      <c r="F7673" s="279" t="s">
        <v>881</v>
      </c>
    </row>
    <row r="7674" spans="1:6" x14ac:dyDescent="0.3">
      <c r="A7674" s="264" t="str">
        <f t="shared" si="119"/>
        <v>CalhounKY</v>
      </c>
      <c r="B7674" s="269">
        <v>42327</v>
      </c>
      <c r="C7674" s="270" t="s">
        <v>1161</v>
      </c>
      <c r="D7674" s="270" t="s">
        <v>1448</v>
      </c>
      <c r="E7674" s="277" t="s">
        <v>1483</v>
      </c>
      <c r="F7674" s="279" t="s">
        <v>881</v>
      </c>
    </row>
    <row r="7675" spans="1:6" x14ac:dyDescent="0.3">
      <c r="A7675" s="264" t="str">
        <f t="shared" si="119"/>
        <v>LewisportKY</v>
      </c>
      <c r="B7675" s="269">
        <v>42351</v>
      </c>
      <c r="C7675" s="270" t="s">
        <v>5734</v>
      </c>
      <c r="D7675" s="270" t="s">
        <v>1448</v>
      </c>
      <c r="E7675" s="277" t="s">
        <v>1483</v>
      </c>
      <c r="F7675" s="279" t="s">
        <v>881</v>
      </c>
    </row>
    <row r="7676" spans="1:6" x14ac:dyDescent="0.3">
      <c r="A7676" s="264" t="str">
        <f t="shared" si="119"/>
        <v>BloomfieldKY</v>
      </c>
      <c r="B7676" s="269">
        <v>40008</v>
      </c>
      <c r="C7676" s="270" t="s">
        <v>3455</v>
      </c>
      <c r="D7676" s="270" t="s">
        <v>1448</v>
      </c>
      <c r="E7676" s="277" t="s">
        <v>1450</v>
      </c>
      <c r="F7676" s="279" t="s">
        <v>881</v>
      </c>
    </row>
    <row r="7677" spans="1:6" x14ac:dyDescent="0.3">
      <c r="A7677" s="264" t="str">
        <f t="shared" si="119"/>
        <v>GrayKY</v>
      </c>
      <c r="B7677" s="269">
        <v>40734</v>
      </c>
      <c r="C7677" s="270" t="s">
        <v>4034</v>
      </c>
      <c r="D7677" s="270" t="s">
        <v>1448</v>
      </c>
      <c r="E7677" s="277" t="s">
        <v>1470</v>
      </c>
      <c r="F7677" s="279" t="s">
        <v>881</v>
      </c>
    </row>
    <row r="7678" spans="1:6" x14ac:dyDescent="0.3">
      <c r="A7678" s="264" t="str">
        <f t="shared" si="119"/>
        <v>ButlerKY</v>
      </c>
      <c r="B7678" s="269">
        <v>41006</v>
      </c>
      <c r="C7678" s="270" t="s">
        <v>5351</v>
      </c>
      <c r="D7678" s="270" t="s">
        <v>1448</v>
      </c>
      <c r="E7678" s="277" t="s">
        <v>1350</v>
      </c>
      <c r="F7678" s="279" t="s">
        <v>881</v>
      </c>
    </row>
    <row r="7679" spans="1:6" x14ac:dyDescent="0.3">
      <c r="A7679" s="264" t="str">
        <f t="shared" si="119"/>
        <v>WaynesburgKY</v>
      </c>
      <c r="B7679" s="269">
        <v>40489</v>
      </c>
      <c r="C7679" s="270" t="s">
        <v>5735</v>
      </c>
      <c r="D7679" s="270" t="s">
        <v>1448</v>
      </c>
      <c r="E7679" s="277" t="s">
        <v>1304</v>
      </c>
      <c r="F7679" s="279" t="s">
        <v>881</v>
      </c>
    </row>
    <row r="7680" spans="1:6" x14ac:dyDescent="0.3">
      <c r="A7680" s="264" t="str">
        <f t="shared" si="119"/>
        <v>EminenceKY</v>
      </c>
      <c r="B7680" s="269">
        <v>40019</v>
      </c>
      <c r="C7680" s="270" t="s">
        <v>5736</v>
      </c>
      <c r="D7680" s="270" t="s">
        <v>1448</v>
      </c>
      <c r="E7680" s="277" t="s">
        <v>1377</v>
      </c>
      <c r="F7680" s="279" t="s">
        <v>881</v>
      </c>
    </row>
    <row r="7681" spans="1:6" x14ac:dyDescent="0.3">
      <c r="A7681" s="264" t="str">
        <f t="shared" si="119"/>
        <v>BurnsideKY</v>
      </c>
      <c r="B7681" s="269">
        <v>42519</v>
      </c>
      <c r="C7681" s="270" t="s">
        <v>4533</v>
      </c>
      <c r="D7681" s="270" t="s">
        <v>1448</v>
      </c>
      <c r="E7681" s="277" t="s">
        <v>1488</v>
      </c>
      <c r="F7681" s="279" t="s">
        <v>881</v>
      </c>
    </row>
    <row r="7682" spans="1:6" x14ac:dyDescent="0.3">
      <c r="A7682" s="264" t="str">
        <f t="shared" si="119"/>
        <v>BrodheadKY</v>
      </c>
      <c r="B7682" s="269">
        <v>40409</v>
      </c>
      <c r="C7682" s="270" t="s">
        <v>5737</v>
      </c>
      <c r="D7682" s="270" t="s">
        <v>1448</v>
      </c>
      <c r="E7682" s="277" t="s">
        <v>1486</v>
      </c>
      <c r="F7682" s="279" t="s">
        <v>881</v>
      </c>
    </row>
    <row r="7683" spans="1:6" x14ac:dyDescent="0.3">
      <c r="A7683" s="264" t="str">
        <f t="shared" si="119"/>
        <v>WarsawKY</v>
      </c>
      <c r="B7683" s="269">
        <v>41095</v>
      </c>
      <c r="C7683" s="270" t="s">
        <v>1402</v>
      </c>
      <c r="D7683" s="270" t="s">
        <v>1448</v>
      </c>
      <c r="E7683" s="277" t="s">
        <v>1350</v>
      </c>
      <c r="F7683" s="279" t="s">
        <v>881</v>
      </c>
    </row>
    <row r="7684" spans="1:6" x14ac:dyDescent="0.3">
      <c r="A7684" s="264" t="str">
        <f t="shared" ref="A7684:A7747" si="120">CONCATENATE(C7684,D7684)</f>
        <v>BronstonKY</v>
      </c>
      <c r="B7684" s="269">
        <v>42518</v>
      </c>
      <c r="C7684" s="270" t="s">
        <v>5738</v>
      </c>
      <c r="D7684" s="270" t="s">
        <v>1448</v>
      </c>
      <c r="E7684" s="277" t="s">
        <v>1488</v>
      </c>
      <c r="F7684" s="279" t="s">
        <v>881</v>
      </c>
    </row>
    <row r="7685" spans="1:6" x14ac:dyDescent="0.3">
      <c r="A7685" s="264" t="str">
        <f t="shared" si="120"/>
        <v>CroftonKY</v>
      </c>
      <c r="B7685" s="269">
        <v>42217</v>
      </c>
      <c r="C7685" s="270" t="s">
        <v>5739</v>
      </c>
      <c r="D7685" s="270" t="s">
        <v>1448</v>
      </c>
      <c r="E7685" s="277" t="s">
        <v>1458</v>
      </c>
      <c r="F7685" s="279" t="s">
        <v>881</v>
      </c>
    </row>
    <row r="7686" spans="1:6" x14ac:dyDescent="0.3">
      <c r="A7686" s="264" t="str">
        <f t="shared" si="120"/>
        <v>Stamping GroundKY</v>
      </c>
      <c r="B7686" s="269">
        <v>40379</v>
      </c>
      <c r="C7686" s="270" t="s">
        <v>5740</v>
      </c>
      <c r="D7686" s="270" t="s">
        <v>1448</v>
      </c>
      <c r="E7686" s="277" t="s">
        <v>1468</v>
      </c>
      <c r="F7686" s="279" t="s">
        <v>881</v>
      </c>
    </row>
    <row r="7687" spans="1:6" x14ac:dyDescent="0.3">
      <c r="A7687" s="264" t="str">
        <f t="shared" si="120"/>
        <v>FrenchburgKY</v>
      </c>
      <c r="B7687" s="269">
        <v>40322</v>
      </c>
      <c r="C7687" s="270" t="s">
        <v>5741</v>
      </c>
      <c r="D7687" s="270" t="s">
        <v>1448</v>
      </c>
      <c r="E7687" s="277" t="s">
        <v>1479</v>
      </c>
      <c r="F7687" s="279" t="s">
        <v>881</v>
      </c>
    </row>
    <row r="7688" spans="1:6" x14ac:dyDescent="0.3">
      <c r="A7688" s="264" t="str">
        <f t="shared" si="120"/>
        <v>MentorKY</v>
      </c>
      <c r="B7688" s="269">
        <v>41007</v>
      </c>
      <c r="C7688" s="270" t="s">
        <v>5742</v>
      </c>
      <c r="D7688" s="270" t="s">
        <v>1448</v>
      </c>
      <c r="E7688" s="277" t="s">
        <v>1350</v>
      </c>
      <c r="F7688" s="279" t="s">
        <v>881</v>
      </c>
    </row>
    <row r="7689" spans="1:6" x14ac:dyDescent="0.3">
      <c r="A7689" s="264" t="str">
        <f t="shared" si="120"/>
        <v>WacoKY</v>
      </c>
      <c r="B7689" s="269">
        <v>40385</v>
      </c>
      <c r="C7689" s="270" t="s">
        <v>2276</v>
      </c>
      <c r="D7689" s="270" t="s">
        <v>1448</v>
      </c>
      <c r="E7689" s="277" t="s">
        <v>1486</v>
      </c>
      <c r="F7689" s="279" t="s">
        <v>881</v>
      </c>
    </row>
    <row r="7690" spans="1:6" x14ac:dyDescent="0.3">
      <c r="A7690" s="264" t="str">
        <f t="shared" si="120"/>
        <v>Pewee ValleyKY</v>
      </c>
      <c r="B7690" s="269">
        <v>40056</v>
      </c>
      <c r="C7690" s="270" t="s">
        <v>5743</v>
      </c>
      <c r="D7690" s="270" t="s">
        <v>1448</v>
      </c>
      <c r="E7690" s="277" t="s">
        <v>1377</v>
      </c>
      <c r="F7690" s="279" t="s">
        <v>881</v>
      </c>
    </row>
    <row r="7691" spans="1:6" x14ac:dyDescent="0.3">
      <c r="A7691" s="264" t="str">
        <f t="shared" si="120"/>
        <v>PleasurevilleKY</v>
      </c>
      <c r="B7691" s="269">
        <v>40057</v>
      </c>
      <c r="C7691" s="270" t="s">
        <v>5744</v>
      </c>
      <c r="D7691" s="270" t="s">
        <v>1448</v>
      </c>
      <c r="E7691" s="277" t="s">
        <v>1377</v>
      </c>
      <c r="F7691" s="279" t="s">
        <v>881</v>
      </c>
    </row>
    <row r="7692" spans="1:6" x14ac:dyDescent="0.3">
      <c r="A7692" s="264" t="str">
        <f t="shared" si="120"/>
        <v>MiltonKY</v>
      </c>
      <c r="B7692" s="269">
        <v>40045</v>
      </c>
      <c r="C7692" s="270" t="s">
        <v>3557</v>
      </c>
      <c r="D7692" s="270" t="s">
        <v>1448</v>
      </c>
      <c r="E7692" s="277" t="s">
        <v>1377</v>
      </c>
      <c r="F7692" s="279" t="s">
        <v>881</v>
      </c>
    </row>
    <row r="7693" spans="1:6" x14ac:dyDescent="0.3">
      <c r="A7693" s="264" t="str">
        <f t="shared" si="120"/>
        <v>VeronaKY</v>
      </c>
      <c r="B7693" s="269">
        <v>41092</v>
      </c>
      <c r="C7693" s="270" t="s">
        <v>5155</v>
      </c>
      <c r="D7693" s="270" t="s">
        <v>1448</v>
      </c>
      <c r="E7693" s="277" t="s">
        <v>1350</v>
      </c>
      <c r="F7693" s="279" t="s">
        <v>881</v>
      </c>
    </row>
    <row r="7694" spans="1:6" x14ac:dyDescent="0.3">
      <c r="A7694" s="264" t="str">
        <f t="shared" si="120"/>
        <v>WhitesvilleKY</v>
      </c>
      <c r="B7694" s="269">
        <v>42378</v>
      </c>
      <c r="C7694" s="270" t="s">
        <v>5745</v>
      </c>
      <c r="D7694" s="270" t="s">
        <v>1448</v>
      </c>
      <c r="E7694" s="277" t="s">
        <v>1483</v>
      </c>
      <c r="F7694" s="279" t="s">
        <v>881</v>
      </c>
    </row>
    <row r="7695" spans="1:6" x14ac:dyDescent="0.3">
      <c r="A7695" s="264" t="str">
        <f t="shared" si="120"/>
        <v>LilyKY</v>
      </c>
      <c r="B7695" s="269">
        <v>40740</v>
      </c>
      <c r="C7695" s="270" t="s">
        <v>5746</v>
      </c>
      <c r="D7695" s="270" t="s">
        <v>1448</v>
      </c>
      <c r="E7695" s="277" t="s">
        <v>1470</v>
      </c>
      <c r="F7695" s="279" t="s">
        <v>881</v>
      </c>
    </row>
    <row r="7696" spans="1:6" x14ac:dyDescent="0.3">
      <c r="A7696" s="264" t="str">
        <f t="shared" si="120"/>
        <v>MidwayKY</v>
      </c>
      <c r="B7696" s="269">
        <v>40347</v>
      </c>
      <c r="C7696" s="270" t="s">
        <v>1954</v>
      </c>
      <c r="D7696" s="270" t="s">
        <v>1448</v>
      </c>
      <c r="E7696" s="277" t="s">
        <v>1468</v>
      </c>
      <c r="F7696" s="279" t="s">
        <v>881</v>
      </c>
    </row>
    <row r="7697" spans="1:6" x14ac:dyDescent="0.3">
      <c r="A7697" s="264" t="str">
        <f t="shared" si="120"/>
        <v>NortonvilleKY</v>
      </c>
      <c r="B7697" s="269">
        <v>42442</v>
      </c>
      <c r="C7697" s="270" t="s">
        <v>5624</v>
      </c>
      <c r="D7697" s="270" t="s">
        <v>1448</v>
      </c>
      <c r="E7697" s="277" t="s">
        <v>1473</v>
      </c>
      <c r="F7697" s="279" t="s">
        <v>881</v>
      </c>
    </row>
    <row r="7698" spans="1:6" x14ac:dyDescent="0.3">
      <c r="A7698" s="264" t="str">
        <f t="shared" si="120"/>
        <v>HickoryKY</v>
      </c>
      <c r="B7698" s="269">
        <v>42051</v>
      </c>
      <c r="C7698" s="270" t="s">
        <v>5747</v>
      </c>
      <c r="D7698" s="270" t="s">
        <v>1448</v>
      </c>
      <c r="E7698" s="277" t="s">
        <v>1475</v>
      </c>
      <c r="F7698" s="279" t="s">
        <v>881</v>
      </c>
    </row>
    <row r="7699" spans="1:6" x14ac:dyDescent="0.3">
      <c r="A7699" s="264" t="str">
        <f t="shared" si="120"/>
        <v>HickmanKY</v>
      </c>
      <c r="B7699" s="269">
        <v>42050</v>
      </c>
      <c r="C7699" s="270" t="s">
        <v>3129</v>
      </c>
      <c r="D7699" s="270" t="s">
        <v>1448</v>
      </c>
      <c r="E7699" s="277" t="s">
        <v>1490</v>
      </c>
      <c r="F7699" s="279" t="s">
        <v>881</v>
      </c>
    </row>
    <row r="7700" spans="1:6" x14ac:dyDescent="0.3">
      <c r="A7700" s="264" t="str">
        <f t="shared" si="120"/>
        <v>RushKY</v>
      </c>
      <c r="B7700" s="269">
        <v>41168</v>
      </c>
      <c r="C7700" s="270" t="s">
        <v>3395</v>
      </c>
      <c r="D7700" s="270" t="s">
        <v>1448</v>
      </c>
      <c r="E7700" s="277" t="s">
        <v>1466</v>
      </c>
      <c r="F7700" s="279" t="s">
        <v>881</v>
      </c>
    </row>
    <row r="7701" spans="1:6" x14ac:dyDescent="0.3">
      <c r="A7701" s="264" t="str">
        <f t="shared" si="120"/>
        <v>HansonKY</v>
      </c>
      <c r="B7701" s="269">
        <v>42413</v>
      </c>
      <c r="C7701" s="270" t="s">
        <v>5748</v>
      </c>
      <c r="D7701" s="270" t="s">
        <v>1448</v>
      </c>
      <c r="E7701" s="277" t="s">
        <v>1473</v>
      </c>
      <c r="F7701" s="279" t="s">
        <v>881</v>
      </c>
    </row>
    <row r="7702" spans="1:6" x14ac:dyDescent="0.3">
      <c r="A7702" s="264" t="str">
        <f t="shared" si="120"/>
        <v>Salt LickKY</v>
      </c>
      <c r="B7702" s="269">
        <v>40371</v>
      </c>
      <c r="C7702" s="270" t="s">
        <v>5749</v>
      </c>
      <c r="D7702" s="270" t="s">
        <v>1448</v>
      </c>
      <c r="E7702" s="277" t="s">
        <v>1479</v>
      </c>
      <c r="F7702" s="279" t="s">
        <v>881</v>
      </c>
    </row>
    <row r="7703" spans="1:6" x14ac:dyDescent="0.3">
      <c r="A7703" s="264" t="str">
        <f t="shared" si="120"/>
        <v>UptonKY</v>
      </c>
      <c r="B7703" s="269">
        <v>42784</v>
      </c>
      <c r="C7703" s="270" t="s">
        <v>5750</v>
      </c>
      <c r="D7703" s="270" t="s">
        <v>1448</v>
      </c>
      <c r="E7703" s="277" t="s">
        <v>1460</v>
      </c>
      <c r="F7703" s="279" t="s">
        <v>881</v>
      </c>
    </row>
    <row r="7704" spans="1:6" x14ac:dyDescent="0.3">
      <c r="A7704" s="264" t="str">
        <f t="shared" si="120"/>
        <v>SadievilleKY</v>
      </c>
      <c r="B7704" s="269">
        <v>40370</v>
      </c>
      <c r="C7704" s="270" t="s">
        <v>5751</v>
      </c>
      <c r="D7704" s="270" t="s">
        <v>1448</v>
      </c>
      <c r="E7704" s="277" t="s">
        <v>1468</v>
      </c>
      <c r="F7704" s="279" t="s">
        <v>881</v>
      </c>
    </row>
    <row r="7705" spans="1:6" x14ac:dyDescent="0.3">
      <c r="A7705" s="264" t="str">
        <f t="shared" si="120"/>
        <v>WingoKY</v>
      </c>
      <c r="B7705" s="269">
        <v>42088</v>
      </c>
      <c r="C7705" s="270" t="s">
        <v>5752</v>
      </c>
      <c r="D7705" s="270" t="s">
        <v>1448</v>
      </c>
      <c r="E7705" s="277" t="s">
        <v>1475</v>
      </c>
      <c r="F7705" s="279" t="s">
        <v>881</v>
      </c>
    </row>
    <row r="7706" spans="1:6" x14ac:dyDescent="0.3">
      <c r="A7706" s="264" t="str">
        <f t="shared" si="120"/>
        <v>WaddyKY</v>
      </c>
      <c r="B7706" s="269">
        <v>40076</v>
      </c>
      <c r="C7706" s="270" t="s">
        <v>5753</v>
      </c>
      <c r="D7706" s="270" t="s">
        <v>1448</v>
      </c>
      <c r="E7706" s="277" t="s">
        <v>1377</v>
      </c>
      <c r="F7706" s="279" t="s">
        <v>881</v>
      </c>
    </row>
    <row r="7707" spans="1:6" x14ac:dyDescent="0.3">
      <c r="A7707" s="264" t="str">
        <f t="shared" si="120"/>
        <v>Morning ViewKY</v>
      </c>
      <c r="B7707" s="269">
        <v>41063</v>
      </c>
      <c r="C7707" s="270" t="s">
        <v>5754</v>
      </c>
      <c r="D7707" s="270" t="s">
        <v>1448</v>
      </c>
      <c r="E7707" s="277" t="s">
        <v>1350</v>
      </c>
      <c r="F7707" s="279" t="s">
        <v>881</v>
      </c>
    </row>
    <row r="7708" spans="1:6" x14ac:dyDescent="0.3">
      <c r="A7708" s="264" t="str">
        <f t="shared" si="120"/>
        <v>MelbourneKY</v>
      </c>
      <c r="B7708" s="269">
        <v>41059</v>
      </c>
      <c r="C7708" s="270" t="s">
        <v>3627</v>
      </c>
      <c r="D7708" s="270" t="s">
        <v>1448</v>
      </c>
      <c r="E7708" s="277" t="s">
        <v>1350</v>
      </c>
      <c r="F7708" s="279" t="s">
        <v>881</v>
      </c>
    </row>
    <row r="7709" spans="1:6" x14ac:dyDescent="0.3">
      <c r="A7709" s="264" t="str">
        <f t="shared" si="120"/>
        <v>Grand RiversKY</v>
      </c>
      <c r="B7709" s="269">
        <v>42045</v>
      </c>
      <c r="C7709" s="270" t="s">
        <v>5755</v>
      </c>
      <c r="D7709" s="270" t="s">
        <v>1448</v>
      </c>
      <c r="E7709" s="277" t="s">
        <v>1325</v>
      </c>
      <c r="F7709" s="279" t="s">
        <v>881</v>
      </c>
    </row>
    <row r="7710" spans="1:6" x14ac:dyDescent="0.3">
      <c r="A7710" s="264" t="str">
        <f t="shared" si="120"/>
        <v>LexingtonKY</v>
      </c>
      <c r="B7710" s="269">
        <v>40516</v>
      </c>
      <c r="C7710" s="270" t="s">
        <v>1401</v>
      </c>
      <c r="D7710" s="270" t="s">
        <v>1448</v>
      </c>
      <c r="E7710" s="277" t="s">
        <v>1468</v>
      </c>
      <c r="F7710" s="279" t="s">
        <v>881</v>
      </c>
    </row>
    <row r="7711" spans="1:6" x14ac:dyDescent="0.3">
      <c r="A7711" s="264" t="str">
        <f t="shared" si="120"/>
        <v>SonoraKY</v>
      </c>
      <c r="B7711" s="269">
        <v>42776</v>
      </c>
      <c r="C7711" s="270" t="s">
        <v>1041</v>
      </c>
      <c r="D7711" s="270" t="s">
        <v>1448</v>
      </c>
      <c r="E7711" s="277" t="s">
        <v>1460</v>
      </c>
      <c r="F7711" s="279" t="s">
        <v>881</v>
      </c>
    </row>
    <row r="7712" spans="1:6" x14ac:dyDescent="0.3">
      <c r="A7712" s="264" t="str">
        <f t="shared" si="120"/>
        <v>AugustaKY</v>
      </c>
      <c r="B7712" s="269">
        <v>41002</v>
      </c>
      <c r="C7712" s="270" t="s">
        <v>3960</v>
      </c>
      <c r="D7712" s="270" t="s">
        <v>1448</v>
      </c>
      <c r="E7712" s="277" t="s">
        <v>1350</v>
      </c>
      <c r="F7712" s="279" t="s">
        <v>881</v>
      </c>
    </row>
    <row r="7713" spans="1:6" x14ac:dyDescent="0.3">
      <c r="A7713" s="264" t="str">
        <f t="shared" si="120"/>
        <v>MaysvilleKY</v>
      </c>
      <c r="B7713" s="269">
        <v>41189</v>
      </c>
      <c r="C7713" s="270" t="s">
        <v>1476</v>
      </c>
      <c r="D7713" s="270" t="s">
        <v>1448</v>
      </c>
      <c r="E7713" s="277" t="s">
        <v>1476</v>
      </c>
      <c r="F7713" s="279" t="s">
        <v>881</v>
      </c>
    </row>
    <row r="7714" spans="1:6" x14ac:dyDescent="0.3">
      <c r="A7714" s="264" t="str">
        <f t="shared" si="120"/>
        <v>Junction CityKY</v>
      </c>
      <c r="B7714" s="269">
        <v>40440</v>
      </c>
      <c r="C7714" s="270" t="s">
        <v>1424</v>
      </c>
      <c r="D7714" s="270" t="s">
        <v>1448</v>
      </c>
      <c r="E7714" s="277" t="s">
        <v>1304</v>
      </c>
      <c r="F7714" s="279" t="s">
        <v>881</v>
      </c>
    </row>
    <row r="7715" spans="1:6" x14ac:dyDescent="0.3">
      <c r="A7715" s="264" t="str">
        <f t="shared" si="120"/>
        <v>CorydonKY</v>
      </c>
      <c r="B7715" s="269">
        <v>42406</v>
      </c>
      <c r="C7715" s="270" t="s">
        <v>5296</v>
      </c>
      <c r="D7715" s="270" t="s">
        <v>1448</v>
      </c>
      <c r="E7715" s="277" t="s">
        <v>1358</v>
      </c>
      <c r="F7715" s="279" t="s">
        <v>881</v>
      </c>
    </row>
    <row r="7716" spans="1:6" x14ac:dyDescent="0.3">
      <c r="A7716" s="264" t="str">
        <f t="shared" si="120"/>
        <v>EkronKY</v>
      </c>
      <c r="B7716" s="269">
        <v>40117</v>
      </c>
      <c r="C7716" s="270" t="s">
        <v>5756</v>
      </c>
      <c r="D7716" s="270" t="s">
        <v>1448</v>
      </c>
      <c r="E7716" s="277" t="s">
        <v>1460</v>
      </c>
      <c r="F7716" s="279" t="s">
        <v>881</v>
      </c>
    </row>
    <row r="7717" spans="1:6" x14ac:dyDescent="0.3">
      <c r="A7717" s="264" t="str">
        <f t="shared" si="120"/>
        <v>BrooksKY</v>
      </c>
      <c r="B7717" s="269">
        <v>40109</v>
      </c>
      <c r="C7717" s="270" t="s">
        <v>3223</v>
      </c>
      <c r="D7717" s="270" t="s">
        <v>1448</v>
      </c>
      <c r="E7717" s="277" t="s">
        <v>1377</v>
      </c>
      <c r="F7717" s="279" t="s">
        <v>881</v>
      </c>
    </row>
    <row r="7718" spans="1:6" x14ac:dyDescent="0.3">
      <c r="A7718" s="264" t="str">
        <f t="shared" si="120"/>
        <v>WellingtonKY</v>
      </c>
      <c r="B7718" s="269">
        <v>40387</v>
      </c>
      <c r="C7718" s="270" t="s">
        <v>3303</v>
      </c>
      <c r="D7718" s="270" t="s">
        <v>1448</v>
      </c>
      <c r="E7718" s="277" t="s">
        <v>1479</v>
      </c>
      <c r="F7718" s="279" t="s">
        <v>881</v>
      </c>
    </row>
    <row r="7719" spans="1:6" x14ac:dyDescent="0.3">
      <c r="A7719" s="264" t="str">
        <f t="shared" si="120"/>
        <v>Paint LickKY</v>
      </c>
      <c r="B7719" s="269">
        <v>40461</v>
      </c>
      <c r="C7719" s="270" t="s">
        <v>5757</v>
      </c>
      <c r="D7719" s="270" t="s">
        <v>1448</v>
      </c>
      <c r="E7719" s="277" t="s">
        <v>1486</v>
      </c>
      <c r="F7719" s="279" t="s">
        <v>881</v>
      </c>
    </row>
    <row r="7720" spans="1:6" x14ac:dyDescent="0.3">
      <c r="A7720" s="264" t="str">
        <f t="shared" si="120"/>
        <v>RockholdsKY</v>
      </c>
      <c r="B7720" s="269">
        <v>40759</v>
      </c>
      <c r="C7720" s="270" t="s">
        <v>5758</v>
      </c>
      <c r="D7720" s="270" t="s">
        <v>1448</v>
      </c>
      <c r="E7720" s="277" t="s">
        <v>1470</v>
      </c>
      <c r="F7720" s="279" t="s">
        <v>881</v>
      </c>
    </row>
    <row r="7721" spans="1:6" x14ac:dyDescent="0.3">
      <c r="A7721" s="264" t="str">
        <f t="shared" si="120"/>
        <v>AdolphusKY</v>
      </c>
      <c r="B7721" s="269">
        <v>42120</v>
      </c>
      <c r="C7721" s="270" t="s">
        <v>5759</v>
      </c>
      <c r="D7721" s="270" t="s">
        <v>1448</v>
      </c>
      <c r="E7721" s="277" t="s">
        <v>1452</v>
      </c>
      <c r="F7721" s="279" t="s">
        <v>881</v>
      </c>
    </row>
    <row r="7722" spans="1:6" x14ac:dyDescent="0.3">
      <c r="A7722" s="264" t="str">
        <f t="shared" si="120"/>
        <v>Summer ShadeKY</v>
      </c>
      <c r="B7722" s="269">
        <v>42166</v>
      </c>
      <c r="C7722" s="270" t="s">
        <v>5760</v>
      </c>
      <c r="D7722" s="270" t="s">
        <v>1448</v>
      </c>
      <c r="E7722" s="277" t="s">
        <v>1464</v>
      </c>
      <c r="F7722" s="279" t="s">
        <v>881</v>
      </c>
    </row>
    <row r="7723" spans="1:6" x14ac:dyDescent="0.3">
      <c r="A7723" s="264" t="str">
        <f t="shared" si="120"/>
        <v>CampbellsburgKY</v>
      </c>
      <c r="B7723" s="269">
        <v>40011</v>
      </c>
      <c r="C7723" s="270" t="s">
        <v>5407</v>
      </c>
      <c r="D7723" s="270" t="s">
        <v>1448</v>
      </c>
      <c r="E7723" s="277" t="s">
        <v>1377</v>
      </c>
      <c r="F7723" s="279" t="s">
        <v>881</v>
      </c>
    </row>
    <row r="7724" spans="1:6" x14ac:dyDescent="0.3">
      <c r="A7724" s="264" t="str">
        <f t="shared" si="120"/>
        <v>SmithfieldKY</v>
      </c>
      <c r="B7724" s="269">
        <v>40068</v>
      </c>
      <c r="C7724" s="270" t="s">
        <v>5163</v>
      </c>
      <c r="D7724" s="270" t="s">
        <v>1448</v>
      </c>
      <c r="E7724" s="277" t="s">
        <v>1377</v>
      </c>
      <c r="F7724" s="279" t="s">
        <v>881</v>
      </c>
    </row>
    <row r="7725" spans="1:6" x14ac:dyDescent="0.3">
      <c r="A7725" s="264" t="str">
        <f t="shared" si="120"/>
        <v>PembrokeKY</v>
      </c>
      <c r="B7725" s="269">
        <v>42266</v>
      </c>
      <c r="C7725" s="270" t="s">
        <v>4072</v>
      </c>
      <c r="D7725" s="270" t="s">
        <v>1448</v>
      </c>
      <c r="E7725" s="277" t="s">
        <v>1458</v>
      </c>
      <c r="F7725" s="279" t="s">
        <v>881</v>
      </c>
    </row>
    <row r="7726" spans="1:6" x14ac:dyDescent="0.3">
      <c r="A7726" s="264" t="str">
        <f t="shared" si="120"/>
        <v>WickliffeKY</v>
      </c>
      <c r="B7726" s="269">
        <v>42087</v>
      </c>
      <c r="C7726" s="270" t="s">
        <v>5761</v>
      </c>
      <c r="D7726" s="270" t="s">
        <v>1448</v>
      </c>
      <c r="E7726" s="277" t="s">
        <v>1325</v>
      </c>
      <c r="F7726" s="279" t="s">
        <v>881</v>
      </c>
    </row>
    <row r="7727" spans="1:6" x14ac:dyDescent="0.3">
      <c r="A7727" s="264" t="str">
        <f t="shared" si="120"/>
        <v>SmithlandKY</v>
      </c>
      <c r="B7727" s="269">
        <v>42081</v>
      </c>
      <c r="C7727" s="270" t="s">
        <v>4475</v>
      </c>
      <c r="D7727" s="270" t="s">
        <v>1448</v>
      </c>
      <c r="E7727" s="277" t="s">
        <v>1325</v>
      </c>
      <c r="F7727" s="279" t="s">
        <v>881</v>
      </c>
    </row>
    <row r="7728" spans="1:6" x14ac:dyDescent="0.3">
      <c r="A7728" s="264" t="str">
        <f t="shared" si="120"/>
        <v>RockfieldKY</v>
      </c>
      <c r="B7728" s="269">
        <v>42274</v>
      </c>
      <c r="C7728" s="270" t="s">
        <v>5762</v>
      </c>
      <c r="D7728" s="270" t="s">
        <v>1448</v>
      </c>
      <c r="E7728" s="277" t="s">
        <v>1452</v>
      </c>
      <c r="F7728" s="279" t="s">
        <v>881</v>
      </c>
    </row>
    <row r="7729" spans="1:6" x14ac:dyDescent="0.3">
      <c r="A7729" s="264" t="str">
        <f t="shared" si="120"/>
        <v>LedbetterKY</v>
      </c>
      <c r="B7729" s="269">
        <v>42058</v>
      </c>
      <c r="C7729" s="270" t="s">
        <v>5763</v>
      </c>
      <c r="D7729" s="270" t="s">
        <v>1448</v>
      </c>
      <c r="E7729" s="277" t="s">
        <v>1325</v>
      </c>
      <c r="F7729" s="279" t="s">
        <v>881</v>
      </c>
    </row>
    <row r="7730" spans="1:6" x14ac:dyDescent="0.3">
      <c r="A7730" s="264" t="str">
        <f t="shared" si="120"/>
        <v>BostonKY</v>
      </c>
      <c r="B7730" s="269">
        <v>40107</v>
      </c>
      <c r="C7730" s="270" t="s">
        <v>4120</v>
      </c>
      <c r="D7730" s="270" t="s">
        <v>1448</v>
      </c>
      <c r="E7730" s="277" t="s">
        <v>1450</v>
      </c>
      <c r="F7730" s="279" t="s">
        <v>881</v>
      </c>
    </row>
    <row r="7731" spans="1:6" x14ac:dyDescent="0.3">
      <c r="A7731" s="264" t="str">
        <f t="shared" si="120"/>
        <v>BimbleKY</v>
      </c>
      <c r="B7731" s="269">
        <v>40935</v>
      </c>
      <c r="C7731" s="270" t="s">
        <v>5764</v>
      </c>
      <c r="D7731" s="270" t="s">
        <v>1448</v>
      </c>
      <c r="E7731" s="277" t="s">
        <v>1470</v>
      </c>
      <c r="F7731" s="279" t="s">
        <v>881</v>
      </c>
    </row>
    <row r="7732" spans="1:6" x14ac:dyDescent="0.3">
      <c r="A7732" s="264" t="str">
        <f t="shared" si="120"/>
        <v>BoazKY</v>
      </c>
      <c r="B7732" s="269">
        <v>42027</v>
      </c>
      <c r="C7732" s="270" t="s">
        <v>1091</v>
      </c>
      <c r="D7732" s="270" t="s">
        <v>1448</v>
      </c>
      <c r="E7732" s="277" t="s">
        <v>1475</v>
      </c>
      <c r="F7732" s="279" t="s">
        <v>881</v>
      </c>
    </row>
    <row r="7733" spans="1:6" x14ac:dyDescent="0.3">
      <c r="A7733" s="264" t="str">
        <f t="shared" si="120"/>
        <v>AlmoKY</v>
      </c>
      <c r="B7733" s="269">
        <v>42020</v>
      </c>
      <c r="C7733" s="270" t="s">
        <v>4640</v>
      </c>
      <c r="D7733" s="270" t="s">
        <v>1448</v>
      </c>
      <c r="E7733" s="277" t="s">
        <v>1481</v>
      </c>
      <c r="F7733" s="279" t="s">
        <v>881</v>
      </c>
    </row>
    <row r="7734" spans="1:6" x14ac:dyDescent="0.3">
      <c r="A7734" s="264" t="str">
        <f t="shared" si="120"/>
        <v>RobardsKY</v>
      </c>
      <c r="B7734" s="269">
        <v>42452</v>
      </c>
      <c r="C7734" s="270" t="s">
        <v>5765</v>
      </c>
      <c r="D7734" s="270" t="s">
        <v>1448</v>
      </c>
      <c r="E7734" s="277" t="s">
        <v>1358</v>
      </c>
      <c r="F7734" s="279" t="s">
        <v>881</v>
      </c>
    </row>
    <row r="7735" spans="1:6" x14ac:dyDescent="0.3">
      <c r="A7735" s="264" t="str">
        <f t="shared" si="120"/>
        <v>LivermoreKY</v>
      </c>
      <c r="B7735" s="269">
        <v>42352</v>
      </c>
      <c r="C7735" s="270" t="s">
        <v>2556</v>
      </c>
      <c r="D7735" s="270" t="s">
        <v>1448</v>
      </c>
      <c r="E7735" s="277" t="s">
        <v>1483</v>
      </c>
      <c r="F7735" s="279" t="s">
        <v>881</v>
      </c>
    </row>
    <row r="7736" spans="1:6" x14ac:dyDescent="0.3">
      <c r="A7736" s="264" t="str">
        <f t="shared" si="120"/>
        <v>Park CityKY</v>
      </c>
      <c r="B7736" s="269">
        <v>42160</v>
      </c>
      <c r="C7736" s="270" t="s">
        <v>5553</v>
      </c>
      <c r="D7736" s="270" t="s">
        <v>1448</v>
      </c>
      <c r="E7736" s="277" t="s">
        <v>1464</v>
      </c>
      <c r="F7736" s="279" t="s">
        <v>881</v>
      </c>
    </row>
    <row r="7737" spans="1:6" x14ac:dyDescent="0.3">
      <c r="A7737" s="264" t="str">
        <f t="shared" si="120"/>
        <v>GustonKY</v>
      </c>
      <c r="B7737" s="269">
        <v>40142</v>
      </c>
      <c r="C7737" s="270" t="s">
        <v>5766</v>
      </c>
      <c r="D7737" s="270" t="s">
        <v>1448</v>
      </c>
      <c r="E7737" s="277" t="s">
        <v>1460</v>
      </c>
      <c r="F7737" s="279" t="s">
        <v>881</v>
      </c>
    </row>
    <row r="7738" spans="1:6" x14ac:dyDescent="0.3">
      <c r="A7738" s="264" t="str">
        <f t="shared" si="120"/>
        <v>La CenterKY</v>
      </c>
      <c r="B7738" s="269">
        <v>42056</v>
      </c>
      <c r="C7738" s="270" t="s">
        <v>5767</v>
      </c>
      <c r="D7738" s="270" t="s">
        <v>1448</v>
      </c>
      <c r="E7738" s="277" t="s">
        <v>1325</v>
      </c>
      <c r="F7738" s="279" t="s">
        <v>881</v>
      </c>
    </row>
    <row r="7739" spans="1:6" x14ac:dyDescent="0.3">
      <c r="A7739" s="264" t="str">
        <f t="shared" si="120"/>
        <v>PerryvilleKY</v>
      </c>
      <c r="B7739" s="269">
        <v>40468</v>
      </c>
      <c r="C7739" s="270" t="s">
        <v>1830</v>
      </c>
      <c r="D7739" s="270" t="s">
        <v>1448</v>
      </c>
      <c r="E7739" s="277" t="s">
        <v>1304</v>
      </c>
      <c r="F7739" s="279" t="s">
        <v>881</v>
      </c>
    </row>
    <row r="7740" spans="1:6" x14ac:dyDescent="0.3">
      <c r="A7740" s="264" t="str">
        <f t="shared" si="120"/>
        <v>BremenKY</v>
      </c>
      <c r="B7740" s="269">
        <v>42325</v>
      </c>
      <c r="C7740" s="270" t="s">
        <v>1410</v>
      </c>
      <c r="D7740" s="270" t="s">
        <v>1448</v>
      </c>
      <c r="E7740" s="277" t="s">
        <v>1455</v>
      </c>
      <c r="F7740" s="279" t="s">
        <v>881</v>
      </c>
    </row>
    <row r="7741" spans="1:6" x14ac:dyDescent="0.3">
      <c r="A7741" s="264" t="str">
        <f t="shared" si="120"/>
        <v>SymsoniaKY</v>
      </c>
      <c r="B7741" s="269">
        <v>42082</v>
      </c>
      <c r="C7741" s="270" t="s">
        <v>5768</v>
      </c>
      <c r="D7741" s="270" t="s">
        <v>1448</v>
      </c>
      <c r="E7741" s="277" t="s">
        <v>1475</v>
      </c>
      <c r="F7741" s="279" t="s">
        <v>881</v>
      </c>
    </row>
    <row r="7742" spans="1:6" x14ac:dyDescent="0.3">
      <c r="A7742" s="264" t="str">
        <f t="shared" si="120"/>
        <v>DrakesboroKY</v>
      </c>
      <c r="B7742" s="269">
        <v>42337</v>
      </c>
      <c r="C7742" s="270" t="s">
        <v>5769</v>
      </c>
      <c r="D7742" s="270" t="s">
        <v>1448</v>
      </c>
      <c r="E7742" s="277" t="s">
        <v>1455</v>
      </c>
      <c r="F7742" s="279" t="s">
        <v>881</v>
      </c>
    </row>
    <row r="7743" spans="1:6" x14ac:dyDescent="0.3">
      <c r="A7743" s="264" t="str">
        <f t="shared" si="120"/>
        <v>SharpsburgKY</v>
      </c>
      <c r="B7743" s="269">
        <v>40374</v>
      </c>
      <c r="C7743" s="270" t="s">
        <v>4018</v>
      </c>
      <c r="D7743" s="270" t="s">
        <v>1448</v>
      </c>
      <c r="E7743" s="277" t="s">
        <v>1479</v>
      </c>
      <c r="F7743" s="279" t="s">
        <v>881</v>
      </c>
    </row>
    <row r="7744" spans="1:6" x14ac:dyDescent="0.3">
      <c r="A7744" s="264" t="str">
        <f t="shared" si="120"/>
        <v>DemossvilleKY</v>
      </c>
      <c r="B7744" s="269">
        <v>41033</v>
      </c>
      <c r="C7744" s="270" t="s">
        <v>5770</v>
      </c>
      <c r="D7744" s="270" t="s">
        <v>1448</v>
      </c>
      <c r="E7744" s="277" t="s">
        <v>1350</v>
      </c>
      <c r="F7744" s="279" t="s">
        <v>881</v>
      </c>
    </row>
    <row r="7745" spans="1:6" x14ac:dyDescent="0.3">
      <c r="A7745" s="264" t="str">
        <f t="shared" si="120"/>
        <v>PendletonKY</v>
      </c>
      <c r="B7745" s="269">
        <v>40055</v>
      </c>
      <c r="C7745" s="270" t="s">
        <v>5303</v>
      </c>
      <c r="D7745" s="270" t="s">
        <v>1448</v>
      </c>
      <c r="E7745" s="277" t="s">
        <v>1377</v>
      </c>
      <c r="F7745" s="279" t="s">
        <v>881</v>
      </c>
    </row>
    <row r="7746" spans="1:6" x14ac:dyDescent="0.3">
      <c r="A7746" s="264" t="str">
        <f t="shared" si="120"/>
        <v>GlendaleKY</v>
      </c>
      <c r="B7746" s="269">
        <v>42740</v>
      </c>
      <c r="C7746" s="270" t="s">
        <v>112</v>
      </c>
      <c r="D7746" s="270" t="s">
        <v>1448</v>
      </c>
      <c r="E7746" s="277" t="s">
        <v>1460</v>
      </c>
      <c r="F7746" s="279" t="s">
        <v>881</v>
      </c>
    </row>
    <row r="7747" spans="1:6" x14ac:dyDescent="0.3">
      <c r="A7747" s="264" t="str">
        <f t="shared" si="120"/>
        <v>SalemKY</v>
      </c>
      <c r="B7747" s="269">
        <v>42078</v>
      </c>
      <c r="C7747" s="270" t="s">
        <v>1226</v>
      </c>
      <c r="D7747" s="270" t="s">
        <v>1448</v>
      </c>
      <c r="E7747" s="277" t="s">
        <v>1325</v>
      </c>
      <c r="F7747" s="279" t="s">
        <v>881</v>
      </c>
    </row>
    <row r="7748" spans="1:6" x14ac:dyDescent="0.3">
      <c r="A7748" s="264" t="str">
        <f t="shared" ref="A7748:A7811" si="121">CONCATENATE(C7748,D7748)</f>
        <v>SacramentoKY</v>
      </c>
      <c r="B7748" s="269">
        <v>42372</v>
      </c>
      <c r="C7748" s="270" t="s">
        <v>911</v>
      </c>
      <c r="D7748" s="270" t="s">
        <v>1448</v>
      </c>
      <c r="E7748" s="277" t="s">
        <v>1483</v>
      </c>
      <c r="F7748" s="279" t="s">
        <v>881</v>
      </c>
    </row>
    <row r="7749" spans="1:6" x14ac:dyDescent="0.3">
      <c r="A7749" s="264" t="str">
        <f t="shared" si="121"/>
        <v>White PlainsKY</v>
      </c>
      <c r="B7749" s="269">
        <v>42464</v>
      </c>
      <c r="C7749" s="270" t="s">
        <v>5771</v>
      </c>
      <c r="D7749" s="270" t="s">
        <v>1448</v>
      </c>
      <c r="E7749" s="277" t="s">
        <v>1473</v>
      </c>
      <c r="F7749" s="279" t="s">
        <v>881</v>
      </c>
    </row>
    <row r="7750" spans="1:6" x14ac:dyDescent="0.3">
      <c r="A7750" s="264" t="str">
        <f t="shared" si="121"/>
        <v>WarsawKY</v>
      </c>
      <c r="B7750" s="269">
        <v>41086</v>
      </c>
      <c r="C7750" s="270" t="s">
        <v>1402</v>
      </c>
      <c r="D7750" s="270" t="s">
        <v>1448</v>
      </c>
      <c r="E7750" s="277" t="s">
        <v>1350</v>
      </c>
      <c r="F7750" s="279" t="s">
        <v>881</v>
      </c>
    </row>
    <row r="7751" spans="1:6" x14ac:dyDescent="0.3">
      <c r="A7751" s="264" t="str">
        <f t="shared" si="121"/>
        <v>BagdadKY</v>
      </c>
      <c r="B7751" s="269">
        <v>40003</v>
      </c>
      <c r="C7751" s="270" t="s">
        <v>2424</v>
      </c>
      <c r="D7751" s="270" t="s">
        <v>1448</v>
      </c>
      <c r="E7751" s="277" t="s">
        <v>1377</v>
      </c>
      <c r="F7751" s="279" t="s">
        <v>881</v>
      </c>
    </row>
    <row r="7752" spans="1:6" x14ac:dyDescent="0.3">
      <c r="A7752" s="264" t="str">
        <f t="shared" si="121"/>
        <v>EastviewKY</v>
      </c>
      <c r="B7752" s="269">
        <v>42732</v>
      </c>
      <c r="C7752" s="270" t="s">
        <v>5772</v>
      </c>
      <c r="D7752" s="270" t="s">
        <v>1448</v>
      </c>
      <c r="E7752" s="277" t="s">
        <v>1460</v>
      </c>
      <c r="F7752" s="279" t="s">
        <v>881</v>
      </c>
    </row>
    <row r="7753" spans="1:6" x14ac:dyDescent="0.3">
      <c r="A7753" s="264" t="str">
        <f t="shared" si="121"/>
        <v>MaceoKY</v>
      </c>
      <c r="B7753" s="269">
        <v>42355</v>
      </c>
      <c r="C7753" s="270" t="s">
        <v>5773</v>
      </c>
      <c r="D7753" s="270" t="s">
        <v>1448</v>
      </c>
      <c r="E7753" s="277" t="s">
        <v>1483</v>
      </c>
      <c r="F7753" s="279" t="s">
        <v>881</v>
      </c>
    </row>
    <row r="7754" spans="1:6" x14ac:dyDescent="0.3">
      <c r="A7754" s="264" t="str">
        <f t="shared" si="121"/>
        <v>New CastleKY</v>
      </c>
      <c r="B7754" s="269">
        <v>40050</v>
      </c>
      <c r="C7754" s="270" t="s">
        <v>1385</v>
      </c>
      <c r="D7754" s="270" t="s">
        <v>1448</v>
      </c>
      <c r="E7754" s="277" t="s">
        <v>1377</v>
      </c>
      <c r="F7754" s="279" t="s">
        <v>881</v>
      </c>
    </row>
    <row r="7755" spans="1:6" x14ac:dyDescent="0.3">
      <c r="A7755" s="264" t="str">
        <f t="shared" si="121"/>
        <v>FosterKY</v>
      </c>
      <c r="B7755" s="269">
        <v>41043</v>
      </c>
      <c r="C7755" s="270" t="s">
        <v>5774</v>
      </c>
      <c r="D7755" s="270" t="s">
        <v>1448</v>
      </c>
      <c r="E7755" s="277" t="s">
        <v>1350</v>
      </c>
      <c r="F7755" s="279" t="s">
        <v>881</v>
      </c>
    </row>
    <row r="7756" spans="1:6" x14ac:dyDescent="0.3">
      <c r="A7756" s="264" t="str">
        <f t="shared" si="121"/>
        <v>ArgilliteKY</v>
      </c>
      <c r="B7756" s="269">
        <v>41121</v>
      </c>
      <c r="C7756" s="270" t="s">
        <v>5700</v>
      </c>
      <c r="D7756" s="270" t="s">
        <v>1448</v>
      </c>
      <c r="E7756" s="277" t="s">
        <v>1466</v>
      </c>
      <c r="F7756" s="279" t="s">
        <v>881</v>
      </c>
    </row>
    <row r="7757" spans="1:6" x14ac:dyDescent="0.3">
      <c r="A7757" s="264" t="str">
        <f t="shared" si="121"/>
        <v>West PointKY</v>
      </c>
      <c r="B7757" s="269">
        <v>40177</v>
      </c>
      <c r="C7757" s="270" t="s">
        <v>1722</v>
      </c>
      <c r="D7757" s="270" t="s">
        <v>1448</v>
      </c>
      <c r="E7757" s="277" t="s">
        <v>1460</v>
      </c>
      <c r="F7757" s="279" t="s">
        <v>881</v>
      </c>
    </row>
    <row r="7758" spans="1:6" x14ac:dyDescent="0.3">
      <c r="A7758" s="264" t="str">
        <f t="shared" si="121"/>
        <v>SardisKY</v>
      </c>
      <c r="B7758" s="269">
        <v>41055</v>
      </c>
      <c r="C7758" s="270" t="s">
        <v>1631</v>
      </c>
      <c r="D7758" s="270" t="s">
        <v>1448</v>
      </c>
      <c r="E7758" s="277" t="s">
        <v>1476</v>
      </c>
      <c r="F7758" s="279" t="s">
        <v>881</v>
      </c>
    </row>
    <row r="7759" spans="1:6" x14ac:dyDescent="0.3">
      <c r="A7759" s="264" t="str">
        <f t="shared" si="121"/>
        <v>HazelKY</v>
      </c>
      <c r="B7759" s="269">
        <v>42049</v>
      </c>
      <c r="C7759" s="270" t="s">
        <v>5775</v>
      </c>
      <c r="D7759" s="270" t="s">
        <v>1448</v>
      </c>
      <c r="E7759" s="277" t="s">
        <v>1481</v>
      </c>
      <c r="F7759" s="279" t="s">
        <v>881</v>
      </c>
    </row>
    <row r="7760" spans="1:6" x14ac:dyDescent="0.3">
      <c r="A7760" s="264" t="str">
        <f t="shared" si="121"/>
        <v>Fancy FarmKY</v>
      </c>
      <c r="B7760" s="269">
        <v>42039</v>
      </c>
      <c r="C7760" s="270" t="s">
        <v>5776</v>
      </c>
      <c r="D7760" s="270" t="s">
        <v>1448</v>
      </c>
      <c r="E7760" s="277" t="s">
        <v>1475</v>
      </c>
      <c r="F7760" s="279" t="s">
        <v>881</v>
      </c>
    </row>
    <row r="7761" spans="1:6" x14ac:dyDescent="0.3">
      <c r="A7761" s="264" t="str">
        <f t="shared" si="121"/>
        <v>Mount EdenKY</v>
      </c>
      <c r="B7761" s="269">
        <v>40046</v>
      </c>
      <c r="C7761" s="270" t="s">
        <v>5777</v>
      </c>
      <c r="D7761" s="270" t="s">
        <v>1448</v>
      </c>
      <c r="E7761" s="277" t="s">
        <v>1377</v>
      </c>
      <c r="F7761" s="279" t="s">
        <v>881</v>
      </c>
    </row>
    <row r="7762" spans="1:6" x14ac:dyDescent="0.3">
      <c r="A7762" s="264" t="str">
        <f t="shared" si="121"/>
        <v>GlencoeKY</v>
      </c>
      <c r="B7762" s="269">
        <v>41046</v>
      </c>
      <c r="C7762" s="270" t="s">
        <v>1286</v>
      </c>
      <c r="D7762" s="270" t="s">
        <v>1448</v>
      </c>
      <c r="E7762" s="277" t="s">
        <v>1350</v>
      </c>
      <c r="F7762" s="279" t="s">
        <v>881</v>
      </c>
    </row>
    <row r="7763" spans="1:6" x14ac:dyDescent="0.3">
      <c r="A7763" s="264" t="str">
        <f t="shared" si="121"/>
        <v>BuffaloKY</v>
      </c>
      <c r="B7763" s="269">
        <v>42716</v>
      </c>
      <c r="C7763" s="270" t="s">
        <v>4406</v>
      </c>
      <c r="D7763" s="270" t="s">
        <v>1448</v>
      </c>
      <c r="E7763" s="277" t="s">
        <v>1460</v>
      </c>
      <c r="F7763" s="279" t="s">
        <v>881</v>
      </c>
    </row>
    <row r="7764" spans="1:6" x14ac:dyDescent="0.3">
      <c r="A7764" s="264" t="str">
        <f t="shared" si="121"/>
        <v>New ConcordKY</v>
      </c>
      <c r="B7764" s="269">
        <v>42076</v>
      </c>
      <c r="C7764" s="270" t="s">
        <v>5778</v>
      </c>
      <c r="D7764" s="270" t="s">
        <v>1448</v>
      </c>
      <c r="E7764" s="277" t="s">
        <v>1481</v>
      </c>
      <c r="F7764" s="279" t="s">
        <v>881</v>
      </c>
    </row>
    <row r="7765" spans="1:6" x14ac:dyDescent="0.3">
      <c r="A7765" s="264" t="str">
        <f t="shared" si="121"/>
        <v>WorthingtonKY</v>
      </c>
      <c r="B7765" s="269">
        <v>41183</v>
      </c>
      <c r="C7765" s="270" t="s">
        <v>1665</v>
      </c>
      <c r="D7765" s="270" t="s">
        <v>1448</v>
      </c>
      <c r="E7765" s="277" t="s">
        <v>1466</v>
      </c>
      <c r="F7765" s="279" t="s">
        <v>881</v>
      </c>
    </row>
    <row r="7766" spans="1:6" x14ac:dyDescent="0.3">
      <c r="A7766" s="264" t="str">
        <f t="shared" si="121"/>
        <v>Fountain RunKY</v>
      </c>
      <c r="B7766" s="269">
        <v>42133</v>
      </c>
      <c r="C7766" s="270" t="s">
        <v>5779</v>
      </c>
      <c r="D7766" s="270" t="s">
        <v>1448</v>
      </c>
      <c r="E7766" s="277" t="s">
        <v>1464</v>
      </c>
      <c r="F7766" s="279" t="s">
        <v>881</v>
      </c>
    </row>
    <row r="7767" spans="1:6" x14ac:dyDescent="0.3">
      <c r="A7767" s="264" t="str">
        <f t="shared" si="121"/>
        <v>MuldraughKY</v>
      </c>
      <c r="B7767" s="269">
        <v>40155</v>
      </c>
      <c r="C7767" s="270" t="s">
        <v>5780</v>
      </c>
      <c r="D7767" s="270" t="s">
        <v>1448</v>
      </c>
      <c r="E7767" s="277" t="s">
        <v>1460</v>
      </c>
      <c r="F7767" s="279" t="s">
        <v>881</v>
      </c>
    </row>
    <row r="7768" spans="1:6" x14ac:dyDescent="0.3">
      <c r="A7768" s="264" t="str">
        <f t="shared" si="121"/>
        <v>KeavyKY</v>
      </c>
      <c r="B7768" s="269">
        <v>40737</v>
      </c>
      <c r="C7768" s="270" t="s">
        <v>5781</v>
      </c>
      <c r="D7768" s="270" t="s">
        <v>1448</v>
      </c>
      <c r="E7768" s="277" t="s">
        <v>1470</v>
      </c>
      <c r="F7768" s="279" t="s">
        <v>881</v>
      </c>
    </row>
    <row r="7769" spans="1:6" x14ac:dyDescent="0.3">
      <c r="A7769" s="264" t="str">
        <f t="shared" si="121"/>
        <v>PetersburgKY</v>
      </c>
      <c r="B7769" s="269">
        <v>41080</v>
      </c>
      <c r="C7769" s="270" t="s">
        <v>4854</v>
      </c>
      <c r="D7769" s="270" t="s">
        <v>1448</v>
      </c>
      <c r="E7769" s="277" t="s">
        <v>1350</v>
      </c>
      <c r="F7769" s="279" t="s">
        <v>881</v>
      </c>
    </row>
    <row r="7770" spans="1:6" x14ac:dyDescent="0.3">
      <c r="A7770" s="264" t="str">
        <f t="shared" si="121"/>
        <v>RockholdsKY</v>
      </c>
      <c r="B7770" s="269">
        <v>40771</v>
      </c>
      <c r="C7770" s="270" t="s">
        <v>5758</v>
      </c>
      <c r="D7770" s="270" t="s">
        <v>1448</v>
      </c>
      <c r="E7770" s="277" t="s">
        <v>1470</v>
      </c>
      <c r="F7770" s="279" t="s">
        <v>881</v>
      </c>
    </row>
    <row r="7771" spans="1:6" x14ac:dyDescent="0.3">
      <c r="A7771" s="264" t="str">
        <f t="shared" si="121"/>
        <v>BarlowKY</v>
      </c>
      <c r="B7771" s="269">
        <v>42024</v>
      </c>
      <c r="C7771" s="270" t="s">
        <v>5782</v>
      </c>
      <c r="D7771" s="270" t="s">
        <v>1448</v>
      </c>
      <c r="E7771" s="277" t="s">
        <v>1325</v>
      </c>
      <c r="F7771" s="279" t="s">
        <v>881</v>
      </c>
    </row>
    <row r="7772" spans="1:6" x14ac:dyDescent="0.3">
      <c r="A7772" s="264" t="str">
        <f t="shared" si="121"/>
        <v>WoodburnKY</v>
      </c>
      <c r="B7772" s="269">
        <v>42170</v>
      </c>
      <c r="C7772" s="270" t="s">
        <v>5365</v>
      </c>
      <c r="D7772" s="270" t="s">
        <v>1448</v>
      </c>
      <c r="E7772" s="277" t="s">
        <v>1452</v>
      </c>
      <c r="F7772" s="279" t="s">
        <v>881</v>
      </c>
    </row>
    <row r="7773" spans="1:6" x14ac:dyDescent="0.3">
      <c r="A7773" s="264" t="str">
        <f t="shared" si="121"/>
        <v>EarlingtonKY</v>
      </c>
      <c r="B7773" s="269">
        <v>42410</v>
      </c>
      <c r="C7773" s="270" t="s">
        <v>5783</v>
      </c>
      <c r="D7773" s="270" t="s">
        <v>1448</v>
      </c>
      <c r="E7773" s="277" t="s">
        <v>1473</v>
      </c>
      <c r="F7773" s="279" t="s">
        <v>881</v>
      </c>
    </row>
    <row r="7774" spans="1:6" x14ac:dyDescent="0.3">
      <c r="A7774" s="264" t="str">
        <f t="shared" si="121"/>
        <v>SedaliaKY</v>
      </c>
      <c r="B7774" s="269">
        <v>42079</v>
      </c>
      <c r="C7774" s="270" t="s">
        <v>1693</v>
      </c>
      <c r="D7774" s="270" t="s">
        <v>1448</v>
      </c>
      <c r="E7774" s="277" t="s">
        <v>1475</v>
      </c>
      <c r="F7774" s="279" t="s">
        <v>881</v>
      </c>
    </row>
    <row r="7775" spans="1:6" x14ac:dyDescent="0.3">
      <c r="A7775" s="264" t="str">
        <f t="shared" si="121"/>
        <v>IslandKY</v>
      </c>
      <c r="B7775" s="269">
        <v>42350</v>
      </c>
      <c r="C7775" s="270" t="s">
        <v>5784</v>
      </c>
      <c r="D7775" s="270" t="s">
        <v>1448</v>
      </c>
      <c r="E7775" s="277" t="s">
        <v>1483</v>
      </c>
      <c r="F7775" s="279" t="s">
        <v>881</v>
      </c>
    </row>
    <row r="7776" spans="1:6" x14ac:dyDescent="0.3">
      <c r="A7776" s="264" t="str">
        <f t="shared" si="121"/>
        <v>NeboKY</v>
      </c>
      <c r="B7776" s="269">
        <v>42441</v>
      </c>
      <c r="C7776" s="270" t="s">
        <v>5785</v>
      </c>
      <c r="D7776" s="270" t="s">
        <v>1448</v>
      </c>
      <c r="E7776" s="277" t="s">
        <v>1473</v>
      </c>
      <c r="F7776" s="279" t="s">
        <v>881</v>
      </c>
    </row>
    <row r="7777" spans="1:6" x14ac:dyDescent="0.3">
      <c r="A7777" s="264" t="str">
        <f t="shared" si="121"/>
        <v>ManitouKY</v>
      </c>
      <c r="B7777" s="269">
        <v>42436</v>
      </c>
      <c r="C7777" s="270" t="s">
        <v>5786</v>
      </c>
      <c r="D7777" s="270" t="s">
        <v>1448</v>
      </c>
      <c r="E7777" s="277" t="s">
        <v>1473</v>
      </c>
      <c r="F7777" s="279" t="s">
        <v>881</v>
      </c>
    </row>
    <row r="7778" spans="1:6" x14ac:dyDescent="0.3">
      <c r="A7778" s="264" t="str">
        <f t="shared" si="121"/>
        <v>DexterKY</v>
      </c>
      <c r="B7778" s="269">
        <v>42036</v>
      </c>
      <c r="C7778" s="270" t="s">
        <v>4155</v>
      </c>
      <c r="D7778" s="270" t="s">
        <v>1448</v>
      </c>
      <c r="E7778" s="277" t="s">
        <v>1481</v>
      </c>
      <c r="F7778" s="279" t="s">
        <v>881</v>
      </c>
    </row>
    <row r="7779" spans="1:6" x14ac:dyDescent="0.3">
      <c r="A7779" s="264" t="str">
        <f t="shared" si="121"/>
        <v>Mammoth CaveKY</v>
      </c>
      <c r="B7779" s="269">
        <v>42259</v>
      </c>
      <c r="C7779" s="270" t="s">
        <v>5787</v>
      </c>
      <c r="D7779" s="270" t="s">
        <v>1448</v>
      </c>
      <c r="E7779" s="277" t="s">
        <v>1452</v>
      </c>
      <c r="F7779" s="279" t="s">
        <v>881</v>
      </c>
    </row>
    <row r="7780" spans="1:6" x14ac:dyDescent="0.3">
      <c r="A7780" s="264" t="str">
        <f t="shared" si="121"/>
        <v>Elk HornKY</v>
      </c>
      <c r="B7780" s="269">
        <v>42733</v>
      </c>
      <c r="C7780" s="270" t="s">
        <v>5788</v>
      </c>
      <c r="D7780" s="270" t="s">
        <v>1448</v>
      </c>
      <c r="E7780" s="277" t="s">
        <v>1453</v>
      </c>
      <c r="F7780" s="279" t="s">
        <v>881</v>
      </c>
    </row>
    <row r="7781" spans="1:6" x14ac:dyDescent="0.3">
      <c r="A7781" s="264" t="str">
        <f t="shared" si="121"/>
        <v>WhitesvilleKY</v>
      </c>
      <c r="B7781" s="269">
        <v>42368</v>
      </c>
      <c r="C7781" s="270" t="s">
        <v>5745</v>
      </c>
      <c r="D7781" s="270" t="s">
        <v>1448</v>
      </c>
      <c r="E7781" s="277" t="s">
        <v>1483</v>
      </c>
      <c r="F7781" s="279" t="s">
        <v>881</v>
      </c>
    </row>
    <row r="7782" spans="1:6" x14ac:dyDescent="0.3">
      <c r="A7782" s="264" t="str">
        <f t="shared" si="121"/>
        <v>Turners StationKY</v>
      </c>
      <c r="B7782" s="269">
        <v>40075</v>
      </c>
      <c r="C7782" s="270" t="s">
        <v>5789</v>
      </c>
      <c r="D7782" s="270" t="s">
        <v>1448</v>
      </c>
      <c r="E7782" s="277" t="s">
        <v>1377</v>
      </c>
      <c r="F7782" s="279" t="s">
        <v>881</v>
      </c>
    </row>
    <row r="7783" spans="1:6" x14ac:dyDescent="0.3">
      <c r="A7783" s="264" t="str">
        <f t="shared" si="121"/>
        <v>CorbinKY</v>
      </c>
      <c r="B7783" s="269">
        <v>42634</v>
      </c>
      <c r="C7783" s="270" t="s">
        <v>5687</v>
      </c>
      <c r="D7783" s="270" t="s">
        <v>1448</v>
      </c>
      <c r="E7783" s="277" t="s">
        <v>1470</v>
      </c>
      <c r="F7783" s="279" t="s">
        <v>881</v>
      </c>
    </row>
    <row r="7784" spans="1:6" x14ac:dyDescent="0.3">
      <c r="A7784" s="264" t="str">
        <f t="shared" si="121"/>
        <v>Bee SpringKY</v>
      </c>
      <c r="B7784" s="269">
        <v>42207</v>
      </c>
      <c r="C7784" s="270" t="s">
        <v>5790</v>
      </c>
      <c r="D7784" s="270" t="s">
        <v>1448</v>
      </c>
      <c r="E7784" s="277" t="s">
        <v>1452</v>
      </c>
      <c r="F7784" s="279" t="s">
        <v>881</v>
      </c>
    </row>
    <row r="7785" spans="1:6" x14ac:dyDescent="0.3">
      <c r="A7785" s="264" t="str">
        <f t="shared" si="121"/>
        <v>Kings MountainKY</v>
      </c>
      <c r="B7785" s="269">
        <v>40442</v>
      </c>
      <c r="C7785" s="270" t="s">
        <v>5791</v>
      </c>
      <c r="D7785" s="270" t="s">
        <v>1448</v>
      </c>
      <c r="E7785" s="277" t="s">
        <v>1304</v>
      </c>
      <c r="F7785" s="279" t="s">
        <v>881</v>
      </c>
    </row>
    <row r="7786" spans="1:6" x14ac:dyDescent="0.3">
      <c r="A7786" s="264" t="str">
        <f t="shared" si="121"/>
        <v>OaklandKY</v>
      </c>
      <c r="B7786" s="269">
        <v>42159</v>
      </c>
      <c r="C7786" s="270" t="s">
        <v>2552</v>
      </c>
      <c r="D7786" s="270" t="s">
        <v>1448</v>
      </c>
      <c r="E7786" s="277" t="s">
        <v>1452</v>
      </c>
      <c r="F7786" s="279" t="s">
        <v>881</v>
      </c>
    </row>
    <row r="7787" spans="1:6" x14ac:dyDescent="0.3">
      <c r="A7787" s="264" t="str">
        <f t="shared" si="121"/>
        <v>BimbleKY</v>
      </c>
      <c r="B7787" s="269">
        <v>40915</v>
      </c>
      <c r="C7787" s="270" t="s">
        <v>5764</v>
      </c>
      <c r="D7787" s="270" t="s">
        <v>1448</v>
      </c>
      <c r="E7787" s="277" t="s">
        <v>1470</v>
      </c>
      <c r="F7787" s="279" t="s">
        <v>881</v>
      </c>
    </row>
    <row r="7788" spans="1:6" x14ac:dyDescent="0.3">
      <c r="A7788" s="264" t="str">
        <f t="shared" si="121"/>
        <v>WebsterKY</v>
      </c>
      <c r="B7788" s="269">
        <v>40176</v>
      </c>
      <c r="C7788" s="270" t="s">
        <v>3858</v>
      </c>
      <c r="D7788" s="270" t="s">
        <v>1448</v>
      </c>
      <c r="E7788" s="277" t="s">
        <v>1460</v>
      </c>
      <c r="F7788" s="279" t="s">
        <v>881</v>
      </c>
    </row>
    <row r="7789" spans="1:6" x14ac:dyDescent="0.3">
      <c r="A7789" s="264" t="str">
        <f t="shared" si="121"/>
        <v>PowderlyKY</v>
      </c>
      <c r="B7789" s="269">
        <v>42367</v>
      </c>
      <c r="C7789" s="270" t="s">
        <v>5792</v>
      </c>
      <c r="D7789" s="270" t="s">
        <v>1448</v>
      </c>
      <c r="E7789" s="277" t="s">
        <v>1455</v>
      </c>
      <c r="F7789" s="279" t="s">
        <v>881</v>
      </c>
    </row>
    <row r="7790" spans="1:6" x14ac:dyDescent="0.3">
      <c r="A7790" s="264" t="str">
        <f t="shared" si="121"/>
        <v>GermantownKY</v>
      </c>
      <c r="B7790" s="269">
        <v>41044</v>
      </c>
      <c r="C7790" s="270" t="s">
        <v>4986</v>
      </c>
      <c r="D7790" s="270" t="s">
        <v>1448</v>
      </c>
      <c r="E7790" s="277" t="s">
        <v>1476</v>
      </c>
      <c r="F7790" s="279" t="s">
        <v>881</v>
      </c>
    </row>
    <row r="7791" spans="1:6" x14ac:dyDescent="0.3">
      <c r="A7791" s="264" t="str">
        <f t="shared" si="121"/>
        <v>FarmingtonKY</v>
      </c>
      <c r="B7791" s="269">
        <v>42040</v>
      </c>
      <c r="C7791" s="270" t="s">
        <v>1673</v>
      </c>
      <c r="D7791" s="270" t="s">
        <v>1448</v>
      </c>
      <c r="E7791" s="277" t="s">
        <v>1475</v>
      </c>
      <c r="F7791" s="279" t="s">
        <v>881</v>
      </c>
    </row>
    <row r="7792" spans="1:6" x14ac:dyDescent="0.3">
      <c r="A7792" s="264" t="str">
        <f t="shared" si="121"/>
        <v>CeruleanKY</v>
      </c>
      <c r="B7792" s="269">
        <v>42215</v>
      </c>
      <c r="C7792" s="270" t="s">
        <v>5793</v>
      </c>
      <c r="D7792" s="270" t="s">
        <v>1448</v>
      </c>
      <c r="E7792" s="277" t="s">
        <v>1458</v>
      </c>
      <c r="F7792" s="279" t="s">
        <v>881</v>
      </c>
    </row>
    <row r="7793" spans="1:6" x14ac:dyDescent="0.3">
      <c r="A7793" s="264" t="str">
        <f t="shared" si="121"/>
        <v>ParksvilleKY</v>
      </c>
      <c r="B7793" s="269">
        <v>40464</v>
      </c>
      <c r="C7793" s="270" t="s">
        <v>5794</v>
      </c>
      <c r="D7793" s="270" t="s">
        <v>1448</v>
      </c>
      <c r="E7793" s="277" t="s">
        <v>1304</v>
      </c>
      <c r="F7793" s="279" t="s">
        <v>881</v>
      </c>
    </row>
    <row r="7794" spans="1:6" x14ac:dyDescent="0.3">
      <c r="A7794" s="264" t="str">
        <f t="shared" si="121"/>
        <v>DunmorKY</v>
      </c>
      <c r="B7794" s="269">
        <v>42339</v>
      </c>
      <c r="C7794" s="270" t="s">
        <v>5795</v>
      </c>
      <c r="D7794" s="270" t="s">
        <v>1448</v>
      </c>
      <c r="E7794" s="277" t="s">
        <v>1455</v>
      </c>
      <c r="F7794" s="279" t="s">
        <v>881</v>
      </c>
    </row>
    <row r="7795" spans="1:6" x14ac:dyDescent="0.3">
      <c r="A7795" s="264" t="str">
        <f t="shared" si="121"/>
        <v>BeltonKY</v>
      </c>
      <c r="B7795" s="269">
        <v>42324</v>
      </c>
      <c r="C7795" s="270" t="s">
        <v>5796</v>
      </c>
      <c r="D7795" s="270" t="s">
        <v>1448</v>
      </c>
      <c r="E7795" s="277" t="s">
        <v>1455</v>
      </c>
      <c r="F7795" s="279" t="s">
        <v>881</v>
      </c>
    </row>
    <row r="7796" spans="1:6" x14ac:dyDescent="0.3">
      <c r="A7796" s="264" t="str">
        <f t="shared" si="121"/>
        <v>MelberKY</v>
      </c>
      <c r="B7796" s="269">
        <v>42069</v>
      </c>
      <c r="C7796" s="270" t="s">
        <v>5797</v>
      </c>
      <c r="D7796" s="270" t="s">
        <v>1448</v>
      </c>
      <c r="E7796" s="277" t="s">
        <v>1475</v>
      </c>
      <c r="F7796" s="279" t="s">
        <v>881</v>
      </c>
    </row>
    <row r="7797" spans="1:6" x14ac:dyDescent="0.3">
      <c r="A7797" s="264" t="str">
        <f t="shared" si="121"/>
        <v>South ShoreKY</v>
      </c>
      <c r="B7797" s="269">
        <v>41174</v>
      </c>
      <c r="C7797" s="270" t="s">
        <v>5719</v>
      </c>
      <c r="D7797" s="270" t="s">
        <v>1448</v>
      </c>
      <c r="E7797" s="277" t="s">
        <v>1466</v>
      </c>
      <c r="F7797" s="279" t="s">
        <v>881</v>
      </c>
    </row>
    <row r="7798" spans="1:6" x14ac:dyDescent="0.3">
      <c r="A7798" s="264" t="str">
        <f t="shared" si="121"/>
        <v>BattletownKY</v>
      </c>
      <c r="B7798" s="269">
        <v>40104</v>
      </c>
      <c r="C7798" s="270" t="s">
        <v>5798</v>
      </c>
      <c r="D7798" s="270" t="s">
        <v>1448</v>
      </c>
      <c r="E7798" s="277" t="s">
        <v>1460</v>
      </c>
      <c r="F7798" s="279" t="s">
        <v>881</v>
      </c>
    </row>
    <row r="7799" spans="1:6" x14ac:dyDescent="0.3">
      <c r="A7799" s="264" t="str">
        <f t="shared" si="121"/>
        <v>FergusonKY</v>
      </c>
      <c r="B7799" s="269">
        <v>42533</v>
      </c>
      <c r="C7799" s="270" t="s">
        <v>4532</v>
      </c>
      <c r="D7799" s="270" t="s">
        <v>1448</v>
      </c>
      <c r="E7799" s="277" t="s">
        <v>1488</v>
      </c>
      <c r="F7799" s="279" t="s">
        <v>881</v>
      </c>
    </row>
    <row r="7800" spans="1:6" x14ac:dyDescent="0.3">
      <c r="A7800" s="264" t="str">
        <f t="shared" si="121"/>
        <v>KirkseyKY</v>
      </c>
      <c r="B7800" s="269">
        <v>42054</v>
      </c>
      <c r="C7800" s="270" t="s">
        <v>5799</v>
      </c>
      <c r="D7800" s="270" t="s">
        <v>1448</v>
      </c>
      <c r="E7800" s="277" t="s">
        <v>1481</v>
      </c>
      <c r="F7800" s="279" t="s">
        <v>881</v>
      </c>
    </row>
    <row r="7801" spans="1:6" x14ac:dyDescent="0.3">
      <c r="A7801" s="264" t="str">
        <f t="shared" si="121"/>
        <v>East BernstadtKY</v>
      </c>
      <c r="B7801" s="269">
        <v>40445</v>
      </c>
      <c r="C7801" s="270" t="s">
        <v>5715</v>
      </c>
      <c r="D7801" s="270" t="s">
        <v>1448</v>
      </c>
      <c r="E7801" s="277" t="s">
        <v>1470</v>
      </c>
      <c r="F7801" s="279" t="s">
        <v>881</v>
      </c>
    </row>
    <row r="7802" spans="1:6" x14ac:dyDescent="0.3">
      <c r="A7802" s="264" t="str">
        <f t="shared" si="121"/>
        <v>PinevilleKY</v>
      </c>
      <c r="B7802" s="269">
        <v>40902</v>
      </c>
      <c r="C7802" s="270" t="s">
        <v>5706</v>
      </c>
      <c r="D7802" s="270" t="s">
        <v>1448</v>
      </c>
      <c r="E7802" s="277" t="s">
        <v>1477</v>
      </c>
      <c r="F7802" s="279" t="s">
        <v>881</v>
      </c>
    </row>
    <row r="7803" spans="1:6" x14ac:dyDescent="0.3">
      <c r="A7803" s="264" t="str">
        <f t="shared" si="121"/>
        <v>GrayKY</v>
      </c>
      <c r="B7803" s="269">
        <v>40943</v>
      </c>
      <c r="C7803" s="270" t="s">
        <v>4034</v>
      </c>
      <c r="D7803" s="270" t="s">
        <v>1448</v>
      </c>
      <c r="E7803" s="277" t="s">
        <v>1470</v>
      </c>
      <c r="F7803" s="279" t="s">
        <v>881</v>
      </c>
    </row>
    <row r="7804" spans="1:6" x14ac:dyDescent="0.3">
      <c r="A7804" s="264" t="str">
        <f t="shared" si="121"/>
        <v>BeechmontKY</v>
      </c>
      <c r="B7804" s="269">
        <v>42323</v>
      </c>
      <c r="C7804" s="270" t="s">
        <v>5800</v>
      </c>
      <c r="D7804" s="270" t="s">
        <v>1448</v>
      </c>
      <c r="E7804" s="277" t="s">
        <v>1455</v>
      </c>
      <c r="F7804" s="279" t="s">
        <v>881</v>
      </c>
    </row>
    <row r="7805" spans="1:6" x14ac:dyDescent="0.3">
      <c r="A7805" s="264" t="str">
        <f t="shared" si="121"/>
        <v>RoundhillKY</v>
      </c>
      <c r="B7805" s="269">
        <v>42275</v>
      </c>
      <c r="C7805" s="270" t="s">
        <v>5801</v>
      </c>
      <c r="D7805" s="270" t="s">
        <v>1448</v>
      </c>
      <c r="E7805" s="277" t="s">
        <v>1452</v>
      </c>
      <c r="F7805" s="279" t="s">
        <v>881</v>
      </c>
    </row>
    <row r="7806" spans="1:6" x14ac:dyDescent="0.3">
      <c r="A7806" s="264" t="str">
        <f t="shared" si="121"/>
        <v>Mount VernonKY</v>
      </c>
      <c r="B7806" s="269">
        <v>40460</v>
      </c>
      <c r="C7806" s="270" t="s">
        <v>1322</v>
      </c>
      <c r="D7806" s="270" t="s">
        <v>1448</v>
      </c>
      <c r="E7806" s="277" t="s">
        <v>1486</v>
      </c>
      <c r="F7806" s="279" t="s">
        <v>881</v>
      </c>
    </row>
    <row r="7807" spans="1:6" x14ac:dyDescent="0.3">
      <c r="A7807" s="264" t="str">
        <f t="shared" si="121"/>
        <v>PaynevilleKY</v>
      </c>
      <c r="B7807" s="269">
        <v>40157</v>
      </c>
      <c r="C7807" s="270" t="s">
        <v>5802</v>
      </c>
      <c r="D7807" s="270" t="s">
        <v>1448</v>
      </c>
      <c r="E7807" s="277" t="s">
        <v>1460</v>
      </c>
      <c r="F7807" s="279" t="s">
        <v>881</v>
      </c>
    </row>
    <row r="7808" spans="1:6" x14ac:dyDescent="0.3">
      <c r="A7808" s="264" t="str">
        <f t="shared" si="121"/>
        <v>FinchvilleKY</v>
      </c>
      <c r="B7808" s="269">
        <v>40022</v>
      </c>
      <c r="C7808" s="270" t="s">
        <v>5803</v>
      </c>
      <c r="D7808" s="270" t="s">
        <v>1448</v>
      </c>
      <c r="E7808" s="277" t="s">
        <v>1377</v>
      </c>
      <c r="F7808" s="279" t="s">
        <v>881</v>
      </c>
    </row>
    <row r="7809" spans="1:6" x14ac:dyDescent="0.3">
      <c r="A7809" s="264" t="str">
        <f t="shared" si="121"/>
        <v>BarbourvilleKY</v>
      </c>
      <c r="B7809" s="269">
        <v>40903</v>
      </c>
      <c r="C7809" s="270" t="s">
        <v>5698</v>
      </c>
      <c r="D7809" s="270" t="s">
        <v>1448</v>
      </c>
      <c r="E7809" s="277" t="s">
        <v>1470</v>
      </c>
      <c r="F7809" s="279" t="s">
        <v>881</v>
      </c>
    </row>
    <row r="7810" spans="1:6" x14ac:dyDescent="0.3">
      <c r="A7810" s="264" t="str">
        <f t="shared" si="121"/>
        <v>LouisvilleKY</v>
      </c>
      <c r="B7810" s="269">
        <v>40209</v>
      </c>
      <c r="C7810" s="270" t="s">
        <v>1521</v>
      </c>
      <c r="D7810" s="270" t="s">
        <v>1448</v>
      </c>
      <c r="E7810" s="277" t="s">
        <v>1377</v>
      </c>
      <c r="F7810" s="279" t="s">
        <v>881</v>
      </c>
    </row>
    <row r="7811" spans="1:6" x14ac:dyDescent="0.3">
      <c r="A7811" s="264" t="str">
        <f t="shared" si="121"/>
        <v>BimbleKY</v>
      </c>
      <c r="B7811" s="269">
        <v>40923</v>
      </c>
      <c r="C7811" s="270" t="s">
        <v>5764</v>
      </c>
      <c r="D7811" s="270" t="s">
        <v>1448</v>
      </c>
      <c r="E7811" s="277" t="s">
        <v>1470</v>
      </c>
      <c r="F7811" s="279" t="s">
        <v>881</v>
      </c>
    </row>
    <row r="7812" spans="1:6" x14ac:dyDescent="0.3">
      <c r="A7812" s="264" t="str">
        <f t="shared" ref="A7812:A7875" si="122">CONCATENATE(C7812,D7812)</f>
        <v>HerndonKY</v>
      </c>
      <c r="B7812" s="269">
        <v>42236</v>
      </c>
      <c r="C7812" s="270" t="s">
        <v>5804</v>
      </c>
      <c r="D7812" s="270" t="s">
        <v>1448</v>
      </c>
      <c r="E7812" s="277" t="s">
        <v>1458</v>
      </c>
      <c r="F7812" s="279" t="s">
        <v>881</v>
      </c>
    </row>
    <row r="7813" spans="1:6" x14ac:dyDescent="0.3">
      <c r="A7813" s="264" t="str">
        <f t="shared" si="122"/>
        <v>GrahamKY</v>
      </c>
      <c r="B7813" s="269">
        <v>42344</v>
      </c>
      <c r="C7813" s="270" t="s">
        <v>5805</v>
      </c>
      <c r="D7813" s="270" t="s">
        <v>1448</v>
      </c>
      <c r="E7813" s="277" t="s">
        <v>1455</v>
      </c>
      <c r="F7813" s="279" t="s">
        <v>881</v>
      </c>
    </row>
    <row r="7814" spans="1:6" x14ac:dyDescent="0.3">
      <c r="A7814" s="264" t="str">
        <f t="shared" si="122"/>
        <v>SpottsvilleKY</v>
      </c>
      <c r="B7814" s="269">
        <v>42458</v>
      </c>
      <c r="C7814" s="270" t="s">
        <v>5806</v>
      </c>
      <c r="D7814" s="270" t="s">
        <v>1448</v>
      </c>
      <c r="E7814" s="277" t="s">
        <v>1358</v>
      </c>
      <c r="F7814" s="279" t="s">
        <v>881</v>
      </c>
    </row>
    <row r="7815" spans="1:6" x14ac:dyDescent="0.3">
      <c r="A7815" s="264" t="str">
        <f t="shared" si="122"/>
        <v>BarbourvilleKY</v>
      </c>
      <c r="B7815" s="269">
        <v>40949</v>
      </c>
      <c r="C7815" s="270" t="s">
        <v>5698</v>
      </c>
      <c r="D7815" s="270" t="s">
        <v>1448</v>
      </c>
      <c r="E7815" s="277" t="s">
        <v>1470</v>
      </c>
      <c r="F7815" s="279" t="s">
        <v>881</v>
      </c>
    </row>
    <row r="7816" spans="1:6" x14ac:dyDescent="0.3">
      <c r="A7816" s="264" t="str">
        <f t="shared" si="122"/>
        <v>Water ValleyKY</v>
      </c>
      <c r="B7816" s="269">
        <v>42085</v>
      </c>
      <c r="C7816" s="270" t="s">
        <v>5807</v>
      </c>
      <c r="D7816" s="270" t="s">
        <v>1448</v>
      </c>
      <c r="E7816" s="277" t="s">
        <v>1475</v>
      </c>
      <c r="F7816" s="279" t="s">
        <v>881</v>
      </c>
    </row>
    <row r="7817" spans="1:6" x14ac:dyDescent="0.3">
      <c r="A7817" s="264" t="str">
        <f t="shared" si="122"/>
        <v>DoverKY</v>
      </c>
      <c r="B7817" s="269">
        <v>41034</v>
      </c>
      <c r="C7817" s="270" t="s">
        <v>1094</v>
      </c>
      <c r="D7817" s="270" t="s">
        <v>1448</v>
      </c>
      <c r="E7817" s="277" t="s">
        <v>1476</v>
      </c>
      <c r="F7817" s="279" t="s">
        <v>881</v>
      </c>
    </row>
    <row r="7818" spans="1:6" x14ac:dyDescent="0.3">
      <c r="A7818" s="264" t="str">
        <f t="shared" si="122"/>
        <v>MeansKY</v>
      </c>
      <c r="B7818" s="269">
        <v>40346</v>
      </c>
      <c r="C7818" s="270" t="s">
        <v>5808</v>
      </c>
      <c r="D7818" s="270" t="s">
        <v>1448</v>
      </c>
      <c r="E7818" s="277" t="s">
        <v>1479</v>
      </c>
      <c r="F7818" s="279" t="s">
        <v>881</v>
      </c>
    </row>
    <row r="7819" spans="1:6" x14ac:dyDescent="0.3">
      <c r="A7819" s="264" t="str">
        <f t="shared" si="122"/>
        <v>GraceyKY</v>
      </c>
      <c r="B7819" s="269">
        <v>42232</v>
      </c>
      <c r="C7819" s="270" t="s">
        <v>5809</v>
      </c>
      <c r="D7819" s="270" t="s">
        <v>1448</v>
      </c>
      <c r="E7819" s="277" t="s">
        <v>1458</v>
      </c>
      <c r="F7819" s="279" t="s">
        <v>881</v>
      </c>
    </row>
    <row r="7820" spans="1:6" x14ac:dyDescent="0.3">
      <c r="A7820" s="264" t="str">
        <f t="shared" si="122"/>
        <v>Silver GroveKY</v>
      </c>
      <c r="B7820" s="269">
        <v>41085</v>
      </c>
      <c r="C7820" s="270" t="s">
        <v>5810</v>
      </c>
      <c r="D7820" s="270" t="s">
        <v>1448</v>
      </c>
      <c r="E7820" s="277" t="s">
        <v>1350</v>
      </c>
      <c r="F7820" s="279" t="s">
        <v>881</v>
      </c>
    </row>
    <row r="7821" spans="1:6" x14ac:dyDescent="0.3">
      <c r="A7821" s="264" t="str">
        <f t="shared" si="122"/>
        <v>PinevilleKY</v>
      </c>
      <c r="B7821" s="269">
        <v>40813</v>
      </c>
      <c r="C7821" s="270" t="s">
        <v>5706</v>
      </c>
      <c r="D7821" s="270" t="s">
        <v>1448</v>
      </c>
      <c r="E7821" s="277" t="s">
        <v>1477</v>
      </c>
      <c r="F7821" s="279" t="s">
        <v>881</v>
      </c>
    </row>
    <row r="7822" spans="1:6" x14ac:dyDescent="0.3">
      <c r="A7822" s="264" t="str">
        <f t="shared" si="122"/>
        <v>AustinKY</v>
      </c>
      <c r="B7822" s="269">
        <v>42123</v>
      </c>
      <c r="C7822" s="270" t="s">
        <v>1632</v>
      </c>
      <c r="D7822" s="270" t="s">
        <v>1448</v>
      </c>
      <c r="E7822" s="277" t="s">
        <v>1464</v>
      </c>
      <c r="F7822" s="279" t="s">
        <v>881</v>
      </c>
    </row>
    <row r="7823" spans="1:6" x14ac:dyDescent="0.3">
      <c r="A7823" s="264" t="str">
        <f t="shared" si="122"/>
        <v>OlympiaKY</v>
      </c>
      <c r="B7823" s="269">
        <v>40358</v>
      </c>
      <c r="C7823" s="270" t="s">
        <v>5811</v>
      </c>
      <c r="D7823" s="270" t="s">
        <v>1448</v>
      </c>
      <c r="E7823" s="277" t="s">
        <v>1479</v>
      </c>
      <c r="F7823" s="279" t="s">
        <v>881</v>
      </c>
    </row>
    <row r="7824" spans="1:6" x14ac:dyDescent="0.3">
      <c r="A7824" s="264" t="str">
        <f t="shared" si="122"/>
        <v>BimbleKY</v>
      </c>
      <c r="B7824" s="269">
        <v>40953</v>
      </c>
      <c r="C7824" s="270" t="s">
        <v>5764</v>
      </c>
      <c r="D7824" s="270" t="s">
        <v>1448</v>
      </c>
      <c r="E7824" s="277" t="s">
        <v>1470</v>
      </c>
      <c r="F7824" s="279" t="s">
        <v>881</v>
      </c>
    </row>
    <row r="7825" spans="1:6" x14ac:dyDescent="0.3">
      <c r="A7825" s="264" t="str">
        <f t="shared" si="122"/>
        <v>LexingtonKY</v>
      </c>
      <c r="B7825" s="269">
        <v>40510</v>
      </c>
      <c r="C7825" s="270" t="s">
        <v>1401</v>
      </c>
      <c r="D7825" s="270" t="s">
        <v>1448</v>
      </c>
      <c r="E7825" s="277" t="s">
        <v>1468</v>
      </c>
      <c r="F7825" s="279" t="s">
        <v>881</v>
      </c>
    </row>
    <row r="7826" spans="1:6" x14ac:dyDescent="0.3">
      <c r="A7826" s="264" t="str">
        <f t="shared" si="122"/>
        <v>ReedKY</v>
      </c>
      <c r="B7826" s="269">
        <v>42451</v>
      </c>
      <c r="C7826" s="270" t="s">
        <v>5812</v>
      </c>
      <c r="D7826" s="270" t="s">
        <v>1448</v>
      </c>
      <c r="E7826" s="277" t="s">
        <v>1358</v>
      </c>
      <c r="F7826" s="279" t="s">
        <v>881</v>
      </c>
    </row>
    <row r="7827" spans="1:6" x14ac:dyDescent="0.3">
      <c r="A7827" s="264" t="str">
        <f t="shared" si="122"/>
        <v>Knob LickKY</v>
      </c>
      <c r="B7827" s="269">
        <v>42154</v>
      </c>
      <c r="C7827" s="270" t="s">
        <v>5813</v>
      </c>
      <c r="D7827" s="270" t="s">
        <v>1448</v>
      </c>
      <c r="E7827" s="277" t="s">
        <v>1464</v>
      </c>
      <c r="F7827" s="279" t="s">
        <v>881</v>
      </c>
    </row>
    <row r="7828" spans="1:6" x14ac:dyDescent="0.3">
      <c r="A7828" s="264" t="str">
        <f t="shared" si="122"/>
        <v>CenterKY</v>
      </c>
      <c r="B7828" s="269">
        <v>42214</v>
      </c>
      <c r="C7828" s="270" t="s">
        <v>5814</v>
      </c>
      <c r="D7828" s="270" t="s">
        <v>1448</v>
      </c>
      <c r="E7828" s="277" t="s">
        <v>1464</v>
      </c>
      <c r="F7828" s="279" t="s">
        <v>881</v>
      </c>
    </row>
    <row r="7829" spans="1:6" x14ac:dyDescent="0.3">
      <c r="A7829" s="264" t="str">
        <f t="shared" si="122"/>
        <v>PathforkKY</v>
      </c>
      <c r="B7829" s="269">
        <v>40856</v>
      </c>
      <c r="C7829" s="270" t="s">
        <v>5815</v>
      </c>
      <c r="D7829" s="270" t="s">
        <v>1448</v>
      </c>
      <c r="E7829" s="277" t="s">
        <v>1477</v>
      </c>
      <c r="F7829" s="279" t="s">
        <v>881</v>
      </c>
    </row>
    <row r="7830" spans="1:6" x14ac:dyDescent="0.3">
      <c r="A7830" s="264" t="str">
        <f t="shared" si="122"/>
        <v>ChaplinKY</v>
      </c>
      <c r="B7830" s="269">
        <v>40012</v>
      </c>
      <c r="C7830" s="270" t="s">
        <v>3535</v>
      </c>
      <c r="D7830" s="270" t="s">
        <v>1448</v>
      </c>
      <c r="E7830" s="277" t="s">
        <v>1450</v>
      </c>
      <c r="F7830" s="279" t="s">
        <v>881</v>
      </c>
    </row>
    <row r="7831" spans="1:6" x14ac:dyDescent="0.3">
      <c r="A7831" s="264" t="str">
        <f t="shared" si="122"/>
        <v>New HopeKY</v>
      </c>
      <c r="B7831" s="269">
        <v>40052</v>
      </c>
      <c r="C7831" s="270" t="s">
        <v>1340</v>
      </c>
      <c r="D7831" s="270" t="s">
        <v>1448</v>
      </c>
      <c r="E7831" s="277" t="s">
        <v>1450</v>
      </c>
      <c r="F7831" s="279" t="s">
        <v>881</v>
      </c>
    </row>
    <row r="7832" spans="1:6" x14ac:dyDescent="0.3">
      <c r="A7832" s="264" t="str">
        <f t="shared" si="122"/>
        <v>WestportKY</v>
      </c>
      <c r="B7832" s="269">
        <v>40077</v>
      </c>
      <c r="C7832" s="270" t="s">
        <v>3232</v>
      </c>
      <c r="D7832" s="270" t="s">
        <v>1448</v>
      </c>
      <c r="E7832" s="277" t="s">
        <v>1377</v>
      </c>
      <c r="F7832" s="279" t="s">
        <v>881</v>
      </c>
    </row>
    <row r="7833" spans="1:6" x14ac:dyDescent="0.3">
      <c r="A7833" s="264" t="str">
        <f t="shared" si="122"/>
        <v>FrakesKY</v>
      </c>
      <c r="B7833" s="269">
        <v>40940</v>
      </c>
      <c r="C7833" s="270" t="s">
        <v>5816</v>
      </c>
      <c r="D7833" s="270" t="s">
        <v>1448</v>
      </c>
      <c r="E7833" s="277" t="s">
        <v>1470</v>
      </c>
      <c r="F7833" s="279" t="s">
        <v>881</v>
      </c>
    </row>
    <row r="7834" spans="1:6" x14ac:dyDescent="0.3">
      <c r="A7834" s="264" t="str">
        <f t="shared" si="122"/>
        <v>PinevilleKY</v>
      </c>
      <c r="B7834" s="269">
        <v>40939</v>
      </c>
      <c r="C7834" s="270" t="s">
        <v>5706</v>
      </c>
      <c r="D7834" s="270" t="s">
        <v>1448</v>
      </c>
      <c r="E7834" s="277" t="s">
        <v>1477</v>
      </c>
      <c r="F7834" s="279" t="s">
        <v>881</v>
      </c>
    </row>
    <row r="7835" spans="1:6" x14ac:dyDescent="0.3">
      <c r="A7835" s="264" t="str">
        <f t="shared" si="122"/>
        <v>BurnaKY</v>
      </c>
      <c r="B7835" s="269">
        <v>42028</v>
      </c>
      <c r="C7835" s="270" t="s">
        <v>5817</v>
      </c>
      <c r="D7835" s="270" t="s">
        <v>1448</v>
      </c>
      <c r="E7835" s="277" t="s">
        <v>1325</v>
      </c>
      <c r="F7835" s="279" t="s">
        <v>881</v>
      </c>
    </row>
    <row r="7836" spans="1:6" x14ac:dyDescent="0.3">
      <c r="A7836" s="264" t="str">
        <f t="shared" si="122"/>
        <v>BucknerKY</v>
      </c>
      <c r="B7836" s="269">
        <v>40010</v>
      </c>
      <c r="C7836" s="270" t="s">
        <v>5818</v>
      </c>
      <c r="D7836" s="270" t="s">
        <v>1448</v>
      </c>
      <c r="E7836" s="277" t="s">
        <v>1377</v>
      </c>
      <c r="F7836" s="279" t="s">
        <v>881</v>
      </c>
    </row>
    <row r="7837" spans="1:6" x14ac:dyDescent="0.3">
      <c r="A7837" s="264" t="str">
        <f t="shared" si="122"/>
        <v>PinevilleKY</v>
      </c>
      <c r="B7837" s="269">
        <v>40958</v>
      </c>
      <c r="C7837" s="270" t="s">
        <v>5706</v>
      </c>
      <c r="D7837" s="270" t="s">
        <v>1448</v>
      </c>
      <c r="E7837" s="277" t="s">
        <v>1477</v>
      </c>
      <c r="F7837" s="279" t="s">
        <v>881</v>
      </c>
    </row>
    <row r="7838" spans="1:6" x14ac:dyDescent="0.3">
      <c r="A7838" s="264" t="str">
        <f t="shared" si="122"/>
        <v>PathforkKY</v>
      </c>
      <c r="B7838" s="269">
        <v>40863</v>
      </c>
      <c r="C7838" s="270" t="s">
        <v>5815</v>
      </c>
      <c r="D7838" s="270" t="s">
        <v>1448</v>
      </c>
      <c r="E7838" s="277" t="s">
        <v>1477</v>
      </c>
      <c r="F7838" s="279" t="s">
        <v>881</v>
      </c>
    </row>
    <row r="7839" spans="1:6" x14ac:dyDescent="0.3">
      <c r="A7839" s="264" t="str">
        <f t="shared" si="122"/>
        <v>RochesterKY</v>
      </c>
      <c r="B7839" s="269">
        <v>42273</v>
      </c>
      <c r="C7839" s="270" t="s">
        <v>1657</v>
      </c>
      <c r="D7839" s="270" t="s">
        <v>1448</v>
      </c>
      <c r="E7839" s="277" t="s">
        <v>1452</v>
      </c>
      <c r="F7839" s="279" t="s">
        <v>881</v>
      </c>
    </row>
    <row r="7840" spans="1:6" x14ac:dyDescent="0.3">
      <c r="A7840" s="264" t="str">
        <f t="shared" si="122"/>
        <v>SulphurKY</v>
      </c>
      <c r="B7840" s="269">
        <v>40070</v>
      </c>
      <c r="C7840" s="270" t="s">
        <v>5819</v>
      </c>
      <c r="D7840" s="270" t="s">
        <v>1448</v>
      </c>
      <c r="E7840" s="277" t="s">
        <v>1377</v>
      </c>
      <c r="F7840" s="279" t="s">
        <v>881</v>
      </c>
    </row>
    <row r="7841" spans="1:6" x14ac:dyDescent="0.3">
      <c r="A7841" s="264" t="str">
        <f t="shared" si="122"/>
        <v>RumseyKY</v>
      </c>
      <c r="B7841" s="269">
        <v>42371</v>
      </c>
      <c r="C7841" s="270" t="s">
        <v>5820</v>
      </c>
      <c r="D7841" s="270" t="s">
        <v>1448</v>
      </c>
      <c r="E7841" s="277" t="s">
        <v>1483</v>
      </c>
      <c r="F7841" s="279" t="s">
        <v>881</v>
      </c>
    </row>
    <row r="7842" spans="1:6" x14ac:dyDescent="0.3">
      <c r="A7842" s="264" t="str">
        <f t="shared" si="122"/>
        <v>Beech CreekKY</v>
      </c>
      <c r="B7842" s="269">
        <v>42321</v>
      </c>
      <c r="C7842" s="270" t="s">
        <v>5821</v>
      </c>
      <c r="D7842" s="270" t="s">
        <v>1448</v>
      </c>
      <c r="E7842" s="277" t="s">
        <v>1455</v>
      </c>
      <c r="F7842" s="279" t="s">
        <v>881</v>
      </c>
    </row>
    <row r="7843" spans="1:6" x14ac:dyDescent="0.3">
      <c r="A7843" s="264" t="str">
        <f t="shared" si="122"/>
        <v>BrownsvilleKY</v>
      </c>
      <c r="B7843" s="269">
        <v>42285</v>
      </c>
      <c r="C7843" s="270" t="s">
        <v>2191</v>
      </c>
      <c r="D7843" s="270" t="s">
        <v>1448</v>
      </c>
      <c r="E7843" s="277" t="s">
        <v>1452</v>
      </c>
      <c r="F7843" s="279" t="s">
        <v>881</v>
      </c>
    </row>
    <row r="7844" spans="1:6" x14ac:dyDescent="0.3">
      <c r="A7844" s="264" t="str">
        <f t="shared" si="122"/>
        <v>ColdironKY</v>
      </c>
      <c r="B7844" s="269">
        <v>40845</v>
      </c>
      <c r="C7844" s="270" t="s">
        <v>5822</v>
      </c>
      <c r="D7844" s="270" t="s">
        <v>1448</v>
      </c>
      <c r="E7844" s="277" t="s">
        <v>1477</v>
      </c>
      <c r="F7844" s="279" t="s">
        <v>881</v>
      </c>
    </row>
    <row r="7845" spans="1:6" x14ac:dyDescent="0.3">
      <c r="A7845" s="264" t="str">
        <f t="shared" si="122"/>
        <v>LucasKY</v>
      </c>
      <c r="B7845" s="269">
        <v>42156</v>
      </c>
      <c r="C7845" s="270" t="s">
        <v>5823</v>
      </c>
      <c r="D7845" s="270" t="s">
        <v>1448</v>
      </c>
      <c r="E7845" s="277" t="s">
        <v>1464</v>
      </c>
      <c r="F7845" s="279" t="s">
        <v>881</v>
      </c>
    </row>
    <row r="7846" spans="1:6" x14ac:dyDescent="0.3">
      <c r="A7846" s="264" t="str">
        <f t="shared" si="122"/>
        <v>PaynevilleKY</v>
      </c>
      <c r="B7846" s="269">
        <v>40170</v>
      </c>
      <c r="C7846" s="270" t="s">
        <v>5802</v>
      </c>
      <c r="D7846" s="270" t="s">
        <v>1448</v>
      </c>
      <c r="E7846" s="277" t="s">
        <v>1460</v>
      </c>
      <c r="F7846" s="279" t="s">
        <v>881</v>
      </c>
    </row>
    <row r="7847" spans="1:6" x14ac:dyDescent="0.3">
      <c r="A7847" s="264" t="str">
        <f t="shared" si="122"/>
        <v>BrowderKY</v>
      </c>
      <c r="B7847" s="269">
        <v>42326</v>
      </c>
      <c r="C7847" s="270" t="s">
        <v>5824</v>
      </c>
      <c r="D7847" s="270" t="s">
        <v>1448</v>
      </c>
      <c r="E7847" s="277" t="s">
        <v>1455</v>
      </c>
      <c r="F7847" s="279" t="s">
        <v>881</v>
      </c>
    </row>
    <row r="7848" spans="1:6" x14ac:dyDescent="0.3">
      <c r="A7848" s="264" t="str">
        <f t="shared" si="122"/>
        <v>WellingtonKY</v>
      </c>
      <c r="B7848" s="269">
        <v>40316</v>
      </c>
      <c r="C7848" s="270" t="s">
        <v>3303</v>
      </c>
      <c r="D7848" s="270" t="s">
        <v>1448</v>
      </c>
      <c r="E7848" s="277" t="s">
        <v>1479</v>
      </c>
      <c r="F7848" s="279" t="s">
        <v>881</v>
      </c>
    </row>
    <row r="7849" spans="1:6" x14ac:dyDescent="0.3">
      <c r="A7849" s="264" t="str">
        <f t="shared" si="122"/>
        <v>White MillsKY</v>
      </c>
      <c r="B7849" s="269">
        <v>42788</v>
      </c>
      <c r="C7849" s="270" t="s">
        <v>5825</v>
      </c>
      <c r="D7849" s="270" t="s">
        <v>1448</v>
      </c>
      <c r="E7849" s="277" t="s">
        <v>1460</v>
      </c>
      <c r="F7849" s="279" t="s">
        <v>881</v>
      </c>
    </row>
    <row r="7850" spans="1:6" x14ac:dyDescent="0.3">
      <c r="A7850" s="264" t="str">
        <f t="shared" si="122"/>
        <v>Coxs CreekKY</v>
      </c>
      <c r="B7850" s="269">
        <v>40110</v>
      </c>
      <c r="C7850" s="270" t="s">
        <v>5722</v>
      </c>
      <c r="D7850" s="270" t="s">
        <v>1448</v>
      </c>
      <c r="E7850" s="277" t="s">
        <v>1450</v>
      </c>
      <c r="F7850" s="279" t="s">
        <v>881</v>
      </c>
    </row>
    <row r="7851" spans="1:6" x14ac:dyDescent="0.3">
      <c r="A7851" s="264" t="str">
        <f t="shared" si="122"/>
        <v>TilineKY</v>
      </c>
      <c r="B7851" s="269">
        <v>42083</v>
      </c>
      <c r="C7851" s="270" t="s">
        <v>5826</v>
      </c>
      <c r="D7851" s="270" t="s">
        <v>1448</v>
      </c>
      <c r="E7851" s="277" t="s">
        <v>1325</v>
      </c>
      <c r="F7851" s="279" t="s">
        <v>881</v>
      </c>
    </row>
    <row r="7852" spans="1:6" x14ac:dyDescent="0.3">
      <c r="A7852" s="264" t="str">
        <f t="shared" si="122"/>
        <v>LouisvilleKY</v>
      </c>
      <c r="B7852" s="269">
        <v>40025</v>
      </c>
      <c r="C7852" s="270" t="s">
        <v>1521</v>
      </c>
      <c r="D7852" s="270" t="s">
        <v>1448</v>
      </c>
      <c r="E7852" s="277" t="s">
        <v>1377</v>
      </c>
      <c r="F7852" s="279" t="s">
        <v>881</v>
      </c>
    </row>
    <row r="7853" spans="1:6" x14ac:dyDescent="0.3">
      <c r="A7853" s="264" t="str">
        <f t="shared" si="122"/>
        <v>BethlehemKY</v>
      </c>
      <c r="B7853" s="269">
        <v>40007</v>
      </c>
      <c r="C7853" s="270" t="s">
        <v>3522</v>
      </c>
      <c r="D7853" s="270" t="s">
        <v>1448</v>
      </c>
      <c r="E7853" s="277" t="s">
        <v>1377</v>
      </c>
      <c r="F7853" s="279" t="s">
        <v>881</v>
      </c>
    </row>
    <row r="7854" spans="1:6" x14ac:dyDescent="0.3">
      <c r="A7854" s="264" t="str">
        <f t="shared" si="122"/>
        <v>New HopeKY</v>
      </c>
      <c r="B7854" s="269">
        <v>40062</v>
      </c>
      <c r="C7854" s="270" t="s">
        <v>1340</v>
      </c>
      <c r="D7854" s="270" t="s">
        <v>1448</v>
      </c>
      <c r="E7854" s="277" t="s">
        <v>1450</v>
      </c>
      <c r="F7854" s="279" t="s">
        <v>881</v>
      </c>
    </row>
    <row r="7855" spans="1:6" x14ac:dyDescent="0.3">
      <c r="A7855" s="264" t="str">
        <f t="shared" si="122"/>
        <v>PaynevilleKY</v>
      </c>
      <c r="B7855" s="269">
        <v>40171</v>
      </c>
      <c r="C7855" s="270" t="s">
        <v>5802</v>
      </c>
      <c r="D7855" s="270" t="s">
        <v>1448</v>
      </c>
      <c r="E7855" s="277" t="s">
        <v>1460</v>
      </c>
      <c r="F7855" s="279" t="s">
        <v>881</v>
      </c>
    </row>
    <row r="7856" spans="1:6" x14ac:dyDescent="0.3">
      <c r="A7856" s="264" t="str">
        <f t="shared" si="122"/>
        <v>Dry RidgeKY</v>
      </c>
      <c r="B7856" s="269">
        <v>41052</v>
      </c>
      <c r="C7856" s="270" t="s">
        <v>5701</v>
      </c>
      <c r="D7856" s="270" t="s">
        <v>1448</v>
      </c>
      <c r="E7856" s="277" t="s">
        <v>1350</v>
      </c>
      <c r="F7856" s="279" t="s">
        <v>881</v>
      </c>
    </row>
    <row r="7857" spans="1:6" x14ac:dyDescent="0.3">
      <c r="A7857" s="264" t="str">
        <f t="shared" si="122"/>
        <v>CampbellsburgKY</v>
      </c>
      <c r="B7857" s="269">
        <v>40363</v>
      </c>
      <c r="C7857" s="270" t="s">
        <v>5407</v>
      </c>
      <c r="D7857" s="270" t="s">
        <v>1448</v>
      </c>
      <c r="E7857" s="277" t="s">
        <v>1377</v>
      </c>
      <c r="F7857" s="279" t="s">
        <v>881</v>
      </c>
    </row>
    <row r="7858" spans="1:6" x14ac:dyDescent="0.3">
      <c r="A7858" s="264" t="str">
        <f t="shared" si="122"/>
        <v>BimbleKY</v>
      </c>
      <c r="B7858" s="269">
        <v>40997</v>
      </c>
      <c r="C7858" s="270" t="s">
        <v>5764</v>
      </c>
      <c r="D7858" s="270" t="s">
        <v>1448</v>
      </c>
      <c r="E7858" s="277" t="s">
        <v>1470</v>
      </c>
      <c r="F7858" s="279" t="s">
        <v>881</v>
      </c>
    </row>
    <row r="7859" spans="1:6" x14ac:dyDescent="0.3">
      <c r="A7859" s="264" t="str">
        <f t="shared" si="122"/>
        <v>LaFayetteKY</v>
      </c>
      <c r="B7859" s="269">
        <v>42254</v>
      </c>
      <c r="C7859" s="270" t="s">
        <v>5827</v>
      </c>
      <c r="D7859" s="270" t="s">
        <v>1448</v>
      </c>
      <c r="E7859" s="277" t="s">
        <v>1458</v>
      </c>
      <c r="F7859" s="279" t="s">
        <v>881</v>
      </c>
    </row>
    <row r="7860" spans="1:6" x14ac:dyDescent="0.3">
      <c r="A7860" s="264" t="str">
        <f t="shared" si="122"/>
        <v>ParisKY</v>
      </c>
      <c r="B7860" s="269">
        <v>40357</v>
      </c>
      <c r="C7860" s="270" t="s">
        <v>2205</v>
      </c>
      <c r="D7860" s="270" t="s">
        <v>1448</v>
      </c>
      <c r="E7860" s="277" t="s">
        <v>1468</v>
      </c>
      <c r="F7860" s="279" t="s">
        <v>881</v>
      </c>
    </row>
    <row r="7861" spans="1:6" x14ac:dyDescent="0.3">
      <c r="A7861" s="264" t="str">
        <f t="shared" si="122"/>
        <v>PaynevilleKY</v>
      </c>
      <c r="B7861" s="269">
        <v>40161</v>
      </c>
      <c r="C7861" s="270" t="s">
        <v>5802</v>
      </c>
      <c r="D7861" s="270" t="s">
        <v>1448</v>
      </c>
      <c r="E7861" s="277" t="s">
        <v>1460</v>
      </c>
      <c r="F7861" s="279" t="s">
        <v>881</v>
      </c>
    </row>
    <row r="7862" spans="1:6" x14ac:dyDescent="0.3">
      <c r="A7862" s="264" t="str">
        <f t="shared" si="122"/>
        <v>Summer ShadeKY</v>
      </c>
      <c r="B7862" s="269">
        <v>42130</v>
      </c>
      <c r="C7862" s="270" t="s">
        <v>5760</v>
      </c>
      <c r="D7862" s="270" t="s">
        <v>1448</v>
      </c>
      <c r="E7862" s="277" t="s">
        <v>1464</v>
      </c>
      <c r="F7862" s="279" t="s">
        <v>881</v>
      </c>
    </row>
    <row r="7863" spans="1:6" x14ac:dyDescent="0.3">
      <c r="A7863" s="264" t="str">
        <f t="shared" si="122"/>
        <v>HamptonKY</v>
      </c>
      <c r="B7863" s="269">
        <v>42047</v>
      </c>
      <c r="C7863" s="270" t="s">
        <v>1847</v>
      </c>
      <c r="D7863" s="270" t="s">
        <v>1448</v>
      </c>
      <c r="E7863" s="277" t="s">
        <v>1325</v>
      </c>
      <c r="F7863" s="279" t="s">
        <v>881</v>
      </c>
    </row>
    <row r="7864" spans="1:6" x14ac:dyDescent="0.3">
      <c r="A7864" s="264" t="str">
        <f t="shared" si="122"/>
        <v>LockportKY</v>
      </c>
      <c r="B7864" s="269">
        <v>40036</v>
      </c>
      <c r="C7864" s="270" t="s">
        <v>4695</v>
      </c>
      <c r="D7864" s="270" t="s">
        <v>1448</v>
      </c>
      <c r="E7864" s="277" t="s">
        <v>1377</v>
      </c>
      <c r="F7864" s="279" t="s">
        <v>881</v>
      </c>
    </row>
    <row r="7865" spans="1:6" x14ac:dyDescent="0.3">
      <c r="A7865" s="264" t="str">
        <f t="shared" si="122"/>
        <v>VersaillesKY</v>
      </c>
      <c r="B7865" s="269">
        <v>40339</v>
      </c>
      <c r="C7865" s="270" t="s">
        <v>5690</v>
      </c>
      <c r="D7865" s="270" t="s">
        <v>1448</v>
      </c>
      <c r="E7865" s="277" t="s">
        <v>1468</v>
      </c>
      <c r="F7865" s="279" t="s">
        <v>881</v>
      </c>
    </row>
    <row r="7866" spans="1:6" x14ac:dyDescent="0.3">
      <c r="A7866" s="264" t="str">
        <f t="shared" si="122"/>
        <v>CampbellsvilleKY</v>
      </c>
      <c r="B7866" s="269">
        <v>42758</v>
      </c>
      <c r="C7866" s="270" t="s">
        <v>1453</v>
      </c>
      <c r="D7866" s="270" t="s">
        <v>1448</v>
      </c>
      <c r="E7866" s="277" t="s">
        <v>1453</v>
      </c>
      <c r="F7866" s="279" t="s">
        <v>881</v>
      </c>
    </row>
    <row r="7867" spans="1:6" x14ac:dyDescent="0.3">
      <c r="A7867" s="264" t="str">
        <f t="shared" si="122"/>
        <v>Coxs CreekKY</v>
      </c>
      <c r="B7867" s="269">
        <v>40020</v>
      </c>
      <c r="C7867" s="270" t="s">
        <v>5722</v>
      </c>
      <c r="D7867" s="270" t="s">
        <v>1448</v>
      </c>
      <c r="E7867" s="277" t="s">
        <v>1450</v>
      </c>
      <c r="F7867" s="279" t="s">
        <v>881</v>
      </c>
    </row>
    <row r="7868" spans="1:6" x14ac:dyDescent="0.3">
      <c r="A7868" s="264" t="str">
        <f t="shared" si="122"/>
        <v>GlasgowKY</v>
      </c>
      <c r="B7868" s="269">
        <v>42131</v>
      </c>
      <c r="C7868" s="270" t="s">
        <v>1464</v>
      </c>
      <c r="D7868" s="270" t="s">
        <v>1448</v>
      </c>
      <c r="E7868" s="277" t="s">
        <v>1464</v>
      </c>
      <c r="F7868" s="279" t="s">
        <v>881</v>
      </c>
    </row>
    <row r="7869" spans="1:6" x14ac:dyDescent="0.3">
      <c r="A7869" s="264" t="str">
        <f t="shared" si="122"/>
        <v>Park CityKY</v>
      </c>
      <c r="B7869" s="269">
        <v>42163</v>
      </c>
      <c r="C7869" s="270" t="s">
        <v>5553</v>
      </c>
      <c r="D7869" s="270" t="s">
        <v>1448</v>
      </c>
      <c r="E7869" s="277" t="s">
        <v>1464</v>
      </c>
      <c r="F7869" s="279" t="s">
        <v>881</v>
      </c>
    </row>
    <row r="7870" spans="1:6" x14ac:dyDescent="0.3">
      <c r="A7870" s="264" t="str">
        <f t="shared" si="122"/>
        <v>BimbleKY</v>
      </c>
      <c r="B7870" s="269">
        <v>40946</v>
      </c>
      <c r="C7870" s="270" t="s">
        <v>5764</v>
      </c>
      <c r="D7870" s="270" t="s">
        <v>1448</v>
      </c>
      <c r="E7870" s="277" t="s">
        <v>1470</v>
      </c>
      <c r="F7870" s="279" t="s">
        <v>881</v>
      </c>
    </row>
    <row r="7871" spans="1:6" x14ac:dyDescent="0.3">
      <c r="A7871" s="264" t="str">
        <f t="shared" si="122"/>
        <v>MeansKY</v>
      </c>
      <c r="B7871" s="269">
        <v>40334</v>
      </c>
      <c r="C7871" s="270" t="s">
        <v>5808</v>
      </c>
      <c r="D7871" s="270" t="s">
        <v>1448</v>
      </c>
      <c r="E7871" s="277" t="s">
        <v>1479</v>
      </c>
      <c r="F7871" s="279" t="s">
        <v>881</v>
      </c>
    </row>
    <row r="7872" spans="1:6" x14ac:dyDescent="0.3">
      <c r="A7872" s="264" t="str">
        <f t="shared" si="122"/>
        <v>Summer ShadeKY</v>
      </c>
      <c r="B7872" s="269">
        <v>42124</v>
      </c>
      <c r="C7872" s="270" t="s">
        <v>5760</v>
      </c>
      <c r="D7872" s="270" t="s">
        <v>1448</v>
      </c>
      <c r="E7872" s="277" t="s">
        <v>1464</v>
      </c>
      <c r="F7872" s="279" t="s">
        <v>881</v>
      </c>
    </row>
    <row r="7873" spans="1:6" x14ac:dyDescent="0.3">
      <c r="A7873" s="264" t="str">
        <f t="shared" si="122"/>
        <v>RoundhillKY</v>
      </c>
      <c r="B7873" s="269">
        <v>42252</v>
      </c>
      <c r="C7873" s="270" t="s">
        <v>5801</v>
      </c>
      <c r="D7873" s="270" t="s">
        <v>1448</v>
      </c>
      <c r="E7873" s="277" t="s">
        <v>1452</v>
      </c>
      <c r="F7873" s="279" t="s">
        <v>881</v>
      </c>
    </row>
    <row r="7874" spans="1:6" x14ac:dyDescent="0.3">
      <c r="A7874" s="264" t="str">
        <f t="shared" si="122"/>
        <v>Turners StationKY</v>
      </c>
      <c r="B7874" s="269">
        <v>40058</v>
      </c>
      <c r="C7874" s="270" t="s">
        <v>5789</v>
      </c>
      <c r="D7874" s="270" t="s">
        <v>1448</v>
      </c>
      <c r="E7874" s="277" t="s">
        <v>1377</v>
      </c>
      <c r="F7874" s="279" t="s">
        <v>881</v>
      </c>
    </row>
    <row r="7875" spans="1:6" x14ac:dyDescent="0.3">
      <c r="A7875" s="264" t="str">
        <f t="shared" si="122"/>
        <v>HollandKY</v>
      </c>
      <c r="B7875" s="269">
        <v>42153</v>
      </c>
      <c r="C7875" s="270" t="s">
        <v>1590</v>
      </c>
      <c r="D7875" s="270" t="s">
        <v>1448</v>
      </c>
      <c r="E7875" s="277" t="s">
        <v>1452</v>
      </c>
      <c r="F7875" s="279" t="s">
        <v>881</v>
      </c>
    </row>
    <row r="7876" spans="1:6" x14ac:dyDescent="0.3">
      <c r="A7876" s="264" t="str">
        <f t="shared" ref="A7876:A7939" si="123">CONCATENATE(C7876,D7876)</f>
        <v>AshlandKY</v>
      </c>
      <c r="B7876" s="269">
        <v>41101</v>
      </c>
      <c r="C7876" s="270" t="s">
        <v>1946</v>
      </c>
      <c r="D7876" s="270" t="s">
        <v>1448</v>
      </c>
      <c r="E7876" s="277" t="s">
        <v>1466</v>
      </c>
      <c r="F7876" s="279" t="s">
        <v>881</v>
      </c>
    </row>
    <row r="7877" spans="1:6" x14ac:dyDescent="0.3">
      <c r="A7877" s="264" t="str">
        <f t="shared" si="123"/>
        <v>Denham SpringsLA</v>
      </c>
      <c r="B7877" s="269">
        <v>70726</v>
      </c>
      <c r="C7877" s="270" t="s">
        <v>5828</v>
      </c>
      <c r="D7877" s="270" t="s">
        <v>1492</v>
      </c>
      <c r="E7877" s="277" t="s">
        <v>1497</v>
      </c>
      <c r="F7877" s="279" t="s">
        <v>881</v>
      </c>
    </row>
    <row r="7878" spans="1:6" x14ac:dyDescent="0.3">
      <c r="A7878" s="264" t="str">
        <f t="shared" si="123"/>
        <v>MarreroLA</v>
      </c>
      <c r="B7878" s="269">
        <v>70072</v>
      </c>
      <c r="C7878" s="270" t="s">
        <v>5829</v>
      </c>
      <c r="D7878" s="270" t="s">
        <v>1492</v>
      </c>
      <c r="E7878" s="277" t="s">
        <v>1520</v>
      </c>
      <c r="F7878" s="279" t="s">
        <v>881</v>
      </c>
    </row>
    <row r="7879" spans="1:6" x14ac:dyDescent="0.3">
      <c r="A7879" s="264" t="str">
        <f t="shared" si="123"/>
        <v>KennerLA</v>
      </c>
      <c r="B7879" s="269">
        <v>70065</v>
      </c>
      <c r="C7879" s="270" t="s">
        <v>5830</v>
      </c>
      <c r="D7879" s="270" t="s">
        <v>1492</v>
      </c>
      <c r="E7879" s="277" t="s">
        <v>1520</v>
      </c>
      <c r="F7879" s="279" t="s">
        <v>881</v>
      </c>
    </row>
    <row r="7880" spans="1:6" x14ac:dyDescent="0.3">
      <c r="A7880" s="264" t="str">
        <f t="shared" si="123"/>
        <v>New OrleansLA</v>
      </c>
      <c r="B7880" s="269">
        <v>70119</v>
      </c>
      <c r="C7880" s="270" t="s">
        <v>5831</v>
      </c>
      <c r="D7880" s="270" t="s">
        <v>1492</v>
      </c>
      <c r="E7880" s="277" t="s">
        <v>1520</v>
      </c>
      <c r="F7880" s="279" t="s">
        <v>881</v>
      </c>
    </row>
    <row r="7881" spans="1:6" x14ac:dyDescent="0.3">
      <c r="A7881" s="264" t="str">
        <f t="shared" si="123"/>
        <v>Baton RougeLA</v>
      </c>
      <c r="B7881" s="269">
        <v>70816</v>
      </c>
      <c r="C7881" s="270" t="s">
        <v>1497</v>
      </c>
      <c r="D7881" s="270" t="s">
        <v>1492</v>
      </c>
      <c r="E7881" s="277" t="s">
        <v>1497</v>
      </c>
      <c r="F7881" s="279" t="s">
        <v>881</v>
      </c>
    </row>
    <row r="7882" spans="1:6" x14ac:dyDescent="0.3">
      <c r="A7882" s="264" t="str">
        <f t="shared" si="123"/>
        <v>MetairieLA</v>
      </c>
      <c r="B7882" s="269">
        <v>70001</v>
      </c>
      <c r="C7882" s="270" t="s">
        <v>5832</v>
      </c>
      <c r="D7882" s="270" t="s">
        <v>1492</v>
      </c>
      <c r="E7882" s="277" t="s">
        <v>1520</v>
      </c>
      <c r="F7882" s="279" t="s">
        <v>881</v>
      </c>
    </row>
    <row r="7883" spans="1:6" x14ac:dyDescent="0.3">
      <c r="A7883" s="264" t="str">
        <f t="shared" si="123"/>
        <v>ThibodauxLA</v>
      </c>
      <c r="B7883" s="269">
        <v>70301</v>
      </c>
      <c r="C7883" s="270" t="s">
        <v>5833</v>
      </c>
      <c r="D7883" s="270" t="s">
        <v>1492</v>
      </c>
      <c r="E7883" s="277" t="s">
        <v>1507</v>
      </c>
      <c r="F7883" s="279" t="s">
        <v>881</v>
      </c>
    </row>
    <row r="7884" spans="1:6" x14ac:dyDescent="0.3">
      <c r="A7884" s="264" t="str">
        <f t="shared" si="123"/>
        <v>LafayetteLA</v>
      </c>
      <c r="B7884" s="269">
        <v>70506</v>
      </c>
      <c r="C7884" s="270" t="s">
        <v>1297</v>
      </c>
      <c r="D7884" s="270" t="s">
        <v>1492</v>
      </c>
      <c r="E7884" s="277" t="s">
        <v>1297</v>
      </c>
      <c r="F7884" s="279" t="s">
        <v>881</v>
      </c>
    </row>
    <row r="7885" spans="1:6" x14ac:dyDescent="0.3">
      <c r="A7885" s="264" t="str">
        <f t="shared" si="123"/>
        <v>Baton RougeLA</v>
      </c>
      <c r="B7885" s="269">
        <v>70810</v>
      </c>
      <c r="C7885" s="270" t="s">
        <v>1497</v>
      </c>
      <c r="D7885" s="270" t="s">
        <v>1492</v>
      </c>
      <c r="E7885" s="277" t="s">
        <v>1497</v>
      </c>
      <c r="F7885" s="279" t="s">
        <v>881</v>
      </c>
    </row>
    <row r="7886" spans="1:6" x14ac:dyDescent="0.3">
      <c r="A7886" s="264" t="str">
        <f t="shared" si="123"/>
        <v>Bossier CityLA</v>
      </c>
      <c r="B7886" s="269">
        <v>71111</v>
      </c>
      <c r="C7886" s="270" t="s">
        <v>5834</v>
      </c>
      <c r="D7886" s="270" t="s">
        <v>1492</v>
      </c>
      <c r="E7886" s="277" t="s">
        <v>1526</v>
      </c>
      <c r="F7886" s="279" t="s">
        <v>881</v>
      </c>
    </row>
    <row r="7887" spans="1:6" x14ac:dyDescent="0.3">
      <c r="A7887" s="264" t="str">
        <f t="shared" si="123"/>
        <v>LafayetteLA</v>
      </c>
      <c r="B7887" s="269">
        <v>70508</v>
      </c>
      <c r="C7887" s="270" t="s">
        <v>1297</v>
      </c>
      <c r="D7887" s="270" t="s">
        <v>1492</v>
      </c>
      <c r="E7887" s="277" t="s">
        <v>1297</v>
      </c>
      <c r="F7887" s="279" t="s">
        <v>881</v>
      </c>
    </row>
    <row r="7888" spans="1:6" x14ac:dyDescent="0.3">
      <c r="A7888" s="264" t="str">
        <f t="shared" si="123"/>
        <v>New OrleansLA</v>
      </c>
      <c r="B7888" s="269">
        <v>70115</v>
      </c>
      <c r="C7888" s="270" t="s">
        <v>5831</v>
      </c>
      <c r="D7888" s="270" t="s">
        <v>1492</v>
      </c>
      <c r="E7888" s="277" t="s">
        <v>1520</v>
      </c>
      <c r="F7888" s="279" t="s">
        <v>881</v>
      </c>
    </row>
    <row r="7889" spans="1:6" x14ac:dyDescent="0.3">
      <c r="A7889" s="264" t="str">
        <f t="shared" si="123"/>
        <v>GonzalesLA</v>
      </c>
      <c r="B7889" s="269">
        <v>70737</v>
      </c>
      <c r="C7889" s="270" t="s">
        <v>2919</v>
      </c>
      <c r="D7889" s="270" t="s">
        <v>1492</v>
      </c>
      <c r="E7889" s="277" t="s">
        <v>1497</v>
      </c>
      <c r="F7889" s="279" t="s">
        <v>881</v>
      </c>
    </row>
    <row r="7890" spans="1:6" x14ac:dyDescent="0.3">
      <c r="A7890" s="264" t="str">
        <f t="shared" si="123"/>
        <v>PrairievilleLA</v>
      </c>
      <c r="B7890" s="269">
        <v>70769</v>
      </c>
      <c r="C7890" s="270" t="s">
        <v>5835</v>
      </c>
      <c r="D7890" s="270" t="s">
        <v>1492</v>
      </c>
      <c r="E7890" s="277" t="s">
        <v>1497</v>
      </c>
      <c r="F7890" s="279" t="s">
        <v>881</v>
      </c>
    </row>
    <row r="7891" spans="1:6" x14ac:dyDescent="0.3">
      <c r="A7891" s="264" t="str">
        <f t="shared" si="123"/>
        <v>CovingtonLA</v>
      </c>
      <c r="B7891" s="269">
        <v>70433</v>
      </c>
      <c r="C7891" s="270" t="s">
        <v>3967</v>
      </c>
      <c r="D7891" s="270" t="s">
        <v>1492</v>
      </c>
      <c r="E7891" s="277" t="s">
        <v>1520</v>
      </c>
      <c r="F7891" s="279" t="s">
        <v>881</v>
      </c>
    </row>
    <row r="7892" spans="1:6" x14ac:dyDescent="0.3">
      <c r="A7892" s="264" t="str">
        <f t="shared" si="123"/>
        <v>MetairieLA</v>
      </c>
      <c r="B7892" s="269">
        <v>70003</v>
      </c>
      <c r="C7892" s="270" t="s">
        <v>5832</v>
      </c>
      <c r="D7892" s="270" t="s">
        <v>1492</v>
      </c>
      <c r="E7892" s="277" t="s">
        <v>1520</v>
      </c>
      <c r="F7892" s="279" t="s">
        <v>881</v>
      </c>
    </row>
    <row r="7893" spans="1:6" x14ac:dyDescent="0.3">
      <c r="A7893" s="264" t="str">
        <f t="shared" si="123"/>
        <v>Baton RougeLA</v>
      </c>
      <c r="B7893" s="269">
        <v>70808</v>
      </c>
      <c r="C7893" s="270" t="s">
        <v>1497</v>
      </c>
      <c r="D7893" s="270" t="s">
        <v>1492</v>
      </c>
      <c r="E7893" s="277" t="s">
        <v>1497</v>
      </c>
      <c r="F7893" s="279" t="s">
        <v>881</v>
      </c>
    </row>
    <row r="7894" spans="1:6" x14ac:dyDescent="0.3">
      <c r="A7894" s="264" t="str">
        <f t="shared" si="123"/>
        <v>Lake CharlesLA</v>
      </c>
      <c r="B7894" s="269">
        <v>70605</v>
      </c>
      <c r="C7894" s="270" t="s">
        <v>1512</v>
      </c>
      <c r="D7894" s="270" t="s">
        <v>1492</v>
      </c>
      <c r="E7894" s="277" t="s">
        <v>1512</v>
      </c>
      <c r="F7894" s="279" t="s">
        <v>881</v>
      </c>
    </row>
    <row r="7895" spans="1:6" x14ac:dyDescent="0.3">
      <c r="A7895" s="264" t="str">
        <f t="shared" si="123"/>
        <v>New IberiaLA</v>
      </c>
      <c r="B7895" s="269">
        <v>70560</v>
      </c>
      <c r="C7895" s="270" t="s">
        <v>5836</v>
      </c>
      <c r="D7895" s="270" t="s">
        <v>1492</v>
      </c>
      <c r="E7895" s="277" t="s">
        <v>1297</v>
      </c>
      <c r="F7895" s="279" t="s">
        <v>881</v>
      </c>
    </row>
    <row r="7896" spans="1:6" x14ac:dyDescent="0.3">
      <c r="A7896" s="264" t="str">
        <f t="shared" si="123"/>
        <v>OpelousasLA</v>
      </c>
      <c r="B7896" s="269">
        <v>70570</v>
      </c>
      <c r="C7896" s="270" t="s">
        <v>1522</v>
      </c>
      <c r="D7896" s="270" t="s">
        <v>1492</v>
      </c>
      <c r="E7896" s="277" t="s">
        <v>1522</v>
      </c>
      <c r="F7896" s="279" t="s">
        <v>881</v>
      </c>
    </row>
    <row r="7897" spans="1:6" x14ac:dyDescent="0.3">
      <c r="A7897" s="264" t="str">
        <f t="shared" si="123"/>
        <v>New OrleansLA</v>
      </c>
      <c r="B7897" s="269">
        <v>70118</v>
      </c>
      <c r="C7897" s="270" t="s">
        <v>5831</v>
      </c>
      <c r="D7897" s="270" t="s">
        <v>1492</v>
      </c>
      <c r="E7897" s="277" t="s">
        <v>1520</v>
      </c>
      <c r="F7897" s="279" t="s">
        <v>881</v>
      </c>
    </row>
    <row r="7898" spans="1:6" x14ac:dyDescent="0.3">
      <c r="A7898" s="264" t="str">
        <f t="shared" si="123"/>
        <v>SlidellLA</v>
      </c>
      <c r="B7898" s="269">
        <v>70458</v>
      </c>
      <c r="C7898" s="270" t="s">
        <v>5837</v>
      </c>
      <c r="D7898" s="270" t="s">
        <v>1492</v>
      </c>
      <c r="E7898" s="277" t="s">
        <v>1520</v>
      </c>
      <c r="F7898" s="279" t="s">
        <v>881</v>
      </c>
    </row>
    <row r="7899" spans="1:6" x14ac:dyDescent="0.3">
      <c r="A7899" s="264" t="str">
        <f t="shared" si="123"/>
        <v>MonroeLA</v>
      </c>
      <c r="B7899" s="269">
        <v>71203</v>
      </c>
      <c r="C7899" s="270" t="s">
        <v>1514</v>
      </c>
      <c r="D7899" s="270" t="s">
        <v>1492</v>
      </c>
      <c r="E7899" s="277" t="s">
        <v>1514</v>
      </c>
      <c r="F7899" s="279" t="s">
        <v>881</v>
      </c>
    </row>
    <row r="7900" spans="1:6" x14ac:dyDescent="0.3">
      <c r="A7900" s="264" t="str">
        <f t="shared" si="123"/>
        <v>New OrleansLA</v>
      </c>
      <c r="B7900" s="269">
        <v>70122</v>
      </c>
      <c r="C7900" s="270" t="s">
        <v>5831</v>
      </c>
      <c r="D7900" s="270" t="s">
        <v>1492</v>
      </c>
      <c r="E7900" s="277" t="s">
        <v>1520</v>
      </c>
      <c r="F7900" s="279" t="s">
        <v>881</v>
      </c>
    </row>
    <row r="7901" spans="1:6" x14ac:dyDescent="0.3">
      <c r="A7901" s="264" t="str">
        <f t="shared" si="123"/>
        <v>GretnaLA</v>
      </c>
      <c r="B7901" s="269">
        <v>70056</v>
      </c>
      <c r="C7901" s="270" t="s">
        <v>3926</v>
      </c>
      <c r="D7901" s="270" t="s">
        <v>1492</v>
      </c>
      <c r="E7901" s="277" t="s">
        <v>1520</v>
      </c>
      <c r="F7901" s="279" t="s">
        <v>881</v>
      </c>
    </row>
    <row r="7902" spans="1:6" x14ac:dyDescent="0.3">
      <c r="A7902" s="264" t="str">
        <f t="shared" si="123"/>
        <v>New OrleansLA</v>
      </c>
      <c r="B7902" s="269">
        <v>70117</v>
      </c>
      <c r="C7902" s="270" t="s">
        <v>5831</v>
      </c>
      <c r="D7902" s="270" t="s">
        <v>1492</v>
      </c>
      <c r="E7902" s="277" t="s">
        <v>1520</v>
      </c>
      <c r="F7902" s="279" t="s">
        <v>881</v>
      </c>
    </row>
    <row r="7903" spans="1:6" x14ac:dyDescent="0.3">
      <c r="A7903" s="264" t="str">
        <f t="shared" si="123"/>
        <v>HarveyLA</v>
      </c>
      <c r="B7903" s="269">
        <v>70058</v>
      </c>
      <c r="C7903" s="270" t="s">
        <v>4473</v>
      </c>
      <c r="D7903" s="270" t="s">
        <v>1492</v>
      </c>
      <c r="E7903" s="277" t="s">
        <v>1520</v>
      </c>
      <c r="F7903" s="279" t="s">
        <v>881</v>
      </c>
    </row>
    <row r="7904" spans="1:6" x14ac:dyDescent="0.3">
      <c r="A7904" s="264" t="str">
        <f t="shared" si="123"/>
        <v>West MonroeLA</v>
      </c>
      <c r="B7904" s="269">
        <v>71291</v>
      </c>
      <c r="C7904" s="270" t="s">
        <v>5838</v>
      </c>
      <c r="D7904" s="270" t="s">
        <v>1492</v>
      </c>
      <c r="E7904" s="277" t="s">
        <v>1514</v>
      </c>
      <c r="F7904" s="279" t="s">
        <v>881</v>
      </c>
    </row>
    <row r="7905" spans="1:6" x14ac:dyDescent="0.3">
      <c r="A7905" s="264" t="str">
        <f t="shared" si="123"/>
        <v>Lake CharlesLA</v>
      </c>
      <c r="B7905" s="269">
        <v>70601</v>
      </c>
      <c r="C7905" s="270" t="s">
        <v>1512</v>
      </c>
      <c r="D7905" s="270" t="s">
        <v>1492</v>
      </c>
      <c r="E7905" s="277" t="s">
        <v>1512</v>
      </c>
      <c r="F7905" s="279" t="s">
        <v>881</v>
      </c>
    </row>
    <row r="7906" spans="1:6" x14ac:dyDescent="0.3">
      <c r="A7906" s="264" t="str">
        <f t="shared" si="123"/>
        <v>ShreveportLA</v>
      </c>
      <c r="B7906" s="269">
        <v>71106</v>
      </c>
      <c r="C7906" s="270" t="s">
        <v>5839</v>
      </c>
      <c r="D7906" s="270" t="s">
        <v>1492</v>
      </c>
      <c r="E7906" s="277" t="s">
        <v>1526</v>
      </c>
      <c r="F7906" s="279" t="s">
        <v>881</v>
      </c>
    </row>
    <row r="7907" spans="1:6" x14ac:dyDescent="0.3">
      <c r="A7907" s="264" t="str">
        <f t="shared" si="123"/>
        <v>PinevilleLA</v>
      </c>
      <c r="B7907" s="269">
        <v>71360</v>
      </c>
      <c r="C7907" s="270" t="s">
        <v>5706</v>
      </c>
      <c r="D7907" s="270" t="s">
        <v>1492</v>
      </c>
      <c r="E7907" s="277" t="s">
        <v>1359</v>
      </c>
      <c r="F7907" s="279" t="s">
        <v>881</v>
      </c>
    </row>
    <row r="7908" spans="1:6" x14ac:dyDescent="0.3">
      <c r="A7908" s="264" t="str">
        <f t="shared" si="123"/>
        <v>Baton RougeLA</v>
      </c>
      <c r="B7908" s="269">
        <v>70817</v>
      </c>
      <c r="C7908" s="270" t="s">
        <v>1497</v>
      </c>
      <c r="D7908" s="270" t="s">
        <v>1492</v>
      </c>
      <c r="E7908" s="277" t="s">
        <v>1497</v>
      </c>
      <c r="F7908" s="279" t="s">
        <v>881</v>
      </c>
    </row>
    <row r="7909" spans="1:6" x14ac:dyDescent="0.3">
      <c r="A7909" s="264" t="str">
        <f t="shared" si="123"/>
        <v>Baton RougeLA</v>
      </c>
      <c r="B7909" s="269">
        <v>70806</v>
      </c>
      <c r="C7909" s="270" t="s">
        <v>1497</v>
      </c>
      <c r="D7909" s="270" t="s">
        <v>1492</v>
      </c>
      <c r="E7909" s="277" t="s">
        <v>1497</v>
      </c>
      <c r="F7909" s="279" t="s">
        <v>881</v>
      </c>
    </row>
    <row r="7910" spans="1:6" x14ac:dyDescent="0.3">
      <c r="A7910" s="264" t="str">
        <f t="shared" si="123"/>
        <v>RustonLA</v>
      </c>
      <c r="B7910" s="269">
        <v>71270</v>
      </c>
      <c r="C7910" s="270" t="s">
        <v>1524</v>
      </c>
      <c r="D7910" s="270" t="s">
        <v>1492</v>
      </c>
      <c r="E7910" s="277" t="s">
        <v>1524</v>
      </c>
      <c r="F7910" s="279" t="s">
        <v>881</v>
      </c>
    </row>
    <row r="7911" spans="1:6" x14ac:dyDescent="0.3">
      <c r="A7911" s="264" t="str">
        <f t="shared" si="123"/>
        <v>Bossier CityLA</v>
      </c>
      <c r="B7911" s="269">
        <v>71112</v>
      </c>
      <c r="C7911" s="270" t="s">
        <v>5834</v>
      </c>
      <c r="D7911" s="270" t="s">
        <v>1492</v>
      </c>
      <c r="E7911" s="277" t="s">
        <v>1526</v>
      </c>
      <c r="F7911" s="279" t="s">
        <v>881</v>
      </c>
    </row>
    <row r="7912" spans="1:6" x14ac:dyDescent="0.3">
      <c r="A7912" s="264" t="str">
        <f t="shared" si="123"/>
        <v>PonchatoulaLA</v>
      </c>
      <c r="B7912" s="269">
        <v>70454</v>
      </c>
      <c r="C7912" s="270" t="s">
        <v>5840</v>
      </c>
      <c r="D7912" s="270" t="s">
        <v>1492</v>
      </c>
      <c r="E7912" s="277" t="s">
        <v>1505</v>
      </c>
      <c r="F7912" s="279" t="s">
        <v>881</v>
      </c>
    </row>
    <row r="7913" spans="1:6" x14ac:dyDescent="0.3">
      <c r="A7913" s="264" t="str">
        <f t="shared" si="123"/>
        <v>River RidgeLA</v>
      </c>
      <c r="B7913" s="269">
        <v>70123</v>
      </c>
      <c r="C7913" s="270" t="s">
        <v>5841</v>
      </c>
      <c r="D7913" s="270" t="s">
        <v>1492</v>
      </c>
      <c r="E7913" s="277" t="s">
        <v>1520</v>
      </c>
      <c r="F7913" s="279" t="s">
        <v>881</v>
      </c>
    </row>
    <row r="7914" spans="1:6" x14ac:dyDescent="0.3">
      <c r="A7914" s="264" t="str">
        <f t="shared" si="123"/>
        <v>ShreveportLA</v>
      </c>
      <c r="B7914" s="269">
        <v>71107</v>
      </c>
      <c r="C7914" s="270" t="s">
        <v>5839</v>
      </c>
      <c r="D7914" s="270" t="s">
        <v>1492</v>
      </c>
      <c r="E7914" s="277" t="s">
        <v>1526</v>
      </c>
      <c r="F7914" s="279" t="s">
        <v>881</v>
      </c>
    </row>
    <row r="7915" spans="1:6" x14ac:dyDescent="0.3">
      <c r="A7915" s="264" t="str">
        <f t="shared" si="123"/>
        <v>La PlaceLA</v>
      </c>
      <c r="B7915" s="269">
        <v>70068</v>
      </c>
      <c r="C7915" s="270" t="s">
        <v>5842</v>
      </c>
      <c r="D7915" s="270" t="s">
        <v>1492</v>
      </c>
      <c r="E7915" s="277" t="s">
        <v>1520</v>
      </c>
      <c r="F7915" s="279" t="s">
        <v>881</v>
      </c>
    </row>
    <row r="7916" spans="1:6" x14ac:dyDescent="0.3">
      <c r="A7916" s="264" t="str">
        <f t="shared" si="123"/>
        <v>Baton RougeLA</v>
      </c>
      <c r="B7916" s="269">
        <v>70809</v>
      </c>
      <c r="C7916" s="270" t="s">
        <v>1497</v>
      </c>
      <c r="D7916" s="270" t="s">
        <v>1492</v>
      </c>
      <c r="E7916" s="277" t="s">
        <v>1497</v>
      </c>
      <c r="F7916" s="279" t="s">
        <v>881</v>
      </c>
    </row>
    <row r="7917" spans="1:6" x14ac:dyDescent="0.3">
      <c r="A7917" s="264" t="str">
        <f t="shared" si="123"/>
        <v>WestwegoLA</v>
      </c>
      <c r="B7917" s="269">
        <v>70094</v>
      </c>
      <c r="C7917" s="270" t="s">
        <v>5843</v>
      </c>
      <c r="D7917" s="270" t="s">
        <v>1492</v>
      </c>
      <c r="E7917" s="277" t="s">
        <v>1520</v>
      </c>
      <c r="F7917" s="279" t="s">
        <v>881</v>
      </c>
    </row>
    <row r="7918" spans="1:6" x14ac:dyDescent="0.3">
      <c r="A7918" s="264" t="str">
        <f t="shared" si="123"/>
        <v>LafayetteLA</v>
      </c>
      <c r="B7918" s="269">
        <v>70501</v>
      </c>
      <c r="C7918" s="270" t="s">
        <v>1297</v>
      </c>
      <c r="D7918" s="270" t="s">
        <v>1492</v>
      </c>
      <c r="E7918" s="277" t="s">
        <v>1297</v>
      </c>
      <c r="F7918" s="279" t="s">
        <v>881</v>
      </c>
    </row>
    <row r="7919" spans="1:6" x14ac:dyDescent="0.3">
      <c r="A7919" s="264" t="str">
        <f t="shared" si="123"/>
        <v>MetairieLA</v>
      </c>
      <c r="B7919" s="269">
        <v>70005</v>
      </c>
      <c r="C7919" s="270" t="s">
        <v>5832</v>
      </c>
      <c r="D7919" s="270" t="s">
        <v>1492</v>
      </c>
      <c r="E7919" s="277" t="s">
        <v>1520</v>
      </c>
      <c r="F7919" s="279" t="s">
        <v>881</v>
      </c>
    </row>
    <row r="7920" spans="1:6" x14ac:dyDescent="0.3">
      <c r="A7920" s="264" t="str">
        <f t="shared" si="123"/>
        <v>Lake CharlesLA</v>
      </c>
      <c r="B7920" s="269">
        <v>70607</v>
      </c>
      <c r="C7920" s="270" t="s">
        <v>1512</v>
      </c>
      <c r="D7920" s="270" t="s">
        <v>1492</v>
      </c>
      <c r="E7920" s="277" t="s">
        <v>1512</v>
      </c>
      <c r="F7920" s="279" t="s">
        <v>881</v>
      </c>
    </row>
    <row r="7921" spans="1:6" x14ac:dyDescent="0.3">
      <c r="A7921" s="264" t="str">
        <f t="shared" si="123"/>
        <v>HoumaLA</v>
      </c>
      <c r="B7921" s="269">
        <v>70364</v>
      </c>
      <c r="C7921" s="270" t="s">
        <v>5844</v>
      </c>
      <c r="D7921" s="270" t="s">
        <v>1492</v>
      </c>
      <c r="E7921" s="277" t="s">
        <v>1507</v>
      </c>
      <c r="F7921" s="279" t="s">
        <v>881</v>
      </c>
    </row>
    <row r="7922" spans="1:6" x14ac:dyDescent="0.3">
      <c r="A7922" s="264" t="str">
        <f t="shared" si="123"/>
        <v>LafayetteLA</v>
      </c>
      <c r="B7922" s="269">
        <v>70503</v>
      </c>
      <c r="C7922" s="270" t="s">
        <v>1297</v>
      </c>
      <c r="D7922" s="270" t="s">
        <v>1492</v>
      </c>
      <c r="E7922" s="277" t="s">
        <v>1297</v>
      </c>
      <c r="F7922" s="279" t="s">
        <v>881</v>
      </c>
    </row>
    <row r="7923" spans="1:6" x14ac:dyDescent="0.3">
      <c r="A7923" s="264" t="str">
        <f t="shared" si="123"/>
        <v>HammondLA</v>
      </c>
      <c r="B7923" s="269">
        <v>70403</v>
      </c>
      <c r="C7923" s="270" t="s">
        <v>1505</v>
      </c>
      <c r="D7923" s="270" t="s">
        <v>1492</v>
      </c>
      <c r="E7923" s="277" t="s">
        <v>1505</v>
      </c>
      <c r="F7923" s="279" t="s">
        <v>881</v>
      </c>
    </row>
    <row r="7924" spans="1:6" x14ac:dyDescent="0.3">
      <c r="A7924" s="264" t="str">
        <f t="shared" si="123"/>
        <v>New OrleansLA</v>
      </c>
      <c r="B7924" s="269">
        <v>70126</v>
      </c>
      <c r="C7924" s="270" t="s">
        <v>5831</v>
      </c>
      <c r="D7924" s="270" t="s">
        <v>1492</v>
      </c>
      <c r="E7924" s="277" t="s">
        <v>1520</v>
      </c>
      <c r="F7924" s="279" t="s">
        <v>881</v>
      </c>
    </row>
    <row r="7925" spans="1:6" x14ac:dyDescent="0.3">
      <c r="A7925" s="264" t="str">
        <f t="shared" si="123"/>
        <v>SulphurLA</v>
      </c>
      <c r="B7925" s="269">
        <v>70663</v>
      </c>
      <c r="C7925" s="270" t="s">
        <v>5819</v>
      </c>
      <c r="D7925" s="270" t="s">
        <v>1492</v>
      </c>
      <c r="E7925" s="277" t="s">
        <v>1512</v>
      </c>
      <c r="F7925" s="279" t="s">
        <v>881</v>
      </c>
    </row>
    <row r="7926" spans="1:6" x14ac:dyDescent="0.3">
      <c r="A7926" s="264" t="str">
        <f t="shared" si="123"/>
        <v>Baton RougeLA</v>
      </c>
      <c r="B7926" s="269">
        <v>70802</v>
      </c>
      <c r="C7926" s="270" t="s">
        <v>1497</v>
      </c>
      <c r="D7926" s="270" t="s">
        <v>1492</v>
      </c>
      <c r="E7926" s="277" t="s">
        <v>1497</v>
      </c>
      <c r="F7926" s="279" t="s">
        <v>881</v>
      </c>
    </row>
    <row r="7927" spans="1:6" x14ac:dyDescent="0.3">
      <c r="A7927" s="264" t="str">
        <f t="shared" si="123"/>
        <v>NatchitochesLA</v>
      </c>
      <c r="B7927" s="269">
        <v>71457</v>
      </c>
      <c r="C7927" s="270" t="s">
        <v>1519</v>
      </c>
      <c r="D7927" s="270" t="s">
        <v>1492</v>
      </c>
      <c r="E7927" s="277" t="s">
        <v>1519</v>
      </c>
      <c r="F7927" s="279" t="s">
        <v>881</v>
      </c>
    </row>
    <row r="7928" spans="1:6" x14ac:dyDescent="0.3">
      <c r="A7928" s="264" t="str">
        <f t="shared" si="123"/>
        <v>HoumaLA</v>
      </c>
      <c r="B7928" s="269">
        <v>70360</v>
      </c>
      <c r="C7928" s="270" t="s">
        <v>5844</v>
      </c>
      <c r="D7928" s="270" t="s">
        <v>1492</v>
      </c>
      <c r="E7928" s="277" t="s">
        <v>1507</v>
      </c>
      <c r="F7928" s="279" t="s">
        <v>881</v>
      </c>
    </row>
    <row r="7929" spans="1:6" x14ac:dyDescent="0.3">
      <c r="A7929" s="264" t="str">
        <f t="shared" si="123"/>
        <v>ZacharyLA</v>
      </c>
      <c r="B7929" s="269">
        <v>70791</v>
      </c>
      <c r="C7929" s="270" t="s">
        <v>5845</v>
      </c>
      <c r="D7929" s="270" t="s">
        <v>1492</v>
      </c>
      <c r="E7929" s="277" t="s">
        <v>1497</v>
      </c>
      <c r="F7929" s="279" t="s">
        <v>881</v>
      </c>
    </row>
    <row r="7930" spans="1:6" x14ac:dyDescent="0.3">
      <c r="A7930" s="264" t="str">
        <f t="shared" si="123"/>
        <v>Baton RougeLA</v>
      </c>
      <c r="B7930" s="269">
        <v>70815</v>
      </c>
      <c r="C7930" s="270" t="s">
        <v>1497</v>
      </c>
      <c r="D7930" s="270" t="s">
        <v>1492</v>
      </c>
      <c r="E7930" s="277" t="s">
        <v>1497</v>
      </c>
      <c r="F7930" s="279" t="s">
        <v>881</v>
      </c>
    </row>
    <row r="7931" spans="1:6" x14ac:dyDescent="0.3">
      <c r="A7931" s="264" t="str">
        <f t="shared" si="123"/>
        <v>SlidellLA</v>
      </c>
      <c r="B7931" s="269">
        <v>70461</v>
      </c>
      <c r="C7931" s="270" t="s">
        <v>5837</v>
      </c>
      <c r="D7931" s="270" t="s">
        <v>1492</v>
      </c>
      <c r="E7931" s="277" t="s">
        <v>1520</v>
      </c>
      <c r="F7931" s="279" t="s">
        <v>881</v>
      </c>
    </row>
    <row r="7932" spans="1:6" x14ac:dyDescent="0.3">
      <c r="A7932" s="264" t="str">
        <f t="shared" si="123"/>
        <v>Breaux BridgeLA</v>
      </c>
      <c r="B7932" s="269">
        <v>70517</v>
      </c>
      <c r="C7932" s="270" t="s">
        <v>5846</v>
      </c>
      <c r="D7932" s="270" t="s">
        <v>1492</v>
      </c>
      <c r="E7932" s="277" t="s">
        <v>1297</v>
      </c>
      <c r="F7932" s="279" t="s">
        <v>881</v>
      </c>
    </row>
    <row r="7933" spans="1:6" x14ac:dyDescent="0.3">
      <c r="A7933" s="264" t="str">
        <f t="shared" si="123"/>
        <v>ShreveportLA</v>
      </c>
      <c r="B7933" s="269">
        <v>71105</v>
      </c>
      <c r="C7933" s="270" t="s">
        <v>5839</v>
      </c>
      <c r="D7933" s="270" t="s">
        <v>1492</v>
      </c>
      <c r="E7933" s="277" t="s">
        <v>1526</v>
      </c>
      <c r="F7933" s="279" t="s">
        <v>881</v>
      </c>
    </row>
    <row r="7934" spans="1:6" x14ac:dyDescent="0.3">
      <c r="A7934" s="264" t="str">
        <f t="shared" si="123"/>
        <v>DeridderLA</v>
      </c>
      <c r="B7934" s="269">
        <v>70634</v>
      </c>
      <c r="C7934" s="270" t="s">
        <v>5847</v>
      </c>
      <c r="D7934" s="270" t="s">
        <v>1492</v>
      </c>
      <c r="E7934" s="277" t="s">
        <v>1501</v>
      </c>
      <c r="F7934" s="279" t="s">
        <v>881</v>
      </c>
    </row>
    <row r="7935" spans="1:6" x14ac:dyDescent="0.3">
      <c r="A7935" s="264" t="str">
        <f t="shared" si="123"/>
        <v>YoungsvilleLA</v>
      </c>
      <c r="B7935" s="269">
        <v>70592</v>
      </c>
      <c r="C7935" s="270" t="s">
        <v>5848</v>
      </c>
      <c r="D7935" s="270" t="s">
        <v>1492</v>
      </c>
      <c r="E7935" s="277" t="s">
        <v>1297</v>
      </c>
      <c r="F7935" s="279" t="s">
        <v>881</v>
      </c>
    </row>
    <row r="7936" spans="1:6" x14ac:dyDescent="0.3">
      <c r="A7936" s="264" t="str">
        <f t="shared" si="123"/>
        <v>New OrleansLA</v>
      </c>
      <c r="B7936" s="269">
        <v>70131</v>
      </c>
      <c r="C7936" s="270" t="s">
        <v>5831</v>
      </c>
      <c r="D7936" s="270" t="s">
        <v>1492</v>
      </c>
      <c r="E7936" s="277" t="s">
        <v>1520</v>
      </c>
      <c r="F7936" s="279" t="s">
        <v>881</v>
      </c>
    </row>
    <row r="7937" spans="1:6" x14ac:dyDescent="0.3">
      <c r="A7937" s="264" t="str">
        <f t="shared" si="123"/>
        <v>Baton RougeLA</v>
      </c>
      <c r="B7937" s="269">
        <v>70805</v>
      </c>
      <c r="C7937" s="270" t="s">
        <v>1497</v>
      </c>
      <c r="D7937" s="270" t="s">
        <v>1492</v>
      </c>
      <c r="E7937" s="277" t="s">
        <v>1497</v>
      </c>
      <c r="F7937" s="279" t="s">
        <v>881</v>
      </c>
    </row>
    <row r="7938" spans="1:6" x14ac:dyDescent="0.3">
      <c r="A7938" s="264" t="str">
        <f t="shared" si="123"/>
        <v>New OrleansLA</v>
      </c>
      <c r="B7938" s="269">
        <v>70130</v>
      </c>
      <c r="C7938" s="270" t="s">
        <v>5831</v>
      </c>
      <c r="D7938" s="270" t="s">
        <v>1492</v>
      </c>
      <c r="E7938" s="277" t="s">
        <v>1520</v>
      </c>
      <c r="F7938" s="279" t="s">
        <v>881</v>
      </c>
    </row>
    <row r="7939" spans="1:6" x14ac:dyDescent="0.3">
      <c r="A7939" s="264" t="str">
        <f t="shared" si="123"/>
        <v>New OrleansLA</v>
      </c>
      <c r="B7939" s="269">
        <v>70114</v>
      </c>
      <c r="C7939" s="270" t="s">
        <v>5831</v>
      </c>
      <c r="D7939" s="270" t="s">
        <v>1492</v>
      </c>
      <c r="E7939" s="277" t="s">
        <v>1520</v>
      </c>
      <c r="F7939" s="279" t="s">
        <v>881</v>
      </c>
    </row>
    <row r="7940" spans="1:6" x14ac:dyDescent="0.3">
      <c r="A7940" s="264" t="str">
        <f t="shared" ref="A7940:A8003" si="124">CONCATENATE(C7940,D7940)</f>
        <v>Baton RougeLA</v>
      </c>
      <c r="B7940" s="269">
        <v>70820</v>
      </c>
      <c r="C7940" s="270" t="s">
        <v>1497</v>
      </c>
      <c r="D7940" s="270" t="s">
        <v>1492</v>
      </c>
      <c r="E7940" s="277" t="s">
        <v>1497</v>
      </c>
      <c r="F7940" s="279" t="s">
        <v>881</v>
      </c>
    </row>
    <row r="7941" spans="1:6" x14ac:dyDescent="0.3">
      <c r="A7941" s="264" t="str">
        <f t="shared" si="124"/>
        <v>ShreveportLA</v>
      </c>
      <c r="B7941" s="269">
        <v>71118</v>
      </c>
      <c r="C7941" s="270" t="s">
        <v>5839</v>
      </c>
      <c r="D7941" s="270" t="s">
        <v>1492</v>
      </c>
      <c r="E7941" s="277" t="s">
        <v>1526</v>
      </c>
      <c r="F7941" s="279" t="s">
        <v>881</v>
      </c>
    </row>
    <row r="7942" spans="1:6" x14ac:dyDescent="0.3">
      <c r="A7942" s="264" t="str">
        <f t="shared" si="124"/>
        <v>LeesvilleLA</v>
      </c>
      <c r="B7942" s="269">
        <v>71446</v>
      </c>
      <c r="C7942" s="270" t="s">
        <v>5849</v>
      </c>
      <c r="D7942" s="270" t="s">
        <v>1492</v>
      </c>
      <c r="E7942" s="277" t="s">
        <v>1503</v>
      </c>
      <c r="F7942" s="279" t="s">
        <v>881</v>
      </c>
    </row>
    <row r="7943" spans="1:6" x14ac:dyDescent="0.3">
      <c r="A7943" s="264" t="str">
        <f t="shared" si="124"/>
        <v>AbbevilleLA</v>
      </c>
      <c r="B7943" s="269">
        <v>70510</v>
      </c>
      <c r="C7943" s="270" t="s">
        <v>1276</v>
      </c>
      <c r="D7943" s="270" t="s">
        <v>1492</v>
      </c>
      <c r="E7943" s="277" t="s">
        <v>1297</v>
      </c>
      <c r="F7943" s="279" t="s">
        <v>881</v>
      </c>
    </row>
    <row r="7944" spans="1:6" x14ac:dyDescent="0.3">
      <c r="A7944" s="264" t="str">
        <f t="shared" si="124"/>
        <v>MandevilleLA</v>
      </c>
      <c r="B7944" s="269">
        <v>70448</v>
      </c>
      <c r="C7944" s="270" t="s">
        <v>5850</v>
      </c>
      <c r="D7944" s="270" t="s">
        <v>1492</v>
      </c>
      <c r="E7944" s="277" t="s">
        <v>1520</v>
      </c>
      <c r="F7944" s="279" t="s">
        <v>881</v>
      </c>
    </row>
    <row r="7945" spans="1:6" x14ac:dyDescent="0.3">
      <c r="A7945" s="264" t="str">
        <f t="shared" si="124"/>
        <v>MonroeLA</v>
      </c>
      <c r="B7945" s="269">
        <v>71201</v>
      </c>
      <c r="C7945" s="270" t="s">
        <v>1514</v>
      </c>
      <c r="D7945" s="270" t="s">
        <v>1492</v>
      </c>
      <c r="E7945" s="277" t="s">
        <v>1514</v>
      </c>
      <c r="F7945" s="279" t="s">
        <v>881</v>
      </c>
    </row>
    <row r="7946" spans="1:6" x14ac:dyDescent="0.3">
      <c r="A7946" s="264" t="str">
        <f t="shared" si="124"/>
        <v>New OrleansLA</v>
      </c>
      <c r="B7946" s="269">
        <v>70124</v>
      </c>
      <c r="C7946" s="270" t="s">
        <v>5831</v>
      </c>
      <c r="D7946" s="270" t="s">
        <v>1492</v>
      </c>
      <c r="E7946" s="277" t="s">
        <v>1520</v>
      </c>
      <c r="F7946" s="279" t="s">
        <v>881</v>
      </c>
    </row>
    <row r="7947" spans="1:6" x14ac:dyDescent="0.3">
      <c r="A7947" s="264" t="str">
        <f t="shared" si="124"/>
        <v>New OrleansLA</v>
      </c>
      <c r="B7947" s="269">
        <v>70127</v>
      </c>
      <c r="C7947" s="270" t="s">
        <v>5831</v>
      </c>
      <c r="D7947" s="270" t="s">
        <v>1492</v>
      </c>
      <c r="E7947" s="277" t="s">
        <v>1520</v>
      </c>
      <c r="F7947" s="279" t="s">
        <v>881</v>
      </c>
    </row>
    <row r="7948" spans="1:6" x14ac:dyDescent="0.3">
      <c r="A7948" s="264" t="str">
        <f t="shared" si="124"/>
        <v>HoumaLA</v>
      </c>
      <c r="B7948" s="269">
        <v>70363</v>
      </c>
      <c r="C7948" s="270" t="s">
        <v>5844</v>
      </c>
      <c r="D7948" s="270" t="s">
        <v>1492</v>
      </c>
      <c r="E7948" s="277" t="s">
        <v>1507</v>
      </c>
      <c r="F7948" s="279" t="s">
        <v>881</v>
      </c>
    </row>
    <row r="7949" spans="1:6" x14ac:dyDescent="0.3">
      <c r="A7949" s="264" t="str">
        <f t="shared" si="124"/>
        <v>AlexandriaLA</v>
      </c>
      <c r="B7949" s="269">
        <v>71303</v>
      </c>
      <c r="C7949" s="270" t="s">
        <v>1359</v>
      </c>
      <c r="D7949" s="270" t="s">
        <v>1492</v>
      </c>
      <c r="E7949" s="277" t="s">
        <v>1359</v>
      </c>
      <c r="F7949" s="279" t="s">
        <v>881</v>
      </c>
    </row>
    <row r="7950" spans="1:6" x14ac:dyDescent="0.3">
      <c r="A7950" s="264" t="str">
        <f t="shared" si="124"/>
        <v>BastropLA</v>
      </c>
      <c r="B7950" s="269">
        <v>71220</v>
      </c>
      <c r="C7950" s="270" t="s">
        <v>1495</v>
      </c>
      <c r="D7950" s="270" t="s">
        <v>1492</v>
      </c>
      <c r="E7950" s="277" t="s">
        <v>1495</v>
      </c>
      <c r="F7950" s="279" t="s">
        <v>881</v>
      </c>
    </row>
    <row r="7951" spans="1:6" x14ac:dyDescent="0.3">
      <c r="A7951" s="264" t="str">
        <f t="shared" si="124"/>
        <v>West MonroeLA</v>
      </c>
      <c r="B7951" s="269">
        <v>71292</v>
      </c>
      <c r="C7951" s="270" t="s">
        <v>5838</v>
      </c>
      <c r="D7951" s="270" t="s">
        <v>1492</v>
      </c>
      <c r="E7951" s="277" t="s">
        <v>1514</v>
      </c>
      <c r="F7951" s="279" t="s">
        <v>881</v>
      </c>
    </row>
    <row r="7952" spans="1:6" x14ac:dyDescent="0.3">
      <c r="A7952" s="264" t="str">
        <f t="shared" si="124"/>
        <v>MetairieLA</v>
      </c>
      <c r="B7952" s="269">
        <v>70002</v>
      </c>
      <c r="C7952" s="270" t="s">
        <v>5832</v>
      </c>
      <c r="D7952" s="270" t="s">
        <v>1492</v>
      </c>
      <c r="E7952" s="277" t="s">
        <v>1520</v>
      </c>
      <c r="F7952" s="279" t="s">
        <v>881</v>
      </c>
    </row>
    <row r="7953" spans="1:6" x14ac:dyDescent="0.3">
      <c r="A7953" s="264" t="str">
        <f t="shared" si="124"/>
        <v>MandevilleLA</v>
      </c>
      <c r="B7953" s="269">
        <v>70471</v>
      </c>
      <c r="C7953" s="270" t="s">
        <v>5850</v>
      </c>
      <c r="D7953" s="270" t="s">
        <v>1492</v>
      </c>
      <c r="E7953" s="277" t="s">
        <v>1520</v>
      </c>
      <c r="F7953" s="279" t="s">
        <v>881</v>
      </c>
    </row>
    <row r="7954" spans="1:6" x14ac:dyDescent="0.3">
      <c r="A7954" s="264" t="str">
        <f t="shared" si="124"/>
        <v>WalkerLA</v>
      </c>
      <c r="B7954" s="269">
        <v>70785</v>
      </c>
      <c r="C7954" s="270" t="s">
        <v>4368</v>
      </c>
      <c r="D7954" s="270" t="s">
        <v>1492</v>
      </c>
      <c r="E7954" s="277" t="s">
        <v>1497</v>
      </c>
      <c r="F7954" s="279" t="s">
        <v>881</v>
      </c>
    </row>
    <row r="7955" spans="1:6" x14ac:dyDescent="0.3">
      <c r="A7955" s="264" t="str">
        <f t="shared" si="124"/>
        <v>SlidellLA</v>
      </c>
      <c r="B7955" s="269">
        <v>70460</v>
      </c>
      <c r="C7955" s="270" t="s">
        <v>5837</v>
      </c>
      <c r="D7955" s="270" t="s">
        <v>1492</v>
      </c>
      <c r="E7955" s="277" t="s">
        <v>1520</v>
      </c>
      <c r="F7955" s="279" t="s">
        <v>881</v>
      </c>
    </row>
    <row r="7956" spans="1:6" x14ac:dyDescent="0.3">
      <c r="A7956" s="264" t="str">
        <f t="shared" si="124"/>
        <v>Morgan CityLA</v>
      </c>
      <c r="B7956" s="269">
        <v>70380</v>
      </c>
      <c r="C7956" s="270" t="s">
        <v>1516</v>
      </c>
      <c r="D7956" s="270" t="s">
        <v>1492</v>
      </c>
      <c r="E7956" s="277" t="s">
        <v>1516</v>
      </c>
      <c r="F7956" s="279" t="s">
        <v>881</v>
      </c>
    </row>
    <row r="7957" spans="1:6" x14ac:dyDescent="0.3">
      <c r="A7957" s="264" t="str">
        <f t="shared" si="124"/>
        <v>HammondLA</v>
      </c>
      <c r="B7957" s="269">
        <v>70401</v>
      </c>
      <c r="C7957" s="270" t="s">
        <v>1505</v>
      </c>
      <c r="D7957" s="270" t="s">
        <v>1492</v>
      </c>
      <c r="E7957" s="277" t="s">
        <v>1505</v>
      </c>
      <c r="F7957" s="279" t="s">
        <v>881</v>
      </c>
    </row>
    <row r="7958" spans="1:6" x14ac:dyDescent="0.3">
      <c r="A7958" s="264" t="str">
        <f t="shared" si="124"/>
        <v>ShreveportLA</v>
      </c>
      <c r="B7958" s="269">
        <v>71109</v>
      </c>
      <c r="C7958" s="270" t="s">
        <v>5839</v>
      </c>
      <c r="D7958" s="270" t="s">
        <v>1492</v>
      </c>
      <c r="E7958" s="277" t="s">
        <v>1526</v>
      </c>
      <c r="F7958" s="279" t="s">
        <v>881</v>
      </c>
    </row>
    <row r="7959" spans="1:6" x14ac:dyDescent="0.3">
      <c r="A7959" s="264" t="str">
        <f t="shared" si="124"/>
        <v>HaughtonLA</v>
      </c>
      <c r="B7959" s="269">
        <v>71037</v>
      </c>
      <c r="C7959" s="270" t="s">
        <v>5851</v>
      </c>
      <c r="D7959" s="270" t="s">
        <v>1492</v>
      </c>
      <c r="E7959" s="277" t="s">
        <v>1526</v>
      </c>
      <c r="F7959" s="279" t="s">
        <v>881</v>
      </c>
    </row>
    <row r="7960" spans="1:6" x14ac:dyDescent="0.3">
      <c r="A7960" s="264" t="str">
        <f t="shared" si="124"/>
        <v>AlexandriaLA</v>
      </c>
      <c r="B7960" s="269">
        <v>71301</v>
      </c>
      <c r="C7960" s="270" t="s">
        <v>1359</v>
      </c>
      <c r="D7960" s="270" t="s">
        <v>1492</v>
      </c>
      <c r="E7960" s="277" t="s">
        <v>1359</v>
      </c>
      <c r="F7960" s="279" t="s">
        <v>881</v>
      </c>
    </row>
    <row r="7961" spans="1:6" x14ac:dyDescent="0.3">
      <c r="A7961" s="264" t="str">
        <f t="shared" si="124"/>
        <v>ChalmetteLA</v>
      </c>
      <c r="B7961" s="269">
        <v>70043</v>
      </c>
      <c r="C7961" s="270" t="s">
        <v>5852</v>
      </c>
      <c r="D7961" s="270" t="s">
        <v>1492</v>
      </c>
      <c r="E7961" s="277" t="s">
        <v>1520</v>
      </c>
      <c r="F7961" s="279" t="s">
        <v>881</v>
      </c>
    </row>
    <row r="7962" spans="1:6" x14ac:dyDescent="0.3">
      <c r="A7962" s="264" t="str">
        <f t="shared" si="124"/>
        <v>BogalusaLA</v>
      </c>
      <c r="B7962" s="269">
        <v>70427</v>
      </c>
      <c r="C7962" s="270" t="s">
        <v>1499</v>
      </c>
      <c r="D7962" s="270" t="s">
        <v>1492</v>
      </c>
      <c r="E7962" s="277" t="s">
        <v>1499</v>
      </c>
      <c r="F7962" s="279" t="s">
        <v>881</v>
      </c>
    </row>
    <row r="7963" spans="1:6" x14ac:dyDescent="0.3">
      <c r="A7963" s="264" t="str">
        <f t="shared" si="124"/>
        <v>CarencroLA</v>
      </c>
      <c r="B7963" s="269">
        <v>70520</v>
      </c>
      <c r="C7963" s="270" t="s">
        <v>5853</v>
      </c>
      <c r="D7963" s="270" t="s">
        <v>1492</v>
      </c>
      <c r="E7963" s="277" t="s">
        <v>1297</v>
      </c>
      <c r="F7963" s="279" t="s">
        <v>881</v>
      </c>
    </row>
    <row r="7964" spans="1:6" x14ac:dyDescent="0.3">
      <c r="A7964" s="264" t="str">
        <f t="shared" si="124"/>
        <v>MindenLA</v>
      </c>
      <c r="B7964" s="269">
        <v>71055</v>
      </c>
      <c r="C7964" s="270" t="s">
        <v>4427</v>
      </c>
      <c r="D7964" s="270" t="s">
        <v>1492</v>
      </c>
      <c r="E7964" s="277" t="s">
        <v>1526</v>
      </c>
      <c r="F7964" s="279" t="s">
        <v>881</v>
      </c>
    </row>
    <row r="7965" spans="1:6" x14ac:dyDescent="0.3">
      <c r="A7965" s="264" t="str">
        <f t="shared" si="124"/>
        <v>FranklintonLA</v>
      </c>
      <c r="B7965" s="269">
        <v>70438</v>
      </c>
      <c r="C7965" s="270" t="s">
        <v>5854</v>
      </c>
      <c r="D7965" s="270" t="s">
        <v>1492</v>
      </c>
      <c r="E7965" s="277" t="s">
        <v>1499</v>
      </c>
      <c r="F7965" s="279" t="s">
        <v>881</v>
      </c>
    </row>
    <row r="7966" spans="1:6" x14ac:dyDescent="0.3">
      <c r="A7966" s="264" t="str">
        <f t="shared" si="124"/>
        <v>New OrleansLA</v>
      </c>
      <c r="B7966" s="269">
        <v>70116</v>
      </c>
      <c r="C7966" s="270" t="s">
        <v>5831</v>
      </c>
      <c r="D7966" s="270" t="s">
        <v>1492</v>
      </c>
      <c r="E7966" s="277" t="s">
        <v>1520</v>
      </c>
      <c r="F7966" s="279" t="s">
        <v>881</v>
      </c>
    </row>
    <row r="7967" spans="1:6" x14ac:dyDescent="0.3">
      <c r="A7967" s="264" t="str">
        <f t="shared" si="124"/>
        <v>Lake CharlesLA</v>
      </c>
      <c r="B7967" s="269">
        <v>70611</v>
      </c>
      <c r="C7967" s="270" t="s">
        <v>1512</v>
      </c>
      <c r="D7967" s="270" t="s">
        <v>1492</v>
      </c>
      <c r="E7967" s="277" t="s">
        <v>1512</v>
      </c>
      <c r="F7967" s="279" t="s">
        <v>881</v>
      </c>
    </row>
    <row r="7968" spans="1:6" x14ac:dyDescent="0.3">
      <c r="A7968" s="264" t="str">
        <f t="shared" si="124"/>
        <v>Saint MartinvilleLA</v>
      </c>
      <c r="B7968" s="269">
        <v>70582</v>
      </c>
      <c r="C7968" s="270" t="s">
        <v>5855</v>
      </c>
      <c r="D7968" s="270" t="s">
        <v>1492</v>
      </c>
      <c r="E7968" s="277" t="s">
        <v>1297</v>
      </c>
      <c r="F7968" s="279" t="s">
        <v>881</v>
      </c>
    </row>
    <row r="7969" spans="1:6" x14ac:dyDescent="0.3">
      <c r="A7969" s="264" t="str">
        <f t="shared" si="124"/>
        <v>Denham SpringsLA</v>
      </c>
      <c r="B7969" s="269">
        <v>70706</v>
      </c>
      <c r="C7969" s="270" t="s">
        <v>5828</v>
      </c>
      <c r="D7969" s="270" t="s">
        <v>1492</v>
      </c>
      <c r="E7969" s="277" t="s">
        <v>1497</v>
      </c>
      <c r="F7969" s="279" t="s">
        <v>881</v>
      </c>
    </row>
    <row r="7970" spans="1:6" x14ac:dyDescent="0.3">
      <c r="A7970" s="264" t="str">
        <f t="shared" si="124"/>
        <v>EuniceLA</v>
      </c>
      <c r="B7970" s="269">
        <v>70535</v>
      </c>
      <c r="C7970" s="270" t="s">
        <v>5856</v>
      </c>
      <c r="D7970" s="270" t="s">
        <v>1492</v>
      </c>
      <c r="E7970" s="277" t="s">
        <v>1522</v>
      </c>
      <c r="F7970" s="279" t="s">
        <v>881</v>
      </c>
    </row>
    <row r="7971" spans="1:6" x14ac:dyDescent="0.3">
      <c r="A7971" s="264" t="str">
        <f t="shared" si="124"/>
        <v>CovingtonLA</v>
      </c>
      <c r="B7971" s="269">
        <v>70435</v>
      </c>
      <c r="C7971" s="270" t="s">
        <v>3967</v>
      </c>
      <c r="D7971" s="270" t="s">
        <v>1492</v>
      </c>
      <c r="E7971" s="277" t="s">
        <v>1520</v>
      </c>
      <c r="F7971" s="279" t="s">
        <v>881</v>
      </c>
    </row>
    <row r="7972" spans="1:6" x14ac:dyDescent="0.3">
      <c r="A7972" s="264" t="str">
        <f t="shared" si="124"/>
        <v>CrowleyLA</v>
      </c>
      <c r="B7972" s="269">
        <v>70526</v>
      </c>
      <c r="C7972" s="270" t="s">
        <v>5857</v>
      </c>
      <c r="D7972" s="270" t="s">
        <v>1492</v>
      </c>
      <c r="E7972" s="277" t="s">
        <v>1297</v>
      </c>
      <c r="F7972" s="279" t="s">
        <v>881</v>
      </c>
    </row>
    <row r="7973" spans="1:6" x14ac:dyDescent="0.3">
      <c r="A7973" s="264" t="str">
        <f t="shared" si="124"/>
        <v>New OrleansLA</v>
      </c>
      <c r="B7973" s="269">
        <v>70125</v>
      </c>
      <c r="C7973" s="270" t="s">
        <v>5831</v>
      </c>
      <c r="D7973" s="270" t="s">
        <v>1492</v>
      </c>
      <c r="E7973" s="277" t="s">
        <v>1520</v>
      </c>
      <c r="F7973" s="279" t="s">
        <v>881</v>
      </c>
    </row>
    <row r="7974" spans="1:6" x14ac:dyDescent="0.3">
      <c r="A7974" s="264" t="str">
        <f t="shared" si="124"/>
        <v>LafayetteLA</v>
      </c>
      <c r="B7974" s="269">
        <v>70507</v>
      </c>
      <c r="C7974" s="270" t="s">
        <v>1297</v>
      </c>
      <c r="D7974" s="270" t="s">
        <v>1492</v>
      </c>
      <c r="E7974" s="277" t="s">
        <v>1297</v>
      </c>
      <c r="F7974" s="279" t="s">
        <v>881</v>
      </c>
    </row>
    <row r="7975" spans="1:6" x14ac:dyDescent="0.3">
      <c r="A7975" s="264" t="str">
        <f t="shared" si="124"/>
        <v>New IberiaLA</v>
      </c>
      <c r="B7975" s="269">
        <v>70563</v>
      </c>
      <c r="C7975" s="270" t="s">
        <v>5836</v>
      </c>
      <c r="D7975" s="270" t="s">
        <v>1492</v>
      </c>
      <c r="E7975" s="277" t="s">
        <v>1297</v>
      </c>
      <c r="F7975" s="279" t="s">
        <v>881</v>
      </c>
    </row>
    <row r="7976" spans="1:6" x14ac:dyDescent="0.3">
      <c r="A7976" s="264" t="str">
        <f t="shared" si="124"/>
        <v>ShreveportLA</v>
      </c>
      <c r="B7976" s="269">
        <v>71104</v>
      </c>
      <c r="C7976" s="270" t="s">
        <v>5839</v>
      </c>
      <c r="D7976" s="270" t="s">
        <v>1492</v>
      </c>
      <c r="E7976" s="277" t="s">
        <v>1526</v>
      </c>
      <c r="F7976" s="279" t="s">
        <v>881</v>
      </c>
    </row>
    <row r="7977" spans="1:6" x14ac:dyDescent="0.3">
      <c r="A7977" s="264" t="str">
        <f t="shared" si="124"/>
        <v>ShreveportLA</v>
      </c>
      <c r="B7977" s="269">
        <v>71115</v>
      </c>
      <c r="C7977" s="270" t="s">
        <v>5839</v>
      </c>
      <c r="D7977" s="270" t="s">
        <v>1492</v>
      </c>
      <c r="E7977" s="277" t="s">
        <v>1526</v>
      </c>
      <c r="F7977" s="279" t="s">
        <v>881</v>
      </c>
    </row>
    <row r="7978" spans="1:6" x14ac:dyDescent="0.3">
      <c r="A7978" s="264" t="str">
        <f t="shared" si="124"/>
        <v>ShreveportLA</v>
      </c>
      <c r="B7978" s="269">
        <v>71108</v>
      </c>
      <c r="C7978" s="270" t="s">
        <v>5839</v>
      </c>
      <c r="D7978" s="270" t="s">
        <v>1492</v>
      </c>
      <c r="E7978" s="277" t="s">
        <v>1526</v>
      </c>
      <c r="F7978" s="279" t="s">
        <v>881</v>
      </c>
    </row>
    <row r="7979" spans="1:6" x14ac:dyDescent="0.3">
      <c r="A7979" s="264" t="str">
        <f t="shared" si="124"/>
        <v>BakerLA</v>
      </c>
      <c r="B7979" s="269">
        <v>70714</v>
      </c>
      <c r="C7979" s="270" t="s">
        <v>3190</v>
      </c>
      <c r="D7979" s="270" t="s">
        <v>1492</v>
      </c>
      <c r="E7979" s="277" t="s">
        <v>1497</v>
      </c>
      <c r="F7979" s="279" t="s">
        <v>881</v>
      </c>
    </row>
    <row r="7980" spans="1:6" x14ac:dyDescent="0.3">
      <c r="A7980" s="264" t="str">
        <f t="shared" si="124"/>
        <v>RayneLA</v>
      </c>
      <c r="B7980" s="269">
        <v>70578</v>
      </c>
      <c r="C7980" s="270" t="s">
        <v>5858</v>
      </c>
      <c r="D7980" s="270" t="s">
        <v>1492</v>
      </c>
      <c r="E7980" s="277" t="s">
        <v>1297</v>
      </c>
      <c r="F7980" s="279" t="s">
        <v>881</v>
      </c>
    </row>
    <row r="7981" spans="1:6" x14ac:dyDescent="0.3">
      <c r="A7981" s="264" t="str">
        <f t="shared" si="124"/>
        <v>GretnaLA</v>
      </c>
      <c r="B7981" s="269">
        <v>70053</v>
      </c>
      <c r="C7981" s="270" t="s">
        <v>3926</v>
      </c>
      <c r="D7981" s="270" t="s">
        <v>1492</v>
      </c>
      <c r="E7981" s="277" t="s">
        <v>1520</v>
      </c>
      <c r="F7981" s="279" t="s">
        <v>881</v>
      </c>
    </row>
    <row r="7982" spans="1:6" x14ac:dyDescent="0.3">
      <c r="A7982" s="264" t="str">
        <f t="shared" si="124"/>
        <v>PlaquemineLA</v>
      </c>
      <c r="B7982" s="269">
        <v>70764</v>
      </c>
      <c r="C7982" s="270" t="s">
        <v>5859</v>
      </c>
      <c r="D7982" s="270" t="s">
        <v>1492</v>
      </c>
      <c r="E7982" s="277" t="s">
        <v>1497</v>
      </c>
      <c r="F7982" s="279" t="s">
        <v>881</v>
      </c>
    </row>
    <row r="7983" spans="1:6" x14ac:dyDescent="0.3">
      <c r="A7983" s="264" t="str">
        <f t="shared" si="124"/>
        <v>New OrleansLA</v>
      </c>
      <c r="B7983" s="269">
        <v>70128</v>
      </c>
      <c r="C7983" s="270" t="s">
        <v>5831</v>
      </c>
      <c r="D7983" s="270" t="s">
        <v>1492</v>
      </c>
      <c r="E7983" s="277" t="s">
        <v>1520</v>
      </c>
      <c r="F7983" s="279" t="s">
        <v>881</v>
      </c>
    </row>
    <row r="7984" spans="1:6" x14ac:dyDescent="0.3">
      <c r="A7984" s="264" t="str">
        <f t="shared" si="124"/>
        <v>JenningsLA</v>
      </c>
      <c r="B7984" s="269">
        <v>70546</v>
      </c>
      <c r="C7984" s="270" t="s">
        <v>1509</v>
      </c>
      <c r="D7984" s="270" t="s">
        <v>1492</v>
      </c>
      <c r="E7984" s="277" t="s">
        <v>1509</v>
      </c>
      <c r="F7984" s="279" t="s">
        <v>881</v>
      </c>
    </row>
    <row r="7985" spans="1:6" x14ac:dyDescent="0.3">
      <c r="A7985" s="264" t="str">
        <f t="shared" si="124"/>
        <v>KennerLA</v>
      </c>
      <c r="B7985" s="269">
        <v>70062</v>
      </c>
      <c r="C7985" s="270" t="s">
        <v>5830</v>
      </c>
      <c r="D7985" s="270" t="s">
        <v>1492</v>
      </c>
      <c r="E7985" s="277" t="s">
        <v>1520</v>
      </c>
      <c r="F7985" s="279" t="s">
        <v>881</v>
      </c>
    </row>
    <row r="7986" spans="1:6" x14ac:dyDescent="0.3">
      <c r="A7986" s="264" t="str">
        <f t="shared" si="124"/>
        <v>BroussardLA</v>
      </c>
      <c r="B7986" s="269">
        <v>70518</v>
      </c>
      <c r="C7986" s="270" t="s">
        <v>5860</v>
      </c>
      <c r="D7986" s="270" t="s">
        <v>1492</v>
      </c>
      <c r="E7986" s="277" t="s">
        <v>1297</v>
      </c>
      <c r="F7986" s="279" t="s">
        <v>881</v>
      </c>
    </row>
    <row r="7987" spans="1:6" x14ac:dyDescent="0.3">
      <c r="A7987" s="264" t="str">
        <f t="shared" si="124"/>
        <v>MetairieLA</v>
      </c>
      <c r="B7987" s="269">
        <v>70006</v>
      </c>
      <c r="C7987" s="270" t="s">
        <v>5832</v>
      </c>
      <c r="D7987" s="270" t="s">
        <v>1492</v>
      </c>
      <c r="E7987" s="277" t="s">
        <v>1520</v>
      </c>
      <c r="F7987" s="279" t="s">
        <v>881</v>
      </c>
    </row>
    <row r="7988" spans="1:6" x14ac:dyDescent="0.3">
      <c r="A7988" s="264" t="str">
        <f t="shared" si="124"/>
        <v>Belle ChasseLA</v>
      </c>
      <c r="B7988" s="269">
        <v>70037</v>
      </c>
      <c r="C7988" s="270" t="s">
        <v>5861</v>
      </c>
      <c r="D7988" s="270" t="s">
        <v>1492</v>
      </c>
      <c r="E7988" s="277" t="s">
        <v>1520</v>
      </c>
      <c r="F7988" s="279" t="s">
        <v>881</v>
      </c>
    </row>
    <row r="7989" spans="1:6" x14ac:dyDescent="0.3">
      <c r="A7989" s="264" t="str">
        <f t="shared" si="124"/>
        <v>Port AllenLA</v>
      </c>
      <c r="B7989" s="269">
        <v>70767</v>
      </c>
      <c r="C7989" s="270" t="s">
        <v>5862</v>
      </c>
      <c r="D7989" s="270" t="s">
        <v>1492</v>
      </c>
      <c r="E7989" s="277" t="s">
        <v>1497</v>
      </c>
      <c r="F7989" s="279" t="s">
        <v>881</v>
      </c>
    </row>
    <row r="7990" spans="1:6" x14ac:dyDescent="0.3">
      <c r="A7990" s="264" t="str">
        <f t="shared" si="124"/>
        <v>ShreveportLA</v>
      </c>
      <c r="B7990" s="269">
        <v>71129</v>
      </c>
      <c r="C7990" s="270" t="s">
        <v>5839</v>
      </c>
      <c r="D7990" s="270" t="s">
        <v>1492</v>
      </c>
      <c r="E7990" s="277" t="s">
        <v>1526</v>
      </c>
      <c r="F7990" s="279" t="s">
        <v>881</v>
      </c>
    </row>
    <row r="7991" spans="1:6" x14ac:dyDescent="0.3">
      <c r="A7991" s="264" t="str">
        <f t="shared" si="124"/>
        <v>MadisonvilleLA</v>
      </c>
      <c r="B7991" s="269">
        <v>70447</v>
      </c>
      <c r="C7991" s="270" t="s">
        <v>1473</v>
      </c>
      <c r="D7991" s="270" t="s">
        <v>1492</v>
      </c>
      <c r="E7991" s="277" t="s">
        <v>1520</v>
      </c>
      <c r="F7991" s="279" t="s">
        <v>881</v>
      </c>
    </row>
    <row r="7992" spans="1:6" x14ac:dyDescent="0.3">
      <c r="A7992" s="264" t="str">
        <f t="shared" si="124"/>
        <v>JeffersonLA</v>
      </c>
      <c r="B7992" s="269">
        <v>70121</v>
      </c>
      <c r="C7992" s="270" t="s">
        <v>1179</v>
      </c>
      <c r="D7992" s="270" t="s">
        <v>1492</v>
      </c>
      <c r="E7992" s="277" t="s">
        <v>1520</v>
      </c>
      <c r="F7992" s="279" t="s">
        <v>881</v>
      </c>
    </row>
    <row r="7993" spans="1:6" x14ac:dyDescent="0.3">
      <c r="A7993" s="264" t="str">
        <f t="shared" si="124"/>
        <v>Baton RougeLA</v>
      </c>
      <c r="B7993" s="269">
        <v>70807</v>
      </c>
      <c r="C7993" s="270" t="s">
        <v>1497</v>
      </c>
      <c r="D7993" s="270" t="s">
        <v>1492</v>
      </c>
      <c r="E7993" s="277" t="s">
        <v>1497</v>
      </c>
      <c r="F7993" s="279" t="s">
        <v>881</v>
      </c>
    </row>
    <row r="7994" spans="1:6" x14ac:dyDescent="0.3">
      <c r="A7994" s="264" t="str">
        <f t="shared" si="124"/>
        <v>BentonLA</v>
      </c>
      <c r="B7994" s="269">
        <v>71006</v>
      </c>
      <c r="C7994" s="270" t="s">
        <v>1719</v>
      </c>
      <c r="D7994" s="270" t="s">
        <v>1492</v>
      </c>
      <c r="E7994" s="277" t="s">
        <v>1526</v>
      </c>
      <c r="F7994" s="279" t="s">
        <v>881</v>
      </c>
    </row>
    <row r="7995" spans="1:6" x14ac:dyDescent="0.3">
      <c r="A7995" s="264" t="str">
        <f t="shared" si="124"/>
        <v>AlexandriaLA</v>
      </c>
      <c r="B7995" s="269">
        <v>71302</v>
      </c>
      <c r="C7995" s="270" t="s">
        <v>1359</v>
      </c>
      <c r="D7995" s="270" t="s">
        <v>1492</v>
      </c>
      <c r="E7995" s="277" t="s">
        <v>1359</v>
      </c>
      <c r="F7995" s="279" t="s">
        <v>881</v>
      </c>
    </row>
    <row r="7996" spans="1:6" x14ac:dyDescent="0.3">
      <c r="A7996" s="264" t="str">
        <f t="shared" si="124"/>
        <v>Pearl RiverLA</v>
      </c>
      <c r="B7996" s="269">
        <v>70452</v>
      </c>
      <c r="C7996" s="270" t="s">
        <v>5863</v>
      </c>
      <c r="D7996" s="270" t="s">
        <v>1492</v>
      </c>
      <c r="E7996" s="277" t="s">
        <v>1520</v>
      </c>
      <c r="F7996" s="279" t="s">
        <v>881</v>
      </c>
    </row>
    <row r="7997" spans="1:6" x14ac:dyDescent="0.3">
      <c r="A7997" s="264" t="str">
        <f t="shared" si="124"/>
        <v>RacelandLA</v>
      </c>
      <c r="B7997" s="269">
        <v>70394</v>
      </c>
      <c r="C7997" s="270" t="s">
        <v>5864</v>
      </c>
      <c r="D7997" s="270" t="s">
        <v>1492</v>
      </c>
      <c r="E7997" s="277" t="s">
        <v>1507</v>
      </c>
      <c r="F7997" s="279" t="s">
        <v>881</v>
      </c>
    </row>
    <row r="7998" spans="1:6" x14ac:dyDescent="0.3">
      <c r="A7998" s="264" t="str">
        <f t="shared" si="124"/>
        <v>FranklinLA</v>
      </c>
      <c r="B7998" s="269">
        <v>70538</v>
      </c>
      <c r="C7998" s="270" t="s">
        <v>3539</v>
      </c>
      <c r="D7998" s="270" t="s">
        <v>1492</v>
      </c>
      <c r="E7998" s="277" t="s">
        <v>1516</v>
      </c>
      <c r="F7998" s="279" t="s">
        <v>881</v>
      </c>
    </row>
    <row r="7999" spans="1:6" x14ac:dyDescent="0.3">
      <c r="A7999" s="264" t="str">
        <f t="shared" si="124"/>
        <v>Baton RougeLA</v>
      </c>
      <c r="B7999" s="269">
        <v>70814</v>
      </c>
      <c r="C7999" s="270" t="s">
        <v>1497</v>
      </c>
      <c r="D7999" s="270" t="s">
        <v>1492</v>
      </c>
      <c r="E7999" s="277" t="s">
        <v>1497</v>
      </c>
      <c r="F7999" s="279" t="s">
        <v>881</v>
      </c>
    </row>
    <row r="8000" spans="1:6" x14ac:dyDescent="0.3">
      <c r="A8000" s="264" t="str">
        <f t="shared" si="124"/>
        <v>Church PointLA</v>
      </c>
      <c r="B8000" s="269">
        <v>70525</v>
      </c>
      <c r="C8000" s="270" t="s">
        <v>5865</v>
      </c>
      <c r="D8000" s="270" t="s">
        <v>1492</v>
      </c>
      <c r="E8000" s="277" t="s">
        <v>1297</v>
      </c>
      <c r="F8000" s="279" t="s">
        <v>881</v>
      </c>
    </row>
    <row r="8001" spans="1:6" x14ac:dyDescent="0.3">
      <c r="A8001" s="264" t="str">
        <f t="shared" si="124"/>
        <v>Lake CharlesLA</v>
      </c>
      <c r="B8001" s="269">
        <v>70615</v>
      </c>
      <c r="C8001" s="270" t="s">
        <v>1512</v>
      </c>
      <c r="D8001" s="270" t="s">
        <v>1492</v>
      </c>
      <c r="E8001" s="277" t="s">
        <v>1512</v>
      </c>
      <c r="F8001" s="279" t="s">
        <v>881</v>
      </c>
    </row>
    <row r="8002" spans="1:6" x14ac:dyDescent="0.3">
      <c r="A8002" s="264" t="str">
        <f t="shared" si="124"/>
        <v>ScottLA</v>
      </c>
      <c r="B8002" s="269">
        <v>70583</v>
      </c>
      <c r="C8002" s="270" t="s">
        <v>1887</v>
      </c>
      <c r="D8002" s="270" t="s">
        <v>1492</v>
      </c>
      <c r="E8002" s="277" t="s">
        <v>1297</v>
      </c>
      <c r="F8002" s="279" t="s">
        <v>881</v>
      </c>
    </row>
    <row r="8003" spans="1:6" x14ac:dyDescent="0.3">
      <c r="A8003" s="264" t="str">
        <f t="shared" si="124"/>
        <v>Baton RougeLA</v>
      </c>
      <c r="B8003" s="269">
        <v>70811</v>
      </c>
      <c r="C8003" s="270" t="s">
        <v>1497</v>
      </c>
      <c r="D8003" s="270" t="s">
        <v>1492</v>
      </c>
      <c r="E8003" s="277" t="s">
        <v>1497</v>
      </c>
      <c r="F8003" s="279" t="s">
        <v>881</v>
      </c>
    </row>
    <row r="8004" spans="1:6" x14ac:dyDescent="0.3">
      <c r="A8004" s="264" t="str">
        <f t="shared" ref="A8004:A8067" si="125">CONCATENATE(C8004,D8004)</f>
        <v>LulingLA</v>
      </c>
      <c r="B8004" s="269">
        <v>70070</v>
      </c>
      <c r="C8004" s="270" t="s">
        <v>5866</v>
      </c>
      <c r="D8004" s="270" t="s">
        <v>1492</v>
      </c>
      <c r="E8004" s="277" t="s">
        <v>1520</v>
      </c>
      <c r="F8004" s="279" t="s">
        <v>881</v>
      </c>
    </row>
    <row r="8005" spans="1:6" x14ac:dyDescent="0.3">
      <c r="A8005" s="264" t="str">
        <f t="shared" si="125"/>
        <v>New OrleansLA</v>
      </c>
      <c r="B8005" s="269">
        <v>70113</v>
      </c>
      <c r="C8005" s="270" t="s">
        <v>5831</v>
      </c>
      <c r="D8005" s="270" t="s">
        <v>1492</v>
      </c>
      <c r="E8005" s="277" t="s">
        <v>1520</v>
      </c>
      <c r="F8005" s="279" t="s">
        <v>881</v>
      </c>
    </row>
    <row r="8006" spans="1:6" x14ac:dyDescent="0.3">
      <c r="A8006" s="264" t="str">
        <f t="shared" si="125"/>
        <v>Greenwell SpringsLA</v>
      </c>
      <c r="B8006" s="269">
        <v>70739</v>
      </c>
      <c r="C8006" s="270" t="s">
        <v>5867</v>
      </c>
      <c r="D8006" s="270" t="s">
        <v>1492</v>
      </c>
      <c r="E8006" s="277" t="s">
        <v>1497</v>
      </c>
      <c r="F8006" s="279" t="s">
        <v>881</v>
      </c>
    </row>
    <row r="8007" spans="1:6" x14ac:dyDescent="0.3">
      <c r="A8007" s="264" t="str">
        <f t="shared" si="125"/>
        <v>SulphurLA</v>
      </c>
      <c r="B8007" s="269">
        <v>70665</v>
      </c>
      <c r="C8007" s="270" t="s">
        <v>5819</v>
      </c>
      <c r="D8007" s="270" t="s">
        <v>1492</v>
      </c>
      <c r="E8007" s="277" t="s">
        <v>1512</v>
      </c>
      <c r="F8007" s="279" t="s">
        <v>881</v>
      </c>
    </row>
    <row r="8008" spans="1:6" x14ac:dyDescent="0.3">
      <c r="A8008" s="264" t="str">
        <f t="shared" si="125"/>
        <v>ShreveportLA</v>
      </c>
      <c r="B8008" s="269">
        <v>71119</v>
      </c>
      <c r="C8008" s="270" t="s">
        <v>5839</v>
      </c>
      <c r="D8008" s="270" t="s">
        <v>1492</v>
      </c>
      <c r="E8008" s="277" t="s">
        <v>1526</v>
      </c>
      <c r="F8008" s="279" t="s">
        <v>881</v>
      </c>
    </row>
    <row r="8009" spans="1:6" x14ac:dyDescent="0.3">
      <c r="A8009" s="264" t="str">
        <f t="shared" si="125"/>
        <v>LivingstonLA</v>
      </c>
      <c r="B8009" s="269">
        <v>70754</v>
      </c>
      <c r="C8009" s="270" t="s">
        <v>2844</v>
      </c>
      <c r="D8009" s="270" t="s">
        <v>1492</v>
      </c>
      <c r="E8009" s="277" t="s">
        <v>1497</v>
      </c>
      <c r="F8009" s="279" t="s">
        <v>881</v>
      </c>
    </row>
    <row r="8010" spans="1:6" x14ac:dyDescent="0.3">
      <c r="A8010" s="264" t="str">
        <f t="shared" si="125"/>
        <v>DestrehanLA</v>
      </c>
      <c r="B8010" s="269">
        <v>70047</v>
      </c>
      <c r="C8010" s="270" t="s">
        <v>5868</v>
      </c>
      <c r="D8010" s="270" t="s">
        <v>1492</v>
      </c>
      <c r="E8010" s="277" t="s">
        <v>1520</v>
      </c>
      <c r="F8010" s="279" t="s">
        <v>881</v>
      </c>
    </row>
    <row r="8011" spans="1:6" x14ac:dyDescent="0.3">
      <c r="A8011" s="264" t="str">
        <f t="shared" si="125"/>
        <v>KeithvilleLA</v>
      </c>
      <c r="B8011" s="269">
        <v>71047</v>
      </c>
      <c r="C8011" s="270" t="s">
        <v>5869</v>
      </c>
      <c r="D8011" s="270" t="s">
        <v>1492</v>
      </c>
      <c r="E8011" s="277" t="s">
        <v>1526</v>
      </c>
      <c r="F8011" s="279" t="s">
        <v>881</v>
      </c>
    </row>
    <row r="8012" spans="1:6" x14ac:dyDescent="0.3">
      <c r="A8012" s="264" t="str">
        <f t="shared" si="125"/>
        <v>FarmervilleLA</v>
      </c>
      <c r="B8012" s="269">
        <v>71241</v>
      </c>
      <c r="C8012" s="270" t="s">
        <v>5870</v>
      </c>
      <c r="D8012" s="270" t="s">
        <v>1492</v>
      </c>
      <c r="E8012" s="277" t="s">
        <v>1514</v>
      </c>
      <c r="F8012" s="279" t="s">
        <v>881</v>
      </c>
    </row>
    <row r="8013" spans="1:6" x14ac:dyDescent="0.3">
      <c r="A8013" s="264" t="str">
        <f t="shared" si="125"/>
        <v>MansfieldLA</v>
      </c>
      <c r="B8013" s="269">
        <v>71052</v>
      </c>
      <c r="C8013" s="270" t="s">
        <v>1977</v>
      </c>
      <c r="D8013" s="270" t="s">
        <v>1492</v>
      </c>
      <c r="E8013" s="277" t="s">
        <v>1526</v>
      </c>
      <c r="F8013" s="279" t="s">
        <v>881</v>
      </c>
    </row>
    <row r="8014" spans="1:6" x14ac:dyDescent="0.3">
      <c r="A8014" s="264" t="str">
        <f t="shared" si="125"/>
        <v>KentwoodLA</v>
      </c>
      <c r="B8014" s="269">
        <v>70444</v>
      </c>
      <c r="C8014" s="270" t="s">
        <v>5871</v>
      </c>
      <c r="D8014" s="270" t="s">
        <v>1492</v>
      </c>
      <c r="E8014" s="277" t="s">
        <v>1505</v>
      </c>
      <c r="F8014" s="279" t="s">
        <v>881</v>
      </c>
    </row>
    <row r="8015" spans="1:6" x14ac:dyDescent="0.3">
      <c r="A8015" s="264" t="str">
        <f t="shared" si="125"/>
        <v>DusonLA</v>
      </c>
      <c r="B8015" s="269">
        <v>70529</v>
      </c>
      <c r="C8015" s="270" t="s">
        <v>5872</v>
      </c>
      <c r="D8015" s="270" t="s">
        <v>1492</v>
      </c>
      <c r="E8015" s="277" t="s">
        <v>1297</v>
      </c>
      <c r="F8015" s="279" t="s">
        <v>881</v>
      </c>
    </row>
    <row r="8016" spans="1:6" x14ac:dyDescent="0.3">
      <c r="A8016" s="264" t="str">
        <f t="shared" si="125"/>
        <v>JeaneretteLA</v>
      </c>
      <c r="B8016" s="269">
        <v>70544</v>
      </c>
      <c r="C8016" s="270" t="s">
        <v>5873</v>
      </c>
      <c r="D8016" s="270" t="s">
        <v>1492</v>
      </c>
      <c r="E8016" s="277" t="s">
        <v>1516</v>
      </c>
      <c r="F8016" s="279" t="s">
        <v>881</v>
      </c>
    </row>
    <row r="8017" spans="1:6" x14ac:dyDescent="0.3">
      <c r="A8017" s="264" t="str">
        <f t="shared" si="125"/>
        <v>DonaldsonvilleLA</v>
      </c>
      <c r="B8017" s="269">
        <v>70346</v>
      </c>
      <c r="C8017" s="270" t="s">
        <v>5874</v>
      </c>
      <c r="D8017" s="270" t="s">
        <v>1492</v>
      </c>
      <c r="E8017" s="277" t="s">
        <v>1497</v>
      </c>
      <c r="F8017" s="279" t="s">
        <v>881</v>
      </c>
    </row>
    <row r="8018" spans="1:6" x14ac:dyDescent="0.3">
      <c r="A8018" s="264" t="str">
        <f t="shared" si="125"/>
        <v>LacombeLA</v>
      </c>
      <c r="B8018" s="269">
        <v>70445</v>
      </c>
      <c r="C8018" s="270" t="s">
        <v>5875</v>
      </c>
      <c r="D8018" s="270" t="s">
        <v>1492</v>
      </c>
      <c r="E8018" s="277" t="s">
        <v>1520</v>
      </c>
      <c r="F8018" s="279" t="s">
        <v>881</v>
      </c>
    </row>
    <row r="8019" spans="1:6" x14ac:dyDescent="0.3">
      <c r="A8019" s="264" t="str">
        <f t="shared" si="125"/>
        <v>IowaLA</v>
      </c>
      <c r="B8019" s="269">
        <v>70647</v>
      </c>
      <c r="C8019" s="270" t="s">
        <v>5876</v>
      </c>
      <c r="D8019" s="270" t="s">
        <v>1492</v>
      </c>
      <c r="E8019" s="277" t="s">
        <v>1512</v>
      </c>
      <c r="F8019" s="279" t="s">
        <v>881</v>
      </c>
    </row>
    <row r="8020" spans="1:6" x14ac:dyDescent="0.3">
      <c r="A8020" s="264" t="str">
        <f t="shared" si="125"/>
        <v>KaplanLA</v>
      </c>
      <c r="B8020" s="269">
        <v>70548</v>
      </c>
      <c r="C8020" s="270" t="s">
        <v>5877</v>
      </c>
      <c r="D8020" s="270" t="s">
        <v>1492</v>
      </c>
      <c r="E8020" s="277" t="s">
        <v>1297</v>
      </c>
      <c r="F8020" s="279" t="s">
        <v>881</v>
      </c>
    </row>
    <row r="8021" spans="1:6" x14ac:dyDescent="0.3">
      <c r="A8021" s="264" t="str">
        <f t="shared" si="125"/>
        <v>WestlakeLA</v>
      </c>
      <c r="B8021" s="269">
        <v>70669</v>
      </c>
      <c r="C8021" s="270" t="s">
        <v>5878</v>
      </c>
      <c r="D8021" s="270" t="s">
        <v>1492</v>
      </c>
      <c r="E8021" s="277" t="s">
        <v>1512</v>
      </c>
      <c r="F8021" s="279" t="s">
        <v>881</v>
      </c>
    </row>
    <row r="8022" spans="1:6" x14ac:dyDescent="0.3">
      <c r="A8022" s="264" t="str">
        <f t="shared" si="125"/>
        <v>Saint AmantLA</v>
      </c>
      <c r="B8022" s="269">
        <v>70774</v>
      </c>
      <c r="C8022" s="270" t="s">
        <v>5879</v>
      </c>
      <c r="D8022" s="270" t="s">
        <v>1492</v>
      </c>
      <c r="E8022" s="277" t="s">
        <v>1497</v>
      </c>
      <c r="F8022" s="279" t="s">
        <v>881</v>
      </c>
    </row>
    <row r="8023" spans="1:6" x14ac:dyDescent="0.3">
      <c r="A8023" s="264" t="str">
        <f t="shared" si="125"/>
        <v>New OrleansLA</v>
      </c>
      <c r="B8023" s="269">
        <v>70112</v>
      </c>
      <c r="C8023" s="270" t="s">
        <v>5831</v>
      </c>
      <c r="D8023" s="270" t="s">
        <v>1492</v>
      </c>
      <c r="E8023" s="277" t="s">
        <v>1520</v>
      </c>
      <c r="F8023" s="279" t="s">
        <v>881</v>
      </c>
    </row>
    <row r="8024" spans="1:6" x14ac:dyDescent="0.3">
      <c r="A8024" s="264" t="str">
        <f t="shared" si="125"/>
        <v>Baton RougeLA</v>
      </c>
      <c r="B8024" s="269">
        <v>70818</v>
      </c>
      <c r="C8024" s="270" t="s">
        <v>1497</v>
      </c>
      <c r="D8024" s="270" t="s">
        <v>1492</v>
      </c>
      <c r="E8024" s="277" t="s">
        <v>1497</v>
      </c>
      <c r="F8024" s="279" t="s">
        <v>881</v>
      </c>
    </row>
    <row r="8025" spans="1:6" x14ac:dyDescent="0.3">
      <c r="A8025" s="264" t="str">
        <f t="shared" si="125"/>
        <v>Saint FrancisvilleLA</v>
      </c>
      <c r="B8025" s="269">
        <v>70775</v>
      </c>
      <c r="C8025" s="270" t="s">
        <v>5880</v>
      </c>
      <c r="D8025" s="270" t="s">
        <v>1492</v>
      </c>
      <c r="E8025" s="277" t="s">
        <v>1497</v>
      </c>
      <c r="F8025" s="279" t="s">
        <v>881</v>
      </c>
    </row>
    <row r="8026" spans="1:6" x14ac:dyDescent="0.3">
      <c r="A8026" s="264" t="str">
        <f t="shared" si="125"/>
        <v>Baton RougeLA</v>
      </c>
      <c r="B8026" s="269">
        <v>70812</v>
      </c>
      <c r="C8026" s="270" t="s">
        <v>1497</v>
      </c>
      <c r="D8026" s="270" t="s">
        <v>1492</v>
      </c>
      <c r="E8026" s="277" t="s">
        <v>1497</v>
      </c>
      <c r="F8026" s="279" t="s">
        <v>881</v>
      </c>
    </row>
    <row r="8027" spans="1:6" x14ac:dyDescent="0.3">
      <c r="A8027" s="264" t="str">
        <f t="shared" si="125"/>
        <v>ArnaudvilleLA</v>
      </c>
      <c r="B8027" s="269">
        <v>70512</v>
      </c>
      <c r="C8027" s="270" t="s">
        <v>5881</v>
      </c>
      <c r="D8027" s="270" t="s">
        <v>1492</v>
      </c>
      <c r="E8027" s="277" t="s">
        <v>1522</v>
      </c>
      <c r="F8027" s="279" t="s">
        <v>881</v>
      </c>
    </row>
    <row r="8028" spans="1:6" x14ac:dyDescent="0.3">
      <c r="A8028" s="264" t="str">
        <f t="shared" si="125"/>
        <v>New OrleansLA</v>
      </c>
      <c r="B8028" s="269">
        <v>70129</v>
      </c>
      <c r="C8028" s="270" t="s">
        <v>5831</v>
      </c>
      <c r="D8028" s="270" t="s">
        <v>1492</v>
      </c>
      <c r="E8028" s="277" t="s">
        <v>1520</v>
      </c>
      <c r="F8028" s="279" t="s">
        <v>881</v>
      </c>
    </row>
    <row r="8029" spans="1:6" x14ac:dyDescent="0.3">
      <c r="A8029" s="264" t="str">
        <f t="shared" si="125"/>
        <v>GrayLA</v>
      </c>
      <c r="B8029" s="269">
        <v>70359</v>
      </c>
      <c r="C8029" s="270" t="s">
        <v>4034</v>
      </c>
      <c r="D8029" s="270" t="s">
        <v>1492</v>
      </c>
      <c r="E8029" s="277" t="s">
        <v>1507</v>
      </c>
      <c r="F8029" s="279" t="s">
        <v>881</v>
      </c>
    </row>
    <row r="8030" spans="1:6" x14ac:dyDescent="0.3">
      <c r="A8030" s="264" t="str">
        <f t="shared" si="125"/>
        <v>FerridayLA</v>
      </c>
      <c r="B8030" s="269">
        <v>71334</v>
      </c>
      <c r="C8030" s="270" t="s">
        <v>5882</v>
      </c>
      <c r="D8030" s="270" t="s">
        <v>1492</v>
      </c>
      <c r="E8030" s="277" t="s">
        <v>1518</v>
      </c>
      <c r="F8030" s="279" t="s">
        <v>881</v>
      </c>
    </row>
    <row r="8031" spans="1:6" x14ac:dyDescent="0.3">
      <c r="A8031" s="264" t="str">
        <f t="shared" si="125"/>
        <v>Cut OffLA</v>
      </c>
      <c r="B8031" s="269">
        <v>70345</v>
      </c>
      <c r="C8031" s="270" t="s">
        <v>5883</v>
      </c>
      <c r="D8031" s="270" t="s">
        <v>1492</v>
      </c>
      <c r="E8031" s="277" t="s">
        <v>1507</v>
      </c>
      <c r="F8031" s="279" t="s">
        <v>881</v>
      </c>
    </row>
    <row r="8032" spans="1:6" x14ac:dyDescent="0.3">
      <c r="A8032" s="264" t="str">
        <f t="shared" si="125"/>
        <v>Abita SpringsLA</v>
      </c>
      <c r="B8032" s="269">
        <v>70420</v>
      </c>
      <c r="C8032" s="270" t="s">
        <v>5884</v>
      </c>
      <c r="D8032" s="270" t="s">
        <v>1492</v>
      </c>
      <c r="E8032" s="277" t="s">
        <v>1520</v>
      </c>
      <c r="F8032" s="279" t="s">
        <v>881</v>
      </c>
    </row>
    <row r="8033" spans="1:6" x14ac:dyDescent="0.3">
      <c r="A8033" s="264" t="str">
        <f t="shared" si="125"/>
        <v>TickfawLA</v>
      </c>
      <c r="B8033" s="269">
        <v>70466</v>
      </c>
      <c r="C8033" s="270" t="s">
        <v>5885</v>
      </c>
      <c r="D8033" s="270" t="s">
        <v>1492</v>
      </c>
      <c r="E8033" s="277" t="s">
        <v>1505</v>
      </c>
      <c r="F8033" s="279" t="s">
        <v>881</v>
      </c>
    </row>
    <row r="8034" spans="1:6" x14ac:dyDescent="0.3">
      <c r="A8034" s="264" t="str">
        <f t="shared" si="125"/>
        <v>FolsomLA</v>
      </c>
      <c r="B8034" s="269">
        <v>70437</v>
      </c>
      <c r="C8034" s="270" t="s">
        <v>2470</v>
      </c>
      <c r="D8034" s="270" t="s">
        <v>1492</v>
      </c>
      <c r="E8034" s="277" t="s">
        <v>1520</v>
      </c>
      <c r="F8034" s="279" t="s">
        <v>881</v>
      </c>
    </row>
    <row r="8035" spans="1:6" x14ac:dyDescent="0.3">
      <c r="A8035" s="264" t="str">
        <f t="shared" si="125"/>
        <v>PattersonLA</v>
      </c>
      <c r="B8035" s="269">
        <v>70392</v>
      </c>
      <c r="C8035" s="270" t="s">
        <v>2753</v>
      </c>
      <c r="D8035" s="270" t="s">
        <v>1492</v>
      </c>
      <c r="E8035" s="277" t="s">
        <v>1516</v>
      </c>
      <c r="F8035" s="279" t="s">
        <v>881</v>
      </c>
    </row>
    <row r="8036" spans="1:6" x14ac:dyDescent="0.3">
      <c r="A8036" s="264" t="str">
        <f t="shared" si="125"/>
        <v>MauriceLA</v>
      </c>
      <c r="B8036" s="269">
        <v>70555</v>
      </c>
      <c r="C8036" s="270" t="s">
        <v>5886</v>
      </c>
      <c r="D8036" s="270" t="s">
        <v>1492</v>
      </c>
      <c r="E8036" s="277" t="s">
        <v>1297</v>
      </c>
      <c r="F8036" s="279" t="s">
        <v>881</v>
      </c>
    </row>
    <row r="8037" spans="1:6" x14ac:dyDescent="0.3">
      <c r="A8037" s="264" t="str">
        <f t="shared" si="125"/>
        <v>DequincyLA</v>
      </c>
      <c r="B8037" s="269">
        <v>70633</v>
      </c>
      <c r="C8037" s="270" t="s">
        <v>5887</v>
      </c>
      <c r="D8037" s="270" t="s">
        <v>1492</v>
      </c>
      <c r="E8037" s="277" t="s">
        <v>1512</v>
      </c>
      <c r="F8037" s="279" t="s">
        <v>881</v>
      </c>
    </row>
    <row r="8038" spans="1:6" x14ac:dyDescent="0.3">
      <c r="A8038" s="264" t="str">
        <f t="shared" si="125"/>
        <v>CalhounLA</v>
      </c>
      <c r="B8038" s="269">
        <v>71225</v>
      </c>
      <c r="C8038" s="270" t="s">
        <v>1161</v>
      </c>
      <c r="D8038" s="270" t="s">
        <v>1492</v>
      </c>
      <c r="E8038" s="277" t="s">
        <v>1514</v>
      </c>
      <c r="F8038" s="279" t="s">
        <v>881</v>
      </c>
    </row>
    <row r="8039" spans="1:6" x14ac:dyDescent="0.3">
      <c r="A8039" s="264" t="str">
        <f t="shared" si="125"/>
        <v>VidaliaLA</v>
      </c>
      <c r="B8039" s="269">
        <v>71373</v>
      </c>
      <c r="C8039" s="270" t="s">
        <v>1203</v>
      </c>
      <c r="D8039" s="270" t="s">
        <v>1492</v>
      </c>
      <c r="E8039" s="277" t="s">
        <v>1518</v>
      </c>
      <c r="F8039" s="279" t="s">
        <v>881</v>
      </c>
    </row>
    <row r="8040" spans="1:6" x14ac:dyDescent="0.3">
      <c r="A8040" s="264" t="str">
        <f t="shared" si="125"/>
        <v>New RoadsLA</v>
      </c>
      <c r="B8040" s="269">
        <v>70760</v>
      </c>
      <c r="C8040" s="270" t="s">
        <v>5888</v>
      </c>
      <c r="D8040" s="270" t="s">
        <v>1492</v>
      </c>
      <c r="E8040" s="277" t="s">
        <v>1497</v>
      </c>
      <c r="F8040" s="279" t="s">
        <v>881</v>
      </c>
    </row>
    <row r="8041" spans="1:6" x14ac:dyDescent="0.3">
      <c r="A8041" s="264" t="str">
        <f t="shared" si="125"/>
        <v>SunsetLA</v>
      </c>
      <c r="B8041" s="269">
        <v>70584</v>
      </c>
      <c r="C8041" s="270" t="s">
        <v>5889</v>
      </c>
      <c r="D8041" s="270" t="s">
        <v>1492</v>
      </c>
      <c r="E8041" s="277" t="s">
        <v>1522</v>
      </c>
      <c r="F8041" s="279" t="s">
        <v>881</v>
      </c>
    </row>
    <row r="8042" spans="1:6" x14ac:dyDescent="0.3">
      <c r="A8042" s="264" t="str">
        <f t="shared" si="125"/>
        <v>DevilleLA</v>
      </c>
      <c r="B8042" s="269">
        <v>71328</v>
      </c>
      <c r="C8042" s="270" t="s">
        <v>5890</v>
      </c>
      <c r="D8042" s="270" t="s">
        <v>1492</v>
      </c>
      <c r="E8042" s="277" t="s">
        <v>1359</v>
      </c>
      <c r="F8042" s="279" t="s">
        <v>881</v>
      </c>
    </row>
    <row r="8043" spans="1:6" x14ac:dyDescent="0.3">
      <c r="A8043" s="264" t="str">
        <f t="shared" si="125"/>
        <v>VacherieLA</v>
      </c>
      <c r="B8043" s="269">
        <v>70090</v>
      </c>
      <c r="C8043" s="270" t="s">
        <v>5891</v>
      </c>
      <c r="D8043" s="270" t="s">
        <v>1492</v>
      </c>
      <c r="E8043" s="277" t="s">
        <v>1520</v>
      </c>
      <c r="F8043" s="279" t="s">
        <v>881</v>
      </c>
    </row>
    <row r="8044" spans="1:6" x14ac:dyDescent="0.3">
      <c r="A8044" s="264" t="str">
        <f t="shared" si="125"/>
        <v>Saint RoseLA</v>
      </c>
      <c r="B8044" s="269">
        <v>70087</v>
      </c>
      <c r="C8044" s="270" t="s">
        <v>5892</v>
      </c>
      <c r="D8044" s="270" t="s">
        <v>1492</v>
      </c>
      <c r="E8044" s="277" t="s">
        <v>1520</v>
      </c>
      <c r="F8044" s="279" t="s">
        <v>881</v>
      </c>
    </row>
    <row r="8045" spans="1:6" x14ac:dyDescent="0.3">
      <c r="A8045" s="264" t="str">
        <f t="shared" si="125"/>
        <v>SpringhillLA</v>
      </c>
      <c r="B8045" s="269">
        <v>71075</v>
      </c>
      <c r="C8045" s="270" t="s">
        <v>5893</v>
      </c>
      <c r="D8045" s="270" t="s">
        <v>1492</v>
      </c>
      <c r="E8045" s="277" t="s">
        <v>1526</v>
      </c>
      <c r="F8045" s="279" t="s">
        <v>881</v>
      </c>
    </row>
    <row r="8046" spans="1:6" x14ac:dyDescent="0.3">
      <c r="A8046" s="264" t="str">
        <f t="shared" si="125"/>
        <v>ReserveLA</v>
      </c>
      <c r="B8046" s="269">
        <v>70084</v>
      </c>
      <c r="C8046" s="270" t="s">
        <v>5894</v>
      </c>
      <c r="D8046" s="270" t="s">
        <v>1492</v>
      </c>
      <c r="E8046" s="277" t="s">
        <v>1520</v>
      </c>
      <c r="F8046" s="279" t="s">
        <v>881</v>
      </c>
    </row>
    <row r="8047" spans="1:6" x14ac:dyDescent="0.3">
      <c r="A8047" s="264" t="str">
        <f t="shared" si="125"/>
        <v>GeismarLA</v>
      </c>
      <c r="B8047" s="269">
        <v>70734</v>
      </c>
      <c r="C8047" s="270" t="s">
        <v>5895</v>
      </c>
      <c r="D8047" s="270" t="s">
        <v>1492</v>
      </c>
      <c r="E8047" s="277" t="s">
        <v>1497</v>
      </c>
      <c r="F8047" s="279" t="s">
        <v>881</v>
      </c>
    </row>
    <row r="8048" spans="1:6" x14ac:dyDescent="0.3">
      <c r="A8048" s="264" t="str">
        <f t="shared" si="125"/>
        <v>KillianLA</v>
      </c>
      <c r="B8048" s="269">
        <v>70462</v>
      </c>
      <c r="C8048" s="270" t="s">
        <v>5896</v>
      </c>
      <c r="D8048" s="270" t="s">
        <v>1492</v>
      </c>
      <c r="E8048" s="277" t="s">
        <v>1497</v>
      </c>
      <c r="F8048" s="279" t="s">
        <v>881</v>
      </c>
    </row>
    <row r="8049" spans="1:6" x14ac:dyDescent="0.3">
      <c r="A8049" s="264" t="str">
        <f t="shared" si="125"/>
        <v>ErathLA</v>
      </c>
      <c r="B8049" s="269">
        <v>70533</v>
      </c>
      <c r="C8049" s="270" t="s">
        <v>5897</v>
      </c>
      <c r="D8049" s="270" t="s">
        <v>1492</v>
      </c>
      <c r="E8049" s="277" t="s">
        <v>1297</v>
      </c>
      <c r="F8049" s="279" t="s">
        <v>881</v>
      </c>
    </row>
    <row r="8050" spans="1:6" x14ac:dyDescent="0.3">
      <c r="A8050" s="264" t="str">
        <f t="shared" si="125"/>
        <v>LockportLA</v>
      </c>
      <c r="B8050" s="269">
        <v>70374</v>
      </c>
      <c r="C8050" s="270" t="s">
        <v>4695</v>
      </c>
      <c r="D8050" s="270" t="s">
        <v>1492</v>
      </c>
      <c r="E8050" s="277" t="s">
        <v>1507</v>
      </c>
      <c r="F8050" s="279" t="s">
        <v>881</v>
      </c>
    </row>
    <row r="8051" spans="1:6" x14ac:dyDescent="0.3">
      <c r="A8051" s="264" t="str">
        <f t="shared" si="125"/>
        <v>VintonLA</v>
      </c>
      <c r="B8051" s="269">
        <v>70668</v>
      </c>
      <c r="C8051" s="270" t="s">
        <v>4303</v>
      </c>
      <c r="D8051" s="270" t="s">
        <v>1492</v>
      </c>
      <c r="E8051" s="277" t="s">
        <v>1512</v>
      </c>
      <c r="F8051" s="279" t="s">
        <v>881</v>
      </c>
    </row>
    <row r="8052" spans="1:6" x14ac:dyDescent="0.3">
      <c r="A8052" s="264" t="str">
        <f t="shared" si="125"/>
        <v>VioletLA</v>
      </c>
      <c r="B8052" s="269">
        <v>70092</v>
      </c>
      <c r="C8052" s="270" t="s">
        <v>5898</v>
      </c>
      <c r="D8052" s="270" t="s">
        <v>1492</v>
      </c>
      <c r="E8052" s="277" t="s">
        <v>1520</v>
      </c>
      <c r="F8052" s="279" t="s">
        <v>881</v>
      </c>
    </row>
    <row r="8053" spans="1:6" x14ac:dyDescent="0.3">
      <c r="A8053" s="264" t="str">
        <f t="shared" si="125"/>
        <v>StonewallLA</v>
      </c>
      <c r="B8053" s="269">
        <v>71078</v>
      </c>
      <c r="C8053" s="270" t="s">
        <v>5899</v>
      </c>
      <c r="D8053" s="270" t="s">
        <v>1492</v>
      </c>
      <c r="E8053" s="277" t="s">
        <v>1526</v>
      </c>
      <c r="F8053" s="279" t="s">
        <v>881</v>
      </c>
    </row>
    <row r="8054" spans="1:6" x14ac:dyDescent="0.3">
      <c r="A8054" s="264" t="str">
        <f t="shared" si="125"/>
        <v>LorangerLA</v>
      </c>
      <c r="B8054" s="269">
        <v>70446</v>
      </c>
      <c r="C8054" s="270" t="s">
        <v>5900</v>
      </c>
      <c r="D8054" s="270" t="s">
        <v>1492</v>
      </c>
      <c r="E8054" s="277" t="s">
        <v>1505</v>
      </c>
      <c r="F8054" s="279" t="s">
        <v>881</v>
      </c>
    </row>
    <row r="8055" spans="1:6" x14ac:dyDescent="0.3">
      <c r="A8055" s="264" t="str">
        <f t="shared" si="125"/>
        <v>LaroseLA</v>
      </c>
      <c r="B8055" s="269">
        <v>70373</v>
      </c>
      <c r="C8055" s="270" t="s">
        <v>5901</v>
      </c>
      <c r="D8055" s="270" t="s">
        <v>1492</v>
      </c>
      <c r="E8055" s="277" t="s">
        <v>1507</v>
      </c>
      <c r="F8055" s="279" t="s">
        <v>881</v>
      </c>
    </row>
    <row r="8056" spans="1:6" x14ac:dyDescent="0.3">
      <c r="A8056" s="264" t="str">
        <f t="shared" si="125"/>
        <v>AddisLA</v>
      </c>
      <c r="B8056" s="269">
        <v>70710</v>
      </c>
      <c r="C8056" s="270" t="s">
        <v>5902</v>
      </c>
      <c r="D8056" s="270" t="s">
        <v>1492</v>
      </c>
      <c r="E8056" s="277" t="s">
        <v>1497</v>
      </c>
      <c r="F8056" s="279" t="s">
        <v>881</v>
      </c>
    </row>
    <row r="8057" spans="1:6" x14ac:dyDescent="0.3">
      <c r="A8057" s="264" t="str">
        <f t="shared" si="125"/>
        <v>ClintonLA</v>
      </c>
      <c r="B8057" s="269">
        <v>70722</v>
      </c>
      <c r="C8057" s="270" t="s">
        <v>1227</v>
      </c>
      <c r="D8057" s="270" t="s">
        <v>1492</v>
      </c>
      <c r="E8057" s="277" t="s">
        <v>1497</v>
      </c>
      <c r="F8057" s="279" t="s">
        <v>881</v>
      </c>
    </row>
    <row r="8058" spans="1:6" x14ac:dyDescent="0.3">
      <c r="A8058" s="264" t="str">
        <f t="shared" si="125"/>
        <v>BoyceLA</v>
      </c>
      <c r="B8058" s="269">
        <v>71409</v>
      </c>
      <c r="C8058" s="270" t="s">
        <v>5903</v>
      </c>
      <c r="D8058" s="270" t="s">
        <v>1492</v>
      </c>
      <c r="E8058" s="277" t="s">
        <v>1359</v>
      </c>
      <c r="F8058" s="279" t="s">
        <v>881</v>
      </c>
    </row>
    <row r="8059" spans="1:6" x14ac:dyDescent="0.3">
      <c r="A8059" s="264" t="str">
        <f t="shared" si="125"/>
        <v>AlbanyLA</v>
      </c>
      <c r="B8059" s="269">
        <v>70711</v>
      </c>
      <c r="C8059" s="270" t="s">
        <v>1152</v>
      </c>
      <c r="D8059" s="270" t="s">
        <v>1492</v>
      </c>
      <c r="E8059" s="277" t="s">
        <v>1497</v>
      </c>
      <c r="F8059" s="279" t="s">
        <v>881</v>
      </c>
    </row>
    <row r="8060" spans="1:6" x14ac:dyDescent="0.3">
      <c r="A8060" s="264" t="str">
        <f t="shared" si="125"/>
        <v>BallLA</v>
      </c>
      <c r="B8060" s="269">
        <v>71405</v>
      </c>
      <c r="C8060" s="270" t="s">
        <v>5904</v>
      </c>
      <c r="D8060" s="270" t="s">
        <v>1492</v>
      </c>
      <c r="E8060" s="277" t="s">
        <v>1359</v>
      </c>
      <c r="F8060" s="279" t="s">
        <v>881</v>
      </c>
    </row>
    <row r="8061" spans="1:6" x14ac:dyDescent="0.3">
      <c r="A8061" s="264" t="str">
        <f t="shared" si="125"/>
        <v>ChauvinLA</v>
      </c>
      <c r="B8061" s="269">
        <v>70344</v>
      </c>
      <c r="C8061" s="270" t="s">
        <v>5905</v>
      </c>
      <c r="D8061" s="270" t="s">
        <v>1492</v>
      </c>
      <c r="E8061" s="277" t="s">
        <v>1507</v>
      </c>
      <c r="F8061" s="279" t="s">
        <v>881</v>
      </c>
    </row>
    <row r="8062" spans="1:6" x14ac:dyDescent="0.3">
      <c r="A8062" s="264" t="str">
        <f t="shared" si="125"/>
        <v>GreensburgLA</v>
      </c>
      <c r="B8062" s="269">
        <v>70441</v>
      </c>
      <c r="C8062" s="270" t="s">
        <v>1364</v>
      </c>
      <c r="D8062" s="270" t="s">
        <v>1492</v>
      </c>
      <c r="E8062" s="277" t="s">
        <v>1497</v>
      </c>
      <c r="F8062" s="279" t="s">
        <v>881</v>
      </c>
    </row>
    <row r="8063" spans="1:6" x14ac:dyDescent="0.3">
      <c r="A8063" s="264" t="str">
        <f t="shared" si="125"/>
        <v>PollockLA</v>
      </c>
      <c r="B8063" s="269">
        <v>71467</v>
      </c>
      <c r="C8063" s="270" t="s">
        <v>5906</v>
      </c>
      <c r="D8063" s="270" t="s">
        <v>1492</v>
      </c>
      <c r="E8063" s="277" t="s">
        <v>1359</v>
      </c>
      <c r="F8063" s="279" t="s">
        <v>881</v>
      </c>
    </row>
    <row r="8064" spans="1:6" x14ac:dyDescent="0.3">
      <c r="A8064" s="264" t="str">
        <f t="shared" si="125"/>
        <v>VarnadoLA</v>
      </c>
      <c r="B8064" s="269">
        <v>70426</v>
      </c>
      <c r="C8064" s="270" t="s">
        <v>5907</v>
      </c>
      <c r="D8064" s="270" t="s">
        <v>1492</v>
      </c>
      <c r="E8064" s="277" t="s">
        <v>1499</v>
      </c>
      <c r="F8064" s="279" t="s">
        <v>881</v>
      </c>
    </row>
    <row r="8065" spans="1:6" x14ac:dyDescent="0.3">
      <c r="A8065" s="264" t="str">
        <f t="shared" si="125"/>
        <v>BushLA</v>
      </c>
      <c r="B8065" s="269">
        <v>70431</v>
      </c>
      <c r="C8065" s="270" t="s">
        <v>5908</v>
      </c>
      <c r="D8065" s="270" t="s">
        <v>1492</v>
      </c>
      <c r="E8065" s="277" t="s">
        <v>1520</v>
      </c>
      <c r="F8065" s="279" t="s">
        <v>881</v>
      </c>
    </row>
    <row r="8066" spans="1:6" x14ac:dyDescent="0.3">
      <c r="A8066" s="264" t="str">
        <f t="shared" si="125"/>
        <v>HoldenLA</v>
      </c>
      <c r="B8066" s="269">
        <v>70744</v>
      </c>
      <c r="C8066" s="270" t="s">
        <v>5909</v>
      </c>
      <c r="D8066" s="270" t="s">
        <v>1492</v>
      </c>
      <c r="E8066" s="277" t="s">
        <v>1497</v>
      </c>
      <c r="F8066" s="279" t="s">
        <v>881</v>
      </c>
    </row>
    <row r="8067" spans="1:6" x14ac:dyDescent="0.3">
      <c r="A8067" s="264" t="str">
        <f t="shared" si="125"/>
        <v>ColfaxLA</v>
      </c>
      <c r="B8067" s="269">
        <v>71417</v>
      </c>
      <c r="C8067" s="270" t="s">
        <v>2880</v>
      </c>
      <c r="D8067" s="270" t="s">
        <v>1492</v>
      </c>
      <c r="E8067" s="277" t="s">
        <v>1359</v>
      </c>
      <c r="F8067" s="279" t="s">
        <v>881</v>
      </c>
    </row>
    <row r="8068" spans="1:6" x14ac:dyDescent="0.3">
      <c r="A8068" s="264" t="str">
        <f t="shared" ref="A8068:A8131" si="126">CONCATENATE(C8068,D8068)</f>
        <v>BerwickLA</v>
      </c>
      <c r="B8068" s="269">
        <v>70342</v>
      </c>
      <c r="C8068" s="270" t="s">
        <v>4476</v>
      </c>
      <c r="D8068" s="270" t="s">
        <v>1492</v>
      </c>
      <c r="E8068" s="277" t="s">
        <v>1516</v>
      </c>
      <c r="F8068" s="279" t="s">
        <v>881</v>
      </c>
    </row>
    <row r="8069" spans="1:6" x14ac:dyDescent="0.3">
      <c r="A8069" s="264" t="str">
        <f t="shared" si="126"/>
        <v>WelshLA</v>
      </c>
      <c r="B8069" s="269">
        <v>70591</v>
      </c>
      <c r="C8069" s="270" t="s">
        <v>5910</v>
      </c>
      <c r="D8069" s="270" t="s">
        <v>1492</v>
      </c>
      <c r="E8069" s="277" t="s">
        <v>1509</v>
      </c>
      <c r="F8069" s="279" t="s">
        <v>881</v>
      </c>
    </row>
    <row r="8070" spans="1:6" x14ac:dyDescent="0.3">
      <c r="A8070" s="264" t="str">
        <f t="shared" si="126"/>
        <v>VivianLA</v>
      </c>
      <c r="B8070" s="269">
        <v>71082</v>
      </c>
      <c r="C8070" s="270" t="s">
        <v>5911</v>
      </c>
      <c r="D8070" s="270" t="s">
        <v>1492</v>
      </c>
      <c r="E8070" s="277" t="s">
        <v>1526</v>
      </c>
      <c r="F8070" s="279" t="s">
        <v>881</v>
      </c>
    </row>
    <row r="8071" spans="1:6" x14ac:dyDescent="0.3">
      <c r="A8071" s="264" t="str">
        <f t="shared" si="126"/>
        <v>RagleyLA</v>
      </c>
      <c r="B8071" s="269">
        <v>70657</v>
      </c>
      <c r="C8071" s="270" t="s">
        <v>5912</v>
      </c>
      <c r="D8071" s="270" t="s">
        <v>1492</v>
      </c>
      <c r="E8071" s="277" t="s">
        <v>1501</v>
      </c>
      <c r="F8071" s="279" t="s">
        <v>881</v>
      </c>
    </row>
    <row r="8072" spans="1:6" x14ac:dyDescent="0.3">
      <c r="A8072" s="264" t="str">
        <f t="shared" si="126"/>
        <v>BourgLA</v>
      </c>
      <c r="B8072" s="269">
        <v>70343</v>
      </c>
      <c r="C8072" s="270" t="s">
        <v>5913</v>
      </c>
      <c r="D8072" s="270" t="s">
        <v>1492</v>
      </c>
      <c r="E8072" s="277" t="s">
        <v>1507</v>
      </c>
      <c r="F8072" s="279" t="s">
        <v>881</v>
      </c>
    </row>
    <row r="8073" spans="1:6" x14ac:dyDescent="0.3">
      <c r="A8073" s="264" t="str">
        <f t="shared" si="126"/>
        <v>Dry ProngLA</v>
      </c>
      <c r="B8073" s="269">
        <v>71423</v>
      </c>
      <c r="C8073" s="270" t="s">
        <v>5914</v>
      </c>
      <c r="D8073" s="270" t="s">
        <v>1492</v>
      </c>
      <c r="E8073" s="277" t="s">
        <v>1359</v>
      </c>
      <c r="F8073" s="279" t="s">
        <v>881</v>
      </c>
    </row>
    <row r="8074" spans="1:6" x14ac:dyDescent="0.3">
      <c r="A8074" s="264" t="str">
        <f t="shared" si="126"/>
        <v>Port BarreLA</v>
      </c>
      <c r="B8074" s="269">
        <v>70577</v>
      </c>
      <c r="C8074" s="270" t="s">
        <v>5915</v>
      </c>
      <c r="D8074" s="270" t="s">
        <v>1492</v>
      </c>
      <c r="E8074" s="277" t="s">
        <v>1522</v>
      </c>
      <c r="F8074" s="279" t="s">
        <v>881</v>
      </c>
    </row>
    <row r="8075" spans="1:6" x14ac:dyDescent="0.3">
      <c r="A8075" s="264" t="str">
        <f t="shared" si="126"/>
        <v>SchrieverLA</v>
      </c>
      <c r="B8075" s="269">
        <v>70395</v>
      </c>
      <c r="C8075" s="270" t="s">
        <v>5916</v>
      </c>
      <c r="D8075" s="270" t="s">
        <v>1492</v>
      </c>
      <c r="E8075" s="277" t="s">
        <v>1507</v>
      </c>
      <c r="F8075" s="279" t="s">
        <v>881</v>
      </c>
    </row>
    <row r="8076" spans="1:6" x14ac:dyDescent="0.3">
      <c r="A8076" s="264" t="str">
        <f t="shared" si="126"/>
        <v>ArabiLA</v>
      </c>
      <c r="B8076" s="269">
        <v>70032</v>
      </c>
      <c r="C8076" s="270" t="s">
        <v>4188</v>
      </c>
      <c r="D8076" s="270" t="s">
        <v>1492</v>
      </c>
      <c r="E8076" s="277" t="s">
        <v>1520</v>
      </c>
      <c r="F8076" s="279" t="s">
        <v>881</v>
      </c>
    </row>
    <row r="8077" spans="1:6" x14ac:dyDescent="0.3">
      <c r="A8077" s="264" t="str">
        <f t="shared" si="126"/>
        <v>MerauxLA</v>
      </c>
      <c r="B8077" s="269">
        <v>70075</v>
      </c>
      <c r="C8077" s="270" t="s">
        <v>5917</v>
      </c>
      <c r="D8077" s="270" t="s">
        <v>1492</v>
      </c>
      <c r="E8077" s="277" t="s">
        <v>1520</v>
      </c>
      <c r="F8077" s="279" t="s">
        <v>881</v>
      </c>
    </row>
    <row r="8078" spans="1:6" x14ac:dyDescent="0.3">
      <c r="A8078" s="264" t="str">
        <f t="shared" si="126"/>
        <v>SterlingtonLA</v>
      </c>
      <c r="B8078" s="269">
        <v>71280</v>
      </c>
      <c r="C8078" s="270" t="s">
        <v>5918</v>
      </c>
      <c r="D8078" s="270" t="s">
        <v>1492</v>
      </c>
      <c r="E8078" s="277" t="s">
        <v>1514</v>
      </c>
      <c r="F8078" s="279" t="s">
        <v>881</v>
      </c>
    </row>
    <row r="8079" spans="1:6" x14ac:dyDescent="0.3">
      <c r="A8079" s="264" t="str">
        <f t="shared" si="126"/>
        <v>BruslyLA</v>
      </c>
      <c r="B8079" s="269">
        <v>70719</v>
      </c>
      <c r="C8079" s="270" t="s">
        <v>5919</v>
      </c>
      <c r="D8079" s="270" t="s">
        <v>1492</v>
      </c>
      <c r="E8079" s="277" t="s">
        <v>1497</v>
      </c>
      <c r="F8079" s="279" t="s">
        <v>881</v>
      </c>
    </row>
    <row r="8080" spans="1:6" x14ac:dyDescent="0.3">
      <c r="A8080" s="264" t="str">
        <f t="shared" si="126"/>
        <v>Saint BernardLA</v>
      </c>
      <c r="B8080" s="269">
        <v>70085</v>
      </c>
      <c r="C8080" s="270" t="s">
        <v>5920</v>
      </c>
      <c r="D8080" s="270" t="s">
        <v>1492</v>
      </c>
      <c r="E8080" s="277" t="s">
        <v>1520</v>
      </c>
      <c r="F8080" s="279" t="s">
        <v>881</v>
      </c>
    </row>
    <row r="8081" spans="1:6" x14ac:dyDescent="0.3">
      <c r="A8081" s="264" t="str">
        <f t="shared" si="126"/>
        <v>AnacocoLA</v>
      </c>
      <c r="B8081" s="269">
        <v>71403</v>
      </c>
      <c r="C8081" s="270" t="s">
        <v>5921</v>
      </c>
      <c r="D8081" s="270" t="s">
        <v>1492</v>
      </c>
      <c r="E8081" s="277" t="s">
        <v>1503</v>
      </c>
      <c r="F8081" s="279" t="s">
        <v>881</v>
      </c>
    </row>
    <row r="8082" spans="1:6" x14ac:dyDescent="0.3">
      <c r="A8082" s="264" t="str">
        <f t="shared" si="126"/>
        <v>DubachLA</v>
      </c>
      <c r="B8082" s="269">
        <v>71235</v>
      </c>
      <c r="C8082" s="270" t="s">
        <v>5922</v>
      </c>
      <c r="D8082" s="270" t="s">
        <v>1492</v>
      </c>
      <c r="E8082" s="277" t="s">
        <v>1524</v>
      </c>
      <c r="F8082" s="279" t="s">
        <v>881</v>
      </c>
    </row>
    <row r="8083" spans="1:6" x14ac:dyDescent="0.3">
      <c r="A8083" s="264" t="str">
        <f t="shared" si="126"/>
        <v>GallianoLA</v>
      </c>
      <c r="B8083" s="269">
        <v>70354</v>
      </c>
      <c r="C8083" s="270" t="s">
        <v>5923</v>
      </c>
      <c r="D8083" s="270" t="s">
        <v>1492</v>
      </c>
      <c r="E8083" s="277" t="s">
        <v>1507</v>
      </c>
      <c r="F8083" s="279" t="s">
        <v>881</v>
      </c>
    </row>
    <row r="8084" spans="1:6" x14ac:dyDescent="0.3">
      <c r="A8084" s="264" t="str">
        <f t="shared" si="126"/>
        <v>DownsvilleLA</v>
      </c>
      <c r="B8084" s="269">
        <v>71234</v>
      </c>
      <c r="C8084" s="270" t="s">
        <v>5924</v>
      </c>
      <c r="D8084" s="270" t="s">
        <v>1492</v>
      </c>
      <c r="E8084" s="277" t="s">
        <v>1514</v>
      </c>
      <c r="F8084" s="279" t="s">
        <v>881</v>
      </c>
    </row>
    <row r="8085" spans="1:6" x14ac:dyDescent="0.3">
      <c r="A8085" s="264" t="str">
        <f t="shared" si="126"/>
        <v>JacksonLA</v>
      </c>
      <c r="B8085" s="269">
        <v>70748</v>
      </c>
      <c r="C8085" s="270" t="s">
        <v>1273</v>
      </c>
      <c r="D8085" s="270" t="s">
        <v>1492</v>
      </c>
      <c r="E8085" s="277" t="s">
        <v>1497</v>
      </c>
      <c r="F8085" s="279" t="s">
        <v>881</v>
      </c>
    </row>
    <row r="8086" spans="1:6" x14ac:dyDescent="0.3">
      <c r="A8086" s="264" t="str">
        <f t="shared" si="126"/>
        <v>Baton RougeLA</v>
      </c>
      <c r="B8086" s="269">
        <v>70819</v>
      </c>
      <c r="C8086" s="270" t="s">
        <v>1497</v>
      </c>
      <c r="D8086" s="270" t="s">
        <v>1492</v>
      </c>
      <c r="E8086" s="277" t="s">
        <v>1497</v>
      </c>
      <c r="F8086" s="279" t="s">
        <v>881</v>
      </c>
    </row>
    <row r="8087" spans="1:6" x14ac:dyDescent="0.3">
      <c r="A8087" s="264" t="str">
        <f t="shared" si="126"/>
        <v>GlenmoraLA</v>
      </c>
      <c r="B8087" s="269">
        <v>71433</v>
      </c>
      <c r="C8087" s="270" t="s">
        <v>5925</v>
      </c>
      <c r="D8087" s="270" t="s">
        <v>1492</v>
      </c>
      <c r="E8087" s="277" t="s">
        <v>1359</v>
      </c>
      <c r="F8087" s="279" t="s">
        <v>881</v>
      </c>
    </row>
    <row r="8088" spans="1:6" x14ac:dyDescent="0.3">
      <c r="A8088" s="264" t="str">
        <f t="shared" si="126"/>
        <v>Lake ArthurLA</v>
      </c>
      <c r="B8088" s="269">
        <v>70549</v>
      </c>
      <c r="C8088" s="270" t="s">
        <v>5926</v>
      </c>
      <c r="D8088" s="270" t="s">
        <v>1492</v>
      </c>
      <c r="E8088" s="277" t="s">
        <v>1509</v>
      </c>
      <c r="F8088" s="279" t="s">
        <v>881</v>
      </c>
    </row>
    <row r="8089" spans="1:6" x14ac:dyDescent="0.3">
      <c r="A8089" s="264" t="str">
        <f t="shared" si="126"/>
        <v>ChoudrantLA</v>
      </c>
      <c r="B8089" s="269">
        <v>71227</v>
      </c>
      <c r="C8089" s="270" t="s">
        <v>5927</v>
      </c>
      <c r="D8089" s="270" t="s">
        <v>1492</v>
      </c>
      <c r="E8089" s="277" t="s">
        <v>1524</v>
      </c>
      <c r="F8089" s="279" t="s">
        <v>881</v>
      </c>
    </row>
    <row r="8090" spans="1:6" x14ac:dyDescent="0.3">
      <c r="A8090" s="264" t="str">
        <f t="shared" si="126"/>
        <v>White CastleLA</v>
      </c>
      <c r="B8090" s="269">
        <v>70788</v>
      </c>
      <c r="C8090" s="270" t="s">
        <v>5928</v>
      </c>
      <c r="D8090" s="270" t="s">
        <v>1492</v>
      </c>
      <c r="E8090" s="277" t="s">
        <v>1497</v>
      </c>
      <c r="F8090" s="279" t="s">
        <v>881</v>
      </c>
    </row>
    <row r="8091" spans="1:6" x14ac:dyDescent="0.3">
      <c r="A8091" s="264" t="str">
        <f t="shared" si="126"/>
        <v>SlaughterLA</v>
      </c>
      <c r="B8091" s="269">
        <v>70777</v>
      </c>
      <c r="C8091" s="270" t="s">
        <v>5929</v>
      </c>
      <c r="D8091" s="270" t="s">
        <v>1492</v>
      </c>
      <c r="E8091" s="277" t="s">
        <v>1497</v>
      </c>
      <c r="F8091" s="279" t="s">
        <v>881</v>
      </c>
    </row>
    <row r="8092" spans="1:6" x14ac:dyDescent="0.3">
      <c r="A8092" s="264" t="str">
        <f t="shared" si="126"/>
        <v>MaurepasLA</v>
      </c>
      <c r="B8092" s="269">
        <v>70449</v>
      </c>
      <c r="C8092" s="270" t="s">
        <v>5930</v>
      </c>
      <c r="D8092" s="270" t="s">
        <v>1492</v>
      </c>
      <c r="E8092" s="277" t="s">
        <v>1497</v>
      </c>
      <c r="F8092" s="279" t="s">
        <v>881</v>
      </c>
    </row>
    <row r="8093" spans="1:6" x14ac:dyDescent="0.3">
      <c r="A8093" s="264" t="str">
        <f t="shared" si="126"/>
        <v>Des AllemandsLA</v>
      </c>
      <c r="B8093" s="269">
        <v>70030</v>
      </c>
      <c r="C8093" s="270" t="s">
        <v>5931</v>
      </c>
      <c r="D8093" s="270" t="s">
        <v>1492</v>
      </c>
      <c r="E8093" s="277" t="s">
        <v>1520</v>
      </c>
      <c r="F8093" s="279" t="s">
        <v>881</v>
      </c>
    </row>
    <row r="8094" spans="1:6" x14ac:dyDescent="0.3">
      <c r="A8094" s="264" t="str">
        <f t="shared" si="126"/>
        <v>WashingtonLA</v>
      </c>
      <c r="B8094" s="269">
        <v>70589</v>
      </c>
      <c r="C8094" s="270" t="s">
        <v>1404</v>
      </c>
      <c r="D8094" s="270" t="s">
        <v>1492</v>
      </c>
      <c r="E8094" s="277" t="s">
        <v>1522</v>
      </c>
      <c r="F8094" s="279" t="s">
        <v>881</v>
      </c>
    </row>
    <row r="8095" spans="1:6" x14ac:dyDescent="0.3">
      <c r="A8095" s="264" t="str">
        <f t="shared" si="126"/>
        <v>IotaLA</v>
      </c>
      <c r="B8095" s="269">
        <v>70543</v>
      </c>
      <c r="C8095" s="270" t="s">
        <v>5932</v>
      </c>
      <c r="D8095" s="270" t="s">
        <v>1492</v>
      </c>
      <c r="E8095" s="277" t="s">
        <v>1297</v>
      </c>
      <c r="F8095" s="279" t="s">
        <v>881</v>
      </c>
    </row>
    <row r="8096" spans="1:6" x14ac:dyDescent="0.3">
      <c r="A8096" s="264" t="str">
        <f t="shared" si="126"/>
        <v>PrideLA</v>
      </c>
      <c r="B8096" s="269">
        <v>70770</v>
      </c>
      <c r="C8096" s="270" t="s">
        <v>5933</v>
      </c>
      <c r="D8096" s="270" t="s">
        <v>1492</v>
      </c>
      <c r="E8096" s="277" t="s">
        <v>1497</v>
      </c>
      <c r="F8096" s="279" t="s">
        <v>881</v>
      </c>
    </row>
    <row r="8097" spans="1:6" x14ac:dyDescent="0.3">
      <c r="A8097" s="264" t="str">
        <f t="shared" si="126"/>
        <v>PitkinLA</v>
      </c>
      <c r="B8097" s="269">
        <v>70656</v>
      </c>
      <c r="C8097" s="270" t="s">
        <v>5934</v>
      </c>
      <c r="D8097" s="270" t="s">
        <v>1492</v>
      </c>
      <c r="E8097" s="277" t="s">
        <v>1503</v>
      </c>
      <c r="F8097" s="279" t="s">
        <v>881</v>
      </c>
    </row>
    <row r="8098" spans="1:6" x14ac:dyDescent="0.3">
      <c r="A8098" s="264" t="str">
        <f t="shared" si="126"/>
        <v>GreenwoodLA</v>
      </c>
      <c r="B8098" s="269">
        <v>71033</v>
      </c>
      <c r="C8098" s="270" t="s">
        <v>1707</v>
      </c>
      <c r="D8098" s="270" t="s">
        <v>1492</v>
      </c>
      <c r="E8098" s="277" t="s">
        <v>1526</v>
      </c>
      <c r="F8098" s="279" t="s">
        <v>881</v>
      </c>
    </row>
    <row r="8099" spans="1:6" x14ac:dyDescent="0.3">
      <c r="A8099" s="264" t="str">
        <f t="shared" si="126"/>
        <v>HahnvilleLA</v>
      </c>
      <c r="B8099" s="269">
        <v>70057</v>
      </c>
      <c r="C8099" s="270" t="s">
        <v>5935</v>
      </c>
      <c r="D8099" s="270" t="s">
        <v>1492</v>
      </c>
      <c r="E8099" s="277" t="s">
        <v>1520</v>
      </c>
      <c r="F8099" s="279" t="s">
        <v>881</v>
      </c>
    </row>
    <row r="8100" spans="1:6" x14ac:dyDescent="0.3">
      <c r="A8100" s="264" t="str">
        <f t="shared" si="126"/>
        <v>EthelLA</v>
      </c>
      <c r="B8100" s="269">
        <v>70730</v>
      </c>
      <c r="C8100" s="270" t="s">
        <v>5936</v>
      </c>
      <c r="D8100" s="270" t="s">
        <v>1492</v>
      </c>
      <c r="E8100" s="277" t="s">
        <v>1497</v>
      </c>
      <c r="F8100" s="279" t="s">
        <v>881</v>
      </c>
    </row>
    <row r="8101" spans="1:6" x14ac:dyDescent="0.3">
      <c r="A8101" s="264" t="str">
        <f t="shared" si="126"/>
        <v>PaulinaLA</v>
      </c>
      <c r="B8101" s="269">
        <v>70763</v>
      </c>
      <c r="C8101" s="270" t="s">
        <v>5937</v>
      </c>
      <c r="D8101" s="270" t="s">
        <v>1492</v>
      </c>
      <c r="E8101" s="277" t="s">
        <v>1520</v>
      </c>
      <c r="F8101" s="279" t="s">
        <v>881</v>
      </c>
    </row>
    <row r="8102" spans="1:6" x14ac:dyDescent="0.3">
      <c r="A8102" s="264" t="str">
        <f t="shared" si="126"/>
        <v>BerniceLA</v>
      </c>
      <c r="B8102" s="269">
        <v>71222</v>
      </c>
      <c r="C8102" s="270" t="s">
        <v>5938</v>
      </c>
      <c r="D8102" s="270" t="s">
        <v>1492</v>
      </c>
      <c r="E8102" s="277" t="s">
        <v>1514</v>
      </c>
      <c r="F8102" s="279" t="s">
        <v>881</v>
      </c>
    </row>
    <row r="8103" spans="1:6" x14ac:dyDescent="0.3">
      <c r="A8103" s="264" t="str">
        <f t="shared" si="126"/>
        <v>MontegutLA</v>
      </c>
      <c r="B8103" s="269">
        <v>70377</v>
      </c>
      <c r="C8103" s="270" t="s">
        <v>5939</v>
      </c>
      <c r="D8103" s="270" t="s">
        <v>1492</v>
      </c>
      <c r="E8103" s="277" t="s">
        <v>1507</v>
      </c>
      <c r="F8103" s="279" t="s">
        <v>881</v>
      </c>
    </row>
    <row r="8104" spans="1:6" x14ac:dyDescent="0.3">
      <c r="A8104" s="264" t="str">
        <f t="shared" si="126"/>
        <v>Saint GabrielLA</v>
      </c>
      <c r="B8104" s="269">
        <v>70776</v>
      </c>
      <c r="C8104" s="270" t="s">
        <v>5940</v>
      </c>
      <c r="D8104" s="270" t="s">
        <v>1492</v>
      </c>
      <c r="E8104" s="277" t="s">
        <v>1497</v>
      </c>
      <c r="F8104" s="279" t="s">
        <v>881</v>
      </c>
    </row>
    <row r="8105" spans="1:6" x14ac:dyDescent="0.3">
      <c r="A8105" s="264" t="str">
        <f t="shared" si="126"/>
        <v>DoylineLA</v>
      </c>
      <c r="B8105" s="269">
        <v>71023</v>
      </c>
      <c r="C8105" s="270" t="s">
        <v>5941</v>
      </c>
      <c r="D8105" s="270" t="s">
        <v>1492</v>
      </c>
      <c r="E8105" s="277" t="s">
        <v>1526</v>
      </c>
      <c r="F8105" s="279" t="s">
        <v>881</v>
      </c>
    </row>
    <row r="8106" spans="1:6" x14ac:dyDescent="0.3">
      <c r="A8106" s="264" t="str">
        <f t="shared" si="126"/>
        <v>LogansportLA</v>
      </c>
      <c r="B8106" s="269">
        <v>71049</v>
      </c>
      <c r="C8106" s="270" t="s">
        <v>1375</v>
      </c>
      <c r="D8106" s="270" t="s">
        <v>1492</v>
      </c>
      <c r="E8106" s="277" t="s">
        <v>1526</v>
      </c>
      <c r="F8106" s="279" t="s">
        <v>881</v>
      </c>
    </row>
    <row r="8107" spans="1:6" x14ac:dyDescent="0.3">
      <c r="A8107" s="264" t="str">
        <f t="shared" si="126"/>
        <v>GueydanLA</v>
      </c>
      <c r="B8107" s="269">
        <v>70542</v>
      </c>
      <c r="C8107" s="270" t="s">
        <v>5942</v>
      </c>
      <c r="D8107" s="270" t="s">
        <v>1492</v>
      </c>
      <c r="E8107" s="277" t="s">
        <v>1297</v>
      </c>
      <c r="F8107" s="279" t="s">
        <v>881</v>
      </c>
    </row>
    <row r="8108" spans="1:6" x14ac:dyDescent="0.3">
      <c r="A8108" s="264" t="str">
        <f t="shared" si="126"/>
        <v>PrincetonLA</v>
      </c>
      <c r="B8108" s="269">
        <v>71067</v>
      </c>
      <c r="C8108" s="270" t="s">
        <v>1675</v>
      </c>
      <c r="D8108" s="270" t="s">
        <v>1492</v>
      </c>
      <c r="E8108" s="277" t="s">
        <v>1526</v>
      </c>
      <c r="F8108" s="279" t="s">
        <v>881</v>
      </c>
    </row>
    <row r="8109" spans="1:6" x14ac:dyDescent="0.3">
      <c r="A8109" s="264" t="str">
        <f t="shared" si="126"/>
        <v>GramercyLA</v>
      </c>
      <c r="B8109" s="269">
        <v>70052</v>
      </c>
      <c r="C8109" s="270" t="s">
        <v>5943</v>
      </c>
      <c r="D8109" s="270" t="s">
        <v>1492</v>
      </c>
      <c r="E8109" s="277" t="s">
        <v>1520</v>
      </c>
      <c r="F8109" s="279" t="s">
        <v>881</v>
      </c>
    </row>
    <row r="8110" spans="1:6" x14ac:dyDescent="0.3">
      <c r="A8110" s="264" t="str">
        <f t="shared" si="126"/>
        <v>MerryvilleLA</v>
      </c>
      <c r="B8110" s="269">
        <v>70653</v>
      </c>
      <c r="C8110" s="270" t="s">
        <v>5944</v>
      </c>
      <c r="D8110" s="270" t="s">
        <v>1492</v>
      </c>
      <c r="E8110" s="277" t="s">
        <v>1501</v>
      </c>
      <c r="F8110" s="279" t="s">
        <v>881</v>
      </c>
    </row>
    <row r="8111" spans="1:6" x14ac:dyDescent="0.3">
      <c r="A8111" s="264" t="str">
        <f t="shared" si="126"/>
        <v>RoselandLA</v>
      </c>
      <c r="B8111" s="269">
        <v>70456</v>
      </c>
      <c r="C8111" s="270" t="s">
        <v>5945</v>
      </c>
      <c r="D8111" s="270" t="s">
        <v>1492</v>
      </c>
      <c r="E8111" s="277" t="s">
        <v>1505</v>
      </c>
      <c r="F8111" s="279" t="s">
        <v>881</v>
      </c>
    </row>
    <row r="8112" spans="1:6" x14ac:dyDescent="0.3">
      <c r="A8112" s="264" t="str">
        <f t="shared" si="126"/>
        <v>MarionLA</v>
      </c>
      <c r="B8112" s="269">
        <v>71260</v>
      </c>
      <c r="C8112" s="270" t="s">
        <v>1379</v>
      </c>
      <c r="D8112" s="270" t="s">
        <v>1492</v>
      </c>
      <c r="E8112" s="277" t="s">
        <v>1514</v>
      </c>
      <c r="F8112" s="279" t="s">
        <v>881</v>
      </c>
    </row>
    <row r="8113" spans="1:6" x14ac:dyDescent="0.3">
      <c r="A8113" s="264" t="str">
        <f t="shared" si="126"/>
        <v>Mount HermonLA</v>
      </c>
      <c r="B8113" s="269">
        <v>70450</v>
      </c>
      <c r="C8113" s="270" t="s">
        <v>5946</v>
      </c>
      <c r="D8113" s="270" t="s">
        <v>1492</v>
      </c>
      <c r="E8113" s="277" t="s">
        <v>1499</v>
      </c>
      <c r="F8113" s="279" t="s">
        <v>881</v>
      </c>
    </row>
    <row r="8114" spans="1:6" x14ac:dyDescent="0.3">
      <c r="A8114" s="264" t="str">
        <f t="shared" si="126"/>
        <v>New LlanoLA</v>
      </c>
      <c r="B8114" s="269">
        <v>71461</v>
      </c>
      <c r="C8114" s="270" t="s">
        <v>5947</v>
      </c>
      <c r="D8114" s="270" t="s">
        <v>1492</v>
      </c>
      <c r="E8114" s="277" t="s">
        <v>1503</v>
      </c>
      <c r="F8114" s="279" t="s">
        <v>881</v>
      </c>
    </row>
    <row r="8115" spans="1:6" x14ac:dyDescent="0.3">
      <c r="A8115" s="264" t="str">
        <f t="shared" si="126"/>
        <v>MooringsportLA</v>
      </c>
      <c r="B8115" s="269">
        <v>71060</v>
      </c>
      <c r="C8115" s="270" t="s">
        <v>5948</v>
      </c>
      <c r="D8115" s="270" t="s">
        <v>1492</v>
      </c>
      <c r="E8115" s="277" t="s">
        <v>1526</v>
      </c>
      <c r="F8115" s="279" t="s">
        <v>881</v>
      </c>
    </row>
    <row r="8116" spans="1:6" x14ac:dyDescent="0.3">
      <c r="A8116" s="264" t="str">
        <f t="shared" si="126"/>
        <v>LutcherLA</v>
      </c>
      <c r="B8116" s="269">
        <v>70071</v>
      </c>
      <c r="C8116" s="270" t="s">
        <v>5949</v>
      </c>
      <c r="D8116" s="270" t="s">
        <v>1492</v>
      </c>
      <c r="E8116" s="277" t="s">
        <v>1520</v>
      </c>
      <c r="F8116" s="279" t="s">
        <v>881</v>
      </c>
    </row>
    <row r="8117" spans="1:6" x14ac:dyDescent="0.3">
      <c r="A8117" s="264" t="str">
        <f t="shared" si="126"/>
        <v>NorcoLA</v>
      </c>
      <c r="B8117" s="269">
        <v>70079</v>
      </c>
      <c r="C8117" s="270" t="s">
        <v>2766</v>
      </c>
      <c r="D8117" s="270" t="s">
        <v>1492</v>
      </c>
      <c r="E8117" s="277" t="s">
        <v>1520</v>
      </c>
      <c r="F8117" s="279" t="s">
        <v>881</v>
      </c>
    </row>
    <row r="8118" spans="1:6" x14ac:dyDescent="0.3">
      <c r="A8118" s="264" t="str">
        <f t="shared" si="126"/>
        <v>GramblingLA</v>
      </c>
      <c r="B8118" s="269">
        <v>71245</v>
      </c>
      <c r="C8118" s="270" t="s">
        <v>5950</v>
      </c>
      <c r="D8118" s="270" t="s">
        <v>1492</v>
      </c>
      <c r="E8118" s="277" t="s">
        <v>1524</v>
      </c>
      <c r="F8118" s="279" t="s">
        <v>881</v>
      </c>
    </row>
    <row r="8119" spans="1:6" x14ac:dyDescent="0.3">
      <c r="A8119" s="264" t="str">
        <f t="shared" si="126"/>
        <v>MarreroLA</v>
      </c>
      <c r="B8119" s="269">
        <v>70067</v>
      </c>
      <c r="C8119" s="270" t="s">
        <v>5829</v>
      </c>
      <c r="D8119" s="270" t="s">
        <v>1492</v>
      </c>
      <c r="E8119" s="277" t="s">
        <v>1520</v>
      </c>
      <c r="F8119" s="279" t="s">
        <v>881</v>
      </c>
    </row>
    <row r="8120" spans="1:6" x14ac:dyDescent="0.3">
      <c r="A8120" s="264" t="str">
        <f t="shared" si="126"/>
        <v>ErosLA</v>
      </c>
      <c r="B8120" s="269">
        <v>71238</v>
      </c>
      <c r="C8120" s="270" t="s">
        <v>5951</v>
      </c>
      <c r="D8120" s="270" t="s">
        <v>1492</v>
      </c>
      <c r="E8120" s="277" t="s">
        <v>1514</v>
      </c>
      <c r="F8120" s="279" t="s">
        <v>881</v>
      </c>
    </row>
    <row r="8121" spans="1:6" x14ac:dyDescent="0.3">
      <c r="A8121" s="264" t="str">
        <f t="shared" si="126"/>
        <v>BurasLA</v>
      </c>
      <c r="B8121" s="269">
        <v>70041</v>
      </c>
      <c r="C8121" s="270" t="s">
        <v>5952</v>
      </c>
      <c r="D8121" s="270" t="s">
        <v>1492</v>
      </c>
      <c r="E8121" s="277" t="s">
        <v>1520</v>
      </c>
      <c r="F8121" s="279" t="s">
        <v>881</v>
      </c>
    </row>
    <row r="8122" spans="1:6" x14ac:dyDescent="0.3">
      <c r="A8122" s="264" t="str">
        <f t="shared" si="126"/>
        <v>RobelineLA</v>
      </c>
      <c r="B8122" s="269">
        <v>71469</v>
      </c>
      <c r="C8122" s="270" t="s">
        <v>5953</v>
      </c>
      <c r="D8122" s="270" t="s">
        <v>1492</v>
      </c>
      <c r="E8122" s="277" t="s">
        <v>1519</v>
      </c>
      <c r="F8122" s="279" t="s">
        <v>881</v>
      </c>
    </row>
    <row r="8123" spans="1:6" x14ac:dyDescent="0.3">
      <c r="A8123" s="264" t="str">
        <f t="shared" si="126"/>
        <v>Port SulphurLA</v>
      </c>
      <c r="B8123" s="269">
        <v>70083</v>
      </c>
      <c r="C8123" s="270" t="s">
        <v>5954</v>
      </c>
      <c r="D8123" s="270" t="s">
        <v>1492</v>
      </c>
      <c r="E8123" s="277" t="s">
        <v>1520</v>
      </c>
      <c r="F8123" s="279" t="s">
        <v>881</v>
      </c>
    </row>
    <row r="8124" spans="1:6" x14ac:dyDescent="0.3">
      <c r="A8124" s="264" t="str">
        <f t="shared" si="126"/>
        <v>Golden MeadowLA</v>
      </c>
      <c r="B8124" s="269">
        <v>70357</v>
      </c>
      <c r="C8124" s="270" t="s">
        <v>5955</v>
      </c>
      <c r="D8124" s="270" t="s">
        <v>1492</v>
      </c>
      <c r="E8124" s="277" t="s">
        <v>1507</v>
      </c>
      <c r="F8124" s="279" t="s">
        <v>881</v>
      </c>
    </row>
    <row r="8125" spans="1:6" x14ac:dyDescent="0.3">
      <c r="A8125" s="264" t="str">
        <f t="shared" si="126"/>
        <v>MaringouinLA</v>
      </c>
      <c r="B8125" s="269">
        <v>70757</v>
      </c>
      <c r="C8125" s="270" t="s">
        <v>5956</v>
      </c>
      <c r="D8125" s="270" t="s">
        <v>1492</v>
      </c>
      <c r="E8125" s="277" t="s">
        <v>1497</v>
      </c>
      <c r="F8125" s="279" t="s">
        <v>881</v>
      </c>
    </row>
    <row r="8126" spans="1:6" x14ac:dyDescent="0.3">
      <c r="A8126" s="264" t="str">
        <f t="shared" si="126"/>
        <v>SorrentoLA</v>
      </c>
      <c r="B8126" s="269">
        <v>70778</v>
      </c>
      <c r="C8126" s="270" t="s">
        <v>3835</v>
      </c>
      <c r="D8126" s="270" t="s">
        <v>1492</v>
      </c>
      <c r="E8126" s="277" t="s">
        <v>1497</v>
      </c>
      <c r="F8126" s="279" t="s">
        <v>881</v>
      </c>
    </row>
    <row r="8127" spans="1:6" x14ac:dyDescent="0.3">
      <c r="A8127" s="264" t="str">
        <f t="shared" si="126"/>
        <v>EltonLA</v>
      </c>
      <c r="B8127" s="269">
        <v>70532</v>
      </c>
      <c r="C8127" s="270" t="s">
        <v>5957</v>
      </c>
      <c r="D8127" s="270" t="s">
        <v>1492</v>
      </c>
      <c r="E8127" s="277" t="s">
        <v>1509</v>
      </c>
      <c r="F8127" s="279" t="s">
        <v>881</v>
      </c>
    </row>
    <row r="8128" spans="1:6" x14ac:dyDescent="0.3">
      <c r="A8128" s="264" t="str">
        <f t="shared" si="126"/>
        <v>StarksLA</v>
      </c>
      <c r="B8128" s="269">
        <v>70661</v>
      </c>
      <c r="C8128" s="270" t="s">
        <v>5958</v>
      </c>
      <c r="D8128" s="270" t="s">
        <v>1492</v>
      </c>
      <c r="E8128" s="277" t="s">
        <v>1512</v>
      </c>
      <c r="F8128" s="279" t="s">
        <v>881</v>
      </c>
    </row>
    <row r="8129" spans="1:6" x14ac:dyDescent="0.3">
      <c r="A8129" s="264" t="str">
        <f t="shared" si="126"/>
        <v>LecompteLA</v>
      </c>
      <c r="B8129" s="269">
        <v>71346</v>
      </c>
      <c r="C8129" s="270" t="s">
        <v>5959</v>
      </c>
      <c r="D8129" s="270" t="s">
        <v>1492</v>
      </c>
      <c r="E8129" s="277" t="s">
        <v>1359</v>
      </c>
      <c r="F8129" s="279" t="s">
        <v>881</v>
      </c>
    </row>
    <row r="8130" spans="1:6" x14ac:dyDescent="0.3">
      <c r="A8130" s="264" t="str">
        <f t="shared" si="126"/>
        <v>BoutteLA</v>
      </c>
      <c r="B8130" s="269">
        <v>70039</v>
      </c>
      <c r="C8130" s="270" t="s">
        <v>5960</v>
      </c>
      <c r="D8130" s="270" t="s">
        <v>1492</v>
      </c>
      <c r="E8130" s="277" t="s">
        <v>1520</v>
      </c>
      <c r="F8130" s="279" t="s">
        <v>881</v>
      </c>
    </row>
    <row r="8131" spans="1:6" x14ac:dyDescent="0.3">
      <c r="A8131" s="264" t="str">
        <f t="shared" si="126"/>
        <v>VentressLA</v>
      </c>
      <c r="B8131" s="269">
        <v>70783</v>
      </c>
      <c r="C8131" s="270" t="s">
        <v>5961</v>
      </c>
      <c r="D8131" s="270" t="s">
        <v>1492</v>
      </c>
      <c r="E8131" s="277" t="s">
        <v>1497</v>
      </c>
      <c r="F8131" s="279" t="s">
        <v>881</v>
      </c>
    </row>
    <row r="8132" spans="1:6" x14ac:dyDescent="0.3">
      <c r="A8132" s="264" t="str">
        <f t="shared" ref="A8132:A8195" si="127">CONCATENATE(C8132,D8132)</f>
        <v>SareptaLA</v>
      </c>
      <c r="B8132" s="269">
        <v>71071</v>
      </c>
      <c r="C8132" s="270" t="s">
        <v>5962</v>
      </c>
      <c r="D8132" s="270" t="s">
        <v>1492</v>
      </c>
      <c r="E8132" s="277" t="s">
        <v>1526</v>
      </c>
      <c r="F8132" s="279" t="s">
        <v>881</v>
      </c>
    </row>
    <row r="8133" spans="1:6" x14ac:dyDescent="0.3">
      <c r="A8133" s="264" t="str">
        <f t="shared" si="127"/>
        <v>GibsonLA</v>
      </c>
      <c r="B8133" s="269">
        <v>70356</v>
      </c>
      <c r="C8133" s="270" t="s">
        <v>5963</v>
      </c>
      <c r="D8133" s="270" t="s">
        <v>1492</v>
      </c>
      <c r="E8133" s="277" t="s">
        <v>1507</v>
      </c>
      <c r="F8133" s="279" t="s">
        <v>881</v>
      </c>
    </row>
    <row r="8134" spans="1:6" x14ac:dyDescent="0.3">
      <c r="A8134" s="264" t="str">
        <f t="shared" si="127"/>
        <v>SimsboroLA</v>
      </c>
      <c r="B8134" s="269">
        <v>71275</v>
      </c>
      <c r="C8134" s="270" t="s">
        <v>5964</v>
      </c>
      <c r="D8134" s="270" t="s">
        <v>1492</v>
      </c>
      <c r="E8134" s="277" t="s">
        <v>1524</v>
      </c>
      <c r="F8134" s="279" t="s">
        <v>881</v>
      </c>
    </row>
    <row r="8135" spans="1:6" x14ac:dyDescent="0.3">
      <c r="A8135" s="264" t="str">
        <f t="shared" si="127"/>
        <v>LongvilleLA</v>
      </c>
      <c r="B8135" s="269">
        <v>70652</v>
      </c>
      <c r="C8135" s="270" t="s">
        <v>5965</v>
      </c>
      <c r="D8135" s="270" t="s">
        <v>1492</v>
      </c>
      <c r="E8135" s="277" t="s">
        <v>1501</v>
      </c>
      <c r="F8135" s="279" t="s">
        <v>881</v>
      </c>
    </row>
    <row r="8136" spans="1:6" x14ac:dyDescent="0.3">
      <c r="A8136" s="264" t="str">
        <f t="shared" si="127"/>
        <v>WoodworthLA</v>
      </c>
      <c r="B8136" s="269">
        <v>71485</v>
      </c>
      <c r="C8136" s="270" t="s">
        <v>5966</v>
      </c>
      <c r="D8136" s="270" t="s">
        <v>1492</v>
      </c>
      <c r="E8136" s="277" t="s">
        <v>1359</v>
      </c>
      <c r="F8136" s="279" t="s">
        <v>881</v>
      </c>
    </row>
    <row r="8137" spans="1:6" x14ac:dyDescent="0.3">
      <c r="A8137" s="264" t="str">
        <f t="shared" si="127"/>
        <v>MontgomeryLA</v>
      </c>
      <c r="B8137" s="269">
        <v>71454</v>
      </c>
      <c r="C8137" s="270" t="s">
        <v>941</v>
      </c>
      <c r="D8137" s="270" t="s">
        <v>1492</v>
      </c>
      <c r="E8137" s="277" t="s">
        <v>1359</v>
      </c>
      <c r="F8137" s="279" t="s">
        <v>881</v>
      </c>
    </row>
    <row r="8138" spans="1:6" x14ac:dyDescent="0.3">
      <c r="A8138" s="264" t="str">
        <f t="shared" si="127"/>
        <v>MorseLA</v>
      </c>
      <c r="B8138" s="269">
        <v>70559</v>
      </c>
      <c r="C8138" s="270" t="s">
        <v>5967</v>
      </c>
      <c r="D8138" s="270" t="s">
        <v>1492</v>
      </c>
      <c r="E8138" s="277" t="s">
        <v>1297</v>
      </c>
      <c r="F8138" s="279" t="s">
        <v>881</v>
      </c>
    </row>
    <row r="8139" spans="1:6" x14ac:dyDescent="0.3">
      <c r="A8139" s="264" t="str">
        <f t="shared" si="127"/>
        <v>Forest HillLA</v>
      </c>
      <c r="B8139" s="269">
        <v>71430</v>
      </c>
      <c r="C8139" s="270" t="s">
        <v>5968</v>
      </c>
      <c r="D8139" s="270" t="s">
        <v>1492</v>
      </c>
      <c r="E8139" s="277" t="s">
        <v>1359</v>
      </c>
      <c r="F8139" s="279" t="s">
        <v>881</v>
      </c>
    </row>
    <row r="8140" spans="1:6" x14ac:dyDescent="0.3">
      <c r="A8140" s="264" t="str">
        <f t="shared" si="127"/>
        <v>SibleyLA</v>
      </c>
      <c r="B8140" s="269">
        <v>71073</v>
      </c>
      <c r="C8140" s="270" t="s">
        <v>5192</v>
      </c>
      <c r="D8140" s="270" t="s">
        <v>1492</v>
      </c>
      <c r="E8140" s="277" t="s">
        <v>1526</v>
      </c>
      <c r="F8140" s="279" t="s">
        <v>881</v>
      </c>
    </row>
    <row r="8141" spans="1:6" x14ac:dyDescent="0.3">
      <c r="A8141" s="264" t="str">
        <f t="shared" si="127"/>
        <v>Grand CaneLA</v>
      </c>
      <c r="B8141" s="269">
        <v>71032</v>
      </c>
      <c r="C8141" s="270" t="s">
        <v>5969</v>
      </c>
      <c r="D8141" s="270" t="s">
        <v>1492</v>
      </c>
      <c r="E8141" s="277" t="s">
        <v>1526</v>
      </c>
      <c r="F8141" s="279" t="s">
        <v>881</v>
      </c>
    </row>
    <row r="8142" spans="1:6" x14ac:dyDescent="0.3">
      <c r="A8142" s="264" t="str">
        <f t="shared" si="127"/>
        <v>DelcambreLA</v>
      </c>
      <c r="B8142" s="269">
        <v>70528</v>
      </c>
      <c r="C8142" s="270" t="s">
        <v>5970</v>
      </c>
      <c r="D8142" s="270" t="s">
        <v>1492</v>
      </c>
      <c r="E8142" s="277" t="s">
        <v>1297</v>
      </c>
      <c r="F8142" s="279" t="s">
        <v>881</v>
      </c>
    </row>
    <row r="8143" spans="1:6" x14ac:dyDescent="0.3">
      <c r="A8143" s="264" t="str">
        <f t="shared" si="127"/>
        <v>RobertLA</v>
      </c>
      <c r="B8143" s="269">
        <v>70455</v>
      </c>
      <c r="C8143" s="270" t="s">
        <v>5971</v>
      </c>
      <c r="D8143" s="270" t="s">
        <v>1492</v>
      </c>
      <c r="E8143" s="277" t="s">
        <v>1505</v>
      </c>
      <c r="F8143" s="279" t="s">
        <v>881</v>
      </c>
    </row>
    <row r="8144" spans="1:6" x14ac:dyDescent="0.3">
      <c r="A8144" s="264" t="str">
        <f t="shared" si="127"/>
        <v>EdgardLA</v>
      </c>
      <c r="B8144" s="269">
        <v>70049</v>
      </c>
      <c r="C8144" s="270" t="s">
        <v>5972</v>
      </c>
      <c r="D8144" s="270" t="s">
        <v>1492</v>
      </c>
      <c r="E8144" s="277" t="s">
        <v>1520</v>
      </c>
      <c r="F8144" s="279" t="s">
        <v>881</v>
      </c>
    </row>
    <row r="8145" spans="1:6" x14ac:dyDescent="0.3">
      <c r="A8145" s="264" t="str">
        <f t="shared" si="127"/>
        <v>Elm GroveLA</v>
      </c>
      <c r="B8145" s="269">
        <v>71051</v>
      </c>
      <c r="C8145" s="270" t="s">
        <v>5973</v>
      </c>
      <c r="D8145" s="270" t="s">
        <v>1492</v>
      </c>
      <c r="E8145" s="277" t="s">
        <v>1526</v>
      </c>
      <c r="F8145" s="279" t="s">
        <v>881</v>
      </c>
    </row>
    <row r="8146" spans="1:6" x14ac:dyDescent="0.3">
      <c r="A8146" s="264" t="str">
        <f t="shared" si="127"/>
        <v>French SettlementLA</v>
      </c>
      <c r="B8146" s="269">
        <v>70733</v>
      </c>
      <c r="C8146" s="270" t="s">
        <v>5974</v>
      </c>
      <c r="D8146" s="270" t="s">
        <v>1492</v>
      </c>
      <c r="E8146" s="277" t="s">
        <v>1497</v>
      </c>
      <c r="F8146" s="279" t="s">
        <v>881</v>
      </c>
    </row>
    <row r="8147" spans="1:6" x14ac:dyDescent="0.3">
      <c r="A8147" s="264" t="str">
        <f t="shared" si="127"/>
        <v>FriersonLA</v>
      </c>
      <c r="B8147" s="269">
        <v>71027</v>
      </c>
      <c r="C8147" s="270" t="s">
        <v>5975</v>
      </c>
      <c r="D8147" s="270" t="s">
        <v>1492</v>
      </c>
      <c r="E8147" s="277" t="s">
        <v>1526</v>
      </c>
      <c r="F8147" s="279" t="s">
        <v>881</v>
      </c>
    </row>
    <row r="8148" spans="1:6" x14ac:dyDescent="0.3">
      <c r="A8148" s="264" t="str">
        <f t="shared" si="127"/>
        <v>HeflinLA</v>
      </c>
      <c r="B8148" s="269">
        <v>71039</v>
      </c>
      <c r="C8148" s="270" t="s">
        <v>5976</v>
      </c>
      <c r="D8148" s="270" t="s">
        <v>1492</v>
      </c>
      <c r="E8148" s="277" t="s">
        <v>1526</v>
      </c>
      <c r="F8148" s="279" t="s">
        <v>881</v>
      </c>
    </row>
    <row r="8149" spans="1:6" x14ac:dyDescent="0.3">
      <c r="A8149" s="264" t="str">
        <f t="shared" si="127"/>
        <v>LivoniaLA</v>
      </c>
      <c r="B8149" s="269">
        <v>70755</v>
      </c>
      <c r="C8149" s="270" t="s">
        <v>5977</v>
      </c>
      <c r="D8149" s="270" t="s">
        <v>1492</v>
      </c>
      <c r="E8149" s="277" t="s">
        <v>1497</v>
      </c>
      <c r="F8149" s="279" t="s">
        <v>881</v>
      </c>
    </row>
    <row r="8150" spans="1:6" x14ac:dyDescent="0.3">
      <c r="A8150" s="264" t="str">
        <f t="shared" si="127"/>
        <v>HornbeckLA</v>
      </c>
      <c r="B8150" s="269">
        <v>71439</v>
      </c>
      <c r="C8150" s="270" t="s">
        <v>5978</v>
      </c>
      <c r="D8150" s="270" t="s">
        <v>1492</v>
      </c>
      <c r="E8150" s="277" t="s">
        <v>1503</v>
      </c>
      <c r="F8150" s="279" t="s">
        <v>881</v>
      </c>
    </row>
    <row r="8151" spans="1:6" x14ac:dyDescent="0.3">
      <c r="A8151" s="264" t="str">
        <f t="shared" si="127"/>
        <v>Mer RougeLA</v>
      </c>
      <c r="B8151" s="269">
        <v>71261</v>
      </c>
      <c r="C8151" s="270" t="s">
        <v>5979</v>
      </c>
      <c r="D8151" s="270" t="s">
        <v>1492</v>
      </c>
      <c r="E8151" s="277" t="s">
        <v>1495</v>
      </c>
      <c r="F8151" s="279" t="s">
        <v>881</v>
      </c>
    </row>
    <row r="8152" spans="1:6" x14ac:dyDescent="0.3">
      <c r="A8152" s="264" t="str">
        <f t="shared" si="127"/>
        <v>BaldwinLA</v>
      </c>
      <c r="B8152" s="269">
        <v>70514</v>
      </c>
      <c r="C8152" s="270" t="s">
        <v>5980</v>
      </c>
      <c r="D8152" s="270" t="s">
        <v>1492</v>
      </c>
      <c r="E8152" s="277" t="s">
        <v>1516</v>
      </c>
      <c r="F8152" s="279" t="s">
        <v>881</v>
      </c>
    </row>
    <row r="8153" spans="1:6" x14ac:dyDescent="0.3">
      <c r="A8153" s="264" t="str">
        <f t="shared" si="127"/>
        <v>Oil CityLA</v>
      </c>
      <c r="B8153" s="269">
        <v>71061</v>
      </c>
      <c r="C8153" s="270" t="s">
        <v>2129</v>
      </c>
      <c r="D8153" s="270" t="s">
        <v>1492</v>
      </c>
      <c r="E8153" s="277" t="s">
        <v>1526</v>
      </c>
      <c r="F8153" s="279" t="s">
        <v>881</v>
      </c>
    </row>
    <row r="8154" spans="1:6" x14ac:dyDescent="0.3">
      <c r="A8154" s="264" t="str">
        <f t="shared" si="127"/>
        <v>CameronLA</v>
      </c>
      <c r="B8154" s="269">
        <v>70631</v>
      </c>
      <c r="C8154" s="270" t="s">
        <v>5981</v>
      </c>
      <c r="D8154" s="270" t="s">
        <v>1492</v>
      </c>
      <c r="E8154" s="277" t="s">
        <v>1512</v>
      </c>
      <c r="F8154" s="279" t="s">
        <v>881</v>
      </c>
    </row>
    <row r="8155" spans="1:6" x14ac:dyDescent="0.3">
      <c r="A8155" s="264" t="str">
        <f t="shared" si="127"/>
        <v>GaryvilleLA</v>
      </c>
      <c r="B8155" s="269">
        <v>70051</v>
      </c>
      <c r="C8155" s="270" t="s">
        <v>5982</v>
      </c>
      <c r="D8155" s="270" t="s">
        <v>1492</v>
      </c>
      <c r="E8155" s="277" t="s">
        <v>1520</v>
      </c>
      <c r="F8155" s="279" t="s">
        <v>881</v>
      </c>
    </row>
    <row r="8156" spans="1:6" x14ac:dyDescent="0.3">
      <c r="A8156" s="264" t="str">
        <f t="shared" si="127"/>
        <v>HinestonLA</v>
      </c>
      <c r="B8156" s="269">
        <v>71438</v>
      </c>
      <c r="C8156" s="270" t="s">
        <v>5983</v>
      </c>
      <c r="D8156" s="270" t="s">
        <v>1492</v>
      </c>
      <c r="E8156" s="277" t="s">
        <v>1359</v>
      </c>
      <c r="F8156" s="279" t="s">
        <v>881</v>
      </c>
    </row>
    <row r="8157" spans="1:6" x14ac:dyDescent="0.3">
      <c r="A8157" s="264" t="str">
        <f t="shared" si="127"/>
        <v>New IberiaLA</v>
      </c>
      <c r="B8157" s="269">
        <v>70552</v>
      </c>
      <c r="C8157" s="270" t="s">
        <v>5836</v>
      </c>
      <c r="D8157" s="270" t="s">
        <v>1492</v>
      </c>
      <c r="E8157" s="277" t="s">
        <v>1297</v>
      </c>
      <c r="F8157" s="279" t="s">
        <v>881</v>
      </c>
    </row>
    <row r="8158" spans="1:6" x14ac:dyDescent="0.3">
      <c r="A8158" s="264" t="str">
        <f t="shared" si="127"/>
        <v>SpearsvilleLA</v>
      </c>
      <c r="B8158" s="269">
        <v>71277</v>
      </c>
      <c r="C8158" s="270" t="s">
        <v>5984</v>
      </c>
      <c r="D8158" s="270" t="s">
        <v>1492</v>
      </c>
      <c r="E8158" s="277" t="s">
        <v>1514</v>
      </c>
      <c r="F8158" s="279" t="s">
        <v>881</v>
      </c>
    </row>
    <row r="8159" spans="1:6" x14ac:dyDescent="0.3">
      <c r="A8159" s="264" t="str">
        <f t="shared" si="127"/>
        <v>HackberryLA</v>
      </c>
      <c r="B8159" s="269">
        <v>70645</v>
      </c>
      <c r="C8159" s="270" t="s">
        <v>5985</v>
      </c>
      <c r="D8159" s="270" t="s">
        <v>1492</v>
      </c>
      <c r="E8159" s="277" t="s">
        <v>1512</v>
      </c>
      <c r="F8159" s="279" t="s">
        <v>881</v>
      </c>
    </row>
    <row r="8160" spans="1:6" x14ac:dyDescent="0.3">
      <c r="A8160" s="264" t="str">
        <f t="shared" si="127"/>
        <v>MontereyLA</v>
      </c>
      <c r="B8160" s="269">
        <v>71354</v>
      </c>
      <c r="C8160" s="270" t="s">
        <v>2632</v>
      </c>
      <c r="D8160" s="270" t="s">
        <v>1492</v>
      </c>
      <c r="E8160" s="277" t="s">
        <v>1518</v>
      </c>
      <c r="F8160" s="279" t="s">
        <v>881</v>
      </c>
    </row>
    <row r="8161" spans="1:6" x14ac:dyDescent="0.3">
      <c r="A8161" s="264" t="str">
        <f t="shared" si="127"/>
        <v>RosepineLA</v>
      </c>
      <c r="B8161" s="269">
        <v>70659</v>
      </c>
      <c r="C8161" s="270" t="s">
        <v>5986</v>
      </c>
      <c r="D8161" s="270" t="s">
        <v>1492</v>
      </c>
      <c r="E8161" s="277" t="s">
        <v>1503</v>
      </c>
      <c r="F8161" s="279" t="s">
        <v>881</v>
      </c>
    </row>
    <row r="8162" spans="1:6" x14ac:dyDescent="0.3">
      <c r="A8162" s="264" t="str">
        <f t="shared" si="127"/>
        <v>TickfawLA</v>
      </c>
      <c r="B8162" s="269">
        <v>70451</v>
      </c>
      <c r="C8162" s="270" t="s">
        <v>5885</v>
      </c>
      <c r="D8162" s="270" t="s">
        <v>1492</v>
      </c>
      <c r="E8162" s="277" t="s">
        <v>1505</v>
      </c>
      <c r="F8162" s="279" t="s">
        <v>881</v>
      </c>
    </row>
    <row r="8163" spans="1:6" x14ac:dyDescent="0.3">
      <c r="A8163" s="264" t="str">
        <f t="shared" si="127"/>
        <v>Saint JamesLA</v>
      </c>
      <c r="B8163" s="269">
        <v>70086</v>
      </c>
      <c r="C8163" s="270" t="s">
        <v>5987</v>
      </c>
      <c r="D8163" s="270" t="s">
        <v>1492</v>
      </c>
      <c r="E8163" s="277" t="s">
        <v>1520</v>
      </c>
      <c r="F8163" s="279" t="s">
        <v>881</v>
      </c>
    </row>
    <row r="8164" spans="1:6" x14ac:dyDescent="0.3">
      <c r="A8164" s="264" t="str">
        <f t="shared" si="127"/>
        <v>JarreauLA</v>
      </c>
      <c r="B8164" s="269">
        <v>70749</v>
      </c>
      <c r="C8164" s="270" t="s">
        <v>5988</v>
      </c>
      <c r="D8164" s="270" t="s">
        <v>1492</v>
      </c>
      <c r="E8164" s="277" t="s">
        <v>1497</v>
      </c>
      <c r="F8164" s="279" t="s">
        <v>881</v>
      </c>
    </row>
    <row r="8165" spans="1:6" x14ac:dyDescent="0.3">
      <c r="A8165" s="264" t="str">
        <f t="shared" si="127"/>
        <v>Krotz SpringsLA</v>
      </c>
      <c r="B8165" s="269">
        <v>70750</v>
      </c>
      <c r="C8165" s="270" t="s">
        <v>5989</v>
      </c>
      <c r="D8165" s="270" t="s">
        <v>1492</v>
      </c>
      <c r="E8165" s="277" t="s">
        <v>1522</v>
      </c>
      <c r="F8165" s="279" t="s">
        <v>881</v>
      </c>
    </row>
    <row r="8166" spans="1:6" x14ac:dyDescent="0.3">
      <c r="A8166" s="264" t="str">
        <f t="shared" si="127"/>
        <v>Cotton ValleyLA</v>
      </c>
      <c r="B8166" s="269">
        <v>71018</v>
      </c>
      <c r="C8166" s="270" t="s">
        <v>5990</v>
      </c>
      <c r="D8166" s="270" t="s">
        <v>1492</v>
      </c>
      <c r="E8166" s="277" t="s">
        <v>1526</v>
      </c>
      <c r="F8166" s="279" t="s">
        <v>881</v>
      </c>
    </row>
    <row r="8167" spans="1:6" x14ac:dyDescent="0.3">
      <c r="A8167" s="264" t="str">
        <f t="shared" si="127"/>
        <v>MelvilleLA</v>
      </c>
      <c r="B8167" s="269">
        <v>71353</v>
      </c>
      <c r="C8167" s="270" t="s">
        <v>5991</v>
      </c>
      <c r="D8167" s="270" t="s">
        <v>1492</v>
      </c>
      <c r="E8167" s="277" t="s">
        <v>1522</v>
      </c>
      <c r="F8167" s="279" t="s">
        <v>881</v>
      </c>
    </row>
    <row r="8168" spans="1:6" x14ac:dyDescent="0.3">
      <c r="A8168" s="264" t="str">
        <f t="shared" si="127"/>
        <v>GlosterLA</v>
      </c>
      <c r="B8168" s="269">
        <v>71030</v>
      </c>
      <c r="C8168" s="270" t="s">
        <v>5992</v>
      </c>
      <c r="D8168" s="270" t="s">
        <v>1492</v>
      </c>
      <c r="E8168" s="277" t="s">
        <v>1526</v>
      </c>
      <c r="F8168" s="279" t="s">
        <v>881</v>
      </c>
    </row>
    <row r="8169" spans="1:6" x14ac:dyDescent="0.3">
      <c r="A8169" s="264" t="str">
        <f t="shared" si="127"/>
        <v>ShongalooLA</v>
      </c>
      <c r="B8169" s="269">
        <v>71072</v>
      </c>
      <c r="C8169" s="270" t="s">
        <v>5993</v>
      </c>
      <c r="D8169" s="270" t="s">
        <v>1492</v>
      </c>
      <c r="E8169" s="277" t="s">
        <v>1526</v>
      </c>
      <c r="F8169" s="279" t="s">
        <v>881</v>
      </c>
    </row>
    <row r="8170" spans="1:6" x14ac:dyDescent="0.3">
      <c r="A8170" s="264" t="str">
        <f t="shared" si="127"/>
        <v>CollinstonLA</v>
      </c>
      <c r="B8170" s="269">
        <v>71229</v>
      </c>
      <c r="C8170" s="270" t="s">
        <v>5994</v>
      </c>
      <c r="D8170" s="270" t="s">
        <v>1492</v>
      </c>
      <c r="E8170" s="277" t="s">
        <v>1495</v>
      </c>
      <c r="F8170" s="279" t="s">
        <v>881</v>
      </c>
    </row>
    <row r="8171" spans="1:6" x14ac:dyDescent="0.3">
      <c r="A8171" s="264" t="str">
        <f t="shared" si="127"/>
        <v>NatchezLA</v>
      </c>
      <c r="B8171" s="269">
        <v>71456</v>
      </c>
      <c r="C8171" s="270" t="s">
        <v>1518</v>
      </c>
      <c r="D8171" s="270" t="s">
        <v>1492</v>
      </c>
      <c r="E8171" s="277" t="s">
        <v>1519</v>
      </c>
      <c r="F8171" s="279" t="s">
        <v>881</v>
      </c>
    </row>
    <row r="8172" spans="1:6" x14ac:dyDescent="0.3">
      <c r="A8172" s="264" t="str">
        <f t="shared" si="127"/>
        <v>SingerLA</v>
      </c>
      <c r="B8172" s="269">
        <v>70660</v>
      </c>
      <c r="C8172" s="270" t="s">
        <v>5995</v>
      </c>
      <c r="D8172" s="270" t="s">
        <v>1492</v>
      </c>
      <c r="E8172" s="277" t="s">
        <v>1501</v>
      </c>
      <c r="F8172" s="279" t="s">
        <v>881</v>
      </c>
    </row>
    <row r="8173" spans="1:6" x14ac:dyDescent="0.3">
      <c r="A8173" s="264" t="str">
        <f t="shared" si="127"/>
        <v>LenaLA</v>
      </c>
      <c r="B8173" s="269">
        <v>71447</v>
      </c>
      <c r="C8173" s="270" t="s">
        <v>4888</v>
      </c>
      <c r="D8173" s="270" t="s">
        <v>1492</v>
      </c>
      <c r="E8173" s="277" t="s">
        <v>1359</v>
      </c>
      <c r="F8173" s="279" t="s">
        <v>881</v>
      </c>
    </row>
    <row r="8174" spans="1:6" x14ac:dyDescent="0.3">
      <c r="A8174" s="264" t="str">
        <f t="shared" si="127"/>
        <v>KeithvilleLA</v>
      </c>
      <c r="B8174" s="269">
        <v>71046</v>
      </c>
      <c r="C8174" s="270" t="s">
        <v>5869</v>
      </c>
      <c r="D8174" s="270" t="s">
        <v>1492</v>
      </c>
      <c r="E8174" s="277" t="s">
        <v>1526</v>
      </c>
      <c r="F8174" s="279" t="s">
        <v>881</v>
      </c>
    </row>
    <row r="8175" spans="1:6" x14ac:dyDescent="0.3">
      <c r="A8175" s="264" t="str">
        <f t="shared" si="127"/>
        <v>ParadisLA</v>
      </c>
      <c r="B8175" s="269">
        <v>70080</v>
      </c>
      <c r="C8175" s="270" t="s">
        <v>5996</v>
      </c>
      <c r="D8175" s="270" t="s">
        <v>1492</v>
      </c>
      <c r="E8175" s="277" t="s">
        <v>1520</v>
      </c>
      <c r="F8175" s="279" t="s">
        <v>881</v>
      </c>
    </row>
    <row r="8176" spans="1:6" x14ac:dyDescent="0.3">
      <c r="A8176" s="264" t="str">
        <f t="shared" si="127"/>
        <v>DarrowLA</v>
      </c>
      <c r="B8176" s="269">
        <v>70725</v>
      </c>
      <c r="C8176" s="270" t="s">
        <v>5997</v>
      </c>
      <c r="D8176" s="270" t="s">
        <v>1492</v>
      </c>
      <c r="E8176" s="277" t="s">
        <v>1497</v>
      </c>
      <c r="F8176" s="279" t="s">
        <v>881</v>
      </c>
    </row>
    <row r="8177" spans="1:6" x14ac:dyDescent="0.3">
      <c r="A8177" s="264" t="str">
        <f t="shared" si="127"/>
        <v>MorganzaLA</v>
      </c>
      <c r="B8177" s="269">
        <v>70759</v>
      </c>
      <c r="C8177" s="270" t="s">
        <v>5998</v>
      </c>
      <c r="D8177" s="270" t="s">
        <v>1492</v>
      </c>
      <c r="E8177" s="277" t="s">
        <v>1497</v>
      </c>
      <c r="F8177" s="279" t="s">
        <v>881</v>
      </c>
    </row>
    <row r="8178" spans="1:6" x14ac:dyDescent="0.3">
      <c r="A8178" s="264" t="str">
        <f t="shared" si="127"/>
        <v>BranchLA</v>
      </c>
      <c r="B8178" s="269">
        <v>70516</v>
      </c>
      <c r="C8178" s="270" t="s">
        <v>5999</v>
      </c>
      <c r="D8178" s="270" t="s">
        <v>1492</v>
      </c>
      <c r="E8178" s="277" t="s">
        <v>1297</v>
      </c>
      <c r="F8178" s="279" t="s">
        <v>881</v>
      </c>
    </row>
    <row r="8179" spans="1:6" x14ac:dyDescent="0.3">
      <c r="A8179" s="264" t="str">
        <f t="shared" si="127"/>
        <v>EganLA</v>
      </c>
      <c r="B8179" s="269">
        <v>70531</v>
      </c>
      <c r="C8179" s="270" t="s">
        <v>6000</v>
      </c>
      <c r="D8179" s="270" t="s">
        <v>1492</v>
      </c>
      <c r="E8179" s="277" t="s">
        <v>1297</v>
      </c>
      <c r="F8179" s="279" t="s">
        <v>881</v>
      </c>
    </row>
    <row r="8180" spans="1:6" x14ac:dyDescent="0.3">
      <c r="A8180" s="264" t="str">
        <f t="shared" si="127"/>
        <v>ClaytonLA</v>
      </c>
      <c r="B8180" s="269">
        <v>71326</v>
      </c>
      <c r="C8180" s="270" t="s">
        <v>1412</v>
      </c>
      <c r="D8180" s="270" t="s">
        <v>1492</v>
      </c>
      <c r="E8180" s="277" t="s">
        <v>1518</v>
      </c>
      <c r="F8180" s="279" t="s">
        <v>881</v>
      </c>
    </row>
    <row r="8181" spans="1:6" x14ac:dyDescent="0.3">
      <c r="A8181" s="264" t="str">
        <f t="shared" si="127"/>
        <v>DubberlyLA</v>
      </c>
      <c r="B8181" s="269">
        <v>71024</v>
      </c>
      <c r="C8181" s="270" t="s">
        <v>6001</v>
      </c>
      <c r="D8181" s="270" t="s">
        <v>1492</v>
      </c>
      <c r="E8181" s="277" t="s">
        <v>1526</v>
      </c>
      <c r="F8181" s="279" t="s">
        <v>881</v>
      </c>
    </row>
    <row r="8182" spans="1:6" x14ac:dyDescent="0.3">
      <c r="A8182" s="264" t="str">
        <f t="shared" si="127"/>
        <v>Bell CityLA</v>
      </c>
      <c r="B8182" s="269">
        <v>70630</v>
      </c>
      <c r="C8182" s="270" t="s">
        <v>6002</v>
      </c>
      <c r="D8182" s="270" t="s">
        <v>1492</v>
      </c>
      <c r="E8182" s="277" t="s">
        <v>1512</v>
      </c>
      <c r="F8182" s="279" t="s">
        <v>881</v>
      </c>
    </row>
    <row r="8183" spans="1:6" x14ac:dyDescent="0.3">
      <c r="A8183" s="264" t="str">
        <f t="shared" si="127"/>
        <v>ConventLA</v>
      </c>
      <c r="B8183" s="269">
        <v>70723</v>
      </c>
      <c r="C8183" s="270" t="s">
        <v>6003</v>
      </c>
      <c r="D8183" s="270" t="s">
        <v>1492</v>
      </c>
      <c r="E8183" s="277" t="s">
        <v>1520</v>
      </c>
      <c r="F8183" s="279" t="s">
        <v>881</v>
      </c>
    </row>
    <row r="8184" spans="1:6" x14ac:dyDescent="0.3">
      <c r="A8184" s="264" t="str">
        <f t="shared" si="127"/>
        <v>BethanyLA</v>
      </c>
      <c r="B8184" s="269">
        <v>71007</v>
      </c>
      <c r="C8184" s="270" t="s">
        <v>3517</v>
      </c>
      <c r="D8184" s="270" t="s">
        <v>1492</v>
      </c>
      <c r="E8184" s="277" t="s">
        <v>1526</v>
      </c>
      <c r="F8184" s="279" t="s">
        <v>881</v>
      </c>
    </row>
    <row r="8185" spans="1:6" x14ac:dyDescent="0.3">
      <c r="A8185" s="264" t="str">
        <f t="shared" si="127"/>
        <v>AmaLA</v>
      </c>
      <c r="B8185" s="269">
        <v>70031</v>
      </c>
      <c r="C8185" s="270" t="s">
        <v>6004</v>
      </c>
      <c r="D8185" s="270" t="s">
        <v>1492</v>
      </c>
      <c r="E8185" s="277" t="s">
        <v>1520</v>
      </c>
      <c r="F8185" s="279" t="s">
        <v>881</v>
      </c>
    </row>
    <row r="8186" spans="1:6" x14ac:dyDescent="0.3">
      <c r="A8186" s="264" t="str">
        <f t="shared" si="127"/>
        <v>MarreroLA</v>
      </c>
      <c r="B8186" s="269">
        <v>70358</v>
      </c>
      <c r="C8186" s="270" t="s">
        <v>5829</v>
      </c>
      <c r="D8186" s="270" t="s">
        <v>1492</v>
      </c>
      <c r="E8186" s="277" t="s">
        <v>1520</v>
      </c>
      <c r="F8186" s="279" t="s">
        <v>881</v>
      </c>
    </row>
    <row r="8187" spans="1:6" x14ac:dyDescent="0.3">
      <c r="A8187" s="264" t="str">
        <f t="shared" si="127"/>
        <v>DulacLA</v>
      </c>
      <c r="B8187" s="269">
        <v>70353</v>
      </c>
      <c r="C8187" s="270" t="s">
        <v>6005</v>
      </c>
      <c r="D8187" s="270" t="s">
        <v>1492</v>
      </c>
      <c r="E8187" s="277" t="s">
        <v>1507</v>
      </c>
      <c r="F8187" s="279" t="s">
        <v>881</v>
      </c>
    </row>
    <row r="8188" spans="1:6" x14ac:dyDescent="0.3">
      <c r="A8188" s="264" t="str">
        <f t="shared" si="127"/>
        <v>Grosse TeteLA</v>
      </c>
      <c r="B8188" s="269">
        <v>70740</v>
      </c>
      <c r="C8188" s="270" t="s">
        <v>6006</v>
      </c>
      <c r="D8188" s="270" t="s">
        <v>1492</v>
      </c>
      <c r="E8188" s="277" t="s">
        <v>1497</v>
      </c>
      <c r="F8188" s="279" t="s">
        <v>881</v>
      </c>
    </row>
    <row r="8189" spans="1:6" x14ac:dyDescent="0.3">
      <c r="A8189" s="264" t="str">
        <f t="shared" si="127"/>
        <v>Pine GroveLA</v>
      </c>
      <c r="B8189" s="269">
        <v>70453</v>
      </c>
      <c r="C8189" s="270" t="s">
        <v>6007</v>
      </c>
      <c r="D8189" s="270" t="s">
        <v>1492</v>
      </c>
      <c r="E8189" s="277" t="s">
        <v>1497</v>
      </c>
      <c r="F8189" s="279" t="s">
        <v>881</v>
      </c>
    </row>
    <row r="8190" spans="1:6" x14ac:dyDescent="0.3">
      <c r="A8190" s="264" t="str">
        <f t="shared" si="127"/>
        <v>ElmerLA</v>
      </c>
      <c r="B8190" s="269">
        <v>71424</v>
      </c>
      <c r="C8190" s="270" t="s">
        <v>6008</v>
      </c>
      <c r="D8190" s="270" t="s">
        <v>1492</v>
      </c>
      <c r="E8190" s="277" t="s">
        <v>1359</v>
      </c>
      <c r="F8190" s="279" t="s">
        <v>881</v>
      </c>
    </row>
    <row r="8191" spans="1:6" x14ac:dyDescent="0.3">
      <c r="A8191" s="264" t="str">
        <f t="shared" si="127"/>
        <v>BraithwaiteLA</v>
      </c>
      <c r="B8191" s="269">
        <v>70040</v>
      </c>
      <c r="C8191" s="270" t="s">
        <v>6009</v>
      </c>
      <c r="D8191" s="270" t="s">
        <v>1492</v>
      </c>
      <c r="E8191" s="277" t="s">
        <v>1520</v>
      </c>
      <c r="F8191" s="279" t="s">
        <v>881</v>
      </c>
    </row>
    <row r="8192" spans="1:6" x14ac:dyDescent="0.3">
      <c r="A8192" s="264" t="str">
        <f t="shared" si="127"/>
        <v>ErwinvilleLA</v>
      </c>
      <c r="B8192" s="269">
        <v>70729</v>
      </c>
      <c r="C8192" s="270" t="s">
        <v>6010</v>
      </c>
      <c r="D8192" s="270" t="s">
        <v>1492</v>
      </c>
      <c r="E8192" s="277" t="s">
        <v>1497</v>
      </c>
      <c r="F8192" s="279" t="s">
        <v>881</v>
      </c>
    </row>
    <row r="8193" spans="1:6" x14ac:dyDescent="0.3">
      <c r="A8193" s="264" t="str">
        <f t="shared" si="127"/>
        <v>BaratariaLA</v>
      </c>
      <c r="B8193" s="269">
        <v>70036</v>
      </c>
      <c r="C8193" s="270" t="s">
        <v>6011</v>
      </c>
      <c r="D8193" s="270" t="s">
        <v>1492</v>
      </c>
      <c r="E8193" s="277" t="s">
        <v>1520</v>
      </c>
      <c r="F8193" s="279" t="s">
        <v>881</v>
      </c>
    </row>
    <row r="8194" spans="1:6" x14ac:dyDescent="0.3">
      <c r="A8194" s="264" t="str">
        <f t="shared" si="127"/>
        <v>GoldonnaLA</v>
      </c>
      <c r="B8194" s="269">
        <v>71031</v>
      </c>
      <c r="C8194" s="270" t="s">
        <v>6012</v>
      </c>
      <c r="D8194" s="270" t="s">
        <v>1492</v>
      </c>
      <c r="E8194" s="277" t="s">
        <v>1519</v>
      </c>
      <c r="F8194" s="279" t="s">
        <v>881</v>
      </c>
    </row>
    <row r="8195" spans="1:6" x14ac:dyDescent="0.3">
      <c r="A8195" s="264" t="str">
        <f t="shared" si="127"/>
        <v>BatchelorLA</v>
      </c>
      <c r="B8195" s="269">
        <v>70715</v>
      </c>
      <c r="C8195" s="270" t="s">
        <v>6013</v>
      </c>
      <c r="D8195" s="270" t="s">
        <v>1492</v>
      </c>
      <c r="E8195" s="277" t="s">
        <v>1497</v>
      </c>
      <c r="F8195" s="279" t="s">
        <v>881</v>
      </c>
    </row>
    <row r="8196" spans="1:6" x14ac:dyDescent="0.3">
      <c r="A8196" s="264" t="str">
        <f t="shared" ref="A8196:A8259" si="128">CONCATENATE(C8196,D8196)</f>
        <v>OscarLA</v>
      </c>
      <c r="B8196" s="269">
        <v>70762</v>
      </c>
      <c r="C8196" s="270" t="s">
        <v>6014</v>
      </c>
      <c r="D8196" s="270" t="s">
        <v>1492</v>
      </c>
      <c r="E8196" s="277" t="s">
        <v>1497</v>
      </c>
      <c r="F8196" s="279" t="s">
        <v>881</v>
      </c>
    </row>
    <row r="8197" spans="1:6" x14ac:dyDescent="0.3">
      <c r="A8197" s="264" t="str">
        <f t="shared" si="128"/>
        <v>BentleyLA</v>
      </c>
      <c r="B8197" s="269">
        <v>71407</v>
      </c>
      <c r="C8197" s="270" t="s">
        <v>5647</v>
      </c>
      <c r="D8197" s="270" t="s">
        <v>1492</v>
      </c>
      <c r="E8197" s="277" t="s">
        <v>1359</v>
      </c>
      <c r="F8197" s="279" t="s">
        <v>881</v>
      </c>
    </row>
    <row r="8198" spans="1:6" x14ac:dyDescent="0.3">
      <c r="A8198" s="264" t="str">
        <f t="shared" si="128"/>
        <v>GeorgetownLA</v>
      </c>
      <c r="B8198" s="269">
        <v>71432</v>
      </c>
      <c r="C8198" s="270" t="s">
        <v>2162</v>
      </c>
      <c r="D8198" s="270" t="s">
        <v>1492</v>
      </c>
      <c r="E8198" s="277" t="s">
        <v>1359</v>
      </c>
      <c r="F8198" s="279" t="s">
        <v>881</v>
      </c>
    </row>
    <row r="8199" spans="1:6" x14ac:dyDescent="0.3">
      <c r="A8199" s="264" t="str">
        <f t="shared" si="128"/>
        <v>FordocheLA</v>
      </c>
      <c r="B8199" s="269">
        <v>70732</v>
      </c>
      <c r="C8199" s="270" t="s">
        <v>6015</v>
      </c>
      <c r="D8199" s="270" t="s">
        <v>1492</v>
      </c>
      <c r="E8199" s="277" t="s">
        <v>1497</v>
      </c>
      <c r="F8199" s="279" t="s">
        <v>881</v>
      </c>
    </row>
    <row r="8200" spans="1:6" x14ac:dyDescent="0.3">
      <c r="A8200" s="264" t="str">
        <f t="shared" si="128"/>
        <v>PalmettoLA</v>
      </c>
      <c r="B8200" s="269">
        <v>71358</v>
      </c>
      <c r="C8200" s="270" t="s">
        <v>3620</v>
      </c>
      <c r="D8200" s="270" t="s">
        <v>1492</v>
      </c>
      <c r="E8200" s="277" t="s">
        <v>1522</v>
      </c>
      <c r="F8200" s="279" t="s">
        <v>881</v>
      </c>
    </row>
    <row r="8201" spans="1:6" x14ac:dyDescent="0.3">
      <c r="A8201" s="264" t="str">
        <f t="shared" si="128"/>
        <v>Grand CoteauLA</v>
      </c>
      <c r="B8201" s="269">
        <v>70541</v>
      </c>
      <c r="C8201" s="270" t="s">
        <v>6016</v>
      </c>
      <c r="D8201" s="270" t="s">
        <v>1492</v>
      </c>
      <c r="E8201" s="277" t="s">
        <v>1522</v>
      </c>
      <c r="F8201" s="279" t="s">
        <v>881</v>
      </c>
    </row>
    <row r="8202" spans="1:6" x14ac:dyDescent="0.3">
      <c r="A8202" s="264" t="str">
        <f t="shared" si="128"/>
        <v>TheriotLA</v>
      </c>
      <c r="B8202" s="269">
        <v>70397</v>
      </c>
      <c r="C8202" s="270" t="s">
        <v>6017</v>
      </c>
      <c r="D8202" s="270" t="s">
        <v>1492</v>
      </c>
      <c r="E8202" s="277" t="s">
        <v>1507</v>
      </c>
      <c r="F8202" s="279" t="s">
        <v>881</v>
      </c>
    </row>
    <row r="8203" spans="1:6" x14ac:dyDescent="0.3">
      <c r="A8203" s="264" t="str">
        <f t="shared" si="128"/>
        <v>Oak RidgeLA</v>
      </c>
      <c r="B8203" s="269">
        <v>71264</v>
      </c>
      <c r="C8203" s="270" t="s">
        <v>6018</v>
      </c>
      <c r="D8203" s="270" t="s">
        <v>1492</v>
      </c>
      <c r="E8203" s="277" t="s">
        <v>1495</v>
      </c>
      <c r="F8203" s="279" t="s">
        <v>881</v>
      </c>
    </row>
    <row r="8204" spans="1:6" x14ac:dyDescent="0.3">
      <c r="A8204" s="264" t="str">
        <f t="shared" si="128"/>
        <v>CheneyvilleLA</v>
      </c>
      <c r="B8204" s="269">
        <v>71325</v>
      </c>
      <c r="C8204" s="270" t="s">
        <v>6019</v>
      </c>
      <c r="D8204" s="270" t="s">
        <v>1492</v>
      </c>
      <c r="E8204" s="277" t="s">
        <v>1359</v>
      </c>
      <c r="F8204" s="279" t="s">
        <v>881</v>
      </c>
    </row>
    <row r="8205" spans="1:6" x14ac:dyDescent="0.3">
      <c r="A8205" s="264" t="str">
        <f t="shared" si="128"/>
        <v>MarthavilleLA</v>
      </c>
      <c r="B8205" s="269">
        <v>71450</v>
      </c>
      <c r="C8205" s="270" t="s">
        <v>6020</v>
      </c>
      <c r="D8205" s="270" t="s">
        <v>1492</v>
      </c>
      <c r="E8205" s="277" t="s">
        <v>1519</v>
      </c>
      <c r="F8205" s="279" t="s">
        <v>881</v>
      </c>
    </row>
    <row r="8206" spans="1:6" x14ac:dyDescent="0.3">
      <c r="A8206" s="264" t="str">
        <f t="shared" si="128"/>
        <v>SunshineLA</v>
      </c>
      <c r="B8206" s="269">
        <v>70780</v>
      </c>
      <c r="C8206" s="270" t="s">
        <v>6021</v>
      </c>
      <c r="D8206" s="270" t="s">
        <v>1492</v>
      </c>
      <c r="E8206" s="277" t="s">
        <v>1497</v>
      </c>
      <c r="F8206" s="279" t="s">
        <v>881</v>
      </c>
    </row>
    <row r="8207" spans="1:6" x14ac:dyDescent="0.3">
      <c r="A8207" s="264" t="str">
        <f t="shared" si="128"/>
        <v>NorwoodLA</v>
      </c>
      <c r="B8207" s="269">
        <v>70761</v>
      </c>
      <c r="C8207" s="270" t="s">
        <v>6022</v>
      </c>
      <c r="D8207" s="270" t="s">
        <v>1492</v>
      </c>
      <c r="E8207" s="277" t="s">
        <v>1497</v>
      </c>
      <c r="F8207" s="279" t="s">
        <v>881</v>
      </c>
    </row>
    <row r="8208" spans="1:6" x14ac:dyDescent="0.3">
      <c r="A8208" s="264" t="str">
        <f t="shared" si="128"/>
        <v>GheensLA</v>
      </c>
      <c r="B8208" s="269">
        <v>70355</v>
      </c>
      <c r="C8208" s="270" t="s">
        <v>6023</v>
      </c>
      <c r="D8208" s="270" t="s">
        <v>1492</v>
      </c>
      <c r="E8208" s="277" t="s">
        <v>1507</v>
      </c>
      <c r="F8208" s="279" t="s">
        <v>881</v>
      </c>
    </row>
    <row r="8209" spans="1:6" x14ac:dyDescent="0.3">
      <c r="A8209" s="264" t="str">
        <f t="shared" si="128"/>
        <v>BlanchardLA</v>
      </c>
      <c r="B8209" s="269">
        <v>71009</v>
      </c>
      <c r="C8209" s="270" t="s">
        <v>4580</v>
      </c>
      <c r="D8209" s="270" t="s">
        <v>1492</v>
      </c>
      <c r="E8209" s="277" t="s">
        <v>1526</v>
      </c>
      <c r="F8209" s="279" t="s">
        <v>881</v>
      </c>
    </row>
    <row r="8210" spans="1:6" x14ac:dyDescent="0.3">
      <c r="A8210" s="264" t="str">
        <f t="shared" si="128"/>
        <v>CeciliaLA</v>
      </c>
      <c r="B8210" s="269">
        <v>70521</v>
      </c>
      <c r="C8210" s="270" t="s">
        <v>5727</v>
      </c>
      <c r="D8210" s="270" t="s">
        <v>1492</v>
      </c>
      <c r="E8210" s="277" t="s">
        <v>1297</v>
      </c>
      <c r="F8210" s="279" t="s">
        <v>881</v>
      </c>
    </row>
    <row r="8211" spans="1:6" x14ac:dyDescent="0.3">
      <c r="A8211" s="264" t="str">
        <f t="shared" si="128"/>
        <v>LakelandLA</v>
      </c>
      <c r="B8211" s="269">
        <v>70752</v>
      </c>
      <c r="C8211" s="270" t="s">
        <v>3621</v>
      </c>
      <c r="D8211" s="270" t="s">
        <v>1492</v>
      </c>
      <c r="E8211" s="277" t="s">
        <v>1497</v>
      </c>
      <c r="F8211" s="279" t="s">
        <v>881</v>
      </c>
    </row>
    <row r="8212" spans="1:6" x14ac:dyDescent="0.3">
      <c r="A8212" s="264" t="str">
        <f t="shared" si="128"/>
        <v>IdaLA</v>
      </c>
      <c r="B8212" s="269">
        <v>71044</v>
      </c>
      <c r="C8212" s="270" t="s">
        <v>6024</v>
      </c>
      <c r="D8212" s="270" t="s">
        <v>1492</v>
      </c>
      <c r="E8212" s="277" t="s">
        <v>1526</v>
      </c>
      <c r="F8212" s="279" t="s">
        <v>881</v>
      </c>
    </row>
    <row r="8213" spans="1:6" x14ac:dyDescent="0.3">
      <c r="A8213" s="264" t="str">
        <f t="shared" si="128"/>
        <v>ProvencalLA</v>
      </c>
      <c r="B8213" s="269">
        <v>71468</v>
      </c>
      <c r="C8213" s="270" t="s">
        <v>6025</v>
      </c>
      <c r="D8213" s="270" t="s">
        <v>1492</v>
      </c>
      <c r="E8213" s="277" t="s">
        <v>1519</v>
      </c>
      <c r="F8213" s="279" t="s">
        <v>881</v>
      </c>
    </row>
    <row r="8214" spans="1:6" x14ac:dyDescent="0.3">
      <c r="A8214" s="264" t="str">
        <f t="shared" si="128"/>
        <v>LettsworthLA</v>
      </c>
      <c r="B8214" s="269">
        <v>70753</v>
      </c>
      <c r="C8214" s="270" t="s">
        <v>6026</v>
      </c>
      <c r="D8214" s="270" t="s">
        <v>1492</v>
      </c>
      <c r="E8214" s="277" t="s">
        <v>1497</v>
      </c>
      <c r="F8214" s="279" t="s">
        <v>881</v>
      </c>
    </row>
    <row r="8215" spans="1:6" x14ac:dyDescent="0.3">
      <c r="A8215" s="264" t="str">
        <f t="shared" si="128"/>
        <v>CarvilleLA</v>
      </c>
      <c r="B8215" s="269">
        <v>70721</v>
      </c>
      <c r="C8215" s="270" t="s">
        <v>6027</v>
      </c>
      <c r="D8215" s="270" t="s">
        <v>1492</v>
      </c>
      <c r="E8215" s="277" t="s">
        <v>1497</v>
      </c>
      <c r="F8215" s="279" t="s">
        <v>881</v>
      </c>
    </row>
    <row r="8216" spans="1:6" x14ac:dyDescent="0.3">
      <c r="A8216" s="264" t="str">
        <f t="shared" si="128"/>
        <v>CrowleyLA</v>
      </c>
      <c r="B8216" s="269">
        <v>70534</v>
      </c>
      <c r="C8216" s="270" t="s">
        <v>5857</v>
      </c>
      <c r="D8216" s="270" t="s">
        <v>1492</v>
      </c>
      <c r="E8216" s="277" t="s">
        <v>1297</v>
      </c>
      <c r="F8216" s="279" t="s">
        <v>881</v>
      </c>
    </row>
    <row r="8217" spans="1:6" x14ac:dyDescent="0.3">
      <c r="A8217" s="264" t="str">
        <f t="shared" si="128"/>
        <v>RoanokeLA</v>
      </c>
      <c r="B8217" s="269">
        <v>70581</v>
      </c>
      <c r="C8217" s="270" t="s">
        <v>2302</v>
      </c>
      <c r="D8217" s="270" t="s">
        <v>1492</v>
      </c>
      <c r="E8217" s="277" t="s">
        <v>1509</v>
      </c>
      <c r="F8217" s="279" t="s">
        <v>881</v>
      </c>
    </row>
    <row r="8218" spans="1:6" x14ac:dyDescent="0.3">
      <c r="A8218" s="264" t="str">
        <f t="shared" si="128"/>
        <v>LillieLA</v>
      </c>
      <c r="B8218" s="269">
        <v>71256</v>
      </c>
      <c r="C8218" s="270" t="s">
        <v>6028</v>
      </c>
      <c r="D8218" s="270" t="s">
        <v>1492</v>
      </c>
      <c r="E8218" s="277" t="s">
        <v>1514</v>
      </c>
      <c r="F8218" s="279" t="s">
        <v>881</v>
      </c>
    </row>
    <row r="8219" spans="1:6" x14ac:dyDescent="0.3">
      <c r="A8219" s="264" t="str">
        <f t="shared" si="128"/>
        <v>RosedaleLA</v>
      </c>
      <c r="B8219" s="269">
        <v>70772</v>
      </c>
      <c r="C8219" s="270" t="s">
        <v>2725</v>
      </c>
      <c r="D8219" s="270" t="s">
        <v>1492</v>
      </c>
      <c r="E8219" s="277" t="s">
        <v>1497</v>
      </c>
      <c r="F8219" s="279" t="s">
        <v>881</v>
      </c>
    </row>
    <row r="8220" spans="1:6" x14ac:dyDescent="0.3">
      <c r="A8220" s="264" t="str">
        <f t="shared" si="128"/>
        <v>BelcherLA</v>
      </c>
      <c r="B8220" s="269">
        <v>71004</v>
      </c>
      <c r="C8220" s="270" t="s">
        <v>6029</v>
      </c>
      <c r="D8220" s="270" t="s">
        <v>1492</v>
      </c>
      <c r="E8220" s="277" t="s">
        <v>1526</v>
      </c>
      <c r="F8220" s="279" t="s">
        <v>881</v>
      </c>
    </row>
    <row r="8221" spans="1:6" x14ac:dyDescent="0.3">
      <c r="A8221" s="264" t="str">
        <f t="shared" si="128"/>
        <v>LacombeLA</v>
      </c>
      <c r="B8221" s="269">
        <v>76061</v>
      </c>
      <c r="C8221" s="270" t="s">
        <v>5875</v>
      </c>
      <c r="D8221" s="270" t="s">
        <v>1492</v>
      </c>
      <c r="E8221" s="277" t="s">
        <v>1520</v>
      </c>
      <c r="F8221" s="279" t="s">
        <v>881</v>
      </c>
    </row>
    <row r="8222" spans="1:6" x14ac:dyDescent="0.3">
      <c r="A8222" s="264" t="str">
        <f t="shared" si="128"/>
        <v>EvansLA</v>
      </c>
      <c r="B8222" s="269">
        <v>70639</v>
      </c>
      <c r="C8222" s="270" t="s">
        <v>3291</v>
      </c>
      <c r="D8222" s="270" t="s">
        <v>1492</v>
      </c>
      <c r="E8222" s="277" t="s">
        <v>1503</v>
      </c>
      <c r="F8222" s="279" t="s">
        <v>881</v>
      </c>
    </row>
    <row r="8223" spans="1:6" x14ac:dyDescent="0.3">
      <c r="A8223" s="264" t="str">
        <f t="shared" si="128"/>
        <v>WilsonLA</v>
      </c>
      <c r="B8223" s="269">
        <v>70789</v>
      </c>
      <c r="C8223" s="270" t="s">
        <v>1777</v>
      </c>
      <c r="D8223" s="270" t="s">
        <v>1492</v>
      </c>
      <c r="E8223" s="277" t="s">
        <v>1497</v>
      </c>
      <c r="F8223" s="279" t="s">
        <v>881</v>
      </c>
    </row>
    <row r="8224" spans="1:6" x14ac:dyDescent="0.3">
      <c r="A8224" s="264" t="str">
        <f t="shared" si="128"/>
        <v>EvangelineLA</v>
      </c>
      <c r="B8224" s="269">
        <v>70537</v>
      </c>
      <c r="C8224" s="270" t="s">
        <v>6030</v>
      </c>
      <c r="D8224" s="270" t="s">
        <v>1492</v>
      </c>
      <c r="E8224" s="277" t="s">
        <v>1297</v>
      </c>
      <c r="F8224" s="279" t="s">
        <v>881</v>
      </c>
    </row>
    <row r="8225" spans="1:6" x14ac:dyDescent="0.3">
      <c r="A8225" s="264" t="str">
        <f t="shared" si="128"/>
        <v>GlynnLA</v>
      </c>
      <c r="B8225" s="269">
        <v>70736</v>
      </c>
      <c r="C8225" s="270" t="s">
        <v>6031</v>
      </c>
      <c r="D8225" s="270" t="s">
        <v>1492</v>
      </c>
      <c r="E8225" s="277" t="s">
        <v>1497</v>
      </c>
      <c r="F8225" s="279" t="s">
        <v>881</v>
      </c>
    </row>
    <row r="8226" spans="1:6" x14ac:dyDescent="0.3">
      <c r="A8226" s="264" t="str">
        <f t="shared" si="128"/>
        <v>OtisLA</v>
      </c>
      <c r="B8226" s="269">
        <v>71466</v>
      </c>
      <c r="C8226" s="270" t="s">
        <v>6032</v>
      </c>
      <c r="D8226" s="270" t="s">
        <v>1492</v>
      </c>
      <c r="E8226" s="277" t="s">
        <v>1359</v>
      </c>
      <c r="F8226" s="279" t="s">
        <v>881</v>
      </c>
    </row>
    <row r="8227" spans="1:6" x14ac:dyDescent="0.3">
      <c r="A8227" s="264" t="str">
        <f t="shared" si="128"/>
        <v>LacassineLA</v>
      </c>
      <c r="B8227" s="269">
        <v>70650</v>
      </c>
      <c r="C8227" s="270" t="s">
        <v>6033</v>
      </c>
      <c r="D8227" s="270" t="s">
        <v>1492</v>
      </c>
      <c r="E8227" s="277" t="s">
        <v>1509</v>
      </c>
      <c r="F8227" s="279" t="s">
        <v>881</v>
      </c>
    </row>
    <row r="8228" spans="1:6" x14ac:dyDescent="0.3">
      <c r="A8228" s="264" t="str">
        <f t="shared" si="128"/>
        <v>MorrowLA</v>
      </c>
      <c r="B8228" s="269">
        <v>71356</v>
      </c>
      <c r="C8228" s="270" t="s">
        <v>2145</v>
      </c>
      <c r="D8228" s="270" t="s">
        <v>1492</v>
      </c>
      <c r="E8228" s="277" t="s">
        <v>1522</v>
      </c>
      <c r="F8228" s="279" t="s">
        <v>881</v>
      </c>
    </row>
    <row r="8229" spans="1:6" x14ac:dyDescent="0.3">
      <c r="A8229" s="264" t="str">
        <f t="shared" si="128"/>
        <v>CreoleLA</v>
      </c>
      <c r="B8229" s="269">
        <v>70632</v>
      </c>
      <c r="C8229" s="270" t="s">
        <v>6034</v>
      </c>
      <c r="D8229" s="270" t="s">
        <v>1492</v>
      </c>
      <c r="E8229" s="277" t="s">
        <v>1512</v>
      </c>
      <c r="F8229" s="279" t="s">
        <v>881</v>
      </c>
    </row>
    <row r="8230" spans="1:6" x14ac:dyDescent="0.3">
      <c r="A8230" s="264" t="str">
        <f t="shared" si="128"/>
        <v>MathewsLA</v>
      </c>
      <c r="B8230" s="269">
        <v>70375</v>
      </c>
      <c r="C8230" s="270" t="s">
        <v>6035</v>
      </c>
      <c r="D8230" s="270" t="s">
        <v>1492</v>
      </c>
      <c r="E8230" s="277" t="s">
        <v>1507</v>
      </c>
      <c r="F8230" s="279" t="s">
        <v>881</v>
      </c>
    </row>
    <row r="8231" spans="1:6" x14ac:dyDescent="0.3">
      <c r="A8231" s="264" t="str">
        <f t="shared" si="128"/>
        <v>HusserLA</v>
      </c>
      <c r="B8231" s="269">
        <v>70442</v>
      </c>
      <c r="C8231" s="270" t="s">
        <v>6036</v>
      </c>
      <c r="D8231" s="270" t="s">
        <v>1492</v>
      </c>
      <c r="E8231" s="277" t="s">
        <v>1505</v>
      </c>
      <c r="F8231" s="279" t="s">
        <v>881</v>
      </c>
    </row>
    <row r="8232" spans="1:6" x14ac:dyDescent="0.3">
      <c r="A8232" s="264" t="str">
        <f t="shared" si="128"/>
        <v>HosstonLA</v>
      </c>
      <c r="B8232" s="269">
        <v>71043</v>
      </c>
      <c r="C8232" s="270" t="s">
        <v>6037</v>
      </c>
      <c r="D8232" s="270" t="s">
        <v>1492</v>
      </c>
      <c r="E8232" s="277" t="s">
        <v>1526</v>
      </c>
      <c r="F8232" s="279" t="s">
        <v>881</v>
      </c>
    </row>
    <row r="8233" spans="1:6" x14ac:dyDescent="0.3">
      <c r="A8233" s="264" t="str">
        <f t="shared" si="128"/>
        <v>LottieLA</v>
      </c>
      <c r="B8233" s="269">
        <v>70756</v>
      </c>
      <c r="C8233" s="270" t="s">
        <v>6038</v>
      </c>
      <c r="D8233" s="270" t="s">
        <v>1492</v>
      </c>
      <c r="E8233" s="277" t="s">
        <v>1497</v>
      </c>
      <c r="F8233" s="279" t="s">
        <v>881</v>
      </c>
    </row>
    <row r="8234" spans="1:6" x14ac:dyDescent="0.3">
      <c r="A8234" s="264" t="str">
        <f t="shared" si="128"/>
        <v>BonitaLA</v>
      </c>
      <c r="B8234" s="269">
        <v>71223</v>
      </c>
      <c r="C8234" s="270" t="s">
        <v>2801</v>
      </c>
      <c r="D8234" s="270" t="s">
        <v>1492</v>
      </c>
      <c r="E8234" s="277" t="s">
        <v>1495</v>
      </c>
      <c r="F8234" s="279" t="s">
        <v>881</v>
      </c>
    </row>
    <row r="8235" spans="1:6" x14ac:dyDescent="0.3">
      <c r="A8235" s="264" t="str">
        <f t="shared" si="128"/>
        <v>Grand ChenierLA</v>
      </c>
      <c r="B8235" s="269">
        <v>70643</v>
      </c>
      <c r="C8235" s="270" t="s">
        <v>6039</v>
      </c>
      <c r="D8235" s="270" t="s">
        <v>1492</v>
      </c>
      <c r="E8235" s="277" t="s">
        <v>1512</v>
      </c>
      <c r="F8235" s="279" t="s">
        <v>881</v>
      </c>
    </row>
    <row r="8236" spans="1:6" x14ac:dyDescent="0.3">
      <c r="A8236" s="264" t="str">
        <f t="shared" si="128"/>
        <v>SugartownLA</v>
      </c>
      <c r="B8236" s="269">
        <v>70662</v>
      </c>
      <c r="C8236" s="270" t="s">
        <v>6040</v>
      </c>
      <c r="D8236" s="270" t="s">
        <v>1492</v>
      </c>
      <c r="E8236" s="277" t="s">
        <v>1501</v>
      </c>
      <c r="F8236" s="279" t="s">
        <v>881</v>
      </c>
    </row>
    <row r="8237" spans="1:6" x14ac:dyDescent="0.3">
      <c r="A8237" s="264" t="str">
        <f t="shared" si="128"/>
        <v>Baton RougeLA</v>
      </c>
      <c r="B8237" s="269">
        <v>70801</v>
      </c>
      <c r="C8237" s="270" t="s">
        <v>1497</v>
      </c>
      <c r="D8237" s="270" t="s">
        <v>1492</v>
      </c>
      <c r="E8237" s="277" t="s">
        <v>1497</v>
      </c>
      <c r="F8237" s="279" t="s">
        <v>881</v>
      </c>
    </row>
    <row r="8238" spans="1:6" x14ac:dyDescent="0.3">
      <c r="A8238" s="264" t="str">
        <f t="shared" si="128"/>
        <v>FlatwoodsLA</v>
      </c>
      <c r="B8238" s="269">
        <v>71427</v>
      </c>
      <c r="C8238" s="270" t="s">
        <v>5705</v>
      </c>
      <c r="D8238" s="270" t="s">
        <v>1492</v>
      </c>
      <c r="E8238" s="277" t="s">
        <v>1359</v>
      </c>
      <c r="F8238" s="279" t="s">
        <v>881</v>
      </c>
    </row>
    <row r="8239" spans="1:6" x14ac:dyDescent="0.3">
      <c r="A8239" s="264" t="str">
        <f t="shared" si="128"/>
        <v>Abita SpringsLA</v>
      </c>
      <c r="B8239" s="269">
        <v>70464</v>
      </c>
      <c r="C8239" s="270" t="s">
        <v>5884</v>
      </c>
      <c r="D8239" s="270" t="s">
        <v>1492</v>
      </c>
      <c r="E8239" s="277" t="s">
        <v>1520</v>
      </c>
      <c r="F8239" s="279" t="s">
        <v>881</v>
      </c>
    </row>
    <row r="8240" spans="1:6" x14ac:dyDescent="0.3">
      <c r="A8240" s="264" t="str">
        <f t="shared" si="128"/>
        <v>SieperLA</v>
      </c>
      <c r="B8240" s="269">
        <v>71472</v>
      </c>
      <c r="C8240" s="270" t="s">
        <v>6041</v>
      </c>
      <c r="D8240" s="270" t="s">
        <v>1492</v>
      </c>
      <c r="E8240" s="277" t="s">
        <v>1359</v>
      </c>
      <c r="F8240" s="279" t="s">
        <v>881</v>
      </c>
    </row>
    <row r="8241" spans="1:6" x14ac:dyDescent="0.3">
      <c r="A8241" s="264" t="str">
        <f t="shared" si="128"/>
        <v>VeniceLA</v>
      </c>
      <c r="B8241" s="269">
        <v>70091</v>
      </c>
      <c r="C8241" s="270" t="s">
        <v>3599</v>
      </c>
      <c r="D8241" s="270" t="s">
        <v>1492</v>
      </c>
      <c r="E8241" s="277" t="s">
        <v>1520</v>
      </c>
      <c r="F8241" s="279" t="s">
        <v>881</v>
      </c>
    </row>
    <row r="8242" spans="1:6" x14ac:dyDescent="0.3">
      <c r="A8242" s="264" t="str">
        <f t="shared" si="128"/>
        <v>PaulinaLA</v>
      </c>
      <c r="B8242" s="269">
        <v>70743</v>
      </c>
      <c r="C8242" s="270" t="s">
        <v>5937</v>
      </c>
      <c r="D8242" s="270" t="s">
        <v>1492</v>
      </c>
      <c r="E8242" s="277" t="s">
        <v>1520</v>
      </c>
      <c r="F8242" s="279" t="s">
        <v>881</v>
      </c>
    </row>
    <row r="8243" spans="1:6" x14ac:dyDescent="0.3">
      <c r="A8243" s="264" t="str">
        <f t="shared" si="128"/>
        <v>LorangerLA</v>
      </c>
      <c r="B8243" s="269">
        <v>70421</v>
      </c>
      <c r="C8243" s="270" t="s">
        <v>5900</v>
      </c>
      <c r="D8243" s="270" t="s">
        <v>1492</v>
      </c>
      <c r="E8243" s="277" t="s">
        <v>1505</v>
      </c>
      <c r="F8243" s="279" t="s">
        <v>881</v>
      </c>
    </row>
    <row r="8244" spans="1:6" x14ac:dyDescent="0.3">
      <c r="A8244" s="264" t="str">
        <f t="shared" si="128"/>
        <v>Mount AiryLA</v>
      </c>
      <c r="B8244" s="269">
        <v>70076</v>
      </c>
      <c r="C8244" s="270" t="s">
        <v>1755</v>
      </c>
      <c r="D8244" s="270" t="s">
        <v>1492</v>
      </c>
      <c r="E8244" s="277" t="s">
        <v>1520</v>
      </c>
      <c r="F8244" s="279" t="s">
        <v>881</v>
      </c>
    </row>
    <row r="8245" spans="1:6" x14ac:dyDescent="0.3">
      <c r="A8245" s="264" t="str">
        <f t="shared" si="128"/>
        <v>GilliamLA</v>
      </c>
      <c r="B8245" s="269">
        <v>71029</v>
      </c>
      <c r="C8245" s="270" t="s">
        <v>6042</v>
      </c>
      <c r="D8245" s="270" t="s">
        <v>1492</v>
      </c>
      <c r="E8245" s="277" t="s">
        <v>1526</v>
      </c>
      <c r="F8245" s="279" t="s">
        <v>881</v>
      </c>
    </row>
    <row r="8246" spans="1:6" x14ac:dyDescent="0.3">
      <c r="A8246" s="264" t="str">
        <f t="shared" si="128"/>
        <v>MoraLA</v>
      </c>
      <c r="B8246" s="269">
        <v>71455</v>
      </c>
      <c r="C8246" s="270" t="s">
        <v>6043</v>
      </c>
      <c r="D8246" s="270" t="s">
        <v>1492</v>
      </c>
      <c r="E8246" s="277" t="s">
        <v>1359</v>
      </c>
      <c r="F8246" s="279" t="s">
        <v>881</v>
      </c>
    </row>
    <row r="8247" spans="1:6" x14ac:dyDescent="0.3">
      <c r="A8247" s="264" t="str">
        <f t="shared" si="128"/>
        <v>JonesLA</v>
      </c>
      <c r="B8247" s="269">
        <v>71250</v>
      </c>
      <c r="C8247" s="270" t="s">
        <v>1630</v>
      </c>
      <c r="D8247" s="270" t="s">
        <v>1492</v>
      </c>
      <c r="E8247" s="277" t="s">
        <v>1495</v>
      </c>
      <c r="F8247" s="279" t="s">
        <v>881</v>
      </c>
    </row>
    <row r="8248" spans="1:6" x14ac:dyDescent="0.3">
      <c r="A8248" s="264" t="str">
        <f t="shared" si="128"/>
        <v>New OrleansLA</v>
      </c>
      <c r="B8248" s="269">
        <v>13649</v>
      </c>
      <c r="C8248" s="270" t="s">
        <v>5831</v>
      </c>
      <c r="D8248" s="270" t="s">
        <v>1492</v>
      </c>
      <c r="E8248" s="277" t="s">
        <v>1520</v>
      </c>
      <c r="F8248" s="279" t="s">
        <v>881</v>
      </c>
    </row>
    <row r="8249" spans="1:6" x14ac:dyDescent="0.3">
      <c r="A8249" s="264" t="str">
        <f t="shared" si="128"/>
        <v>ChoudrantLA</v>
      </c>
      <c r="B8249" s="269">
        <v>822</v>
      </c>
      <c r="C8249" s="270" t="s">
        <v>5927</v>
      </c>
      <c r="D8249" s="270" t="s">
        <v>1492</v>
      </c>
      <c r="E8249" s="277" t="s">
        <v>1524</v>
      </c>
      <c r="F8249" s="279" t="s">
        <v>881</v>
      </c>
    </row>
    <row r="8250" spans="1:6" x14ac:dyDescent="0.3">
      <c r="A8250" s="264" t="str">
        <f t="shared" si="128"/>
        <v>ChoudrantLA</v>
      </c>
      <c r="B8250" s="269">
        <v>822</v>
      </c>
      <c r="C8250" s="270" t="s">
        <v>5927</v>
      </c>
      <c r="D8250" s="270" t="s">
        <v>1492</v>
      </c>
      <c r="E8250" s="277" t="s">
        <v>1524</v>
      </c>
      <c r="F8250" s="279" t="s">
        <v>881</v>
      </c>
    </row>
    <row r="8251" spans="1:6" x14ac:dyDescent="0.3">
      <c r="A8251" s="264" t="str">
        <f t="shared" si="128"/>
        <v>ChoudrantLA</v>
      </c>
      <c r="B8251" s="269">
        <v>820</v>
      </c>
      <c r="C8251" s="270" t="s">
        <v>5927</v>
      </c>
      <c r="D8251" s="270" t="s">
        <v>1492</v>
      </c>
      <c r="E8251" s="277" t="s">
        <v>1524</v>
      </c>
      <c r="F8251" s="279" t="s">
        <v>881</v>
      </c>
    </row>
    <row r="8252" spans="1:6" x14ac:dyDescent="0.3">
      <c r="A8252" s="264" t="str">
        <f t="shared" si="128"/>
        <v>QuincyMA</v>
      </c>
      <c r="B8252" s="269">
        <v>2169</v>
      </c>
      <c r="C8252" s="270" t="s">
        <v>1331</v>
      </c>
      <c r="D8252" s="270" t="s">
        <v>1528</v>
      </c>
      <c r="E8252" s="277" t="s">
        <v>1532</v>
      </c>
      <c r="F8252" s="279" t="s">
        <v>881</v>
      </c>
    </row>
    <row r="8253" spans="1:6" x14ac:dyDescent="0.3">
      <c r="A8253" s="264" t="str">
        <f t="shared" si="128"/>
        <v>MaldenMA</v>
      </c>
      <c r="B8253" s="269">
        <v>2148</v>
      </c>
      <c r="C8253" s="270" t="s">
        <v>5196</v>
      </c>
      <c r="D8253" s="270" t="s">
        <v>1528</v>
      </c>
      <c r="E8253" s="277" t="s">
        <v>1532</v>
      </c>
      <c r="F8253" s="279" t="s">
        <v>881</v>
      </c>
    </row>
    <row r="8254" spans="1:6" x14ac:dyDescent="0.3">
      <c r="A8254" s="264" t="str">
        <f t="shared" si="128"/>
        <v>PlymouthMA</v>
      </c>
      <c r="B8254" s="269">
        <v>2360</v>
      </c>
      <c r="C8254" s="270" t="s">
        <v>1391</v>
      </c>
      <c r="D8254" s="270" t="s">
        <v>1528</v>
      </c>
      <c r="E8254" s="277" t="s">
        <v>1532</v>
      </c>
      <c r="F8254" s="279" t="s">
        <v>881</v>
      </c>
    </row>
    <row r="8255" spans="1:6" x14ac:dyDescent="0.3">
      <c r="A8255" s="264" t="str">
        <f t="shared" si="128"/>
        <v>MedfordMA</v>
      </c>
      <c r="B8255" s="269">
        <v>2155</v>
      </c>
      <c r="C8255" s="270" t="s">
        <v>2080</v>
      </c>
      <c r="D8255" s="270" t="s">
        <v>1528</v>
      </c>
      <c r="E8255" s="277" t="s">
        <v>1532</v>
      </c>
      <c r="F8255" s="279" t="s">
        <v>881</v>
      </c>
    </row>
    <row r="8256" spans="1:6" x14ac:dyDescent="0.3">
      <c r="A8256" s="264" t="str">
        <f t="shared" si="128"/>
        <v>BrocktonMA</v>
      </c>
      <c r="B8256" s="269">
        <v>2301</v>
      </c>
      <c r="C8256" s="270" t="s">
        <v>6044</v>
      </c>
      <c r="D8256" s="270" t="s">
        <v>1528</v>
      </c>
      <c r="E8256" s="277" t="s">
        <v>1532</v>
      </c>
      <c r="F8256" s="279" t="s">
        <v>881</v>
      </c>
    </row>
    <row r="8257" spans="1:6" x14ac:dyDescent="0.3">
      <c r="A8257" s="264" t="str">
        <f t="shared" si="128"/>
        <v>PeabodyMA</v>
      </c>
      <c r="B8257" s="269">
        <v>1960</v>
      </c>
      <c r="C8257" s="270" t="s">
        <v>6045</v>
      </c>
      <c r="D8257" s="270" t="s">
        <v>1528</v>
      </c>
      <c r="E8257" s="277" t="s">
        <v>1532</v>
      </c>
      <c r="F8257" s="279" t="s">
        <v>881</v>
      </c>
    </row>
    <row r="8258" spans="1:6" x14ac:dyDescent="0.3">
      <c r="A8258" s="264" t="str">
        <f t="shared" si="128"/>
        <v>BostonMA</v>
      </c>
      <c r="B8258" s="269">
        <v>2135</v>
      </c>
      <c r="C8258" s="270" t="s">
        <v>4120</v>
      </c>
      <c r="D8258" s="270" t="s">
        <v>1528</v>
      </c>
      <c r="E8258" s="277" t="s">
        <v>1532</v>
      </c>
      <c r="F8258" s="279" t="s">
        <v>881</v>
      </c>
    </row>
    <row r="8259" spans="1:6" x14ac:dyDescent="0.3">
      <c r="A8259" s="264" t="str">
        <f t="shared" si="128"/>
        <v>RevereMA</v>
      </c>
      <c r="B8259" s="269">
        <v>2151</v>
      </c>
      <c r="C8259" s="270" t="s">
        <v>6046</v>
      </c>
      <c r="D8259" s="270" t="s">
        <v>1528</v>
      </c>
      <c r="E8259" s="277" t="s">
        <v>1532</v>
      </c>
      <c r="F8259" s="279" t="s">
        <v>881</v>
      </c>
    </row>
    <row r="8260" spans="1:6" x14ac:dyDescent="0.3">
      <c r="A8260" s="264" t="str">
        <f t="shared" ref="A8260:A8323" si="129">CONCATENATE(C8260,D8260)</f>
        <v>PittsfieldMA</v>
      </c>
      <c r="B8260" s="269">
        <v>1201</v>
      </c>
      <c r="C8260" s="270" t="s">
        <v>1536</v>
      </c>
      <c r="D8260" s="270" t="s">
        <v>1528</v>
      </c>
      <c r="E8260" s="277" t="s">
        <v>1536</v>
      </c>
      <c r="F8260" s="279" t="s">
        <v>881</v>
      </c>
    </row>
    <row r="8261" spans="1:6" x14ac:dyDescent="0.3">
      <c r="A8261" s="264" t="str">
        <f t="shared" si="129"/>
        <v>TauntonMA</v>
      </c>
      <c r="B8261" s="269">
        <v>2780</v>
      </c>
      <c r="C8261" s="270" t="s">
        <v>6047</v>
      </c>
      <c r="D8261" s="270" t="s">
        <v>1528</v>
      </c>
      <c r="E8261" s="277" t="s">
        <v>1538</v>
      </c>
      <c r="F8261" s="279" t="s">
        <v>881</v>
      </c>
    </row>
    <row r="8262" spans="1:6" x14ac:dyDescent="0.3">
      <c r="A8262" s="264" t="str">
        <f t="shared" si="129"/>
        <v>MethuenMA</v>
      </c>
      <c r="B8262" s="269">
        <v>1844</v>
      </c>
      <c r="C8262" s="270" t="s">
        <v>6048</v>
      </c>
      <c r="D8262" s="270" t="s">
        <v>1528</v>
      </c>
      <c r="E8262" s="277" t="s">
        <v>1532</v>
      </c>
      <c r="F8262" s="279" t="s">
        <v>881</v>
      </c>
    </row>
    <row r="8263" spans="1:6" x14ac:dyDescent="0.3">
      <c r="A8263" s="264" t="str">
        <f t="shared" si="129"/>
        <v>SalemMA</v>
      </c>
      <c r="B8263" s="269">
        <v>1970</v>
      </c>
      <c r="C8263" s="270" t="s">
        <v>1226</v>
      </c>
      <c r="D8263" s="270" t="s">
        <v>1528</v>
      </c>
      <c r="E8263" s="277" t="s">
        <v>1532</v>
      </c>
      <c r="F8263" s="279" t="s">
        <v>881</v>
      </c>
    </row>
    <row r="8264" spans="1:6" x14ac:dyDescent="0.3">
      <c r="A8264" s="264" t="str">
        <f t="shared" si="129"/>
        <v>AttleboroMA</v>
      </c>
      <c r="B8264" s="269">
        <v>2703</v>
      </c>
      <c r="C8264" s="270" t="s">
        <v>6049</v>
      </c>
      <c r="D8264" s="270" t="s">
        <v>1528</v>
      </c>
      <c r="E8264" s="277" t="s">
        <v>1538</v>
      </c>
      <c r="F8264" s="279" t="s">
        <v>881</v>
      </c>
    </row>
    <row r="8265" spans="1:6" x14ac:dyDescent="0.3">
      <c r="A8265" s="264" t="str">
        <f t="shared" si="129"/>
        <v>LeominsterMA</v>
      </c>
      <c r="B8265" s="269">
        <v>1453</v>
      </c>
      <c r="C8265" s="270" t="s">
        <v>6050</v>
      </c>
      <c r="D8265" s="270" t="s">
        <v>1528</v>
      </c>
      <c r="E8265" s="277" t="s">
        <v>1088</v>
      </c>
      <c r="F8265" s="279" t="s">
        <v>881</v>
      </c>
    </row>
    <row r="8266" spans="1:6" x14ac:dyDescent="0.3">
      <c r="A8266" s="264" t="str">
        <f t="shared" si="129"/>
        <v>BostonMA</v>
      </c>
      <c r="B8266" s="269">
        <v>2124</v>
      </c>
      <c r="C8266" s="270" t="s">
        <v>4120</v>
      </c>
      <c r="D8266" s="270" t="s">
        <v>1528</v>
      </c>
      <c r="E8266" s="277" t="s">
        <v>1532</v>
      </c>
      <c r="F8266" s="279" t="s">
        <v>881</v>
      </c>
    </row>
    <row r="8267" spans="1:6" x14ac:dyDescent="0.3">
      <c r="A8267" s="264" t="str">
        <f t="shared" si="129"/>
        <v>MarlboroughMA</v>
      </c>
      <c r="B8267" s="269">
        <v>1752</v>
      </c>
      <c r="C8267" s="270" t="s">
        <v>3507</v>
      </c>
      <c r="D8267" s="270" t="s">
        <v>1528</v>
      </c>
      <c r="E8267" s="277" t="s">
        <v>1532</v>
      </c>
      <c r="F8267" s="279" t="s">
        <v>881</v>
      </c>
    </row>
    <row r="8268" spans="1:6" x14ac:dyDescent="0.3">
      <c r="A8268" s="264" t="str">
        <f t="shared" si="129"/>
        <v>BeverlyMA</v>
      </c>
      <c r="B8268" s="269">
        <v>1915</v>
      </c>
      <c r="C8268" s="270" t="s">
        <v>6051</v>
      </c>
      <c r="D8268" s="270" t="s">
        <v>1528</v>
      </c>
      <c r="E8268" s="277" t="s">
        <v>1532</v>
      </c>
      <c r="F8268" s="279" t="s">
        <v>881</v>
      </c>
    </row>
    <row r="8269" spans="1:6" x14ac:dyDescent="0.3">
      <c r="A8269" s="264" t="str">
        <f t="shared" si="129"/>
        <v>WoburnMA</v>
      </c>
      <c r="B8269" s="269">
        <v>1801</v>
      </c>
      <c r="C8269" s="270" t="s">
        <v>6052</v>
      </c>
      <c r="D8269" s="270" t="s">
        <v>1528</v>
      </c>
      <c r="E8269" s="277" t="s">
        <v>1532</v>
      </c>
      <c r="F8269" s="279" t="s">
        <v>881</v>
      </c>
    </row>
    <row r="8270" spans="1:6" x14ac:dyDescent="0.3">
      <c r="A8270" s="264" t="str">
        <f t="shared" si="129"/>
        <v>BostonMA</v>
      </c>
      <c r="B8270" s="269">
        <v>2127</v>
      </c>
      <c r="C8270" s="270" t="s">
        <v>4120</v>
      </c>
      <c r="D8270" s="270" t="s">
        <v>1528</v>
      </c>
      <c r="E8270" s="277" t="s">
        <v>1532</v>
      </c>
      <c r="F8270" s="279" t="s">
        <v>881</v>
      </c>
    </row>
    <row r="8271" spans="1:6" x14ac:dyDescent="0.3">
      <c r="A8271" s="264" t="str">
        <f t="shared" si="129"/>
        <v>LynnMA</v>
      </c>
      <c r="B8271" s="269">
        <v>1902</v>
      </c>
      <c r="C8271" s="270" t="s">
        <v>6053</v>
      </c>
      <c r="D8271" s="270" t="s">
        <v>1528</v>
      </c>
      <c r="E8271" s="277" t="s">
        <v>1532</v>
      </c>
      <c r="F8271" s="279" t="s">
        <v>881</v>
      </c>
    </row>
    <row r="8272" spans="1:6" x14ac:dyDescent="0.3">
      <c r="A8272" s="264" t="str">
        <f t="shared" si="129"/>
        <v>New BedfordMA</v>
      </c>
      <c r="B8272" s="269">
        <v>2740</v>
      </c>
      <c r="C8272" s="270" t="s">
        <v>6054</v>
      </c>
      <c r="D8272" s="270" t="s">
        <v>1528</v>
      </c>
      <c r="E8272" s="277" t="s">
        <v>1538</v>
      </c>
      <c r="F8272" s="279" t="s">
        <v>881</v>
      </c>
    </row>
    <row r="8273" spans="1:6" x14ac:dyDescent="0.3">
      <c r="A8273" s="264" t="str">
        <f t="shared" si="129"/>
        <v>EverettMA</v>
      </c>
      <c r="B8273" s="269">
        <v>2149</v>
      </c>
      <c r="C8273" s="270" t="s">
        <v>6055</v>
      </c>
      <c r="D8273" s="270" t="s">
        <v>1528</v>
      </c>
      <c r="E8273" s="277" t="s">
        <v>1532</v>
      </c>
      <c r="F8273" s="279" t="s">
        <v>881</v>
      </c>
    </row>
    <row r="8274" spans="1:6" x14ac:dyDescent="0.3">
      <c r="A8274" s="264" t="str">
        <f t="shared" si="129"/>
        <v>FitchburgMA</v>
      </c>
      <c r="B8274" s="269">
        <v>1420</v>
      </c>
      <c r="C8274" s="270" t="s">
        <v>6056</v>
      </c>
      <c r="D8274" s="270" t="s">
        <v>1528</v>
      </c>
      <c r="E8274" s="277" t="s">
        <v>1088</v>
      </c>
      <c r="F8274" s="279" t="s">
        <v>881</v>
      </c>
    </row>
    <row r="8275" spans="1:6" x14ac:dyDescent="0.3">
      <c r="A8275" s="264" t="str">
        <f t="shared" si="129"/>
        <v>WestfieldMA</v>
      </c>
      <c r="B8275" s="269">
        <v>1085</v>
      </c>
      <c r="C8275" s="270" t="s">
        <v>4461</v>
      </c>
      <c r="D8275" s="270" t="s">
        <v>1528</v>
      </c>
      <c r="E8275" s="277" t="s">
        <v>1337</v>
      </c>
      <c r="F8275" s="279" t="s">
        <v>881</v>
      </c>
    </row>
    <row r="8276" spans="1:6" x14ac:dyDescent="0.3">
      <c r="A8276" s="264" t="str">
        <f t="shared" si="129"/>
        <v>BostonMA</v>
      </c>
      <c r="B8276" s="269">
        <v>2130</v>
      </c>
      <c r="C8276" s="270" t="s">
        <v>4120</v>
      </c>
      <c r="D8276" s="270" t="s">
        <v>1528</v>
      </c>
      <c r="E8276" s="277" t="s">
        <v>1532</v>
      </c>
      <c r="F8276" s="279" t="s">
        <v>881</v>
      </c>
    </row>
    <row r="8277" spans="1:6" x14ac:dyDescent="0.3">
      <c r="A8277" s="264" t="str">
        <f t="shared" si="129"/>
        <v>BostonMA</v>
      </c>
      <c r="B8277" s="269">
        <v>2128</v>
      </c>
      <c r="C8277" s="270" t="s">
        <v>4120</v>
      </c>
      <c r="D8277" s="270" t="s">
        <v>1528</v>
      </c>
      <c r="E8277" s="277" t="s">
        <v>1532</v>
      </c>
      <c r="F8277" s="279" t="s">
        <v>881</v>
      </c>
    </row>
    <row r="8278" spans="1:6" x14ac:dyDescent="0.3">
      <c r="A8278" s="264" t="str">
        <f t="shared" si="129"/>
        <v>WatertownMA</v>
      </c>
      <c r="B8278" s="269">
        <v>2472</v>
      </c>
      <c r="C8278" s="270" t="s">
        <v>2187</v>
      </c>
      <c r="D8278" s="270" t="s">
        <v>1528</v>
      </c>
      <c r="E8278" s="277" t="s">
        <v>1532</v>
      </c>
      <c r="F8278" s="279" t="s">
        <v>881</v>
      </c>
    </row>
    <row r="8279" spans="1:6" x14ac:dyDescent="0.3">
      <c r="A8279" s="264" t="str">
        <f t="shared" si="129"/>
        <v>CambridgeMA</v>
      </c>
      <c r="B8279" s="269">
        <v>2139</v>
      </c>
      <c r="C8279" s="270" t="s">
        <v>1547</v>
      </c>
      <c r="D8279" s="270" t="s">
        <v>1528</v>
      </c>
      <c r="E8279" s="277" t="s">
        <v>1532</v>
      </c>
      <c r="F8279" s="279" t="s">
        <v>881</v>
      </c>
    </row>
    <row r="8280" spans="1:6" x14ac:dyDescent="0.3">
      <c r="A8280" s="264" t="str">
        <f t="shared" si="129"/>
        <v>HolyokeMA</v>
      </c>
      <c r="B8280" s="269">
        <v>1040</v>
      </c>
      <c r="C8280" s="270" t="s">
        <v>6057</v>
      </c>
      <c r="D8280" s="270" t="s">
        <v>1528</v>
      </c>
      <c r="E8280" s="277" t="s">
        <v>1337</v>
      </c>
      <c r="F8280" s="279" t="s">
        <v>881</v>
      </c>
    </row>
    <row r="8281" spans="1:6" x14ac:dyDescent="0.3">
      <c r="A8281" s="264" t="str">
        <f t="shared" si="129"/>
        <v>CambridgeMA</v>
      </c>
      <c r="B8281" s="269">
        <v>2138</v>
      </c>
      <c r="C8281" s="270" t="s">
        <v>1547</v>
      </c>
      <c r="D8281" s="270" t="s">
        <v>1528</v>
      </c>
      <c r="E8281" s="277" t="s">
        <v>1532</v>
      </c>
      <c r="F8281" s="279" t="s">
        <v>881</v>
      </c>
    </row>
    <row r="8282" spans="1:6" x14ac:dyDescent="0.3">
      <c r="A8282" s="264" t="str">
        <f t="shared" si="129"/>
        <v>NatickMA</v>
      </c>
      <c r="B8282" s="269">
        <v>1760</v>
      </c>
      <c r="C8282" s="270" t="s">
        <v>6058</v>
      </c>
      <c r="D8282" s="270" t="s">
        <v>1528</v>
      </c>
      <c r="E8282" s="277" t="s">
        <v>1532</v>
      </c>
      <c r="F8282" s="279" t="s">
        <v>881</v>
      </c>
    </row>
    <row r="8283" spans="1:6" x14ac:dyDescent="0.3">
      <c r="A8283" s="264" t="str">
        <f t="shared" si="129"/>
        <v>WorcesterMA</v>
      </c>
      <c r="B8283" s="269">
        <v>1604</v>
      </c>
      <c r="C8283" s="270" t="s">
        <v>1088</v>
      </c>
      <c r="D8283" s="270" t="s">
        <v>1528</v>
      </c>
      <c r="E8283" s="277" t="s">
        <v>1088</v>
      </c>
      <c r="F8283" s="279" t="s">
        <v>881</v>
      </c>
    </row>
    <row r="8284" spans="1:6" x14ac:dyDescent="0.3">
      <c r="A8284" s="264" t="str">
        <f t="shared" si="129"/>
        <v>ShrewsburyMA</v>
      </c>
      <c r="B8284" s="269">
        <v>1545</v>
      </c>
      <c r="C8284" s="270" t="s">
        <v>6059</v>
      </c>
      <c r="D8284" s="270" t="s">
        <v>1528</v>
      </c>
      <c r="E8284" s="277" t="s">
        <v>1088</v>
      </c>
      <c r="F8284" s="279" t="s">
        <v>881</v>
      </c>
    </row>
    <row r="8285" spans="1:6" x14ac:dyDescent="0.3">
      <c r="A8285" s="264" t="str">
        <f t="shared" si="129"/>
        <v>BraintreeMA</v>
      </c>
      <c r="B8285" s="269">
        <v>2184</v>
      </c>
      <c r="C8285" s="270" t="s">
        <v>6060</v>
      </c>
      <c r="D8285" s="270" t="s">
        <v>1528</v>
      </c>
      <c r="E8285" s="277" t="s">
        <v>1532</v>
      </c>
      <c r="F8285" s="279" t="s">
        <v>881</v>
      </c>
    </row>
    <row r="8286" spans="1:6" x14ac:dyDescent="0.3">
      <c r="A8286" s="264" t="str">
        <f t="shared" si="129"/>
        <v>LowellMA</v>
      </c>
      <c r="B8286" s="269">
        <v>1852</v>
      </c>
      <c r="C8286" s="270" t="s">
        <v>1763</v>
      </c>
      <c r="D8286" s="270" t="s">
        <v>1528</v>
      </c>
      <c r="E8286" s="277" t="s">
        <v>1532</v>
      </c>
      <c r="F8286" s="279" t="s">
        <v>881</v>
      </c>
    </row>
    <row r="8287" spans="1:6" x14ac:dyDescent="0.3">
      <c r="A8287" s="264" t="str">
        <f t="shared" si="129"/>
        <v>FraminghamMA</v>
      </c>
      <c r="B8287" s="269">
        <v>1702</v>
      </c>
      <c r="C8287" s="270" t="s">
        <v>6061</v>
      </c>
      <c r="D8287" s="270" t="s">
        <v>1528</v>
      </c>
      <c r="E8287" s="277" t="s">
        <v>1532</v>
      </c>
      <c r="F8287" s="279" t="s">
        <v>881</v>
      </c>
    </row>
    <row r="8288" spans="1:6" x14ac:dyDescent="0.3">
      <c r="A8288" s="264" t="str">
        <f t="shared" si="129"/>
        <v>BrooklineMA</v>
      </c>
      <c r="B8288" s="269">
        <v>2446</v>
      </c>
      <c r="C8288" s="270" t="s">
        <v>6062</v>
      </c>
      <c r="D8288" s="270" t="s">
        <v>1528</v>
      </c>
      <c r="E8288" s="277" t="s">
        <v>1532</v>
      </c>
      <c r="F8288" s="279" t="s">
        <v>881</v>
      </c>
    </row>
    <row r="8289" spans="1:6" x14ac:dyDescent="0.3">
      <c r="A8289" s="264" t="str">
        <f t="shared" si="129"/>
        <v>LawrenceMA</v>
      </c>
      <c r="B8289" s="269">
        <v>1841</v>
      </c>
      <c r="C8289" s="270" t="s">
        <v>1428</v>
      </c>
      <c r="D8289" s="270" t="s">
        <v>1528</v>
      </c>
      <c r="E8289" s="277" t="s">
        <v>1532</v>
      </c>
      <c r="F8289" s="279" t="s">
        <v>881</v>
      </c>
    </row>
    <row r="8290" spans="1:6" x14ac:dyDescent="0.3">
      <c r="A8290" s="264" t="str">
        <f t="shared" si="129"/>
        <v>GloucesterMA</v>
      </c>
      <c r="B8290" s="269">
        <v>1930</v>
      </c>
      <c r="C8290" s="270" t="s">
        <v>6063</v>
      </c>
      <c r="D8290" s="270" t="s">
        <v>1528</v>
      </c>
      <c r="E8290" s="277" t="s">
        <v>1532</v>
      </c>
      <c r="F8290" s="279" t="s">
        <v>881</v>
      </c>
    </row>
    <row r="8291" spans="1:6" x14ac:dyDescent="0.3">
      <c r="A8291" s="264" t="str">
        <f t="shared" si="129"/>
        <v>BostonMA</v>
      </c>
      <c r="B8291" s="269">
        <v>2118</v>
      </c>
      <c r="C8291" s="270" t="s">
        <v>4120</v>
      </c>
      <c r="D8291" s="270" t="s">
        <v>1528</v>
      </c>
      <c r="E8291" s="277" t="s">
        <v>1532</v>
      </c>
      <c r="F8291" s="279" t="s">
        <v>881</v>
      </c>
    </row>
    <row r="8292" spans="1:6" x14ac:dyDescent="0.3">
      <c r="A8292" s="264" t="str">
        <f t="shared" si="129"/>
        <v>AndoverMA</v>
      </c>
      <c r="B8292" s="269">
        <v>1810</v>
      </c>
      <c r="C8292" s="270" t="s">
        <v>3528</v>
      </c>
      <c r="D8292" s="270" t="s">
        <v>1528</v>
      </c>
      <c r="E8292" s="277" t="s">
        <v>1532</v>
      </c>
      <c r="F8292" s="279" t="s">
        <v>881</v>
      </c>
    </row>
    <row r="8293" spans="1:6" x14ac:dyDescent="0.3">
      <c r="A8293" s="264" t="str">
        <f t="shared" si="129"/>
        <v>FraminghamMA</v>
      </c>
      <c r="B8293" s="269">
        <v>1701</v>
      </c>
      <c r="C8293" s="270" t="s">
        <v>6061</v>
      </c>
      <c r="D8293" s="270" t="s">
        <v>1528</v>
      </c>
      <c r="E8293" s="277" t="s">
        <v>1532</v>
      </c>
      <c r="F8293" s="279" t="s">
        <v>881</v>
      </c>
    </row>
    <row r="8294" spans="1:6" x14ac:dyDescent="0.3">
      <c r="A8294" s="264" t="str">
        <f t="shared" si="129"/>
        <v>ChelseaMA</v>
      </c>
      <c r="B8294" s="269">
        <v>2150</v>
      </c>
      <c r="C8294" s="270" t="s">
        <v>1171</v>
      </c>
      <c r="D8294" s="270" t="s">
        <v>1528</v>
      </c>
      <c r="E8294" s="277" t="s">
        <v>1532</v>
      </c>
      <c r="F8294" s="279" t="s">
        <v>881</v>
      </c>
    </row>
    <row r="8295" spans="1:6" x14ac:dyDescent="0.3">
      <c r="A8295" s="264" t="str">
        <f t="shared" si="129"/>
        <v>Fall RiverMA</v>
      </c>
      <c r="B8295" s="269">
        <v>2720</v>
      </c>
      <c r="C8295" s="270" t="s">
        <v>6064</v>
      </c>
      <c r="D8295" s="270" t="s">
        <v>1528</v>
      </c>
      <c r="E8295" s="277" t="s">
        <v>1538</v>
      </c>
      <c r="F8295" s="279" t="s">
        <v>881</v>
      </c>
    </row>
    <row r="8296" spans="1:6" x14ac:dyDescent="0.3">
      <c r="A8296" s="264" t="str">
        <f t="shared" si="129"/>
        <v>ChicopeeMA</v>
      </c>
      <c r="B8296" s="269">
        <v>1020</v>
      </c>
      <c r="C8296" s="270" t="s">
        <v>6065</v>
      </c>
      <c r="D8296" s="270" t="s">
        <v>1528</v>
      </c>
      <c r="E8296" s="277" t="s">
        <v>1337</v>
      </c>
      <c r="F8296" s="279" t="s">
        <v>881</v>
      </c>
    </row>
    <row r="8297" spans="1:6" x14ac:dyDescent="0.3">
      <c r="A8297" s="264" t="str">
        <f t="shared" si="129"/>
        <v>NorwoodMA</v>
      </c>
      <c r="B8297" s="269">
        <v>2062</v>
      </c>
      <c r="C8297" s="270" t="s">
        <v>6022</v>
      </c>
      <c r="D8297" s="270" t="s">
        <v>1528</v>
      </c>
      <c r="E8297" s="277" t="s">
        <v>1532</v>
      </c>
      <c r="F8297" s="279" t="s">
        <v>881</v>
      </c>
    </row>
    <row r="8298" spans="1:6" x14ac:dyDescent="0.3">
      <c r="A8298" s="264" t="str">
        <f t="shared" si="129"/>
        <v>BostonMA</v>
      </c>
      <c r="B8298" s="269">
        <v>2136</v>
      </c>
      <c r="C8298" s="270" t="s">
        <v>4120</v>
      </c>
      <c r="D8298" s="270" t="s">
        <v>1528</v>
      </c>
      <c r="E8298" s="277" t="s">
        <v>1532</v>
      </c>
      <c r="F8298" s="279" t="s">
        <v>881</v>
      </c>
    </row>
    <row r="8299" spans="1:6" x14ac:dyDescent="0.3">
      <c r="A8299" s="264" t="str">
        <f t="shared" si="129"/>
        <v>BostonMA</v>
      </c>
      <c r="B8299" s="269">
        <v>2125</v>
      </c>
      <c r="C8299" s="270" t="s">
        <v>4120</v>
      </c>
      <c r="D8299" s="270" t="s">
        <v>1528</v>
      </c>
      <c r="E8299" s="277" t="s">
        <v>1532</v>
      </c>
      <c r="F8299" s="279" t="s">
        <v>881</v>
      </c>
    </row>
    <row r="8300" spans="1:6" x14ac:dyDescent="0.3">
      <c r="A8300" s="264" t="str">
        <f t="shared" si="129"/>
        <v>RandolphMA</v>
      </c>
      <c r="B8300" s="269">
        <v>2368</v>
      </c>
      <c r="C8300" s="270" t="s">
        <v>1602</v>
      </c>
      <c r="D8300" s="270" t="s">
        <v>1528</v>
      </c>
      <c r="E8300" s="277" t="s">
        <v>1532</v>
      </c>
      <c r="F8300" s="279" t="s">
        <v>881</v>
      </c>
    </row>
    <row r="8301" spans="1:6" x14ac:dyDescent="0.3">
      <c r="A8301" s="264" t="str">
        <f t="shared" si="129"/>
        <v>WalthamMA</v>
      </c>
      <c r="B8301" s="269">
        <v>2453</v>
      </c>
      <c r="C8301" s="270" t="s">
        <v>6066</v>
      </c>
      <c r="D8301" s="270" t="s">
        <v>1528</v>
      </c>
      <c r="E8301" s="277" t="s">
        <v>1532</v>
      </c>
      <c r="F8301" s="279" t="s">
        <v>881</v>
      </c>
    </row>
    <row r="8302" spans="1:6" x14ac:dyDescent="0.3">
      <c r="A8302" s="264" t="str">
        <f t="shared" si="129"/>
        <v>ArlingtonMA</v>
      </c>
      <c r="B8302" s="269">
        <v>2474</v>
      </c>
      <c r="C8302" s="270" t="s">
        <v>2452</v>
      </c>
      <c r="D8302" s="270" t="s">
        <v>1528</v>
      </c>
      <c r="E8302" s="277" t="s">
        <v>1532</v>
      </c>
      <c r="F8302" s="279" t="s">
        <v>881</v>
      </c>
    </row>
    <row r="8303" spans="1:6" x14ac:dyDescent="0.3">
      <c r="A8303" s="264" t="str">
        <f t="shared" si="129"/>
        <v>FranklinMA</v>
      </c>
      <c r="B8303" s="269">
        <v>2038</v>
      </c>
      <c r="C8303" s="270" t="s">
        <v>3539</v>
      </c>
      <c r="D8303" s="270" t="s">
        <v>1528</v>
      </c>
      <c r="E8303" s="277" t="s">
        <v>1532</v>
      </c>
      <c r="F8303" s="279" t="s">
        <v>881</v>
      </c>
    </row>
    <row r="8304" spans="1:6" x14ac:dyDescent="0.3">
      <c r="A8304" s="264" t="str">
        <f t="shared" si="129"/>
        <v>West SpringfieldMA</v>
      </c>
      <c r="B8304" s="269">
        <v>1089</v>
      </c>
      <c r="C8304" s="270" t="s">
        <v>6067</v>
      </c>
      <c r="D8304" s="270" t="s">
        <v>1528</v>
      </c>
      <c r="E8304" s="277" t="s">
        <v>1337</v>
      </c>
      <c r="F8304" s="279" t="s">
        <v>881</v>
      </c>
    </row>
    <row r="8305" spans="1:6" x14ac:dyDescent="0.3">
      <c r="A8305" s="264" t="str">
        <f t="shared" si="129"/>
        <v>DracutMA</v>
      </c>
      <c r="B8305" s="269">
        <v>1826</v>
      </c>
      <c r="C8305" s="270" t="s">
        <v>6068</v>
      </c>
      <c r="D8305" s="270" t="s">
        <v>1528</v>
      </c>
      <c r="E8305" s="277" t="s">
        <v>1532</v>
      </c>
      <c r="F8305" s="279" t="s">
        <v>881</v>
      </c>
    </row>
    <row r="8306" spans="1:6" x14ac:dyDescent="0.3">
      <c r="A8306" s="264" t="str">
        <f t="shared" si="129"/>
        <v>MelroseMA</v>
      </c>
      <c r="B8306" s="269">
        <v>2176</v>
      </c>
      <c r="C8306" s="270" t="s">
        <v>3873</v>
      </c>
      <c r="D8306" s="270" t="s">
        <v>1528</v>
      </c>
      <c r="E8306" s="277" t="s">
        <v>1532</v>
      </c>
      <c r="F8306" s="279" t="s">
        <v>881</v>
      </c>
    </row>
    <row r="8307" spans="1:6" x14ac:dyDescent="0.3">
      <c r="A8307" s="264" t="str">
        <f t="shared" si="129"/>
        <v>BostonMA</v>
      </c>
      <c r="B8307" s="269">
        <v>2116</v>
      </c>
      <c r="C8307" s="270" t="s">
        <v>4120</v>
      </c>
      <c r="D8307" s="270" t="s">
        <v>1528</v>
      </c>
      <c r="E8307" s="277" t="s">
        <v>1532</v>
      </c>
      <c r="F8307" s="279" t="s">
        <v>881</v>
      </c>
    </row>
    <row r="8308" spans="1:6" x14ac:dyDescent="0.3">
      <c r="A8308" s="264" t="str">
        <f t="shared" si="129"/>
        <v>TewksburyMA</v>
      </c>
      <c r="B8308" s="269">
        <v>1876</v>
      </c>
      <c r="C8308" s="270" t="s">
        <v>6069</v>
      </c>
      <c r="D8308" s="270" t="s">
        <v>1528</v>
      </c>
      <c r="E8308" s="277" t="s">
        <v>1532</v>
      </c>
      <c r="F8308" s="279" t="s">
        <v>881</v>
      </c>
    </row>
    <row r="8309" spans="1:6" x14ac:dyDescent="0.3">
      <c r="A8309" s="264" t="str">
        <f t="shared" si="129"/>
        <v>BostonMA</v>
      </c>
      <c r="B8309" s="269">
        <v>2131</v>
      </c>
      <c r="C8309" s="270" t="s">
        <v>4120</v>
      </c>
      <c r="D8309" s="270" t="s">
        <v>1528</v>
      </c>
      <c r="E8309" s="277" t="s">
        <v>1532</v>
      </c>
      <c r="F8309" s="279" t="s">
        <v>881</v>
      </c>
    </row>
    <row r="8310" spans="1:6" x14ac:dyDescent="0.3">
      <c r="A8310" s="264" t="str">
        <f t="shared" si="129"/>
        <v>BrocktonMA</v>
      </c>
      <c r="B8310" s="269">
        <v>2302</v>
      </c>
      <c r="C8310" s="270" t="s">
        <v>6044</v>
      </c>
      <c r="D8310" s="270" t="s">
        <v>1528</v>
      </c>
      <c r="E8310" s="277" t="s">
        <v>1532</v>
      </c>
      <c r="F8310" s="279" t="s">
        <v>881</v>
      </c>
    </row>
    <row r="8311" spans="1:6" x14ac:dyDescent="0.3">
      <c r="A8311" s="264" t="str">
        <f t="shared" si="129"/>
        <v>North AndoverMA</v>
      </c>
      <c r="B8311" s="269">
        <v>1845</v>
      </c>
      <c r="C8311" s="270" t="s">
        <v>6070</v>
      </c>
      <c r="D8311" s="270" t="s">
        <v>1528</v>
      </c>
      <c r="E8311" s="277" t="s">
        <v>1532</v>
      </c>
      <c r="F8311" s="279" t="s">
        <v>881</v>
      </c>
    </row>
    <row r="8312" spans="1:6" x14ac:dyDescent="0.3">
      <c r="A8312" s="264" t="str">
        <f t="shared" si="129"/>
        <v>StoughtonMA</v>
      </c>
      <c r="B8312" s="269">
        <v>2072</v>
      </c>
      <c r="C8312" s="270" t="s">
        <v>6071</v>
      </c>
      <c r="D8312" s="270" t="s">
        <v>1528</v>
      </c>
      <c r="E8312" s="277" t="s">
        <v>1532</v>
      </c>
      <c r="F8312" s="279" t="s">
        <v>881</v>
      </c>
    </row>
    <row r="8313" spans="1:6" x14ac:dyDescent="0.3">
      <c r="A8313" s="264" t="str">
        <f t="shared" si="129"/>
        <v>East FalmouthMA</v>
      </c>
      <c r="B8313" s="269">
        <v>2536</v>
      </c>
      <c r="C8313" s="270" t="s">
        <v>6072</v>
      </c>
      <c r="D8313" s="270" t="s">
        <v>1528</v>
      </c>
      <c r="E8313" s="277" t="s">
        <v>1530</v>
      </c>
      <c r="F8313" s="279" t="s">
        <v>881</v>
      </c>
    </row>
    <row r="8314" spans="1:6" x14ac:dyDescent="0.3">
      <c r="A8314" s="264" t="str">
        <f t="shared" si="129"/>
        <v>BostonMA</v>
      </c>
      <c r="B8314" s="269">
        <v>2119</v>
      </c>
      <c r="C8314" s="270" t="s">
        <v>4120</v>
      </c>
      <c r="D8314" s="270" t="s">
        <v>1528</v>
      </c>
      <c r="E8314" s="277" t="s">
        <v>1532</v>
      </c>
      <c r="F8314" s="279" t="s">
        <v>881</v>
      </c>
    </row>
    <row r="8315" spans="1:6" x14ac:dyDescent="0.3">
      <c r="A8315" s="264" t="str">
        <f t="shared" si="129"/>
        <v>BostonMA</v>
      </c>
      <c r="B8315" s="269">
        <v>2132</v>
      </c>
      <c r="C8315" s="270" t="s">
        <v>4120</v>
      </c>
      <c r="D8315" s="270" t="s">
        <v>1528</v>
      </c>
      <c r="E8315" s="277" t="s">
        <v>1532</v>
      </c>
      <c r="F8315" s="279" t="s">
        <v>881</v>
      </c>
    </row>
    <row r="8316" spans="1:6" x14ac:dyDescent="0.3">
      <c r="A8316" s="264" t="str">
        <f t="shared" si="129"/>
        <v>Fall RiverMA</v>
      </c>
      <c r="B8316" s="269">
        <v>2721</v>
      </c>
      <c r="C8316" s="270" t="s">
        <v>6064</v>
      </c>
      <c r="D8316" s="270" t="s">
        <v>1528</v>
      </c>
      <c r="E8316" s="277" t="s">
        <v>1538</v>
      </c>
      <c r="F8316" s="279" t="s">
        <v>881</v>
      </c>
    </row>
    <row r="8317" spans="1:6" x14ac:dyDescent="0.3">
      <c r="A8317" s="264" t="str">
        <f t="shared" si="129"/>
        <v>MilfordMA</v>
      </c>
      <c r="B8317" s="269">
        <v>1757</v>
      </c>
      <c r="C8317" s="270" t="s">
        <v>3206</v>
      </c>
      <c r="D8317" s="270" t="s">
        <v>1528</v>
      </c>
      <c r="E8317" s="277" t="s">
        <v>1088</v>
      </c>
      <c r="F8317" s="279" t="s">
        <v>881</v>
      </c>
    </row>
    <row r="8318" spans="1:6" x14ac:dyDescent="0.3">
      <c r="A8318" s="264" t="str">
        <f t="shared" si="129"/>
        <v>DanversMA</v>
      </c>
      <c r="B8318" s="269">
        <v>1923</v>
      </c>
      <c r="C8318" s="270" t="s">
        <v>4965</v>
      </c>
      <c r="D8318" s="270" t="s">
        <v>1528</v>
      </c>
      <c r="E8318" s="277" t="s">
        <v>1532</v>
      </c>
      <c r="F8318" s="279" t="s">
        <v>881</v>
      </c>
    </row>
    <row r="8319" spans="1:6" x14ac:dyDescent="0.3">
      <c r="A8319" s="264" t="str">
        <f t="shared" si="129"/>
        <v>SomervilleMA</v>
      </c>
      <c r="B8319" s="269">
        <v>2143</v>
      </c>
      <c r="C8319" s="270" t="s">
        <v>1255</v>
      </c>
      <c r="D8319" s="270" t="s">
        <v>1528</v>
      </c>
      <c r="E8319" s="277" t="s">
        <v>1532</v>
      </c>
      <c r="F8319" s="279" t="s">
        <v>881</v>
      </c>
    </row>
    <row r="8320" spans="1:6" x14ac:dyDescent="0.3">
      <c r="A8320" s="264" t="str">
        <f t="shared" si="129"/>
        <v>SomervilleMA</v>
      </c>
      <c r="B8320" s="269">
        <v>2145</v>
      </c>
      <c r="C8320" s="270" t="s">
        <v>1255</v>
      </c>
      <c r="D8320" s="270" t="s">
        <v>1528</v>
      </c>
      <c r="E8320" s="277" t="s">
        <v>1532</v>
      </c>
      <c r="F8320" s="279" t="s">
        <v>881</v>
      </c>
    </row>
    <row r="8321" spans="1:6" x14ac:dyDescent="0.3">
      <c r="A8321" s="264" t="str">
        <f t="shared" si="129"/>
        <v>BillericaMA</v>
      </c>
      <c r="B8321" s="269">
        <v>1821</v>
      </c>
      <c r="C8321" s="270" t="s">
        <v>6073</v>
      </c>
      <c r="D8321" s="270" t="s">
        <v>1528</v>
      </c>
      <c r="E8321" s="277" t="s">
        <v>1532</v>
      </c>
      <c r="F8321" s="279" t="s">
        <v>881</v>
      </c>
    </row>
    <row r="8322" spans="1:6" x14ac:dyDescent="0.3">
      <c r="A8322" s="264" t="str">
        <f t="shared" si="129"/>
        <v>WakefieldMA</v>
      </c>
      <c r="B8322" s="269">
        <v>1880</v>
      </c>
      <c r="C8322" s="270" t="s">
        <v>6074</v>
      </c>
      <c r="D8322" s="270" t="s">
        <v>1528</v>
      </c>
      <c r="E8322" s="277" t="s">
        <v>1532</v>
      </c>
      <c r="F8322" s="279" t="s">
        <v>881</v>
      </c>
    </row>
    <row r="8323" spans="1:6" x14ac:dyDescent="0.3">
      <c r="A8323" s="264" t="str">
        <f t="shared" si="129"/>
        <v>BostonMA</v>
      </c>
      <c r="B8323" s="269">
        <v>2115</v>
      </c>
      <c r="C8323" s="270" t="s">
        <v>4120</v>
      </c>
      <c r="D8323" s="270" t="s">
        <v>1528</v>
      </c>
      <c r="E8323" s="277" t="s">
        <v>1532</v>
      </c>
      <c r="F8323" s="279" t="s">
        <v>881</v>
      </c>
    </row>
    <row r="8324" spans="1:6" x14ac:dyDescent="0.3">
      <c r="A8324" s="264" t="str">
        <f t="shared" ref="A8324:A8387" si="130">CONCATENATE(C8324,D8324)</f>
        <v>WorcesterMA</v>
      </c>
      <c r="B8324" s="269">
        <v>1605</v>
      </c>
      <c r="C8324" s="270" t="s">
        <v>1088</v>
      </c>
      <c r="D8324" s="270" t="s">
        <v>1528</v>
      </c>
      <c r="E8324" s="277" t="s">
        <v>1088</v>
      </c>
      <c r="F8324" s="279" t="s">
        <v>881</v>
      </c>
    </row>
    <row r="8325" spans="1:6" x14ac:dyDescent="0.3">
      <c r="A8325" s="264" t="str">
        <f t="shared" si="130"/>
        <v>North AttleboroMA</v>
      </c>
      <c r="B8325" s="269">
        <v>2760</v>
      </c>
      <c r="C8325" s="270" t="s">
        <v>6075</v>
      </c>
      <c r="D8325" s="270" t="s">
        <v>1528</v>
      </c>
      <c r="E8325" s="277" t="s">
        <v>1538</v>
      </c>
      <c r="F8325" s="279" t="s">
        <v>881</v>
      </c>
    </row>
    <row r="8326" spans="1:6" x14ac:dyDescent="0.3">
      <c r="A8326" s="264" t="str">
        <f t="shared" si="130"/>
        <v>SaugusMA</v>
      </c>
      <c r="B8326" s="269">
        <v>1906</v>
      </c>
      <c r="C8326" s="270" t="s">
        <v>6076</v>
      </c>
      <c r="D8326" s="270" t="s">
        <v>1528</v>
      </c>
      <c r="E8326" s="277" t="s">
        <v>1532</v>
      </c>
      <c r="F8326" s="279" t="s">
        <v>881</v>
      </c>
    </row>
    <row r="8327" spans="1:6" x14ac:dyDescent="0.3">
      <c r="A8327" s="264" t="str">
        <f t="shared" si="130"/>
        <v>LowellMA</v>
      </c>
      <c r="B8327" s="269">
        <v>1851</v>
      </c>
      <c r="C8327" s="270" t="s">
        <v>1763</v>
      </c>
      <c r="D8327" s="270" t="s">
        <v>1528</v>
      </c>
      <c r="E8327" s="277" t="s">
        <v>1532</v>
      </c>
      <c r="F8327" s="279" t="s">
        <v>881</v>
      </c>
    </row>
    <row r="8328" spans="1:6" x14ac:dyDescent="0.3">
      <c r="A8328" s="264" t="str">
        <f t="shared" si="130"/>
        <v>BostonMA</v>
      </c>
      <c r="B8328" s="269">
        <v>2215</v>
      </c>
      <c r="C8328" s="270" t="s">
        <v>4120</v>
      </c>
      <c r="D8328" s="270" t="s">
        <v>1528</v>
      </c>
      <c r="E8328" s="277" t="s">
        <v>1532</v>
      </c>
      <c r="F8328" s="279" t="s">
        <v>881</v>
      </c>
    </row>
    <row r="8329" spans="1:6" x14ac:dyDescent="0.3">
      <c r="A8329" s="264" t="str">
        <f t="shared" si="130"/>
        <v>SomervilleMA</v>
      </c>
      <c r="B8329" s="269">
        <v>2144</v>
      </c>
      <c r="C8329" s="270" t="s">
        <v>1255</v>
      </c>
      <c r="D8329" s="270" t="s">
        <v>1528</v>
      </c>
      <c r="E8329" s="277" t="s">
        <v>1532</v>
      </c>
      <c r="F8329" s="279" t="s">
        <v>881</v>
      </c>
    </row>
    <row r="8330" spans="1:6" x14ac:dyDescent="0.3">
      <c r="A8330" s="264" t="str">
        <f t="shared" si="130"/>
        <v>AmherstMA</v>
      </c>
      <c r="B8330" s="269">
        <v>1002</v>
      </c>
      <c r="C8330" s="270" t="s">
        <v>6077</v>
      </c>
      <c r="D8330" s="270" t="s">
        <v>1528</v>
      </c>
      <c r="E8330" s="277" t="s">
        <v>1337</v>
      </c>
      <c r="F8330" s="279" t="s">
        <v>881</v>
      </c>
    </row>
    <row r="8331" spans="1:6" x14ac:dyDescent="0.3">
      <c r="A8331" s="264" t="str">
        <f t="shared" si="130"/>
        <v>HaverhillMA</v>
      </c>
      <c r="B8331" s="269">
        <v>1830</v>
      </c>
      <c r="C8331" s="270" t="s">
        <v>4507</v>
      </c>
      <c r="D8331" s="270" t="s">
        <v>1528</v>
      </c>
      <c r="E8331" s="277" t="s">
        <v>1532</v>
      </c>
      <c r="F8331" s="279" t="s">
        <v>881</v>
      </c>
    </row>
    <row r="8332" spans="1:6" x14ac:dyDescent="0.3">
      <c r="A8332" s="264" t="str">
        <f t="shared" si="130"/>
        <v>New BedfordMA</v>
      </c>
      <c r="B8332" s="269">
        <v>2745</v>
      </c>
      <c r="C8332" s="270" t="s">
        <v>6054</v>
      </c>
      <c r="D8332" s="270" t="s">
        <v>1528</v>
      </c>
      <c r="E8332" s="277" t="s">
        <v>1538</v>
      </c>
      <c r="F8332" s="279" t="s">
        <v>881</v>
      </c>
    </row>
    <row r="8333" spans="1:6" x14ac:dyDescent="0.3">
      <c r="A8333" s="264" t="str">
        <f t="shared" si="130"/>
        <v>BostonMA</v>
      </c>
      <c r="B8333" s="269">
        <v>2134</v>
      </c>
      <c r="C8333" s="270" t="s">
        <v>4120</v>
      </c>
      <c r="D8333" s="270" t="s">
        <v>1528</v>
      </c>
      <c r="E8333" s="277" t="s">
        <v>1532</v>
      </c>
      <c r="F8333" s="279" t="s">
        <v>881</v>
      </c>
    </row>
    <row r="8334" spans="1:6" x14ac:dyDescent="0.3">
      <c r="A8334" s="264" t="str">
        <f t="shared" si="130"/>
        <v>SpringfieldMA</v>
      </c>
      <c r="B8334" s="269">
        <v>1109</v>
      </c>
      <c r="C8334" s="270" t="s">
        <v>1337</v>
      </c>
      <c r="D8334" s="270" t="s">
        <v>1528</v>
      </c>
      <c r="E8334" s="277" t="s">
        <v>1337</v>
      </c>
      <c r="F8334" s="279" t="s">
        <v>881</v>
      </c>
    </row>
    <row r="8335" spans="1:6" x14ac:dyDescent="0.3">
      <c r="A8335" s="264" t="str">
        <f t="shared" si="130"/>
        <v>BelmontMA</v>
      </c>
      <c r="B8335" s="269">
        <v>2478</v>
      </c>
      <c r="C8335" s="270" t="s">
        <v>2699</v>
      </c>
      <c r="D8335" s="270" t="s">
        <v>1528</v>
      </c>
      <c r="E8335" s="277" t="s">
        <v>1532</v>
      </c>
      <c r="F8335" s="279" t="s">
        <v>881</v>
      </c>
    </row>
    <row r="8336" spans="1:6" x14ac:dyDescent="0.3">
      <c r="A8336" s="264" t="str">
        <f t="shared" si="130"/>
        <v>ChelmsfordMA</v>
      </c>
      <c r="B8336" s="269">
        <v>1824</v>
      </c>
      <c r="C8336" s="270" t="s">
        <v>6078</v>
      </c>
      <c r="D8336" s="270" t="s">
        <v>1528</v>
      </c>
      <c r="E8336" s="277" t="s">
        <v>1532</v>
      </c>
      <c r="F8336" s="279" t="s">
        <v>881</v>
      </c>
    </row>
    <row r="8337" spans="1:6" x14ac:dyDescent="0.3">
      <c r="A8337" s="264" t="str">
        <f t="shared" si="130"/>
        <v>BurlingtonMA</v>
      </c>
      <c r="B8337" s="269">
        <v>1803</v>
      </c>
      <c r="C8337" s="270" t="s">
        <v>1221</v>
      </c>
      <c r="D8337" s="270" t="s">
        <v>1528</v>
      </c>
      <c r="E8337" s="277" t="s">
        <v>1532</v>
      </c>
      <c r="F8337" s="279" t="s">
        <v>881</v>
      </c>
    </row>
    <row r="8338" spans="1:6" x14ac:dyDescent="0.3">
      <c r="A8338" s="264" t="str">
        <f t="shared" si="130"/>
        <v>CambridgeMA</v>
      </c>
      <c r="B8338" s="269">
        <v>2140</v>
      </c>
      <c r="C8338" s="270" t="s">
        <v>1547</v>
      </c>
      <c r="D8338" s="270" t="s">
        <v>1528</v>
      </c>
      <c r="E8338" s="277" t="s">
        <v>1532</v>
      </c>
      <c r="F8338" s="279" t="s">
        <v>881</v>
      </c>
    </row>
    <row r="8339" spans="1:6" x14ac:dyDescent="0.3">
      <c r="A8339" s="264" t="str">
        <f t="shared" si="130"/>
        <v>DedhamMA</v>
      </c>
      <c r="B8339" s="269">
        <v>2026</v>
      </c>
      <c r="C8339" s="270" t="s">
        <v>4501</v>
      </c>
      <c r="D8339" s="270" t="s">
        <v>1528</v>
      </c>
      <c r="E8339" s="277" t="s">
        <v>1532</v>
      </c>
      <c r="F8339" s="279" t="s">
        <v>881</v>
      </c>
    </row>
    <row r="8340" spans="1:6" x14ac:dyDescent="0.3">
      <c r="A8340" s="264" t="str">
        <f t="shared" si="130"/>
        <v>SpringfieldMA</v>
      </c>
      <c r="B8340" s="269">
        <v>1108</v>
      </c>
      <c r="C8340" s="270" t="s">
        <v>1337</v>
      </c>
      <c r="D8340" s="270" t="s">
        <v>1528</v>
      </c>
      <c r="E8340" s="277" t="s">
        <v>1337</v>
      </c>
      <c r="F8340" s="279" t="s">
        <v>881</v>
      </c>
    </row>
    <row r="8341" spans="1:6" x14ac:dyDescent="0.3">
      <c r="A8341" s="264" t="str">
        <f t="shared" si="130"/>
        <v>ChicopeeMA</v>
      </c>
      <c r="B8341" s="269">
        <v>1013</v>
      </c>
      <c r="C8341" s="270" t="s">
        <v>6065</v>
      </c>
      <c r="D8341" s="270" t="s">
        <v>1528</v>
      </c>
      <c r="E8341" s="277" t="s">
        <v>1337</v>
      </c>
      <c r="F8341" s="279" t="s">
        <v>881</v>
      </c>
    </row>
    <row r="8342" spans="1:6" x14ac:dyDescent="0.3">
      <c r="A8342" s="264" t="str">
        <f t="shared" si="130"/>
        <v>LowellMA</v>
      </c>
      <c r="B8342" s="269">
        <v>1854</v>
      </c>
      <c r="C8342" s="270" t="s">
        <v>1763</v>
      </c>
      <c r="D8342" s="270" t="s">
        <v>1528</v>
      </c>
      <c r="E8342" s="277" t="s">
        <v>1532</v>
      </c>
      <c r="F8342" s="279" t="s">
        <v>881</v>
      </c>
    </row>
    <row r="8343" spans="1:6" x14ac:dyDescent="0.3">
      <c r="A8343" s="264" t="str">
        <f t="shared" si="130"/>
        <v>MarshfieldMA</v>
      </c>
      <c r="B8343" s="269">
        <v>2050</v>
      </c>
      <c r="C8343" s="270" t="s">
        <v>6079</v>
      </c>
      <c r="D8343" s="270" t="s">
        <v>1528</v>
      </c>
      <c r="E8343" s="277" t="s">
        <v>1532</v>
      </c>
      <c r="F8343" s="279" t="s">
        <v>881</v>
      </c>
    </row>
    <row r="8344" spans="1:6" x14ac:dyDescent="0.3">
      <c r="A8344" s="264" t="str">
        <f t="shared" si="130"/>
        <v>MiltonMA</v>
      </c>
      <c r="B8344" s="269">
        <v>2186</v>
      </c>
      <c r="C8344" s="270" t="s">
        <v>3557</v>
      </c>
      <c r="D8344" s="270" t="s">
        <v>1528</v>
      </c>
      <c r="E8344" s="277" t="s">
        <v>1532</v>
      </c>
      <c r="F8344" s="279" t="s">
        <v>881</v>
      </c>
    </row>
    <row r="8345" spans="1:6" x14ac:dyDescent="0.3">
      <c r="A8345" s="264" t="str">
        <f t="shared" si="130"/>
        <v>ReadingMA</v>
      </c>
      <c r="B8345" s="269">
        <v>1867</v>
      </c>
      <c r="C8345" s="270" t="s">
        <v>2135</v>
      </c>
      <c r="D8345" s="270" t="s">
        <v>1528</v>
      </c>
      <c r="E8345" s="277" t="s">
        <v>1532</v>
      </c>
      <c r="F8345" s="279" t="s">
        <v>881</v>
      </c>
    </row>
    <row r="8346" spans="1:6" x14ac:dyDescent="0.3">
      <c r="A8346" s="264" t="str">
        <f t="shared" si="130"/>
        <v>StonehamMA</v>
      </c>
      <c r="B8346" s="269">
        <v>2180</v>
      </c>
      <c r="C8346" s="270" t="s">
        <v>3420</v>
      </c>
      <c r="D8346" s="270" t="s">
        <v>1528</v>
      </c>
      <c r="E8346" s="277" t="s">
        <v>1532</v>
      </c>
      <c r="F8346" s="279" t="s">
        <v>881</v>
      </c>
    </row>
    <row r="8347" spans="1:6" x14ac:dyDescent="0.3">
      <c r="A8347" s="264" t="str">
        <f t="shared" si="130"/>
        <v>MiddleboroughMA</v>
      </c>
      <c r="B8347" s="269">
        <v>2346</v>
      </c>
      <c r="C8347" s="270" t="s">
        <v>6080</v>
      </c>
      <c r="D8347" s="270" t="s">
        <v>1528</v>
      </c>
      <c r="E8347" s="277" t="s">
        <v>1532</v>
      </c>
      <c r="F8347" s="279" t="s">
        <v>881</v>
      </c>
    </row>
    <row r="8348" spans="1:6" x14ac:dyDescent="0.3">
      <c r="A8348" s="264" t="str">
        <f t="shared" si="130"/>
        <v>HaverhillMA</v>
      </c>
      <c r="B8348" s="269">
        <v>1832</v>
      </c>
      <c r="C8348" s="270" t="s">
        <v>4507</v>
      </c>
      <c r="D8348" s="270" t="s">
        <v>1528</v>
      </c>
      <c r="E8348" s="277" t="s">
        <v>1532</v>
      </c>
      <c r="F8348" s="279" t="s">
        <v>881</v>
      </c>
    </row>
    <row r="8349" spans="1:6" x14ac:dyDescent="0.3">
      <c r="A8349" s="264" t="str">
        <f t="shared" si="130"/>
        <v>CantonMA</v>
      </c>
      <c r="B8349" s="269">
        <v>2021</v>
      </c>
      <c r="C8349" s="270" t="s">
        <v>1294</v>
      </c>
      <c r="D8349" s="270" t="s">
        <v>1528</v>
      </c>
      <c r="E8349" s="277" t="s">
        <v>1532</v>
      </c>
      <c r="F8349" s="279" t="s">
        <v>881</v>
      </c>
    </row>
    <row r="8350" spans="1:6" x14ac:dyDescent="0.3">
      <c r="A8350" s="264" t="str">
        <f t="shared" si="130"/>
        <v>HinghamMA</v>
      </c>
      <c r="B8350" s="269">
        <v>2043</v>
      </c>
      <c r="C8350" s="270" t="s">
        <v>6081</v>
      </c>
      <c r="D8350" s="270" t="s">
        <v>1528</v>
      </c>
      <c r="E8350" s="277" t="s">
        <v>1532</v>
      </c>
      <c r="F8350" s="279" t="s">
        <v>881</v>
      </c>
    </row>
    <row r="8351" spans="1:6" x14ac:dyDescent="0.3">
      <c r="A8351" s="264" t="str">
        <f t="shared" si="130"/>
        <v>BostonMA</v>
      </c>
      <c r="B8351" s="269">
        <v>2121</v>
      </c>
      <c r="C8351" s="270" t="s">
        <v>4120</v>
      </c>
      <c r="D8351" s="270" t="s">
        <v>1528</v>
      </c>
      <c r="E8351" s="277" t="s">
        <v>1532</v>
      </c>
      <c r="F8351" s="279" t="s">
        <v>881</v>
      </c>
    </row>
    <row r="8352" spans="1:6" x14ac:dyDescent="0.3">
      <c r="A8352" s="264" t="str">
        <f t="shared" si="130"/>
        <v>WorcesterMA</v>
      </c>
      <c r="B8352" s="269">
        <v>1602</v>
      </c>
      <c r="C8352" s="270" t="s">
        <v>1088</v>
      </c>
      <c r="D8352" s="270" t="s">
        <v>1528</v>
      </c>
      <c r="E8352" s="277" t="s">
        <v>1088</v>
      </c>
      <c r="F8352" s="279" t="s">
        <v>881</v>
      </c>
    </row>
    <row r="8353" spans="1:6" x14ac:dyDescent="0.3">
      <c r="A8353" s="264" t="str">
        <f t="shared" si="130"/>
        <v>SpringfieldMA</v>
      </c>
      <c r="B8353" s="269">
        <v>1104</v>
      </c>
      <c r="C8353" s="270" t="s">
        <v>1337</v>
      </c>
      <c r="D8353" s="270" t="s">
        <v>1528</v>
      </c>
      <c r="E8353" s="277" t="s">
        <v>1337</v>
      </c>
      <c r="F8353" s="279" t="s">
        <v>881</v>
      </c>
    </row>
    <row r="8354" spans="1:6" x14ac:dyDescent="0.3">
      <c r="A8354" s="264" t="str">
        <f t="shared" si="130"/>
        <v>BridgewaterMA</v>
      </c>
      <c r="B8354" s="269">
        <v>2324</v>
      </c>
      <c r="C8354" s="270" t="s">
        <v>3538</v>
      </c>
      <c r="D8354" s="270" t="s">
        <v>1528</v>
      </c>
      <c r="E8354" s="277" t="s">
        <v>1532</v>
      </c>
      <c r="F8354" s="279" t="s">
        <v>881</v>
      </c>
    </row>
    <row r="8355" spans="1:6" x14ac:dyDescent="0.3">
      <c r="A8355" s="264" t="str">
        <f t="shared" si="130"/>
        <v>MansfieldMA</v>
      </c>
      <c r="B8355" s="269">
        <v>2048</v>
      </c>
      <c r="C8355" s="270" t="s">
        <v>1977</v>
      </c>
      <c r="D8355" s="270" t="s">
        <v>1528</v>
      </c>
      <c r="E8355" s="277" t="s">
        <v>1538</v>
      </c>
      <c r="F8355" s="279" t="s">
        <v>881</v>
      </c>
    </row>
    <row r="8356" spans="1:6" x14ac:dyDescent="0.3">
      <c r="A8356" s="264" t="str">
        <f t="shared" si="130"/>
        <v>LynnMA</v>
      </c>
      <c r="B8356" s="269">
        <v>1905</v>
      </c>
      <c r="C8356" s="270" t="s">
        <v>6053</v>
      </c>
      <c r="D8356" s="270" t="s">
        <v>1528</v>
      </c>
      <c r="E8356" s="277" t="s">
        <v>1532</v>
      </c>
      <c r="F8356" s="279" t="s">
        <v>881</v>
      </c>
    </row>
    <row r="8357" spans="1:6" x14ac:dyDescent="0.3">
      <c r="A8357" s="264" t="str">
        <f t="shared" si="130"/>
        <v>WestfordMA</v>
      </c>
      <c r="B8357" s="269">
        <v>1886</v>
      </c>
      <c r="C8357" s="270" t="s">
        <v>6082</v>
      </c>
      <c r="D8357" s="270" t="s">
        <v>1528</v>
      </c>
      <c r="E8357" s="277" t="s">
        <v>1532</v>
      </c>
      <c r="F8357" s="279" t="s">
        <v>881</v>
      </c>
    </row>
    <row r="8358" spans="1:6" x14ac:dyDescent="0.3">
      <c r="A8358" s="264" t="str">
        <f t="shared" si="130"/>
        <v>GardnerMA</v>
      </c>
      <c r="B8358" s="269">
        <v>1440</v>
      </c>
      <c r="C8358" s="270" t="s">
        <v>4953</v>
      </c>
      <c r="D8358" s="270" t="s">
        <v>1528</v>
      </c>
      <c r="E8358" s="277" t="s">
        <v>1088</v>
      </c>
      <c r="F8358" s="279" t="s">
        <v>881</v>
      </c>
    </row>
    <row r="8359" spans="1:6" x14ac:dyDescent="0.3">
      <c r="A8359" s="264" t="str">
        <f t="shared" si="130"/>
        <v>BostonMA</v>
      </c>
      <c r="B8359" s="269">
        <v>2122</v>
      </c>
      <c r="C8359" s="270" t="s">
        <v>4120</v>
      </c>
      <c r="D8359" s="270" t="s">
        <v>1528</v>
      </c>
      <c r="E8359" s="277" t="s">
        <v>1532</v>
      </c>
      <c r="F8359" s="279" t="s">
        <v>881</v>
      </c>
    </row>
    <row r="8360" spans="1:6" x14ac:dyDescent="0.3">
      <c r="A8360" s="264" t="str">
        <f t="shared" si="130"/>
        <v>MarbleheadMA</v>
      </c>
      <c r="B8360" s="269">
        <v>1945</v>
      </c>
      <c r="C8360" s="270" t="s">
        <v>6083</v>
      </c>
      <c r="D8360" s="270" t="s">
        <v>1528</v>
      </c>
      <c r="E8360" s="277" t="s">
        <v>1532</v>
      </c>
      <c r="F8360" s="279" t="s">
        <v>881</v>
      </c>
    </row>
    <row r="8361" spans="1:6" x14ac:dyDescent="0.3">
      <c r="A8361" s="264" t="str">
        <f t="shared" si="130"/>
        <v>LawrenceMA</v>
      </c>
      <c r="B8361" s="269">
        <v>1843</v>
      </c>
      <c r="C8361" s="270" t="s">
        <v>1428</v>
      </c>
      <c r="D8361" s="270" t="s">
        <v>1528</v>
      </c>
      <c r="E8361" s="277" t="s">
        <v>1532</v>
      </c>
      <c r="F8361" s="279" t="s">
        <v>881</v>
      </c>
    </row>
    <row r="8362" spans="1:6" x14ac:dyDescent="0.3">
      <c r="A8362" s="264" t="str">
        <f t="shared" si="130"/>
        <v>QuincyMA</v>
      </c>
      <c r="B8362" s="269">
        <v>2171</v>
      </c>
      <c r="C8362" s="270" t="s">
        <v>1331</v>
      </c>
      <c r="D8362" s="270" t="s">
        <v>1528</v>
      </c>
      <c r="E8362" s="277" t="s">
        <v>1532</v>
      </c>
      <c r="F8362" s="279" t="s">
        <v>881</v>
      </c>
    </row>
    <row r="8363" spans="1:6" x14ac:dyDescent="0.3">
      <c r="A8363" s="264" t="str">
        <f t="shared" si="130"/>
        <v>ActonMA</v>
      </c>
      <c r="B8363" s="269">
        <v>1720</v>
      </c>
      <c r="C8363" s="270" t="s">
        <v>2901</v>
      </c>
      <c r="D8363" s="270" t="s">
        <v>1528</v>
      </c>
      <c r="E8363" s="277" t="s">
        <v>1532</v>
      </c>
      <c r="F8363" s="279" t="s">
        <v>881</v>
      </c>
    </row>
    <row r="8364" spans="1:6" x14ac:dyDescent="0.3">
      <c r="A8364" s="264" t="str">
        <f t="shared" si="130"/>
        <v>LudlowMA</v>
      </c>
      <c r="B8364" s="269">
        <v>1056</v>
      </c>
      <c r="C8364" s="270" t="s">
        <v>5181</v>
      </c>
      <c r="D8364" s="270" t="s">
        <v>1528</v>
      </c>
      <c r="E8364" s="277" t="s">
        <v>1337</v>
      </c>
      <c r="F8364" s="279" t="s">
        <v>881</v>
      </c>
    </row>
    <row r="8365" spans="1:6" x14ac:dyDescent="0.3">
      <c r="A8365" s="264" t="str">
        <f t="shared" si="130"/>
        <v>EasthamptonMA</v>
      </c>
      <c r="B8365" s="269">
        <v>1027</v>
      </c>
      <c r="C8365" s="270" t="s">
        <v>6084</v>
      </c>
      <c r="D8365" s="270" t="s">
        <v>1528</v>
      </c>
      <c r="E8365" s="277" t="s">
        <v>1337</v>
      </c>
      <c r="F8365" s="279" t="s">
        <v>881</v>
      </c>
    </row>
    <row r="8366" spans="1:6" x14ac:dyDescent="0.3">
      <c r="A8366" s="264" t="str">
        <f t="shared" si="130"/>
        <v>BostonMA</v>
      </c>
      <c r="B8366" s="269">
        <v>2126</v>
      </c>
      <c r="C8366" s="270" t="s">
        <v>4120</v>
      </c>
      <c r="D8366" s="270" t="s">
        <v>1528</v>
      </c>
      <c r="E8366" s="277" t="s">
        <v>1532</v>
      </c>
      <c r="F8366" s="279" t="s">
        <v>881</v>
      </c>
    </row>
    <row r="8367" spans="1:6" x14ac:dyDescent="0.3">
      <c r="A8367" s="264" t="str">
        <f t="shared" si="130"/>
        <v>WorcesterMA</v>
      </c>
      <c r="B8367" s="269">
        <v>1606</v>
      </c>
      <c r="C8367" s="270" t="s">
        <v>1088</v>
      </c>
      <c r="D8367" s="270" t="s">
        <v>1528</v>
      </c>
      <c r="E8367" s="277" t="s">
        <v>1088</v>
      </c>
      <c r="F8367" s="279" t="s">
        <v>881</v>
      </c>
    </row>
    <row r="8368" spans="1:6" x14ac:dyDescent="0.3">
      <c r="A8368" s="264" t="str">
        <f t="shared" si="130"/>
        <v>NewburyportMA</v>
      </c>
      <c r="B8368" s="269">
        <v>1950</v>
      </c>
      <c r="C8368" s="270" t="s">
        <v>6085</v>
      </c>
      <c r="D8368" s="270" t="s">
        <v>1528</v>
      </c>
      <c r="E8368" s="277" t="s">
        <v>1532</v>
      </c>
      <c r="F8368" s="279" t="s">
        <v>881</v>
      </c>
    </row>
    <row r="8369" spans="1:6" x14ac:dyDescent="0.3">
      <c r="A8369" s="264" t="str">
        <f t="shared" si="130"/>
        <v>BrooklineMA</v>
      </c>
      <c r="B8369" s="269">
        <v>2445</v>
      </c>
      <c r="C8369" s="270" t="s">
        <v>6062</v>
      </c>
      <c r="D8369" s="270" t="s">
        <v>1528</v>
      </c>
      <c r="E8369" s="277" t="s">
        <v>1532</v>
      </c>
      <c r="F8369" s="279" t="s">
        <v>881</v>
      </c>
    </row>
    <row r="8370" spans="1:6" x14ac:dyDescent="0.3">
      <c r="A8370" s="264" t="str">
        <f t="shared" si="130"/>
        <v>HudsonMA</v>
      </c>
      <c r="B8370" s="269">
        <v>1749</v>
      </c>
      <c r="C8370" s="270" t="s">
        <v>1917</v>
      </c>
      <c r="D8370" s="270" t="s">
        <v>1528</v>
      </c>
      <c r="E8370" s="277" t="s">
        <v>1532</v>
      </c>
      <c r="F8370" s="279" t="s">
        <v>881</v>
      </c>
    </row>
    <row r="8371" spans="1:6" x14ac:dyDescent="0.3">
      <c r="A8371" s="264" t="str">
        <f t="shared" si="130"/>
        <v>BostonMA</v>
      </c>
      <c r="B8371" s="269">
        <v>2114</v>
      </c>
      <c r="C8371" s="270" t="s">
        <v>4120</v>
      </c>
      <c r="D8371" s="270" t="s">
        <v>1528</v>
      </c>
      <c r="E8371" s="277" t="s">
        <v>1532</v>
      </c>
      <c r="F8371" s="279" t="s">
        <v>881</v>
      </c>
    </row>
    <row r="8372" spans="1:6" x14ac:dyDescent="0.3">
      <c r="A8372" s="264" t="str">
        <f t="shared" si="130"/>
        <v>MashpeeMA</v>
      </c>
      <c r="B8372" s="269">
        <v>2649</v>
      </c>
      <c r="C8372" s="270" t="s">
        <v>6086</v>
      </c>
      <c r="D8372" s="270" t="s">
        <v>1528</v>
      </c>
      <c r="E8372" s="277" t="s">
        <v>1530</v>
      </c>
      <c r="F8372" s="279" t="s">
        <v>881</v>
      </c>
    </row>
    <row r="8373" spans="1:6" x14ac:dyDescent="0.3">
      <c r="A8373" s="264" t="str">
        <f t="shared" si="130"/>
        <v>WinchesterMA</v>
      </c>
      <c r="B8373" s="269">
        <v>1890</v>
      </c>
      <c r="C8373" s="270" t="s">
        <v>2304</v>
      </c>
      <c r="D8373" s="270" t="s">
        <v>1528</v>
      </c>
      <c r="E8373" s="277" t="s">
        <v>1532</v>
      </c>
      <c r="F8373" s="279" t="s">
        <v>881</v>
      </c>
    </row>
    <row r="8374" spans="1:6" x14ac:dyDescent="0.3">
      <c r="A8374" s="264" t="str">
        <f t="shared" si="130"/>
        <v>BostonMA</v>
      </c>
      <c r="B8374" s="269">
        <v>2129</v>
      </c>
      <c r="C8374" s="270" t="s">
        <v>4120</v>
      </c>
      <c r="D8374" s="270" t="s">
        <v>1528</v>
      </c>
      <c r="E8374" s="277" t="s">
        <v>1532</v>
      </c>
      <c r="F8374" s="279" t="s">
        <v>881</v>
      </c>
    </row>
    <row r="8375" spans="1:6" x14ac:dyDescent="0.3">
      <c r="A8375" s="264" t="str">
        <f t="shared" si="130"/>
        <v>WilmingtonMA</v>
      </c>
      <c r="B8375" s="269">
        <v>1887</v>
      </c>
      <c r="C8375" s="270" t="s">
        <v>1775</v>
      </c>
      <c r="D8375" s="270" t="s">
        <v>1528</v>
      </c>
      <c r="E8375" s="277" t="s">
        <v>1532</v>
      </c>
      <c r="F8375" s="279" t="s">
        <v>881</v>
      </c>
    </row>
    <row r="8376" spans="1:6" x14ac:dyDescent="0.3">
      <c r="A8376" s="264" t="str">
        <f t="shared" si="130"/>
        <v>GreenfieldMA</v>
      </c>
      <c r="B8376" s="269">
        <v>1301</v>
      </c>
      <c r="C8376" s="270" t="s">
        <v>2803</v>
      </c>
      <c r="D8376" s="270" t="s">
        <v>1528</v>
      </c>
      <c r="E8376" s="277" t="s">
        <v>1534</v>
      </c>
      <c r="F8376" s="279" t="s">
        <v>881</v>
      </c>
    </row>
    <row r="8377" spans="1:6" x14ac:dyDescent="0.3">
      <c r="A8377" s="264" t="str">
        <f t="shared" si="130"/>
        <v>WestboroughMA</v>
      </c>
      <c r="B8377" s="269">
        <v>1581</v>
      </c>
      <c r="C8377" s="270" t="s">
        <v>6087</v>
      </c>
      <c r="D8377" s="270" t="s">
        <v>1528</v>
      </c>
      <c r="E8377" s="277" t="s">
        <v>1088</v>
      </c>
      <c r="F8377" s="279" t="s">
        <v>881</v>
      </c>
    </row>
    <row r="8378" spans="1:6" x14ac:dyDescent="0.3">
      <c r="A8378" s="264" t="str">
        <f t="shared" si="130"/>
        <v>BarnstableMA</v>
      </c>
      <c r="B8378" s="269">
        <v>2601</v>
      </c>
      <c r="C8378" s="270" t="s">
        <v>6088</v>
      </c>
      <c r="D8378" s="270" t="s">
        <v>1528</v>
      </c>
      <c r="E8378" s="277" t="s">
        <v>1530</v>
      </c>
      <c r="F8378" s="279" t="s">
        <v>881</v>
      </c>
    </row>
    <row r="8379" spans="1:6" x14ac:dyDescent="0.3">
      <c r="A8379" s="264" t="str">
        <f t="shared" si="130"/>
        <v>QuincyMA</v>
      </c>
      <c r="B8379" s="269">
        <v>2170</v>
      </c>
      <c r="C8379" s="270" t="s">
        <v>1331</v>
      </c>
      <c r="D8379" s="270" t="s">
        <v>1528</v>
      </c>
      <c r="E8379" s="277" t="s">
        <v>1532</v>
      </c>
      <c r="F8379" s="279" t="s">
        <v>881</v>
      </c>
    </row>
    <row r="8380" spans="1:6" x14ac:dyDescent="0.3">
      <c r="A8380" s="264" t="str">
        <f t="shared" si="130"/>
        <v>WeymouthMA</v>
      </c>
      <c r="B8380" s="269">
        <v>2190</v>
      </c>
      <c r="C8380" s="270" t="s">
        <v>6089</v>
      </c>
      <c r="D8380" s="270" t="s">
        <v>1528</v>
      </c>
      <c r="E8380" s="277" t="s">
        <v>1532</v>
      </c>
      <c r="F8380" s="279" t="s">
        <v>881</v>
      </c>
    </row>
    <row r="8381" spans="1:6" x14ac:dyDescent="0.3">
      <c r="A8381" s="264" t="str">
        <f t="shared" si="130"/>
        <v>WinthropMA</v>
      </c>
      <c r="B8381" s="269">
        <v>2152</v>
      </c>
      <c r="C8381" s="270" t="s">
        <v>2034</v>
      </c>
      <c r="D8381" s="270" t="s">
        <v>1528</v>
      </c>
      <c r="E8381" s="277" t="s">
        <v>1532</v>
      </c>
      <c r="F8381" s="279" t="s">
        <v>881</v>
      </c>
    </row>
    <row r="8382" spans="1:6" x14ac:dyDescent="0.3">
      <c r="A8382" s="264" t="str">
        <f t="shared" si="130"/>
        <v>WebsterMA</v>
      </c>
      <c r="B8382" s="269">
        <v>1570</v>
      </c>
      <c r="C8382" s="270" t="s">
        <v>3858</v>
      </c>
      <c r="D8382" s="270" t="s">
        <v>1528</v>
      </c>
      <c r="E8382" s="277" t="s">
        <v>1088</v>
      </c>
      <c r="F8382" s="279" t="s">
        <v>881</v>
      </c>
    </row>
    <row r="8383" spans="1:6" x14ac:dyDescent="0.3">
      <c r="A8383" s="264" t="str">
        <f t="shared" si="130"/>
        <v>ArlingtonMA</v>
      </c>
      <c r="B8383" s="269">
        <v>2476</v>
      </c>
      <c r="C8383" s="270" t="s">
        <v>2452</v>
      </c>
      <c r="D8383" s="270" t="s">
        <v>1528</v>
      </c>
      <c r="E8383" s="277" t="s">
        <v>1532</v>
      </c>
      <c r="F8383" s="279" t="s">
        <v>881</v>
      </c>
    </row>
    <row r="8384" spans="1:6" x14ac:dyDescent="0.3">
      <c r="A8384" s="264" t="str">
        <f t="shared" si="130"/>
        <v>AgawamMA</v>
      </c>
      <c r="B8384" s="269">
        <v>1001</v>
      </c>
      <c r="C8384" s="270" t="s">
        <v>6090</v>
      </c>
      <c r="D8384" s="270" t="s">
        <v>1528</v>
      </c>
      <c r="E8384" s="277" t="s">
        <v>1337</v>
      </c>
      <c r="F8384" s="279" t="s">
        <v>881</v>
      </c>
    </row>
    <row r="8385" spans="1:6" x14ac:dyDescent="0.3">
      <c r="A8385" s="264" t="str">
        <f t="shared" si="130"/>
        <v>WalthamMA</v>
      </c>
      <c r="B8385" s="269">
        <v>2451</v>
      </c>
      <c r="C8385" s="270" t="s">
        <v>6066</v>
      </c>
      <c r="D8385" s="270" t="s">
        <v>1528</v>
      </c>
      <c r="E8385" s="277" t="s">
        <v>1532</v>
      </c>
      <c r="F8385" s="279" t="s">
        <v>881</v>
      </c>
    </row>
    <row r="8386" spans="1:6" x14ac:dyDescent="0.3">
      <c r="A8386" s="264" t="str">
        <f t="shared" si="130"/>
        <v>WestportMA</v>
      </c>
      <c r="B8386" s="269">
        <v>2790</v>
      </c>
      <c r="C8386" s="270" t="s">
        <v>3232</v>
      </c>
      <c r="D8386" s="270" t="s">
        <v>1528</v>
      </c>
      <c r="E8386" s="277" t="s">
        <v>1538</v>
      </c>
      <c r="F8386" s="279" t="s">
        <v>881</v>
      </c>
    </row>
    <row r="8387" spans="1:6" x14ac:dyDescent="0.3">
      <c r="A8387" s="264" t="str">
        <f t="shared" si="130"/>
        <v>AmesburyMA</v>
      </c>
      <c r="B8387" s="269">
        <v>1913</v>
      </c>
      <c r="C8387" s="270" t="s">
        <v>6091</v>
      </c>
      <c r="D8387" s="270" t="s">
        <v>1528</v>
      </c>
      <c r="E8387" s="277" t="s">
        <v>1532</v>
      </c>
      <c r="F8387" s="279" t="s">
        <v>881</v>
      </c>
    </row>
    <row r="8388" spans="1:6" x14ac:dyDescent="0.3">
      <c r="A8388" s="264" t="str">
        <f t="shared" ref="A8388:A8451" si="131">CONCATENATE(C8388,D8388)</f>
        <v>ScituateMA</v>
      </c>
      <c r="B8388" s="269">
        <v>2066</v>
      </c>
      <c r="C8388" s="270" t="s">
        <v>6092</v>
      </c>
      <c r="D8388" s="270" t="s">
        <v>1528</v>
      </c>
      <c r="E8388" s="277" t="s">
        <v>1532</v>
      </c>
      <c r="F8388" s="279" t="s">
        <v>881</v>
      </c>
    </row>
    <row r="8389" spans="1:6" x14ac:dyDescent="0.3">
      <c r="A8389" s="264" t="str">
        <f t="shared" si="131"/>
        <v>WorcesterMA</v>
      </c>
      <c r="B8389" s="269">
        <v>1603</v>
      </c>
      <c r="C8389" s="270" t="s">
        <v>1088</v>
      </c>
      <c r="D8389" s="270" t="s">
        <v>1528</v>
      </c>
      <c r="E8389" s="277" t="s">
        <v>1088</v>
      </c>
      <c r="F8389" s="279" t="s">
        <v>881</v>
      </c>
    </row>
    <row r="8390" spans="1:6" x14ac:dyDescent="0.3">
      <c r="A8390" s="264" t="str">
        <f t="shared" si="131"/>
        <v>WorcesterMA</v>
      </c>
      <c r="B8390" s="269">
        <v>1610</v>
      </c>
      <c r="C8390" s="270" t="s">
        <v>1088</v>
      </c>
      <c r="D8390" s="270" t="s">
        <v>1528</v>
      </c>
      <c r="E8390" s="277" t="s">
        <v>1088</v>
      </c>
      <c r="F8390" s="279" t="s">
        <v>881</v>
      </c>
    </row>
    <row r="8391" spans="1:6" x14ac:dyDescent="0.3">
      <c r="A8391" s="264" t="str">
        <f t="shared" si="131"/>
        <v>WorcesterMA</v>
      </c>
      <c r="B8391" s="269">
        <v>1609</v>
      </c>
      <c r="C8391" s="270" t="s">
        <v>1088</v>
      </c>
      <c r="D8391" s="270" t="s">
        <v>1528</v>
      </c>
      <c r="E8391" s="277" t="s">
        <v>1088</v>
      </c>
      <c r="F8391" s="279" t="s">
        <v>881</v>
      </c>
    </row>
    <row r="8392" spans="1:6" x14ac:dyDescent="0.3">
      <c r="A8392" s="264" t="str">
        <f t="shared" si="131"/>
        <v>NeedhamMA</v>
      </c>
      <c r="B8392" s="269">
        <v>2492</v>
      </c>
      <c r="C8392" s="270" t="s">
        <v>5515</v>
      </c>
      <c r="D8392" s="270" t="s">
        <v>1528</v>
      </c>
      <c r="E8392" s="277" t="s">
        <v>1532</v>
      </c>
      <c r="F8392" s="279" t="s">
        <v>881</v>
      </c>
    </row>
    <row r="8393" spans="1:6" x14ac:dyDescent="0.3">
      <c r="A8393" s="264" t="str">
        <f t="shared" si="131"/>
        <v>AshlandMA</v>
      </c>
      <c r="B8393" s="269">
        <v>1721</v>
      </c>
      <c r="C8393" s="270" t="s">
        <v>1946</v>
      </c>
      <c r="D8393" s="270" t="s">
        <v>1528</v>
      </c>
      <c r="E8393" s="277" t="s">
        <v>1532</v>
      </c>
      <c r="F8393" s="279" t="s">
        <v>881</v>
      </c>
    </row>
    <row r="8394" spans="1:6" x14ac:dyDescent="0.3">
      <c r="A8394" s="264" t="str">
        <f t="shared" si="131"/>
        <v>Fall RiverMA</v>
      </c>
      <c r="B8394" s="269">
        <v>2724</v>
      </c>
      <c r="C8394" s="270" t="s">
        <v>6064</v>
      </c>
      <c r="D8394" s="270" t="s">
        <v>1528</v>
      </c>
      <c r="E8394" s="277" t="s">
        <v>1538</v>
      </c>
      <c r="F8394" s="279" t="s">
        <v>881</v>
      </c>
    </row>
    <row r="8395" spans="1:6" x14ac:dyDescent="0.3">
      <c r="A8395" s="264" t="str">
        <f t="shared" si="131"/>
        <v>DartmouthMA</v>
      </c>
      <c r="B8395" s="269">
        <v>2747</v>
      </c>
      <c r="C8395" s="270" t="s">
        <v>6093</v>
      </c>
      <c r="D8395" s="270" t="s">
        <v>1528</v>
      </c>
      <c r="E8395" s="277" t="s">
        <v>1538</v>
      </c>
      <c r="F8395" s="279" t="s">
        <v>881</v>
      </c>
    </row>
    <row r="8396" spans="1:6" x14ac:dyDescent="0.3">
      <c r="A8396" s="264" t="str">
        <f t="shared" si="131"/>
        <v>ConcordMA</v>
      </c>
      <c r="B8396" s="269">
        <v>1742</v>
      </c>
      <c r="C8396" s="270" t="s">
        <v>1820</v>
      </c>
      <c r="D8396" s="270" t="s">
        <v>1528</v>
      </c>
      <c r="E8396" s="277" t="s">
        <v>1532</v>
      </c>
      <c r="F8396" s="279" t="s">
        <v>881</v>
      </c>
    </row>
    <row r="8397" spans="1:6" x14ac:dyDescent="0.3">
      <c r="A8397" s="264" t="str">
        <f t="shared" si="131"/>
        <v>WalpoleMA</v>
      </c>
      <c r="B8397" s="269">
        <v>2081</v>
      </c>
      <c r="C8397" s="270" t="s">
        <v>6094</v>
      </c>
      <c r="D8397" s="270" t="s">
        <v>1528</v>
      </c>
      <c r="E8397" s="277" t="s">
        <v>1532</v>
      </c>
      <c r="F8397" s="279" t="s">
        <v>881</v>
      </c>
    </row>
    <row r="8398" spans="1:6" x14ac:dyDescent="0.3">
      <c r="A8398" s="264" t="str">
        <f t="shared" si="131"/>
        <v>RocklandMA</v>
      </c>
      <c r="B8398" s="269">
        <v>2370</v>
      </c>
      <c r="C8398" s="270" t="s">
        <v>3575</v>
      </c>
      <c r="D8398" s="270" t="s">
        <v>1528</v>
      </c>
      <c r="E8398" s="277" t="s">
        <v>1532</v>
      </c>
      <c r="F8398" s="279" t="s">
        <v>881</v>
      </c>
    </row>
    <row r="8399" spans="1:6" x14ac:dyDescent="0.3">
      <c r="A8399" s="264" t="str">
        <f t="shared" si="131"/>
        <v>CambridgeMA</v>
      </c>
      <c r="B8399" s="269">
        <v>2141</v>
      </c>
      <c r="C8399" s="270" t="s">
        <v>1547</v>
      </c>
      <c r="D8399" s="270" t="s">
        <v>1528</v>
      </c>
      <c r="E8399" s="277" t="s">
        <v>1532</v>
      </c>
      <c r="F8399" s="279" t="s">
        <v>881</v>
      </c>
    </row>
    <row r="8400" spans="1:6" x14ac:dyDescent="0.3">
      <c r="A8400" s="264" t="str">
        <f t="shared" si="131"/>
        <v>NorthamptonMA</v>
      </c>
      <c r="B8400" s="269">
        <v>1060</v>
      </c>
      <c r="C8400" s="270" t="s">
        <v>6095</v>
      </c>
      <c r="D8400" s="270" t="s">
        <v>1528</v>
      </c>
      <c r="E8400" s="277" t="s">
        <v>1337</v>
      </c>
      <c r="F8400" s="279" t="s">
        <v>881</v>
      </c>
    </row>
    <row r="8401" spans="1:6" x14ac:dyDescent="0.3">
      <c r="A8401" s="264" t="str">
        <f t="shared" si="131"/>
        <v>South HadleyMA</v>
      </c>
      <c r="B8401" s="269">
        <v>1075</v>
      </c>
      <c r="C8401" s="270" t="s">
        <v>6096</v>
      </c>
      <c r="D8401" s="270" t="s">
        <v>1528</v>
      </c>
      <c r="E8401" s="277" t="s">
        <v>1337</v>
      </c>
      <c r="F8401" s="279" t="s">
        <v>881</v>
      </c>
    </row>
    <row r="8402" spans="1:6" x14ac:dyDescent="0.3">
      <c r="A8402" s="264" t="str">
        <f t="shared" si="131"/>
        <v>FoxboroughMA</v>
      </c>
      <c r="B8402" s="269">
        <v>2035</v>
      </c>
      <c r="C8402" s="270" t="s">
        <v>6097</v>
      </c>
      <c r="D8402" s="270" t="s">
        <v>1528</v>
      </c>
      <c r="E8402" s="277" t="s">
        <v>1532</v>
      </c>
      <c r="F8402" s="279" t="s">
        <v>881</v>
      </c>
    </row>
    <row r="8403" spans="1:6" x14ac:dyDescent="0.3">
      <c r="A8403" s="264" t="str">
        <f t="shared" si="131"/>
        <v>LynnMA</v>
      </c>
      <c r="B8403" s="269">
        <v>1904</v>
      </c>
      <c r="C8403" s="270" t="s">
        <v>6053</v>
      </c>
      <c r="D8403" s="270" t="s">
        <v>1528</v>
      </c>
      <c r="E8403" s="277" t="s">
        <v>1532</v>
      </c>
      <c r="F8403" s="279" t="s">
        <v>881</v>
      </c>
    </row>
    <row r="8404" spans="1:6" x14ac:dyDescent="0.3">
      <c r="A8404" s="264" t="str">
        <f t="shared" si="131"/>
        <v>North AdamsMA</v>
      </c>
      <c r="B8404" s="269">
        <v>1247</v>
      </c>
      <c r="C8404" s="270" t="s">
        <v>6098</v>
      </c>
      <c r="D8404" s="270" t="s">
        <v>1528</v>
      </c>
      <c r="E8404" s="277" t="s">
        <v>1536</v>
      </c>
      <c r="F8404" s="279" t="s">
        <v>881</v>
      </c>
    </row>
    <row r="8405" spans="1:6" x14ac:dyDescent="0.3">
      <c r="A8405" s="264" t="str">
        <f t="shared" si="131"/>
        <v>SouthbridgeMA</v>
      </c>
      <c r="B8405" s="269">
        <v>1550</v>
      </c>
      <c r="C8405" s="270" t="s">
        <v>6099</v>
      </c>
      <c r="D8405" s="270" t="s">
        <v>1528</v>
      </c>
      <c r="E8405" s="277" t="s">
        <v>1088</v>
      </c>
      <c r="F8405" s="279" t="s">
        <v>881</v>
      </c>
    </row>
    <row r="8406" spans="1:6" x14ac:dyDescent="0.3">
      <c r="A8406" s="264" t="str">
        <f t="shared" si="131"/>
        <v>FairhavenMA</v>
      </c>
      <c r="B8406" s="269">
        <v>2719</v>
      </c>
      <c r="C8406" s="270" t="s">
        <v>6100</v>
      </c>
      <c r="D8406" s="270" t="s">
        <v>1528</v>
      </c>
      <c r="E8406" s="277" t="s">
        <v>1538</v>
      </c>
      <c r="F8406" s="279" t="s">
        <v>881</v>
      </c>
    </row>
    <row r="8407" spans="1:6" x14ac:dyDescent="0.3">
      <c r="A8407" s="264" t="str">
        <f t="shared" si="131"/>
        <v>BrooklineMA</v>
      </c>
      <c r="B8407" s="269">
        <v>2467</v>
      </c>
      <c r="C8407" s="270" t="s">
        <v>6062</v>
      </c>
      <c r="D8407" s="270" t="s">
        <v>1528</v>
      </c>
      <c r="E8407" s="277" t="s">
        <v>1532</v>
      </c>
      <c r="F8407" s="279" t="s">
        <v>881</v>
      </c>
    </row>
    <row r="8408" spans="1:6" x14ac:dyDescent="0.3">
      <c r="A8408" s="264" t="str">
        <f t="shared" si="131"/>
        <v>NortonMA</v>
      </c>
      <c r="B8408" s="269">
        <v>2766</v>
      </c>
      <c r="C8408" s="270" t="s">
        <v>6101</v>
      </c>
      <c r="D8408" s="270" t="s">
        <v>1528</v>
      </c>
      <c r="E8408" s="277" t="s">
        <v>1538</v>
      </c>
      <c r="F8408" s="279" t="s">
        <v>881</v>
      </c>
    </row>
    <row r="8409" spans="1:6" x14ac:dyDescent="0.3">
      <c r="A8409" s="264" t="str">
        <f t="shared" si="131"/>
        <v>NewtonMA</v>
      </c>
      <c r="B8409" s="269">
        <v>2459</v>
      </c>
      <c r="C8409" s="270" t="s">
        <v>1244</v>
      </c>
      <c r="D8409" s="270" t="s">
        <v>1528</v>
      </c>
      <c r="E8409" s="277" t="s">
        <v>1532</v>
      </c>
      <c r="F8409" s="279" t="s">
        <v>881</v>
      </c>
    </row>
    <row r="8410" spans="1:6" x14ac:dyDescent="0.3">
      <c r="A8410" s="264" t="str">
        <f t="shared" si="131"/>
        <v>Fall RiverMA</v>
      </c>
      <c r="B8410" s="269">
        <v>2723</v>
      </c>
      <c r="C8410" s="270" t="s">
        <v>6064</v>
      </c>
      <c r="D8410" s="270" t="s">
        <v>1528</v>
      </c>
      <c r="E8410" s="277" t="s">
        <v>1538</v>
      </c>
      <c r="F8410" s="279" t="s">
        <v>881</v>
      </c>
    </row>
    <row r="8411" spans="1:6" x14ac:dyDescent="0.3">
      <c r="A8411" s="264" t="str">
        <f t="shared" si="131"/>
        <v>AuburnMA</v>
      </c>
      <c r="B8411" s="269">
        <v>1501</v>
      </c>
      <c r="C8411" s="270" t="s">
        <v>954</v>
      </c>
      <c r="D8411" s="270" t="s">
        <v>1528</v>
      </c>
      <c r="E8411" s="277" t="s">
        <v>1088</v>
      </c>
      <c r="F8411" s="279" t="s">
        <v>881</v>
      </c>
    </row>
    <row r="8412" spans="1:6" x14ac:dyDescent="0.3">
      <c r="A8412" s="264" t="str">
        <f t="shared" si="131"/>
        <v>AbingtonMA</v>
      </c>
      <c r="B8412" s="269">
        <v>2351</v>
      </c>
      <c r="C8412" s="270" t="s">
        <v>6102</v>
      </c>
      <c r="D8412" s="270" t="s">
        <v>1528</v>
      </c>
      <c r="E8412" s="277" t="s">
        <v>1532</v>
      </c>
      <c r="F8412" s="279" t="s">
        <v>881</v>
      </c>
    </row>
    <row r="8413" spans="1:6" x14ac:dyDescent="0.3">
      <c r="A8413" s="264" t="str">
        <f t="shared" si="131"/>
        <v>SwanseaMA</v>
      </c>
      <c r="B8413" s="269">
        <v>2777</v>
      </c>
      <c r="C8413" s="270" t="s">
        <v>6103</v>
      </c>
      <c r="D8413" s="270" t="s">
        <v>1528</v>
      </c>
      <c r="E8413" s="277" t="s">
        <v>1538</v>
      </c>
      <c r="F8413" s="279" t="s">
        <v>881</v>
      </c>
    </row>
    <row r="8414" spans="1:6" x14ac:dyDescent="0.3">
      <c r="A8414" s="264" t="str">
        <f t="shared" si="131"/>
        <v>WeymouthMA</v>
      </c>
      <c r="B8414" s="269">
        <v>2188</v>
      </c>
      <c r="C8414" s="270" t="s">
        <v>6089</v>
      </c>
      <c r="D8414" s="270" t="s">
        <v>1528</v>
      </c>
      <c r="E8414" s="277" t="s">
        <v>1532</v>
      </c>
      <c r="F8414" s="279" t="s">
        <v>881</v>
      </c>
    </row>
    <row r="8415" spans="1:6" x14ac:dyDescent="0.3">
      <c r="A8415" s="264" t="str">
        <f t="shared" si="131"/>
        <v>LexingtonMA</v>
      </c>
      <c r="B8415" s="269">
        <v>2421</v>
      </c>
      <c r="C8415" s="270" t="s">
        <v>1401</v>
      </c>
      <c r="D8415" s="270" t="s">
        <v>1528</v>
      </c>
      <c r="E8415" s="277" t="s">
        <v>1532</v>
      </c>
      <c r="F8415" s="279" t="s">
        <v>881</v>
      </c>
    </row>
    <row r="8416" spans="1:6" x14ac:dyDescent="0.3">
      <c r="A8416" s="264" t="str">
        <f t="shared" si="131"/>
        <v>East LongmeadowMA</v>
      </c>
      <c r="B8416" s="269">
        <v>1028</v>
      </c>
      <c r="C8416" s="270" t="s">
        <v>6104</v>
      </c>
      <c r="D8416" s="270" t="s">
        <v>1528</v>
      </c>
      <c r="E8416" s="277" t="s">
        <v>1337</v>
      </c>
      <c r="F8416" s="279" t="s">
        <v>881</v>
      </c>
    </row>
    <row r="8417" spans="1:6" x14ac:dyDescent="0.3">
      <c r="A8417" s="264" t="str">
        <f t="shared" si="131"/>
        <v>BellinghamMA</v>
      </c>
      <c r="B8417" s="269">
        <v>2019</v>
      </c>
      <c r="C8417" s="270" t="s">
        <v>2313</v>
      </c>
      <c r="D8417" s="270" t="s">
        <v>1528</v>
      </c>
      <c r="E8417" s="277" t="s">
        <v>1532</v>
      </c>
      <c r="F8417" s="279" t="s">
        <v>881</v>
      </c>
    </row>
    <row r="8418" spans="1:6" x14ac:dyDescent="0.3">
      <c r="A8418" s="264" t="str">
        <f t="shared" si="131"/>
        <v>PembrokeMA</v>
      </c>
      <c r="B8418" s="269">
        <v>2359</v>
      </c>
      <c r="C8418" s="270" t="s">
        <v>4072</v>
      </c>
      <c r="D8418" s="270" t="s">
        <v>1528</v>
      </c>
      <c r="E8418" s="277" t="s">
        <v>1532</v>
      </c>
      <c r="F8418" s="279" t="s">
        <v>881</v>
      </c>
    </row>
    <row r="8419" spans="1:6" x14ac:dyDescent="0.3">
      <c r="A8419" s="264" t="str">
        <f t="shared" si="131"/>
        <v>YarmouthMA</v>
      </c>
      <c r="B8419" s="269">
        <v>2664</v>
      </c>
      <c r="C8419" s="270" t="s">
        <v>4512</v>
      </c>
      <c r="D8419" s="270" t="s">
        <v>1528</v>
      </c>
      <c r="E8419" s="277" t="s">
        <v>1530</v>
      </c>
      <c r="F8419" s="279" t="s">
        <v>881</v>
      </c>
    </row>
    <row r="8420" spans="1:6" x14ac:dyDescent="0.3">
      <c r="A8420" s="264" t="str">
        <f t="shared" si="131"/>
        <v>SudburyMA</v>
      </c>
      <c r="B8420" s="269">
        <v>1776</v>
      </c>
      <c r="C8420" s="270" t="s">
        <v>6105</v>
      </c>
      <c r="D8420" s="270" t="s">
        <v>1528</v>
      </c>
      <c r="E8420" s="277" t="s">
        <v>1532</v>
      </c>
      <c r="F8420" s="279" t="s">
        <v>881</v>
      </c>
    </row>
    <row r="8421" spans="1:6" x14ac:dyDescent="0.3">
      <c r="A8421" s="264" t="str">
        <f t="shared" si="131"/>
        <v>ClintonMA</v>
      </c>
      <c r="B8421" s="269">
        <v>1510</v>
      </c>
      <c r="C8421" s="270" t="s">
        <v>1227</v>
      </c>
      <c r="D8421" s="270" t="s">
        <v>1528</v>
      </c>
      <c r="E8421" s="277" t="s">
        <v>1088</v>
      </c>
      <c r="F8421" s="279" t="s">
        <v>881</v>
      </c>
    </row>
    <row r="8422" spans="1:6" x14ac:dyDescent="0.3">
      <c r="A8422" s="264" t="str">
        <f t="shared" si="131"/>
        <v>SharonMA</v>
      </c>
      <c r="B8422" s="269">
        <v>2067</v>
      </c>
      <c r="C8422" s="270" t="s">
        <v>3525</v>
      </c>
      <c r="D8422" s="270" t="s">
        <v>1528</v>
      </c>
      <c r="E8422" s="277" t="s">
        <v>1532</v>
      </c>
      <c r="F8422" s="279" t="s">
        <v>881</v>
      </c>
    </row>
    <row r="8423" spans="1:6" x14ac:dyDescent="0.3">
      <c r="A8423" s="264" t="str">
        <f t="shared" si="131"/>
        <v>HopkintonMA</v>
      </c>
      <c r="B8423" s="269">
        <v>1748</v>
      </c>
      <c r="C8423" s="270" t="s">
        <v>6106</v>
      </c>
      <c r="D8423" s="270" t="s">
        <v>1528</v>
      </c>
      <c r="E8423" s="277" t="s">
        <v>1532</v>
      </c>
      <c r="F8423" s="279" t="s">
        <v>881</v>
      </c>
    </row>
    <row r="8424" spans="1:6" x14ac:dyDescent="0.3">
      <c r="A8424" s="264" t="str">
        <f t="shared" si="131"/>
        <v>SomersetMA</v>
      </c>
      <c r="B8424" s="269">
        <v>2726</v>
      </c>
      <c r="C8424" s="270" t="s">
        <v>1488</v>
      </c>
      <c r="D8424" s="270" t="s">
        <v>1528</v>
      </c>
      <c r="E8424" s="277" t="s">
        <v>1538</v>
      </c>
      <c r="F8424" s="279" t="s">
        <v>881</v>
      </c>
    </row>
    <row r="8425" spans="1:6" x14ac:dyDescent="0.3">
      <c r="A8425" s="264" t="str">
        <f t="shared" si="131"/>
        <v>WeymouthMA</v>
      </c>
      <c r="B8425" s="269">
        <v>2189</v>
      </c>
      <c r="C8425" s="270" t="s">
        <v>6089</v>
      </c>
      <c r="D8425" s="270" t="s">
        <v>1528</v>
      </c>
      <c r="E8425" s="277" t="s">
        <v>1532</v>
      </c>
      <c r="F8425" s="279" t="s">
        <v>881</v>
      </c>
    </row>
    <row r="8426" spans="1:6" x14ac:dyDescent="0.3">
      <c r="A8426" s="264" t="str">
        <f t="shared" si="131"/>
        <v>BelchertownMA</v>
      </c>
      <c r="B8426" s="269">
        <v>1007</v>
      </c>
      <c r="C8426" s="270" t="s">
        <v>6107</v>
      </c>
      <c r="D8426" s="270" t="s">
        <v>1528</v>
      </c>
      <c r="E8426" s="277" t="s">
        <v>1337</v>
      </c>
      <c r="F8426" s="279" t="s">
        <v>881</v>
      </c>
    </row>
    <row r="8427" spans="1:6" x14ac:dyDescent="0.3">
      <c r="A8427" s="264" t="str">
        <f t="shared" si="131"/>
        <v>IpswichMA</v>
      </c>
      <c r="B8427" s="269">
        <v>1938</v>
      </c>
      <c r="C8427" s="270" t="s">
        <v>6108</v>
      </c>
      <c r="D8427" s="270" t="s">
        <v>1528</v>
      </c>
      <c r="E8427" s="277" t="s">
        <v>1532</v>
      </c>
      <c r="F8427" s="279" t="s">
        <v>881</v>
      </c>
    </row>
    <row r="8428" spans="1:6" x14ac:dyDescent="0.3">
      <c r="A8428" s="264" t="str">
        <f t="shared" si="131"/>
        <v>BourneMA</v>
      </c>
      <c r="B8428" s="269">
        <v>2532</v>
      </c>
      <c r="C8428" s="270" t="s">
        <v>6109</v>
      </c>
      <c r="D8428" s="270" t="s">
        <v>1528</v>
      </c>
      <c r="E8428" s="277" t="s">
        <v>1530</v>
      </c>
      <c r="F8428" s="279" t="s">
        <v>881</v>
      </c>
    </row>
    <row r="8429" spans="1:6" x14ac:dyDescent="0.3">
      <c r="A8429" s="264" t="str">
        <f t="shared" si="131"/>
        <v>SwampscottMA</v>
      </c>
      <c r="B8429" s="269">
        <v>1907</v>
      </c>
      <c r="C8429" s="270" t="s">
        <v>6110</v>
      </c>
      <c r="D8429" s="270" t="s">
        <v>1528</v>
      </c>
      <c r="E8429" s="277" t="s">
        <v>1532</v>
      </c>
      <c r="F8429" s="279" t="s">
        <v>881</v>
      </c>
    </row>
    <row r="8430" spans="1:6" x14ac:dyDescent="0.3">
      <c r="A8430" s="264" t="str">
        <f t="shared" si="131"/>
        <v>LongmeadowMA</v>
      </c>
      <c r="B8430" s="269">
        <v>1106</v>
      </c>
      <c r="C8430" s="270" t="s">
        <v>6111</v>
      </c>
      <c r="D8430" s="270" t="s">
        <v>1528</v>
      </c>
      <c r="E8430" s="277" t="s">
        <v>1337</v>
      </c>
      <c r="F8430" s="279" t="s">
        <v>881</v>
      </c>
    </row>
    <row r="8431" spans="1:6" x14ac:dyDescent="0.3">
      <c r="A8431" s="264" t="str">
        <f t="shared" si="131"/>
        <v>HoldenMA</v>
      </c>
      <c r="B8431" s="269">
        <v>1520</v>
      </c>
      <c r="C8431" s="270" t="s">
        <v>5909</v>
      </c>
      <c r="D8431" s="270" t="s">
        <v>1528</v>
      </c>
      <c r="E8431" s="277" t="s">
        <v>1088</v>
      </c>
      <c r="F8431" s="279" t="s">
        <v>881</v>
      </c>
    </row>
    <row r="8432" spans="1:6" x14ac:dyDescent="0.3">
      <c r="A8432" s="264" t="str">
        <f t="shared" si="131"/>
        <v>WestwoodMA</v>
      </c>
      <c r="B8432" s="269">
        <v>2090</v>
      </c>
      <c r="C8432" s="270" t="s">
        <v>6112</v>
      </c>
      <c r="D8432" s="270" t="s">
        <v>1528</v>
      </c>
      <c r="E8432" s="277" t="s">
        <v>1532</v>
      </c>
      <c r="F8432" s="279" t="s">
        <v>881</v>
      </c>
    </row>
    <row r="8433" spans="1:6" x14ac:dyDescent="0.3">
      <c r="A8433" s="264" t="str">
        <f t="shared" si="131"/>
        <v>SeekonkMA</v>
      </c>
      <c r="B8433" s="269">
        <v>2771</v>
      </c>
      <c r="C8433" s="270" t="s">
        <v>6113</v>
      </c>
      <c r="D8433" s="270" t="s">
        <v>1528</v>
      </c>
      <c r="E8433" s="277" t="s">
        <v>1538</v>
      </c>
      <c r="F8433" s="279" t="s">
        <v>881</v>
      </c>
    </row>
    <row r="8434" spans="1:6" x14ac:dyDescent="0.3">
      <c r="A8434" s="264" t="str">
        <f t="shared" si="131"/>
        <v>New BedfordMA</v>
      </c>
      <c r="B8434" s="269">
        <v>2746</v>
      </c>
      <c r="C8434" s="270" t="s">
        <v>6054</v>
      </c>
      <c r="D8434" s="270" t="s">
        <v>1528</v>
      </c>
      <c r="E8434" s="277" t="s">
        <v>1538</v>
      </c>
      <c r="F8434" s="279" t="s">
        <v>881</v>
      </c>
    </row>
    <row r="8435" spans="1:6" x14ac:dyDescent="0.3">
      <c r="A8435" s="264" t="str">
        <f t="shared" si="131"/>
        <v>BrewsterMA</v>
      </c>
      <c r="B8435" s="269">
        <v>2631</v>
      </c>
      <c r="C8435" s="270" t="s">
        <v>6114</v>
      </c>
      <c r="D8435" s="270" t="s">
        <v>1528</v>
      </c>
      <c r="E8435" s="277" t="s">
        <v>1530</v>
      </c>
      <c r="F8435" s="279" t="s">
        <v>881</v>
      </c>
    </row>
    <row r="8436" spans="1:6" x14ac:dyDescent="0.3">
      <c r="A8436" s="264" t="str">
        <f t="shared" si="131"/>
        <v>SpringfieldMA</v>
      </c>
      <c r="B8436" s="269">
        <v>1118</v>
      </c>
      <c r="C8436" s="270" t="s">
        <v>1337</v>
      </c>
      <c r="D8436" s="270" t="s">
        <v>1528</v>
      </c>
      <c r="E8436" s="277" t="s">
        <v>1337</v>
      </c>
      <c r="F8436" s="279" t="s">
        <v>881</v>
      </c>
    </row>
    <row r="8437" spans="1:6" x14ac:dyDescent="0.3">
      <c r="A8437" s="264" t="str">
        <f t="shared" si="131"/>
        <v>NorthboroughMA</v>
      </c>
      <c r="B8437" s="269">
        <v>1532</v>
      </c>
      <c r="C8437" s="270" t="s">
        <v>6115</v>
      </c>
      <c r="D8437" s="270" t="s">
        <v>1528</v>
      </c>
      <c r="E8437" s="277" t="s">
        <v>1088</v>
      </c>
      <c r="F8437" s="279" t="s">
        <v>881</v>
      </c>
    </row>
    <row r="8438" spans="1:6" x14ac:dyDescent="0.3">
      <c r="A8438" s="264" t="str">
        <f t="shared" si="131"/>
        <v>AtholMA</v>
      </c>
      <c r="B8438" s="269">
        <v>1331</v>
      </c>
      <c r="C8438" s="270" t="s">
        <v>4558</v>
      </c>
      <c r="D8438" s="270" t="s">
        <v>1528</v>
      </c>
      <c r="E8438" s="277" t="s">
        <v>1088</v>
      </c>
      <c r="F8438" s="279" t="s">
        <v>881</v>
      </c>
    </row>
    <row r="8439" spans="1:6" x14ac:dyDescent="0.3">
      <c r="A8439" s="264" t="str">
        <f t="shared" si="131"/>
        <v>WilbrahamMA</v>
      </c>
      <c r="B8439" s="269">
        <v>1095</v>
      </c>
      <c r="C8439" s="270" t="s">
        <v>6116</v>
      </c>
      <c r="D8439" s="270" t="s">
        <v>1528</v>
      </c>
      <c r="E8439" s="277" t="s">
        <v>1337</v>
      </c>
      <c r="F8439" s="279" t="s">
        <v>881</v>
      </c>
    </row>
    <row r="8440" spans="1:6" x14ac:dyDescent="0.3">
      <c r="A8440" s="264" t="str">
        <f t="shared" si="131"/>
        <v>HaverhillMA</v>
      </c>
      <c r="B8440" s="269">
        <v>1835</v>
      </c>
      <c r="C8440" s="270" t="s">
        <v>4507</v>
      </c>
      <c r="D8440" s="270" t="s">
        <v>1528</v>
      </c>
      <c r="E8440" s="277" t="s">
        <v>1532</v>
      </c>
      <c r="F8440" s="279" t="s">
        <v>881</v>
      </c>
    </row>
    <row r="8441" spans="1:6" x14ac:dyDescent="0.3">
      <c r="A8441" s="264" t="str">
        <f t="shared" si="131"/>
        <v>RaynhamMA</v>
      </c>
      <c r="B8441" s="269">
        <v>2767</v>
      </c>
      <c r="C8441" s="270" t="s">
        <v>6117</v>
      </c>
      <c r="D8441" s="270" t="s">
        <v>1528</v>
      </c>
      <c r="E8441" s="277" t="s">
        <v>1538</v>
      </c>
      <c r="F8441" s="279" t="s">
        <v>881</v>
      </c>
    </row>
    <row r="8442" spans="1:6" x14ac:dyDescent="0.3">
      <c r="A8442" s="264" t="str">
        <f t="shared" si="131"/>
        <v>North ReadingMA</v>
      </c>
      <c r="B8442" s="269">
        <v>1864</v>
      </c>
      <c r="C8442" s="270" t="s">
        <v>6118</v>
      </c>
      <c r="D8442" s="270" t="s">
        <v>1528</v>
      </c>
      <c r="E8442" s="277" t="s">
        <v>1532</v>
      </c>
      <c r="F8442" s="279" t="s">
        <v>881</v>
      </c>
    </row>
    <row r="8443" spans="1:6" x14ac:dyDescent="0.3">
      <c r="A8443" s="264" t="str">
        <f t="shared" si="131"/>
        <v>BarnstableMA</v>
      </c>
      <c r="B8443" s="269">
        <v>2632</v>
      </c>
      <c r="C8443" s="270" t="s">
        <v>6088</v>
      </c>
      <c r="D8443" s="270" t="s">
        <v>1528</v>
      </c>
      <c r="E8443" s="277" t="s">
        <v>1530</v>
      </c>
      <c r="F8443" s="279" t="s">
        <v>881</v>
      </c>
    </row>
    <row r="8444" spans="1:6" x14ac:dyDescent="0.3">
      <c r="A8444" s="264" t="str">
        <f t="shared" si="131"/>
        <v>MillburyMA</v>
      </c>
      <c r="B8444" s="269">
        <v>1527</v>
      </c>
      <c r="C8444" s="270" t="s">
        <v>6119</v>
      </c>
      <c r="D8444" s="270" t="s">
        <v>1528</v>
      </c>
      <c r="E8444" s="277" t="s">
        <v>1088</v>
      </c>
      <c r="F8444" s="279" t="s">
        <v>881</v>
      </c>
    </row>
    <row r="8445" spans="1:6" x14ac:dyDescent="0.3">
      <c r="A8445" s="264" t="str">
        <f t="shared" si="131"/>
        <v>FalmouthMA</v>
      </c>
      <c r="B8445" s="269">
        <v>2540</v>
      </c>
      <c r="C8445" s="270" t="s">
        <v>5708</v>
      </c>
      <c r="D8445" s="270" t="s">
        <v>1528</v>
      </c>
      <c r="E8445" s="277" t="s">
        <v>1530</v>
      </c>
      <c r="F8445" s="279" t="s">
        <v>881</v>
      </c>
    </row>
    <row r="8446" spans="1:6" x14ac:dyDescent="0.3">
      <c r="A8446" s="264" t="str">
        <f t="shared" si="131"/>
        <v>WhitmanMA</v>
      </c>
      <c r="B8446" s="269">
        <v>2382</v>
      </c>
      <c r="C8446" s="270" t="s">
        <v>6120</v>
      </c>
      <c r="D8446" s="270" t="s">
        <v>1528</v>
      </c>
      <c r="E8446" s="277" t="s">
        <v>1532</v>
      </c>
      <c r="F8446" s="279" t="s">
        <v>881</v>
      </c>
    </row>
    <row r="8447" spans="1:6" x14ac:dyDescent="0.3">
      <c r="A8447" s="264" t="str">
        <f t="shared" si="131"/>
        <v>LowellMA</v>
      </c>
      <c r="B8447" s="269">
        <v>1850</v>
      </c>
      <c r="C8447" s="270" t="s">
        <v>1763</v>
      </c>
      <c r="D8447" s="270" t="s">
        <v>1528</v>
      </c>
      <c r="E8447" s="277" t="s">
        <v>1532</v>
      </c>
      <c r="F8447" s="279" t="s">
        <v>881</v>
      </c>
    </row>
    <row r="8448" spans="1:6" x14ac:dyDescent="0.3">
      <c r="A8448" s="264" t="str">
        <f t="shared" si="131"/>
        <v>BedfordMA</v>
      </c>
      <c r="B8448" s="269">
        <v>1730</v>
      </c>
      <c r="C8448" s="270" t="s">
        <v>1347</v>
      </c>
      <c r="D8448" s="270" t="s">
        <v>1528</v>
      </c>
      <c r="E8448" s="277" t="s">
        <v>1532</v>
      </c>
      <c r="F8448" s="279" t="s">
        <v>881</v>
      </c>
    </row>
    <row r="8449" spans="1:6" x14ac:dyDescent="0.3">
      <c r="A8449" s="264" t="str">
        <f t="shared" si="131"/>
        <v>YarmouthMA</v>
      </c>
      <c r="B8449" s="269">
        <v>2673</v>
      </c>
      <c r="C8449" s="270" t="s">
        <v>4512</v>
      </c>
      <c r="D8449" s="270" t="s">
        <v>1528</v>
      </c>
      <c r="E8449" s="277" t="s">
        <v>1530</v>
      </c>
      <c r="F8449" s="279" t="s">
        <v>881</v>
      </c>
    </row>
    <row r="8450" spans="1:6" x14ac:dyDescent="0.3">
      <c r="A8450" s="264" t="str">
        <f t="shared" si="131"/>
        <v>LexingtonMA</v>
      </c>
      <c r="B8450" s="269">
        <v>2420</v>
      </c>
      <c r="C8450" s="270" t="s">
        <v>1401</v>
      </c>
      <c r="D8450" s="270" t="s">
        <v>1528</v>
      </c>
      <c r="E8450" s="277" t="s">
        <v>1532</v>
      </c>
      <c r="F8450" s="279" t="s">
        <v>881</v>
      </c>
    </row>
    <row r="8451" spans="1:6" x14ac:dyDescent="0.3">
      <c r="A8451" s="264" t="str">
        <f t="shared" si="131"/>
        <v>HollistonMA</v>
      </c>
      <c r="B8451" s="269">
        <v>1746</v>
      </c>
      <c r="C8451" s="270" t="s">
        <v>6121</v>
      </c>
      <c r="D8451" s="270" t="s">
        <v>1528</v>
      </c>
      <c r="E8451" s="277" t="s">
        <v>1532</v>
      </c>
      <c r="F8451" s="279" t="s">
        <v>881</v>
      </c>
    </row>
    <row r="8452" spans="1:6" x14ac:dyDescent="0.3">
      <c r="A8452" s="264" t="str">
        <f t="shared" ref="A8452:A8515" si="132">CONCATENATE(C8452,D8452)</f>
        <v>HarwichMA</v>
      </c>
      <c r="B8452" s="269">
        <v>2645</v>
      </c>
      <c r="C8452" s="270" t="s">
        <v>6122</v>
      </c>
      <c r="D8452" s="270" t="s">
        <v>1528</v>
      </c>
      <c r="E8452" s="277" t="s">
        <v>1530</v>
      </c>
      <c r="F8452" s="279" t="s">
        <v>881</v>
      </c>
    </row>
    <row r="8453" spans="1:6" x14ac:dyDescent="0.3">
      <c r="A8453" s="264" t="str">
        <f t="shared" si="132"/>
        <v>HullMA</v>
      </c>
      <c r="B8453" s="269">
        <v>2045</v>
      </c>
      <c r="C8453" s="270" t="s">
        <v>4068</v>
      </c>
      <c r="D8453" s="270" t="s">
        <v>1528</v>
      </c>
      <c r="E8453" s="277" t="s">
        <v>1532</v>
      </c>
      <c r="F8453" s="279" t="s">
        <v>881</v>
      </c>
    </row>
    <row r="8454" spans="1:6" x14ac:dyDescent="0.3">
      <c r="A8454" s="264" t="str">
        <f t="shared" si="132"/>
        <v>DuxburyMA</v>
      </c>
      <c r="B8454" s="269">
        <v>2332</v>
      </c>
      <c r="C8454" s="270" t="s">
        <v>6123</v>
      </c>
      <c r="D8454" s="270" t="s">
        <v>1528</v>
      </c>
      <c r="E8454" s="277" t="s">
        <v>1532</v>
      </c>
      <c r="F8454" s="279" t="s">
        <v>881</v>
      </c>
    </row>
    <row r="8455" spans="1:6" x14ac:dyDescent="0.3">
      <c r="A8455" s="264" t="str">
        <f t="shared" si="132"/>
        <v>WaylandMA</v>
      </c>
      <c r="B8455" s="269">
        <v>1778</v>
      </c>
      <c r="C8455" s="270" t="s">
        <v>6124</v>
      </c>
      <c r="D8455" s="270" t="s">
        <v>1528</v>
      </c>
      <c r="E8455" s="277" t="s">
        <v>1532</v>
      </c>
      <c r="F8455" s="279" t="s">
        <v>881</v>
      </c>
    </row>
    <row r="8456" spans="1:6" x14ac:dyDescent="0.3">
      <c r="A8456" s="264" t="str">
        <f t="shared" si="132"/>
        <v>BostonMA</v>
      </c>
      <c r="B8456" s="269">
        <v>2120</v>
      </c>
      <c r="C8456" s="270" t="s">
        <v>4120</v>
      </c>
      <c r="D8456" s="270" t="s">
        <v>1528</v>
      </c>
      <c r="E8456" s="277" t="s">
        <v>1532</v>
      </c>
      <c r="F8456" s="279" t="s">
        <v>881</v>
      </c>
    </row>
    <row r="8457" spans="1:6" x14ac:dyDescent="0.3">
      <c r="A8457" s="264" t="str">
        <f t="shared" si="132"/>
        <v>WalthamMA</v>
      </c>
      <c r="B8457" s="269">
        <v>2452</v>
      </c>
      <c r="C8457" s="270" t="s">
        <v>6066</v>
      </c>
      <c r="D8457" s="270" t="s">
        <v>1528</v>
      </c>
      <c r="E8457" s="277" t="s">
        <v>1532</v>
      </c>
      <c r="F8457" s="279" t="s">
        <v>881</v>
      </c>
    </row>
    <row r="8458" spans="1:6" x14ac:dyDescent="0.3">
      <c r="A8458" s="264" t="str">
        <f t="shared" si="132"/>
        <v>UxbridgeMA</v>
      </c>
      <c r="B8458" s="269">
        <v>1569</v>
      </c>
      <c r="C8458" s="270" t="s">
        <v>6125</v>
      </c>
      <c r="D8458" s="270" t="s">
        <v>1528</v>
      </c>
      <c r="E8458" s="277" t="s">
        <v>1088</v>
      </c>
      <c r="F8458" s="279" t="s">
        <v>881</v>
      </c>
    </row>
    <row r="8459" spans="1:6" x14ac:dyDescent="0.3">
      <c r="A8459" s="264" t="str">
        <f t="shared" si="132"/>
        <v>HanoverMA</v>
      </c>
      <c r="B8459" s="269">
        <v>2339</v>
      </c>
      <c r="C8459" s="270" t="s">
        <v>5340</v>
      </c>
      <c r="D8459" s="270" t="s">
        <v>1528</v>
      </c>
      <c r="E8459" s="277" t="s">
        <v>1532</v>
      </c>
      <c r="F8459" s="279" t="s">
        <v>881</v>
      </c>
    </row>
    <row r="8460" spans="1:6" x14ac:dyDescent="0.3">
      <c r="A8460" s="264" t="str">
        <f t="shared" si="132"/>
        <v>DartmouthMA</v>
      </c>
      <c r="B8460" s="269">
        <v>2748</v>
      </c>
      <c r="C8460" s="270" t="s">
        <v>6093</v>
      </c>
      <c r="D8460" s="270" t="s">
        <v>1528</v>
      </c>
      <c r="E8460" s="277" t="s">
        <v>1538</v>
      </c>
      <c r="F8460" s="279" t="s">
        <v>881</v>
      </c>
    </row>
    <row r="8461" spans="1:6" x14ac:dyDescent="0.3">
      <c r="A8461" s="264" t="str">
        <f t="shared" si="132"/>
        <v>WellesleyMA</v>
      </c>
      <c r="B8461" s="269">
        <v>2481</v>
      </c>
      <c r="C8461" s="270" t="s">
        <v>6126</v>
      </c>
      <c r="D8461" s="270" t="s">
        <v>1528</v>
      </c>
      <c r="E8461" s="277" t="s">
        <v>1532</v>
      </c>
      <c r="F8461" s="279" t="s">
        <v>881</v>
      </c>
    </row>
    <row r="8462" spans="1:6" x14ac:dyDescent="0.3">
      <c r="A8462" s="264" t="str">
        <f t="shared" si="132"/>
        <v>KingstonMA</v>
      </c>
      <c r="B8462" s="269">
        <v>2364</v>
      </c>
      <c r="C8462" s="270" t="s">
        <v>1923</v>
      </c>
      <c r="D8462" s="270" t="s">
        <v>1528</v>
      </c>
      <c r="E8462" s="277" t="s">
        <v>1532</v>
      </c>
      <c r="F8462" s="279" t="s">
        <v>881</v>
      </c>
    </row>
    <row r="8463" spans="1:6" x14ac:dyDescent="0.3">
      <c r="A8463" s="264" t="str">
        <f t="shared" si="132"/>
        <v>WarehamMA</v>
      </c>
      <c r="B8463" s="269">
        <v>2571</v>
      </c>
      <c r="C8463" s="270" t="s">
        <v>6127</v>
      </c>
      <c r="D8463" s="270" t="s">
        <v>1528</v>
      </c>
      <c r="E8463" s="277" t="s">
        <v>1532</v>
      </c>
      <c r="F8463" s="279" t="s">
        <v>881</v>
      </c>
    </row>
    <row r="8464" spans="1:6" x14ac:dyDescent="0.3">
      <c r="A8464" s="264" t="str">
        <f t="shared" si="132"/>
        <v>NewtonMA</v>
      </c>
      <c r="B8464" s="269">
        <v>2458</v>
      </c>
      <c r="C8464" s="270" t="s">
        <v>1244</v>
      </c>
      <c r="D8464" s="270" t="s">
        <v>1528</v>
      </c>
      <c r="E8464" s="277" t="s">
        <v>1532</v>
      </c>
      <c r="F8464" s="279" t="s">
        <v>881</v>
      </c>
    </row>
    <row r="8465" spans="1:6" x14ac:dyDescent="0.3">
      <c r="A8465" s="264" t="str">
        <f t="shared" si="132"/>
        <v>SpringfieldMA</v>
      </c>
      <c r="B8465" s="269">
        <v>1119</v>
      </c>
      <c r="C8465" s="270" t="s">
        <v>1337</v>
      </c>
      <c r="D8465" s="270" t="s">
        <v>1528</v>
      </c>
      <c r="E8465" s="277" t="s">
        <v>1337</v>
      </c>
      <c r="F8465" s="279" t="s">
        <v>881</v>
      </c>
    </row>
    <row r="8466" spans="1:6" x14ac:dyDescent="0.3">
      <c r="A8466" s="264" t="str">
        <f t="shared" si="132"/>
        <v>East BridgewaterMA</v>
      </c>
      <c r="B8466" s="269">
        <v>2333</v>
      </c>
      <c r="C8466" s="270" t="s">
        <v>6128</v>
      </c>
      <c r="D8466" s="270" t="s">
        <v>1528</v>
      </c>
      <c r="E8466" s="277" t="s">
        <v>1532</v>
      </c>
      <c r="F8466" s="279" t="s">
        <v>881</v>
      </c>
    </row>
    <row r="8467" spans="1:6" x14ac:dyDescent="0.3">
      <c r="A8467" s="264" t="str">
        <f t="shared" si="132"/>
        <v>SpringfieldMA</v>
      </c>
      <c r="B8467" s="269">
        <v>1105</v>
      </c>
      <c r="C8467" s="270" t="s">
        <v>1337</v>
      </c>
      <c r="D8467" s="270" t="s">
        <v>1528</v>
      </c>
      <c r="E8467" s="277" t="s">
        <v>1337</v>
      </c>
      <c r="F8467" s="279" t="s">
        <v>881</v>
      </c>
    </row>
    <row r="8468" spans="1:6" x14ac:dyDescent="0.3">
      <c r="A8468" s="264" t="str">
        <f t="shared" si="132"/>
        <v>LynnfieldMA</v>
      </c>
      <c r="B8468" s="269">
        <v>1940</v>
      </c>
      <c r="C8468" s="270" t="s">
        <v>6129</v>
      </c>
      <c r="D8468" s="270" t="s">
        <v>1528</v>
      </c>
      <c r="E8468" s="277" t="s">
        <v>1532</v>
      </c>
      <c r="F8468" s="279" t="s">
        <v>881</v>
      </c>
    </row>
    <row r="8469" spans="1:6" x14ac:dyDescent="0.3">
      <c r="A8469" s="264" t="str">
        <f t="shared" si="132"/>
        <v>SpencerMA</v>
      </c>
      <c r="B8469" s="269">
        <v>1562</v>
      </c>
      <c r="C8469" s="270" t="s">
        <v>1256</v>
      </c>
      <c r="D8469" s="270" t="s">
        <v>1528</v>
      </c>
      <c r="E8469" s="277" t="s">
        <v>1088</v>
      </c>
      <c r="F8469" s="279" t="s">
        <v>881</v>
      </c>
    </row>
    <row r="8470" spans="1:6" x14ac:dyDescent="0.3">
      <c r="A8470" s="264" t="str">
        <f t="shared" si="132"/>
        <v>NorthamptonMA</v>
      </c>
      <c r="B8470" s="269">
        <v>1062</v>
      </c>
      <c r="C8470" s="270" t="s">
        <v>6095</v>
      </c>
      <c r="D8470" s="270" t="s">
        <v>1528</v>
      </c>
      <c r="E8470" s="277" t="s">
        <v>1337</v>
      </c>
      <c r="F8470" s="279" t="s">
        <v>881</v>
      </c>
    </row>
    <row r="8471" spans="1:6" x14ac:dyDescent="0.3">
      <c r="A8471" s="264" t="str">
        <f t="shared" si="132"/>
        <v>CharltonMA</v>
      </c>
      <c r="B8471" s="269">
        <v>1507</v>
      </c>
      <c r="C8471" s="270" t="s">
        <v>6130</v>
      </c>
      <c r="D8471" s="270" t="s">
        <v>1528</v>
      </c>
      <c r="E8471" s="277" t="s">
        <v>1088</v>
      </c>
      <c r="F8471" s="279" t="s">
        <v>881</v>
      </c>
    </row>
    <row r="8472" spans="1:6" x14ac:dyDescent="0.3">
      <c r="A8472" s="264" t="str">
        <f t="shared" si="132"/>
        <v>AgawamMA</v>
      </c>
      <c r="B8472" s="269">
        <v>1030</v>
      </c>
      <c r="C8472" s="270" t="s">
        <v>6090</v>
      </c>
      <c r="D8472" s="270" t="s">
        <v>1528</v>
      </c>
      <c r="E8472" s="277" t="s">
        <v>1337</v>
      </c>
      <c r="F8472" s="279" t="s">
        <v>881</v>
      </c>
    </row>
    <row r="8473" spans="1:6" x14ac:dyDescent="0.3">
      <c r="A8473" s="264" t="str">
        <f t="shared" si="132"/>
        <v>BostonMA</v>
      </c>
      <c r="B8473" s="269">
        <v>2111</v>
      </c>
      <c r="C8473" s="270" t="s">
        <v>4120</v>
      </c>
      <c r="D8473" s="270" t="s">
        <v>1528</v>
      </c>
      <c r="E8473" s="277" t="s">
        <v>1532</v>
      </c>
      <c r="F8473" s="279" t="s">
        <v>881</v>
      </c>
    </row>
    <row r="8474" spans="1:6" x14ac:dyDescent="0.3">
      <c r="A8474" s="264" t="str">
        <f t="shared" si="132"/>
        <v>MedwayMA</v>
      </c>
      <c r="B8474" s="269">
        <v>2053</v>
      </c>
      <c r="C8474" s="270" t="s">
        <v>6131</v>
      </c>
      <c r="D8474" s="270" t="s">
        <v>1528</v>
      </c>
      <c r="E8474" s="277" t="s">
        <v>1532</v>
      </c>
      <c r="F8474" s="279" t="s">
        <v>881</v>
      </c>
    </row>
    <row r="8475" spans="1:6" x14ac:dyDescent="0.3">
      <c r="A8475" s="264" t="str">
        <f t="shared" si="132"/>
        <v>EastonMA</v>
      </c>
      <c r="B8475" s="269">
        <v>2356</v>
      </c>
      <c r="C8475" s="270" t="s">
        <v>1551</v>
      </c>
      <c r="D8475" s="270" t="s">
        <v>1528</v>
      </c>
      <c r="E8475" s="277" t="s">
        <v>1538</v>
      </c>
      <c r="F8475" s="279" t="s">
        <v>881</v>
      </c>
    </row>
    <row r="8476" spans="1:6" x14ac:dyDescent="0.3">
      <c r="A8476" s="264" t="str">
        <f t="shared" si="132"/>
        <v>SandwichMA</v>
      </c>
      <c r="B8476" s="269">
        <v>2563</v>
      </c>
      <c r="C8476" s="270" t="s">
        <v>4795</v>
      </c>
      <c r="D8476" s="270" t="s">
        <v>1528</v>
      </c>
      <c r="E8476" s="277" t="s">
        <v>1530</v>
      </c>
      <c r="F8476" s="279" t="s">
        <v>881</v>
      </c>
    </row>
    <row r="8477" spans="1:6" x14ac:dyDescent="0.3">
      <c r="A8477" s="264" t="str">
        <f t="shared" si="132"/>
        <v>LunenburgMA</v>
      </c>
      <c r="B8477" s="269">
        <v>1462</v>
      </c>
      <c r="C8477" s="270" t="s">
        <v>6132</v>
      </c>
      <c r="D8477" s="270" t="s">
        <v>1528</v>
      </c>
      <c r="E8477" s="277" t="s">
        <v>1088</v>
      </c>
      <c r="F8477" s="279" t="s">
        <v>881</v>
      </c>
    </row>
    <row r="8478" spans="1:6" x14ac:dyDescent="0.3">
      <c r="A8478" s="264" t="str">
        <f t="shared" si="132"/>
        <v>TyngsboroMA</v>
      </c>
      <c r="B8478" s="269">
        <v>1879</v>
      </c>
      <c r="C8478" s="270" t="s">
        <v>6133</v>
      </c>
      <c r="D8478" s="270" t="s">
        <v>1528</v>
      </c>
      <c r="E8478" s="277" t="s">
        <v>1532</v>
      </c>
      <c r="F8478" s="279" t="s">
        <v>881</v>
      </c>
    </row>
    <row r="8479" spans="1:6" x14ac:dyDescent="0.3">
      <c r="A8479" s="264" t="str">
        <f t="shared" si="132"/>
        <v>WareMA</v>
      </c>
      <c r="B8479" s="269">
        <v>1082</v>
      </c>
      <c r="C8479" s="270" t="s">
        <v>6134</v>
      </c>
      <c r="D8479" s="270" t="s">
        <v>1528</v>
      </c>
      <c r="E8479" s="277" t="s">
        <v>1337</v>
      </c>
      <c r="F8479" s="279" t="s">
        <v>881</v>
      </c>
    </row>
    <row r="8480" spans="1:6" x14ac:dyDescent="0.3">
      <c r="A8480" s="264" t="str">
        <f t="shared" si="132"/>
        <v>PepperellMA</v>
      </c>
      <c r="B8480" s="269">
        <v>1463</v>
      </c>
      <c r="C8480" s="270" t="s">
        <v>6135</v>
      </c>
      <c r="D8480" s="270" t="s">
        <v>1528</v>
      </c>
      <c r="E8480" s="277" t="s">
        <v>1532</v>
      </c>
      <c r="F8480" s="279" t="s">
        <v>881</v>
      </c>
    </row>
    <row r="8481" spans="1:6" x14ac:dyDescent="0.3">
      <c r="A8481" s="264" t="str">
        <f t="shared" si="132"/>
        <v>BostonMA</v>
      </c>
      <c r="B8481" s="269">
        <v>2113</v>
      </c>
      <c r="C8481" s="270" t="s">
        <v>4120</v>
      </c>
      <c r="D8481" s="270" t="s">
        <v>1528</v>
      </c>
      <c r="E8481" s="277" t="s">
        <v>1532</v>
      </c>
      <c r="F8481" s="279" t="s">
        <v>881</v>
      </c>
    </row>
    <row r="8482" spans="1:6" x14ac:dyDescent="0.3">
      <c r="A8482" s="264" t="str">
        <f t="shared" si="132"/>
        <v>MaynardMA</v>
      </c>
      <c r="B8482" s="269">
        <v>1754</v>
      </c>
      <c r="C8482" s="270" t="s">
        <v>6136</v>
      </c>
      <c r="D8482" s="270" t="s">
        <v>1528</v>
      </c>
      <c r="E8482" s="277" t="s">
        <v>1532</v>
      </c>
      <c r="F8482" s="279" t="s">
        <v>881</v>
      </c>
    </row>
    <row r="8483" spans="1:6" x14ac:dyDescent="0.3">
      <c r="A8483" s="264" t="str">
        <f t="shared" si="132"/>
        <v>RehobothMA</v>
      </c>
      <c r="B8483" s="269">
        <v>2769</v>
      </c>
      <c r="C8483" s="270" t="s">
        <v>6137</v>
      </c>
      <c r="D8483" s="270" t="s">
        <v>1528</v>
      </c>
      <c r="E8483" s="277" t="s">
        <v>1538</v>
      </c>
      <c r="F8483" s="279" t="s">
        <v>881</v>
      </c>
    </row>
    <row r="8484" spans="1:6" x14ac:dyDescent="0.3">
      <c r="A8484" s="264" t="str">
        <f t="shared" si="132"/>
        <v>CarverMA</v>
      </c>
      <c r="B8484" s="269">
        <v>2330</v>
      </c>
      <c r="C8484" s="270" t="s">
        <v>6138</v>
      </c>
      <c r="D8484" s="270" t="s">
        <v>1528</v>
      </c>
      <c r="E8484" s="277" t="s">
        <v>1532</v>
      </c>
      <c r="F8484" s="279" t="s">
        <v>881</v>
      </c>
    </row>
    <row r="8485" spans="1:6" x14ac:dyDescent="0.3">
      <c r="A8485" s="264" t="str">
        <f t="shared" si="132"/>
        <v>NewtonMA</v>
      </c>
      <c r="B8485" s="269">
        <v>2465</v>
      </c>
      <c r="C8485" s="270" t="s">
        <v>1244</v>
      </c>
      <c r="D8485" s="270" t="s">
        <v>1528</v>
      </c>
      <c r="E8485" s="277" t="s">
        <v>1532</v>
      </c>
      <c r="F8485" s="279" t="s">
        <v>881</v>
      </c>
    </row>
    <row r="8486" spans="1:6" x14ac:dyDescent="0.3">
      <c r="A8486" s="264" t="str">
        <f t="shared" si="132"/>
        <v>New BedfordMA</v>
      </c>
      <c r="B8486" s="269">
        <v>2744</v>
      </c>
      <c r="C8486" s="270" t="s">
        <v>6054</v>
      </c>
      <c r="D8486" s="270" t="s">
        <v>1528</v>
      </c>
      <c r="E8486" s="277" t="s">
        <v>1538</v>
      </c>
      <c r="F8486" s="279" t="s">
        <v>881</v>
      </c>
    </row>
    <row r="8487" spans="1:6" x14ac:dyDescent="0.3">
      <c r="A8487" s="264" t="str">
        <f t="shared" si="132"/>
        <v>TisburyMA</v>
      </c>
      <c r="B8487" s="269">
        <v>2568</v>
      </c>
      <c r="C8487" s="270" t="s">
        <v>6139</v>
      </c>
      <c r="D8487" s="270" t="s">
        <v>1528</v>
      </c>
      <c r="E8487" s="277" t="s">
        <v>1540</v>
      </c>
      <c r="F8487" s="279" t="s">
        <v>881</v>
      </c>
    </row>
    <row r="8488" spans="1:6" x14ac:dyDescent="0.3">
      <c r="A8488" s="264" t="str">
        <f t="shared" si="132"/>
        <v>MedfieldMA</v>
      </c>
      <c r="B8488" s="269">
        <v>2052</v>
      </c>
      <c r="C8488" s="270" t="s">
        <v>6140</v>
      </c>
      <c r="D8488" s="270" t="s">
        <v>1528</v>
      </c>
      <c r="E8488" s="277" t="s">
        <v>1532</v>
      </c>
      <c r="F8488" s="279" t="s">
        <v>881</v>
      </c>
    </row>
    <row r="8489" spans="1:6" x14ac:dyDescent="0.3">
      <c r="A8489" s="264" t="str">
        <f t="shared" si="132"/>
        <v>EastonMA</v>
      </c>
      <c r="B8489" s="269">
        <v>2375</v>
      </c>
      <c r="C8489" s="270" t="s">
        <v>1551</v>
      </c>
      <c r="D8489" s="270" t="s">
        <v>1528</v>
      </c>
      <c r="E8489" s="277" t="s">
        <v>1538</v>
      </c>
      <c r="F8489" s="279" t="s">
        <v>881</v>
      </c>
    </row>
    <row r="8490" spans="1:6" x14ac:dyDescent="0.3">
      <c r="A8490" s="264" t="str">
        <f t="shared" si="132"/>
        <v>OxfordMA</v>
      </c>
      <c r="B8490" s="269">
        <v>1540</v>
      </c>
      <c r="C8490" s="270" t="s">
        <v>1046</v>
      </c>
      <c r="D8490" s="270" t="s">
        <v>1528</v>
      </c>
      <c r="E8490" s="277" t="s">
        <v>1088</v>
      </c>
      <c r="F8490" s="279" t="s">
        <v>881</v>
      </c>
    </row>
    <row r="8491" spans="1:6" x14ac:dyDescent="0.3">
      <c r="A8491" s="264" t="str">
        <f t="shared" si="132"/>
        <v>LakevilleMA</v>
      </c>
      <c r="B8491" s="269">
        <v>2347</v>
      </c>
      <c r="C8491" s="270" t="s">
        <v>5380</v>
      </c>
      <c r="D8491" s="270" t="s">
        <v>1528</v>
      </c>
      <c r="E8491" s="277" t="s">
        <v>1532</v>
      </c>
      <c r="F8491" s="279" t="s">
        <v>881</v>
      </c>
    </row>
    <row r="8492" spans="1:6" x14ac:dyDescent="0.3">
      <c r="A8492" s="264" t="str">
        <f t="shared" si="132"/>
        <v>HolbrookMA</v>
      </c>
      <c r="B8492" s="269">
        <v>2343</v>
      </c>
      <c r="C8492" s="270" t="s">
        <v>2395</v>
      </c>
      <c r="D8492" s="270" t="s">
        <v>1528</v>
      </c>
      <c r="E8492" s="277" t="s">
        <v>1532</v>
      </c>
      <c r="F8492" s="279" t="s">
        <v>881</v>
      </c>
    </row>
    <row r="8493" spans="1:6" x14ac:dyDescent="0.3">
      <c r="A8493" s="264" t="str">
        <f t="shared" si="132"/>
        <v>WrenthamMA</v>
      </c>
      <c r="B8493" s="269">
        <v>2093</v>
      </c>
      <c r="C8493" s="270" t="s">
        <v>6141</v>
      </c>
      <c r="D8493" s="270" t="s">
        <v>1528</v>
      </c>
      <c r="E8493" s="277" t="s">
        <v>1532</v>
      </c>
      <c r="F8493" s="279" t="s">
        <v>881</v>
      </c>
    </row>
    <row r="8494" spans="1:6" x14ac:dyDescent="0.3">
      <c r="A8494" s="264" t="str">
        <f t="shared" si="132"/>
        <v>DudleyMA</v>
      </c>
      <c r="B8494" s="269">
        <v>1571</v>
      </c>
      <c r="C8494" s="270" t="s">
        <v>4177</v>
      </c>
      <c r="D8494" s="270" t="s">
        <v>1528</v>
      </c>
      <c r="E8494" s="277" t="s">
        <v>1088</v>
      </c>
      <c r="F8494" s="279" t="s">
        <v>881</v>
      </c>
    </row>
    <row r="8495" spans="1:6" x14ac:dyDescent="0.3">
      <c r="A8495" s="264" t="str">
        <f t="shared" si="132"/>
        <v>SpringfieldMA</v>
      </c>
      <c r="B8495" s="269">
        <v>1107</v>
      </c>
      <c r="C8495" s="270" t="s">
        <v>1337</v>
      </c>
      <c r="D8495" s="270" t="s">
        <v>1528</v>
      </c>
      <c r="E8495" s="277" t="s">
        <v>1337</v>
      </c>
      <c r="F8495" s="279" t="s">
        <v>881</v>
      </c>
    </row>
    <row r="8496" spans="1:6" x14ac:dyDescent="0.3">
      <c r="A8496" s="264" t="str">
        <f t="shared" si="132"/>
        <v>WellesleyMA</v>
      </c>
      <c r="B8496" s="269">
        <v>2482</v>
      </c>
      <c r="C8496" s="270" t="s">
        <v>6126</v>
      </c>
      <c r="D8496" s="270" t="s">
        <v>1528</v>
      </c>
      <c r="E8496" s="277" t="s">
        <v>1532</v>
      </c>
      <c r="F8496" s="279" t="s">
        <v>881</v>
      </c>
    </row>
    <row r="8497" spans="1:6" x14ac:dyDescent="0.3">
      <c r="A8497" s="264" t="str">
        <f t="shared" si="132"/>
        <v>PlainvilleMA</v>
      </c>
      <c r="B8497" s="269">
        <v>2762</v>
      </c>
      <c r="C8497" s="270" t="s">
        <v>3460</v>
      </c>
      <c r="D8497" s="270" t="s">
        <v>1528</v>
      </c>
      <c r="E8497" s="277" t="s">
        <v>1532</v>
      </c>
      <c r="F8497" s="279" t="s">
        <v>881</v>
      </c>
    </row>
    <row r="8498" spans="1:6" x14ac:dyDescent="0.3">
      <c r="A8498" s="264" t="str">
        <f t="shared" si="132"/>
        <v>AcushnetMA</v>
      </c>
      <c r="B8498" s="269">
        <v>2743</v>
      </c>
      <c r="C8498" s="270" t="s">
        <v>6142</v>
      </c>
      <c r="D8498" s="270" t="s">
        <v>1528</v>
      </c>
      <c r="E8498" s="277" t="s">
        <v>1538</v>
      </c>
      <c r="F8498" s="279" t="s">
        <v>881</v>
      </c>
    </row>
    <row r="8499" spans="1:6" x14ac:dyDescent="0.3">
      <c r="A8499" s="264" t="str">
        <f t="shared" si="132"/>
        <v>NorthbridgeMA</v>
      </c>
      <c r="B8499" s="269">
        <v>1588</v>
      </c>
      <c r="C8499" s="270" t="s">
        <v>6143</v>
      </c>
      <c r="D8499" s="270" t="s">
        <v>1528</v>
      </c>
      <c r="E8499" s="277" t="s">
        <v>1088</v>
      </c>
      <c r="F8499" s="279" t="s">
        <v>881</v>
      </c>
    </row>
    <row r="8500" spans="1:6" x14ac:dyDescent="0.3">
      <c r="A8500" s="264" t="str">
        <f t="shared" si="132"/>
        <v>SouthwickMA</v>
      </c>
      <c r="B8500" s="269">
        <v>1077</v>
      </c>
      <c r="C8500" s="270" t="s">
        <v>6144</v>
      </c>
      <c r="D8500" s="270" t="s">
        <v>1528</v>
      </c>
      <c r="E8500" s="277" t="s">
        <v>1337</v>
      </c>
      <c r="F8500" s="279" t="s">
        <v>881</v>
      </c>
    </row>
    <row r="8501" spans="1:6" x14ac:dyDescent="0.3">
      <c r="A8501" s="264" t="str">
        <f t="shared" si="132"/>
        <v>GrotonMA</v>
      </c>
      <c r="B8501" s="269">
        <v>1450</v>
      </c>
      <c r="C8501" s="270" t="s">
        <v>3439</v>
      </c>
      <c r="D8501" s="270" t="s">
        <v>1528</v>
      </c>
      <c r="E8501" s="277" t="s">
        <v>1532</v>
      </c>
      <c r="F8501" s="279" t="s">
        <v>881</v>
      </c>
    </row>
    <row r="8502" spans="1:6" x14ac:dyDescent="0.3">
      <c r="A8502" s="264" t="str">
        <f t="shared" si="132"/>
        <v>AdamsMA</v>
      </c>
      <c r="B8502" s="269">
        <v>1220</v>
      </c>
      <c r="C8502" s="270" t="s">
        <v>6145</v>
      </c>
      <c r="D8502" s="270" t="s">
        <v>1528</v>
      </c>
      <c r="E8502" s="277" t="s">
        <v>1536</v>
      </c>
      <c r="F8502" s="279" t="s">
        <v>881</v>
      </c>
    </row>
    <row r="8503" spans="1:6" x14ac:dyDescent="0.3">
      <c r="A8503" s="264" t="str">
        <f t="shared" si="132"/>
        <v>NeedhamMA</v>
      </c>
      <c r="B8503" s="269">
        <v>2494</v>
      </c>
      <c r="C8503" s="270" t="s">
        <v>5515</v>
      </c>
      <c r="D8503" s="270" t="s">
        <v>1528</v>
      </c>
      <c r="E8503" s="277" t="s">
        <v>1532</v>
      </c>
      <c r="F8503" s="279" t="s">
        <v>881</v>
      </c>
    </row>
    <row r="8504" spans="1:6" x14ac:dyDescent="0.3">
      <c r="A8504" s="264" t="str">
        <f t="shared" si="132"/>
        <v>Great BarringtonMA</v>
      </c>
      <c r="B8504" s="269">
        <v>1230</v>
      </c>
      <c r="C8504" s="270" t="s">
        <v>6146</v>
      </c>
      <c r="D8504" s="270" t="s">
        <v>1528</v>
      </c>
      <c r="E8504" s="277" t="s">
        <v>1536</v>
      </c>
      <c r="F8504" s="279" t="s">
        <v>881</v>
      </c>
    </row>
    <row r="8505" spans="1:6" x14ac:dyDescent="0.3">
      <c r="A8505" s="264" t="str">
        <f t="shared" si="132"/>
        <v>ChelmsfordMA</v>
      </c>
      <c r="B8505" s="269">
        <v>1863</v>
      </c>
      <c r="C8505" s="270" t="s">
        <v>6078</v>
      </c>
      <c r="D8505" s="270" t="s">
        <v>1528</v>
      </c>
      <c r="E8505" s="277" t="s">
        <v>1532</v>
      </c>
      <c r="F8505" s="279" t="s">
        <v>881</v>
      </c>
    </row>
    <row r="8506" spans="1:6" x14ac:dyDescent="0.3">
      <c r="A8506" s="264" t="str">
        <f t="shared" si="132"/>
        <v>WestonMA</v>
      </c>
      <c r="B8506" s="269">
        <v>2493</v>
      </c>
      <c r="C8506" s="270" t="s">
        <v>3492</v>
      </c>
      <c r="D8506" s="270" t="s">
        <v>1528</v>
      </c>
      <c r="E8506" s="277" t="s">
        <v>1532</v>
      </c>
      <c r="F8506" s="279" t="s">
        <v>881</v>
      </c>
    </row>
    <row r="8507" spans="1:6" x14ac:dyDescent="0.3">
      <c r="A8507" s="264" t="str">
        <f t="shared" si="132"/>
        <v>WinchendonMA</v>
      </c>
      <c r="B8507" s="269">
        <v>1475</v>
      </c>
      <c r="C8507" s="270" t="s">
        <v>6147</v>
      </c>
      <c r="D8507" s="270" t="s">
        <v>1528</v>
      </c>
      <c r="E8507" s="277" t="s">
        <v>1088</v>
      </c>
      <c r="F8507" s="279" t="s">
        <v>881</v>
      </c>
    </row>
    <row r="8508" spans="1:6" x14ac:dyDescent="0.3">
      <c r="A8508" s="264" t="str">
        <f t="shared" si="132"/>
        <v>RockportMA</v>
      </c>
      <c r="B8508" s="269">
        <v>1966</v>
      </c>
      <c r="C8508" s="270" t="s">
        <v>6148</v>
      </c>
      <c r="D8508" s="270" t="s">
        <v>1528</v>
      </c>
      <c r="E8508" s="277" t="s">
        <v>1532</v>
      </c>
      <c r="F8508" s="279" t="s">
        <v>881</v>
      </c>
    </row>
    <row r="8509" spans="1:6" x14ac:dyDescent="0.3">
      <c r="A8509" s="264" t="str">
        <f t="shared" si="132"/>
        <v>ProvincetownMA</v>
      </c>
      <c r="B8509" s="269">
        <v>2657</v>
      </c>
      <c r="C8509" s="270" t="s">
        <v>6149</v>
      </c>
      <c r="D8509" s="270" t="s">
        <v>1528</v>
      </c>
      <c r="E8509" s="277" t="s">
        <v>1530</v>
      </c>
      <c r="F8509" s="279" t="s">
        <v>881</v>
      </c>
    </row>
    <row r="8510" spans="1:6" x14ac:dyDescent="0.3">
      <c r="A8510" s="264" t="str">
        <f t="shared" si="132"/>
        <v>HansonMA</v>
      </c>
      <c r="B8510" s="269">
        <v>2341</v>
      </c>
      <c r="C8510" s="270" t="s">
        <v>5748</v>
      </c>
      <c r="D8510" s="270" t="s">
        <v>1528</v>
      </c>
      <c r="E8510" s="277" t="s">
        <v>1532</v>
      </c>
      <c r="F8510" s="279" t="s">
        <v>881</v>
      </c>
    </row>
    <row r="8511" spans="1:6" x14ac:dyDescent="0.3">
      <c r="A8511" s="264" t="str">
        <f t="shared" si="132"/>
        <v>LittletonMA</v>
      </c>
      <c r="B8511" s="269">
        <v>1460</v>
      </c>
      <c r="C8511" s="270" t="s">
        <v>3279</v>
      </c>
      <c r="D8511" s="270" t="s">
        <v>1528</v>
      </c>
      <c r="E8511" s="277" t="s">
        <v>1532</v>
      </c>
      <c r="F8511" s="279" t="s">
        <v>881</v>
      </c>
    </row>
    <row r="8512" spans="1:6" x14ac:dyDescent="0.3">
      <c r="A8512" s="264" t="str">
        <f t="shared" si="132"/>
        <v>NorwellMA</v>
      </c>
      <c r="B8512" s="269">
        <v>2061</v>
      </c>
      <c r="C8512" s="270" t="s">
        <v>6150</v>
      </c>
      <c r="D8512" s="270" t="s">
        <v>1528</v>
      </c>
      <c r="E8512" s="277" t="s">
        <v>1532</v>
      </c>
      <c r="F8512" s="279" t="s">
        <v>881</v>
      </c>
    </row>
    <row r="8513" spans="1:6" x14ac:dyDescent="0.3">
      <c r="A8513" s="264" t="str">
        <f t="shared" si="132"/>
        <v>BillericaMA</v>
      </c>
      <c r="B8513" s="269">
        <v>1862</v>
      </c>
      <c r="C8513" s="270" t="s">
        <v>6073</v>
      </c>
      <c r="D8513" s="270" t="s">
        <v>1528</v>
      </c>
      <c r="E8513" s="277" t="s">
        <v>1532</v>
      </c>
      <c r="F8513" s="279" t="s">
        <v>881</v>
      </c>
    </row>
    <row r="8514" spans="1:6" x14ac:dyDescent="0.3">
      <c r="A8514" s="264" t="str">
        <f t="shared" si="132"/>
        <v>SalisburyMA</v>
      </c>
      <c r="B8514" s="269">
        <v>1952</v>
      </c>
      <c r="C8514" s="270" t="s">
        <v>1097</v>
      </c>
      <c r="D8514" s="270" t="s">
        <v>1528</v>
      </c>
      <c r="E8514" s="277" t="s">
        <v>1532</v>
      </c>
      <c r="F8514" s="279" t="s">
        <v>881</v>
      </c>
    </row>
    <row r="8515" spans="1:6" x14ac:dyDescent="0.3">
      <c r="A8515" s="264" t="str">
        <f t="shared" si="132"/>
        <v>DennisMA</v>
      </c>
      <c r="B8515" s="269">
        <v>2660</v>
      </c>
      <c r="C8515" s="270" t="s">
        <v>5660</v>
      </c>
      <c r="D8515" s="270" t="s">
        <v>1528</v>
      </c>
      <c r="E8515" s="277" t="s">
        <v>1530</v>
      </c>
      <c r="F8515" s="279" t="s">
        <v>881</v>
      </c>
    </row>
    <row r="8516" spans="1:6" x14ac:dyDescent="0.3">
      <c r="A8516" s="264" t="str">
        <f t="shared" ref="A8516:A8579" si="133">CONCATENATE(C8516,D8516)</f>
        <v>NewtonMA</v>
      </c>
      <c r="B8516" s="269">
        <v>2460</v>
      </c>
      <c r="C8516" s="270" t="s">
        <v>1244</v>
      </c>
      <c r="D8516" s="270" t="s">
        <v>1528</v>
      </c>
      <c r="E8516" s="277" t="s">
        <v>1532</v>
      </c>
      <c r="F8516" s="279" t="s">
        <v>881</v>
      </c>
    </row>
    <row r="8517" spans="1:6" x14ac:dyDescent="0.3">
      <c r="A8517" s="264" t="str">
        <f t="shared" si="133"/>
        <v>SpringfieldMA</v>
      </c>
      <c r="B8517" s="269">
        <v>1151</v>
      </c>
      <c r="C8517" s="270" t="s">
        <v>1337</v>
      </c>
      <c r="D8517" s="270" t="s">
        <v>1528</v>
      </c>
      <c r="E8517" s="277" t="s">
        <v>1337</v>
      </c>
      <c r="F8517" s="279" t="s">
        <v>881</v>
      </c>
    </row>
    <row r="8518" spans="1:6" x14ac:dyDescent="0.3">
      <c r="A8518" s="264" t="str">
        <f t="shared" si="133"/>
        <v>PalmerMA</v>
      </c>
      <c r="B8518" s="269">
        <v>1069</v>
      </c>
      <c r="C8518" s="270" t="s">
        <v>899</v>
      </c>
      <c r="D8518" s="270" t="s">
        <v>1528</v>
      </c>
      <c r="E8518" s="277" t="s">
        <v>1337</v>
      </c>
      <c r="F8518" s="279" t="s">
        <v>881</v>
      </c>
    </row>
    <row r="8519" spans="1:6" x14ac:dyDescent="0.3">
      <c r="A8519" s="264" t="str">
        <f t="shared" si="133"/>
        <v>YarmouthMA</v>
      </c>
      <c r="B8519" s="269">
        <v>2675</v>
      </c>
      <c r="C8519" s="270" t="s">
        <v>4512</v>
      </c>
      <c r="D8519" s="270" t="s">
        <v>1528</v>
      </c>
      <c r="E8519" s="277" t="s">
        <v>1530</v>
      </c>
      <c r="F8519" s="279" t="s">
        <v>881</v>
      </c>
    </row>
    <row r="8520" spans="1:6" x14ac:dyDescent="0.3">
      <c r="A8520" s="264" t="str">
        <f t="shared" si="133"/>
        <v>AyerMA</v>
      </c>
      <c r="B8520" s="269">
        <v>1432</v>
      </c>
      <c r="C8520" s="270" t="s">
        <v>6151</v>
      </c>
      <c r="D8520" s="270" t="s">
        <v>1528</v>
      </c>
      <c r="E8520" s="277" t="s">
        <v>1532</v>
      </c>
      <c r="F8520" s="279" t="s">
        <v>881</v>
      </c>
    </row>
    <row r="8521" spans="1:6" x14ac:dyDescent="0.3">
      <c r="A8521" s="264" t="str">
        <f t="shared" si="133"/>
        <v>EdgartownMA</v>
      </c>
      <c r="B8521" s="269">
        <v>2539</v>
      </c>
      <c r="C8521" s="270" t="s">
        <v>6152</v>
      </c>
      <c r="D8521" s="270" t="s">
        <v>1528</v>
      </c>
      <c r="E8521" s="277" t="s">
        <v>1540</v>
      </c>
      <c r="F8521" s="279" t="s">
        <v>881</v>
      </c>
    </row>
    <row r="8522" spans="1:6" x14ac:dyDescent="0.3">
      <c r="A8522" s="264" t="str">
        <f t="shared" si="133"/>
        <v>WorcesterMA</v>
      </c>
      <c r="B8522" s="269">
        <v>1607</v>
      </c>
      <c r="C8522" s="270" t="s">
        <v>1088</v>
      </c>
      <c r="D8522" s="270" t="s">
        <v>1528</v>
      </c>
      <c r="E8522" s="277" t="s">
        <v>1088</v>
      </c>
      <c r="F8522" s="279" t="s">
        <v>881</v>
      </c>
    </row>
    <row r="8523" spans="1:6" x14ac:dyDescent="0.3">
      <c r="A8523" s="264" t="str">
        <f t="shared" si="133"/>
        <v>BlackstoneMA</v>
      </c>
      <c r="B8523" s="269">
        <v>1504</v>
      </c>
      <c r="C8523" s="270" t="s">
        <v>6153</v>
      </c>
      <c r="D8523" s="270" t="s">
        <v>1528</v>
      </c>
      <c r="E8523" s="277" t="s">
        <v>1088</v>
      </c>
      <c r="F8523" s="279" t="s">
        <v>881</v>
      </c>
    </row>
    <row r="8524" spans="1:6" x14ac:dyDescent="0.3">
      <c r="A8524" s="264" t="str">
        <f t="shared" si="133"/>
        <v>WeymouthMA</v>
      </c>
      <c r="B8524" s="269">
        <v>2191</v>
      </c>
      <c r="C8524" s="270" t="s">
        <v>6089</v>
      </c>
      <c r="D8524" s="270" t="s">
        <v>1528</v>
      </c>
      <c r="E8524" s="277" t="s">
        <v>1532</v>
      </c>
      <c r="F8524" s="279" t="s">
        <v>881</v>
      </c>
    </row>
    <row r="8525" spans="1:6" x14ac:dyDescent="0.3">
      <c r="A8525" s="264" t="str">
        <f t="shared" si="133"/>
        <v>NorfolkMA</v>
      </c>
      <c r="B8525" s="269">
        <v>2056</v>
      </c>
      <c r="C8525" s="270" t="s">
        <v>1807</v>
      </c>
      <c r="D8525" s="270" t="s">
        <v>1528</v>
      </c>
      <c r="E8525" s="277" t="s">
        <v>1532</v>
      </c>
      <c r="F8525" s="279" t="s">
        <v>881</v>
      </c>
    </row>
    <row r="8526" spans="1:6" x14ac:dyDescent="0.3">
      <c r="A8526" s="264" t="str">
        <f t="shared" si="133"/>
        <v>BostonMA</v>
      </c>
      <c r="B8526" s="269">
        <v>2210</v>
      </c>
      <c r="C8526" s="270" t="s">
        <v>4120</v>
      </c>
      <c r="D8526" s="270" t="s">
        <v>1528</v>
      </c>
      <c r="E8526" s="277" t="s">
        <v>1532</v>
      </c>
      <c r="F8526" s="279" t="s">
        <v>881</v>
      </c>
    </row>
    <row r="8527" spans="1:6" x14ac:dyDescent="0.3">
      <c r="A8527" s="264" t="str">
        <f t="shared" si="133"/>
        <v>SouthboroughMA</v>
      </c>
      <c r="B8527" s="269">
        <v>1772</v>
      </c>
      <c r="C8527" s="270" t="s">
        <v>6154</v>
      </c>
      <c r="D8527" s="270" t="s">
        <v>1528</v>
      </c>
      <c r="E8527" s="277" t="s">
        <v>1088</v>
      </c>
      <c r="F8527" s="279" t="s">
        <v>881</v>
      </c>
    </row>
    <row r="8528" spans="1:6" x14ac:dyDescent="0.3">
      <c r="A8528" s="264" t="str">
        <f t="shared" si="133"/>
        <v>SuttonMA</v>
      </c>
      <c r="B8528" s="269">
        <v>1590</v>
      </c>
      <c r="C8528" s="270" t="s">
        <v>942</v>
      </c>
      <c r="D8528" s="270" t="s">
        <v>1528</v>
      </c>
      <c r="E8528" s="277" t="s">
        <v>1088</v>
      </c>
      <c r="F8528" s="279" t="s">
        <v>881</v>
      </c>
    </row>
    <row r="8529" spans="1:6" x14ac:dyDescent="0.3">
      <c r="A8529" s="264" t="str">
        <f t="shared" si="133"/>
        <v>MonsonMA</v>
      </c>
      <c r="B8529" s="269">
        <v>1057</v>
      </c>
      <c r="C8529" s="270" t="s">
        <v>6155</v>
      </c>
      <c r="D8529" s="270" t="s">
        <v>1528</v>
      </c>
      <c r="E8529" s="277" t="s">
        <v>1337</v>
      </c>
      <c r="F8529" s="279" t="s">
        <v>881</v>
      </c>
    </row>
    <row r="8530" spans="1:6" x14ac:dyDescent="0.3">
      <c r="A8530" s="264" t="str">
        <f t="shared" si="133"/>
        <v>OrangeMA</v>
      </c>
      <c r="B8530" s="269">
        <v>1364</v>
      </c>
      <c r="C8530" s="270" t="s">
        <v>2655</v>
      </c>
      <c r="D8530" s="270" t="s">
        <v>1528</v>
      </c>
      <c r="E8530" s="277" t="s">
        <v>1534</v>
      </c>
      <c r="F8530" s="279" t="s">
        <v>881</v>
      </c>
    </row>
    <row r="8531" spans="1:6" x14ac:dyDescent="0.3">
      <c r="A8531" s="264" t="str">
        <f t="shared" si="133"/>
        <v>ChathamMA</v>
      </c>
      <c r="B8531" s="269">
        <v>2633</v>
      </c>
      <c r="C8531" s="270" t="s">
        <v>4771</v>
      </c>
      <c r="D8531" s="270" t="s">
        <v>1528</v>
      </c>
      <c r="E8531" s="277" t="s">
        <v>1530</v>
      </c>
      <c r="F8531" s="279" t="s">
        <v>881</v>
      </c>
    </row>
    <row r="8532" spans="1:6" x14ac:dyDescent="0.3">
      <c r="A8532" s="264" t="str">
        <f t="shared" si="133"/>
        <v>MillisMA</v>
      </c>
      <c r="B8532" s="269">
        <v>2054</v>
      </c>
      <c r="C8532" s="270" t="s">
        <v>6156</v>
      </c>
      <c r="D8532" s="270" t="s">
        <v>1528</v>
      </c>
      <c r="E8532" s="277" t="s">
        <v>1532</v>
      </c>
      <c r="F8532" s="279" t="s">
        <v>881</v>
      </c>
    </row>
    <row r="8533" spans="1:6" x14ac:dyDescent="0.3">
      <c r="A8533" s="264" t="str">
        <f t="shared" si="133"/>
        <v>OrleansMA</v>
      </c>
      <c r="B8533" s="269">
        <v>2653</v>
      </c>
      <c r="C8533" s="270" t="s">
        <v>6157</v>
      </c>
      <c r="D8533" s="270" t="s">
        <v>1528</v>
      </c>
      <c r="E8533" s="277" t="s">
        <v>1530</v>
      </c>
      <c r="F8533" s="279" t="s">
        <v>881</v>
      </c>
    </row>
    <row r="8534" spans="1:6" x14ac:dyDescent="0.3">
      <c r="A8534" s="264" t="str">
        <f t="shared" si="133"/>
        <v>BarnstableMA</v>
      </c>
      <c r="B8534" s="269">
        <v>2648</v>
      </c>
      <c r="C8534" s="270" t="s">
        <v>6088</v>
      </c>
      <c r="D8534" s="270" t="s">
        <v>1528</v>
      </c>
      <c r="E8534" s="277" t="s">
        <v>1530</v>
      </c>
      <c r="F8534" s="279" t="s">
        <v>881</v>
      </c>
    </row>
    <row r="8535" spans="1:6" x14ac:dyDescent="0.3">
      <c r="A8535" s="264" t="str">
        <f t="shared" si="133"/>
        <v>MattapoisettMA</v>
      </c>
      <c r="B8535" s="269">
        <v>2739</v>
      </c>
      <c r="C8535" s="270" t="s">
        <v>6158</v>
      </c>
      <c r="D8535" s="270" t="s">
        <v>1528</v>
      </c>
      <c r="E8535" s="277" t="s">
        <v>1532</v>
      </c>
      <c r="F8535" s="279" t="s">
        <v>881</v>
      </c>
    </row>
    <row r="8536" spans="1:6" x14ac:dyDescent="0.3">
      <c r="A8536" s="264" t="str">
        <f t="shared" si="133"/>
        <v>CohassetMA</v>
      </c>
      <c r="B8536" s="269">
        <v>2025</v>
      </c>
      <c r="C8536" s="270" t="s">
        <v>6159</v>
      </c>
      <c r="D8536" s="270" t="s">
        <v>1528</v>
      </c>
      <c r="E8536" s="277" t="s">
        <v>1532</v>
      </c>
      <c r="F8536" s="279" t="s">
        <v>881</v>
      </c>
    </row>
    <row r="8537" spans="1:6" x14ac:dyDescent="0.3">
      <c r="A8537" s="264" t="str">
        <f t="shared" si="133"/>
        <v>DouglasMA</v>
      </c>
      <c r="B8537" s="269">
        <v>1516</v>
      </c>
      <c r="C8537" s="270" t="s">
        <v>1172</v>
      </c>
      <c r="D8537" s="270" t="s">
        <v>1528</v>
      </c>
      <c r="E8537" s="277" t="s">
        <v>1088</v>
      </c>
      <c r="F8537" s="279" t="s">
        <v>881</v>
      </c>
    </row>
    <row r="8538" spans="1:6" x14ac:dyDescent="0.3">
      <c r="A8538" s="264" t="str">
        <f t="shared" si="133"/>
        <v>RutlandMA</v>
      </c>
      <c r="B8538" s="269">
        <v>1543</v>
      </c>
      <c r="C8538" s="270" t="s">
        <v>2310</v>
      </c>
      <c r="D8538" s="270" t="s">
        <v>1528</v>
      </c>
      <c r="E8538" s="277" t="s">
        <v>1088</v>
      </c>
      <c r="F8538" s="279" t="s">
        <v>881</v>
      </c>
    </row>
    <row r="8539" spans="1:6" x14ac:dyDescent="0.3">
      <c r="A8539" s="264" t="str">
        <f t="shared" si="133"/>
        <v>MiddletonMA</v>
      </c>
      <c r="B8539" s="269">
        <v>1949</v>
      </c>
      <c r="C8539" s="270" t="s">
        <v>4550</v>
      </c>
      <c r="D8539" s="270" t="s">
        <v>1528</v>
      </c>
      <c r="E8539" s="277" t="s">
        <v>1532</v>
      </c>
      <c r="F8539" s="279" t="s">
        <v>881</v>
      </c>
    </row>
    <row r="8540" spans="1:6" x14ac:dyDescent="0.3">
      <c r="A8540" s="264" t="str">
        <f t="shared" si="133"/>
        <v>WestminsterMA</v>
      </c>
      <c r="B8540" s="269">
        <v>1473</v>
      </c>
      <c r="C8540" s="270" t="s">
        <v>2472</v>
      </c>
      <c r="D8540" s="270" t="s">
        <v>1528</v>
      </c>
      <c r="E8540" s="277" t="s">
        <v>1088</v>
      </c>
      <c r="F8540" s="279" t="s">
        <v>881</v>
      </c>
    </row>
    <row r="8541" spans="1:6" x14ac:dyDescent="0.3">
      <c r="A8541" s="264" t="str">
        <f t="shared" si="133"/>
        <v>HalifaxMA</v>
      </c>
      <c r="B8541" s="269">
        <v>2338</v>
      </c>
      <c r="C8541" s="270" t="s">
        <v>6160</v>
      </c>
      <c r="D8541" s="270" t="s">
        <v>1528</v>
      </c>
      <c r="E8541" s="277" t="s">
        <v>1532</v>
      </c>
      <c r="F8541" s="279" t="s">
        <v>881</v>
      </c>
    </row>
    <row r="8542" spans="1:6" x14ac:dyDescent="0.3">
      <c r="A8542" s="264" t="str">
        <f t="shared" si="133"/>
        <v>GeorgetownMA</v>
      </c>
      <c r="B8542" s="269">
        <v>1833</v>
      </c>
      <c r="C8542" s="270" t="s">
        <v>2162</v>
      </c>
      <c r="D8542" s="270" t="s">
        <v>1528</v>
      </c>
      <c r="E8542" s="277" t="s">
        <v>1532</v>
      </c>
      <c r="F8542" s="279" t="s">
        <v>881</v>
      </c>
    </row>
    <row r="8543" spans="1:6" x14ac:dyDescent="0.3">
      <c r="A8543" s="264" t="str">
        <f t="shared" si="133"/>
        <v>LenoxMA</v>
      </c>
      <c r="B8543" s="269">
        <v>1240</v>
      </c>
      <c r="C8543" s="270" t="s">
        <v>6161</v>
      </c>
      <c r="D8543" s="270" t="s">
        <v>1528</v>
      </c>
      <c r="E8543" s="277" t="s">
        <v>1536</v>
      </c>
      <c r="F8543" s="279" t="s">
        <v>881</v>
      </c>
    </row>
    <row r="8544" spans="1:6" x14ac:dyDescent="0.3">
      <c r="A8544" s="264" t="str">
        <f t="shared" si="133"/>
        <v>SterlingMA</v>
      </c>
      <c r="B8544" s="269">
        <v>1564</v>
      </c>
      <c r="C8544" s="270" t="s">
        <v>1078</v>
      </c>
      <c r="D8544" s="270" t="s">
        <v>1528</v>
      </c>
      <c r="E8544" s="277" t="s">
        <v>1088</v>
      </c>
      <c r="F8544" s="279" t="s">
        <v>881</v>
      </c>
    </row>
    <row r="8545" spans="1:6" x14ac:dyDescent="0.3">
      <c r="A8545" s="264" t="str">
        <f t="shared" si="133"/>
        <v>WilliamstownMA</v>
      </c>
      <c r="B8545" s="269">
        <v>1267</v>
      </c>
      <c r="C8545" s="270" t="s">
        <v>5712</v>
      </c>
      <c r="D8545" s="270" t="s">
        <v>1528</v>
      </c>
      <c r="E8545" s="277" t="s">
        <v>1536</v>
      </c>
      <c r="F8545" s="279" t="s">
        <v>881</v>
      </c>
    </row>
    <row r="8546" spans="1:6" x14ac:dyDescent="0.3">
      <c r="A8546" s="264" t="str">
        <f t="shared" si="133"/>
        <v>NewtonMA</v>
      </c>
      <c r="B8546" s="269">
        <v>2466</v>
      </c>
      <c r="C8546" s="270" t="s">
        <v>1244</v>
      </c>
      <c r="D8546" s="270" t="s">
        <v>1528</v>
      </c>
      <c r="E8546" s="277" t="s">
        <v>1532</v>
      </c>
      <c r="F8546" s="279" t="s">
        <v>881</v>
      </c>
    </row>
    <row r="8547" spans="1:6" x14ac:dyDescent="0.3">
      <c r="A8547" s="264" t="str">
        <f t="shared" si="133"/>
        <v>SpringfieldMA</v>
      </c>
      <c r="B8547" s="269">
        <v>1129</v>
      </c>
      <c r="C8547" s="270" t="s">
        <v>1337</v>
      </c>
      <c r="D8547" s="270" t="s">
        <v>1528</v>
      </c>
      <c r="E8547" s="277" t="s">
        <v>1337</v>
      </c>
      <c r="F8547" s="279" t="s">
        <v>881</v>
      </c>
    </row>
    <row r="8548" spans="1:6" x14ac:dyDescent="0.3">
      <c r="A8548" s="264" t="str">
        <f t="shared" si="133"/>
        <v>LeeMA</v>
      </c>
      <c r="B8548" s="269">
        <v>1238</v>
      </c>
      <c r="C8548" s="270" t="s">
        <v>5166</v>
      </c>
      <c r="D8548" s="270" t="s">
        <v>1528</v>
      </c>
      <c r="E8548" s="277" t="s">
        <v>1536</v>
      </c>
      <c r="F8548" s="279" t="s">
        <v>881</v>
      </c>
    </row>
    <row r="8549" spans="1:6" x14ac:dyDescent="0.3">
      <c r="A8549" s="264" t="str">
        <f t="shared" si="133"/>
        <v>West BoylstonMA</v>
      </c>
      <c r="B8549" s="269">
        <v>1583</v>
      </c>
      <c r="C8549" s="270" t="s">
        <v>6162</v>
      </c>
      <c r="D8549" s="270" t="s">
        <v>1528</v>
      </c>
      <c r="E8549" s="277" t="s">
        <v>1088</v>
      </c>
      <c r="F8549" s="279" t="s">
        <v>881</v>
      </c>
    </row>
    <row r="8550" spans="1:6" x14ac:dyDescent="0.3">
      <c r="A8550" s="264" t="str">
        <f t="shared" si="133"/>
        <v>GraftonMA</v>
      </c>
      <c r="B8550" s="269">
        <v>1536</v>
      </c>
      <c r="C8550" s="270" t="s">
        <v>4482</v>
      </c>
      <c r="D8550" s="270" t="s">
        <v>1528</v>
      </c>
      <c r="E8550" s="277" t="s">
        <v>1088</v>
      </c>
      <c r="F8550" s="279" t="s">
        <v>881</v>
      </c>
    </row>
    <row r="8551" spans="1:6" x14ac:dyDescent="0.3">
      <c r="A8551" s="264" t="str">
        <f t="shared" si="133"/>
        <v>SturbridgeMA</v>
      </c>
      <c r="B8551" s="269">
        <v>1566</v>
      </c>
      <c r="C8551" s="270" t="s">
        <v>6163</v>
      </c>
      <c r="D8551" s="270" t="s">
        <v>1528</v>
      </c>
      <c r="E8551" s="277" t="s">
        <v>1088</v>
      </c>
      <c r="F8551" s="279" t="s">
        <v>881</v>
      </c>
    </row>
    <row r="8552" spans="1:6" x14ac:dyDescent="0.3">
      <c r="A8552" s="264" t="str">
        <f t="shared" si="133"/>
        <v>UptonMA</v>
      </c>
      <c r="B8552" s="269">
        <v>1568</v>
      </c>
      <c r="C8552" s="270" t="s">
        <v>5750</v>
      </c>
      <c r="D8552" s="270" t="s">
        <v>1528</v>
      </c>
      <c r="E8552" s="277" t="s">
        <v>1088</v>
      </c>
      <c r="F8552" s="279" t="s">
        <v>881</v>
      </c>
    </row>
    <row r="8553" spans="1:6" x14ac:dyDescent="0.3">
      <c r="A8553" s="264" t="str">
        <f t="shared" si="133"/>
        <v>West BridgewaterMA</v>
      </c>
      <c r="B8553" s="269">
        <v>2379</v>
      </c>
      <c r="C8553" s="270" t="s">
        <v>6164</v>
      </c>
      <c r="D8553" s="270" t="s">
        <v>1528</v>
      </c>
      <c r="E8553" s="277" t="s">
        <v>1532</v>
      </c>
      <c r="F8553" s="279" t="s">
        <v>881</v>
      </c>
    </row>
    <row r="8554" spans="1:6" x14ac:dyDescent="0.3">
      <c r="A8554" s="264" t="str">
        <f t="shared" si="133"/>
        <v>NewtonMA</v>
      </c>
      <c r="B8554" s="269">
        <v>2461</v>
      </c>
      <c r="C8554" s="270" t="s">
        <v>1244</v>
      </c>
      <c r="D8554" s="270" t="s">
        <v>1528</v>
      </c>
      <c r="E8554" s="277" t="s">
        <v>1532</v>
      </c>
      <c r="F8554" s="279" t="s">
        <v>881</v>
      </c>
    </row>
    <row r="8555" spans="1:6" x14ac:dyDescent="0.3">
      <c r="A8555" s="264" t="str">
        <f t="shared" si="133"/>
        <v>BarnstableMA</v>
      </c>
      <c r="B8555" s="269">
        <v>2655</v>
      </c>
      <c r="C8555" s="270" t="s">
        <v>6088</v>
      </c>
      <c r="D8555" s="270" t="s">
        <v>1528</v>
      </c>
      <c r="E8555" s="277" t="s">
        <v>1530</v>
      </c>
      <c r="F8555" s="279" t="s">
        <v>881</v>
      </c>
    </row>
    <row r="8556" spans="1:6" x14ac:dyDescent="0.3">
      <c r="A8556" s="264" t="str">
        <f t="shared" si="133"/>
        <v>TownsendMA</v>
      </c>
      <c r="B8556" s="269">
        <v>1469</v>
      </c>
      <c r="C8556" s="270" t="s">
        <v>3559</v>
      </c>
      <c r="D8556" s="270" t="s">
        <v>1528</v>
      </c>
      <c r="E8556" s="277" t="s">
        <v>1532</v>
      </c>
      <c r="F8556" s="279" t="s">
        <v>881</v>
      </c>
    </row>
    <row r="8557" spans="1:6" x14ac:dyDescent="0.3">
      <c r="A8557" s="264" t="str">
        <f t="shared" si="133"/>
        <v>BoxfordMA</v>
      </c>
      <c r="B8557" s="269">
        <v>1921</v>
      </c>
      <c r="C8557" s="270" t="s">
        <v>6165</v>
      </c>
      <c r="D8557" s="270" t="s">
        <v>1528</v>
      </c>
      <c r="E8557" s="277" t="s">
        <v>1532</v>
      </c>
      <c r="F8557" s="279" t="s">
        <v>881</v>
      </c>
    </row>
    <row r="8558" spans="1:6" x14ac:dyDescent="0.3">
      <c r="A8558" s="264" t="str">
        <f t="shared" si="133"/>
        <v>StowMA</v>
      </c>
      <c r="B8558" s="269">
        <v>1775</v>
      </c>
      <c r="C8558" s="270" t="s">
        <v>6166</v>
      </c>
      <c r="D8558" s="270" t="s">
        <v>1528</v>
      </c>
      <c r="E8558" s="277" t="s">
        <v>1532</v>
      </c>
      <c r="F8558" s="279" t="s">
        <v>881</v>
      </c>
    </row>
    <row r="8559" spans="1:6" x14ac:dyDescent="0.3">
      <c r="A8559" s="264" t="str">
        <f t="shared" si="133"/>
        <v>DaltonMA</v>
      </c>
      <c r="B8559" s="269">
        <v>1226</v>
      </c>
      <c r="C8559" s="270" t="s">
        <v>1170</v>
      </c>
      <c r="D8559" s="270" t="s">
        <v>1528</v>
      </c>
      <c r="E8559" s="277" t="s">
        <v>1536</v>
      </c>
      <c r="F8559" s="279" t="s">
        <v>881</v>
      </c>
    </row>
    <row r="8560" spans="1:6" x14ac:dyDescent="0.3">
      <c r="A8560" s="264" t="str">
        <f t="shared" si="133"/>
        <v>MerrimacMA</v>
      </c>
      <c r="B8560" s="269">
        <v>1860</v>
      </c>
      <c r="C8560" s="270" t="s">
        <v>6167</v>
      </c>
      <c r="D8560" s="270" t="s">
        <v>1528</v>
      </c>
      <c r="E8560" s="277" t="s">
        <v>1532</v>
      </c>
      <c r="F8560" s="279" t="s">
        <v>881</v>
      </c>
    </row>
    <row r="8561" spans="1:6" x14ac:dyDescent="0.3">
      <c r="A8561" s="264" t="str">
        <f t="shared" si="133"/>
        <v>HamiltonMA</v>
      </c>
      <c r="B8561" s="269">
        <v>1982</v>
      </c>
      <c r="C8561" s="270" t="s">
        <v>3419</v>
      </c>
      <c r="D8561" s="270" t="s">
        <v>1528</v>
      </c>
      <c r="E8561" s="277" t="s">
        <v>1532</v>
      </c>
      <c r="F8561" s="279" t="s">
        <v>881</v>
      </c>
    </row>
    <row r="8562" spans="1:6" x14ac:dyDescent="0.3">
      <c r="A8562" s="264" t="str">
        <f t="shared" si="133"/>
        <v>GraftonMA</v>
      </c>
      <c r="B8562" s="269">
        <v>1519</v>
      </c>
      <c r="C8562" s="270" t="s">
        <v>4482</v>
      </c>
      <c r="D8562" s="270" t="s">
        <v>1528</v>
      </c>
      <c r="E8562" s="277" t="s">
        <v>1088</v>
      </c>
      <c r="F8562" s="279" t="s">
        <v>881</v>
      </c>
    </row>
    <row r="8563" spans="1:6" x14ac:dyDescent="0.3">
      <c r="A8563" s="264" t="str">
        <f t="shared" si="133"/>
        <v>East SandwichMA</v>
      </c>
      <c r="B8563" s="269">
        <v>2537</v>
      </c>
      <c r="C8563" s="270" t="s">
        <v>6168</v>
      </c>
      <c r="D8563" s="270" t="s">
        <v>1528</v>
      </c>
      <c r="E8563" s="277" t="s">
        <v>1530</v>
      </c>
      <c r="F8563" s="279" t="s">
        <v>881</v>
      </c>
    </row>
    <row r="8564" spans="1:6" x14ac:dyDescent="0.3">
      <c r="A8564" s="264" t="str">
        <f t="shared" si="133"/>
        <v>SouthamptonMA</v>
      </c>
      <c r="B8564" s="269">
        <v>1073</v>
      </c>
      <c r="C8564" s="270" t="s">
        <v>6169</v>
      </c>
      <c r="D8564" s="270" t="s">
        <v>1528</v>
      </c>
      <c r="E8564" s="277" t="s">
        <v>1337</v>
      </c>
      <c r="F8564" s="279" t="s">
        <v>881</v>
      </c>
    </row>
    <row r="8565" spans="1:6" x14ac:dyDescent="0.3">
      <c r="A8565" s="264" t="str">
        <f t="shared" si="133"/>
        <v>TauntonMA</v>
      </c>
      <c r="B8565" s="269">
        <v>2718</v>
      </c>
      <c r="C8565" s="270" t="s">
        <v>6047</v>
      </c>
      <c r="D8565" s="270" t="s">
        <v>1528</v>
      </c>
      <c r="E8565" s="277" t="s">
        <v>1538</v>
      </c>
      <c r="F8565" s="279" t="s">
        <v>881</v>
      </c>
    </row>
    <row r="8566" spans="1:6" x14ac:dyDescent="0.3">
      <c r="A8566" s="264" t="str">
        <f t="shared" si="133"/>
        <v>GranbyMA</v>
      </c>
      <c r="B8566" s="269">
        <v>1033</v>
      </c>
      <c r="C8566" s="270" t="s">
        <v>3498</v>
      </c>
      <c r="D8566" s="270" t="s">
        <v>1528</v>
      </c>
      <c r="E8566" s="277" t="s">
        <v>1337</v>
      </c>
      <c r="F8566" s="279" t="s">
        <v>881</v>
      </c>
    </row>
    <row r="8567" spans="1:6" x14ac:dyDescent="0.3">
      <c r="A8567" s="264" t="str">
        <f t="shared" si="133"/>
        <v>LeicesterMA</v>
      </c>
      <c r="B8567" s="269">
        <v>1524</v>
      </c>
      <c r="C8567" s="270" t="s">
        <v>6170</v>
      </c>
      <c r="D8567" s="270" t="s">
        <v>1528</v>
      </c>
      <c r="E8567" s="277" t="s">
        <v>1088</v>
      </c>
      <c r="F8567" s="279" t="s">
        <v>881</v>
      </c>
    </row>
    <row r="8568" spans="1:6" x14ac:dyDescent="0.3">
      <c r="A8568" s="264" t="str">
        <f t="shared" si="133"/>
        <v>ShirleyMA</v>
      </c>
      <c r="B8568" s="269">
        <v>1464</v>
      </c>
      <c r="C8568" s="270" t="s">
        <v>5418</v>
      </c>
      <c r="D8568" s="270" t="s">
        <v>1528</v>
      </c>
      <c r="E8568" s="277" t="s">
        <v>1532</v>
      </c>
      <c r="F8568" s="279" t="s">
        <v>881</v>
      </c>
    </row>
    <row r="8569" spans="1:6" x14ac:dyDescent="0.3">
      <c r="A8569" s="264" t="str">
        <f t="shared" si="133"/>
        <v>Turners FallsMA</v>
      </c>
      <c r="B8569" s="269">
        <v>1376</v>
      </c>
      <c r="C8569" s="270" t="s">
        <v>6171</v>
      </c>
      <c r="D8569" s="270" t="s">
        <v>1528</v>
      </c>
      <c r="E8569" s="277" t="s">
        <v>1534</v>
      </c>
      <c r="F8569" s="279" t="s">
        <v>881</v>
      </c>
    </row>
    <row r="8570" spans="1:6" x14ac:dyDescent="0.3">
      <c r="A8570" s="264" t="str">
        <f t="shared" si="133"/>
        <v>MarionMA</v>
      </c>
      <c r="B8570" s="269">
        <v>2738</v>
      </c>
      <c r="C8570" s="270" t="s">
        <v>1379</v>
      </c>
      <c r="D8570" s="270" t="s">
        <v>1528</v>
      </c>
      <c r="E8570" s="277" t="s">
        <v>1532</v>
      </c>
      <c r="F8570" s="279" t="s">
        <v>881</v>
      </c>
    </row>
    <row r="8571" spans="1:6" x14ac:dyDescent="0.3">
      <c r="A8571" s="264" t="str">
        <f t="shared" si="133"/>
        <v>LincolnMA</v>
      </c>
      <c r="B8571" s="269">
        <v>1773</v>
      </c>
      <c r="C8571" s="270" t="s">
        <v>1224</v>
      </c>
      <c r="D8571" s="270" t="s">
        <v>1528</v>
      </c>
      <c r="E8571" s="277" t="s">
        <v>1532</v>
      </c>
      <c r="F8571" s="279" t="s">
        <v>881</v>
      </c>
    </row>
    <row r="8572" spans="1:6" x14ac:dyDescent="0.3">
      <c r="A8572" s="264" t="str">
        <f t="shared" si="133"/>
        <v>GrovelandMA</v>
      </c>
      <c r="B8572" s="269">
        <v>1834</v>
      </c>
      <c r="C8572" s="270" t="s">
        <v>2948</v>
      </c>
      <c r="D8572" s="270" t="s">
        <v>1528</v>
      </c>
      <c r="E8572" s="277" t="s">
        <v>1532</v>
      </c>
      <c r="F8572" s="279" t="s">
        <v>881</v>
      </c>
    </row>
    <row r="8573" spans="1:6" x14ac:dyDescent="0.3">
      <c r="A8573" s="264" t="str">
        <f t="shared" si="133"/>
        <v>ManchesterMA</v>
      </c>
      <c r="B8573" s="269">
        <v>1944</v>
      </c>
      <c r="C8573" s="270" t="s">
        <v>3180</v>
      </c>
      <c r="D8573" s="270" t="s">
        <v>1528</v>
      </c>
      <c r="E8573" s="277" t="s">
        <v>1532</v>
      </c>
      <c r="F8573" s="279" t="s">
        <v>881</v>
      </c>
    </row>
    <row r="8574" spans="1:6" x14ac:dyDescent="0.3">
      <c r="A8574" s="264" t="str">
        <f t="shared" si="133"/>
        <v>EasthamMA</v>
      </c>
      <c r="B8574" s="269">
        <v>2642</v>
      </c>
      <c r="C8574" s="270" t="s">
        <v>6172</v>
      </c>
      <c r="D8574" s="270" t="s">
        <v>1528</v>
      </c>
      <c r="E8574" s="277" t="s">
        <v>1530</v>
      </c>
      <c r="F8574" s="279" t="s">
        <v>881</v>
      </c>
    </row>
    <row r="8575" spans="1:6" x14ac:dyDescent="0.3">
      <c r="A8575" s="264" t="str">
        <f t="shared" si="133"/>
        <v>LancasterMA</v>
      </c>
      <c r="B8575" s="269">
        <v>1523</v>
      </c>
      <c r="C8575" s="270" t="s">
        <v>2117</v>
      </c>
      <c r="D8575" s="270" t="s">
        <v>1528</v>
      </c>
      <c r="E8575" s="277" t="s">
        <v>1088</v>
      </c>
      <c r="F8575" s="279" t="s">
        <v>881</v>
      </c>
    </row>
    <row r="8576" spans="1:6" x14ac:dyDescent="0.3">
      <c r="A8576" s="264" t="str">
        <f t="shared" si="133"/>
        <v>AshburnhamMA</v>
      </c>
      <c r="B8576" s="269">
        <v>1430</v>
      </c>
      <c r="C8576" s="270" t="s">
        <v>6173</v>
      </c>
      <c r="D8576" s="270" t="s">
        <v>1528</v>
      </c>
      <c r="E8576" s="277" t="s">
        <v>1088</v>
      </c>
      <c r="F8576" s="279" t="s">
        <v>881</v>
      </c>
    </row>
    <row r="8577" spans="1:6" x14ac:dyDescent="0.3">
      <c r="A8577" s="264" t="str">
        <f t="shared" si="133"/>
        <v>HopedaleMA</v>
      </c>
      <c r="B8577" s="269">
        <v>1747</v>
      </c>
      <c r="C8577" s="270" t="s">
        <v>5038</v>
      </c>
      <c r="D8577" s="270" t="s">
        <v>1528</v>
      </c>
      <c r="E8577" s="277" t="s">
        <v>1088</v>
      </c>
      <c r="F8577" s="279" t="s">
        <v>881</v>
      </c>
    </row>
    <row r="8578" spans="1:6" x14ac:dyDescent="0.3">
      <c r="A8578" s="264" t="str">
        <f t="shared" si="133"/>
        <v>RowleyMA</v>
      </c>
      <c r="B8578" s="269">
        <v>1969</v>
      </c>
      <c r="C8578" s="270" t="s">
        <v>6174</v>
      </c>
      <c r="D8578" s="270" t="s">
        <v>1528</v>
      </c>
      <c r="E8578" s="277" t="s">
        <v>1532</v>
      </c>
      <c r="F8578" s="279" t="s">
        <v>881</v>
      </c>
    </row>
    <row r="8579" spans="1:6" x14ac:dyDescent="0.3">
      <c r="A8579" s="264" t="str">
        <f t="shared" si="133"/>
        <v>BostonMA</v>
      </c>
      <c r="B8579" s="269">
        <v>2109</v>
      </c>
      <c r="C8579" s="270" t="s">
        <v>4120</v>
      </c>
      <c r="D8579" s="270" t="s">
        <v>1528</v>
      </c>
      <c r="E8579" s="277" t="s">
        <v>1532</v>
      </c>
      <c r="F8579" s="279" t="s">
        <v>881</v>
      </c>
    </row>
    <row r="8580" spans="1:6" x14ac:dyDescent="0.3">
      <c r="A8580" s="264" t="str">
        <f t="shared" ref="A8580:A8643" si="134">CONCATENATE(C8580,D8580)</f>
        <v>NorthbridgeMA</v>
      </c>
      <c r="B8580" s="269">
        <v>1534</v>
      </c>
      <c r="C8580" s="270" t="s">
        <v>6143</v>
      </c>
      <c r="D8580" s="270" t="s">
        <v>1528</v>
      </c>
      <c r="E8580" s="277" t="s">
        <v>1088</v>
      </c>
      <c r="F8580" s="279" t="s">
        <v>881</v>
      </c>
    </row>
    <row r="8581" spans="1:6" x14ac:dyDescent="0.3">
      <c r="A8581" s="264" t="str">
        <f t="shared" si="134"/>
        <v>HadleyMA</v>
      </c>
      <c r="B8581" s="269">
        <v>1035</v>
      </c>
      <c r="C8581" s="270" t="s">
        <v>6175</v>
      </c>
      <c r="D8581" s="270" t="s">
        <v>1528</v>
      </c>
      <c r="E8581" s="277" t="s">
        <v>1337</v>
      </c>
      <c r="F8581" s="279" t="s">
        <v>881</v>
      </c>
    </row>
    <row r="8582" spans="1:6" x14ac:dyDescent="0.3">
      <c r="A8582" s="264" t="str">
        <f t="shared" si="134"/>
        <v>TopsfieldMA</v>
      </c>
      <c r="B8582" s="269">
        <v>1983</v>
      </c>
      <c r="C8582" s="270" t="s">
        <v>6176</v>
      </c>
      <c r="D8582" s="270" t="s">
        <v>1528</v>
      </c>
      <c r="E8582" s="277" t="s">
        <v>1532</v>
      </c>
      <c r="F8582" s="279" t="s">
        <v>881</v>
      </c>
    </row>
    <row r="8583" spans="1:6" x14ac:dyDescent="0.3">
      <c r="A8583" s="264" t="str">
        <f t="shared" si="134"/>
        <v>LawrenceMA</v>
      </c>
      <c r="B8583" s="269">
        <v>1840</v>
      </c>
      <c r="C8583" s="270" t="s">
        <v>1428</v>
      </c>
      <c r="D8583" s="270" t="s">
        <v>1528</v>
      </c>
      <c r="E8583" s="277" t="s">
        <v>1532</v>
      </c>
      <c r="F8583" s="279" t="s">
        <v>881</v>
      </c>
    </row>
    <row r="8584" spans="1:6" x14ac:dyDescent="0.3">
      <c r="A8584" s="264" t="str">
        <f t="shared" si="134"/>
        <v>BoxboroMA</v>
      </c>
      <c r="B8584" s="269">
        <v>1719</v>
      </c>
      <c r="C8584" s="270" t="s">
        <v>6177</v>
      </c>
      <c r="D8584" s="270" t="s">
        <v>1528</v>
      </c>
      <c r="E8584" s="277" t="s">
        <v>1532</v>
      </c>
      <c r="F8584" s="279" t="s">
        <v>881</v>
      </c>
    </row>
    <row r="8585" spans="1:6" x14ac:dyDescent="0.3">
      <c r="A8585" s="264" t="str">
        <f t="shared" si="134"/>
        <v>BerkleyMA</v>
      </c>
      <c r="B8585" s="269">
        <v>2779</v>
      </c>
      <c r="C8585" s="270" t="s">
        <v>6178</v>
      </c>
      <c r="D8585" s="270" t="s">
        <v>1528</v>
      </c>
      <c r="E8585" s="277" t="s">
        <v>1538</v>
      </c>
      <c r="F8585" s="279" t="s">
        <v>881</v>
      </c>
    </row>
    <row r="8586" spans="1:6" x14ac:dyDescent="0.3">
      <c r="A8586" s="264" t="str">
        <f t="shared" si="134"/>
        <v>MendonMA</v>
      </c>
      <c r="B8586" s="269">
        <v>1756</v>
      </c>
      <c r="C8586" s="270" t="s">
        <v>4980</v>
      </c>
      <c r="D8586" s="270" t="s">
        <v>1528</v>
      </c>
      <c r="E8586" s="277" t="s">
        <v>1088</v>
      </c>
      <c r="F8586" s="279" t="s">
        <v>881</v>
      </c>
    </row>
    <row r="8587" spans="1:6" x14ac:dyDescent="0.3">
      <c r="A8587" s="264" t="str">
        <f t="shared" si="134"/>
        <v>White Island ShoresMA</v>
      </c>
      <c r="B8587" s="269">
        <v>2538</v>
      </c>
      <c r="C8587" s="270" t="s">
        <v>6179</v>
      </c>
      <c r="D8587" s="270" t="s">
        <v>1528</v>
      </c>
      <c r="E8587" s="277" t="s">
        <v>1532</v>
      </c>
      <c r="F8587" s="279" t="s">
        <v>881</v>
      </c>
    </row>
    <row r="8588" spans="1:6" x14ac:dyDescent="0.3">
      <c r="A8588" s="264" t="str">
        <f t="shared" si="134"/>
        <v>CambridgeMA</v>
      </c>
      <c r="B8588" s="269">
        <v>2142</v>
      </c>
      <c r="C8588" s="270" t="s">
        <v>1547</v>
      </c>
      <c r="D8588" s="270" t="s">
        <v>1528</v>
      </c>
      <c r="E8588" s="277" t="s">
        <v>1532</v>
      </c>
      <c r="F8588" s="279" t="s">
        <v>881</v>
      </c>
    </row>
    <row r="8589" spans="1:6" x14ac:dyDescent="0.3">
      <c r="A8589" s="264" t="str">
        <f t="shared" si="134"/>
        <v>North FalmouthMA</v>
      </c>
      <c r="B8589" s="269">
        <v>2556</v>
      </c>
      <c r="C8589" s="270" t="s">
        <v>6180</v>
      </c>
      <c r="D8589" s="270" t="s">
        <v>1528</v>
      </c>
      <c r="E8589" s="277" t="s">
        <v>1530</v>
      </c>
      <c r="F8589" s="279" t="s">
        <v>881</v>
      </c>
    </row>
    <row r="8590" spans="1:6" x14ac:dyDescent="0.3">
      <c r="A8590" s="264" t="str">
        <f t="shared" si="134"/>
        <v>BostonMA</v>
      </c>
      <c r="B8590" s="269">
        <v>2108</v>
      </c>
      <c r="C8590" s="270" t="s">
        <v>4120</v>
      </c>
      <c r="D8590" s="270" t="s">
        <v>1528</v>
      </c>
      <c r="E8590" s="277" t="s">
        <v>1532</v>
      </c>
      <c r="F8590" s="279" t="s">
        <v>881</v>
      </c>
    </row>
    <row r="8591" spans="1:6" x14ac:dyDescent="0.3">
      <c r="A8591" s="264" t="str">
        <f t="shared" si="134"/>
        <v>Oak BluffsMA</v>
      </c>
      <c r="B8591" s="269">
        <v>2557</v>
      </c>
      <c r="C8591" s="270" t="s">
        <v>6181</v>
      </c>
      <c r="D8591" s="270" t="s">
        <v>1528</v>
      </c>
      <c r="E8591" s="277" t="s">
        <v>1540</v>
      </c>
      <c r="F8591" s="279" t="s">
        <v>881</v>
      </c>
    </row>
    <row r="8592" spans="1:6" x14ac:dyDescent="0.3">
      <c r="A8592" s="264" t="str">
        <f t="shared" si="134"/>
        <v>DennisMA</v>
      </c>
      <c r="B8592" s="269">
        <v>2639</v>
      </c>
      <c r="C8592" s="270" t="s">
        <v>5660</v>
      </c>
      <c r="D8592" s="270" t="s">
        <v>1528</v>
      </c>
      <c r="E8592" s="277" t="s">
        <v>1530</v>
      </c>
      <c r="F8592" s="279" t="s">
        <v>881</v>
      </c>
    </row>
    <row r="8593" spans="1:6" x14ac:dyDescent="0.3">
      <c r="A8593" s="264" t="str">
        <f t="shared" si="134"/>
        <v>DoverMA</v>
      </c>
      <c r="B8593" s="269">
        <v>2030</v>
      </c>
      <c r="C8593" s="270" t="s">
        <v>1094</v>
      </c>
      <c r="D8593" s="270" t="s">
        <v>1528</v>
      </c>
      <c r="E8593" s="277" t="s">
        <v>1532</v>
      </c>
      <c r="F8593" s="279" t="s">
        <v>881</v>
      </c>
    </row>
    <row r="8594" spans="1:6" x14ac:dyDescent="0.3">
      <c r="A8594" s="264" t="str">
        <f t="shared" si="134"/>
        <v>BarnstableMA</v>
      </c>
      <c r="B8594" s="269">
        <v>2635</v>
      </c>
      <c r="C8594" s="270" t="s">
        <v>6088</v>
      </c>
      <c r="D8594" s="270" t="s">
        <v>1528</v>
      </c>
      <c r="E8594" s="277" t="s">
        <v>1530</v>
      </c>
      <c r="F8594" s="279" t="s">
        <v>881</v>
      </c>
    </row>
    <row r="8595" spans="1:6" x14ac:dyDescent="0.3">
      <c r="A8595" s="264" t="str">
        <f t="shared" si="134"/>
        <v>Harwich PortMA</v>
      </c>
      <c r="B8595" s="269">
        <v>2646</v>
      </c>
      <c r="C8595" s="270" t="s">
        <v>6182</v>
      </c>
      <c r="D8595" s="270" t="s">
        <v>1528</v>
      </c>
      <c r="E8595" s="277" t="s">
        <v>1530</v>
      </c>
      <c r="F8595" s="279" t="s">
        <v>881</v>
      </c>
    </row>
    <row r="8596" spans="1:6" x14ac:dyDescent="0.3">
      <c r="A8596" s="264" t="str">
        <f t="shared" si="134"/>
        <v>DennisMA</v>
      </c>
      <c r="B8596" s="269">
        <v>2638</v>
      </c>
      <c r="C8596" s="270" t="s">
        <v>5660</v>
      </c>
      <c r="D8596" s="270" t="s">
        <v>1528</v>
      </c>
      <c r="E8596" s="277" t="s">
        <v>1530</v>
      </c>
      <c r="F8596" s="279" t="s">
        <v>881</v>
      </c>
    </row>
    <row r="8597" spans="1:6" x14ac:dyDescent="0.3">
      <c r="A8597" s="264" t="str">
        <f t="shared" si="134"/>
        <v>WellfleetMA</v>
      </c>
      <c r="B8597" s="269">
        <v>2667</v>
      </c>
      <c r="C8597" s="270" t="s">
        <v>6183</v>
      </c>
      <c r="D8597" s="270" t="s">
        <v>1528</v>
      </c>
      <c r="E8597" s="277" t="s">
        <v>1530</v>
      </c>
      <c r="F8597" s="279" t="s">
        <v>881</v>
      </c>
    </row>
    <row r="8598" spans="1:6" x14ac:dyDescent="0.3">
      <c r="A8598" s="264" t="str">
        <f t="shared" si="134"/>
        <v>RochesterMA</v>
      </c>
      <c r="B8598" s="269">
        <v>2770</v>
      </c>
      <c r="C8598" s="270" t="s">
        <v>1657</v>
      </c>
      <c r="D8598" s="270" t="s">
        <v>1528</v>
      </c>
      <c r="E8598" s="277" t="s">
        <v>1532</v>
      </c>
      <c r="F8598" s="279" t="s">
        <v>881</v>
      </c>
    </row>
    <row r="8599" spans="1:6" x14ac:dyDescent="0.3">
      <c r="A8599" s="264" t="str">
        <f t="shared" si="134"/>
        <v>South DeerfieldMA</v>
      </c>
      <c r="B8599" s="269">
        <v>1373</v>
      </c>
      <c r="C8599" s="270" t="s">
        <v>6184</v>
      </c>
      <c r="D8599" s="270" t="s">
        <v>1528</v>
      </c>
      <c r="E8599" s="277" t="s">
        <v>1534</v>
      </c>
      <c r="F8599" s="279" t="s">
        <v>881</v>
      </c>
    </row>
    <row r="8600" spans="1:6" x14ac:dyDescent="0.3">
      <c r="A8600" s="264" t="str">
        <f t="shared" si="134"/>
        <v>WarehamMA</v>
      </c>
      <c r="B8600" s="269">
        <v>2576</v>
      </c>
      <c r="C8600" s="270" t="s">
        <v>6127</v>
      </c>
      <c r="D8600" s="270" t="s">
        <v>1528</v>
      </c>
      <c r="E8600" s="277" t="s">
        <v>1532</v>
      </c>
      <c r="F8600" s="279" t="s">
        <v>881</v>
      </c>
    </row>
    <row r="8601" spans="1:6" x14ac:dyDescent="0.3">
      <c r="A8601" s="264" t="str">
        <f t="shared" si="134"/>
        <v>HampdenMA</v>
      </c>
      <c r="B8601" s="269">
        <v>1036</v>
      </c>
      <c r="C8601" s="270" t="s">
        <v>6185</v>
      </c>
      <c r="D8601" s="270" t="s">
        <v>1528</v>
      </c>
      <c r="E8601" s="277" t="s">
        <v>1337</v>
      </c>
      <c r="F8601" s="279" t="s">
        <v>881</v>
      </c>
    </row>
    <row r="8602" spans="1:6" x14ac:dyDescent="0.3">
      <c r="A8602" s="264" t="str">
        <f t="shared" si="134"/>
        <v>HarvardMA</v>
      </c>
      <c r="B8602" s="269">
        <v>1451</v>
      </c>
      <c r="C8602" s="270" t="s">
        <v>4636</v>
      </c>
      <c r="D8602" s="270" t="s">
        <v>1528</v>
      </c>
      <c r="E8602" s="277" t="s">
        <v>1088</v>
      </c>
      <c r="F8602" s="279" t="s">
        <v>881</v>
      </c>
    </row>
    <row r="8603" spans="1:6" x14ac:dyDescent="0.3">
      <c r="A8603" s="264" t="str">
        <f t="shared" si="134"/>
        <v>NewtonMA</v>
      </c>
      <c r="B8603" s="269">
        <v>2468</v>
      </c>
      <c r="C8603" s="270" t="s">
        <v>1244</v>
      </c>
      <c r="D8603" s="270" t="s">
        <v>1528</v>
      </c>
      <c r="E8603" s="277" t="s">
        <v>1532</v>
      </c>
      <c r="F8603" s="279" t="s">
        <v>881</v>
      </c>
    </row>
    <row r="8604" spans="1:6" x14ac:dyDescent="0.3">
      <c r="A8604" s="264" t="str">
        <f t="shared" si="134"/>
        <v>North BrookfieldMA</v>
      </c>
      <c r="B8604" s="269">
        <v>1535</v>
      </c>
      <c r="C8604" s="270" t="s">
        <v>6186</v>
      </c>
      <c r="D8604" s="270" t="s">
        <v>1528</v>
      </c>
      <c r="E8604" s="277" t="s">
        <v>1088</v>
      </c>
      <c r="F8604" s="279" t="s">
        <v>881</v>
      </c>
    </row>
    <row r="8605" spans="1:6" x14ac:dyDescent="0.3">
      <c r="A8605" s="264" t="str">
        <f t="shared" si="134"/>
        <v>BoylstonMA</v>
      </c>
      <c r="B8605" s="269">
        <v>1505</v>
      </c>
      <c r="C8605" s="270" t="s">
        <v>6187</v>
      </c>
      <c r="D8605" s="270" t="s">
        <v>1528</v>
      </c>
      <c r="E8605" s="277" t="s">
        <v>1088</v>
      </c>
      <c r="F8605" s="279" t="s">
        <v>881</v>
      </c>
    </row>
    <row r="8606" spans="1:6" x14ac:dyDescent="0.3">
      <c r="A8606" s="264" t="str">
        <f t="shared" si="134"/>
        <v>FreetownMA</v>
      </c>
      <c r="B8606" s="269">
        <v>2717</v>
      </c>
      <c r="C8606" s="270" t="s">
        <v>5427</v>
      </c>
      <c r="D8606" s="270" t="s">
        <v>1528</v>
      </c>
      <c r="E8606" s="277" t="s">
        <v>1538</v>
      </c>
      <c r="F8606" s="279" t="s">
        <v>881</v>
      </c>
    </row>
    <row r="8607" spans="1:6" x14ac:dyDescent="0.3">
      <c r="A8607" s="264" t="str">
        <f t="shared" si="134"/>
        <v>BourneMA</v>
      </c>
      <c r="B8607" s="269">
        <v>2559</v>
      </c>
      <c r="C8607" s="270" t="s">
        <v>6109</v>
      </c>
      <c r="D8607" s="270" t="s">
        <v>1528</v>
      </c>
      <c r="E8607" s="277" t="s">
        <v>1530</v>
      </c>
      <c r="F8607" s="279" t="s">
        <v>881</v>
      </c>
    </row>
    <row r="8608" spans="1:6" x14ac:dyDescent="0.3">
      <c r="A8608" s="264" t="str">
        <f t="shared" si="134"/>
        <v>CarlisleMA</v>
      </c>
      <c r="B8608" s="269">
        <v>1741</v>
      </c>
      <c r="C8608" s="270" t="s">
        <v>1845</v>
      </c>
      <c r="D8608" s="270" t="s">
        <v>1528</v>
      </c>
      <c r="E8608" s="277" t="s">
        <v>1532</v>
      </c>
      <c r="F8608" s="279" t="s">
        <v>881</v>
      </c>
    </row>
    <row r="8609" spans="1:6" x14ac:dyDescent="0.3">
      <c r="A8609" s="264" t="str">
        <f t="shared" si="134"/>
        <v>WorcesterMA</v>
      </c>
      <c r="B8609" s="269">
        <v>1608</v>
      </c>
      <c r="C8609" s="270" t="s">
        <v>1088</v>
      </c>
      <c r="D8609" s="270" t="s">
        <v>1528</v>
      </c>
      <c r="E8609" s="277" t="s">
        <v>1088</v>
      </c>
      <c r="F8609" s="279" t="s">
        <v>881</v>
      </c>
    </row>
    <row r="8610" spans="1:6" x14ac:dyDescent="0.3">
      <c r="A8610" s="264" t="str">
        <f t="shared" si="134"/>
        <v>BoltonMA</v>
      </c>
      <c r="B8610" s="269">
        <v>1740</v>
      </c>
      <c r="C8610" s="270" t="s">
        <v>3514</v>
      </c>
      <c r="D8610" s="270" t="s">
        <v>1528</v>
      </c>
      <c r="E8610" s="277" t="s">
        <v>1088</v>
      </c>
      <c r="F8610" s="279" t="s">
        <v>881</v>
      </c>
    </row>
    <row r="8611" spans="1:6" x14ac:dyDescent="0.3">
      <c r="A8611" s="264" t="str">
        <f t="shared" si="134"/>
        <v>GraftonMA</v>
      </c>
      <c r="B8611" s="269">
        <v>1560</v>
      </c>
      <c r="C8611" s="270" t="s">
        <v>4482</v>
      </c>
      <c r="D8611" s="270" t="s">
        <v>1528</v>
      </c>
      <c r="E8611" s="277" t="s">
        <v>1088</v>
      </c>
      <c r="F8611" s="279" t="s">
        <v>881</v>
      </c>
    </row>
    <row r="8612" spans="1:6" x14ac:dyDescent="0.3">
      <c r="A8612" s="264" t="str">
        <f t="shared" si="134"/>
        <v>BarreMA</v>
      </c>
      <c r="B8612" s="269">
        <v>1005</v>
      </c>
      <c r="C8612" s="270" t="s">
        <v>2306</v>
      </c>
      <c r="D8612" s="270" t="s">
        <v>1528</v>
      </c>
      <c r="E8612" s="277" t="s">
        <v>1088</v>
      </c>
      <c r="F8612" s="279" t="s">
        <v>881</v>
      </c>
    </row>
    <row r="8613" spans="1:6" x14ac:dyDescent="0.3">
      <c r="A8613" s="264" t="str">
        <f t="shared" si="134"/>
        <v>West BrookfieldMA</v>
      </c>
      <c r="B8613" s="269">
        <v>1585</v>
      </c>
      <c r="C8613" s="270" t="s">
        <v>6188</v>
      </c>
      <c r="D8613" s="270" t="s">
        <v>1528</v>
      </c>
      <c r="E8613" s="277" t="s">
        <v>1088</v>
      </c>
      <c r="F8613" s="279" t="s">
        <v>881</v>
      </c>
    </row>
    <row r="8614" spans="1:6" x14ac:dyDescent="0.3">
      <c r="A8614" s="264" t="str">
        <f t="shared" si="134"/>
        <v>ShelburneMA</v>
      </c>
      <c r="B8614" s="269">
        <v>1370</v>
      </c>
      <c r="C8614" s="270" t="s">
        <v>6189</v>
      </c>
      <c r="D8614" s="270" t="s">
        <v>1528</v>
      </c>
      <c r="E8614" s="277" t="s">
        <v>1534</v>
      </c>
      <c r="F8614" s="279" t="s">
        <v>881</v>
      </c>
    </row>
    <row r="8615" spans="1:6" x14ac:dyDescent="0.3">
      <c r="A8615" s="264" t="str">
        <f t="shared" si="134"/>
        <v>WalpoleMA</v>
      </c>
      <c r="B8615" s="269">
        <v>2032</v>
      </c>
      <c r="C8615" s="270" t="s">
        <v>6094</v>
      </c>
      <c r="D8615" s="270" t="s">
        <v>1528</v>
      </c>
      <c r="E8615" s="277" t="s">
        <v>1532</v>
      </c>
      <c r="F8615" s="279" t="s">
        <v>881</v>
      </c>
    </row>
    <row r="8616" spans="1:6" x14ac:dyDescent="0.3">
      <c r="A8616" s="264" t="str">
        <f t="shared" si="134"/>
        <v>AvonMA</v>
      </c>
      <c r="B8616" s="269">
        <v>2322</v>
      </c>
      <c r="C8616" s="270" t="s">
        <v>3298</v>
      </c>
      <c r="D8616" s="270" t="s">
        <v>1528</v>
      </c>
      <c r="E8616" s="277" t="s">
        <v>1532</v>
      </c>
      <c r="F8616" s="279" t="s">
        <v>881</v>
      </c>
    </row>
    <row r="8617" spans="1:6" x14ac:dyDescent="0.3">
      <c r="A8617" s="264" t="str">
        <f t="shared" si="134"/>
        <v>NewburyMA</v>
      </c>
      <c r="B8617" s="269">
        <v>1951</v>
      </c>
      <c r="C8617" s="270" t="s">
        <v>6190</v>
      </c>
      <c r="D8617" s="270" t="s">
        <v>1528</v>
      </c>
      <c r="E8617" s="277" t="s">
        <v>1532</v>
      </c>
      <c r="F8617" s="279" t="s">
        <v>881</v>
      </c>
    </row>
    <row r="8618" spans="1:6" x14ac:dyDescent="0.3">
      <c r="A8618" s="264" t="str">
        <f t="shared" si="134"/>
        <v>SpringfieldMA</v>
      </c>
      <c r="B8618" s="269">
        <v>1101</v>
      </c>
      <c r="C8618" s="270" t="s">
        <v>1337</v>
      </c>
      <c r="D8618" s="270" t="s">
        <v>1528</v>
      </c>
      <c r="E8618" s="277" t="s">
        <v>1337</v>
      </c>
      <c r="F8618" s="279" t="s">
        <v>881</v>
      </c>
    </row>
    <row r="8619" spans="1:6" x14ac:dyDescent="0.3">
      <c r="A8619" s="264" t="str">
        <f t="shared" si="134"/>
        <v>ForestdaleMA</v>
      </c>
      <c r="B8619" s="269">
        <v>2644</v>
      </c>
      <c r="C8619" s="270" t="s">
        <v>1057</v>
      </c>
      <c r="D8619" s="270" t="s">
        <v>1528</v>
      </c>
      <c r="E8619" s="277" t="s">
        <v>1530</v>
      </c>
      <c r="F8619" s="279" t="s">
        <v>881</v>
      </c>
    </row>
    <row r="8620" spans="1:6" x14ac:dyDescent="0.3">
      <c r="A8620" s="264" t="str">
        <f t="shared" si="134"/>
        <v>SunderlandMA</v>
      </c>
      <c r="B8620" s="269">
        <v>1375</v>
      </c>
      <c r="C8620" s="270" t="s">
        <v>6191</v>
      </c>
      <c r="D8620" s="270" t="s">
        <v>1528</v>
      </c>
      <c r="E8620" s="277" t="s">
        <v>1534</v>
      </c>
      <c r="F8620" s="279" t="s">
        <v>881</v>
      </c>
    </row>
    <row r="8621" spans="1:6" x14ac:dyDescent="0.3">
      <c r="A8621" s="264" t="str">
        <f t="shared" si="134"/>
        <v>FreetownMA</v>
      </c>
      <c r="B8621" s="269">
        <v>2702</v>
      </c>
      <c r="C8621" s="270" t="s">
        <v>5427</v>
      </c>
      <c r="D8621" s="270" t="s">
        <v>1528</v>
      </c>
      <c r="E8621" s="277" t="s">
        <v>1538</v>
      </c>
      <c r="F8621" s="279" t="s">
        <v>881</v>
      </c>
    </row>
    <row r="8622" spans="1:6" x14ac:dyDescent="0.3">
      <c r="A8622" s="264" t="str">
        <f t="shared" si="134"/>
        <v>West NewburyMA</v>
      </c>
      <c r="B8622" s="269">
        <v>1985</v>
      </c>
      <c r="C8622" s="270" t="s">
        <v>6192</v>
      </c>
      <c r="D8622" s="270" t="s">
        <v>1528</v>
      </c>
      <c r="E8622" s="277" t="s">
        <v>1532</v>
      </c>
      <c r="F8622" s="279" t="s">
        <v>881</v>
      </c>
    </row>
    <row r="8623" spans="1:6" x14ac:dyDescent="0.3">
      <c r="A8623" s="264" t="str">
        <f t="shared" si="134"/>
        <v>TempletonMA</v>
      </c>
      <c r="B8623" s="269">
        <v>1468</v>
      </c>
      <c r="C8623" s="270" t="s">
        <v>2845</v>
      </c>
      <c r="D8623" s="270" t="s">
        <v>1528</v>
      </c>
      <c r="E8623" s="277" t="s">
        <v>1088</v>
      </c>
      <c r="F8623" s="279" t="s">
        <v>881</v>
      </c>
    </row>
    <row r="8624" spans="1:6" x14ac:dyDescent="0.3">
      <c r="A8624" s="264" t="str">
        <f t="shared" si="134"/>
        <v>HubbardstonMA</v>
      </c>
      <c r="B8624" s="269">
        <v>1452</v>
      </c>
      <c r="C8624" s="270" t="s">
        <v>6193</v>
      </c>
      <c r="D8624" s="270" t="s">
        <v>1528</v>
      </c>
      <c r="E8624" s="277" t="s">
        <v>1088</v>
      </c>
      <c r="F8624" s="279" t="s">
        <v>881</v>
      </c>
    </row>
    <row r="8625" spans="1:6" x14ac:dyDescent="0.3">
      <c r="A8625" s="264" t="str">
        <f t="shared" si="134"/>
        <v>NahantMA</v>
      </c>
      <c r="B8625" s="269">
        <v>1908</v>
      </c>
      <c r="C8625" s="270" t="s">
        <v>6194</v>
      </c>
      <c r="D8625" s="270" t="s">
        <v>1528</v>
      </c>
      <c r="E8625" s="277" t="s">
        <v>1532</v>
      </c>
      <c r="F8625" s="279" t="s">
        <v>881</v>
      </c>
    </row>
    <row r="8626" spans="1:6" x14ac:dyDescent="0.3">
      <c r="A8626" s="264" t="str">
        <f t="shared" si="134"/>
        <v>SpringfieldMA</v>
      </c>
      <c r="B8626" s="269">
        <v>1103</v>
      </c>
      <c r="C8626" s="270" t="s">
        <v>1337</v>
      </c>
      <c r="D8626" s="270" t="s">
        <v>1528</v>
      </c>
      <c r="E8626" s="277" t="s">
        <v>1337</v>
      </c>
      <c r="F8626" s="279" t="s">
        <v>881</v>
      </c>
    </row>
    <row r="8627" spans="1:6" x14ac:dyDescent="0.3">
      <c r="A8627" s="264" t="str">
        <f t="shared" si="134"/>
        <v>BostonMA</v>
      </c>
      <c r="B8627" s="269">
        <v>2110</v>
      </c>
      <c r="C8627" s="270" t="s">
        <v>4120</v>
      </c>
      <c r="D8627" s="270" t="s">
        <v>1528</v>
      </c>
      <c r="E8627" s="277" t="s">
        <v>1532</v>
      </c>
      <c r="F8627" s="279" t="s">
        <v>881</v>
      </c>
    </row>
    <row r="8628" spans="1:6" x14ac:dyDescent="0.3">
      <c r="A8628" s="264" t="str">
        <f t="shared" si="134"/>
        <v>PaxtonMA</v>
      </c>
      <c r="B8628" s="269">
        <v>1612</v>
      </c>
      <c r="C8628" s="270" t="s">
        <v>4866</v>
      </c>
      <c r="D8628" s="270" t="s">
        <v>1528</v>
      </c>
      <c r="E8628" s="277" t="s">
        <v>1088</v>
      </c>
      <c r="F8628" s="279" t="s">
        <v>881</v>
      </c>
    </row>
    <row r="8629" spans="1:6" x14ac:dyDescent="0.3">
      <c r="A8629" s="264" t="str">
        <f t="shared" si="134"/>
        <v>BrimfieldMA</v>
      </c>
      <c r="B8629" s="269">
        <v>1010</v>
      </c>
      <c r="C8629" s="270" t="s">
        <v>4921</v>
      </c>
      <c r="D8629" s="270" t="s">
        <v>1528</v>
      </c>
      <c r="E8629" s="277" t="s">
        <v>1337</v>
      </c>
      <c r="F8629" s="279" t="s">
        <v>881</v>
      </c>
    </row>
    <row r="8630" spans="1:6" x14ac:dyDescent="0.3">
      <c r="A8630" s="264" t="str">
        <f t="shared" si="134"/>
        <v>BourneMA</v>
      </c>
      <c r="B8630" s="269">
        <v>2562</v>
      </c>
      <c r="C8630" s="270" t="s">
        <v>6109</v>
      </c>
      <c r="D8630" s="270" t="s">
        <v>1528</v>
      </c>
      <c r="E8630" s="277" t="s">
        <v>1530</v>
      </c>
      <c r="F8630" s="279" t="s">
        <v>881</v>
      </c>
    </row>
    <row r="8631" spans="1:6" x14ac:dyDescent="0.3">
      <c r="A8631" s="264" t="str">
        <f t="shared" si="134"/>
        <v>EssexMA</v>
      </c>
      <c r="B8631" s="269">
        <v>1929</v>
      </c>
      <c r="C8631" s="270" t="s">
        <v>3260</v>
      </c>
      <c r="D8631" s="270" t="s">
        <v>1528</v>
      </c>
      <c r="E8631" s="277" t="s">
        <v>1532</v>
      </c>
      <c r="F8631" s="279" t="s">
        <v>881</v>
      </c>
    </row>
    <row r="8632" spans="1:6" x14ac:dyDescent="0.3">
      <c r="A8632" s="264" t="str">
        <f t="shared" si="134"/>
        <v>DightonMA</v>
      </c>
      <c r="B8632" s="269">
        <v>2764</v>
      </c>
      <c r="C8632" s="270" t="s">
        <v>6195</v>
      </c>
      <c r="D8632" s="270" t="s">
        <v>1528</v>
      </c>
      <c r="E8632" s="277" t="s">
        <v>1538</v>
      </c>
      <c r="F8632" s="279" t="s">
        <v>881</v>
      </c>
    </row>
    <row r="8633" spans="1:6" x14ac:dyDescent="0.3">
      <c r="A8633" s="264" t="str">
        <f t="shared" si="134"/>
        <v>SherbornMA</v>
      </c>
      <c r="B8633" s="269">
        <v>1770</v>
      </c>
      <c r="C8633" s="270" t="s">
        <v>6196</v>
      </c>
      <c r="D8633" s="270" t="s">
        <v>1528</v>
      </c>
      <c r="E8633" s="277" t="s">
        <v>1532</v>
      </c>
      <c r="F8633" s="279" t="s">
        <v>881</v>
      </c>
    </row>
    <row r="8634" spans="1:6" x14ac:dyDescent="0.3">
      <c r="A8634" s="264" t="str">
        <f t="shared" si="134"/>
        <v>DennisMA</v>
      </c>
      <c r="B8634" s="269">
        <v>2670</v>
      </c>
      <c r="C8634" s="270" t="s">
        <v>5660</v>
      </c>
      <c r="D8634" s="270" t="s">
        <v>1528</v>
      </c>
      <c r="E8634" s="277" t="s">
        <v>1530</v>
      </c>
      <c r="F8634" s="279" t="s">
        <v>881</v>
      </c>
    </row>
    <row r="8635" spans="1:6" x14ac:dyDescent="0.3">
      <c r="A8635" s="264" t="str">
        <f t="shared" si="134"/>
        <v>BrookfieldMA</v>
      </c>
      <c r="B8635" s="269">
        <v>1506</v>
      </c>
      <c r="C8635" s="270" t="s">
        <v>3465</v>
      </c>
      <c r="D8635" s="270" t="s">
        <v>1528</v>
      </c>
      <c r="E8635" s="277" t="s">
        <v>1088</v>
      </c>
      <c r="F8635" s="279" t="s">
        <v>881</v>
      </c>
    </row>
    <row r="8636" spans="1:6" x14ac:dyDescent="0.3">
      <c r="A8636" s="264" t="str">
        <f t="shared" si="134"/>
        <v>BarnstableMA</v>
      </c>
      <c r="B8636" s="269">
        <v>2668</v>
      </c>
      <c r="C8636" s="270" t="s">
        <v>6088</v>
      </c>
      <c r="D8636" s="270" t="s">
        <v>1528</v>
      </c>
      <c r="E8636" s="277" t="s">
        <v>1530</v>
      </c>
      <c r="F8636" s="279" t="s">
        <v>881</v>
      </c>
    </row>
    <row r="8637" spans="1:6" x14ac:dyDescent="0.3">
      <c r="A8637" s="264" t="str">
        <f t="shared" si="134"/>
        <v>CheshireMA</v>
      </c>
      <c r="B8637" s="269">
        <v>1225</v>
      </c>
      <c r="C8637" s="270" t="s">
        <v>3452</v>
      </c>
      <c r="D8637" s="270" t="s">
        <v>1528</v>
      </c>
      <c r="E8637" s="277" t="s">
        <v>1536</v>
      </c>
      <c r="F8637" s="279" t="s">
        <v>881</v>
      </c>
    </row>
    <row r="8638" spans="1:6" x14ac:dyDescent="0.3">
      <c r="A8638" s="264" t="str">
        <f t="shared" si="134"/>
        <v>WenhamMA</v>
      </c>
      <c r="B8638" s="269">
        <v>1984</v>
      </c>
      <c r="C8638" s="270" t="s">
        <v>6197</v>
      </c>
      <c r="D8638" s="270" t="s">
        <v>1528</v>
      </c>
      <c r="E8638" s="277" t="s">
        <v>1532</v>
      </c>
      <c r="F8638" s="279" t="s">
        <v>881</v>
      </c>
    </row>
    <row r="8639" spans="1:6" x14ac:dyDescent="0.3">
      <c r="A8639" s="264" t="str">
        <f t="shared" si="134"/>
        <v>FiskdaleMA</v>
      </c>
      <c r="B8639" s="269">
        <v>1518</v>
      </c>
      <c r="C8639" s="270" t="s">
        <v>6198</v>
      </c>
      <c r="D8639" s="270" t="s">
        <v>1528</v>
      </c>
      <c r="E8639" s="277" t="s">
        <v>1088</v>
      </c>
      <c r="F8639" s="279" t="s">
        <v>881</v>
      </c>
    </row>
    <row r="8640" spans="1:6" x14ac:dyDescent="0.3">
      <c r="A8640" s="264" t="str">
        <f t="shared" si="134"/>
        <v>HinsdaleMA</v>
      </c>
      <c r="B8640" s="269">
        <v>1235</v>
      </c>
      <c r="C8640" s="270" t="s">
        <v>4765</v>
      </c>
      <c r="D8640" s="270" t="s">
        <v>1528</v>
      </c>
      <c r="E8640" s="277" t="s">
        <v>1536</v>
      </c>
      <c r="F8640" s="279" t="s">
        <v>881</v>
      </c>
    </row>
    <row r="8641" spans="1:6" x14ac:dyDescent="0.3">
      <c r="A8641" s="264" t="str">
        <f t="shared" si="134"/>
        <v>DightonMA</v>
      </c>
      <c r="B8641" s="269">
        <v>2715</v>
      </c>
      <c r="C8641" s="270" t="s">
        <v>6195</v>
      </c>
      <c r="D8641" s="270" t="s">
        <v>1528</v>
      </c>
      <c r="E8641" s="277" t="s">
        <v>1538</v>
      </c>
      <c r="F8641" s="279" t="s">
        <v>881</v>
      </c>
    </row>
    <row r="8642" spans="1:6" x14ac:dyDescent="0.3">
      <c r="A8642" s="264" t="str">
        <f t="shared" si="134"/>
        <v>HoldenMA</v>
      </c>
      <c r="B8642" s="269">
        <v>1522</v>
      </c>
      <c r="C8642" s="270" t="s">
        <v>5909</v>
      </c>
      <c r="D8642" s="270" t="s">
        <v>1528</v>
      </c>
      <c r="E8642" s="277" t="s">
        <v>1088</v>
      </c>
      <c r="F8642" s="279" t="s">
        <v>881</v>
      </c>
    </row>
    <row r="8643" spans="1:6" x14ac:dyDescent="0.3">
      <c r="A8643" s="264" t="str">
        <f t="shared" si="134"/>
        <v>PrincetonMA</v>
      </c>
      <c r="B8643" s="269">
        <v>1541</v>
      </c>
      <c r="C8643" s="270" t="s">
        <v>1675</v>
      </c>
      <c r="D8643" s="270" t="s">
        <v>1528</v>
      </c>
      <c r="E8643" s="277" t="s">
        <v>1088</v>
      </c>
      <c r="F8643" s="279" t="s">
        <v>881</v>
      </c>
    </row>
    <row r="8644" spans="1:6" x14ac:dyDescent="0.3">
      <c r="A8644" s="264" t="str">
        <f t="shared" ref="A8644:A8707" si="135">CONCATENATE(C8644,D8644)</f>
        <v>BecketMA</v>
      </c>
      <c r="B8644" s="269">
        <v>1223</v>
      </c>
      <c r="C8644" s="270" t="s">
        <v>6199</v>
      </c>
      <c r="D8644" s="270" t="s">
        <v>1528</v>
      </c>
      <c r="E8644" s="277" t="s">
        <v>1536</v>
      </c>
      <c r="F8644" s="279" t="s">
        <v>881</v>
      </c>
    </row>
    <row r="8645" spans="1:6" x14ac:dyDescent="0.3">
      <c r="A8645" s="264" t="str">
        <f t="shared" si="135"/>
        <v>NorthfieldMA</v>
      </c>
      <c r="B8645" s="269">
        <v>1360</v>
      </c>
      <c r="C8645" s="270" t="s">
        <v>6200</v>
      </c>
      <c r="D8645" s="270" t="s">
        <v>1528</v>
      </c>
      <c r="E8645" s="277" t="s">
        <v>1534</v>
      </c>
      <c r="F8645" s="279" t="s">
        <v>881</v>
      </c>
    </row>
    <row r="8646" spans="1:6" x14ac:dyDescent="0.3">
      <c r="A8646" s="264" t="str">
        <f t="shared" si="135"/>
        <v>BerlinMA</v>
      </c>
      <c r="B8646" s="269">
        <v>1503</v>
      </c>
      <c r="C8646" s="270" t="s">
        <v>1815</v>
      </c>
      <c r="D8646" s="270" t="s">
        <v>1528</v>
      </c>
      <c r="E8646" s="277" t="s">
        <v>1088</v>
      </c>
      <c r="F8646" s="279" t="s">
        <v>881</v>
      </c>
    </row>
    <row r="8647" spans="1:6" x14ac:dyDescent="0.3">
      <c r="A8647" s="264" t="str">
        <f t="shared" si="135"/>
        <v>NewtonMA</v>
      </c>
      <c r="B8647" s="269">
        <v>2464</v>
      </c>
      <c r="C8647" s="270" t="s">
        <v>1244</v>
      </c>
      <c r="D8647" s="270" t="s">
        <v>1528</v>
      </c>
      <c r="E8647" s="277" t="s">
        <v>1532</v>
      </c>
      <c r="F8647" s="279" t="s">
        <v>881</v>
      </c>
    </row>
    <row r="8648" spans="1:6" x14ac:dyDescent="0.3">
      <c r="A8648" s="264" t="str">
        <f t="shared" si="135"/>
        <v>LanesboroMA</v>
      </c>
      <c r="B8648" s="269">
        <v>1237</v>
      </c>
      <c r="C8648" s="270" t="s">
        <v>6201</v>
      </c>
      <c r="D8648" s="270" t="s">
        <v>1528</v>
      </c>
      <c r="E8648" s="277" t="s">
        <v>1536</v>
      </c>
      <c r="F8648" s="279" t="s">
        <v>881</v>
      </c>
    </row>
    <row r="8649" spans="1:6" x14ac:dyDescent="0.3">
      <c r="A8649" s="264" t="str">
        <f t="shared" si="135"/>
        <v>ChilmarkMA</v>
      </c>
      <c r="B8649" s="269">
        <v>2535</v>
      </c>
      <c r="C8649" s="270" t="s">
        <v>6202</v>
      </c>
      <c r="D8649" s="270" t="s">
        <v>1528</v>
      </c>
      <c r="E8649" s="277" t="s">
        <v>1540</v>
      </c>
      <c r="F8649" s="279" t="s">
        <v>881</v>
      </c>
    </row>
    <row r="8650" spans="1:6" x14ac:dyDescent="0.3">
      <c r="A8650" s="264" t="str">
        <f t="shared" si="135"/>
        <v>LynnMA</v>
      </c>
      <c r="B8650" s="269">
        <v>1901</v>
      </c>
      <c r="C8650" s="270" t="s">
        <v>6053</v>
      </c>
      <c r="D8650" s="270" t="s">
        <v>1528</v>
      </c>
      <c r="E8650" s="277" t="s">
        <v>1532</v>
      </c>
      <c r="F8650" s="279" t="s">
        <v>881</v>
      </c>
    </row>
    <row r="8651" spans="1:6" x14ac:dyDescent="0.3">
      <c r="A8651" s="264" t="str">
        <f t="shared" si="135"/>
        <v>NewburyMA</v>
      </c>
      <c r="B8651" s="269">
        <v>1922</v>
      </c>
      <c r="C8651" s="270" t="s">
        <v>6190</v>
      </c>
      <c r="D8651" s="270" t="s">
        <v>1528</v>
      </c>
      <c r="E8651" s="277" t="s">
        <v>1532</v>
      </c>
      <c r="F8651" s="279" t="s">
        <v>881</v>
      </c>
    </row>
    <row r="8652" spans="1:6" x14ac:dyDescent="0.3">
      <c r="A8652" s="264" t="str">
        <f t="shared" si="135"/>
        <v>WarrenMA</v>
      </c>
      <c r="B8652" s="269">
        <v>1083</v>
      </c>
      <c r="C8652" s="270" t="s">
        <v>2146</v>
      </c>
      <c r="D8652" s="270" t="s">
        <v>1528</v>
      </c>
      <c r="E8652" s="277" t="s">
        <v>1088</v>
      </c>
      <c r="F8652" s="279" t="s">
        <v>881</v>
      </c>
    </row>
    <row r="8653" spans="1:6" x14ac:dyDescent="0.3">
      <c r="A8653" s="264" t="str">
        <f t="shared" si="135"/>
        <v>BostonMA</v>
      </c>
      <c r="B8653" s="269">
        <v>2199</v>
      </c>
      <c r="C8653" s="270" t="s">
        <v>4120</v>
      </c>
      <c r="D8653" s="270" t="s">
        <v>1528</v>
      </c>
      <c r="E8653" s="277" t="s">
        <v>1532</v>
      </c>
      <c r="F8653" s="279" t="s">
        <v>881</v>
      </c>
    </row>
    <row r="8654" spans="1:6" x14ac:dyDescent="0.3">
      <c r="A8654" s="264" t="str">
        <f t="shared" si="135"/>
        <v>WarehamMA</v>
      </c>
      <c r="B8654" s="269">
        <v>2558</v>
      </c>
      <c r="C8654" s="270" t="s">
        <v>6127</v>
      </c>
      <c r="D8654" s="270" t="s">
        <v>1528</v>
      </c>
      <c r="E8654" s="277" t="s">
        <v>1532</v>
      </c>
      <c r="F8654" s="279" t="s">
        <v>881</v>
      </c>
    </row>
    <row r="8655" spans="1:6" x14ac:dyDescent="0.3">
      <c r="A8655" s="264" t="str">
        <f t="shared" si="135"/>
        <v>AshbyMA</v>
      </c>
      <c r="B8655" s="269">
        <v>1431</v>
      </c>
      <c r="C8655" s="270" t="s">
        <v>6203</v>
      </c>
      <c r="D8655" s="270" t="s">
        <v>1528</v>
      </c>
      <c r="E8655" s="277" t="s">
        <v>1532</v>
      </c>
      <c r="F8655" s="279" t="s">
        <v>881</v>
      </c>
    </row>
    <row r="8656" spans="1:6" x14ac:dyDescent="0.3">
      <c r="A8656" s="264" t="str">
        <f t="shared" si="135"/>
        <v>DunstableMA</v>
      </c>
      <c r="B8656" s="269">
        <v>1827</v>
      </c>
      <c r="C8656" s="270" t="s">
        <v>6204</v>
      </c>
      <c r="D8656" s="270" t="s">
        <v>1528</v>
      </c>
      <c r="E8656" s="277" t="s">
        <v>1532</v>
      </c>
      <c r="F8656" s="279" t="s">
        <v>881</v>
      </c>
    </row>
    <row r="8657" spans="1:6" x14ac:dyDescent="0.3">
      <c r="A8657" s="264" t="str">
        <f t="shared" si="135"/>
        <v>SheffieldMA</v>
      </c>
      <c r="B8657" s="269">
        <v>1257</v>
      </c>
      <c r="C8657" s="270" t="s">
        <v>1187</v>
      </c>
      <c r="D8657" s="270" t="s">
        <v>1528</v>
      </c>
      <c r="E8657" s="277" t="s">
        <v>1536</v>
      </c>
      <c r="F8657" s="279" t="s">
        <v>881</v>
      </c>
    </row>
    <row r="8658" spans="1:6" x14ac:dyDescent="0.3">
      <c r="A8658" s="264" t="str">
        <f t="shared" si="135"/>
        <v>BernardstonMA</v>
      </c>
      <c r="B8658" s="269">
        <v>1337</v>
      </c>
      <c r="C8658" s="270" t="s">
        <v>6205</v>
      </c>
      <c r="D8658" s="270" t="s">
        <v>1528</v>
      </c>
      <c r="E8658" s="277" t="s">
        <v>1534</v>
      </c>
      <c r="F8658" s="279" t="s">
        <v>881</v>
      </c>
    </row>
    <row r="8659" spans="1:6" x14ac:dyDescent="0.3">
      <c r="A8659" s="264" t="str">
        <f t="shared" si="135"/>
        <v>HatfieldMA</v>
      </c>
      <c r="B8659" s="269">
        <v>1038</v>
      </c>
      <c r="C8659" s="270" t="s">
        <v>6206</v>
      </c>
      <c r="D8659" s="270" t="s">
        <v>1528</v>
      </c>
      <c r="E8659" s="277" t="s">
        <v>1337</v>
      </c>
      <c r="F8659" s="279" t="s">
        <v>881</v>
      </c>
    </row>
    <row r="8660" spans="1:6" x14ac:dyDescent="0.3">
      <c r="A8660" s="264" t="str">
        <f t="shared" si="135"/>
        <v>MillvilleMA</v>
      </c>
      <c r="B8660" s="269">
        <v>1529</v>
      </c>
      <c r="C8660" s="270" t="s">
        <v>3125</v>
      </c>
      <c r="D8660" s="270" t="s">
        <v>1528</v>
      </c>
      <c r="E8660" s="277" t="s">
        <v>1088</v>
      </c>
      <c r="F8660" s="279" t="s">
        <v>881</v>
      </c>
    </row>
    <row r="8661" spans="1:6" x14ac:dyDescent="0.3">
      <c r="A8661" s="264" t="str">
        <f t="shared" si="135"/>
        <v>WilliamsburgMA</v>
      </c>
      <c r="B8661" s="269">
        <v>1096</v>
      </c>
      <c r="C8661" s="270" t="s">
        <v>3731</v>
      </c>
      <c r="D8661" s="270" t="s">
        <v>1528</v>
      </c>
      <c r="E8661" s="277" t="s">
        <v>1337</v>
      </c>
      <c r="F8661" s="279" t="s">
        <v>881</v>
      </c>
    </row>
    <row r="8662" spans="1:6" x14ac:dyDescent="0.3">
      <c r="A8662" s="264" t="str">
        <f t="shared" si="135"/>
        <v>HollandMA</v>
      </c>
      <c r="B8662" s="269">
        <v>1521</v>
      </c>
      <c r="C8662" s="270" t="s">
        <v>1590</v>
      </c>
      <c r="D8662" s="270" t="s">
        <v>1528</v>
      </c>
      <c r="E8662" s="277" t="s">
        <v>1337</v>
      </c>
      <c r="F8662" s="279" t="s">
        <v>881</v>
      </c>
    </row>
    <row r="8663" spans="1:6" x14ac:dyDescent="0.3">
      <c r="A8663" s="264" t="str">
        <f t="shared" si="135"/>
        <v>BaldwinvilleMA</v>
      </c>
      <c r="B8663" s="269">
        <v>1436</v>
      </c>
      <c r="C8663" s="270" t="s">
        <v>6207</v>
      </c>
      <c r="D8663" s="270" t="s">
        <v>1528</v>
      </c>
      <c r="E8663" s="277" t="s">
        <v>1088</v>
      </c>
      <c r="F8663" s="279" t="s">
        <v>881</v>
      </c>
    </row>
    <row r="8664" spans="1:6" x14ac:dyDescent="0.3">
      <c r="A8664" s="264" t="str">
        <f t="shared" si="135"/>
        <v>HuntingtonMA</v>
      </c>
      <c r="B8664" s="269">
        <v>1050</v>
      </c>
      <c r="C8664" s="270" t="s">
        <v>1366</v>
      </c>
      <c r="D8664" s="270" t="s">
        <v>1528</v>
      </c>
      <c r="E8664" s="277" t="s">
        <v>1337</v>
      </c>
      <c r="F8664" s="279" t="s">
        <v>881</v>
      </c>
    </row>
    <row r="8665" spans="1:6" x14ac:dyDescent="0.3">
      <c r="A8665" s="264" t="str">
        <f t="shared" si="135"/>
        <v>ChicopeeMA</v>
      </c>
      <c r="B8665" s="269">
        <v>1022</v>
      </c>
      <c r="C8665" s="270" t="s">
        <v>6065</v>
      </c>
      <c r="D8665" s="270" t="s">
        <v>1528</v>
      </c>
      <c r="E8665" s="277" t="s">
        <v>1337</v>
      </c>
      <c r="F8665" s="279" t="s">
        <v>881</v>
      </c>
    </row>
    <row r="8666" spans="1:6" x14ac:dyDescent="0.3">
      <c r="A8666" s="264" t="str">
        <f t="shared" si="135"/>
        <v>OxfordMA</v>
      </c>
      <c r="B8666" s="269">
        <v>1537</v>
      </c>
      <c r="C8666" s="270" t="s">
        <v>1046</v>
      </c>
      <c r="D8666" s="270" t="s">
        <v>1528</v>
      </c>
      <c r="E8666" s="277" t="s">
        <v>1088</v>
      </c>
      <c r="F8666" s="279" t="s">
        <v>881</v>
      </c>
    </row>
    <row r="8667" spans="1:6" x14ac:dyDescent="0.3">
      <c r="A8667" s="264" t="str">
        <f t="shared" si="135"/>
        <v>West TisburyMA</v>
      </c>
      <c r="B8667" s="269">
        <v>2575</v>
      </c>
      <c r="C8667" s="270" t="s">
        <v>6208</v>
      </c>
      <c r="D8667" s="270" t="s">
        <v>1528</v>
      </c>
      <c r="E8667" s="277" t="s">
        <v>1540</v>
      </c>
      <c r="F8667" s="279" t="s">
        <v>881</v>
      </c>
    </row>
    <row r="8668" spans="1:6" x14ac:dyDescent="0.3">
      <c r="A8668" s="264" t="str">
        <f t="shared" si="135"/>
        <v>SpringfieldMA</v>
      </c>
      <c r="B8668" s="269">
        <v>1128</v>
      </c>
      <c r="C8668" s="270" t="s">
        <v>1337</v>
      </c>
      <c r="D8668" s="270" t="s">
        <v>1528</v>
      </c>
      <c r="E8668" s="277" t="s">
        <v>1337</v>
      </c>
      <c r="F8668" s="279" t="s">
        <v>881</v>
      </c>
    </row>
    <row r="8669" spans="1:6" x14ac:dyDescent="0.3">
      <c r="A8669" s="264" t="str">
        <f t="shared" si="135"/>
        <v>BarnstableMA</v>
      </c>
      <c r="B8669" s="269">
        <v>2630</v>
      </c>
      <c r="C8669" s="270" t="s">
        <v>6088</v>
      </c>
      <c r="D8669" s="270" t="s">
        <v>1528</v>
      </c>
      <c r="E8669" s="277" t="s">
        <v>1530</v>
      </c>
      <c r="F8669" s="279" t="s">
        <v>881</v>
      </c>
    </row>
    <row r="8670" spans="1:6" x14ac:dyDescent="0.3">
      <c r="A8670" s="264" t="str">
        <f t="shared" si="135"/>
        <v>PalmerMA</v>
      </c>
      <c r="B8670" s="269">
        <v>1080</v>
      </c>
      <c r="C8670" s="270" t="s">
        <v>899</v>
      </c>
      <c r="D8670" s="270" t="s">
        <v>1528</v>
      </c>
      <c r="E8670" s="277" t="s">
        <v>1337</v>
      </c>
      <c r="F8670" s="279" t="s">
        <v>881</v>
      </c>
    </row>
    <row r="8671" spans="1:6" x14ac:dyDescent="0.3">
      <c r="A8671" s="264" t="str">
        <f t="shared" si="135"/>
        <v>PlymptonMA</v>
      </c>
      <c r="B8671" s="269">
        <v>2367</v>
      </c>
      <c r="C8671" s="270" t="s">
        <v>6209</v>
      </c>
      <c r="D8671" s="270" t="s">
        <v>1528</v>
      </c>
      <c r="E8671" s="277" t="s">
        <v>1532</v>
      </c>
      <c r="F8671" s="279" t="s">
        <v>881</v>
      </c>
    </row>
    <row r="8672" spans="1:6" x14ac:dyDescent="0.3">
      <c r="A8672" s="264" t="str">
        <f t="shared" si="135"/>
        <v>MontagueMA</v>
      </c>
      <c r="B8672" s="269">
        <v>1351</v>
      </c>
      <c r="C8672" s="270" t="s">
        <v>6210</v>
      </c>
      <c r="D8672" s="270" t="s">
        <v>1528</v>
      </c>
      <c r="E8672" s="277" t="s">
        <v>1534</v>
      </c>
      <c r="F8672" s="279" t="s">
        <v>881</v>
      </c>
    </row>
    <row r="8673" spans="1:6" x14ac:dyDescent="0.3">
      <c r="A8673" s="264" t="str">
        <f t="shared" si="135"/>
        <v>TruroMA</v>
      </c>
      <c r="B8673" s="269">
        <v>2666</v>
      </c>
      <c r="C8673" s="270" t="s">
        <v>4424</v>
      </c>
      <c r="D8673" s="270" t="s">
        <v>1528</v>
      </c>
      <c r="E8673" s="277" t="s">
        <v>1530</v>
      </c>
      <c r="F8673" s="279" t="s">
        <v>881</v>
      </c>
    </row>
    <row r="8674" spans="1:6" x14ac:dyDescent="0.3">
      <c r="A8674" s="264" t="str">
        <f t="shared" si="135"/>
        <v>BrocktonMA</v>
      </c>
      <c r="B8674" s="269">
        <v>2303</v>
      </c>
      <c r="C8674" s="270" t="s">
        <v>6044</v>
      </c>
      <c r="D8674" s="270" t="s">
        <v>1528</v>
      </c>
      <c r="E8674" s="277" t="s">
        <v>1532</v>
      </c>
      <c r="F8674" s="279" t="s">
        <v>881</v>
      </c>
    </row>
    <row r="8675" spans="1:6" x14ac:dyDescent="0.3">
      <c r="A8675" s="264" t="str">
        <f t="shared" si="135"/>
        <v>SomersetMA</v>
      </c>
      <c r="B8675" s="269">
        <v>2725</v>
      </c>
      <c r="C8675" s="270" t="s">
        <v>1488</v>
      </c>
      <c r="D8675" s="270" t="s">
        <v>1528</v>
      </c>
      <c r="E8675" s="277" t="s">
        <v>1538</v>
      </c>
      <c r="F8675" s="279" t="s">
        <v>881</v>
      </c>
    </row>
    <row r="8676" spans="1:6" x14ac:dyDescent="0.3">
      <c r="A8676" s="264" t="str">
        <f t="shared" si="135"/>
        <v>LawrenceMA</v>
      </c>
      <c r="B8676" s="269">
        <v>1842</v>
      </c>
      <c r="C8676" s="270" t="s">
        <v>1428</v>
      </c>
      <c r="D8676" s="270" t="s">
        <v>1528</v>
      </c>
      <c r="E8676" s="277" t="s">
        <v>1532</v>
      </c>
      <c r="F8676" s="279" t="s">
        <v>881</v>
      </c>
    </row>
    <row r="8677" spans="1:6" x14ac:dyDescent="0.3">
      <c r="A8677" s="264" t="str">
        <f t="shared" si="135"/>
        <v>West HarwichMA</v>
      </c>
      <c r="B8677" s="269">
        <v>2671</v>
      </c>
      <c r="C8677" s="270" t="s">
        <v>6211</v>
      </c>
      <c r="D8677" s="270" t="s">
        <v>1528</v>
      </c>
      <c r="E8677" s="277" t="s">
        <v>1530</v>
      </c>
      <c r="F8677" s="279" t="s">
        <v>881</v>
      </c>
    </row>
    <row r="8678" spans="1:6" x14ac:dyDescent="0.3">
      <c r="A8678" s="264" t="str">
        <f t="shared" si="135"/>
        <v>WorcesterMA</v>
      </c>
      <c r="B8678" s="269">
        <v>1613</v>
      </c>
      <c r="C8678" s="270" t="s">
        <v>1088</v>
      </c>
      <c r="D8678" s="270" t="s">
        <v>1528</v>
      </c>
      <c r="E8678" s="277" t="s">
        <v>1088</v>
      </c>
      <c r="F8678" s="279" t="s">
        <v>881</v>
      </c>
    </row>
    <row r="8679" spans="1:6" x14ac:dyDescent="0.3">
      <c r="A8679" s="264" t="str">
        <f t="shared" si="135"/>
        <v>StockbridgeMA</v>
      </c>
      <c r="B8679" s="269">
        <v>1262</v>
      </c>
      <c r="C8679" s="270" t="s">
        <v>3952</v>
      </c>
      <c r="D8679" s="270" t="s">
        <v>1528</v>
      </c>
      <c r="E8679" s="277" t="s">
        <v>1536</v>
      </c>
      <c r="F8679" s="279" t="s">
        <v>881</v>
      </c>
    </row>
    <row r="8680" spans="1:6" x14ac:dyDescent="0.3">
      <c r="A8680" s="264" t="str">
        <f t="shared" si="135"/>
        <v>East BrookfieldMA</v>
      </c>
      <c r="B8680" s="269">
        <v>1515</v>
      </c>
      <c r="C8680" s="270" t="s">
        <v>6212</v>
      </c>
      <c r="D8680" s="270" t="s">
        <v>1528</v>
      </c>
      <c r="E8680" s="277" t="s">
        <v>1088</v>
      </c>
      <c r="F8680" s="279" t="s">
        <v>881</v>
      </c>
    </row>
    <row r="8681" spans="1:6" x14ac:dyDescent="0.3">
      <c r="A8681" s="264" t="str">
        <f t="shared" si="135"/>
        <v>ChathamMA</v>
      </c>
      <c r="B8681" s="269">
        <v>2650</v>
      </c>
      <c r="C8681" s="270" t="s">
        <v>4771</v>
      </c>
      <c r="D8681" s="270" t="s">
        <v>1528</v>
      </c>
      <c r="E8681" s="277" t="s">
        <v>1530</v>
      </c>
      <c r="F8681" s="279" t="s">
        <v>881</v>
      </c>
    </row>
    <row r="8682" spans="1:6" x14ac:dyDescent="0.3">
      <c r="A8682" s="264" t="str">
        <f t="shared" si="135"/>
        <v>TollandMA</v>
      </c>
      <c r="B8682" s="269">
        <v>1034</v>
      </c>
      <c r="C8682" s="270" t="s">
        <v>3476</v>
      </c>
      <c r="D8682" s="270" t="s">
        <v>1528</v>
      </c>
      <c r="E8682" s="277" t="s">
        <v>1337</v>
      </c>
      <c r="F8682" s="279" t="s">
        <v>881</v>
      </c>
    </row>
    <row r="8683" spans="1:6" x14ac:dyDescent="0.3">
      <c r="A8683" s="264" t="str">
        <f t="shared" si="135"/>
        <v>Woods HoleMA</v>
      </c>
      <c r="B8683" s="269">
        <v>2543</v>
      </c>
      <c r="C8683" s="270" t="s">
        <v>6213</v>
      </c>
      <c r="D8683" s="270" t="s">
        <v>1528</v>
      </c>
      <c r="E8683" s="277" t="s">
        <v>1530</v>
      </c>
      <c r="F8683" s="279" t="s">
        <v>881</v>
      </c>
    </row>
    <row r="8684" spans="1:6" x14ac:dyDescent="0.3">
      <c r="A8684" s="264" t="str">
        <f t="shared" si="135"/>
        <v>NorthamptonMA</v>
      </c>
      <c r="B8684" s="269">
        <v>1053</v>
      </c>
      <c r="C8684" s="270" t="s">
        <v>6095</v>
      </c>
      <c r="D8684" s="270" t="s">
        <v>1528</v>
      </c>
      <c r="E8684" s="277" t="s">
        <v>1337</v>
      </c>
      <c r="F8684" s="279" t="s">
        <v>881</v>
      </c>
    </row>
    <row r="8685" spans="1:6" x14ac:dyDescent="0.3">
      <c r="A8685" s="264" t="str">
        <f t="shared" si="135"/>
        <v>LeicesterMA</v>
      </c>
      <c r="B8685" s="269">
        <v>1542</v>
      </c>
      <c r="C8685" s="270" t="s">
        <v>6170</v>
      </c>
      <c r="D8685" s="270" t="s">
        <v>1528</v>
      </c>
      <c r="E8685" s="277" t="s">
        <v>1088</v>
      </c>
      <c r="F8685" s="279" t="s">
        <v>881</v>
      </c>
    </row>
    <row r="8686" spans="1:6" x14ac:dyDescent="0.3">
      <c r="A8686" s="264" t="str">
        <f t="shared" si="135"/>
        <v>LeicesterMA</v>
      </c>
      <c r="B8686" s="269">
        <v>1611</v>
      </c>
      <c r="C8686" s="270" t="s">
        <v>6170</v>
      </c>
      <c r="D8686" s="270" t="s">
        <v>1528</v>
      </c>
      <c r="E8686" s="277" t="s">
        <v>1088</v>
      </c>
      <c r="F8686" s="279" t="s">
        <v>881</v>
      </c>
    </row>
    <row r="8687" spans="1:6" x14ac:dyDescent="0.3">
      <c r="A8687" s="264" t="str">
        <f t="shared" si="135"/>
        <v>ChathamMA</v>
      </c>
      <c r="B8687" s="269">
        <v>2659</v>
      </c>
      <c r="C8687" s="270" t="s">
        <v>4771</v>
      </c>
      <c r="D8687" s="270" t="s">
        <v>1528</v>
      </c>
      <c r="E8687" s="277" t="s">
        <v>1530</v>
      </c>
      <c r="F8687" s="279" t="s">
        <v>881</v>
      </c>
    </row>
    <row r="8688" spans="1:6" x14ac:dyDescent="0.3">
      <c r="A8688" s="264" t="str">
        <f t="shared" si="135"/>
        <v>TruroMA</v>
      </c>
      <c r="B8688" s="269">
        <v>2652</v>
      </c>
      <c r="C8688" s="270" t="s">
        <v>4424</v>
      </c>
      <c r="D8688" s="270" t="s">
        <v>1528</v>
      </c>
      <c r="E8688" s="277" t="s">
        <v>1530</v>
      </c>
      <c r="F8688" s="279" t="s">
        <v>881</v>
      </c>
    </row>
    <row r="8689" spans="1:6" x14ac:dyDescent="0.3">
      <c r="A8689" s="264" t="str">
        <f t="shared" si="135"/>
        <v>West StockbridgeMA</v>
      </c>
      <c r="B8689" s="269">
        <v>1236</v>
      </c>
      <c r="C8689" s="270" t="s">
        <v>6214</v>
      </c>
      <c r="D8689" s="270" t="s">
        <v>1528</v>
      </c>
      <c r="E8689" s="277" t="s">
        <v>1536</v>
      </c>
      <c r="F8689" s="279" t="s">
        <v>881</v>
      </c>
    </row>
    <row r="8690" spans="1:6" x14ac:dyDescent="0.3">
      <c r="A8690" s="264" t="str">
        <f t="shared" si="135"/>
        <v>LeverettMA</v>
      </c>
      <c r="B8690" s="269">
        <v>1054</v>
      </c>
      <c r="C8690" s="270" t="s">
        <v>6215</v>
      </c>
      <c r="D8690" s="270" t="s">
        <v>1528</v>
      </c>
      <c r="E8690" s="277" t="s">
        <v>1534</v>
      </c>
      <c r="F8690" s="279" t="s">
        <v>881</v>
      </c>
    </row>
    <row r="8691" spans="1:6" x14ac:dyDescent="0.3">
      <c r="A8691" s="264" t="str">
        <f t="shared" si="135"/>
        <v>West StockbridgeMA</v>
      </c>
      <c r="B8691" s="269">
        <v>1266</v>
      </c>
      <c r="C8691" s="270" t="s">
        <v>6214</v>
      </c>
      <c r="D8691" s="270" t="s">
        <v>1528</v>
      </c>
      <c r="E8691" s="277" t="s">
        <v>1536</v>
      </c>
      <c r="F8691" s="279" t="s">
        <v>881</v>
      </c>
    </row>
    <row r="8692" spans="1:6" x14ac:dyDescent="0.3">
      <c r="A8692" s="264" t="str">
        <f t="shared" si="135"/>
        <v>North AttleboroMA</v>
      </c>
      <c r="B8692" s="269">
        <v>2763</v>
      </c>
      <c r="C8692" s="270" t="s">
        <v>6075</v>
      </c>
      <c r="D8692" s="270" t="s">
        <v>1528</v>
      </c>
      <c r="E8692" s="277" t="s">
        <v>1538</v>
      </c>
      <c r="F8692" s="279" t="s">
        <v>881</v>
      </c>
    </row>
    <row r="8693" spans="1:6" x14ac:dyDescent="0.3">
      <c r="A8693" s="264" t="str">
        <f t="shared" si="135"/>
        <v>DennisMA</v>
      </c>
      <c r="B8693" s="269">
        <v>2641</v>
      </c>
      <c r="C8693" s="270" t="s">
        <v>5660</v>
      </c>
      <c r="D8693" s="270" t="s">
        <v>1528</v>
      </c>
      <c r="E8693" s="277" t="s">
        <v>1530</v>
      </c>
      <c r="F8693" s="279" t="s">
        <v>881</v>
      </c>
    </row>
    <row r="8694" spans="1:6" x14ac:dyDescent="0.3">
      <c r="A8694" s="264" t="str">
        <f t="shared" si="135"/>
        <v>WalesMA</v>
      </c>
      <c r="B8694" s="269">
        <v>1081</v>
      </c>
      <c r="C8694" s="270" t="s">
        <v>6216</v>
      </c>
      <c r="D8694" s="270" t="s">
        <v>1528</v>
      </c>
      <c r="E8694" s="277" t="s">
        <v>1337</v>
      </c>
      <c r="F8694" s="279" t="s">
        <v>881</v>
      </c>
    </row>
    <row r="8695" spans="1:6" x14ac:dyDescent="0.3">
      <c r="A8695" s="264" t="str">
        <f t="shared" si="135"/>
        <v>TownsendMA</v>
      </c>
      <c r="B8695" s="269">
        <v>1474</v>
      </c>
      <c r="C8695" s="270" t="s">
        <v>3559</v>
      </c>
      <c r="D8695" s="270" t="s">
        <v>1528</v>
      </c>
      <c r="E8695" s="277" t="s">
        <v>1532</v>
      </c>
      <c r="F8695" s="279" t="s">
        <v>881</v>
      </c>
    </row>
    <row r="8696" spans="1:6" x14ac:dyDescent="0.3">
      <c r="A8696" s="264" t="str">
        <f t="shared" si="135"/>
        <v>OakhamMA</v>
      </c>
      <c r="B8696" s="269">
        <v>1068</v>
      </c>
      <c r="C8696" s="270" t="s">
        <v>6217</v>
      </c>
      <c r="D8696" s="270" t="s">
        <v>1528</v>
      </c>
      <c r="E8696" s="277" t="s">
        <v>1088</v>
      </c>
      <c r="F8696" s="279" t="s">
        <v>881</v>
      </c>
    </row>
    <row r="8697" spans="1:6" x14ac:dyDescent="0.3">
      <c r="A8697" s="264" t="str">
        <f t="shared" si="135"/>
        <v>ColrainMA</v>
      </c>
      <c r="B8697" s="269">
        <v>1340</v>
      </c>
      <c r="C8697" s="270" t="s">
        <v>6218</v>
      </c>
      <c r="D8697" s="270" t="s">
        <v>1528</v>
      </c>
      <c r="E8697" s="277" t="s">
        <v>1534</v>
      </c>
      <c r="F8697" s="279" t="s">
        <v>881</v>
      </c>
    </row>
    <row r="8698" spans="1:6" x14ac:dyDescent="0.3">
      <c r="A8698" s="264" t="str">
        <f t="shared" si="135"/>
        <v>AshfieldMA</v>
      </c>
      <c r="B8698" s="269">
        <v>1330</v>
      </c>
      <c r="C8698" s="270" t="s">
        <v>6219</v>
      </c>
      <c r="D8698" s="270" t="s">
        <v>1528</v>
      </c>
      <c r="E8698" s="277" t="s">
        <v>1534</v>
      </c>
      <c r="F8698" s="279" t="s">
        <v>881</v>
      </c>
    </row>
    <row r="8699" spans="1:6" x14ac:dyDescent="0.3">
      <c r="A8699" s="264" t="str">
        <f t="shared" si="135"/>
        <v>PittsfieldMA</v>
      </c>
      <c r="B8699" s="269">
        <v>1202</v>
      </c>
      <c r="C8699" s="270" t="s">
        <v>1536</v>
      </c>
      <c r="D8699" s="270" t="s">
        <v>1528</v>
      </c>
      <c r="E8699" s="277" t="s">
        <v>1536</v>
      </c>
      <c r="F8699" s="279" t="s">
        <v>881</v>
      </c>
    </row>
    <row r="8700" spans="1:6" x14ac:dyDescent="0.3">
      <c r="A8700" s="264" t="str">
        <f t="shared" si="135"/>
        <v>ConwayMA</v>
      </c>
      <c r="B8700" s="269">
        <v>1341</v>
      </c>
      <c r="C8700" s="270" t="s">
        <v>1688</v>
      </c>
      <c r="D8700" s="270" t="s">
        <v>1528</v>
      </c>
      <c r="E8700" s="277" t="s">
        <v>1534</v>
      </c>
      <c r="F8700" s="279" t="s">
        <v>881</v>
      </c>
    </row>
    <row r="8701" spans="1:6" x14ac:dyDescent="0.3">
      <c r="A8701" s="264" t="str">
        <f t="shared" si="135"/>
        <v>CharlemontMA</v>
      </c>
      <c r="B8701" s="269">
        <v>1339</v>
      </c>
      <c r="C8701" s="270" t="s">
        <v>6220</v>
      </c>
      <c r="D8701" s="270" t="s">
        <v>1528</v>
      </c>
      <c r="E8701" s="277" t="s">
        <v>1534</v>
      </c>
      <c r="F8701" s="279" t="s">
        <v>881</v>
      </c>
    </row>
    <row r="8702" spans="1:6" x14ac:dyDescent="0.3">
      <c r="A8702" s="264" t="str">
        <f t="shared" si="135"/>
        <v>NewtonMA</v>
      </c>
      <c r="B8702" s="269">
        <v>2462</v>
      </c>
      <c r="C8702" s="270" t="s">
        <v>1244</v>
      </c>
      <c r="D8702" s="270" t="s">
        <v>1528</v>
      </c>
      <c r="E8702" s="277" t="s">
        <v>1532</v>
      </c>
      <c r="F8702" s="279" t="s">
        <v>881</v>
      </c>
    </row>
    <row r="8703" spans="1:6" x14ac:dyDescent="0.3">
      <c r="A8703" s="264" t="str">
        <f t="shared" si="135"/>
        <v>ErvingMA</v>
      </c>
      <c r="B8703" s="269">
        <v>1344</v>
      </c>
      <c r="C8703" s="270" t="s">
        <v>6221</v>
      </c>
      <c r="D8703" s="270" t="s">
        <v>1528</v>
      </c>
      <c r="E8703" s="277" t="s">
        <v>1534</v>
      </c>
      <c r="F8703" s="279" t="s">
        <v>881</v>
      </c>
    </row>
    <row r="8704" spans="1:6" x14ac:dyDescent="0.3">
      <c r="A8704" s="264" t="str">
        <f t="shared" si="135"/>
        <v>WilliamsburgMA</v>
      </c>
      <c r="B8704" s="269">
        <v>1039</v>
      </c>
      <c r="C8704" s="270" t="s">
        <v>3731</v>
      </c>
      <c r="D8704" s="270" t="s">
        <v>1528</v>
      </c>
      <c r="E8704" s="277" t="s">
        <v>1337</v>
      </c>
      <c r="F8704" s="279" t="s">
        <v>881</v>
      </c>
    </row>
    <row r="8705" spans="1:6" x14ac:dyDescent="0.3">
      <c r="A8705" s="264" t="str">
        <f t="shared" si="135"/>
        <v>ShutesburyMA</v>
      </c>
      <c r="B8705" s="269">
        <v>1072</v>
      </c>
      <c r="C8705" s="270" t="s">
        <v>6222</v>
      </c>
      <c r="D8705" s="270" t="s">
        <v>1528</v>
      </c>
      <c r="E8705" s="277" t="s">
        <v>1534</v>
      </c>
      <c r="F8705" s="279" t="s">
        <v>881</v>
      </c>
    </row>
    <row r="8706" spans="1:6" x14ac:dyDescent="0.3">
      <c r="A8706" s="264" t="str">
        <f t="shared" si="135"/>
        <v>RussellMA</v>
      </c>
      <c r="B8706" s="269">
        <v>1071</v>
      </c>
      <c r="C8706" s="270" t="s">
        <v>2127</v>
      </c>
      <c r="D8706" s="270" t="s">
        <v>1528</v>
      </c>
      <c r="E8706" s="277" t="s">
        <v>1337</v>
      </c>
      <c r="F8706" s="279" t="s">
        <v>881</v>
      </c>
    </row>
    <row r="8707" spans="1:6" x14ac:dyDescent="0.3">
      <c r="A8707" s="264" t="str">
        <f t="shared" si="135"/>
        <v>RichmondMA</v>
      </c>
      <c r="B8707" s="269">
        <v>1254</v>
      </c>
      <c r="C8707" s="270" t="s">
        <v>1393</v>
      </c>
      <c r="D8707" s="270" t="s">
        <v>1528</v>
      </c>
      <c r="E8707" s="277" t="s">
        <v>1536</v>
      </c>
      <c r="F8707" s="279" t="s">
        <v>881</v>
      </c>
    </row>
    <row r="8708" spans="1:6" x14ac:dyDescent="0.3">
      <c r="A8708" s="264" t="str">
        <f t="shared" ref="A8708:A8771" si="136">CONCATENATE(C8708,D8708)</f>
        <v>OtisMA</v>
      </c>
      <c r="B8708" s="269">
        <v>1253</v>
      </c>
      <c r="C8708" s="270" t="s">
        <v>6032</v>
      </c>
      <c r="D8708" s="270" t="s">
        <v>1528</v>
      </c>
      <c r="E8708" s="277" t="s">
        <v>1536</v>
      </c>
      <c r="F8708" s="279" t="s">
        <v>881</v>
      </c>
    </row>
    <row r="8709" spans="1:6" x14ac:dyDescent="0.3">
      <c r="A8709" s="264" t="str">
        <f t="shared" si="136"/>
        <v>WorthingtonMA</v>
      </c>
      <c r="B8709" s="269">
        <v>1098</v>
      </c>
      <c r="C8709" s="270" t="s">
        <v>1665</v>
      </c>
      <c r="D8709" s="270" t="s">
        <v>1528</v>
      </c>
      <c r="E8709" s="277" t="s">
        <v>1337</v>
      </c>
      <c r="F8709" s="279" t="s">
        <v>881</v>
      </c>
    </row>
    <row r="8710" spans="1:6" x14ac:dyDescent="0.3">
      <c r="A8710" s="264" t="str">
        <f t="shared" si="136"/>
        <v>GillMA</v>
      </c>
      <c r="B8710" s="269">
        <v>1354</v>
      </c>
      <c r="C8710" s="270" t="s">
        <v>3380</v>
      </c>
      <c r="D8710" s="270" t="s">
        <v>1528</v>
      </c>
      <c r="E8710" s="277" t="s">
        <v>1534</v>
      </c>
      <c r="F8710" s="279" t="s">
        <v>881</v>
      </c>
    </row>
    <row r="8711" spans="1:6" x14ac:dyDescent="0.3">
      <c r="A8711" s="264" t="str">
        <f t="shared" si="136"/>
        <v>DeerfieldMA</v>
      </c>
      <c r="B8711" s="269">
        <v>1342</v>
      </c>
      <c r="C8711" s="270" t="s">
        <v>4722</v>
      </c>
      <c r="D8711" s="270" t="s">
        <v>1528</v>
      </c>
      <c r="E8711" s="277" t="s">
        <v>1534</v>
      </c>
      <c r="F8711" s="279" t="s">
        <v>881</v>
      </c>
    </row>
    <row r="8712" spans="1:6" x14ac:dyDescent="0.3">
      <c r="A8712" s="264" t="str">
        <f t="shared" si="136"/>
        <v>ChesterMA</v>
      </c>
      <c r="B8712" s="269">
        <v>1011</v>
      </c>
      <c r="C8712" s="270" t="s">
        <v>2017</v>
      </c>
      <c r="D8712" s="270" t="s">
        <v>1528</v>
      </c>
      <c r="E8712" s="277" t="s">
        <v>1337</v>
      </c>
      <c r="F8712" s="279" t="s">
        <v>881</v>
      </c>
    </row>
    <row r="8713" spans="1:6" x14ac:dyDescent="0.3">
      <c r="A8713" s="264" t="str">
        <f t="shared" si="136"/>
        <v>WarrenMA</v>
      </c>
      <c r="B8713" s="269">
        <v>1092</v>
      </c>
      <c r="C8713" s="270" t="s">
        <v>2146</v>
      </c>
      <c r="D8713" s="270" t="s">
        <v>1528</v>
      </c>
      <c r="E8713" s="277" t="s">
        <v>1088</v>
      </c>
      <c r="F8713" s="279" t="s">
        <v>881</v>
      </c>
    </row>
    <row r="8714" spans="1:6" x14ac:dyDescent="0.3">
      <c r="A8714" s="264" t="str">
        <f t="shared" si="136"/>
        <v>MontereyMA</v>
      </c>
      <c r="B8714" s="269">
        <v>1245</v>
      </c>
      <c r="C8714" s="270" t="s">
        <v>2632</v>
      </c>
      <c r="D8714" s="270" t="s">
        <v>1528</v>
      </c>
      <c r="E8714" s="277" t="s">
        <v>1536</v>
      </c>
      <c r="F8714" s="279" t="s">
        <v>881</v>
      </c>
    </row>
    <row r="8715" spans="1:6" x14ac:dyDescent="0.3">
      <c r="A8715" s="264" t="str">
        <f t="shared" si="136"/>
        <v>BlandfordMA</v>
      </c>
      <c r="B8715" s="269">
        <v>1008</v>
      </c>
      <c r="C8715" s="270" t="s">
        <v>6223</v>
      </c>
      <c r="D8715" s="270" t="s">
        <v>1528</v>
      </c>
      <c r="E8715" s="277" t="s">
        <v>1337</v>
      </c>
      <c r="F8715" s="279" t="s">
        <v>881</v>
      </c>
    </row>
    <row r="8716" spans="1:6" x14ac:dyDescent="0.3">
      <c r="A8716" s="264" t="str">
        <f t="shared" si="136"/>
        <v>HardwickMA</v>
      </c>
      <c r="B8716" s="269">
        <v>1031</v>
      </c>
      <c r="C8716" s="270" t="s">
        <v>6224</v>
      </c>
      <c r="D8716" s="270" t="s">
        <v>1528</v>
      </c>
      <c r="E8716" s="277" t="s">
        <v>1088</v>
      </c>
      <c r="F8716" s="279" t="s">
        <v>881</v>
      </c>
    </row>
    <row r="8717" spans="1:6" x14ac:dyDescent="0.3">
      <c r="A8717" s="264" t="str">
        <f t="shared" si="136"/>
        <v>PetershamMA</v>
      </c>
      <c r="B8717" s="269">
        <v>1366</v>
      </c>
      <c r="C8717" s="270" t="s">
        <v>6225</v>
      </c>
      <c r="D8717" s="270" t="s">
        <v>1528</v>
      </c>
      <c r="E8717" s="277" t="s">
        <v>1088</v>
      </c>
      <c r="F8717" s="279" t="s">
        <v>881</v>
      </c>
    </row>
    <row r="8718" spans="1:6" x14ac:dyDescent="0.3">
      <c r="A8718" s="264" t="str">
        <f t="shared" si="136"/>
        <v>Mount WashingtonMA</v>
      </c>
      <c r="B8718" s="269">
        <v>1258</v>
      </c>
      <c r="C8718" s="270" t="s">
        <v>5692</v>
      </c>
      <c r="D8718" s="270" t="s">
        <v>1528</v>
      </c>
      <c r="E8718" s="277" t="s">
        <v>1536</v>
      </c>
      <c r="F8718" s="279" t="s">
        <v>881</v>
      </c>
    </row>
    <row r="8719" spans="1:6" x14ac:dyDescent="0.3">
      <c r="A8719" s="264" t="str">
        <f t="shared" si="136"/>
        <v>CummingtonMA</v>
      </c>
      <c r="B8719" s="269">
        <v>1026</v>
      </c>
      <c r="C8719" s="270" t="s">
        <v>6226</v>
      </c>
      <c r="D8719" s="270" t="s">
        <v>1528</v>
      </c>
      <c r="E8719" s="277" t="s">
        <v>1337</v>
      </c>
      <c r="F8719" s="279" t="s">
        <v>881</v>
      </c>
    </row>
    <row r="8720" spans="1:6" x14ac:dyDescent="0.3">
      <c r="A8720" s="264" t="str">
        <f t="shared" si="136"/>
        <v>BarnstableMA</v>
      </c>
      <c r="B8720" s="269">
        <v>2672</v>
      </c>
      <c r="C8720" s="270" t="s">
        <v>6088</v>
      </c>
      <c r="D8720" s="270" t="s">
        <v>1528</v>
      </c>
      <c r="E8720" s="277" t="s">
        <v>1530</v>
      </c>
      <c r="F8720" s="279" t="s">
        <v>881</v>
      </c>
    </row>
    <row r="8721" spans="1:6" x14ac:dyDescent="0.3">
      <c r="A8721" s="264" t="str">
        <f t="shared" si="136"/>
        <v>BourneMA</v>
      </c>
      <c r="B8721" s="269">
        <v>2534</v>
      </c>
      <c r="C8721" s="270" t="s">
        <v>6109</v>
      </c>
      <c r="D8721" s="270" t="s">
        <v>1528</v>
      </c>
      <c r="E8721" s="277" t="s">
        <v>1530</v>
      </c>
      <c r="F8721" s="279" t="s">
        <v>881</v>
      </c>
    </row>
    <row r="8722" spans="1:6" x14ac:dyDescent="0.3">
      <c r="A8722" s="264" t="str">
        <f t="shared" si="136"/>
        <v>RoyalstonMA</v>
      </c>
      <c r="B8722" s="269">
        <v>1368</v>
      </c>
      <c r="C8722" s="270" t="s">
        <v>6227</v>
      </c>
      <c r="D8722" s="270" t="s">
        <v>1528</v>
      </c>
      <c r="E8722" s="277" t="s">
        <v>1088</v>
      </c>
      <c r="F8722" s="279" t="s">
        <v>881</v>
      </c>
    </row>
    <row r="8723" spans="1:6" x14ac:dyDescent="0.3">
      <c r="A8723" s="264" t="str">
        <f t="shared" si="136"/>
        <v>ScituateMA</v>
      </c>
      <c r="B8723" s="269">
        <v>2047</v>
      </c>
      <c r="C8723" s="270" t="s">
        <v>6092</v>
      </c>
      <c r="D8723" s="270" t="s">
        <v>1528</v>
      </c>
      <c r="E8723" s="277" t="s">
        <v>1532</v>
      </c>
      <c r="F8723" s="279" t="s">
        <v>881</v>
      </c>
    </row>
    <row r="8724" spans="1:6" x14ac:dyDescent="0.3">
      <c r="A8724" s="264" t="str">
        <f t="shared" si="136"/>
        <v>OtisMA</v>
      </c>
      <c r="B8724" s="269">
        <v>1029</v>
      </c>
      <c r="C8724" s="270" t="s">
        <v>6032</v>
      </c>
      <c r="D8724" s="270" t="s">
        <v>1528</v>
      </c>
      <c r="E8724" s="277" t="s">
        <v>1536</v>
      </c>
      <c r="F8724" s="279" t="s">
        <v>881</v>
      </c>
    </row>
    <row r="8725" spans="1:6" x14ac:dyDescent="0.3">
      <c r="A8725" s="264" t="str">
        <f t="shared" si="136"/>
        <v>WalthamMA</v>
      </c>
      <c r="B8725" s="269">
        <v>2454</v>
      </c>
      <c r="C8725" s="270" t="s">
        <v>6066</v>
      </c>
      <c r="D8725" s="270" t="s">
        <v>1528</v>
      </c>
      <c r="E8725" s="277" t="s">
        <v>1532</v>
      </c>
      <c r="F8725" s="279" t="s">
        <v>881</v>
      </c>
    </row>
    <row r="8726" spans="1:6" x14ac:dyDescent="0.3">
      <c r="A8726" s="264" t="str">
        <f t="shared" si="136"/>
        <v>New BraintreeMA</v>
      </c>
      <c r="B8726" s="269">
        <v>1531</v>
      </c>
      <c r="C8726" s="270" t="s">
        <v>6228</v>
      </c>
      <c r="D8726" s="270" t="s">
        <v>1528</v>
      </c>
      <c r="E8726" s="277" t="s">
        <v>1088</v>
      </c>
      <c r="F8726" s="279" t="s">
        <v>881</v>
      </c>
    </row>
    <row r="8727" spans="1:6" x14ac:dyDescent="0.3">
      <c r="A8727" s="264" t="str">
        <f t="shared" si="136"/>
        <v>SandisfieldMA</v>
      </c>
      <c r="B8727" s="269">
        <v>1255</v>
      </c>
      <c r="C8727" s="270" t="s">
        <v>6229</v>
      </c>
      <c r="D8727" s="270" t="s">
        <v>1528</v>
      </c>
      <c r="E8727" s="277" t="s">
        <v>1536</v>
      </c>
      <c r="F8727" s="279" t="s">
        <v>881</v>
      </c>
    </row>
    <row r="8728" spans="1:6" x14ac:dyDescent="0.3">
      <c r="A8728" s="264" t="str">
        <f t="shared" si="136"/>
        <v>Fall RiverMA</v>
      </c>
      <c r="B8728" s="269">
        <v>2722</v>
      </c>
      <c r="C8728" s="270" t="s">
        <v>6064</v>
      </c>
      <c r="D8728" s="270" t="s">
        <v>1528</v>
      </c>
      <c r="E8728" s="277" t="s">
        <v>1538</v>
      </c>
      <c r="F8728" s="279" t="s">
        <v>881</v>
      </c>
    </row>
    <row r="8729" spans="1:6" x14ac:dyDescent="0.3">
      <c r="A8729" s="264" t="str">
        <f t="shared" si="136"/>
        <v>New SalemMA</v>
      </c>
      <c r="B8729" s="269">
        <v>1355</v>
      </c>
      <c r="C8729" s="270" t="s">
        <v>6230</v>
      </c>
      <c r="D8729" s="270" t="s">
        <v>1528</v>
      </c>
      <c r="E8729" s="277" t="s">
        <v>1534</v>
      </c>
      <c r="F8729" s="279" t="s">
        <v>881</v>
      </c>
    </row>
    <row r="8730" spans="1:6" x14ac:dyDescent="0.3">
      <c r="A8730" s="264" t="str">
        <f t="shared" si="136"/>
        <v>WalpoleMA</v>
      </c>
      <c r="B8730" s="269">
        <v>2071</v>
      </c>
      <c r="C8730" s="270" t="s">
        <v>6094</v>
      </c>
      <c r="D8730" s="270" t="s">
        <v>1528</v>
      </c>
      <c r="E8730" s="277" t="s">
        <v>1532</v>
      </c>
      <c r="F8730" s="279" t="s">
        <v>881</v>
      </c>
    </row>
    <row r="8731" spans="1:6" x14ac:dyDescent="0.3">
      <c r="A8731" s="264" t="str">
        <f t="shared" si="136"/>
        <v>WendellMA</v>
      </c>
      <c r="B8731" s="269">
        <v>1379</v>
      </c>
      <c r="C8731" s="270" t="s">
        <v>6231</v>
      </c>
      <c r="D8731" s="270" t="s">
        <v>1528</v>
      </c>
      <c r="E8731" s="277" t="s">
        <v>1534</v>
      </c>
      <c r="F8731" s="279" t="s">
        <v>881</v>
      </c>
    </row>
    <row r="8732" spans="1:6" x14ac:dyDescent="0.3">
      <c r="A8732" s="264" t="str">
        <f t="shared" si="136"/>
        <v>BourneMA</v>
      </c>
      <c r="B8732" s="269">
        <v>2561</v>
      </c>
      <c r="C8732" s="270" t="s">
        <v>6109</v>
      </c>
      <c r="D8732" s="270" t="s">
        <v>1528</v>
      </c>
      <c r="E8732" s="277" t="s">
        <v>1530</v>
      </c>
      <c r="F8732" s="279" t="s">
        <v>881</v>
      </c>
    </row>
    <row r="8733" spans="1:6" x14ac:dyDescent="0.3">
      <c r="A8733" s="264" t="str">
        <f t="shared" si="136"/>
        <v>Millers FallsMA</v>
      </c>
      <c r="B8733" s="269">
        <v>1349</v>
      </c>
      <c r="C8733" s="270" t="s">
        <v>6232</v>
      </c>
      <c r="D8733" s="270" t="s">
        <v>1528</v>
      </c>
      <c r="E8733" s="277" t="s">
        <v>1534</v>
      </c>
      <c r="F8733" s="279" t="s">
        <v>881</v>
      </c>
    </row>
    <row r="8734" spans="1:6" x14ac:dyDescent="0.3">
      <c r="A8734" s="264" t="str">
        <f t="shared" si="136"/>
        <v>SheffieldMA</v>
      </c>
      <c r="B8734" s="269">
        <v>1222</v>
      </c>
      <c r="C8734" s="270" t="s">
        <v>1187</v>
      </c>
      <c r="D8734" s="270" t="s">
        <v>1528</v>
      </c>
      <c r="E8734" s="277" t="s">
        <v>1536</v>
      </c>
      <c r="F8734" s="279" t="s">
        <v>881</v>
      </c>
    </row>
    <row r="8735" spans="1:6" x14ac:dyDescent="0.3">
      <c r="A8735" s="264" t="str">
        <f t="shared" si="136"/>
        <v>WarwickMA</v>
      </c>
      <c r="B8735" s="269">
        <v>1378</v>
      </c>
      <c r="C8735" s="270" t="s">
        <v>4181</v>
      </c>
      <c r="D8735" s="270" t="s">
        <v>1528</v>
      </c>
      <c r="E8735" s="277" t="s">
        <v>1534</v>
      </c>
      <c r="F8735" s="279" t="s">
        <v>881</v>
      </c>
    </row>
    <row r="8736" spans="1:6" x14ac:dyDescent="0.3">
      <c r="A8736" s="264" t="str">
        <f t="shared" si="136"/>
        <v>WindsorMA</v>
      </c>
      <c r="B8736" s="269">
        <v>1270</v>
      </c>
      <c r="C8736" s="270" t="s">
        <v>2711</v>
      </c>
      <c r="D8736" s="270" t="s">
        <v>1528</v>
      </c>
      <c r="E8736" s="277" t="s">
        <v>1536</v>
      </c>
      <c r="F8736" s="279" t="s">
        <v>881</v>
      </c>
    </row>
    <row r="8737" spans="1:6" x14ac:dyDescent="0.3">
      <c r="A8737" s="264" t="str">
        <f t="shared" si="136"/>
        <v>MarshfieldMA</v>
      </c>
      <c r="B8737" s="269">
        <v>2051</v>
      </c>
      <c r="C8737" s="270" t="s">
        <v>6079</v>
      </c>
      <c r="D8737" s="270" t="s">
        <v>1528</v>
      </c>
      <c r="E8737" s="277" t="s">
        <v>1532</v>
      </c>
      <c r="F8737" s="279" t="s">
        <v>881</v>
      </c>
    </row>
    <row r="8738" spans="1:6" x14ac:dyDescent="0.3">
      <c r="A8738" s="264" t="str">
        <f t="shared" si="136"/>
        <v>MarshfieldMA</v>
      </c>
      <c r="B8738" s="269">
        <v>2020</v>
      </c>
      <c r="C8738" s="270" t="s">
        <v>6079</v>
      </c>
      <c r="D8738" s="270" t="s">
        <v>1528</v>
      </c>
      <c r="E8738" s="277" t="s">
        <v>1532</v>
      </c>
      <c r="F8738" s="279" t="s">
        <v>881</v>
      </c>
    </row>
    <row r="8739" spans="1:6" x14ac:dyDescent="0.3">
      <c r="A8739" s="264" t="str">
        <f t="shared" si="136"/>
        <v>HardwickMA</v>
      </c>
      <c r="B8739" s="269">
        <v>1037</v>
      </c>
      <c r="C8739" s="270" t="s">
        <v>6224</v>
      </c>
      <c r="D8739" s="270" t="s">
        <v>1528</v>
      </c>
      <c r="E8739" s="277" t="s">
        <v>1088</v>
      </c>
      <c r="F8739" s="279" t="s">
        <v>881</v>
      </c>
    </row>
    <row r="8740" spans="1:6" x14ac:dyDescent="0.3">
      <c r="A8740" s="264" t="str">
        <f t="shared" si="136"/>
        <v>SavoyMA</v>
      </c>
      <c r="B8740" s="269">
        <v>1256</v>
      </c>
      <c r="C8740" s="270" t="s">
        <v>4820</v>
      </c>
      <c r="D8740" s="270" t="s">
        <v>1528</v>
      </c>
      <c r="E8740" s="277" t="s">
        <v>1536</v>
      </c>
      <c r="F8740" s="279" t="s">
        <v>881</v>
      </c>
    </row>
    <row r="8741" spans="1:6" x14ac:dyDescent="0.3">
      <c r="A8741" s="264" t="str">
        <f t="shared" si="136"/>
        <v>HatfieldMA</v>
      </c>
      <c r="B8741" s="269">
        <v>1088</v>
      </c>
      <c r="C8741" s="270" t="s">
        <v>6206</v>
      </c>
      <c r="D8741" s="270" t="s">
        <v>1528</v>
      </c>
      <c r="E8741" s="277" t="s">
        <v>1337</v>
      </c>
      <c r="F8741" s="279" t="s">
        <v>881</v>
      </c>
    </row>
    <row r="8742" spans="1:6" x14ac:dyDescent="0.3">
      <c r="A8742" s="264" t="str">
        <f t="shared" si="136"/>
        <v>PlainfieldMA</v>
      </c>
      <c r="B8742" s="269">
        <v>1070</v>
      </c>
      <c r="C8742" s="270" t="s">
        <v>3495</v>
      </c>
      <c r="D8742" s="270" t="s">
        <v>1528</v>
      </c>
      <c r="E8742" s="277" t="s">
        <v>1337</v>
      </c>
      <c r="F8742" s="279" t="s">
        <v>881</v>
      </c>
    </row>
    <row r="8743" spans="1:6" x14ac:dyDescent="0.3">
      <c r="A8743" s="264" t="str">
        <f t="shared" si="136"/>
        <v>ActonMA</v>
      </c>
      <c r="B8743" s="269">
        <v>1718</v>
      </c>
      <c r="C8743" s="270" t="s">
        <v>2901</v>
      </c>
      <c r="D8743" s="270" t="s">
        <v>1528</v>
      </c>
      <c r="E8743" s="277" t="s">
        <v>1532</v>
      </c>
      <c r="F8743" s="279" t="s">
        <v>881</v>
      </c>
    </row>
    <row r="8744" spans="1:6" x14ac:dyDescent="0.3">
      <c r="A8744" s="264" t="str">
        <f t="shared" si="136"/>
        <v>BarnstableMA</v>
      </c>
      <c r="B8744" s="269">
        <v>2637</v>
      </c>
      <c r="C8744" s="270" t="s">
        <v>6088</v>
      </c>
      <c r="D8744" s="270" t="s">
        <v>1528</v>
      </c>
      <c r="E8744" s="277" t="s">
        <v>1530</v>
      </c>
      <c r="F8744" s="279" t="s">
        <v>881</v>
      </c>
    </row>
    <row r="8745" spans="1:6" x14ac:dyDescent="0.3">
      <c r="A8745" s="264" t="str">
        <f t="shared" si="136"/>
        <v>LenoxMA</v>
      </c>
      <c r="B8745" s="269">
        <v>1242</v>
      </c>
      <c r="C8745" s="270" t="s">
        <v>6161</v>
      </c>
      <c r="D8745" s="270" t="s">
        <v>1528</v>
      </c>
      <c r="E8745" s="277" t="s">
        <v>1536</v>
      </c>
      <c r="F8745" s="279" t="s">
        <v>881</v>
      </c>
    </row>
    <row r="8746" spans="1:6" x14ac:dyDescent="0.3">
      <c r="A8746" s="264" t="str">
        <f t="shared" si="136"/>
        <v>New MarlboroughMA</v>
      </c>
      <c r="B8746" s="269">
        <v>1259</v>
      </c>
      <c r="C8746" s="270" t="s">
        <v>6233</v>
      </c>
      <c r="D8746" s="270" t="s">
        <v>1528</v>
      </c>
      <c r="E8746" s="277" t="s">
        <v>1536</v>
      </c>
      <c r="F8746" s="279" t="s">
        <v>881</v>
      </c>
    </row>
    <row r="8747" spans="1:6" x14ac:dyDescent="0.3">
      <c r="A8747" s="264" t="str">
        <f t="shared" si="136"/>
        <v>RoweMA</v>
      </c>
      <c r="B8747" s="269">
        <v>1367</v>
      </c>
      <c r="C8747" s="270" t="s">
        <v>6234</v>
      </c>
      <c r="D8747" s="270" t="s">
        <v>1528</v>
      </c>
      <c r="E8747" s="277" t="s">
        <v>1534</v>
      </c>
      <c r="F8747" s="279" t="s">
        <v>881</v>
      </c>
    </row>
    <row r="8748" spans="1:6" x14ac:dyDescent="0.3">
      <c r="A8748" s="264" t="str">
        <f t="shared" si="136"/>
        <v>WestportMA</v>
      </c>
      <c r="B8748" s="269">
        <v>2791</v>
      </c>
      <c r="C8748" s="270" t="s">
        <v>3232</v>
      </c>
      <c r="D8748" s="270" t="s">
        <v>1528</v>
      </c>
      <c r="E8748" s="277" t="s">
        <v>1538</v>
      </c>
      <c r="F8748" s="279" t="s">
        <v>881</v>
      </c>
    </row>
    <row r="8749" spans="1:6" x14ac:dyDescent="0.3">
      <c r="A8749" s="264" t="str">
        <f t="shared" si="136"/>
        <v>SouthboroughMA</v>
      </c>
      <c r="B8749" s="269">
        <v>1745</v>
      </c>
      <c r="C8749" s="270" t="s">
        <v>6154</v>
      </c>
      <c r="D8749" s="270" t="s">
        <v>1528</v>
      </c>
      <c r="E8749" s="277" t="s">
        <v>1088</v>
      </c>
      <c r="F8749" s="279" t="s">
        <v>881</v>
      </c>
    </row>
    <row r="8750" spans="1:6" x14ac:dyDescent="0.3">
      <c r="A8750" s="264" t="str">
        <f t="shared" si="136"/>
        <v>GoshenMA</v>
      </c>
      <c r="B8750" s="269">
        <v>1032</v>
      </c>
      <c r="C8750" s="270" t="s">
        <v>1508</v>
      </c>
      <c r="D8750" s="270" t="s">
        <v>1528</v>
      </c>
      <c r="E8750" s="277" t="s">
        <v>1337</v>
      </c>
      <c r="F8750" s="279" t="s">
        <v>881</v>
      </c>
    </row>
    <row r="8751" spans="1:6" x14ac:dyDescent="0.3">
      <c r="A8751" s="264" t="str">
        <f t="shared" si="136"/>
        <v>AbingtonMA</v>
      </c>
      <c r="B8751" s="269">
        <v>2350</v>
      </c>
      <c r="C8751" s="270" t="s">
        <v>6102</v>
      </c>
      <c r="D8751" s="270" t="s">
        <v>1528</v>
      </c>
      <c r="E8751" s="277" t="s">
        <v>1532</v>
      </c>
      <c r="F8751" s="279" t="s">
        <v>881</v>
      </c>
    </row>
    <row r="8752" spans="1:6" x14ac:dyDescent="0.3">
      <c r="A8752" s="264" t="str">
        <f t="shared" si="136"/>
        <v>ChesterfieldMA</v>
      </c>
      <c r="B8752" s="269">
        <v>1012</v>
      </c>
      <c r="C8752" s="270" t="s">
        <v>5183</v>
      </c>
      <c r="D8752" s="270" t="s">
        <v>1528</v>
      </c>
      <c r="E8752" s="277" t="s">
        <v>1337</v>
      </c>
      <c r="F8752" s="279" t="s">
        <v>881</v>
      </c>
    </row>
    <row r="8753" spans="1:6" x14ac:dyDescent="0.3">
      <c r="A8753" s="264" t="str">
        <f t="shared" si="136"/>
        <v>WhatelyMA</v>
      </c>
      <c r="B8753" s="269">
        <v>1093</v>
      </c>
      <c r="C8753" s="270" t="s">
        <v>6235</v>
      </c>
      <c r="D8753" s="270" t="s">
        <v>1528</v>
      </c>
      <c r="E8753" s="277" t="s">
        <v>1534</v>
      </c>
      <c r="F8753" s="279" t="s">
        <v>881</v>
      </c>
    </row>
    <row r="8754" spans="1:6" x14ac:dyDescent="0.3">
      <c r="A8754" s="264" t="str">
        <f t="shared" si="136"/>
        <v>EastonMA</v>
      </c>
      <c r="B8754" s="269">
        <v>2334</v>
      </c>
      <c r="C8754" s="270" t="s">
        <v>1551</v>
      </c>
      <c r="D8754" s="270" t="s">
        <v>1528</v>
      </c>
      <c r="E8754" s="277" t="s">
        <v>1538</v>
      </c>
      <c r="F8754" s="279" t="s">
        <v>881</v>
      </c>
    </row>
    <row r="8755" spans="1:6" x14ac:dyDescent="0.3">
      <c r="A8755" s="264" t="str">
        <f t="shared" si="136"/>
        <v>DevensMA</v>
      </c>
      <c r="B8755" s="269">
        <v>1434</v>
      </c>
      <c r="C8755" s="270" t="s">
        <v>6236</v>
      </c>
      <c r="D8755" s="270" t="s">
        <v>1528</v>
      </c>
      <c r="E8755" s="277" t="s">
        <v>1088</v>
      </c>
      <c r="F8755" s="279" t="s">
        <v>881</v>
      </c>
    </row>
    <row r="8756" spans="1:6" x14ac:dyDescent="0.3">
      <c r="A8756" s="264" t="str">
        <f t="shared" si="136"/>
        <v>HatfieldMA</v>
      </c>
      <c r="B8756" s="269">
        <v>1066</v>
      </c>
      <c r="C8756" s="270" t="s">
        <v>6206</v>
      </c>
      <c r="D8756" s="270" t="s">
        <v>1528</v>
      </c>
      <c r="E8756" s="277" t="s">
        <v>1337</v>
      </c>
      <c r="F8756" s="279" t="s">
        <v>881</v>
      </c>
    </row>
    <row r="8757" spans="1:6" x14ac:dyDescent="0.3">
      <c r="A8757" s="264" t="str">
        <f t="shared" si="136"/>
        <v>MarshfieldMA</v>
      </c>
      <c r="B8757" s="269">
        <v>2059</v>
      </c>
      <c r="C8757" s="270" t="s">
        <v>6079</v>
      </c>
      <c r="D8757" s="270" t="s">
        <v>1528</v>
      </c>
      <c r="E8757" s="277" t="s">
        <v>1532</v>
      </c>
      <c r="F8757" s="279" t="s">
        <v>881</v>
      </c>
    </row>
    <row r="8758" spans="1:6" x14ac:dyDescent="0.3">
      <c r="A8758" s="264" t="str">
        <f t="shared" si="136"/>
        <v>HeathMA</v>
      </c>
      <c r="B8758" s="269">
        <v>1346</v>
      </c>
      <c r="C8758" s="270" t="s">
        <v>6237</v>
      </c>
      <c r="D8758" s="270" t="s">
        <v>1528</v>
      </c>
      <c r="E8758" s="277" t="s">
        <v>1534</v>
      </c>
      <c r="F8758" s="279" t="s">
        <v>881</v>
      </c>
    </row>
    <row r="8759" spans="1:6" x14ac:dyDescent="0.3">
      <c r="A8759" s="264" t="str">
        <f t="shared" si="136"/>
        <v>TyringhamMA</v>
      </c>
      <c r="B8759" s="269">
        <v>1264</v>
      </c>
      <c r="C8759" s="270" t="s">
        <v>6238</v>
      </c>
      <c r="D8759" s="270" t="s">
        <v>1528</v>
      </c>
      <c r="E8759" s="277" t="s">
        <v>1536</v>
      </c>
      <c r="F8759" s="279" t="s">
        <v>881</v>
      </c>
    </row>
    <row r="8760" spans="1:6" x14ac:dyDescent="0.3">
      <c r="A8760" s="264" t="str">
        <f t="shared" si="136"/>
        <v>MiddlefieldMA</v>
      </c>
      <c r="B8760" s="269">
        <v>1243</v>
      </c>
      <c r="C8760" s="270" t="s">
        <v>3527</v>
      </c>
      <c r="D8760" s="270" t="s">
        <v>1528</v>
      </c>
      <c r="E8760" s="277" t="s">
        <v>1337</v>
      </c>
      <c r="F8760" s="279" t="s">
        <v>881</v>
      </c>
    </row>
    <row r="8761" spans="1:6" x14ac:dyDescent="0.3">
      <c r="A8761" s="264" t="str">
        <f t="shared" si="136"/>
        <v>BucklandMA</v>
      </c>
      <c r="B8761" s="269">
        <v>1338</v>
      </c>
      <c r="C8761" s="270" t="s">
        <v>6239</v>
      </c>
      <c r="D8761" s="270" t="s">
        <v>1528</v>
      </c>
      <c r="E8761" s="277" t="s">
        <v>1534</v>
      </c>
      <c r="F8761" s="279" t="s">
        <v>881</v>
      </c>
    </row>
    <row r="8762" spans="1:6" x14ac:dyDescent="0.3">
      <c r="A8762" s="264" t="str">
        <f t="shared" si="136"/>
        <v>LanesboroMA</v>
      </c>
      <c r="B8762" s="269">
        <v>1224</v>
      </c>
      <c r="C8762" s="270" t="s">
        <v>6201</v>
      </c>
      <c r="D8762" s="270" t="s">
        <v>1528</v>
      </c>
      <c r="E8762" s="277" t="s">
        <v>1536</v>
      </c>
      <c r="F8762" s="279" t="s">
        <v>881</v>
      </c>
    </row>
    <row r="8763" spans="1:6" x14ac:dyDescent="0.3">
      <c r="A8763" s="264" t="str">
        <f t="shared" si="136"/>
        <v>MontagueMA</v>
      </c>
      <c r="B8763" s="269">
        <v>1347</v>
      </c>
      <c r="C8763" s="270" t="s">
        <v>6210</v>
      </c>
      <c r="D8763" s="270" t="s">
        <v>1528</v>
      </c>
      <c r="E8763" s="277" t="s">
        <v>1534</v>
      </c>
      <c r="F8763" s="279" t="s">
        <v>881</v>
      </c>
    </row>
    <row r="8764" spans="1:6" x14ac:dyDescent="0.3">
      <c r="A8764" s="264" t="str">
        <f t="shared" si="136"/>
        <v>GosnoldMA</v>
      </c>
      <c r="B8764" s="269">
        <v>2713</v>
      </c>
      <c r="C8764" s="270" t="s">
        <v>6240</v>
      </c>
      <c r="D8764" s="270" t="s">
        <v>1528</v>
      </c>
      <c r="E8764" s="277" t="s">
        <v>1540</v>
      </c>
      <c r="F8764" s="279" t="s">
        <v>881</v>
      </c>
    </row>
    <row r="8765" spans="1:6" x14ac:dyDescent="0.3">
      <c r="A8765" s="264" t="str">
        <f t="shared" si="136"/>
        <v>FloridaMA</v>
      </c>
      <c r="B8765" s="269">
        <v>1343</v>
      </c>
      <c r="C8765" s="270" t="s">
        <v>6241</v>
      </c>
      <c r="D8765" s="270" t="s">
        <v>1528</v>
      </c>
      <c r="E8765" s="277" t="s">
        <v>1536</v>
      </c>
      <c r="F8765" s="279" t="s">
        <v>881</v>
      </c>
    </row>
    <row r="8766" spans="1:6" x14ac:dyDescent="0.3">
      <c r="A8766" s="264" t="str">
        <f t="shared" si="136"/>
        <v>ChesterfieldMA</v>
      </c>
      <c r="B8766" s="269">
        <v>1084</v>
      </c>
      <c r="C8766" s="270" t="s">
        <v>5183</v>
      </c>
      <c r="D8766" s="270" t="s">
        <v>1528</v>
      </c>
      <c r="E8766" s="277" t="s">
        <v>1337</v>
      </c>
      <c r="F8766" s="279" t="s">
        <v>881</v>
      </c>
    </row>
    <row r="8767" spans="1:6" x14ac:dyDescent="0.3">
      <c r="A8767" s="264" t="str">
        <f t="shared" si="136"/>
        <v>MonroeMA</v>
      </c>
      <c r="B8767" s="269">
        <v>1350</v>
      </c>
      <c r="C8767" s="270" t="s">
        <v>1514</v>
      </c>
      <c r="D8767" s="270" t="s">
        <v>1528</v>
      </c>
      <c r="E8767" s="277" t="s">
        <v>1534</v>
      </c>
      <c r="F8767" s="279" t="s">
        <v>881</v>
      </c>
    </row>
    <row r="8768" spans="1:6" x14ac:dyDescent="0.3">
      <c r="A8768" s="264" t="str">
        <f t="shared" si="136"/>
        <v>RussellMA</v>
      </c>
      <c r="B8768" s="269">
        <v>1097</v>
      </c>
      <c r="C8768" s="270" t="s">
        <v>2127</v>
      </c>
      <c r="D8768" s="270" t="s">
        <v>1528</v>
      </c>
      <c r="E8768" s="277" t="s">
        <v>1337</v>
      </c>
      <c r="F8768" s="279" t="s">
        <v>881</v>
      </c>
    </row>
    <row r="8769" spans="1:6" x14ac:dyDescent="0.3">
      <c r="A8769" s="264" t="str">
        <f t="shared" si="136"/>
        <v>DartmouthMA</v>
      </c>
      <c r="B8769" s="269">
        <v>2714</v>
      </c>
      <c r="C8769" s="270" t="s">
        <v>6093</v>
      </c>
      <c r="D8769" s="270" t="s">
        <v>1528</v>
      </c>
      <c r="E8769" s="277" t="s">
        <v>1538</v>
      </c>
      <c r="F8769" s="279" t="s">
        <v>881</v>
      </c>
    </row>
    <row r="8770" spans="1:6" x14ac:dyDescent="0.3">
      <c r="A8770" s="264" t="str">
        <f t="shared" si="136"/>
        <v>NorthamptonMA</v>
      </c>
      <c r="B8770" s="269">
        <v>1063</v>
      </c>
      <c r="C8770" s="270" t="s">
        <v>6095</v>
      </c>
      <c r="D8770" s="270" t="s">
        <v>1528</v>
      </c>
      <c r="E8770" s="277" t="s">
        <v>1337</v>
      </c>
      <c r="F8770" s="279" t="s">
        <v>881</v>
      </c>
    </row>
    <row r="8771" spans="1:6" x14ac:dyDescent="0.3">
      <c r="A8771" s="264" t="str">
        <f t="shared" si="136"/>
        <v>GrotonMA</v>
      </c>
      <c r="B8771" s="269">
        <v>1470</v>
      </c>
      <c r="C8771" s="270" t="s">
        <v>3439</v>
      </c>
      <c r="D8771" s="270" t="s">
        <v>1528</v>
      </c>
      <c r="E8771" s="277" t="s">
        <v>1532</v>
      </c>
      <c r="F8771" s="279" t="s">
        <v>881</v>
      </c>
    </row>
    <row r="8772" spans="1:6" x14ac:dyDescent="0.3">
      <c r="A8772" s="264" t="str">
        <f t="shared" ref="A8772:A8835" si="137">CONCATENATE(C8772,D8772)</f>
        <v>NorthamptonMA</v>
      </c>
      <c r="B8772" s="269">
        <v>1063</v>
      </c>
      <c r="C8772" s="270" t="s">
        <v>6095</v>
      </c>
      <c r="D8772" s="270" t="s">
        <v>1528</v>
      </c>
      <c r="E8772" s="277" t="s">
        <v>1337</v>
      </c>
      <c r="F8772" s="279" t="s">
        <v>881</v>
      </c>
    </row>
    <row r="8773" spans="1:6" x14ac:dyDescent="0.3">
      <c r="A8773" s="264" t="str">
        <f t="shared" si="137"/>
        <v>DartmouthMA</v>
      </c>
      <c r="B8773" s="269">
        <v>2714</v>
      </c>
      <c r="C8773" s="270" t="s">
        <v>6093</v>
      </c>
      <c r="D8773" s="270" t="s">
        <v>1528</v>
      </c>
      <c r="E8773" s="277" t="s">
        <v>1538</v>
      </c>
      <c r="F8773" s="279" t="s">
        <v>881</v>
      </c>
    </row>
    <row r="8774" spans="1:6" x14ac:dyDescent="0.3">
      <c r="A8774" s="264" t="str">
        <f t="shared" si="137"/>
        <v>ParkvilleMD</v>
      </c>
      <c r="B8774" s="269">
        <v>21234</v>
      </c>
      <c r="C8774" s="270" t="s">
        <v>6242</v>
      </c>
      <c r="D8774" s="270" t="s">
        <v>1542</v>
      </c>
      <c r="E8774" s="277" t="s">
        <v>1543</v>
      </c>
      <c r="F8774" s="279" t="s">
        <v>882</v>
      </c>
    </row>
    <row r="8775" spans="1:6" x14ac:dyDescent="0.3">
      <c r="A8775" s="264" t="str">
        <f t="shared" si="137"/>
        <v>Silver SpringMD</v>
      </c>
      <c r="B8775" s="269">
        <v>20906</v>
      </c>
      <c r="C8775" s="270" t="s">
        <v>6243</v>
      </c>
      <c r="D8775" s="270" t="s">
        <v>1542</v>
      </c>
      <c r="E8775" s="277" t="s">
        <v>1092</v>
      </c>
      <c r="F8775" s="279" t="s">
        <v>882</v>
      </c>
    </row>
    <row r="8776" spans="1:6" x14ac:dyDescent="0.3">
      <c r="A8776" s="264" t="str">
        <f t="shared" si="137"/>
        <v>HagerstownMD</v>
      </c>
      <c r="B8776" s="269">
        <v>21740</v>
      </c>
      <c r="C8776" s="270" t="s">
        <v>5361</v>
      </c>
      <c r="D8776" s="270" t="s">
        <v>1542</v>
      </c>
      <c r="E8776" s="277" t="s">
        <v>1553</v>
      </c>
      <c r="F8776" s="279" t="s">
        <v>882</v>
      </c>
    </row>
    <row r="8777" spans="1:6" x14ac:dyDescent="0.3">
      <c r="A8777" s="264" t="str">
        <f t="shared" si="137"/>
        <v>Owings MillsMD</v>
      </c>
      <c r="B8777" s="269">
        <v>21117</v>
      </c>
      <c r="C8777" s="270" t="s">
        <v>6244</v>
      </c>
      <c r="D8777" s="270" t="s">
        <v>1542</v>
      </c>
      <c r="E8777" s="277" t="s">
        <v>1543</v>
      </c>
      <c r="F8777" s="279" t="s">
        <v>882</v>
      </c>
    </row>
    <row r="8778" spans="1:6" x14ac:dyDescent="0.3">
      <c r="A8778" s="264" t="str">
        <f t="shared" si="137"/>
        <v>GaithersburgMD</v>
      </c>
      <c r="B8778" s="269">
        <v>20878</v>
      </c>
      <c r="C8778" s="270" t="s">
        <v>6245</v>
      </c>
      <c r="D8778" s="270" t="s">
        <v>1542</v>
      </c>
      <c r="E8778" s="277" t="s">
        <v>1092</v>
      </c>
      <c r="F8778" s="279" t="s">
        <v>882</v>
      </c>
    </row>
    <row r="8779" spans="1:6" x14ac:dyDescent="0.3">
      <c r="A8779" s="264" t="str">
        <f t="shared" si="137"/>
        <v>BaltimoreMD</v>
      </c>
      <c r="B8779" s="269">
        <v>21215</v>
      </c>
      <c r="C8779" s="270" t="s">
        <v>6246</v>
      </c>
      <c r="D8779" s="270" t="s">
        <v>1542</v>
      </c>
      <c r="E8779" s="277" t="s">
        <v>1543</v>
      </c>
      <c r="F8779" s="279" t="s">
        <v>882</v>
      </c>
    </row>
    <row r="8780" spans="1:6" x14ac:dyDescent="0.3">
      <c r="A8780" s="264" t="str">
        <f t="shared" si="137"/>
        <v>PasadenaMD</v>
      </c>
      <c r="B8780" s="269">
        <v>21122</v>
      </c>
      <c r="C8780" s="270" t="s">
        <v>2656</v>
      </c>
      <c r="D8780" s="270" t="s">
        <v>1542</v>
      </c>
      <c r="E8780" s="277" t="s">
        <v>1543</v>
      </c>
      <c r="F8780" s="279" t="s">
        <v>882</v>
      </c>
    </row>
    <row r="8781" spans="1:6" x14ac:dyDescent="0.3">
      <c r="A8781" s="264" t="str">
        <f t="shared" si="137"/>
        <v>DundalkMD</v>
      </c>
      <c r="B8781" s="269">
        <v>21222</v>
      </c>
      <c r="C8781" s="270" t="s">
        <v>6247</v>
      </c>
      <c r="D8781" s="270" t="s">
        <v>1542</v>
      </c>
      <c r="E8781" s="277" t="s">
        <v>1543</v>
      </c>
      <c r="F8781" s="279" t="s">
        <v>882</v>
      </c>
    </row>
    <row r="8782" spans="1:6" x14ac:dyDescent="0.3">
      <c r="A8782" s="264" t="str">
        <f t="shared" si="137"/>
        <v>GermantownMD</v>
      </c>
      <c r="B8782" s="269">
        <v>20874</v>
      </c>
      <c r="C8782" s="270" t="s">
        <v>4986</v>
      </c>
      <c r="D8782" s="270" t="s">
        <v>1542</v>
      </c>
      <c r="E8782" s="277" t="s">
        <v>1092</v>
      </c>
      <c r="F8782" s="279" t="s">
        <v>882</v>
      </c>
    </row>
    <row r="8783" spans="1:6" x14ac:dyDescent="0.3">
      <c r="A8783" s="264" t="str">
        <f t="shared" si="137"/>
        <v>North BethesdaMD</v>
      </c>
      <c r="B8783" s="269">
        <v>20852</v>
      </c>
      <c r="C8783" s="270" t="s">
        <v>6248</v>
      </c>
      <c r="D8783" s="270" t="s">
        <v>1542</v>
      </c>
      <c r="E8783" s="277" t="s">
        <v>1092</v>
      </c>
      <c r="F8783" s="279" t="s">
        <v>882</v>
      </c>
    </row>
    <row r="8784" spans="1:6" x14ac:dyDescent="0.3">
      <c r="A8784" s="264" t="str">
        <f t="shared" si="137"/>
        <v>BaltimoreMD</v>
      </c>
      <c r="B8784" s="269">
        <v>21224</v>
      </c>
      <c r="C8784" s="270" t="s">
        <v>6246</v>
      </c>
      <c r="D8784" s="270" t="s">
        <v>1542</v>
      </c>
      <c r="E8784" s="277" t="s">
        <v>1543</v>
      </c>
      <c r="F8784" s="279" t="s">
        <v>882</v>
      </c>
    </row>
    <row r="8785" spans="1:6" x14ac:dyDescent="0.3">
      <c r="A8785" s="264" t="str">
        <f t="shared" si="137"/>
        <v>Glen BurnieMD</v>
      </c>
      <c r="B8785" s="269">
        <v>21061</v>
      </c>
      <c r="C8785" s="270" t="s">
        <v>6249</v>
      </c>
      <c r="D8785" s="270" t="s">
        <v>1542</v>
      </c>
      <c r="E8785" s="277" t="s">
        <v>1543</v>
      </c>
      <c r="F8785" s="279" t="s">
        <v>882</v>
      </c>
    </row>
    <row r="8786" spans="1:6" x14ac:dyDescent="0.3">
      <c r="A8786" s="264" t="str">
        <f t="shared" si="137"/>
        <v>Silver SpringMD</v>
      </c>
      <c r="B8786" s="269">
        <v>20910</v>
      </c>
      <c r="C8786" s="270" t="s">
        <v>6243</v>
      </c>
      <c r="D8786" s="270" t="s">
        <v>1542</v>
      </c>
      <c r="E8786" s="277" t="s">
        <v>1092</v>
      </c>
      <c r="F8786" s="279" t="s">
        <v>882</v>
      </c>
    </row>
    <row r="8787" spans="1:6" x14ac:dyDescent="0.3">
      <c r="A8787" s="264" t="str">
        <f t="shared" si="137"/>
        <v>Silver SpringMD</v>
      </c>
      <c r="B8787" s="269">
        <v>20904</v>
      </c>
      <c r="C8787" s="270" t="s">
        <v>6243</v>
      </c>
      <c r="D8787" s="270" t="s">
        <v>1542</v>
      </c>
      <c r="E8787" s="277" t="s">
        <v>1092</v>
      </c>
      <c r="F8787" s="279" t="s">
        <v>882</v>
      </c>
    </row>
    <row r="8788" spans="1:6" x14ac:dyDescent="0.3">
      <c r="A8788" s="264" t="str">
        <f t="shared" si="137"/>
        <v>BaltimoreMD</v>
      </c>
      <c r="B8788" s="269">
        <v>21218</v>
      </c>
      <c r="C8788" s="270" t="s">
        <v>6246</v>
      </c>
      <c r="D8788" s="270" t="s">
        <v>1542</v>
      </c>
      <c r="E8788" s="277" t="s">
        <v>1543</v>
      </c>
      <c r="F8788" s="279" t="s">
        <v>882</v>
      </c>
    </row>
    <row r="8789" spans="1:6" x14ac:dyDescent="0.3">
      <c r="A8789" s="264" t="str">
        <f t="shared" si="137"/>
        <v>RockvilleMD</v>
      </c>
      <c r="B8789" s="269">
        <v>20850</v>
      </c>
      <c r="C8789" s="270" t="s">
        <v>6250</v>
      </c>
      <c r="D8789" s="270" t="s">
        <v>1542</v>
      </c>
      <c r="E8789" s="277" t="s">
        <v>1092</v>
      </c>
      <c r="F8789" s="279" t="s">
        <v>882</v>
      </c>
    </row>
    <row r="8790" spans="1:6" x14ac:dyDescent="0.3">
      <c r="A8790" s="264" t="str">
        <f t="shared" si="137"/>
        <v>BaltimoreMD</v>
      </c>
      <c r="B8790" s="269">
        <v>21206</v>
      </c>
      <c r="C8790" s="270" t="s">
        <v>6246</v>
      </c>
      <c r="D8790" s="270" t="s">
        <v>1542</v>
      </c>
      <c r="E8790" s="277" t="s">
        <v>1543</v>
      </c>
      <c r="F8790" s="279" t="s">
        <v>882</v>
      </c>
    </row>
    <row r="8791" spans="1:6" x14ac:dyDescent="0.3">
      <c r="A8791" s="264" t="str">
        <f t="shared" si="137"/>
        <v>KetteringMD</v>
      </c>
      <c r="B8791" s="269">
        <v>20774</v>
      </c>
      <c r="C8791" s="270" t="s">
        <v>6251</v>
      </c>
      <c r="D8791" s="270" t="s">
        <v>1542</v>
      </c>
      <c r="E8791" s="277" t="s">
        <v>1092</v>
      </c>
      <c r="F8791" s="279" t="s">
        <v>882</v>
      </c>
    </row>
    <row r="8792" spans="1:6" x14ac:dyDescent="0.3">
      <c r="A8792" s="264" t="str">
        <f t="shared" si="137"/>
        <v>CatonsvilleMD</v>
      </c>
      <c r="B8792" s="269">
        <v>21228</v>
      </c>
      <c r="C8792" s="270" t="s">
        <v>6252</v>
      </c>
      <c r="D8792" s="270" t="s">
        <v>1542</v>
      </c>
      <c r="E8792" s="277" t="s">
        <v>1543</v>
      </c>
      <c r="F8792" s="279" t="s">
        <v>882</v>
      </c>
    </row>
    <row r="8793" spans="1:6" x14ac:dyDescent="0.3">
      <c r="A8793" s="264" t="str">
        <f t="shared" si="137"/>
        <v>LochearnMD</v>
      </c>
      <c r="B8793" s="269">
        <v>21207</v>
      </c>
      <c r="C8793" s="270" t="s">
        <v>6253</v>
      </c>
      <c r="D8793" s="270" t="s">
        <v>1542</v>
      </c>
      <c r="E8793" s="277" t="s">
        <v>1543</v>
      </c>
      <c r="F8793" s="279" t="s">
        <v>882</v>
      </c>
    </row>
    <row r="8794" spans="1:6" x14ac:dyDescent="0.3">
      <c r="A8794" s="264" t="str">
        <f t="shared" si="137"/>
        <v>Fort WashingtonMD</v>
      </c>
      <c r="B8794" s="269">
        <v>20744</v>
      </c>
      <c r="C8794" s="270" t="s">
        <v>6254</v>
      </c>
      <c r="D8794" s="270" t="s">
        <v>1542</v>
      </c>
      <c r="E8794" s="277" t="s">
        <v>1092</v>
      </c>
      <c r="F8794" s="279" t="s">
        <v>882</v>
      </c>
    </row>
    <row r="8795" spans="1:6" x14ac:dyDescent="0.3">
      <c r="A8795" s="264" t="str">
        <f t="shared" si="137"/>
        <v>AnnapolisMD</v>
      </c>
      <c r="B8795" s="269">
        <v>21401</v>
      </c>
      <c r="C8795" s="270" t="s">
        <v>3229</v>
      </c>
      <c r="D8795" s="270" t="s">
        <v>1542</v>
      </c>
      <c r="E8795" s="277" t="s">
        <v>1543</v>
      </c>
      <c r="F8795" s="279" t="s">
        <v>882</v>
      </c>
    </row>
    <row r="8796" spans="1:6" x14ac:dyDescent="0.3">
      <c r="A8796" s="264" t="str">
        <f t="shared" si="137"/>
        <v>BaltimoreMD</v>
      </c>
      <c r="B8796" s="269">
        <v>21229</v>
      </c>
      <c r="C8796" s="270" t="s">
        <v>6246</v>
      </c>
      <c r="D8796" s="270" t="s">
        <v>1542</v>
      </c>
      <c r="E8796" s="277" t="s">
        <v>1543</v>
      </c>
      <c r="F8796" s="279" t="s">
        <v>882</v>
      </c>
    </row>
    <row r="8797" spans="1:6" x14ac:dyDescent="0.3">
      <c r="A8797" s="264" t="str">
        <f t="shared" si="137"/>
        <v>ColumbiaMD</v>
      </c>
      <c r="B8797" s="269">
        <v>21044</v>
      </c>
      <c r="C8797" s="270" t="s">
        <v>1487</v>
      </c>
      <c r="D8797" s="270" t="s">
        <v>1542</v>
      </c>
      <c r="E8797" s="277" t="s">
        <v>1543</v>
      </c>
      <c r="F8797" s="279" t="s">
        <v>882</v>
      </c>
    </row>
    <row r="8798" spans="1:6" x14ac:dyDescent="0.3">
      <c r="A8798" s="264" t="str">
        <f t="shared" si="137"/>
        <v>Greater Upper MarlboroMD</v>
      </c>
      <c r="B8798" s="269">
        <v>20772</v>
      </c>
      <c r="C8798" s="270" t="s">
        <v>6255</v>
      </c>
      <c r="D8798" s="270" t="s">
        <v>1542</v>
      </c>
      <c r="E8798" s="277" t="s">
        <v>1092</v>
      </c>
      <c r="F8798" s="279" t="s">
        <v>882</v>
      </c>
    </row>
    <row r="8799" spans="1:6" x14ac:dyDescent="0.3">
      <c r="A8799" s="264" t="str">
        <f t="shared" si="137"/>
        <v>EssexMD</v>
      </c>
      <c r="B8799" s="269">
        <v>21221</v>
      </c>
      <c r="C8799" s="270" t="s">
        <v>3260</v>
      </c>
      <c r="D8799" s="270" t="s">
        <v>1542</v>
      </c>
      <c r="E8799" s="277" t="s">
        <v>1543</v>
      </c>
      <c r="F8799" s="279" t="s">
        <v>882</v>
      </c>
    </row>
    <row r="8800" spans="1:6" x14ac:dyDescent="0.3">
      <c r="A8800" s="264" t="str">
        <f t="shared" si="137"/>
        <v>Silver SpringMD</v>
      </c>
      <c r="B8800" s="269">
        <v>20902</v>
      </c>
      <c r="C8800" s="270" t="s">
        <v>6243</v>
      </c>
      <c r="D8800" s="270" t="s">
        <v>1542</v>
      </c>
      <c r="E8800" s="277" t="s">
        <v>1092</v>
      </c>
      <c r="F8800" s="279" t="s">
        <v>882</v>
      </c>
    </row>
    <row r="8801" spans="1:6" x14ac:dyDescent="0.3">
      <c r="A8801" s="264" t="str">
        <f t="shared" si="137"/>
        <v>Ellicott CityMD</v>
      </c>
      <c r="B8801" s="269">
        <v>21043</v>
      </c>
      <c r="C8801" s="270" t="s">
        <v>6256</v>
      </c>
      <c r="D8801" s="270" t="s">
        <v>1542</v>
      </c>
      <c r="E8801" s="277" t="s">
        <v>1543</v>
      </c>
      <c r="F8801" s="279" t="s">
        <v>882</v>
      </c>
    </row>
    <row r="8802" spans="1:6" x14ac:dyDescent="0.3">
      <c r="A8802" s="264" t="str">
        <f t="shared" si="137"/>
        <v>Middle RiverMD</v>
      </c>
      <c r="B8802" s="269">
        <v>21220</v>
      </c>
      <c r="C8802" s="270" t="s">
        <v>6257</v>
      </c>
      <c r="D8802" s="270" t="s">
        <v>1542</v>
      </c>
      <c r="E8802" s="277" t="s">
        <v>1543</v>
      </c>
      <c r="F8802" s="279" t="s">
        <v>882</v>
      </c>
    </row>
    <row r="8803" spans="1:6" x14ac:dyDescent="0.3">
      <c r="A8803" s="264" t="str">
        <f t="shared" si="137"/>
        <v>CumberlandMD</v>
      </c>
      <c r="B8803" s="269">
        <v>21502</v>
      </c>
      <c r="C8803" s="270" t="s">
        <v>1549</v>
      </c>
      <c r="D8803" s="270" t="s">
        <v>1542</v>
      </c>
      <c r="E8803" s="277" t="s">
        <v>1549</v>
      </c>
      <c r="F8803" s="279" t="s">
        <v>882</v>
      </c>
    </row>
    <row r="8804" spans="1:6" x14ac:dyDescent="0.3">
      <c r="A8804" s="264" t="str">
        <f t="shared" si="137"/>
        <v>BaltimoreMD</v>
      </c>
      <c r="B8804" s="269">
        <v>21230</v>
      </c>
      <c r="C8804" s="270" t="s">
        <v>6246</v>
      </c>
      <c r="D8804" s="270" t="s">
        <v>1542</v>
      </c>
      <c r="E8804" s="277" t="s">
        <v>1543</v>
      </c>
      <c r="F8804" s="279" t="s">
        <v>882</v>
      </c>
    </row>
    <row r="8805" spans="1:6" x14ac:dyDescent="0.3">
      <c r="A8805" s="264" t="str">
        <f t="shared" si="137"/>
        <v>PotomacMD</v>
      </c>
      <c r="B8805" s="269">
        <v>20854</v>
      </c>
      <c r="C8805" s="270" t="s">
        <v>5050</v>
      </c>
      <c r="D8805" s="270" t="s">
        <v>1542</v>
      </c>
      <c r="E8805" s="277" t="s">
        <v>1092</v>
      </c>
      <c r="F8805" s="279" t="s">
        <v>882</v>
      </c>
    </row>
    <row r="8806" spans="1:6" x14ac:dyDescent="0.3">
      <c r="A8806" s="264" t="str">
        <f t="shared" si="137"/>
        <v>ElktonMD</v>
      </c>
      <c r="B8806" s="269">
        <v>21921</v>
      </c>
      <c r="C8806" s="270" t="s">
        <v>3884</v>
      </c>
      <c r="D8806" s="270" t="s">
        <v>1542</v>
      </c>
      <c r="E8806" s="277" t="s">
        <v>1095</v>
      </c>
      <c r="F8806" s="279" t="s">
        <v>882</v>
      </c>
    </row>
    <row r="8807" spans="1:6" x14ac:dyDescent="0.3">
      <c r="A8807" s="264" t="str">
        <f t="shared" si="137"/>
        <v>FrederickMD</v>
      </c>
      <c r="B8807" s="269">
        <v>21702</v>
      </c>
      <c r="C8807" s="270" t="s">
        <v>3330</v>
      </c>
      <c r="D8807" s="270" t="s">
        <v>1542</v>
      </c>
      <c r="E8807" s="277" t="s">
        <v>1092</v>
      </c>
      <c r="F8807" s="279" t="s">
        <v>882</v>
      </c>
    </row>
    <row r="8808" spans="1:6" x14ac:dyDescent="0.3">
      <c r="A8808" s="264" t="str">
        <f t="shared" si="137"/>
        <v>SalisburyMD</v>
      </c>
      <c r="B8808" s="269">
        <v>21804</v>
      </c>
      <c r="C8808" s="270" t="s">
        <v>1097</v>
      </c>
      <c r="D8808" s="270" t="s">
        <v>1542</v>
      </c>
      <c r="E8808" s="277" t="s">
        <v>1097</v>
      </c>
      <c r="F8808" s="279" t="s">
        <v>882</v>
      </c>
    </row>
    <row r="8809" spans="1:6" x14ac:dyDescent="0.3">
      <c r="A8809" s="264" t="str">
        <f t="shared" si="137"/>
        <v>FrederickMD</v>
      </c>
      <c r="B8809" s="269">
        <v>21701</v>
      </c>
      <c r="C8809" s="270" t="s">
        <v>3330</v>
      </c>
      <c r="D8809" s="270" t="s">
        <v>1542</v>
      </c>
      <c r="E8809" s="277" t="s">
        <v>1092</v>
      </c>
      <c r="F8809" s="279" t="s">
        <v>882</v>
      </c>
    </row>
    <row r="8810" spans="1:6" x14ac:dyDescent="0.3">
      <c r="A8810" s="264" t="str">
        <f t="shared" si="137"/>
        <v>District HeightsMD</v>
      </c>
      <c r="B8810" s="269">
        <v>20747</v>
      </c>
      <c r="C8810" s="270" t="s">
        <v>6258</v>
      </c>
      <c r="D8810" s="270" t="s">
        <v>1542</v>
      </c>
      <c r="E8810" s="277" t="s">
        <v>1092</v>
      </c>
      <c r="F8810" s="279" t="s">
        <v>882</v>
      </c>
    </row>
    <row r="8811" spans="1:6" x14ac:dyDescent="0.3">
      <c r="A8811" s="264" t="str">
        <f t="shared" si="137"/>
        <v>NottinghamMD</v>
      </c>
      <c r="B8811" s="269">
        <v>21236</v>
      </c>
      <c r="C8811" s="270" t="s">
        <v>6259</v>
      </c>
      <c r="D8811" s="270" t="s">
        <v>1542</v>
      </c>
      <c r="E8811" s="277" t="s">
        <v>1543</v>
      </c>
      <c r="F8811" s="279" t="s">
        <v>882</v>
      </c>
    </row>
    <row r="8812" spans="1:6" x14ac:dyDescent="0.3">
      <c r="A8812" s="264" t="str">
        <f t="shared" si="137"/>
        <v>Lutherville TimoniumMD</v>
      </c>
      <c r="B8812" s="269">
        <v>21093</v>
      </c>
      <c r="C8812" s="270" t="s">
        <v>6260</v>
      </c>
      <c r="D8812" s="270" t="s">
        <v>1542</v>
      </c>
      <c r="E8812" s="277" t="s">
        <v>1543</v>
      </c>
      <c r="F8812" s="279" t="s">
        <v>882</v>
      </c>
    </row>
    <row r="8813" spans="1:6" x14ac:dyDescent="0.3">
      <c r="A8813" s="264" t="str">
        <f t="shared" si="137"/>
        <v>Temple HillsMD</v>
      </c>
      <c r="B8813" s="269">
        <v>20748</v>
      </c>
      <c r="C8813" s="270" t="s">
        <v>6261</v>
      </c>
      <c r="D8813" s="270" t="s">
        <v>1542</v>
      </c>
      <c r="E8813" s="277" t="s">
        <v>1092</v>
      </c>
      <c r="F8813" s="279" t="s">
        <v>882</v>
      </c>
    </row>
    <row r="8814" spans="1:6" x14ac:dyDescent="0.3">
      <c r="A8814" s="264" t="str">
        <f t="shared" si="137"/>
        <v>ColumbiaMD</v>
      </c>
      <c r="B8814" s="269">
        <v>21045</v>
      </c>
      <c r="C8814" s="270" t="s">
        <v>1487</v>
      </c>
      <c r="D8814" s="270" t="s">
        <v>1542</v>
      </c>
      <c r="E8814" s="277" t="s">
        <v>1543</v>
      </c>
      <c r="F8814" s="279" t="s">
        <v>882</v>
      </c>
    </row>
    <row r="8815" spans="1:6" x14ac:dyDescent="0.3">
      <c r="A8815" s="264" t="str">
        <f t="shared" si="137"/>
        <v>Glen BurnieMD</v>
      </c>
      <c r="B8815" s="269">
        <v>21060</v>
      </c>
      <c r="C8815" s="270" t="s">
        <v>6249</v>
      </c>
      <c r="D8815" s="270" t="s">
        <v>1542</v>
      </c>
      <c r="E8815" s="277" t="s">
        <v>1543</v>
      </c>
      <c r="F8815" s="279" t="s">
        <v>882</v>
      </c>
    </row>
    <row r="8816" spans="1:6" x14ac:dyDescent="0.3">
      <c r="A8816" s="264" t="str">
        <f t="shared" si="137"/>
        <v>Greater LandoverMD</v>
      </c>
      <c r="B8816" s="269">
        <v>20785</v>
      </c>
      <c r="C8816" s="270" t="s">
        <v>6262</v>
      </c>
      <c r="D8816" s="270" t="s">
        <v>1542</v>
      </c>
      <c r="E8816" s="277" t="s">
        <v>1092</v>
      </c>
      <c r="F8816" s="279" t="s">
        <v>882</v>
      </c>
    </row>
    <row r="8817" spans="1:6" x14ac:dyDescent="0.3">
      <c r="A8817" s="264" t="str">
        <f t="shared" si="137"/>
        <v>Coral HillsMD</v>
      </c>
      <c r="B8817" s="269">
        <v>20743</v>
      </c>
      <c r="C8817" s="270" t="s">
        <v>6263</v>
      </c>
      <c r="D8817" s="270" t="s">
        <v>1542</v>
      </c>
      <c r="E8817" s="277" t="s">
        <v>1092</v>
      </c>
      <c r="F8817" s="279" t="s">
        <v>882</v>
      </c>
    </row>
    <row r="8818" spans="1:6" x14ac:dyDescent="0.3">
      <c r="A8818" s="264" t="str">
        <f t="shared" si="137"/>
        <v>Bel AirMD</v>
      </c>
      <c r="B8818" s="269">
        <v>21014</v>
      </c>
      <c r="C8818" s="270" t="s">
        <v>6264</v>
      </c>
      <c r="D8818" s="270" t="s">
        <v>1542</v>
      </c>
      <c r="E8818" s="277" t="s">
        <v>1543</v>
      </c>
      <c r="F8818" s="279" t="s">
        <v>882</v>
      </c>
    </row>
    <row r="8819" spans="1:6" x14ac:dyDescent="0.3">
      <c r="A8819" s="264" t="str">
        <f t="shared" si="137"/>
        <v>LaurelMD</v>
      </c>
      <c r="B8819" s="269">
        <v>20707</v>
      </c>
      <c r="C8819" s="270" t="s">
        <v>1713</v>
      </c>
      <c r="D8819" s="270" t="s">
        <v>1542</v>
      </c>
      <c r="E8819" s="277" t="s">
        <v>1092</v>
      </c>
      <c r="F8819" s="279" t="s">
        <v>882</v>
      </c>
    </row>
    <row r="8820" spans="1:6" x14ac:dyDescent="0.3">
      <c r="A8820" s="264" t="str">
        <f t="shared" si="137"/>
        <v>PikesvilleMD</v>
      </c>
      <c r="B8820" s="269">
        <v>21208</v>
      </c>
      <c r="C8820" s="270" t="s">
        <v>6265</v>
      </c>
      <c r="D8820" s="270" t="s">
        <v>1542</v>
      </c>
      <c r="E8820" s="277" t="s">
        <v>1543</v>
      </c>
      <c r="F8820" s="279" t="s">
        <v>882</v>
      </c>
    </row>
    <row r="8821" spans="1:6" x14ac:dyDescent="0.3">
      <c r="A8821" s="264" t="str">
        <f t="shared" si="137"/>
        <v>BethesdaMD</v>
      </c>
      <c r="B8821" s="269">
        <v>20814</v>
      </c>
      <c r="C8821" s="270" t="s">
        <v>6266</v>
      </c>
      <c r="D8821" s="270" t="s">
        <v>1542</v>
      </c>
      <c r="E8821" s="277" t="s">
        <v>1092</v>
      </c>
      <c r="F8821" s="279" t="s">
        <v>882</v>
      </c>
    </row>
    <row r="8822" spans="1:6" x14ac:dyDescent="0.3">
      <c r="A8822" s="264" t="str">
        <f t="shared" si="137"/>
        <v>Ellicott CityMD</v>
      </c>
      <c r="B8822" s="269">
        <v>21042</v>
      </c>
      <c r="C8822" s="270" t="s">
        <v>6256</v>
      </c>
      <c r="D8822" s="270" t="s">
        <v>1542</v>
      </c>
      <c r="E8822" s="277" t="s">
        <v>1543</v>
      </c>
      <c r="F8822" s="279" t="s">
        <v>882</v>
      </c>
    </row>
    <row r="8823" spans="1:6" x14ac:dyDescent="0.3">
      <c r="A8823" s="264" t="str">
        <f t="shared" si="137"/>
        <v>Windsor MillMD</v>
      </c>
      <c r="B8823" s="269">
        <v>21244</v>
      </c>
      <c r="C8823" s="270" t="s">
        <v>6267</v>
      </c>
      <c r="D8823" s="270" t="s">
        <v>1542</v>
      </c>
      <c r="E8823" s="277" t="s">
        <v>1543</v>
      </c>
      <c r="F8823" s="279" t="s">
        <v>882</v>
      </c>
    </row>
    <row r="8824" spans="1:6" x14ac:dyDescent="0.3">
      <c r="A8824" s="264" t="str">
        <f t="shared" si="137"/>
        <v>OdentonMD</v>
      </c>
      <c r="B8824" s="269">
        <v>21113</v>
      </c>
      <c r="C8824" s="270" t="s">
        <v>6268</v>
      </c>
      <c r="D8824" s="270" t="s">
        <v>1542</v>
      </c>
      <c r="E8824" s="277" t="s">
        <v>1543</v>
      </c>
      <c r="F8824" s="279" t="s">
        <v>882</v>
      </c>
    </row>
    <row r="8825" spans="1:6" x14ac:dyDescent="0.3">
      <c r="A8825" s="264" t="str">
        <f t="shared" si="137"/>
        <v>FrederickMD</v>
      </c>
      <c r="B8825" s="269">
        <v>21703</v>
      </c>
      <c r="C8825" s="270" t="s">
        <v>3330</v>
      </c>
      <c r="D8825" s="270" t="s">
        <v>1542</v>
      </c>
      <c r="E8825" s="277" t="s">
        <v>1092</v>
      </c>
      <c r="F8825" s="279" t="s">
        <v>882</v>
      </c>
    </row>
    <row r="8826" spans="1:6" x14ac:dyDescent="0.3">
      <c r="A8826" s="264" t="str">
        <f t="shared" si="137"/>
        <v>WestminsterMD</v>
      </c>
      <c r="B8826" s="269">
        <v>21157</v>
      </c>
      <c r="C8826" s="270" t="s">
        <v>2472</v>
      </c>
      <c r="D8826" s="270" t="s">
        <v>1542</v>
      </c>
      <c r="E8826" s="277" t="s">
        <v>1543</v>
      </c>
      <c r="F8826" s="279" t="s">
        <v>882</v>
      </c>
    </row>
    <row r="8827" spans="1:6" x14ac:dyDescent="0.3">
      <c r="A8827" s="264" t="str">
        <f t="shared" si="137"/>
        <v>SykesvilleMD</v>
      </c>
      <c r="B8827" s="269">
        <v>21784</v>
      </c>
      <c r="C8827" s="270" t="s">
        <v>6269</v>
      </c>
      <c r="D8827" s="270" t="s">
        <v>1542</v>
      </c>
      <c r="E8827" s="277" t="s">
        <v>1543</v>
      </c>
      <c r="F8827" s="279" t="s">
        <v>882</v>
      </c>
    </row>
    <row r="8828" spans="1:6" x14ac:dyDescent="0.3">
      <c r="A8828" s="264" t="str">
        <f t="shared" si="137"/>
        <v>AnnapolisMD</v>
      </c>
      <c r="B8828" s="269">
        <v>21403</v>
      </c>
      <c r="C8828" s="270" t="s">
        <v>3229</v>
      </c>
      <c r="D8828" s="270" t="s">
        <v>1542</v>
      </c>
      <c r="E8828" s="277" t="s">
        <v>1543</v>
      </c>
      <c r="F8828" s="279" t="s">
        <v>882</v>
      </c>
    </row>
    <row r="8829" spans="1:6" x14ac:dyDescent="0.3">
      <c r="A8829" s="264" t="str">
        <f t="shared" si="137"/>
        <v>BaltimoreMD</v>
      </c>
      <c r="B8829" s="269">
        <v>21217</v>
      </c>
      <c r="C8829" s="270" t="s">
        <v>6246</v>
      </c>
      <c r="D8829" s="270" t="s">
        <v>1542</v>
      </c>
      <c r="E8829" s="277" t="s">
        <v>1543</v>
      </c>
      <c r="F8829" s="279" t="s">
        <v>882</v>
      </c>
    </row>
    <row r="8830" spans="1:6" x14ac:dyDescent="0.3">
      <c r="A8830" s="264" t="str">
        <f t="shared" si="137"/>
        <v>Chevy ChaseMD</v>
      </c>
      <c r="B8830" s="269">
        <v>20815</v>
      </c>
      <c r="C8830" s="270" t="s">
        <v>6270</v>
      </c>
      <c r="D8830" s="270" t="s">
        <v>1542</v>
      </c>
      <c r="E8830" s="277" t="s">
        <v>1092</v>
      </c>
      <c r="F8830" s="279" t="s">
        <v>882</v>
      </c>
    </row>
    <row r="8831" spans="1:6" x14ac:dyDescent="0.3">
      <c r="A8831" s="264" t="str">
        <f t="shared" si="137"/>
        <v>BethesdaMD</v>
      </c>
      <c r="B8831" s="269">
        <v>20817</v>
      </c>
      <c r="C8831" s="270" t="s">
        <v>6266</v>
      </c>
      <c r="D8831" s="270" t="s">
        <v>1542</v>
      </c>
      <c r="E8831" s="277" t="s">
        <v>1092</v>
      </c>
      <c r="F8831" s="279" t="s">
        <v>882</v>
      </c>
    </row>
    <row r="8832" spans="1:6" x14ac:dyDescent="0.3">
      <c r="A8832" s="264" t="str">
        <f t="shared" si="137"/>
        <v>ClintonMD</v>
      </c>
      <c r="B8832" s="269">
        <v>20735</v>
      </c>
      <c r="C8832" s="270" t="s">
        <v>1227</v>
      </c>
      <c r="D8832" s="270" t="s">
        <v>1542</v>
      </c>
      <c r="E8832" s="277" t="s">
        <v>1092</v>
      </c>
      <c r="F8832" s="279" t="s">
        <v>882</v>
      </c>
    </row>
    <row r="8833" spans="1:6" x14ac:dyDescent="0.3">
      <c r="A8833" s="264" t="str">
        <f t="shared" si="137"/>
        <v>Suitland-Silver HillMD</v>
      </c>
      <c r="B8833" s="269">
        <v>20746</v>
      </c>
      <c r="C8833" s="270" t="s">
        <v>6271</v>
      </c>
      <c r="D8833" s="270" t="s">
        <v>1542</v>
      </c>
      <c r="E8833" s="277" t="s">
        <v>1092</v>
      </c>
      <c r="F8833" s="279" t="s">
        <v>882</v>
      </c>
    </row>
    <row r="8834" spans="1:6" x14ac:dyDescent="0.3">
      <c r="A8834" s="264" t="str">
        <f t="shared" si="137"/>
        <v>HagerstownMD</v>
      </c>
      <c r="B8834" s="269">
        <v>21742</v>
      </c>
      <c r="C8834" s="270" t="s">
        <v>5361</v>
      </c>
      <c r="D8834" s="270" t="s">
        <v>1542</v>
      </c>
      <c r="E8834" s="277" t="s">
        <v>1553</v>
      </c>
      <c r="F8834" s="279" t="s">
        <v>882</v>
      </c>
    </row>
    <row r="8835" spans="1:6" x14ac:dyDescent="0.3">
      <c r="A8835" s="264" t="str">
        <f t="shared" si="137"/>
        <v>ReisterstownMD</v>
      </c>
      <c r="B8835" s="269">
        <v>21136</v>
      </c>
      <c r="C8835" s="270" t="s">
        <v>6272</v>
      </c>
      <c r="D8835" s="270" t="s">
        <v>1542</v>
      </c>
      <c r="E8835" s="277" t="s">
        <v>1543</v>
      </c>
      <c r="F8835" s="279" t="s">
        <v>882</v>
      </c>
    </row>
    <row r="8836" spans="1:6" x14ac:dyDescent="0.3">
      <c r="A8836" s="264" t="str">
        <f t="shared" ref="A8836:A8899" si="138">CONCATENATE(C8836,D8836)</f>
        <v>ChillumMD</v>
      </c>
      <c r="B8836" s="269">
        <v>20783</v>
      </c>
      <c r="C8836" s="270" t="s">
        <v>6273</v>
      </c>
      <c r="D8836" s="270" t="s">
        <v>1542</v>
      </c>
      <c r="E8836" s="277" t="s">
        <v>1092</v>
      </c>
      <c r="F8836" s="279" t="s">
        <v>882</v>
      </c>
    </row>
    <row r="8837" spans="1:6" x14ac:dyDescent="0.3">
      <c r="A8837" s="264" t="str">
        <f t="shared" si="138"/>
        <v>GaithersburgMD</v>
      </c>
      <c r="B8837" s="269">
        <v>20877</v>
      </c>
      <c r="C8837" s="270" t="s">
        <v>6245</v>
      </c>
      <c r="D8837" s="270" t="s">
        <v>1542</v>
      </c>
      <c r="E8837" s="277" t="s">
        <v>1092</v>
      </c>
      <c r="F8837" s="279" t="s">
        <v>882</v>
      </c>
    </row>
    <row r="8838" spans="1:6" x14ac:dyDescent="0.3">
      <c r="A8838" s="264" t="str">
        <f t="shared" si="138"/>
        <v>HalethorpeMD</v>
      </c>
      <c r="B8838" s="269">
        <v>21227</v>
      </c>
      <c r="C8838" s="270" t="s">
        <v>6274</v>
      </c>
      <c r="D8838" s="270" t="s">
        <v>1542</v>
      </c>
      <c r="E8838" s="277" t="s">
        <v>1543</v>
      </c>
      <c r="F8838" s="279" t="s">
        <v>882</v>
      </c>
    </row>
    <row r="8839" spans="1:6" x14ac:dyDescent="0.3">
      <c r="A8839" s="264" t="str">
        <f t="shared" si="138"/>
        <v>BaltimoreMD</v>
      </c>
      <c r="B8839" s="269">
        <v>21239</v>
      </c>
      <c r="C8839" s="270" t="s">
        <v>6246</v>
      </c>
      <c r="D8839" s="270" t="s">
        <v>1542</v>
      </c>
      <c r="E8839" s="277" t="s">
        <v>1543</v>
      </c>
      <c r="F8839" s="279" t="s">
        <v>882</v>
      </c>
    </row>
    <row r="8840" spans="1:6" x14ac:dyDescent="0.3">
      <c r="A8840" s="264" t="str">
        <f t="shared" si="138"/>
        <v>SevernMD</v>
      </c>
      <c r="B8840" s="269">
        <v>21144</v>
      </c>
      <c r="C8840" s="270" t="s">
        <v>6275</v>
      </c>
      <c r="D8840" s="270" t="s">
        <v>1542</v>
      </c>
      <c r="E8840" s="277" t="s">
        <v>1543</v>
      </c>
      <c r="F8840" s="279" t="s">
        <v>882</v>
      </c>
    </row>
    <row r="8841" spans="1:6" x14ac:dyDescent="0.3">
      <c r="A8841" s="264" t="str">
        <f t="shared" si="138"/>
        <v>BaltimoreMD</v>
      </c>
      <c r="B8841" s="269">
        <v>21212</v>
      </c>
      <c r="C8841" s="270" t="s">
        <v>6246</v>
      </c>
      <c r="D8841" s="270" t="s">
        <v>1542</v>
      </c>
      <c r="E8841" s="277" t="s">
        <v>1543</v>
      </c>
      <c r="F8841" s="279" t="s">
        <v>882</v>
      </c>
    </row>
    <row r="8842" spans="1:6" x14ac:dyDescent="0.3">
      <c r="A8842" s="264" t="str">
        <f t="shared" si="138"/>
        <v>Lanham SeabrookMD</v>
      </c>
      <c r="B8842" s="269">
        <v>20706</v>
      </c>
      <c r="C8842" s="270" t="s">
        <v>6276</v>
      </c>
      <c r="D8842" s="270" t="s">
        <v>1542</v>
      </c>
      <c r="E8842" s="277" t="s">
        <v>1092</v>
      </c>
      <c r="F8842" s="279" t="s">
        <v>882</v>
      </c>
    </row>
    <row r="8843" spans="1:6" x14ac:dyDescent="0.3">
      <c r="A8843" s="264" t="str">
        <f t="shared" si="138"/>
        <v>Silver SpringMD</v>
      </c>
      <c r="B8843" s="269">
        <v>20901</v>
      </c>
      <c r="C8843" s="270" t="s">
        <v>6243</v>
      </c>
      <c r="D8843" s="270" t="s">
        <v>1542</v>
      </c>
      <c r="E8843" s="277" t="s">
        <v>1092</v>
      </c>
      <c r="F8843" s="279" t="s">
        <v>882</v>
      </c>
    </row>
    <row r="8844" spans="1:6" x14ac:dyDescent="0.3">
      <c r="A8844" s="264" t="str">
        <f t="shared" si="138"/>
        <v>Montgomery VillageMD</v>
      </c>
      <c r="B8844" s="269">
        <v>20886</v>
      </c>
      <c r="C8844" s="270" t="s">
        <v>6277</v>
      </c>
      <c r="D8844" s="270" t="s">
        <v>1542</v>
      </c>
      <c r="E8844" s="277" t="s">
        <v>1092</v>
      </c>
      <c r="F8844" s="279" t="s">
        <v>882</v>
      </c>
    </row>
    <row r="8845" spans="1:6" x14ac:dyDescent="0.3">
      <c r="A8845" s="264" t="str">
        <f t="shared" si="138"/>
        <v>RosedaleMD</v>
      </c>
      <c r="B8845" s="269">
        <v>21237</v>
      </c>
      <c r="C8845" s="270" t="s">
        <v>2725</v>
      </c>
      <c r="D8845" s="270" t="s">
        <v>1542</v>
      </c>
      <c r="E8845" s="277" t="s">
        <v>1543</v>
      </c>
      <c r="F8845" s="279" t="s">
        <v>882</v>
      </c>
    </row>
    <row r="8846" spans="1:6" x14ac:dyDescent="0.3">
      <c r="A8846" s="264" t="str">
        <f t="shared" si="138"/>
        <v>AbingdonMD</v>
      </c>
      <c r="B8846" s="269">
        <v>21009</v>
      </c>
      <c r="C8846" s="270" t="s">
        <v>4901</v>
      </c>
      <c r="D8846" s="270" t="s">
        <v>1542</v>
      </c>
      <c r="E8846" s="277" t="s">
        <v>1543</v>
      </c>
      <c r="F8846" s="279" t="s">
        <v>882</v>
      </c>
    </row>
    <row r="8847" spans="1:6" x14ac:dyDescent="0.3">
      <c r="A8847" s="264" t="str">
        <f t="shared" si="138"/>
        <v>ElkridgeMD</v>
      </c>
      <c r="B8847" s="269">
        <v>21075</v>
      </c>
      <c r="C8847" s="270" t="s">
        <v>6278</v>
      </c>
      <c r="D8847" s="270" t="s">
        <v>1542</v>
      </c>
      <c r="E8847" s="277" t="s">
        <v>1543</v>
      </c>
      <c r="F8847" s="279" t="s">
        <v>882</v>
      </c>
    </row>
    <row r="8848" spans="1:6" x14ac:dyDescent="0.3">
      <c r="A8848" s="264" t="str">
        <f t="shared" si="138"/>
        <v>BerlinMD</v>
      </c>
      <c r="B8848" s="269">
        <v>21811</v>
      </c>
      <c r="C8848" s="270" t="s">
        <v>1815</v>
      </c>
      <c r="D8848" s="270" t="s">
        <v>1542</v>
      </c>
      <c r="E8848" s="277" t="s">
        <v>1097</v>
      </c>
      <c r="F8848" s="279" t="s">
        <v>882</v>
      </c>
    </row>
    <row r="8849" spans="1:6" x14ac:dyDescent="0.3">
      <c r="A8849" s="264" t="str">
        <f t="shared" si="138"/>
        <v>Brooklyn ParkMD</v>
      </c>
      <c r="B8849" s="269">
        <v>21225</v>
      </c>
      <c r="C8849" s="270" t="s">
        <v>6279</v>
      </c>
      <c r="D8849" s="270" t="s">
        <v>1542</v>
      </c>
      <c r="E8849" s="277" t="s">
        <v>1543</v>
      </c>
      <c r="F8849" s="279" t="s">
        <v>882</v>
      </c>
    </row>
    <row r="8850" spans="1:6" x14ac:dyDescent="0.3">
      <c r="A8850" s="264" t="str">
        <f t="shared" si="138"/>
        <v>Forest HeightsMD</v>
      </c>
      <c r="B8850" s="269">
        <v>20745</v>
      </c>
      <c r="C8850" s="270" t="s">
        <v>6280</v>
      </c>
      <c r="D8850" s="270" t="s">
        <v>1542</v>
      </c>
      <c r="E8850" s="277" t="s">
        <v>1092</v>
      </c>
      <c r="F8850" s="279" t="s">
        <v>882</v>
      </c>
    </row>
    <row r="8851" spans="1:6" x14ac:dyDescent="0.3">
      <c r="A8851" s="264" t="str">
        <f t="shared" si="138"/>
        <v>ChillumMD</v>
      </c>
      <c r="B8851" s="269">
        <v>20782</v>
      </c>
      <c r="C8851" s="270" t="s">
        <v>6273</v>
      </c>
      <c r="D8851" s="270" t="s">
        <v>1542</v>
      </c>
      <c r="E8851" s="277" t="s">
        <v>1092</v>
      </c>
      <c r="F8851" s="279" t="s">
        <v>882</v>
      </c>
    </row>
    <row r="8852" spans="1:6" x14ac:dyDescent="0.3">
      <c r="A8852" s="264" t="str">
        <f t="shared" si="138"/>
        <v>BaltimoreMD</v>
      </c>
      <c r="B8852" s="269">
        <v>21201</v>
      </c>
      <c r="C8852" s="270" t="s">
        <v>6246</v>
      </c>
      <c r="D8852" s="270" t="s">
        <v>1542</v>
      </c>
      <c r="E8852" s="277" t="s">
        <v>1543</v>
      </c>
      <c r="F8852" s="279" t="s">
        <v>882</v>
      </c>
    </row>
    <row r="8853" spans="1:6" x14ac:dyDescent="0.3">
      <c r="A8853" s="264" t="str">
        <f t="shared" si="138"/>
        <v>PikesvilleMD</v>
      </c>
      <c r="B8853" s="269">
        <v>21209</v>
      </c>
      <c r="C8853" s="270" t="s">
        <v>6265</v>
      </c>
      <c r="D8853" s="270" t="s">
        <v>1542</v>
      </c>
      <c r="E8853" s="277" t="s">
        <v>1543</v>
      </c>
      <c r="F8853" s="279" t="s">
        <v>882</v>
      </c>
    </row>
    <row r="8854" spans="1:6" x14ac:dyDescent="0.3">
      <c r="A8854" s="264" t="str">
        <f t="shared" si="138"/>
        <v>RandallstownMD</v>
      </c>
      <c r="B8854" s="269">
        <v>21133</v>
      </c>
      <c r="C8854" s="270" t="s">
        <v>6281</v>
      </c>
      <c r="D8854" s="270" t="s">
        <v>1542</v>
      </c>
      <c r="E8854" s="277" t="s">
        <v>1543</v>
      </c>
      <c r="F8854" s="279" t="s">
        <v>882</v>
      </c>
    </row>
    <row r="8855" spans="1:6" x14ac:dyDescent="0.3">
      <c r="A8855" s="264" t="str">
        <f t="shared" si="138"/>
        <v>LaurelMD</v>
      </c>
      <c r="B8855" s="269">
        <v>20723</v>
      </c>
      <c r="C8855" s="270" t="s">
        <v>1713</v>
      </c>
      <c r="D8855" s="270" t="s">
        <v>1542</v>
      </c>
      <c r="E8855" s="277" t="s">
        <v>1092</v>
      </c>
      <c r="F8855" s="279" t="s">
        <v>882</v>
      </c>
    </row>
    <row r="8856" spans="1:6" x14ac:dyDescent="0.3">
      <c r="A8856" s="264" t="str">
        <f t="shared" si="138"/>
        <v>CockeysvilleMD</v>
      </c>
      <c r="B8856" s="269">
        <v>21030</v>
      </c>
      <c r="C8856" s="270" t="s">
        <v>6282</v>
      </c>
      <c r="D8856" s="270" t="s">
        <v>1542</v>
      </c>
      <c r="E8856" s="277" t="s">
        <v>1543</v>
      </c>
      <c r="F8856" s="279" t="s">
        <v>882</v>
      </c>
    </row>
    <row r="8857" spans="1:6" x14ac:dyDescent="0.3">
      <c r="A8857" s="264" t="str">
        <f t="shared" si="138"/>
        <v>GreenbeltMD</v>
      </c>
      <c r="B8857" s="269">
        <v>20770</v>
      </c>
      <c r="C8857" s="270" t="s">
        <v>6283</v>
      </c>
      <c r="D8857" s="270" t="s">
        <v>1542</v>
      </c>
      <c r="E8857" s="277" t="s">
        <v>1092</v>
      </c>
      <c r="F8857" s="279" t="s">
        <v>882</v>
      </c>
    </row>
    <row r="8858" spans="1:6" x14ac:dyDescent="0.3">
      <c r="A8858" s="264" t="str">
        <f t="shared" si="138"/>
        <v>SalisburyMD</v>
      </c>
      <c r="B8858" s="269">
        <v>21801</v>
      </c>
      <c r="C8858" s="270" t="s">
        <v>1097</v>
      </c>
      <c r="D8858" s="270" t="s">
        <v>1542</v>
      </c>
      <c r="E8858" s="277" t="s">
        <v>1097</v>
      </c>
      <c r="F8858" s="279" t="s">
        <v>882</v>
      </c>
    </row>
    <row r="8859" spans="1:6" x14ac:dyDescent="0.3">
      <c r="A8859" s="264" t="str">
        <f t="shared" si="138"/>
        <v>EastonMD</v>
      </c>
      <c r="B8859" s="269">
        <v>21601</v>
      </c>
      <c r="C8859" s="270" t="s">
        <v>1551</v>
      </c>
      <c r="D8859" s="270" t="s">
        <v>1542</v>
      </c>
      <c r="E8859" s="277" t="s">
        <v>1551</v>
      </c>
      <c r="F8859" s="279" t="s">
        <v>882</v>
      </c>
    </row>
    <row r="8860" spans="1:6" x14ac:dyDescent="0.3">
      <c r="A8860" s="264" t="str">
        <f t="shared" si="138"/>
        <v>BaltimoreMD</v>
      </c>
      <c r="B8860" s="269">
        <v>21213</v>
      </c>
      <c r="C8860" s="270" t="s">
        <v>6246</v>
      </c>
      <c r="D8860" s="270" t="s">
        <v>1542</v>
      </c>
      <c r="E8860" s="277" t="s">
        <v>1543</v>
      </c>
      <c r="F8860" s="279" t="s">
        <v>882</v>
      </c>
    </row>
    <row r="8861" spans="1:6" x14ac:dyDescent="0.3">
      <c r="A8861" s="264" t="str">
        <f t="shared" si="138"/>
        <v>BaltimoreMD</v>
      </c>
      <c r="B8861" s="269">
        <v>21216</v>
      </c>
      <c r="C8861" s="270" t="s">
        <v>6246</v>
      </c>
      <c r="D8861" s="270" t="s">
        <v>1542</v>
      </c>
      <c r="E8861" s="277" t="s">
        <v>1543</v>
      </c>
      <c r="F8861" s="279" t="s">
        <v>882</v>
      </c>
    </row>
    <row r="8862" spans="1:6" x14ac:dyDescent="0.3">
      <c r="A8862" s="264" t="str">
        <f t="shared" si="138"/>
        <v>WaldorfMD</v>
      </c>
      <c r="B8862" s="269">
        <v>20603</v>
      </c>
      <c r="C8862" s="270" t="s">
        <v>6284</v>
      </c>
      <c r="D8862" s="270" t="s">
        <v>1542</v>
      </c>
      <c r="E8862" s="277" t="s">
        <v>1092</v>
      </c>
      <c r="F8862" s="279" t="s">
        <v>882</v>
      </c>
    </row>
    <row r="8863" spans="1:6" x14ac:dyDescent="0.3">
      <c r="A8863" s="264" t="str">
        <f t="shared" si="138"/>
        <v>Bel AirMD</v>
      </c>
      <c r="B8863" s="269">
        <v>21015</v>
      </c>
      <c r="C8863" s="270" t="s">
        <v>6264</v>
      </c>
      <c r="D8863" s="270" t="s">
        <v>1542</v>
      </c>
      <c r="E8863" s="277" t="s">
        <v>1543</v>
      </c>
      <c r="F8863" s="279" t="s">
        <v>882</v>
      </c>
    </row>
    <row r="8864" spans="1:6" x14ac:dyDescent="0.3">
      <c r="A8864" s="264" t="str">
        <f t="shared" si="138"/>
        <v>Mount AiryMD</v>
      </c>
      <c r="B8864" s="269">
        <v>21771</v>
      </c>
      <c r="C8864" s="270" t="s">
        <v>1755</v>
      </c>
      <c r="D8864" s="270" t="s">
        <v>1542</v>
      </c>
      <c r="E8864" s="277" t="s">
        <v>1092</v>
      </c>
      <c r="F8864" s="279" t="s">
        <v>882</v>
      </c>
    </row>
    <row r="8865" spans="1:6" x14ac:dyDescent="0.3">
      <c r="A8865" s="264" t="str">
        <f t="shared" si="138"/>
        <v>LaurelMD</v>
      </c>
      <c r="B8865" s="269">
        <v>20708</v>
      </c>
      <c r="C8865" s="270" t="s">
        <v>1713</v>
      </c>
      <c r="D8865" s="270" t="s">
        <v>1542</v>
      </c>
      <c r="E8865" s="277" t="s">
        <v>1092</v>
      </c>
      <c r="F8865" s="279" t="s">
        <v>882</v>
      </c>
    </row>
    <row r="8866" spans="1:6" x14ac:dyDescent="0.3">
      <c r="A8866" s="264" t="str">
        <f t="shared" si="138"/>
        <v>College ParkMD</v>
      </c>
      <c r="B8866" s="269">
        <v>20740</v>
      </c>
      <c r="C8866" s="270" t="s">
        <v>4035</v>
      </c>
      <c r="D8866" s="270" t="s">
        <v>1542</v>
      </c>
      <c r="E8866" s="277" t="s">
        <v>1092</v>
      </c>
      <c r="F8866" s="279" t="s">
        <v>882</v>
      </c>
    </row>
    <row r="8867" spans="1:6" x14ac:dyDescent="0.3">
      <c r="A8867" s="264" t="str">
        <f t="shared" si="138"/>
        <v>AberdeenMD</v>
      </c>
      <c r="B8867" s="269">
        <v>21001</v>
      </c>
      <c r="C8867" s="270" t="s">
        <v>2175</v>
      </c>
      <c r="D8867" s="270" t="s">
        <v>1542</v>
      </c>
      <c r="E8867" s="277" t="s">
        <v>1543</v>
      </c>
      <c r="F8867" s="279" t="s">
        <v>882</v>
      </c>
    </row>
    <row r="8868" spans="1:6" x14ac:dyDescent="0.3">
      <c r="A8868" s="264" t="str">
        <f t="shared" si="138"/>
        <v>WaldorfMD</v>
      </c>
      <c r="B8868" s="269">
        <v>20602</v>
      </c>
      <c r="C8868" s="270" t="s">
        <v>6284</v>
      </c>
      <c r="D8868" s="270" t="s">
        <v>1542</v>
      </c>
      <c r="E8868" s="277" t="s">
        <v>1092</v>
      </c>
      <c r="F8868" s="279" t="s">
        <v>882</v>
      </c>
    </row>
    <row r="8869" spans="1:6" x14ac:dyDescent="0.3">
      <c r="A8869" s="264" t="str">
        <f t="shared" si="138"/>
        <v>BaltimoreMD</v>
      </c>
      <c r="B8869" s="269">
        <v>21202</v>
      </c>
      <c r="C8869" s="270" t="s">
        <v>6246</v>
      </c>
      <c r="D8869" s="270" t="s">
        <v>1542</v>
      </c>
      <c r="E8869" s="277" t="s">
        <v>1543</v>
      </c>
      <c r="F8869" s="279" t="s">
        <v>882</v>
      </c>
    </row>
    <row r="8870" spans="1:6" x14ac:dyDescent="0.3">
      <c r="A8870" s="264" t="str">
        <f t="shared" si="138"/>
        <v>BowieMD</v>
      </c>
      <c r="B8870" s="269">
        <v>20721</v>
      </c>
      <c r="C8870" s="270" t="s">
        <v>6285</v>
      </c>
      <c r="D8870" s="270" t="s">
        <v>1542</v>
      </c>
      <c r="E8870" s="277" t="s">
        <v>1092</v>
      </c>
      <c r="F8870" s="279" t="s">
        <v>882</v>
      </c>
    </row>
    <row r="8871" spans="1:6" x14ac:dyDescent="0.3">
      <c r="A8871" s="264" t="str">
        <f t="shared" si="138"/>
        <v>New CarrolltonMD</v>
      </c>
      <c r="B8871" s="269">
        <v>20784</v>
      </c>
      <c r="C8871" s="270" t="s">
        <v>6286</v>
      </c>
      <c r="D8871" s="270" t="s">
        <v>1542</v>
      </c>
      <c r="E8871" s="277" t="s">
        <v>1092</v>
      </c>
      <c r="F8871" s="279" t="s">
        <v>882</v>
      </c>
    </row>
    <row r="8872" spans="1:6" x14ac:dyDescent="0.3">
      <c r="A8872" s="264" t="str">
        <f t="shared" si="138"/>
        <v>Severna ParkMD</v>
      </c>
      <c r="B8872" s="269">
        <v>21146</v>
      </c>
      <c r="C8872" s="270" t="s">
        <v>6287</v>
      </c>
      <c r="D8872" s="270" t="s">
        <v>1542</v>
      </c>
      <c r="E8872" s="277" t="s">
        <v>1543</v>
      </c>
      <c r="F8872" s="279" t="s">
        <v>882</v>
      </c>
    </row>
    <row r="8873" spans="1:6" x14ac:dyDescent="0.3">
      <c r="A8873" s="264" t="str">
        <f t="shared" si="138"/>
        <v>Lexington ParkMD</v>
      </c>
      <c r="B8873" s="269">
        <v>20653</v>
      </c>
      <c r="C8873" s="270" t="s">
        <v>6288</v>
      </c>
      <c r="D8873" s="270" t="s">
        <v>1542</v>
      </c>
      <c r="E8873" s="277" t="s">
        <v>1545</v>
      </c>
      <c r="F8873" s="279" t="s">
        <v>882</v>
      </c>
    </row>
    <row r="8874" spans="1:6" x14ac:dyDescent="0.3">
      <c r="A8874" s="264" t="str">
        <f t="shared" si="138"/>
        <v>CroftonMD</v>
      </c>
      <c r="B8874" s="269">
        <v>21114</v>
      </c>
      <c r="C8874" s="270" t="s">
        <v>5739</v>
      </c>
      <c r="D8874" s="270" t="s">
        <v>1542</v>
      </c>
      <c r="E8874" s="277" t="s">
        <v>1543</v>
      </c>
      <c r="F8874" s="279" t="s">
        <v>882</v>
      </c>
    </row>
    <row r="8875" spans="1:6" x14ac:dyDescent="0.3">
      <c r="A8875" s="264" t="str">
        <f t="shared" si="138"/>
        <v>WaldorfMD</v>
      </c>
      <c r="B8875" s="269">
        <v>20601</v>
      </c>
      <c r="C8875" s="270" t="s">
        <v>6284</v>
      </c>
      <c r="D8875" s="270" t="s">
        <v>1542</v>
      </c>
      <c r="E8875" s="277" t="s">
        <v>1092</v>
      </c>
      <c r="F8875" s="279" t="s">
        <v>882</v>
      </c>
    </row>
    <row r="8876" spans="1:6" x14ac:dyDescent="0.3">
      <c r="A8876" s="264" t="str">
        <f t="shared" si="138"/>
        <v>TowsonMD</v>
      </c>
      <c r="B8876" s="269">
        <v>21286</v>
      </c>
      <c r="C8876" s="270" t="s">
        <v>6289</v>
      </c>
      <c r="D8876" s="270" t="s">
        <v>1542</v>
      </c>
      <c r="E8876" s="277" t="s">
        <v>1543</v>
      </c>
      <c r="F8876" s="279" t="s">
        <v>882</v>
      </c>
    </row>
    <row r="8877" spans="1:6" x14ac:dyDescent="0.3">
      <c r="A8877" s="264" t="str">
        <f t="shared" si="138"/>
        <v>OlneyMD</v>
      </c>
      <c r="B8877" s="269">
        <v>20853</v>
      </c>
      <c r="C8877" s="270" t="s">
        <v>6290</v>
      </c>
      <c r="D8877" s="270" t="s">
        <v>1542</v>
      </c>
      <c r="E8877" s="277" t="s">
        <v>1092</v>
      </c>
      <c r="F8877" s="279" t="s">
        <v>882</v>
      </c>
    </row>
    <row r="8878" spans="1:6" x14ac:dyDescent="0.3">
      <c r="A8878" s="264" t="str">
        <f t="shared" si="138"/>
        <v>Takoma ParkMD</v>
      </c>
      <c r="B8878" s="269">
        <v>20912</v>
      </c>
      <c r="C8878" s="270" t="s">
        <v>6291</v>
      </c>
      <c r="D8878" s="270" t="s">
        <v>1542</v>
      </c>
      <c r="E8878" s="277" t="s">
        <v>1092</v>
      </c>
      <c r="F8878" s="279" t="s">
        <v>882</v>
      </c>
    </row>
    <row r="8879" spans="1:6" x14ac:dyDescent="0.3">
      <c r="A8879" s="264" t="str">
        <f t="shared" si="138"/>
        <v>BeltsvilleMD</v>
      </c>
      <c r="B8879" s="269">
        <v>20705</v>
      </c>
      <c r="C8879" s="270" t="s">
        <v>6292</v>
      </c>
      <c r="D8879" s="270" t="s">
        <v>1542</v>
      </c>
      <c r="E8879" s="277" t="s">
        <v>1092</v>
      </c>
      <c r="F8879" s="279" t="s">
        <v>882</v>
      </c>
    </row>
    <row r="8880" spans="1:6" x14ac:dyDescent="0.3">
      <c r="A8880" s="264" t="str">
        <f t="shared" si="138"/>
        <v>BaltimoreMD</v>
      </c>
      <c r="B8880" s="269">
        <v>21223</v>
      </c>
      <c r="C8880" s="270" t="s">
        <v>6246</v>
      </c>
      <c r="D8880" s="270" t="s">
        <v>1542</v>
      </c>
      <c r="E8880" s="277" t="s">
        <v>1543</v>
      </c>
      <c r="F8880" s="279" t="s">
        <v>882</v>
      </c>
    </row>
    <row r="8881" spans="1:6" x14ac:dyDescent="0.3">
      <c r="A8881" s="264" t="str">
        <f t="shared" si="138"/>
        <v>EdgewoodMD</v>
      </c>
      <c r="B8881" s="269">
        <v>21040</v>
      </c>
      <c r="C8881" s="270" t="s">
        <v>5089</v>
      </c>
      <c r="D8881" s="270" t="s">
        <v>1542</v>
      </c>
      <c r="E8881" s="277" t="s">
        <v>1543</v>
      </c>
      <c r="F8881" s="279" t="s">
        <v>882</v>
      </c>
    </row>
    <row r="8882" spans="1:6" x14ac:dyDescent="0.3">
      <c r="A8882" s="264" t="str">
        <f t="shared" si="138"/>
        <v>Ocean CityMD</v>
      </c>
      <c r="B8882" s="269">
        <v>21842</v>
      </c>
      <c r="C8882" s="270" t="s">
        <v>1835</v>
      </c>
      <c r="D8882" s="270" t="s">
        <v>1542</v>
      </c>
      <c r="E8882" s="277" t="s">
        <v>1097</v>
      </c>
      <c r="F8882" s="279" t="s">
        <v>882</v>
      </c>
    </row>
    <row r="8883" spans="1:6" x14ac:dyDescent="0.3">
      <c r="A8883" s="264" t="str">
        <f t="shared" si="138"/>
        <v>BowieMD</v>
      </c>
      <c r="B8883" s="269">
        <v>20715</v>
      </c>
      <c r="C8883" s="270" t="s">
        <v>6285</v>
      </c>
      <c r="D8883" s="270" t="s">
        <v>1542</v>
      </c>
      <c r="E8883" s="277" t="s">
        <v>1092</v>
      </c>
      <c r="F8883" s="279" t="s">
        <v>882</v>
      </c>
    </row>
    <row r="8884" spans="1:6" x14ac:dyDescent="0.3">
      <c r="A8884" s="264" t="str">
        <f t="shared" si="138"/>
        <v>BaltimoreMD</v>
      </c>
      <c r="B8884" s="269">
        <v>21211</v>
      </c>
      <c r="C8884" s="270" t="s">
        <v>6246</v>
      </c>
      <c r="D8884" s="270" t="s">
        <v>1542</v>
      </c>
      <c r="E8884" s="277" t="s">
        <v>1543</v>
      </c>
      <c r="F8884" s="279" t="s">
        <v>882</v>
      </c>
    </row>
    <row r="8885" spans="1:6" x14ac:dyDescent="0.3">
      <c r="A8885" s="264" t="str">
        <f t="shared" si="138"/>
        <v>TowsonMD</v>
      </c>
      <c r="B8885" s="269">
        <v>21204</v>
      </c>
      <c r="C8885" s="270" t="s">
        <v>6289</v>
      </c>
      <c r="D8885" s="270" t="s">
        <v>1542</v>
      </c>
      <c r="E8885" s="277" t="s">
        <v>1543</v>
      </c>
      <c r="F8885" s="279" t="s">
        <v>882</v>
      </c>
    </row>
    <row r="8886" spans="1:6" x14ac:dyDescent="0.3">
      <c r="A8886" s="264" t="str">
        <f t="shared" si="138"/>
        <v>BowieMD</v>
      </c>
      <c r="B8886" s="269">
        <v>20716</v>
      </c>
      <c r="C8886" s="270" t="s">
        <v>6285</v>
      </c>
      <c r="D8886" s="270" t="s">
        <v>1542</v>
      </c>
      <c r="E8886" s="277" t="s">
        <v>1092</v>
      </c>
      <c r="F8886" s="279" t="s">
        <v>882</v>
      </c>
    </row>
    <row r="8887" spans="1:6" x14ac:dyDescent="0.3">
      <c r="A8887" s="264" t="str">
        <f t="shared" si="138"/>
        <v>BaltimoreMD</v>
      </c>
      <c r="B8887" s="269">
        <v>21231</v>
      </c>
      <c r="C8887" s="270" t="s">
        <v>6246</v>
      </c>
      <c r="D8887" s="270" t="s">
        <v>1542</v>
      </c>
      <c r="E8887" s="277" t="s">
        <v>1543</v>
      </c>
      <c r="F8887" s="279" t="s">
        <v>882</v>
      </c>
    </row>
    <row r="8888" spans="1:6" x14ac:dyDescent="0.3">
      <c r="A8888" s="264" t="str">
        <f t="shared" si="138"/>
        <v>HanoverMD</v>
      </c>
      <c r="B8888" s="269">
        <v>21076</v>
      </c>
      <c r="C8888" s="270" t="s">
        <v>5340</v>
      </c>
      <c r="D8888" s="270" t="s">
        <v>1542</v>
      </c>
      <c r="E8888" s="277" t="s">
        <v>1543</v>
      </c>
      <c r="F8888" s="279" t="s">
        <v>882</v>
      </c>
    </row>
    <row r="8889" spans="1:6" x14ac:dyDescent="0.3">
      <c r="A8889" s="264" t="str">
        <f t="shared" si="138"/>
        <v>GaithersburgMD</v>
      </c>
      <c r="B8889" s="269">
        <v>20879</v>
      </c>
      <c r="C8889" s="270" t="s">
        <v>6245</v>
      </c>
      <c r="D8889" s="270" t="s">
        <v>1542</v>
      </c>
      <c r="E8889" s="277" t="s">
        <v>1092</v>
      </c>
      <c r="F8889" s="279" t="s">
        <v>882</v>
      </c>
    </row>
    <row r="8890" spans="1:6" x14ac:dyDescent="0.3">
      <c r="A8890" s="264" t="str">
        <f t="shared" si="138"/>
        <v>CambridgeMD</v>
      </c>
      <c r="B8890" s="269">
        <v>21613</v>
      </c>
      <c r="C8890" s="270" t="s">
        <v>1547</v>
      </c>
      <c r="D8890" s="270" t="s">
        <v>1542</v>
      </c>
      <c r="E8890" s="277" t="s">
        <v>1547</v>
      </c>
      <c r="F8890" s="279" t="s">
        <v>882</v>
      </c>
    </row>
    <row r="8891" spans="1:6" x14ac:dyDescent="0.3">
      <c r="A8891" s="264" t="str">
        <f t="shared" si="138"/>
        <v>OlneyMD</v>
      </c>
      <c r="B8891" s="269">
        <v>20832</v>
      </c>
      <c r="C8891" s="270" t="s">
        <v>6290</v>
      </c>
      <c r="D8891" s="270" t="s">
        <v>1542</v>
      </c>
      <c r="E8891" s="277" t="s">
        <v>1092</v>
      </c>
      <c r="F8891" s="279" t="s">
        <v>882</v>
      </c>
    </row>
    <row r="8892" spans="1:6" x14ac:dyDescent="0.3">
      <c r="A8892" s="264" t="str">
        <f t="shared" si="138"/>
        <v>MechanicsvilleMD</v>
      </c>
      <c r="B8892" s="269">
        <v>20659</v>
      </c>
      <c r="C8892" s="270" t="s">
        <v>6293</v>
      </c>
      <c r="D8892" s="270" t="s">
        <v>1542</v>
      </c>
      <c r="E8892" s="277" t="s">
        <v>1545</v>
      </c>
      <c r="F8892" s="279" t="s">
        <v>882</v>
      </c>
    </row>
    <row r="8893" spans="1:6" x14ac:dyDescent="0.3">
      <c r="A8893" s="264" t="str">
        <f t="shared" si="138"/>
        <v>ClarksburgMD</v>
      </c>
      <c r="B8893" s="269">
        <v>20871</v>
      </c>
      <c r="C8893" s="270" t="s">
        <v>2379</v>
      </c>
      <c r="D8893" s="270" t="s">
        <v>1542</v>
      </c>
      <c r="E8893" s="277" t="s">
        <v>1092</v>
      </c>
      <c r="F8893" s="279" t="s">
        <v>882</v>
      </c>
    </row>
    <row r="8894" spans="1:6" x14ac:dyDescent="0.3">
      <c r="A8894" s="264" t="str">
        <f t="shared" si="138"/>
        <v>GermantownMD</v>
      </c>
      <c r="B8894" s="269">
        <v>20876</v>
      </c>
      <c r="C8894" s="270" t="s">
        <v>4986</v>
      </c>
      <c r="D8894" s="270" t="s">
        <v>1542</v>
      </c>
      <c r="E8894" s="277" t="s">
        <v>1092</v>
      </c>
      <c r="F8894" s="279" t="s">
        <v>882</v>
      </c>
    </row>
    <row r="8895" spans="1:6" x14ac:dyDescent="0.3">
      <c r="A8895" s="264" t="str">
        <f t="shared" si="138"/>
        <v>Havre de GraceMD</v>
      </c>
      <c r="B8895" s="269">
        <v>21078</v>
      </c>
      <c r="C8895" s="270" t="s">
        <v>6294</v>
      </c>
      <c r="D8895" s="270" t="s">
        <v>1542</v>
      </c>
      <c r="E8895" s="277" t="s">
        <v>1543</v>
      </c>
      <c r="F8895" s="279" t="s">
        <v>882</v>
      </c>
    </row>
    <row r="8896" spans="1:6" x14ac:dyDescent="0.3">
      <c r="A8896" s="264" t="str">
        <f t="shared" si="138"/>
        <v>EdgewaterMD</v>
      </c>
      <c r="B8896" s="269">
        <v>21037</v>
      </c>
      <c r="C8896" s="270" t="s">
        <v>3787</v>
      </c>
      <c r="D8896" s="270" t="s">
        <v>1542</v>
      </c>
      <c r="E8896" s="277" t="s">
        <v>1543</v>
      </c>
      <c r="F8896" s="279" t="s">
        <v>882</v>
      </c>
    </row>
    <row r="8897" spans="1:6" x14ac:dyDescent="0.3">
      <c r="A8897" s="264" t="str">
        <f t="shared" si="138"/>
        <v>ArnoldMD</v>
      </c>
      <c r="B8897" s="269">
        <v>21012</v>
      </c>
      <c r="C8897" s="270" t="s">
        <v>6295</v>
      </c>
      <c r="D8897" s="270" t="s">
        <v>1542</v>
      </c>
      <c r="E8897" s="277" t="s">
        <v>1543</v>
      </c>
      <c r="F8897" s="279" t="s">
        <v>882</v>
      </c>
    </row>
    <row r="8898" spans="1:6" x14ac:dyDescent="0.3">
      <c r="A8898" s="264" t="str">
        <f t="shared" si="138"/>
        <v>WestminsterMD</v>
      </c>
      <c r="B8898" s="269">
        <v>21158</v>
      </c>
      <c r="C8898" s="270" t="s">
        <v>2472</v>
      </c>
      <c r="D8898" s="270" t="s">
        <v>1542</v>
      </c>
      <c r="E8898" s="277" t="s">
        <v>1543</v>
      </c>
      <c r="F8898" s="279" t="s">
        <v>882</v>
      </c>
    </row>
    <row r="8899" spans="1:6" x14ac:dyDescent="0.3">
      <c r="A8899" s="264" t="str">
        <f t="shared" si="138"/>
        <v>BowieMD</v>
      </c>
      <c r="B8899" s="269">
        <v>20720</v>
      </c>
      <c r="C8899" s="270" t="s">
        <v>6285</v>
      </c>
      <c r="D8899" s="270" t="s">
        <v>1542</v>
      </c>
      <c r="E8899" s="277" t="s">
        <v>1092</v>
      </c>
      <c r="F8899" s="279" t="s">
        <v>882</v>
      </c>
    </row>
    <row r="8900" spans="1:6" x14ac:dyDescent="0.3">
      <c r="A8900" s="264" t="str">
        <f t="shared" ref="A8900:A8963" si="139">CONCATENATE(C8900,D8900)</f>
        <v>La PlataMD</v>
      </c>
      <c r="B8900" s="269">
        <v>20646</v>
      </c>
      <c r="C8900" s="270" t="s">
        <v>6296</v>
      </c>
      <c r="D8900" s="270" t="s">
        <v>1542</v>
      </c>
      <c r="E8900" s="277" t="s">
        <v>1092</v>
      </c>
      <c r="F8900" s="279" t="s">
        <v>882</v>
      </c>
    </row>
    <row r="8901" spans="1:6" x14ac:dyDescent="0.3">
      <c r="A8901" s="264" t="str">
        <f t="shared" si="139"/>
        <v>BaltimoreMD</v>
      </c>
      <c r="B8901" s="269">
        <v>21214</v>
      </c>
      <c r="C8901" s="270" t="s">
        <v>6246</v>
      </c>
      <c r="D8901" s="270" t="s">
        <v>1542</v>
      </c>
      <c r="E8901" s="277" t="s">
        <v>1543</v>
      </c>
      <c r="F8901" s="279" t="s">
        <v>882</v>
      </c>
    </row>
    <row r="8902" spans="1:6" x14ac:dyDescent="0.3">
      <c r="A8902" s="264" t="str">
        <f t="shared" si="139"/>
        <v>North EastMD</v>
      </c>
      <c r="B8902" s="269">
        <v>21901</v>
      </c>
      <c r="C8902" s="270" t="s">
        <v>6297</v>
      </c>
      <c r="D8902" s="270" t="s">
        <v>1542</v>
      </c>
      <c r="E8902" s="277" t="s">
        <v>1095</v>
      </c>
      <c r="F8902" s="279" t="s">
        <v>882</v>
      </c>
    </row>
    <row r="8903" spans="1:6" x14ac:dyDescent="0.3">
      <c r="A8903" s="264" t="str">
        <f t="shared" si="139"/>
        <v>AnnapolisMD</v>
      </c>
      <c r="B8903" s="269">
        <v>21409</v>
      </c>
      <c r="C8903" s="270" t="s">
        <v>3229</v>
      </c>
      <c r="D8903" s="270" t="s">
        <v>1542</v>
      </c>
      <c r="E8903" s="277" t="s">
        <v>1543</v>
      </c>
      <c r="F8903" s="279" t="s">
        <v>882</v>
      </c>
    </row>
    <row r="8904" spans="1:6" x14ac:dyDescent="0.3">
      <c r="A8904" s="264" t="str">
        <f t="shared" si="139"/>
        <v>LusbyMD</v>
      </c>
      <c r="B8904" s="269">
        <v>20657</v>
      </c>
      <c r="C8904" s="270" t="s">
        <v>6298</v>
      </c>
      <c r="D8904" s="270" t="s">
        <v>1542</v>
      </c>
      <c r="E8904" s="277" t="s">
        <v>1092</v>
      </c>
      <c r="F8904" s="279" t="s">
        <v>882</v>
      </c>
    </row>
    <row r="8905" spans="1:6" x14ac:dyDescent="0.3">
      <c r="A8905" s="264" t="str">
        <f t="shared" si="139"/>
        <v>KensingtonMD</v>
      </c>
      <c r="B8905" s="269">
        <v>20895</v>
      </c>
      <c r="C8905" s="270" t="s">
        <v>6299</v>
      </c>
      <c r="D8905" s="270" t="s">
        <v>1542</v>
      </c>
      <c r="E8905" s="277" t="s">
        <v>1092</v>
      </c>
      <c r="F8905" s="279" t="s">
        <v>882</v>
      </c>
    </row>
    <row r="8906" spans="1:6" x14ac:dyDescent="0.3">
      <c r="A8906" s="264" t="str">
        <f t="shared" si="139"/>
        <v>Silver SpringMD</v>
      </c>
      <c r="B8906" s="269">
        <v>20903</v>
      </c>
      <c r="C8906" s="270" t="s">
        <v>6243</v>
      </c>
      <c r="D8906" s="270" t="s">
        <v>1542</v>
      </c>
      <c r="E8906" s="277" t="s">
        <v>1092</v>
      </c>
      <c r="F8906" s="279" t="s">
        <v>882</v>
      </c>
    </row>
    <row r="8907" spans="1:6" x14ac:dyDescent="0.3">
      <c r="A8907" s="264" t="str">
        <f t="shared" si="139"/>
        <v>Forest HillMD</v>
      </c>
      <c r="B8907" s="269">
        <v>21050</v>
      </c>
      <c r="C8907" s="270" t="s">
        <v>5968</v>
      </c>
      <c r="D8907" s="270" t="s">
        <v>1542</v>
      </c>
      <c r="E8907" s="277" t="s">
        <v>1543</v>
      </c>
      <c r="F8907" s="279" t="s">
        <v>882</v>
      </c>
    </row>
    <row r="8908" spans="1:6" x14ac:dyDescent="0.3">
      <c r="A8908" s="264" t="str">
        <f t="shared" si="139"/>
        <v>JoppaMD</v>
      </c>
      <c r="B8908" s="269">
        <v>21085</v>
      </c>
      <c r="C8908" s="270" t="s">
        <v>1511</v>
      </c>
      <c r="D8908" s="270" t="s">
        <v>1542</v>
      </c>
      <c r="E8908" s="277" t="s">
        <v>1543</v>
      </c>
      <c r="F8908" s="279" t="s">
        <v>882</v>
      </c>
    </row>
    <row r="8909" spans="1:6" x14ac:dyDescent="0.3">
      <c r="A8909" s="264" t="str">
        <f t="shared" si="139"/>
        <v>Glen BurnieMD</v>
      </c>
      <c r="B8909" s="269">
        <v>21108</v>
      </c>
      <c r="C8909" s="270" t="s">
        <v>6249</v>
      </c>
      <c r="D8909" s="270" t="s">
        <v>1542</v>
      </c>
      <c r="E8909" s="277" t="s">
        <v>1543</v>
      </c>
      <c r="F8909" s="279" t="s">
        <v>882</v>
      </c>
    </row>
    <row r="8910" spans="1:6" x14ac:dyDescent="0.3">
      <c r="A8910" s="264" t="str">
        <f t="shared" si="139"/>
        <v>LaurelMD</v>
      </c>
      <c r="B8910" s="269">
        <v>20724</v>
      </c>
      <c r="C8910" s="270" t="s">
        <v>1713</v>
      </c>
      <c r="D8910" s="270" t="s">
        <v>1542</v>
      </c>
      <c r="E8910" s="277" t="s">
        <v>1092</v>
      </c>
      <c r="F8910" s="279" t="s">
        <v>882</v>
      </c>
    </row>
    <row r="8911" spans="1:6" x14ac:dyDescent="0.3">
      <c r="A8911" s="264" t="str">
        <f t="shared" si="139"/>
        <v>BethesdaMD</v>
      </c>
      <c r="B8911" s="269">
        <v>20816</v>
      </c>
      <c r="C8911" s="270" t="s">
        <v>6266</v>
      </c>
      <c r="D8911" s="270" t="s">
        <v>1542</v>
      </c>
      <c r="E8911" s="277" t="s">
        <v>1092</v>
      </c>
      <c r="F8911" s="279" t="s">
        <v>882</v>
      </c>
    </row>
    <row r="8912" spans="1:6" x14ac:dyDescent="0.3">
      <c r="A8912" s="264" t="str">
        <f t="shared" si="139"/>
        <v>FrostburgMD</v>
      </c>
      <c r="B8912" s="269">
        <v>21532</v>
      </c>
      <c r="C8912" s="270" t="s">
        <v>6300</v>
      </c>
      <c r="D8912" s="270" t="s">
        <v>1542</v>
      </c>
      <c r="E8912" s="277" t="s">
        <v>1549</v>
      </c>
      <c r="F8912" s="279" t="s">
        <v>882</v>
      </c>
    </row>
    <row r="8913" spans="1:6" x14ac:dyDescent="0.3">
      <c r="A8913" s="264" t="str">
        <f t="shared" si="139"/>
        <v>East RiverdaleMD</v>
      </c>
      <c r="B8913" s="269">
        <v>20737</v>
      </c>
      <c r="C8913" s="270" t="s">
        <v>6301</v>
      </c>
      <c r="D8913" s="270" t="s">
        <v>1542</v>
      </c>
      <c r="E8913" s="277" t="s">
        <v>1092</v>
      </c>
      <c r="F8913" s="279" t="s">
        <v>882</v>
      </c>
    </row>
    <row r="8914" spans="1:6" x14ac:dyDescent="0.3">
      <c r="A8914" s="264" t="str">
        <f t="shared" si="139"/>
        <v>ColumbiaMD</v>
      </c>
      <c r="B8914" s="269">
        <v>21046</v>
      </c>
      <c r="C8914" s="270" t="s">
        <v>1487</v>
      </c>
      <c r="D8914" s="270" t="s">
        <v>1542</v>
      </c>
      <c r="E8914" s="277" t="s">
        <v>1543</v>
      </c>
      <c r="F8914" s="279" t="s">
        <v>882</v>
      </c>
    </row>
    <row r="8915" spans="1:6" x14ac:dyDescent="0.3">
      <c r="A8915" s="264" t="str">
        <f t="shared" si="139"/>
        <v>CaliforniaMD</v>
      </c>
      <c r="B8915" s="269">
        <v>20619</v>
      </c>
      <c r="C8915" s="270" t="s">
        <v>6302</v>
      </c>
      <c r="D8915" s="270" t="s">
        <v>1542</v>
      </c>
      <c r="E8915" s="277" t="s">
        <v>1545</v>
      </c>
      <c r="F8915" s="279" t="s">
        <v>882</v>
      </c>
    </row>
    <row r="8916" spans="1:6" x14ac:dyDescent="0.3">
      <c r="A8916" s="264" t="str">
        <f t="shared" si="139"/>
        <v>HampsteadMD</v>
      </c>
      <c r="B8916" s="269">
        <v>21074</v>
      </c>
      <c r="C8916" s="270" t="s">
        <v>6303</v>
      </c>
      <c r="D8916" s="270" t="s">
        <v>1542</v>
      </c>
      <c r="E8916" s="277" t="s">
        <v>1543</v>
      </c>
      <c r="F8916" s="279" t="s">
        <v>882</v>
      </c>
    </row>
    <row r="8917" spans="1:6" x14ac:dyDescent="0.3">
      <c r="A8917" s="264" t="str">
        <f t="shared" si="139"/>
        <v>DerwoodMD</v>
      </c>
      <c r="B8917" s="269">
        <v>20855</v>
      </c>
      <c r="C8917" s="270" t="s">
        <v>6304</v>
      </c>
      <c r="D8917" s="270" t="s">
        <v>1542</v>
      </c>
      <c r="E8917" s="277" t="s">
        <v>1092</v>
      </c>
      <c r="F8917" s="279" t="s">
        <v>882</v>
      </c>
    </row>
    <row r="8918" spans="1:6" x14ac:dyDescent="0.3">
      <c r="A8918" s="264" t="str">
        <f t="shared" si="139"/>
        <v>BaltimoreMD</v>
      </c>
      <c r="B8918" s="269">
        <v>21210</v>
      </c>
      <c r="C8918" s="270" t="s">
        <v>6246</v>
      </c>
      <c r="D8918" s="270" t="s">
        <v>1542</v>
      </c>
      <c r="E8918" s="277" t="s">
        <v>1543</v>
      </c>
      <c r="F8918" s="279" t="s">
        <v>882</v>
      </c>
    </row>
    <row r="8919" spans="1:6" x14ac:dyDescent="0.3">
      <c r="A8919" s="264" t="str">
        <f t="shared" si="139"/>
        <v>BaltimoreMD</v>
      </c>
      <c r="B8919" s="269">
        <v>21205</v>
      </c>
      <c r="C8919" s="270" t="s">
        <v>6246</v>
      </c>
      <c r="D8919" s="270" t="s">
        <v>1542</v>
      </c>
      <c r="E8919" s="277" t="s">
        <v>1543</v>
      </c>
      <c r="F8919" s="279" t="s">
        <v>882</v>
      </c>
    </row>
    <row r="8920" spans="1:6" x14ac:dyDescent="0.3">
      <c r="A8920" s="264" t="str">
        <f t="shared" si="139"/>
        <v>FrederickMD</v>
      </c>
      <c r="B8920" s="269">
        <v>21704</v>
      </c>
      <c r="C8920" s="270" t="s">
        <v>3330</v>
      </c>
      <c r="D8920" s="270" t="s">
        <v>1542</v>
      </c>
      <c r="E8920" s="277" t="s">
        <v>1092</v>
      </c>
      <c r="F8920" s="279" t="s">
        <v>882</v>
      </c>
    </row>
    <row r="8921" spans="1:6" x14ac:dyDescent="0.3">
      <c r="A8921" s="264" t="str">
        <f t="shared" si="139"/>
        <v>LeonardtownMD</v>
      </c>
      <c r="B8921" s="269">
        <v>20650</v>
      </c>
      <c r="C8921" s="270" t="s">
        <v>6305</v>
      </c>
      <c r="D8921" s="270" t="s">
        <v>1542</v>
      </c>
      <c r="E8921" s="277" t="s">
        <v>1545</v>
      </c>
      <c r="F8921" s="279" t="s">
        <v>882</v>
      </c>
    </row>
    <row r="8922" spans="1:6" x14ac:dyDescent="0.3">
      <c r="A8922" s="264" t="str">
        <f t="shared" si="139"/>
        <v>Silver SpringMD</v>
      </c>
      <c r="B8922" s="269">
        <v>20905</v>
      </c>
      <c r="C8922" s="270" t="s">
        <v>6243</v>
      </c>
      <c r="D8922" s="270" t="s">
        <v>1542</v>
      </c>
      <c r="E8922" s="277" t="s">
        <v>1092</v>
      </c>
      <c r="F8922" s="279" t="s">
        <v>882</v>
      </c>
    </row>
    <row r="8923" spans="1:6" x14ac:dyDescent="0.3">
      <c r="A8923" s="264" t="str">
        <f t="shared" si="139"/>
        <v>BrandywineMD</v>
      </c>
      <c r="B8923" s="269">
        <v>20613</v>
      </c>
      <c r="C8923" s="270" t="s">
        <v>6306</v>
      </c>
      <c r="D8923" s="270" t="s">
        <v>1542</v>
      </c>
      <c r="E8923" s="277" t="s">
        <v>1092</v>
      </c>
      <c r="F8923" s="279" t="s">
        <v>882</v>
      </c>
    </row>
    <row r="8924" spans="1:6" x14ac:dyDescent="0.3">
      <c r="A8924" s="264" t="str">
        <f t="shared" si="139"/>
        <v>Perry HallMD</v>
      </c>
      <c r="B8924" s="269">
        <v>21128</v>
      </c>
      <c r="C8924" s="270" t="s">
        <v>6307</v>
      </c>
      <c r="D8924" s="270" t="s">
        <v>1542</v>
      </c>
      <c r="E8924" s="277" t="s">
        <v>1543</v>
      </c>
      <c r="F8924" s="279" t="s">
        <v>882</v>
      </c>
    </row>
    <row r="8925" spans="1:6" x14ac:dyDescent="0.3">
      <c r="A8925" s="264" t="str">
        <f t="shared" si="139"/>
        <v>StevensvilleMD</v>
      </c>
      <c r="B8925" s="269">
        <v>21666</v>
      </c>
      <c r="C8925" s="270" t="s">
        <v>6308</v>
      </c>
      <c r="D8925" s="270" t="s">
        <v>1542</v>
      </c>
      <c r="E8925" s="277" t="s">
        <v>1543</v>
      </c>
      <c r="F8925" s="279" t="s">
        <v>882</v>
      </c>
    </row>
    <row r="8926" spans="1:6" x14ac:dyDescent="0.3">
      <c r="A8926" s="264" t="str">
        <f t="shared" si="139"/>
        <v>HuntingtownMD</v>
      </c>
      <c r="B8926" s="269">
        <v>20639</v>
      </c>
      <c r="C8926" s="270" t="s">
        <v>6309</v>
      </c>
      <c r="D8926" s="270" t="s">
        <v>1542</v>
      </c>
      <c r="E8926" s="277" t="s">
        <v>1092</v>
      </c>
      <c r="F8926" s="279" t="s">
        <v>882</v>
      </c>
    </row>
    <row r="8927" spans="1:6" x14ac:dyDescent="0.3">
      <c r="A8927" s="264" t="str">
        <f t="shared" si="139"/>
        <v>New MarketMD</v>
      </c>
      <c r="B8927" s="269">
        <v>21774</v>
      </c>
      <c r="C8927" s="270" t="s">
        <v>1168</v>
      </c>
      <c r="D8927" s="270" t="s">
        <v>1542</v>
      </c>
      <c r="E8927" s="277" t="s">
        <v>1092</v>
      </c>
      <c r="F8927" s="279" t="s">
        <v>882</v>
      </c>
    </row>
    <row r="8928" spans="1:6" x14ac:dyDescent="0.3">
      <c r="A8928" s="264" t="str">
        <f t="shared" si="139"/>
        <v>BurtonsvilleMD</v>
      </c>
      <c r="B8928" s="269">
        <v>20866</v>
      </c>
      <c r="C8928" s="270" t="s">
        <v>6310</v>
      </c>
      <c r="D8928" s="270" t="s">
        <v>1542</v>
      </c>
      <c r="E8928" s="277" t="s">
        <v>1092</v>
      </c>
      <c r="F8928" s="279" t="s">
        <v>882</v>
      </c>
    </row>
    <row r="8929" spans="1:6" x14ac:dyDescent="0.3">
      <c r="A8929" s="264" t="str">
        <f t="shared" si="139"/>
        <v>RockvilleMD</v>
      </c>
      <c r="B8929" s="269">
        <v>20851</v>
      </c>
      <c r="C8929" s="270" t="s">
        <v>6250</v>
      </c>
      <c r="D8929" s="270" t="s">
        <v>1542</v>
      </c>
      <c r="E8929" s="277" t="s">
        <v>1092</v>
      </c>
      <c r="F8929" s="279" t="s">
        <v>882</v>
      </c>
    </row>
    <row r="8930" spans="1:6" x14ac:dyDescent="0.3">
      <c r="A8930" s="264" t="str">
        <f t="shared" si="139"/>
        <v>GambrillsMD</v>
      </c>
      <c r="B8930" s="269">
        <v>21054</v>
      </c>
      <c r="C8930" s="270" t="s">
        <v>6311</v>
      </c>
      <c r="D8930" s="270" t="s">
        <v>1542</v>
      </c>
      <c r="E8930" s="277" t="s">
        <v>1543</v>
      </c>
      <c r="F8930" s="279" t="s">
        <v>882</v>
      </c>
    </row>
    <row r="8931" spans="1:6" x14ac:dyDescent="0.3">
      <c r="A8931" s="264" t="str">
        <f t="shared" si="139"/>
        <v>Prince FrederickMD</v>
      </c>
      <c r="B8931" s="269">
        <v>20678</v>
      </c>
      <c r="C8931" s="270" t="s">
        <v>6312</v>
      </c>
      <c r="D8931" s="270" t="s">
        <v>1542</v>
      </c>
      <c r="E8931" s="277" t="s">
        <v>1092</v>
      </c>
      <c r="F8931" s="279" t="s">
        <v>882</v>
      </c>
    </row>
    <row r="8932" spans="1:6" x14ac:dyDescent="0.3">
      <c r="A8932" s="264" t="str">
        <f t="shared" si="139"/>
        <v>White PlainsMD</v>
      </c>
      <c r="B8932" s="269">
        <v>20695</v>
      </c>
      <c r="C8932" s="270" t="s">
        <v>5771</v>
      </c>
      <c r="D8932" s="270" t="s">
        <v>1542</v>
      </c>
      <c r="E8932" s="277" t="s">
        <v>1092</v>
      </c>
      <c r="F8932" s="279" t="s">
        <v>882</v>
      </c>
    </row>
    <row r="8933" spans="1:6" x14ac:dyDescent="0.3">
      <c r="A8933" s="264" t="str">
        <f t="shared" si="139"/>
        <v>HyattsvilleMD</v>
      </c>
      <c r="B8933" s="269">
        <v>20781</v>
      </c>
      <c r="C8933" s="270" t="s">
        <v>6313</v>
      </c>
      <c r="D8933" s="270" t="s">
        <v>1542</v>
      </c>
      <c r="E8933" s="277" t="s">
        <v>1092</v>
      </c>
      <c r="F8933" s="279" t="s">
        <v>882</v>
      </c>
    </row>
    <row r="8934" spans="1:6" x14ac:dyDescent="0.3">
      <c r="A8934" s="264" t="str">
        <f t="shared" si="139"/>
        <v>FallstonMD</v>
      </c>
      <c r="B8934" s="269">
        <v>21047</v>
      </c>
      <c r="C8934" s="270" t="s">
        <v>6314</v>
      </c>
      <c r="D8934" s="270" t="s">
        <v>1542</v>
      </c>
      <c r="E8934" s="277" t="s">
        <v>1543</v>
      </c>
      <c r="F8934" s="279" t="s">
        <v>882</v>
      </c>
    </row>
    <row r="8935" spans="1:6" x14ac:dyDescent="0.3">
      <c r="A8935" s="264" t="str">
        <f t="shared" si="139"/>
        <v>DamascusMD</v>
      </c>
      <c r="B8935" s="269">
        <v>20882</v>
      </c>
      <c r="C8935" s="270" t="s">
        <v>6315</v>
      </c>
      <c r="D8935" s="270" t="s">
        <v>1542</v>
      </c>
      <c r="E8935" s="277" t="s">
        <v>1092</v>
      </c>
      <c r="F8935" s="279" t="s">
        <v>882</v>
      </c>
    </row>
    <row r="8936" spans="1:6" x14ac:dyDescent="0.3">
      <c r="A8936" s="264" t="str">
        <f t="shared" si="139"/>
        <v>DamascusMD</v>
      </c>
      <c r="B8936" s="269">
        <v>20872</v>
      </c>
      <c r="C8936" s="270" t="s">
        <v>6315</v>
      </c>
      <c r="D8936" s="270" t="s">
        <v>1542</v>
      </c>
      <c r="E8936" s="277" t="s">
        <v>1092</v>
      </c>
      <c r="F8936" s="279" t="s">
        <v>882</v>
      </c>
    </row>
    <row r="8937" spans="1:6" x14ac:dyDescent="0.3">
      <c r="A8937" s="264" t="str">
        <f t="shared" si="139"/>
        <v>ThurmontMD</v>
      </c>
      <c r="B8937" s="269">
        <v>21788</v>
      </c>
      <c r="C8937" s="270" t="s">
        <v>6316</v>
      </c>
      <c r="D8937" s="270" t="s">
        <v>1542</v>
      </c>
      <c r="E8937" s="277" t="s">
        <v>1092</v>
      </c>
      <c r="F8937" s="279" t="s">
        <v>882</v>
      </c>
    </row>
    <row r="8938" spans="1:6" x14ac:dyDescent="0.3">
      <c r="A8938" s="264" t="str">
        <f t="shared" si="139"/>
        <v>MiddletownMD</v>
      </c>
      <c r="B8938" s="269">
        <v>21769</v>
      </c>
      <c r="C8938" s="270" t="s">
        <v>2984</v>
      </c>
      <c r="D8938" s="270" t="s">
        <v>1542</v>
      </c>
      <c r="E8938" s="277" t="s">
        <v>1092</v>
      </c>
      <c r="F8938" s="279" t="s">
        <v>882</v>
      </c>
    </row>
    <row r="8939" spans="1:6" x14ac:dyDescent="0.3">
      <c r="A8939" s="264" t="str">
        <f t="shared" si="139"/>
        <v>ManchesterMD</v>
      </c>
      <c r="B8939" s="269">
        <v>21102</v>
      </c>
      <c r="C8939" s="270" t="s">
        <v>3180</v>
      </c>
      <c r="D8939" s="270" t="s">
        <v>1542</v>
      </c>
      <c r="E8939" s="277" t="s">
        <v>1543</v>
      </c>
      <c r="F8939" s="279" t="s">
        <v>882</v>
      </c>
    </row>
    <row r="8940" spans="1:6" x14ac:dyDescent="0.3">
      <c r="A8940" s="264" t="str">
        <f t="shared" si="139"/>
        <v>AccokeekMD</v>
      </c>
      <c r="B8940" s="269">
        <v>20607</v>
      </c>
      <c r="C8940" s="270" t="s">
        <v>6317</v>
      </c>
      <c r="D8940" s="270" t="s">
        <v>1542</v>
      </c>
      <c r="E8940" s="277" t="s">
        <v>1092</v>
      </c>
      <c r="F8940" s="279" t="s">
        <v>882</v>
      </c>
    </row>
    <row r="8941" spans="1:6" x14ac:dyDescent="0.3">
      <c r="A8941" s="264" t="str">
        <f t="shared" si="139"/>
        <v>JessupMD</v>
      </c>
      <c r="B8941" s="269">
        <v>20794</v>
      </c>
      <c r="C8941" s="270" t="s">
        <v>6318</v>
      </c>
      <c r="D8941" s="270" t="s">
        <v>1542</v>
      </c>
      <c r="E8941" s="277" t="s">
        <v>1543</v>
      </c>
      <c r="F8941" s="279" t="s">
        <v>882</v>
      </c>
    </row>
    <row r="8942" spans="1:6" x14ac:dyDescent="0.3">
      <c r="A8942" s="264" t="str">
        <f t="shared" si="139"/>
        <v>Linthicum HeightsMD</v>
      </c>
      <c r="B8942" s="269">
        <v>21090</v>
      </c>
      <c r="C8942" s="270" t="s">
        <v>6319</v>
      </c>
      <c r="D8942" s="270" t="s">
        <v>1542</v>
      </c>
      <c r="E8942" s="277" t="s">
        <v>1543</v>
      </c>
      <c r="F8942" s="279" t="s">
        <v>882</v>
      </c>
    </row>
    <row r="8943" spans="1:6" x14ac:dyDescent="0.3">
      <c r="A8943" s="264" t="str">
        <f t="shared" si="139"/>
        <v>TaneytownMD</v>
      </c>
      <c r="B8943" s="269">
        <v>21787</v>
      </c>
      <c r="C8943" s="270" t="s">
        <v>6320</v>
      </c>
      <c r="D8943" s="270" t="s">
        <v>1542</v>
      </c>
      <c r="E8943" s="277" t="s">
        <v>1543</v>
      </c>
      <c r="F8943" s="279" t="s">
        <v>882</v>
      </c>
    </row>
    <row r="8944" spans="1:6" x14ac:dyDescent="0.3">
      <c r="A8944" s="264" t="str">
        <f t="shared" si="139"/>
        <v>CentrevilleMD</v>
      </c>
      <c r="B8944" s="269">
        <v>21617</v>
      </c>
      <c r="C8944" s="270" t="s">
        <v>1305</v>
      </c>
      <c r="D8944" s="270" t="s">
        <v>1542</v>
      </c>
      <c r="E8944" s="277" t="s">
        <v>1543</v>
      </c>
      <c r="F8944" s="279" t="s">
        <v>882</v>
      </c>
    </row>
    <row r="8945" spans="1:6" x14ac:dyDescent="0.3">
      <c r="A8945" s="264" t="str">
        <f t="shared" si="139"/>
        <v>HollywoodMD</v>
      </c>
      <c r="B8945" s="269">
        <v>20636</v>
      </c>
      <c r="C8945" s="270" t="s">
        <v>1498</v>
      </c>
      <c r="D8945" s="270" t="s">
        <v>1542</v>
      </c>
      <c r="E8945" s="277" t="s">
        <v>1545</v>
      </c>
      <c r="F8945" s="279" t="s">
        <v>882</v>
      </c>
    </row>
    <row r="8946" spans="1:6" x14ac:dyDescent="0.3">
      <c r="A8946" s="264" t="str">
        <f t="shared" si="139"/>
        <v>Rising SunMD</v>
      </c>
      <c r="B8946" s="269">
        <v>21911</v>
      </c>
      <c r="C8946" s="270" t="s">
        <v>5337</v>
      </c>
      <c r="D8946" s="270" t="s">
        <v>1542</v>
      </c>
      <c r="E8946" s="277" t="s">
        <v>1095</v>
      </c>
      <c r="F8946" s="279" t="s">
        <v>882</v>
      </c>
    </row>
    <row r="8947" spans="1:6" x14ac:dyDescent="0.3">
      <c r="A8947" s="264" t="str">
        <f t="shared" si="139"/>
        <v>Princess AnneMD</v>
      </c>
      <c r="B8947" s="269">
        <v>21853</v>
      </c>
      <c r="C8947" s="270" t="s">
        <v>6321</v>
      </c>
      <c r="D8947" s="270" t="s">
        <v>1542</v>
      </c>
      <c r="E8947" s="277" t="s">
        <v>1097</v>
      </c>
      <c r="F8947" s="279" t="s">
        <v>882</v>
      </c>
    </row>
    <row r="8948" spans="1:6" x14ac:dyDescent="0.3">
      <c r="A8948" s="264" t="str">
        <f t="shared" si="139"/>
        <v>Chesapeake BeachMD</v>
      </c>
      <c r="B8948" s="269">
        <v>20732</v>
      </c>
      <c r="C8948" s="270" t="s">
        <v>6322</v>
      </c>
      <c r="D8948" s="270" t="s">
        <v>1542</v>
      </c>
      <c r="E8948" s="277" t="s">
        <v>1092</v>
      </c>
      <c r="F8948" s="279" t="s">
        <v>882</v>
      </c>
    </row>
    <row r="8949" spans="1:6" x14ac:dyDescent="0.3">
      <c r="A8949" s="264" t="str">
        <f t="shared" si="139"/>
        <v>FinksburgMD</v>
      </c>
      <c r="B8949" s="269">
        <v>21048</v>
      </c>
      <c r="C8949" s="270" t="s">
        <v>6323</v>
      </c>
      <c r="D8949" s="270" t="s">
        <v>1542</v>
      </c>
      <c r="E8949" s="277" t="s">
        <v>1543</v>
      </c>
      <c r="F8949" s="279" t="s">
        <v>882</v>
      </c>
    </row>
    <row r="8950" spans="1:6" x14ac:dyDescent="0.3">
      <c r="A8950" s="264" t="str">
        <f t="shared" si="139"/>
        <v>WilliamsportMD</v>
      </c>
      <c r="B8950" s="269">
        <v>21795</v>
      </c>
      <c r="C8950" s="270" t="s">
        <v>2148</v>
      </c>
      <c r="D8950" s="270" t="s">
        <v>1542</v>
      </c>
      <c r="E8950" s="277" t="s">
        <v>1553</v>
      </c>
      <c r="F8950" s="279" t="s">
        <v>882</v>
      </c>
    </row>
    <row r="8951" spans="1:6" x14ac:dyDescent="0.3">
      <c r="A8951" s="264" t="str">
        <f t="shared" si="139"/>
        <v>Mount RainierMD</v>
      </c>
      <c r="B8951" s="269">
        <v>20712</v>
      </c>
      <c r="C8951" s="270" t="s">
        <v>6324</v>
      </c>
      <c r="D8951" s="270" t="s">
        <v>1542</v>
      </c>
      <c r="E8951" s="277" t="s">
        <v>1092</v>
      </c>
      <c r="F8951" s="279" t="s">
        <v>882</v>
      </c>
    </row>
    <row r="8952" spans="1:6" x14ac:dyDescent="0.3">
      <c r="A8952" s="264" t="str">
        <f t="shared" si="139"/>
        <v>ClarksvilleMD</v>
      </c>
      <c r="B8952" s="269">
        <v>21029</v>
      </c>
      <c r="C8952" s="270" t="s">
        <v>1458</v>
      </c>
      <c r="D8952" s="270" t="s">
        <v>1542</v>
      </c>
      <c r="E8952" s="277" t="s">
        <v>1543</v>
      </c>
      <c r="F8952" s="279" t="s">
        <v>882</v>
      </c>
    </row>
    <row r="8953" spans="1:6" x14ac:dyDescent="0.3">
      <c r="A8953" s="264" t="str">
        <f t="shared" si="139"/>
        <v>BladensburgMD</v>
      </c>
      <c r="B8953" s="269">
        <v>20710</v>
      </c>
      <c r="C8953" s="270" t="s">
        <v>6325</v>
      </c>
      <c r="D8953" s="270" t="s">
        <v>1542</v>
      </c>
      <c r="E8953" s="277" t="s">
        <v>1092</v>
      </c>
      <c r="F8953" s="279" t="s">
        <v>882</v>
      </c>
    </row>
    <row r="8954" spans="1:6" x14ac:dyDescent="0.3">
      <c r="A8954" s="264" t="str">
        <f t="shared" si="139"/>
        <v>Indian HeadMD</v>
      </c>
      <c r="B8954" s="269">
        <v>20640</v>
      </c>
      <c r="C8954" s="270" t="s">
        <v>6326</v>
      </c>
      <c r="D8954" s="270" t="s">
        <v>1542</v>
      </c>
      <c r="E8954" s="277" t="s">
        <v>1092</v>
      </c>
      <c r="F8954" s="279" t="s">
        <v>882</v>
      </c>
    </row>
    <row r="8955" spans="1:6" x14ac:dyDescent="0.3">
      <c r="A8955" s="264" t="str">
        <f t="shared" si="139"/>
        <v>WalkersvilleMD</v>
      </c>
      <c r="B8955" s="269">
        <v>21793</v>
      </c>
      <c r="C8955" s="270" t="s">
        <v>6327</v>
      </c>
      <c r="D8955" s="270" t="s">
        <v>1542</v>
      </c>
      <c r="E8955" s="277" t="s">
        <v>1092</v>
      </c>
      <c r="F8955" s="279" t="s">
        <v>882</v>
      </c>
    </row>
    <row r="8956" spans="1:6" x14ac:dyDescent="0.3">
      <c r="A8956" s="264" t="str">
        <f t="shared" si="139"/>
        <v>EdgemereMD</v>
      </c>
      <c r="B8956" s="269">
        <v>21219</v>
      </c>
      <c r="C8956" s="270" t="s">
        <v>6328</v>
      </c>
      <c r="D8956" s="270" t="s">
        <v>1542</v>
      </c>
      <c r="E8956" s="277" t="s">
        <v>1543</v>
      </c>
      <c r="F8956" s="279" t="s">
        <v>882</v>
      </c>
    </row>
    <row r="8957" spans="1:6" x14ac:dyDescent="0.3">
      <c r="A8957" s="264" t="str">
        <f t="shared" si="139"/>
        <v>BoonsboroMD</v>
      </c>
      <c r="B8957" s="269">
        <v>21713</v>
      </c>
      <c r="C8957" s="270" t="s">
        <v>6329</v>
      </c>
      <c r="D8957" s="270" t="s">
        <v>1542</v>
      </c>
      <c r="E8957" s="277" t="s">
        <v>1553</v>
      </c>
      <c r="F8957" s="279" t="s">
        <v>882</v>
      </c>
    </row>
    <row r="8958" spans="1:6" x14ac:dyDescent="0.3">
      <c r="A8958" s="264" t="str">
        <f t="shared" si="139"/>
        <v>CrownsvilleMD</v>
      </c>
      <c r="B8958" s="269">
        <v>21032</v>
      </c>
      <c r="C8958" s="270" t="s">
        <v>6330</v>
      </c>
      <c r="D8958" s="270" t="s">
        <v>1542</v>
      </c>
      <c r="E8958" s="277" t="s">
        <v>1543</v>
      </c>
      <c r="F8958" s="279" t="s">
        <v>882</v>
      </c>
    </row>
    <row r="8959" spans="1:6" x14ac:dyDescent="0.3">
      <c r="A8959" s="264" t="str">
        <f t="shared" si="139"/>
        <v>Fort George G MeadeMD</v>
      </c>
      <c r="B8959" s="269">
        <v>20755</v>
      </c>
      <c r="C8959" s="270" t="s">
        <v>6331</v>
      </c>
      <c r="D8959" s="270" t="s">
        <v>1542</v>
      </c>
      <c r="E8959" s="277" t="s">
        <v>1543</v>
      </c>
      <c r="F8959" s="279" t="s">
        <v>882</v>
      </c>
    </row>
    <row r="8960" spans="1:6" x14ac:dyDescent="0.3">
      <c r="A8960" s="264" t="str">
        <f t="shared" si="139"/>
        <v>SmithsburgMD</v>
      </c>
      <c r="B8960" s="269">
        <v>21783</v>
      </c>
      <c r="C8960" s="270" t="s">
        <v>6332</v>
      </c>
      <c r="D8960" s="270" t="s">
        <v>1542</v>
      </c>
      <c r="E8960" s="277" t="s">
        <v>1553</v>
      </c>
      <c r="F8960" s="279" t="s">
        <v>882</v>
      </c>
    </row>
    <row r="8961" spans="1:6" x14ac:dyDescent="0.3">
      <c r="A8961" s="264" t="str">
        <f t="shared" si="139"/>
        <v>WoodbineMD</v>
      </c>
      <c r="B8961" s="269">
        <v>21797</v>
      </c>
      <c r="C8961" s="270" t="s">
        <v>4088</v>
      </c>
      <c r="D8961" s="270" t="s">
        <v>1542</v>
      </c>
      <c r="E8961" s="277" t="s">
        <v>1543</v>
      </c>
      <c r="F8961" s="279" t="s">
        <v>882</v>
      </c>
    </row>
    <row r="8962" spans="1:6" x14ac:dyDescent="0.3">
      <c r="A8962" s="264" t="str">
        <f t="shared" si="139"/>
        <v>ChesterMD</v>
      </c>
      <c r="B8962" s="269">
        <v>21619</v>
      </c>
      <c r="C8962" s="270" t="s">
        <v>2017</v>
      </c>
      <c r="D8962" s="270" t="s">
        <v>1542</v>
      </c>
      <c r="E8962" s="277" t="s">
        <v>1543</v>
      </c>
      <c r="F8962" s="279" t="s">
        <v>882</v>
      </c>
    </row>
    <row r="8963" spans="1:6" x14ac:dyDescent="0.3">
      <c r="A8963" s="264" t="str">
        <f t="shared" si="139"/>
        <v>Pocomoke CityMD</v>
      </c>
      <c r="B8963" s="269">
        <v>21851</v>
      </c>
      <c r="C8963" s="270" t="s">
        <v>6333</v>
      </c>
      <c r="D8963" s="270" t="s">
        <v>1542</v>
      </c>
      <c r="E8963" s="277" t="s">
        <v>1097</v>
      </c>
      <c r="F8963" s="279" t="s">
        <v>882</v>
      </c>
    </row>
    <row r="8964" spans="1:6" x14ac:dyDescent="0.3">
      <c r="A8964" s="264" t="str">
        <f t="shared" ref="A8964:A9027" si="140">CONCATENATE(C8964,D8964)</f>
        <v>OwingsMD</v>
      </c>
      <c r="B8964" s="269">
        <v>20736</v>
      </c>
      <c r="C8964" s="270" t="s">
        <v>6334</v>
      </c>
      <c r="D8964" s="270" t="s">
        <v>1542</v>
      </c>
      <c r="E8964" s="277" t="s">
        <v>1092</v>
      </c>
      <c r="F8964" s="279" t="s">
        <v>882</v>
      </c>
    </row>
    <row r="8965" spans="1:6" x14ac:dyDescent="0.3">
      <c r="A8965" s="264" t="str">
        <f t="shared" si="140"/>
        <v>Great MillsMD</v>
      </c>
      <c r="B8965" s="269">
        <v>20634</v>
      </c>
      <c r="C8965" s="270" t="s">
        <v>6335</v>
      </c>
      <c r="D8965" s="270" t="s">
        <v>1542</v>
      </c>
      <c r="E8965" s="277" t="s">
        <v>1545</v>
      </c>
      <c r="F8965" s="279" t="s">
        <v>882</v>
      </c>
    </row>
    <row r="8966" spans="1:6" x14ac:dyDescent="0.3">
      <c r="A8966" s="264" t="str">
        <f t="shared" si="140"/>
        <v>BoydsMD</v>
      </c>
      <c r="B8966" s="269">
        <v>20841</v>
      </c>
      <c r="C8966" s="270" t="s">
        <v>6336</v>
      </c>
      <c r="D8966" s="270" t="s">
        <v>1542</v>
      </c>
      <c r="E8966" s="277" t="s">
        <v>1092</v>
      </c>
      <c r="F8966" s="279" t="s">
        <v>882</v>
      </c>
    </row>
    <row r="8967" spans="1:6" x14ac:dyDescent="0.3">
      <c r="A8967" s="264" t="str">
        <f t="shared" si="140"/>
        <v>DavidsonvilleMD</v>
      </c>
      <c r="B8967" s="269">
        <v>21035</v>
      </c>
      <c r="C8967" s="270" t="s">
        <v>6337</v>
      </c>
      <c r="D8967" s="270" t="s">
        <v>1542</v>
      </c>
      <c r="E8967" s="277" t="s">
        <v>1543</v>
      </c>
      <c r="F8967" s="279" t="s">
        <v>882</v>
      </c>
    </row>
    <row r="8968" spans="1:6" x14ac:dyDescent="0.3">
      <c r="A8968" s="264" t="str">
        <f t="shared" si="140"/>
        <v>DelmarMD</v>
      </c>
      <c r="B8968" s="269">
        <v>21875</v>
      </c>
      <c r="C8968" s="270" t="s">
        <v>3564</v>
      </c>
      <c r="D8968" s="270" t="s">
        <v>1542</v>
      </c>
      <c r="E8968" s="277" t="s">
        <v>1097</v>
      </c>
      <c r="F8968" s="279" t="s">
        <v>882</v>
      </c>
    </row>
    <row r="8969" spans="1:6" x14ac:dyDescent="0.3">
      <c r="A8969" s="264" t="str">
        <f t="shared" si="140"/>
        <v>WoodstockMD</v>
      </c>
      <c r="B8969" s="269">
        <v>21163</v>
      </c>
      <c r="C8969" s="270" t="s">
        <v>1472</v>
      </c>
      <c r="D8969" s="270" t="s">
        <v>1542</v>
      </c>
      <c r="E8969" s="277" t="s">
        <v>1543</v>
      </c>
      <c r="F8969" s="279" t="s">
        <v>882</v>
      </c>
    </row>
    <row r="8970" spans="1:6" x14ac:dyDescent="0.3">
      <c r="A8970" s="264" t="str">
        <f t="shared" si="140"/>
        <v>BelcampMD</v>
      </c>
      <c r="B8970" s="269">
        <v>21017</v>
      </c>
      <c r="C8970" s="270" t="s">
        <v>6338</v>
      </c>
      <c r="D8970" s="270" t="s">
        <v>1542</v>
      </c>
      <c r="E8970" s="277" t="s">
        <v>1543</v>
      </c>
      <c r="F8970" s="279" t="s">
        <v>882</v>
      </c>
    </row>
    <row r="8971" spans="1:6" x14ac:dyDescent="0.3">
      <c r="A8971" s="264" t="str">
        <f t="shared" si="140"/>
        <v>JarrettsvilleMD</v>
      </c>
      <c r="B8971" s="269">
        <v>21084</v>
      </c>
      <c r="C8971" s="270" t="s">
        <v>6339</v>
      </c>
      <c r="D8971" s="270" t="s">
        <v>1542</v>
      </c>
      <c r="E8971" s="277" t="s">
        <v>1543</v>
      </c>
      <c r="F8971" s="279" t="s">
        <v>882</v>
      </c>
    </row>
    <row r="8972" spans="1:6" x14ac:dyDescent="0.3">
      <c r="A8972" s="264" t="str">
        <f t="shared" si="140"/>
        <v>PhoenixMD</v>
      </c>
      <c r="B8972" s="269">
        <v>21131</v>
      </c>
      <c r="C8972" s="270" t="s">
        <v>2159</v>
      </c>
      <c r="D8972" s="270" t="s">
        <v>1542</v>
      </c>
      <c r="E8972" s="277" t="s">
        <v>1543</v>
      </c>
      <c r="F8972" s="279" t="s">
        <v>882</v>
      </c>
    </row>
    <row r="8973" spans="1:6" x14ac:dyDescent="0.3">
      <c r="A8973" s="264" t="str">
        <f t="shared" si="140"/>
        <v>BrunswickMD</v>
      </c>
      <c r="B8973" s="269">
        <v>21716</v>
      </c>
      <c r="C8973" s="270" t="s">
        <v>1160</v>
      </c>
      <c r="D8973" s="270" t="s">
        <v>1542</v>
      </c>
      <c r="E8973" s="277" t="s">
        <v>1092</v>
      </c>
      <c r="F8973" s="279" t="s">
        <v>882</v>
      </c>
    </row>
    <row r="8974" spans="1:6" x14ac:dyDescent="0.3">
      <c r="A8974" s="264" t="str">
        <f t="shared" si="140"/>
        <v>Port DepositMD</v>
      </c>
      <c r="B8974" s="269">
        <v>21904</v>
      </c>
      <c r="C8974" s="270" t="s">
        <v>6340</v>
      </c>
      <c r="D8974" s="270" t="s">
        <v>1542</v>
      </c>
      <c r="E8974" s="277" t="s">
        <v>1095</v>
      </c>
      <c r="F8974" s="279" t="s">
        <v>882</v>
      </c>
    </row>
    <row r="8975" spans="1:6" x14ac:dyDescent="0.3">
      <c r="A8975" s="264" t="str">
        <f t="shared" si="140"/>
        <v>LothianMD</v>
      </c>
      <c r="B8975" s="269">
        <v>20711</v>
      </c>
      <c r="C8975" s="270" t="s">
        <v>6341</v>
      </c>
      <c r="D8975" s="270" t="s">
        <v>1542</v>
      </c>
      <c r="E8975" s="277" t="s">
        <v>1543</v>
      </c>
      <c r="F8975" s="279" t="s">
        <v>882</v>
      </c>
    </row>
    <row r="8976" spans="1:6" x14ac:dyDescent="0.3">
      <c r="A8976" s="264" t="str">
        <f t="shared" si="140"/>
        <v>Bryans RoadMD</v>
      </c>
      <c r="B8976" s="269">
        <v>20616</v>
      </c>
      <c r="C8976" s="270" t="s">
        <v>6342</v>
      </c>
      <c r="D8976" s="270" t="s">
        <v>1542</v>
      </c>
      <c r="E8976" s="277" t="s">
        <v>1092</v>
      </c>
      <c r="F8976" s="279" t="s">
        <v>882</v>
      </c>
    </row>
    <row r="8977" spans="1:6" x14ac:dyDescent="0.3">
      <c r="A8977" s="264" t="str">
        <f t="shared" si="140"/>
        <v>ParktonMD</v>
      </c>
      <c r="B8977" s="269">
        <v>21120</v>
      </c>
      <c r="C8977" s="270" t="s">
        <v>6343</v>
      </c>
      <c r="D8977" s="270" t="s">
        <v>1542</v>
      </c>
      <c r="E8977" s="277" t="s">
        <v>1543</v>
      </c>
      <c r="F8977" s="279" t="s">
        <v>882</v>
      </c>
    </row>
    <row r="8978" spans="1:6" x14ac:dyDescent="0.3">
      <c r="A8978" s="264" t="str">
        <f t="shared" si="140"/>
        <v>BaltimoreMD</v>
      </c>
      <c r="B8978" s="269">
        <v>21226</v>
      </c>
      <c r="C8978" s="270" t="s">
        <v>6246</v>
      </c>
      <c r="D8978" s="270" t="s">
        <v>1542</v>
      </c>
      <c r="E8978" s="277" t="s">
        <v>1543</v>
      </c>
      <c r="F8978" s="279" t="s">
        <v>882</v>
      </c>
    </row>
    <row r="8979" spans="1:6" x14ac:dyDescent="0.3">
      <c r="A8979" s="264" t="str">
        <f t="shared" si="140"/>
        <v>BrookevilleMD</v>
      </c>
      <c r="B8979" s="269">
        <v>20833</v>
      </c>
      <c r="C8979" s="270" t="s">
        <v>6344</v>
      </c>
      <c r="D8979" s="270" t="s">
        <v>1542</v>
      </c>
      <c r="E8979" s="277" t="s">
        <v>1092</v>
      </c>
      <c r="F8979" s="279" t="s">
        <v>882</v>
      </c>
    </row>
    <row r="8980" spans="1:6" x14ac:dyDescent="0.3">
      <c r="A8980" s="264" t="str">
        <f t="shared" si="140"/>
        <v>Sparks GlencoeMD</v>
      </c>
      <c r="B8980" s="269">
        <v>21152</v>
      </c>
      <c r="C8980" s="270" t="s">
        <v>6345</v>
      </c>
      <c r="D8980" s="270" t="s">
        <v>1542</v>
      </c>
      <c r="E8980" s="277" t="s">
        <v>1543</v>
      </c>
      <c r="F8980" s="279" t="s">
        <v>882</v>
      </c>
    </row>
    <row r="8981" spans="1:6" x14ac:dyDescent="0.3">
      <c r="A8981" s="264" t="str">
        <f t="shared" si="140"/>
        <v>PerryvilleMD</v>
      </c>
      <c r="B8981" s="269">
        <v>21903</v>
      </c>
      <c r="C8981" s="270" t="s">
        <v>1830</v>
      </c>
      <c r="D8981" s="270" t="s">
        <v>1542</v>
      </c>
      <c r="E8981" s="277" t="s">
        <v>1095</v>
      </c>
      <c r="F8981" s="279" t="s">
        <v>882</v>
      </c>
    </row>
    <row r="8982" spans="1:6" x14ac:dyDescent="0.3">
      <c r="A8982" s="264" t="str">
        <f t="shared" si="140"/>
        <v>DunkirkMD</v>
      </c>
      <c r="B8982" s="269">
        <v>20754</v>
      </c>
      <c r="C8982" s="270" t="s">
        <v>6346</v>
      </c>
      <c r="D8982" s="270" t="s">
        <v>1542</v>
      </c>
      <c r="E8982" s="277" t="s">
        <v>1092</v>
      </c>
      <c r="F8982" s="279" t="s">
        <v>882</v>
      </c>
    </row>
    <row r="8983" spans="1:6" x14ac:dyDescent="0.3">
      <c r="A8983" s="264" t="str">
        <f t="shared" si="140"/>
        <v>Saint LeonardMD</v>
      </c>
      <c r="B8983" s="269">
        <v>20685</v>
      </c>
      <c r="C8983" s="270" t="s">
        <v>6347</v>
      </c>
      <c r="D8983" s="270" t="s">
        <v>1542</v>
      </c>
      <c r="E8983" s="277" t="s">
        <v>1092</v>
      </c>
      <c r="F8983" s="279" t="s">
        <v>882</v>
      </c>
    </row>
    <row r="8984" spans="1:6" x14ac:dyDescent="0.3">
      <c r="A8984" s="264" t="str">
        <f t="shared" si="140"/>
        <v>CrisfieldMD</v>
      </c>
      <c r="B8984" s="269">
        <v>21817</v>
      </c>
      <c r="C8984" s="270" t="s">
        <v>6348</v>
      </c>
      <c r="D8984" s="270" t="s">
        <v>1542</v>
      </c>
      <c r="E8984" s="277" t="s">
        <v>1097</v>
      </c>
      <c r="F8984" s="279" t="s">
        <v>882</v>
      </c>
    </row>
    <row r="8985" spans="1:6" x14ac:dyDescent="0.3">
      <c r="A8985" s="264" t="str">
        <f t="shared" si="140"/>
        <v>HurlockMD</v>
      </c>
      <c r="B8985" s="269">
        <v>21643</v>
      </c>
      <c r="C8985" s="270" t="s">
        <v>6349</v>
      </c>
      <c r="D8985" s="270" t="s">
        <v>1542</v>
      </c>
      <c r="E8985" s="277" t="s">
        <v>1547</v>
      </c>
      <c r="F8985" s="279" t="s">
        <v>882</v>
      </c>
    </row>
    <row r="8986" spans="1:6" x14ac:dyDescent="0.3">
      <c r="A8986" s="264" t="str">
        <f t="shared" si="140"/>
        <v>MonroviaMD</v>
      </c>
      <c r="B8986" s="269">
        <v>21770</v>
      </c>
      <c r="C8986" s="270" t="s">
        <v>2610</v>
      </c>
      <c r="D8986" s="270" t="s">
        <v>1542</v>
      </c>
      <c r="E8986" s="277" t="s">
        <v>1092</v>
      </c>
      <c r="F8986" s="279" t="s">
        <v>882</v>
      </c>
    </row>
    <row r="8987" spans="1:6" x14ac:dyDescent="0.3">
      <c r="A8987" s="264" t="str">
        <f t="shared" si="140"/>
        <v>Glenn DaleMD</v>
      </c>
      <c r="B8987" s="269">
        <v>20769</v>
      </c>
      <c r="C8987" s="270" t="s">
        <v>6350</v>
      </c>
      <c r="D8987" s="270" t="s">
        <v>1542</v>
      </c>
      <c r="E8987" s="277" t="s">
        <v>1092</v>
      </c>
      <c r="F8987" s="279" t="s">
        <v>882</v>
      </c>
    </row>
    <row r="8988" spans="1:6" x14ac:dyDescent="0.3">
      <c r="A8988" s="264" t="str">
        <f t="shared" si="140"/>
        <v>FruitlandMD</v>
      </c>
      <c r="B8988" s="269">
        <v>21826</v>
      </c>
      <c r="C8988" s="270" t="s">
        <v>4433</v>
      </c>
      <c r="D8988" s="270" t="s">
        <v>1542</v>
      </c>
      <c r="E8988" s="277" t="s">
        <v>1097</v>
      </c>
      <c r="F8988" s="279" t="s">
        <v>882</v>
      </c>
    </row>
    <row r="8989" spans="1:6" x14ac:dyDescent="0.3">
      <c r="A8989" s="264" t="str">
        <f t="shared" si="140"/>
        <v>PoolesvilleMD</v>
      </c>
      <c r="B8989" s="269">
        <v>20837</v>
      </c>
      <c r="C8989" s="270" t="s">
        <v>6351</v>
      </c>
      <c r="D8989" s="270" t="s">
        <v>1542</v>
      </c>
      <c r="E8989" s="277" t="s">
        <v>1092</v>
      </c>
      <c r="F8989" s="279" t="s">
        <v>882</v>
      </c>
    </row>
    <row r="8990" spans="1:6" x14ac:dyDescent="0.3">
      <c r="A8990" s="264" t="str">
        <f t="shared" si="140"/>
        <v>IjamsvilleMD</v>
      </c>
      <c r="B8990" s="269">
        <v>21754</v>
      </c>
      <c r="C8990" s="270" t="s">
        <v>6352</v>
      </c>
      <c r="D8990" s="270" t="s">
        <v>1542</v>
      </c>
      <c r="E8990" s="277" t="s">
        <v>1092</v>
      </c>
      <c r="F8990" s="279" t="s">
        <v>882</v>
      </c>
    </row>
    <row r="8991" spans="1:6" x14ac:dyDescent="0.3">
      <c r="A8991" s="264" t="str">
        <f t="shared" si="140"/>
        <v>StreetMD</v>
      </c>
      <c r="B8991" s="269">
        <v>21154</v>
      </c>
      <c r="C8991" s="270" t="s">
        <v>6353</v>
      </c>
      <c r="D8991" s="270" t="s">
        <v>1542</v>
      </c>
      <c r="E8991" s="277" t="s">
        <v>1543</v>
      </c>
      <c r="F8991" s="279" t="s">
        <v>882</v>
      </c>
    </row>
    <row r="8992" spans="1:6" x14ac:dyDescent="0.3">
      <c r="A8992" s="264" t="str">
        <f t="shared" si="140"/>
        <v>FultonMD</v>
      </c>
      <c r="B8992" s="269">
        <v>20759</v>
      </c>
      <c r="C8992" s="270" t="s">
        <v>1987</v>
      </c>
      <c r="D8992" s="270" t="s">
        <v>1542</v>
      </c>
      <c r="E8992" s="277" t="s">
        <v>1543</v>
      </c>
      <c r="F8992" s="279" t="s">
        <v>882</v>
      </c>
    </row>
    <row r="8993" spans="1:6" x14ac:dyDescent="0.3">
      <c r="A8993" s="264" t="str">
        <f t="shared" si="140"/>
        <v>Clear SpringMD</v>
      </c>
      <c r="B8993" s="269">
        <v>21722</v>
      </c>
      <c r="C8993" s="270" t="s">
        <v>6354</v>
      </c>
      <c r="D8993" s="270" t="s">
        <v>1542</v>
      </c>
      <c r="E8993" s="277" t="s">
        <v>1553</v>
      </c>
      <c r="F8993" s="279" t="s">
        <v>882</v>
      </c>
    </row>
    <row r="8994" spans="1:6" x14ac:dyDescent="0.3">
      <c r="A8994" s="264" t="str">
        <f t="shared" si="140"/>
        <v>JeffersonMD</v>
      </c>
      <c r="B8994" s="269">
        <v>21755</v>
      </c>
      <c r="C8994" s="270" t="s">
        <v>1179</v>
      </c>
      <c r="D8994" s="270" t="s">
        <v>1542</v>
      </c>
      <c r="E8994" s="277" t="s">
        <v>1092</v>
      </c>
      <c r="F8994" s="279" t="s">
        <v>882</v>
      </c>
    </row>
    <row r="8995" spans="1:6" x14ac:dyDescent="0.3">
      <c r="A8995" s="264" t="str">
        <f t="shared" si="140"/>
        <v>GrasonvilleMD</v>
      </c>
      <c r="B8995" s="269">
        <v>21638</v>
      </c>
      <c r="C8995" s="270" t="s">
        <v>6355</v>
      </c>
      <c r="D8995" s="270" t="s">
        <v>1542</v>
      </c>
      <c r="E8995" s="277" t="s">
        <v>1543</v>
      </c>
      <c r="F8995" s="279" t="s">
        <v>882</v>
      </c>
    </row>
    <row r="8996" spans="1:6" x14ac:dyDescent="0.3">
      <c r="A8996" s="264" t="str">
        <f t="shared" si="140"/>
        <v>New WindsorMD</v>
      </c>
      <c r="B8996" s="269">
        <v>21776</v>
      </c>
      <c r="C8996" s="270" t="s">
        <v>6356</v>
      </c>
      <c r="D8996" s="270" t="s">
        <v>1542</v>
      </c>
      <c r="E8996" s="277" t="s">
        <v>1543</v>
      </c>
      <c r="F8996" s="279" t="s">
        <v>882</v>
      </c>
    </row>
    <row r="8997" spans="1:6" x14ac:dyDescent="0.3">
      <c r="A8997" s="264" t="str">
        <f t="shared" si="140"/>
        <v>North BeachMD</v>
      </c>
      <c r="B8997" s="269">
        <v>20714</v>
      </c>
      <c r="C8997" s="270" t="s">
        <v>6357</v>
      </c>
      <c r="D8997" s="270" t="s">
        <v>1542</v>
      </c>
      <c r="E8997" s="277" t="s">
        <v>1092</v>
      </c>
      <c r="F8997" s="279" t="s">
        <v>882</v>
      </c>
    </row>
    <row r="8998" spans="1:6" x14ac:dyDescent="0.3">
      <c r="A8998" s="264" t="str">
        <f t="shared" si="140"/>
        <v>KingsvilleMD</v>
      </c>
      <c r="B8998" s="269">
        <v>21087</v>
      </c>
      <c r="C8998" s="270" t="s">
        <v>2243</v>
      </c>
      <c r="D8998" s="270" t="s">
        <v>1542</v>
      </c>
      <c r="E8998" s="277" t="s">
        <v>1543</v>
      </c>
      <c r="F8998" s="279" t="s">
        <v>882</v>
      </c>
    </row>
    <row r="8999" spans="1:6" x14ac:dyDescent="0.3">
      <c r="A8999" s="264" t="str">
        <f t="shared" si="140"/>
        <v>HughesvilleMD</v>
      </c>
      <c r="B8999" s="269">
        <v>20637</v>
      </c>
      <c r="C8999" s="270" t="s">
        <v>6358</v>
      </c>
      <c r="D8999" s="270" t="s">
        <v>1542</v>
      </c>
      <c r="E8999" s="277" t="s">
        <v>1092</v>
      </c>
      <c r="F8999" s="279" t="s">
        <v>882</v>
      </c>
    </row>
    <row r="9000" spans="1:6" x14ac:dyDescent="0.3">
      <c r="A9000" s="264" t="str">
        <f t="shared" si="140"/>
        <v>Snow HillMD</v>
      </c>
      <c r="B9000" s="269">
        <v>21863</v>
      </c>
      <c r="C9000" s="270" t="s">
        <v>6359</v>
      </c>
      <c r="D9000" s="270" t="s">
        <v>1542</v>
      </c>
      <c r="E9000" s="277" t="s">
        <v>1097</v>
      </c>
      <c r="F9000" s="279" t="s">
        <v>882</v>
      </c>
    </row>
    <row r="9001" spans="1:6" x14ac:dyDescent="0.3">
      <c r="A9001" s="264" t="str">
        <f t="shared" si="140"/>
        <v>MarriottsvilleMD</v>
      </c>
      <c r="B9001" s="269">
        <v>21104</v>
      </c>
      <c r="C9001" s="270" t="s">
        <v>6360</v>
      </c>
      <c r="D9001" s="270" t="s">
        <v>1542</v>
      </c>
      <c r="E9001" s="277" t="s">
        <v>1543</v>
      </c>
      <c r="F9001" s="279" t="s">
        <v>882</v>
      </c>
    </row>
    <row r="9002" spans="1:6" x14ac:dyDescent="0.3">
      <c r="A9002" s="264" t="str">
        <f t="shared" si="140"/>
        <v>WhitehallMD</v>
      </c>
      <c r="B9002" s="269">
        <v>21161</v>
      </c>
      <c r="C9002" s="270" t="s">
        <v>6361</v>
      </c>
      <c r="D9002" s="270" t="s">
        <v>1542</v>
      </c>
      <c r="E9002" s="277" t="s">
        <v>1543</v>
      </c>
      <c r="F9002" s="279" t="s">
        <v>882</v>
      </c>
    </row>
    <row r="9003" spans="1:6" x14ac:dyDescent="0.3">
      <c r="A9003" s="264" t="str">
        <f t="shared" si="140"/>
        <v>MyersvilleMD</v>
      </c>
      <c r="B9003" s="269">
        <v>21773</v>
      </c>
      <c r="C9003" s="270" t="s">
        <v>6362</v>
      </c>
      <c r="D9003" s="270" t="s">
        <v>1542</v>
      </c>
      <c r="E9003" s="277" t="s">
        <v>1092</v>
      </c>
      <c r="F9003" s="279" t="s">
        <v>882</v>
      </c>
    </row>
    <row r="9004" spans="1:6" x14ac:dyDescent="0.3">
      <c r="A9004" s="264" t="str">
        <f t="shared" si="140"/>
        <v>Union BridgeMD</v>
      </c>
      <c r="B9004" s="269">
        <v>21791</v>
      </c>
      <c r="C9004" s="270" t="s">
        <v>6363</v>
      </c>
      <c r="D9004" s="270" t="s">
        <v>1542</v>
      </c>
      <c r="E9004" s="277" t="s">
        <v>1092</v>
      </c>
      <c r="F9004" s="279" t="s">
        <v>882</v>
      </c>
    </row>
    <row r="9005" spans="1:6" x14ac:dyDescent="0.3">
      <c r="A9005" s="264" t="str">
        <f t="shared" si="140"/>
        <v>BrentwoodMD</v>
      </c>
      <c r="B9005" s="269">
        <v>20722</v>
      </c>
      <c r="C9005" s="270" t="s">
        <v>2504</v>
      </c>
      <c r="D9005" s="270" t="s">
        <v>1542</v>
      </c>
      <c r="E9005" s="277" t="s">
        <v>1092</v>
      </c>
      <c r="F9005" s="279" t="s">
        <v>882</v>
      </c>
    </row>
    <row r="9006" spans="1:6" x14ac:dyDescent="0.3">
      <c r="A9006" s="264" t="str">
        <f t="shared" si="140"/>
        <v>MonktonMD</v>
      </c>
      <c r="B9006" s="269">
        <v>21111</v>
      </c>
      <c r="C9006" s="270" t="s">
        <v>6364</v>
      </c>
      <c r="D9006" s="270" t="s">
        <v>1542</v>
      </c>
      <c r="E9006" s="277" t="s">
        <v>1543</v>
      </c>
      <c r="F9006" s="279" t="s">
        <v>882</v>
      </c>
    </row>
    <row r="9007" spans="1:6" x14ac:dyDescent="0.3">
      <c r="A9007" s="264" t="str">
        <f t="shared" si="140"/>
        <v>Saint MichaelsMD</v>
      </c>
      <c r="B9007" s="269">
        <v>21663</v>
      </c>
      <c r="C9007" s="270" t="s">
        <v>6365</v>
      </c>
      <c r="D9007" s="270" t="s">
        <v>1542</v>
      </c>
      <c r="E9007" s="277" t="s">
        <v>1551</v>
      </c>
      <c r="F9007" s="279" t="s">
        <v>882</v>
      </c>
    </row>
    <row r="9008" spans="1:6" x14ac:dyDescent="0.3">
      <c r="A9008" s="264" t="str">
        <f t="shared" si="140"/>
        <v>White MarshMD</v>
      </c>
      <c r="B9008" s="269">
        <v>21162</v>
      </c>
      <c r="C9008" s="270" t="s">
        <v>6366</v>
      </c>
      <c r="D9008" s="270" t="s">
        <v>1542</v>
      </c>
      <c r="E9008" s="277" t="s">
        <v>1543</v>
      </c>
      <c r="F9008" s="279" t="s">
        <v>882</v>
      </c>
    </row>
    <row r="9009" spans="1:6" x14ac:dyDescent="0.3">
      <c r="A9009" s="264" t="str">
        <f t="shared" si="140"/>
        <v>Shady SideMD</v>
      </c>
      <c r="B9009" s="269">
        <v>20764</v>
      </c>
      <c r="C9009" s="270" t="s">
        <v>6367</v>
      </c>
      <c r="D9009" s="270" t="s">
        <v>1542</v>
      </c>
      <c r="E9009" s="277" t="s">
        <v>1543</v>
      </c>
      <c r="F9009" s="279" t="s">
        <v>882</v>
      </c>
    </row>
    <row r="9010" spans="1:6" x14ac:dyDescent="0.3">
      <c r="A9010" s="264" t="str">
        <f t="shared" si="140"/>
        <v>EmmitsburgMD</v>
      </c>
      <c r="B9010" s="269">
        <v>21727</v>
      </c>
      <c r="C9010" s="270" t="s">
        <v>6368</v>
      </c>
      <c r="D9010" s="270" t="s">
        <v>1542</v>
      </c>
      <c r="E9010" s="277" t="s">
        <v>1092</v>
      </c>
      <c r="F9010" s="279" t="s">
        <v>882</v>
      </c>
    </row>
    <row r="9011" spans="1:6" x14ac:dyDescent="0.3">
      <c r="A9011" s="264" t="str">
        <f t="shared" si="140"/>
        <v>RosemontMD</v>
      </c>
      <c r="B9011" s="269">
        <v>21758</v>
      </c>
      <c r="C9011" s="270" t="s">
        <v>2607</v>
      </c>
      <c r="D9011" s="270" t="s">
        <v>1542</v>
      </c>
      <c r="E9011" s="277" t="s">
        <v>1092</v>
      </c>
      <c r="F9011" s="279" t="s">
        <v>882</v>
      </c>
    </row>
    <row r="9012" spans="1:6" x14ac:dyDescent="0.3">
      <c r="A9012" s="264" t="str">
        <f t="shared" si="140"/>
        <v>Charlotte HallMD</v>
      </c>
      <c r="B9012" s="269">
        <v>20622</v>
      </c>
      <c r="C9012" s="270" t="s">
        <v>6369</v>
      </c>
      <c r="D9012" s="270" t="s">
        <v>1542</v>
      </c>
      <c r="E9012" s="277" t="s">
        <v>1092</v>
      </c>
      <c r="F9012" s="279" t="s">
        <v>882</v>
      </c>
    </row>
    <row r="9013" spans="1:6" x14ac:dyDescent="0.3">
      <c r="A9013" s="264" t="str">
        <f t="shared" si="140"/>
        <v>BaldwinMD</v>
      </c>
      <c r="B9013" s="269">
        <v>21013</v>
      </c>
      <c r="C9013" s="270" t="s">
        <v>5980</v>
      </c>
      <c r="D9013" s="270" t="s">
        <v>1542</v>
      </c>
      <c r="E9013" s="277" t="s">
        <v>1543</v>
      </c>
      <c r="F9013" s="279" t="s">
        <v>882</v>
      </c>
    </row>
    <row r="9014" spans="1:6" x14ac:dyDescent="0.3">
      <c r="A9014" s="264" t="str">
        <f t="shared" si="140"/>
        <v>SolomonsMD</v>
      </c>
      <c r="B9014" s="269">
        <v>20688</v>
      </c>
      <c r="C9014" s="270" t="s">
        <v>6370</v>
      </c>
      <c r="D9014" s="270" t="s">
        <v>1542</v>
      </c>
      <c r="E9014" s="277" t="s">
        <v>1092</v>
      </c>
      <c r="F9014" s="279" t="s">
        <v>882</v>
      </c>
    </row>
    <row r="9015" spans="1:6" x14ac:dyDescent="0.3">
      <c r="A9015" s="264" t="str">
        <f t="shared" si="140"/>
        <v>HancockMD</v>
      </c>
      <c r="B9015" s="269">
        <v>21750</v>
      </c>
      <c r="C9015" s="270" t="s">
        <v>4478</v>
      </c>
      <c r="D9015" s="270" t="s">
        <v>1542</v>
      </c>
      <c r="E9015" s="277" t="s">
        <v>1553</v>
      </c>
      <c r="F9015" s="279" t="s">
        <v>882</v>
      </c>
    </row>
    <row r="9016" spans="1:6" x14ac:dyDescent="0.3">
      <c r="A9016" s="264" t="str">
        <f t="shared" si="140"/>
        <v>Glen ArmMD</v>
      </c>
      <c r="B9016" s="269">
        <v>21057</v>
      </c>
      <c r="C9016" s="270" t="s">
        <v>6371</v>
      </c>
      <c r="D9016" s="270" t="s">
        <v>1542</v>
      </c>
      <c r="E9016" s="277" t="s">
        <v>1543</v>
      </c>
      <c r="F9016" s="279" t="s">
        <v>882</v>
      </c>
    </row>
    <row r="9017" spans="1:6" x14ac:dyDescent="0.3">
      <c r="A9017" s="264" t="str">
        <f t="shared" si="140"/>
        <v>AdamstownMD</v>
      </c>
      <c r="B9017" s="269">
        <v>21710</v>
      </c>
      <c r="C9017" s="270" t="s">
        <v>6372</v>
      </c>
      <c r="D9017" s="270" t="s">
        <v>1542</v>
      </c>
      <c r="E9017" s="277" t="s">
        <v>1092</v>
      </c>
      <c r="F9017" s="279" t="s">
        <v>882</v>
      </c>
    </row>
    <row r="9018" spans="1:6" x14ac:dyDescent="0.3">
      <c r="A9018" s="264" t="str">
        <f t="shared" si="140"/>
        <v>SharpsburgMD</v>
      </c>
      <c r="B9018" s="269">
        <v>21782</v>
      </c>
      <c r="C9018" s="270" t="s">
        <v>4018</v>
      </c>
      <c r="D9018" s="270" t="s">
        <v>1542</v>
      </c>
      <c r="E9018" s="277" t="s">
        <v>1553</v>
      </c>
      <c r="F9018" s="279" t="s">
        <v>882</v>
      </c>
    </row>
    <row r="9019" spans="1:6" x14ac:dyDescent="0.3">
      <c r="A9019" s="264" t="str">
        <f t="shared" si="140"/>
        <v>HebronMD</v>
      </c>
      <c r="B9019" s="269">
        <v>21830</v>
      </c>
      <c r="C9019" s="270" t="s">
        <v>3510</v>
      </c>
      <c r="D9019" s="270" t="s">
        <v>1542</v>
      </c>
      <c r="E9019" s="277" t="s">
        <v>1097</v>
      </c>
      <c r="F9019" s="279" t="s">
        <v>882</v>
      </c>
    </row>
    <row r="9020" spans="1:6" x14ac:dyDescent="0.3">
      <c r="A9020" s="264" t="str">
        <f t="shared" si="140"/>
        <v>QueenstownMD</v>
      </c>
      <c r="B9020" s="269">
        <v>21658</v>
      </c>
      <c r="C9020" s="270" t="s">
        <v>6373</v>
      </c>
      <c r="D9020" s="270" t="s">
        <v>1542</v>
      </c>
      <c r="E9020" s="277" t="s">
        <v>1543</v>
      </c>
      <c r="F9020" s="279" t="s">
        <v>882</v>
      </c>
    </row>
    <row r="9021" spans="1:6" x14ac:dyDescent="0.3">
      <c r="A9021" s="264" t="str">
        <f t="shared" si="140"/>
        <v>EarlevilleMD</v>
      </c>
      <c r="B9021" s="269">
        <v>21919</v>
      </c>
      <c r="C9021" s="270" t="s">
        <v>6374</v>
      </c>
      <c r="D9021" s="270" t="s">
        <v>1542</v>
      </c>
      <c r="E9021" s="277" t="s">
        <v>1095</v>
      </c>
      <c r="F9021" s="279" t="s">
        <v>882</v>
      </c>
    </row>
    <row r="9022" spans="1:6" x14ac:dyDescent="0.3">
      <c r="A9022" s="264" t="str">
        <f t="shared" si="140"/>
        <v>ConowingoMD</v>
      </c>
      <c r="B9022" s="269">
        <v>21918</v>
      </c>
      <c r="C9022" s="270" t="s">
        <v>6375</v>
      </c>
      <c r="D9022" s="270" t="s">
        <v>1542</v>
      </c>
      <c r="E9022" s="277" t="s">
        <v>1095</v>
      </c>
      <c r="F9022" s="279" t="s">
        <v>882</v>
      </c>
    </row>
    <row r="9023" spans="1:6" x14ac:dyDescent="0.3">
      <c r="A9023" s="264" t="str">
        <f t="shared" si="140"/>
        <v>Chesapeake CityMD</v>
      </c>
      <c r="B9023" s="269">
        <v>21915</v>
      </c>
      <c r="C9023" s="270" t="s">
        <v>6376</v>
      </c>
      <c r="D9023" s="270" t="s">
        <v>1542</v>
      </c>
      <c r="E9023" s="277" t="s">
        <v>1095</v>
      </c>
      <c r="F9023" s="279" t="s">
        <v>882</v>
      </c>
    </row>
    <row r="9024" spans="1:6" x14ac:dyDescent="0.3">
      <c r="A9024" s="264" t="str">
        <f t="shared" si="140"/>
        <v>Port RepublicMD</v>
      </c>
      <c r="B9024" s="269">
        <v>20676</v>
      </c>
      <c r="C9024" s="270" t="s">
        <v>6377</v>
      </c>
      <c r="D9024" s="270" t="s">
        <v>1542</v>
      </c>
      <c r="E9024" s="277" t="s">
        <v>1092</v>
      </c>
      <c r="F9024" s="279" t="s">
        <v>882</v>
      </c>
    </row>
    <row r="9025" spans="1:6" x14ac:dyDescent="0.3">
      <c r="A9025" s="264" t="str">
        <f t="shared" si="140"/>
        <v>RivaMD</v>
      </c>
      <c r="B9025" s="269">
        <v>21140</v>
      </c>
      <c r="C9025" s="270" t="s">
        <v>6378</v>
      </c>
      <c r="D9025" s="270" t="s">
        <v>1542</v>
      </c>
      <c r="E9025" s="277" t="s">
        <v>1543</v>
      </c>
      <c r="F9025" s="279" t="s">
        <v>882</v>
      </c>
    </row>
    <row r="9026" spans="1:6" x14ac:dyDescent="0.3">
      <c r="A9026" s="264" t="str">
        <f t="shared" si="140"/>
        <v>TrappeMD</v>
      </c>
      <c r="B9026" s="269">
        <v>21673</v>
      </c>
      <c r="C9026" s="270" t="s">
        <v>6379</v>
      </c>
      <c r="D9026" s="270" t="s">
        <v>1542</v>
      </c>
      <c r="E9026" s="277" t="s">
        <v>1551</v>
      </c>
      <c r="F9026" s="279" t="s">
        <v>882</v>
      </c>
    </row>
    <row r="9027" spans="1:6" x14ac:dyDescent="0.3">
      <c r="A9027" s="264" t="str">
        <f t="shared" si="140"/>
        <v>DarlingtonMD</v>
      </c>
      <c r="B9027" s="269">
        <v>21034</v>
      </c>
      <c r="C9027" s="270" t="s">
        <v>5455</v>
      </c>
      <c r="D9027" s="270" t="s">
        <v>1542</v>
      </c>
      <c r="E9027" s="277" t="s">
        <v>1543</v>
      </c>
      <c r="F9027" s="279" t="s">
        <v>882</v>
      </c>
    </row>
    <row r="9028" spans="1:6" x14ac:dyDescent="0.3">
      <c r="A9028" s="264" t="str">
        <f t="shared" ref="A9028:A9091" si="141">CONCATENATE(C9028,D9028)</f>
        <v>KeedysvilleMD</v>
      </c>
      <c r="B9028" s="269">
        <v>21756</v>
      </c>
      <c r="C9028" s="270" t="s">
        <v>6380</v>
      </c>
      <c r="D9028" s="270" t="s">
        <v>1542</v>
      </c>
      <c r="E9028" s="277" t="s">
        <v>1553</v>
      </c>
      <c r="F9028" s="279" t="s">
        <v>882</v>
      </c>
    </row>
    <row r="9029" spans="1:6" x14ac:dyDescent="0.3">
      <c r="A9029" s="264" t="str">
        <f t="shared" si="141"/>
        <v>ParsonsburgMD</v>
      </c>
      <c r="B9029" s="269">
        <v>21849</v>
      </c>
      <c r="C9029" s="270" t="s">
        <v>6381</v>
      </c>
      <c r="D9029" s="270" t="s">
        <v>1542</v>
      </c>
      <c r="E9029" s="277" t="s">
        <v>1097</v>
      </c>
      <c r="F9029" s="279" t="s">
        <v>882</v>
      </c>
    </row>
    <row r="9030" spans="1:6" x14ac:dyDescent="0.3">
      <c r="A9030" s="264" t="str">
        <f t="shared" si="141"/>
        <v>PittsvilleMD</v>
      </c>
      <c r="B9030" s="269">
        <v>21850</v>
      </c>
      <c r="C9030" s="270" t="s">
        <v>6382</v>
      </c>
      <c r="D9030" s="270" t="s">
        <v>1542</v>
      </c>
      <c r="E9030" s="277" t="s">
        <v>1097</v>
      </c>
      <c r="F9030" s="279" t="s">
        <v>882</v>
      </c>
    </row>
    <row r="9031" spans="1:6" x14ac:dyDescent="0.3">
      <c r="A9031" s="264" t="str">
        <f t="shared" si="141"/>
        <v>SavageMD</v>
      </c>
      <c r="B9031" s="269">
        <v>20763</v>
      </c>
      <c r="C9031" s="270" t="s">
        <v>6383</v>
      </c>
      <c r="D9031" s="270" t="s">
        <v>1542</v>
      </c>
      <c r="E9031" s="277" t="s">
        <v>1543</v>
      </c>
      <c r="F9031" s="279" t="s">
        <v>882</v>
      </c>
    </row>
    <row r="9032" spans="1:6" x14ac:dyDescent="0.3">
      <c r="A9032" s="264" t="str">
        <f t="shared" si="141"/>
        <v>ChurchvilleMD</v>
      </c>
      <c r="B9032" s="269">
        <v>21028</v>
      </c>
      <c r="C9032" s="270" t="s">
        <v>6384</v>
      </c>
      <c r="D9032" s="270" t="s">
        <v>1542</v>
      </c>
      <c r="E9032" s="277" t="s">
        <v>1543</v>
      </c>
      <c r="F9032" s="279" t="s">
        <v>882</v>
      </c>
    </row>
    <row r="9033" spans="1:6" x14ac:dyDescent="0.3">
      <c r="A9033" s="264" t="str">
        <f t="shared" si="141"/>
        <v>HarwoodMD</v>
      </c>
      <c r="B9033" s="269">
        <v>20776</v>
      </c>
      <c r="C9033" s="270" t="s">
        <v>6385</v>
      </c>
      <c r="D9033" s="270" t="s">
        <v>1542</v>
      </c>
      <c r="E9033" s="277" t="s">
        <v>1543</v>
      </c>
      <c r="F9033" s="279" t="s">
        <v>882</v>
      </c>
    </row>
    <row r="9034" spans="1:6" x14ac:dyDescent="0.3">
      <c r="A9034" s="264" t="str">
        <f t="shared" si="141"/>
        <v>CheltenhamMD</v>
      </c>
      <c r="B9034" s="269">
        <v>20623</v>
      </c>
      <c r="C9034" s="270" t="s">
        <v>6386</v>
      </c>
      <c r="D9034" s="270" t="s">
        <v>1542</v>
      </c>
      <c r="E9034" s="277" t="s">
        <v>1092</v>
      </c>
      <c r="F9034" s="279" t="s">
        <v>882</v>
      </c>
    </row>
    <row r="9035" spans="1:6" x14ac:dyDescent="0.3">
      <c r="A9035" s="264" t="str">
        <f t="shared" si="141"/>
        <v>HighlandMD</v>
      </c>
      <c r="B9035" s="269">
        <v>20777</v>
      </c>
      <c r="C9035" s="270" t="s">
        <v>2542</v>
      </c>
      <c r="D9035" s="270" t="s">
        <v>1542</v>
      </c>
      <c r="E9035" s="277" t="s">
        <v>1543</v>
      </c>
      <c r="F9035" s="279" t="s">
        <v>882</v>
      </c>
    </row>
    <row r="9036" spans="1:6" x14ac:dyDescent="0.3">
      <c r="A9036" s="264" t="str">
        <f t="shared" si="141"/>
        <v>BishopvilleMD</v>
      </c>
      <c r="B9036" s="269">
        <v>21813</v>
      </c>
      <c r="C9036" s="270" t="s">
        <v>6387</v>
      </c>
      <c r="D9036" s="270" t="s">
        <v>1542</v>
      </c>
      <c r="E9036" s="277" t="s">
        <v>1097</v>
      </c>
      <c r="F9036" s="279" t="s">
        <v>882</v>
      </c>
    </row>
    <row r="9037" spans="1:6" x14ac:dyDescent="0.3">
      <c r="A9037" s="264" t="str">
        <f t="shared" si="141"/>
        <v>NewburgMD</v>
      </c>
      <c r="B9037" s="269">
        <v>20664</v>
      </c>
      <c r="C9037" s="270" t="s">
        <v>6388</v>
      </c>
      <c r="D9037" s="270" t="s">
        <v>1542</v>
      </c>
      <c r="E9037" s="277" t="s">
        <v>1092</v>
      </c>
      <c r="F9037" s="279" t="s">
        <v>882</v>
      </c>
    </row>
    <row r="9038" spans="1:6" x14ac:dyDescent="0.3">
      <c r="A9038" s="264" t="str">
        <f t="shared" si="141"/>
        <v>EdenMD</v>
      </c>
      <c r="B9038" s="269">
        <v>21822</v>
      </c>
      <c r="C9038" s="270" t="s">
        <v>4611</v>
      </c>
      <c r="D9038" s="270" t="s">
        <v>1542</v>
      </c>
      <c r="E9038" s="277" t="s">
        <v>1097</v>
      </c>
      <c r="F9038" s="279" t="s">
        <v>882</v>
      </c>
    </row>
    <row r="9039" spans="1:6" x14ac:dyDescent="0.3">
      <c r="A9039" s="264" t="str">
        <f t="shared" si="141"/>
        <v>WesternportMD</v>
      </c>
      <c r="B9039" s="269">
        <v>21562</v>
      </c>
      <c r="C9039" s="270" t="s">
        <v>6389</v>
      </c>
      <c r="D9039" s="270" t="s">
        <v>1542</v>
      </c>
      <c r="E9039" s="277" t="s">
        <v>1549</v>
      </c>
      <c r="F9039" s="279" t="s">
        <v>882</v>
      </c>
    </row>
    <row r="9040" spans="1:6" x14ac:dyDescent="0.3">
      <c r="A9040" s="264" t="str">
        <f t="shared" si="141"/>
        <v>FreelandMD</v>
      </c>
      <c r="B9040" s="269">
        <v>21053</v>
      </c>
      <c r="C9040" s="270" t="s">
        <v>6390</v>
      </c>
      <c r="D9040" s="270" t="s">
        <v>1542</v>
      </c>
      <c r="E9040" s="277" t="s">
        <v>1543</v>
      </c>
      <c r="F9040" s="279" t="s">
        <v>882</v>
      </c>
    </row>
    <row r="9041" spans="1:6" x14ac:dyDescent="0.3">
      <c r="A9041" s="264" t="str">
        <f t="shared" si="141"/>
        <v>ChurchtonMD</v>
      </c>
      <c r="B9041" s="269">
        <v>20733</v>
      </c>
      <c r="C9041" s="270" t="s">
        <v>6391</v>
      </c>
      <c r="D9041" s="270" t="s">
        <v>1542</v>
      </c>
      <c r="E9041" s="277" t="s">
        <v>1543</v>
      </c>
      <c r="F9041" s="279" t="s">
        <v>882</v>
      </c>
    </row>
    <row r="9042" spans="1:6" x14ac:dyDescent="0.3">
      <c r="A9042" s="264" t="str">
        <f t="shared" si="141"/>
        <v>East New MarketMD</v>
      </c>
      <c r="B9042" s="269">
        <v>21631</v>
      </c>
      <c r="C9042" s="270" t="s">
        <v>6392</v>
      </c>
      <c r="D9042" s="270" t="s">
        <v>1542</v>
      </c>
      <c r="E9042" s="277" t="s">
        <v>1547</v>
      </c>
      <c r="F9042" s="279" t="s">
        <v>882</v>
      </c>
    </row>
    <row r="9043" spans="1:6" x14ac:dyDescent="0.3">
      <c r="A9043" s="264" t="str">
        <f t="shared" si="141"/>
        <v>GlenwoodMD</v>
      </c>
      <c r="B9043" s="269">
        <v>21738</v>
      </c>
      <c r="C9043" s="270" t="s">
        <v>4299</v>
      </c>
      <c r="D9043" s="270" t="s">
        <v>1542</v>
      </c>
      <c r="E9043" s="277" t="s">
        <v>1543</v>
      </c>
      <c r="F9043" s="279" t="s">
        <v>882</v>
      </c>
    </row>
    <row r="9044" spans="1:6" x14ac:dyDescent="0.3">
      <c r="A9044" s="264" t="str">
        <f t="shared" si="141"/>
        <v>NanjemoyMD</v>
      </c>
      <c r="B9044" s="269">
        <v>20662</v>
      </c>
      <c r="C9044" s="270" t="s">
        <v>6393</v>
      </c>
      <c r="D9044" s="270" t="s">
        <v>1542</v>
      </c>
      <c r="E9044" s="277" t="s">
        <v>1092</v>
      </c>
      <c r="F9044" s="279" t="s">
        <v>882</v>
      </c>
    </row>
    <row r="9045" spans="1:6" x14ac:dyDescent="0.3">
      <c r="A9045" s="264" t="str">
        <f t="shared" si="141"/>
        <v>DealeMD</v>
      </c>
      <c r="B9045" s="269">
        <v>20751</v>
      </c>
      <c r="C9045" s="270" t="s">
        <v>6394</v>
      </c>
      <c r="D9045" s="270" t="s">
        <v>1542</v>
      </c>
      <c r="E9045" s="277" t="s">
        <v>1543</v>
      </c>
      <c r="F9045" s="279" t="s">
        <v>882</v>
      </c>
    </row>
    <row r="9046" spans="1:6" x14ac:dyDescent="0.3">
      <c r="A9046" s="264" t="str">
        <f t="shared" si="141"/>
        <v>KeymarMD</v>
      </c>
      <c r="B9046" s="269">
        <v>21757</v>
      </c>
      <c r="C9046" s="270" t="s">
        <v>6395</v>
      </c>
      <c r="D9046" s="270" t="s">
        <v>1542</v>
      </c>
      <c r="E9046" s="277" t="s">
        <v>1092</v>
      </c>
      <c r="F9046" s="279" t="s">
        <v>882</v>
      </c>
    </row>
    <row r="9047" spans="1:6" x14ac:dyDescent="0.3">
      <c r="A9047" s="264" t="str">
        <f t="shared" si="141"/>
        <v>AshtonMD</v>
      </c>
      <c r="B9047" s="269">
        <v>20861</v>
      </c>
      <c r="C9047" s="270" t="s">
        <v>4573</v>
      </c>
      <c r="D9047" s="270" t="s">
        <v>1542</v>
      </c>
      <c r="E9047" s="277" t="s">
        <v>1092</v>
      </c>
      <c r="F9047" s="279" t="s">
        <v>882</v>
      </c>
    </row>
    <row r="9048" spans="1:6" x14ac:dyDescent="0.3">
      <c r="A9048" s="264" t="str">
        <f t="shared" si="141"/>
        <v>LonaconingMD</v>
      </c>
      <c r="B9048" s="269">
        <v>21539</v>
      </c>
      <c r="C9048" s="270" t="s">
        <v>6396</v>
      </c>
      <c r="D9048" s="270" t="s">
        <v>1542</v>
      </c>
      <c r="E9048" s="277" t="s">
        <v>1549</v>
      </c>
      <c r="F9048" s="279" t="s">
        <v>882</v>
      </c>
    </row>
    <row r="9049" spans="1:6" x14ac:dyDescent="0.3">
      <c r="A9049" s="264" t="str">
        <f t="shared" si="141"/>
        <v>Mardela SpringsMD</v>
      </c>
      <c r="B9049" s="269">
        <v>21837</v>
      </c>
      <c r="C9049" s="270" t="s">
        <v>6397</v>
      </c>
      <c r="D9049" s="270" t="s">
        <v>1542</v>
      </c>
      <c r="E9049" s="277" t="s">
        <v>1097</v>
      </c>
      <c r="F9049" s="279" t="s">
        <v>882</v>
      </c>
    </row>
    <row r="9050" spans="1:6" x14ac:dyDescent="0.3">
      <c r="A9050" s="264" t="str">
        <f t="shared" si="141"/>
        <v>PylesvilleMD</v>
      </c>
      <c r="B9050" s="269">
        <v>21132</v>
      </c>
      <c r="C9050" s="270" t="s">
        <v>6398</v>
      </c>
      <c r="D9050" s="270" t="s">
        <v>1542</v>
      </c>
      <c r="E9050" s="277" t="s">
        <v>1543</v>
      </c>
      <c r="F9050" s="279" t="s">
        <v>882</v>
      </c>
    </row>
    <row r="9051" spans="1:6" x14ac:dyDescent="0.3">
      <c r="A9051" s="264" t="str">
        <f t="shared" si="141"/>
        <v>UppercoMD</v>
      </c>
      <c r="B9051" s="269">
        <v>21155</v>
      </c>
      <c r="C9051" s="270" t="s">
        <v>6399</v>
      </c>
      <c r="D9051" s="270" t="s">
        <v>1542</v>
      </c>
      <c r="E9051" s="277" t="s">
        <v>1543</v>
      </c>
      <c r="F9051" s="279" t="s">
        <v>882</v>
      </c>
    </row>
    <row r="9052" spans="1:6" x14ac:dyDescent="0.3">
      <c r="A9052" s="264" t="str">
        <f t="shared" si="141"/>
        <v>WillardsMD</v>
      </c>
      <c r="B9052" s="269">
        <v>21874</v>
      </c>
      <c r="C9052" s="270" t="s">
        <v>6400</v>
      </c>
      <c r="D9052" s="270" t="s">
        <v>1542</v>
      </c>
      <c r="E9052" s="277" t="s">
        <v>1097</v>
      </c>
      <c r="F9052" s="279" t="s">
        <v>882</v>
      </c>
    </row>
    <row r="9053" spans="1:6" x14ac:dyDescent="0.3">
      <c r="A9053" s="264" t="str">
        <f t="shared" si="141"/>
        <v>La PlataMD</v>
      </c>
      <c r="B9053" s="269">
        <v>20677</v>
      </c>
      <c r="C9053" s="270" t="s">
        <v>6296</v>
      </c>
      <c r="D9053" s="270" t="s">
        <v>1542</v>
      </c>
      <c r="E9053" s="277" t="s">
        <v>1092</v>
      </c>
      <c r="F9053" s="279" t="s">
        <v>882</v>
      </c>
    </row>
    <row r="9054" spans="1:6" x14ac:dyDescent="0.3">
      <c r="A9054" s="264" t="str">
        <f t="shared" si="141"/>
        <v>WhitefordMD</v>
      </c>
      <c r="B9054" s="269">
        <v>21160</v>
      </c>
      <c r="C9054" s="270" t="s">
        <v>6401</v>
      </c>
      <c r="D9054" s="270" t="s">
        <v>1542</v>
      </c>
      <c r="E9054" s="277" t="s">
        <v>1543</v>
      </c>
      <c r="F9054" s="279" t="s">
        <v>882</v>
      </c>
    </row>
    <row r="9055" spans="1:6" x14ac:dyDescent="0.3">
      <c r="A9055" s="264" t="str">
        <f t="shared" si="141"/>
        <v>CordovaMD</v>
      </c>
      <c r="B9055" s="269">
        <v>21625</v>
      </c>
      <c r="C9055" s="270" t="s">
        <v>1330</v>
      </c>
      <c r="D9055" s="270" t="s">
        <v>1542</v>
      </c>
      <c r="E9055" s="277" t="s">
        <v>1551</v>
      </c>
      <c r="F9055" s="279" t="s">
        <v>882</v>
      </c>
    </row>
    <row r="9056" spans="1:6" x14ac:dyDescent="0.3">
      <c r="A9056" s="264" t="str">
        <f t="shared" si="141"/>
        <v>WoodsboroMD</v>
      </c>
      <c r="B9056" s="269">
        <v>21798</v>
      </c>
      <c r="C9056" s="270" t="s">
        <v>6402</v>
      </c>
      <c r="D9056" s="270" t="s">
        <v>1542</v>
      </c>
      <c r="E9056" s="277" t="s">
        <v>1092</v>
      </c>
      <c r="F9056" s="279" t="s">
        <v>882</v>
      </c>
    </row>
    <row r="9057" spans="1:6" x14ac:dyDescent="0.3">
      <c r="A9057" s="264" t="str">
        <f t="shared" si="141"/>
        <v>WestoverMD</v>
      </c>
      <c r="B9057" s="269">
        <v>21871</v>
      </c>
      <c r="C9057" s="270" t="s">
        <v>6403</v>
      </c>
      <c r="D9057" s="270" t="s">
        <v>1542</v>
      </c>
      <c r="E9057" s="277" t="s">
        <v>1097</v>
      </c>
      <c r="F9057" s="279" t="s">
        <v>882</v>
      </c>
    </row>
    <row r="9058" spans="1:6" x14ac:dyDescent="0.3">
      <c r="A9058" s="264" t="str">
        <f t="shared" si="141"/>
        <v>ColoraMD</v>
      </c>
      <c r="B9058" s="269">
        <v>21917</v>
      </c>
      <c r="C9058" s="270" t="s">
        <v>6404</v>
      </c>
      <c r="D9058" s="270" t="s">
        <v>1542</v>
      </c>
      <c r="E9058" s="277" t="s">
        <v>1095</v>
      </c>
      <c r="F9058" s="279" t="s">
        <v>882</v>
      </c>
    </row>
    <row r="9059" spans="1:6" x14ac:dyDescent="0.3">
      <c r="A9059" s="264" t="str">
        <f t="shared" si="141"/>
        <v>West FriendshipMD</v>
      </c>
      <c r="B9059" s="269">
        <v>21794</v>
      </c>
      <c r="C9059" s="270" t="s">
        <v>6405</v>
      </c>
      <c r="D9059" s="270" t="s">
        <v>1542</v>
      </c>
      <c r="E9059" s="277" t="s">
        <v>1543</v>
      </c>
      <c r="F9059" s="279" t="s">
        <v>882</v>
      </c>
    </row>
    <row r="9060" spans="1:6" x14ac:dyDescent="0.3">
      <c r="A9060" s="264" t="str">
        <f t="shared" si="141"/>
        <v>Church HillMD</v>
      </c>
      <c r="B9060" s="269">
        <v>21623</v>
      </c>
      <c r="C9060" s="270" t="s">
        <v>6406</v>
      </c>
      <c r="D9060" s="270" t="s">
        <v>1542</v>
      </c>
      <c r="E9060" s="277" t="s">
        <v>1543</v>
      </c>
      <c r="F9060" s="279" t="s">
        <v>882</v>
      </c>
    </row>
    <row r="9061" spans="1:6" x14ac:dyDescent="0.3">
      <c r="A9061" s="264" t="str">
        <f t="shared" si="141"/>
        <v>RawlingsMD</v>
      </c>
      <c r="B9061" s="269">
        <v>21557</v>
      </c>
      <c r="C9061" s="270" t="s">
        <v>6407</v>
      </c>
      <c r="D9061" s="270" t="s">
        <v>1542</v>
      </c>
      <c r="E9061" s="277" t="s">
        <v>1549</v>
      </c>
      <c r="F9061" s="279" t="s">
        <v>882</v>
      </c>
    </row>
    <row r="9062" spans="1:6" x14ac:dyDescent="0.3">
      <c r="A9062" s="264" t="str">
        <f t="shared" si="141"/>
        <v>OldtownMD</v>
      </c>
      <c r="B9062" s="269">
        <v>21555</v>
      </c>
      <c r="C9062" s="270" t="s">
        <v>4586</v>
      </c>
      <c r="D9062" s="270" t="s">
        <v>1542</v>
      </c>
      <c r="E9062" s="277" t="s">
        <v>1549</v>
      </c>
      <c r="F9062" s="279" t="s">
        <v>882</v>
      </c>
    </row>
    <row r="9063" spans="1:6" x14ac:dyDescent="0.3">
      <c r="A9063" s="264" t="str">
        <f t="shared" si="141"/>
        <v>Mount SavageMD</v>
      </c>
      <c r="B9063" s="269">
        <v>21545</v>
      </c>
      <c r="C9063" s="270" t="s">
        <v>6408</v>
      </c>
      <c r="D9063" s="270" t="s">
        <v>1542</v>
      </c>
      <c r="E9063" s="277" t="s">
        <v>1549</v>
      </c>
      <c r="F9063" s="279" t="s">
        <v>882</v>
      </c>
    </row>
    <row r="9064" spans="1:6" x14ac:dyDescent="0.3">
      <c r="A9064" s="264" t="str">
        <f t="shared" si="141"/>
        <v>OxfordMD</v>
      </c>
      <c r="B9064" s="269">
        <v>21654</v>
      </c>
      <c r="C9064" s="270" t="s">
        <v>1046</v>
      </c>
      <c r="D9064" s="270" t="s">
        <v>1542</v>
      </c>
      <c r="E9064" s="277" t="s">
        <v>1551</v>
      </c>
      <c r="F9064" s="279" t="s">
        <v>882</v>
      </c>
    </row>
    <row r="9065" spans="1:6" x14ac:dyDescent="0.3">
      <c r="A9065" s="264" t="str">
        <f t="shared" si="141"/>
        <v>Cabin JohnMD</v>
      </c>
      <c r="B9065" s="269">
        <v>20818</v>
      </c>
      <c r="C9065" s="270" t="s">
        <v>6409</v>
      </c>
      <c r="D9065" s="270" t="s">
        <v>1542</v>
      </c>
      <c r="E9065" s="277" t="s">
        <v>1092</v>
      </c>
      <c r="F9065" s="279" t="s">
        <v>882</v>
      </c>
    </row>
    <row r="9066" spans="1:6" x14ac:dyDescent="0.3">
      <c r="A9066" s="264" t="str">
        <f t="shared" si="141"/>
        <v>Marion StationMD</v>
      </c>
      <c r="B9066" s="269">
        <v>21838</v>
      </c>
      <c r="C9066" s="270" t="s">
        <v>6410</v>
      </c>
      <c r="D9066" s="270" t="s">
        <v>1542</v>
      </c>
      <c r="E9066" s="277" t="s">
        <v>1097</v>
      </c>
      <c r="F9066" s="279" t="s">
        <v>882</v>
      </c>
    </row>
    <row r="9067" spans="1:6" x14ac:dyDescent="0.3">
      <c r="A9067" s="264" t="str">
        <f t="shared" si="141"/>
        <v>DickersonMD</v>
      </c>
      <c r="B9067" s="269">
        <v>20842</v>
      </c>
      <c r="C9067" s="270" t="s">
        <v>6411</v>
      </c>
      <c r="D9067" s="270" t="s">
        <v>1542</v>
      </c>
      <c r="E9067" s="277" t="s">
        <v>1092</v>
      </c>
      <c r="F9067" s="279" t="s">
        <v>882</v>
      </c>
    </row>
    <row r="9068" spans="1:6" x14ac:dyDescent="0.3">
      <c r="A9068" s="264" t="str">
        <f t="shared" si="141"/>
        <v>DaytonMD</v>
      </c>
      <c r="B9068" s="269">
        <v>21036</v>
      </c>
      <c r="C9068" s="270" t="s">
        <v>1968</v>
      </c>
      <c r="D9068" s="270" t="s">
        <v>1542</v>
      </c>
      <c r="E9068" s="277" t="s">
        <v>1543</v>
      </c>
      <c r="F9068" s="279" t="s">
        <v>882</v>
      </c>
    </row>
    <row r="9069" spans="1:6" x14ac:dyDescent="0.3">
      <c r="A9069" s="264" t="str">
        <f t="shared" si="141"/>
        <v>GlenelgMD</v>
      </c>
      <c r="B9069" s="269">
        <v>21737</v>
      </c>
      <c r="C9069" s="270" t="s">
        <v>6412</v>
      </c>
      <c r="D9069" s="270" t="s">
        <v>1542</v>
      </c>
      <c r="E9069" s="277" t="s">
        <v>1543</v>
      </c>
      <c r="F9069" s="279" t="s">
        <v>882</v>
      </c>
    </row>
    <row r="9070" spans="1:6" x14ac:dyDescent="0.3">
      <c r="A9070" s="264" t="str">
        <f t="shared" si="141"/>
        <v>West RiverMD</v>
      </c>
      <c r="B9070" s="269">
        <v>20778</v>
      </c>
      <c r="C9070" s="270" t="s">
        <v>6413</v>
      </c>
      <c r="D9070" s="270" t="s">
        <v>1542</v>
      </c>
      <c r="E9070" s="277" t="s">
        <v>1543</v>
      </c>
      <c r="F9070" s="279" t="s">
        <v>882</v>
      </c>
    </row>
    <row r="9071" spans="1:6" x14ac:dyDescent="0.3">
      <c r="A9071" s="264" t="str">
        <f t="shared" si="141"/>
        <v>FlintstoneMD</v>
      </c>
      <c r="B9071" s="269">
        <v>21530</v>
      </c>
      <c r="C9071" s="270" t="s">
        <v>4100</v>
      </c>
      <c r="D9071" s="270" t="s">
        <v>1542</v>
      </c>
      <c r="E9071" s="277" t="s">
        <v>1549</v>
      </c>
      <c r="F9071" s="279" t="s">
        <v>882</v>
      </c>
    </row>
    <row r="9072" spans="1:6" x14ac:dyDescent="0.3">
      <c r="A9072" s="264" t="str">
        <f t="shared" si="141"/>
        <v>PomfretMD</v>
      </c>
      <c r="B9072" s="269">
        <v>20675</v>
      </c>
      <c r="C9072" s="270" t="s">
        <v>6414</v>
      </c>
      <c r="D9072" s="270" t="s">
        <v>1542</v>
      </c>
      <c r="E9072" s="277" t="s">
        <v>1092</v>
      </c>
      <c r="F9072" s="279" t="s">
        <v>882</v>
      </c>
    </row>
    <row r="9073" spans="1:6" x14ac:dyDescent="0.3">
      <c r="A9073" s="264" t="str">
        <f t="shared" si="141"/>
        <v>Sandy SpringMD</v>
      </c>
      <c r="B9073" s="269">
        <v>20860</v>
      </c>
      <c r="C9073" s="270" t="s">
        <v>6415</v>
      </c>
      <c r="D9073" s="270" t="s">
        <v>1542</v>
      </c>
      <c r="E9073" s="277" t="s">
        <v>1092</v>
      </c>
      <c r="F9073" s="279" t="s">
        <v>882</v>
      </c>
    </row>
    <row r="9074" spans="1:6" x14ac:dyDescent="0.3">
      <c r="A9074" s="264" t="str">
        <f t="shared" si="141"/>
        <v>SudlersvilleMD</v>
      </c>
      <c r="B9074" s="269">
        <v>21668</v>
      </c>
      <c r="C9074" s="270" t="s">
        <v>6416</v>
      </c>
      <c r="D9074" s="270" t="s">
        <v>1542</v>
      </c>
      <c r="E9074" s="277" t="s">
        <v>1543</v>
      </c>
      <c r="F9074" s="279" t="s">
        <v>882</v>
      </c>
    </row>
    <row r="9075" spans="1:6" x14ac:dyDescent="0.3">
      <c r="A9075" s="264" t="str">
        <f t="shared" si="141"/>
        <v>MaugansvilleMD</v>
      </c>
      <c r="B9075" s="269">
        <v>21767</v>
      </c>
      <c r="C9075" s="270" t="s">
        <v>6417</v>
      </c>
      <c r="D9075" s="270" t="s">
        <v>1542</v>
      </c>
      <c r="E9075" s="277" t="s">
        <v>1553</v>
      </c>
      <c r="F9075" s="279" t="s">
        <v>882</v>
      </c>
    </row>
    <row r="9076" spans="1:6" x14ac:dyDescent="0.3">
      <c r="A9076" s="264" t="str">
        <f t="shared" si="141"/>
        <v>Point of RocksMD</v>
      </c>
      <c r="B9076" s="269">
        <v>21777</v>
      </c>
      <c r="C9076" s="270" t="s">
        <v>6418</v>
      </c>
      <c r="D9076" s="270" t="s">
        <v>1542</v>
      </c>
      <c r="E9076" s="277" t="s">
        <v>1092</v>
      </c>
      <c r="F9076" s="279" t="s">
        <v>882</v>
      </c>
    </row>
    <row r="9077" spans="1:6" x14ac:dyDescent="0.3">
      <c r="A9077" s="264" t="str">
        <f t="shared" si="141"/>
        <v>SunderlandMD</v>
      </c>
      <c r="B9077" s="269">
        <v>20689</v>
      </c>
      <c r="C9077" s="270" t="s">
        <v>6191</v>
      </c>
      <c r="D9077" s="270" t="s">
        <v>1542</v>
      </c>
      <c r="E9077" s="277" t="s">
        <v>1092</v>
      </c>
      <c r="F9077" s="279" t="s">
        <v>882</v>
      </c>
    </row>
    <row r="9078" spans="1:6" x14ac:dyDescent="0.3">
      <c r="A9078" s="264" t="str">
        <f t="shared" si="141"/>
        <v>SabillasvilleMD</v>
      </c>
      <c r="B9078" s="269">
        <v>21780</v>
      </c>
      <c r="C9078" s="270" t="s">
        <v>6419</v>
      </c>
      <c r="D9078" s="270" t="s">
        <v>1542</v>
      </c>
      <c r="E9078" s="277" t="s">
        <v>1092</v>
      </c>
      <c r="F9078" s="279" t="s">
        <v>882</v>
      </c>
    </row>
    <row r="9079" spans="1:6" x14ac:dyDescent="0.3">
      <c r="A9079" s="264" t="str">
        <f t="shared" si="141"/>
        <v>ChapticoMD</v>
      </c>
      <c r="B9079" s="269">
        <v>20621</v>
      </c>
      <c r="C9079" s="270" t="s">
        <v>6420</v>
      </c>
      <c r="D9079" s="270" t="s">
        <v>1542</v>
      </c>
      <c r="E9079" s="277" t="s">
        <v>1545</v>
      </c>
      <c r="F9079" s="279" t="s">
        <v>882</v>
      </c>
    </row>
    <row r="9080" spans="1:6" x14ac:dyDescent="0.3">
      <c r="A9080" s="264" t="str">
        <f t="shared" si="141"/>
        <v>CallawayMD</v>
      </c>
      <c r="B9080" s="269">
        <v>20620</v>
      </c>
      <c r="C9080" s="270" t="s">
        <v>6421</v>
      </c>
      <c r="D9080" s="270" t="s">
        <v>1542</v>
      </c>
      <c r="E9080" s="277" t="s">
        <v>1545</v>
      </c>
      <c r="F9080" s="279" t="s">
        <v>882</v>
      </c>
    </row>
    <row r="9081" spans="1:6" x14ac:dyDescent="0.3">
      <c r="A9081" s="264" t="str">
        <f t="shared" si="141"/>
        <v>Tracys LandingMD</v>
      </c>
      <c r="B9081" s="269">
        <v>20779</v>
      </c>
      <c r="C9081" s="270" t="s">
        <v>6422</v>
      </c>
      <c r="D9081" s="270" t="s">
        <v>1542</v>
      </c>
      <c r="E9081" s="277" t="s">
        <v>1543</v>
      </c>
      <c r="F9081" s="279" t="s">
        <v>882</v>
      </c>
    </row>
    <row r="9082" spans="1:6" x14ac:dyDescent="0.3">
      <c r="A9082" s="264" t="str">
        <f t="shared" si="141"/>
        <v>Deal IslandMD</v>
      </c>
      <c r="B9082" s="269">
        <v>21821</v>
      </c>
      <c r="C9082" s="270" t="s">
        <v>6423</v>
      </c>
      <c r="D9082" s="270" t="s">
        <v>1542</v>
      </c>
      <c r="E9082" s="277" t="s">
        <v>1097</v>
      </c>
      <c r="F9082" s="279" t="s">
        <v>882</v>
      </c>
    </row>
    <row r="9083" spans="1:6" x14ac:dyDescent="0.3">
      <c r="A9083" s="264" t="str">
        <f t="shared" si="141"/>
        <v>CascadeMD</v>
      </c>
      <c r="B9083" s="269">
        <v>21719</v>
      </c>
      <c r="C9083" s="270" t="s">
        <v>4324</v>
      </c>
      <c r="D9083" s="270" t="s">
        <v>1542</v>
      </c>
      <c r="E9083" s="277" t="s">
        <v>1553</v>
      </c>
      <c r="F9083" s="279" t="s">
        <v>882</v>
      </c>
    </row>
    <row r="9084" spans="1:6" x14ac:dyDescent="0.3">
      <c r="A9084" s="264" t="str">
        <f t="shared" si="141"/>
        <v>FunkstownMD</v>
      </c>
      <c r="B9084" s="269">
        <v>21734</v>
      </c>
      <c r="C9084" s="270" t="s">
        <v>6424</v>
      </c>
      <c r="D9084" s="270" t="s">
        <v>1542</v>
      </c>
      <c r="E9084" s="277" t="s">
        <v>1553</v>
      </c>
      <c r="F9084" s="279" t="s">
        <v>882</v>
      </c>
    </row>
    <row r="9085" spans="1:6" x14ac:dyDescent="0.3">
      <c r="A9085" s="264" t="str">
        <f t="shared" si="141"/>
        <v>Saint InigoesMD</v>
      </c>
      <c r="B9085" s="269">
        <v>20684</v>
      </c>
      <c r="C9085" s="270" t="s">
        <v>6425</v>
      </c>
      <c r="D9085" s="270" t="s">
        <v>1542</v>
      </c>
      <c r="E9085" s="277" t="s">
        <v>1545</v>
      </c>
      <c r="F9085" s="279" t="s">
        <v>882</v>
      </c>
    </row>
    <row r="9086" spans="1:6" x14ac:dyDescent="0.3">
      <c r="A9086" s="264" t="str">
        <f t="shared" si="141"/>
        <v>BartonMD</v>
      </c>
      <c r="B9086" s="269">
        <v>21521</v>
      </c>
      <c r="C9086" s="270" t="s">
        <v>6426</v>
      </c>
      <c r="D9086" s="270" t="s">
        <v>1542</v>
      </c>
      <c r="E9086" s="277" t="s">
        <v>1549</v>
      </c>
      <c r="F9086" s="279" t="s">
        <v>882</v>
      </c>
    </row>
    <row r="9087" spans="1:6" x14ac:dyDescent="0.3">
      <c r="A9087" s="264" t="str">
        <f t="shared" si="141"/>
        <v>ClementsMD</v>
      </c>
      <c r="B9087" s="269">
        <v>20624</v>
      </c>
      <c r="C9087" s="270" t="s">
        <v>6427</v>
      </c>
      <c r="D9087" s="270" t="s">
        <v>1542</v>
      </c>
      <c r="E9087" s="277" t="s">
        <v>1545</v>
      </c>
      <c r="F9087" s="279" t="s">
        <v>882</v>
      </c>
    </row>
    <row r="9088" spans="1:6" x14ac:dyDescent="0.3">
      <c r="A9088" s="264" t="str">
        <f t="shared" si="141"/>
        <v>AvenueMD</v>
      </c>
      <c r="B9088" s="269">
        <v>20609</v>
      </c>
      <c r="C9088" s="270" t="s">
        <v>6428</v>
      </c>
      <c r="D9088" s="270" t="s">
        <v>1542</v>
      </c>
      <c r="E9088" s="277" t="s">
        <v>1545</v>
      </c>
      <c r="F9088" s="279" t="s">
        <v>882</v>
      </c>
    </row>
    <row r="9089" spans="1:6" x14ac:dyDescent="0.3">
      <c r="A9089" s="264" t="str">
        <f t="shared" si="141"/>
        <v>FairplayMD</v>
      </c>
      <c r="B9089" s="269">
        <v>21733</v>
      </c>
      <c r="C9089" s="270" t="s">
        <v>3340</v>
      </c>
      <c r="D9089" s="270" t="s">
        <v>1542</v>
      </c>
      <c r="E9089" s="277" t="s">
        <v>1553</v>
      </c>
      <c r="F9089" s="279" t="s">
        <v>882</v>
      </c>
    </row>
    <row r="9090" spans="1:6" x14ac:dyDescent="0.3">
      <c r="A9090" s="264" t="str">
        <f t="shared" si="141"/>
        <v>Valley LeeMD</v>
      </c>
      <c r="B9090" s="269">
        <v>20692</v>
      </c>
      <c r="C9090" s="270" t="s">
        <v>6429</v>
      </c>
      <c r="D9090" s="270" t="s">
        <v>1542</v>
      </c>
      <c r="E9090" s="277" t="s">
        <v>1545</v>
      </c>
      <c r="F9090" s="279" t="s">
        <v>882</v>
      </c>
    </row>
    <row r="9091" spans="1:6" x14ac:dyDescent="0.3">
      <c r="A9091" s="264" t="str">
        <f t="shared" si="141"/>
        <v>WelcomeMD</v>
      </c>
      <c r="B9091" s="269">
        <v>20693</v>
      </c>
      <c r="C9091" s="270" t="s">
        <v>6430</v>
      </c>
      <c r="D9091" s="270" t="s">
        <v>1542</v>
      </c>
      <c r="E9091" s="277" t="s">
        <v>1092</v>
      </c>
      <c r="F9091" s="279" t="s">
        <v>882</v>
      </c>
    </row>
    <row r="9092" spans="1:6" x14ac:dyDescent="0.3">
      <c r="A9092" s="264" t="str">
        <f t="shared" ref="A9092:A9155" si="142">CONCATENATE(C9092,D9092)</f>
        <v>WarwickMD</v>
      </c>
      <c r="B9092" s="269">
        <v>21912</v>
      </c>
      <c r="C9092" s="270" t="s">
        <v>4181</v>
      </c>
      <c r="D9092" s="270" t="s">
        <v>1542</v>
      </c>
      <c r="E9092" s="277" t="s">
        <v>1095</v>
      </c>
      <c r="F9092" s="279" t="s">
        <v>882</v>
      </c>
    </row>
    <row r="9093" spans="1:6" x14ac:dyDescent="0.3">
      <c r="A9093" s="264" t="str">
        <f t="shared" si="142"/>
        <v>MarburyMD</v>
      </c>
      <c r="B9093" s="269">
        <v>20658</v>
      </c>
      <c r="C9093" s="270" t="s">
        <v>1494</v>
      </c>
      <c r="D9093" s="270" t="s">
        <v>1542</v>
      </c>
      <c r="E9093" s="277" t="s">
        <v>1092</v>
      </c>
      <c r="F9093" s="279" t="s">
        <v>882</v>
      </c>
    </row>
    <row r="9094" spans="1:6" x14ac:dyDescent="0.3">
      <c r="A9094" s="264" t="str">
        <f t="shared" si="142"/>
        <v>BryantownMD</v>
      </c>
      <c r="B9094" s="269">
        <v>20617</v>
      </c>
      <c r="C9094" s="270" t="s">
        <v>6431</v>
      </c>
      <c r="D9094" s="270" t="s">
        <v>1542</v>
      </c>
      <c r="E9094" s="277" t="s">
        <v>1092</v>
      </c>
      <c r="F9094" s="279" t="s">
        <v>882</v>
      </c>
    </row>
    <row r="9095" spans="1:6" x14ac:dyDescent="0.3">
      <c r="A9095" s="264" t="str">
        <f t="shared" si="142"/>
        <v>Royal OakMD</v>
      </c>
      <c r="B9095" s="269">
        <v>21662</v>
      </c>
      <c r="C9095" s="270" t="s">
        <v>6432</v>
      </c>
      <c r="D9095" s="270" t="s">
        <v>1542</v>
      </c>
      <c r="E9095" s="277" t="s">
        <v>1551</v>
      </c>
      <c r="F9095" s="279" t="s">
        <v>882</v>
      </c>
    </row>
    <row r="9096" spans="1:6" x14ac:dyDescent="0.3">
      <c r="A9096" s="264" t="str">
        <f t="shared" si="142"/>
        <v>Rocky RidgeMD</v>
      </c>
      <c r="B9096" s="269">
        <v>21778</v>
      </c>
      <c r="C9096" s="270" t="s">
        <v>6433</v>
      </c>
      <c r="D9096" s="270" t="s">
        <v>1542</v>
      </c>
      <c r="E9096" s="277" t="s">
        <v>1092</v>
      </c>
      <c r="F9096" s="279" t="s">
        <v>882</v>
      </c>
    </row>
    <row r="9097" spans="1:6" x14ac:dyDescent="0.3">
      <c r="A9097" s="264" t="str">
        <f t="shared" si="142"/>
        <v>Queen AnneMD</v>
      </c>
      <c r="B9097" s="269">
        <v>21657</v>
      </c>
      <c r="C9097" s="270" t="s">
        <v>6434</v>
      </c>
      <c r="D9097" s="270" t="s">
        <v>1542</v>
      </c>
      <c r="E9097" s="277" t="s">
        <v>1543</v>
      </c>
      <c r="F9097" s="279" t="s">
        <v>882</v>
      </c>
    </row>
    <row r="9098" spans="1:6" x14ac:dyDescent="0.3">
      <c r="A9098" s="264" t="str">
        <f t="shared" si="142"/>
        <v>TilghmanMD</v>
      </c>
      <c r="B9098" s="269">
        <v>21671</v>
      </c>
      <c r="C9098" s="270" t="s">
        <v>6435</v>
      </c>
      <c r="D9098" s="270" t="s">
        <v>1542</v>
      </c>
      <c r="E9098" s="277" t="s">
        <v>1551</v>
      </c>
      <c r="F9098" s="279" t="s">
        <v>882</v>
      </c>
    </row>
    <row r="9099" spans="1:6" x14ac:dyDescent="0.3">
      <c r="A9099" s="264" t="str">
        <f t="shared" si="142"/>
        <v>ViennaMD</v>
      </c>
      <c r="B9099" s="269">
        <v>21869</v>
      </c>
      <c r="C9099" s="270" t="s">
        <v>6436</v>
      </c>
      <c r="D9099" s="270" t="s">
        <v>1542</v>
      </c>
      <c r="E9099" s="277" t="s">
        <v>1547</v>
      </c>
      <c r="F9099" s="279" t="s">
        <v>882</v>
      </c>
    </row>
    <row r="9100" spans="1:6" x14ac:dyDescent="0.3">
      <c r="A9100" s="264" t="str">
        <f t="shared" si="142"/>
        <v>RidgeMD</v>
      </c>
      <c r="B9100" s="269">
        <v>20680</v>
      </c>
      <c r="C9100" s="270" t="s">
        <v>6437</v>
      </c>
      <c r="D9100" s="270" t="s">
        <v>1542</v>
      </c>
      <c r="E9100" s="277" t="s">
        <v>1545</v>
      </c>
      <c r="F9100" s="279" t="s">
        <v>882</v>
      </c>
    </row>
    <row r="9101" spans="1:6" x14ac:dyDescent="0.3">
      <c r="A9101" s="264" t="str">
        <f t="shared" si="142"/>
        <v>AnnapolisMD</v>
      </c>
      <c r="B9101" s="269">
        <v>21402</v>
      </c>
      <c r="C9101" s="270" t="s">
        <v>3229</v>
      </c>
      <c r="D9101" s="270" t="s">
        <v>1542</v>
      </c>
      <c r="E9101" s="277" t="s">
        <v>1543</v>
      </c>
      <c r="F9101" s="279" t="s">
        <v>882</v>
      </c>
    </row>
    <row r="9102" spans="1:6" x14ac:dyDescent="0.3">
      <c r="A9102" s="264" t="str">
        <f t="shared" si="142"/>
        <v>Piney PointMD</v>
      </c>
      <c r="B9102" s="269">
        <v>20674</v>
      </c>
      <c r="C9102" s="270" t="s">
        <v>6438</v>
      </c>
      <c r="D9102" s="270" t="s">
        <v>1542</v>
      </c>
      <c r="E9102" s="277" t="s">
        <v>1545</v>
      </c>
      <c r="F9102" s="279" t="s">
        <v>882</v>
      </c>
    </row>
    <row r="9103" spans="1:6" x14ac:dyDescent="0.3">
      <c r="A9103" s="264" t="str">
        <f t="shared" si="142"/>
        <v>RohrersvilleMD</v>
      </c>
      <c r="B9103" s="269">
        <v>21779</v>
      </c>
      <c r="C9103" s="270" t="s">
        <v>6439</v>
      </c>
      <c r="D9103" s="270" t="s">
        <v>1542</v>
      </c>
      <c r="E9103" s="277" t="s">
        <v>1553</v>
      </c>
      <c r="F9103" s="279" t="s">
        <v>882</v>
      </c>
    </row>
    <row r="9104" spans="1:6" x14ac:dyDescent="0.3">
      <c r="A9104" s="264" t="str">
        <f t="shared" si="142"/>
        <v>Big PoolMD</v>
      </c>
      <c r="B9104" s="269">
        <v>21711</v>
      </c>
      <c r="C9104" s="270" t="s">
        <v>6440</v>
      </c>
      <c r="D9104" s="270" t="s">
        <v>1542</v>
      </c>
      <c r="E9104" s="277" t="s">
        <v>1553</v>
      </c>
      <c r="F9104" s="279" t="s">
        <v>882</v>
      </c>
    </row>
    <row r="9105" spans="1:6" x14ac:dyDescent="0.3">
      <c r="A9105" s="264" t="str">
        <f t="shared" si="142"/>
        <v>QuanticoMD</v>
      </c>
      <c r="B9105" s="269">
        <v>21856</v>
      </c>
      <c r="C9105" s="270" t="s">
        <v>6441</v>
      </c>
      <c r="D9105" s="270" t="s">
        <v>1542</v>
      </c>
      <c r="E9105" s="277" t="s">
        <v>1097</v>
      </c>
      <c r="F9105" s="279" t="s">
        <v>882</v>
      </c>
    </row>
    <row r="9106" spans="1:6" x14ac:dyDescent="0.3">
      <c r="A9106" s="264" t="str">
        <f t="shared" si="142"/>
        <v>Garrett ParkMD</v>
      </c>
      <c r="B9106" s="269">
        <v>20896</v>
      </c>
      <c r="C9106" s="270" t="s">
        <v>6442</v>
      </c>
      <c r="D9106" s="270" t="s">
        <v>1542</v>
      </c>
      <c r="E9106" s="277" t="s">
        <v>1092</v>
      </c>
      <c r="F9106" s="279" t="s">
        <v>882</v>
      </c>
    </row>
    <row r="9107" spans="1:6" x14ac:dyDescent="0.3">
      <c r="A9107" s="264" t="str">
        <f t="shared" si="142"/>
        <v>NewarkMD</v>
      </c>
      <c r="B9107" s="269">
        <v>21841</v>
      </c>
      <c r="C9107" s="270" t="s">
        <v>1912</v>
      </c>
      <c r="D9107" s="270" t="s">
        <v>1542</v>
      </c>
      <c r="E9107" s="277" t="s">
        <v>1097</v>
      </c>
      <c r="F9107" s="279" t="s">
        <v>882</v>
      </c>
    </row>
    <row r="9108" spans="1:6" x14ac:dyDescent="0.3">
      <c r="A9108" s="264" t="str">
        <f t="shared" si="142"/>
        <v>Bel AltonMD</v>
      </c>
      <c r="B9108" s="269">
        <v>20611</v>
      </c>
      <c r="C9108" s="270" t="s">
        <v>6443</v>
      </c>
      <c r="D9108" s="270" t="s">
        <v>1542</v>
      </c>
      <c r="E9108" s="277" t="s">
        <v>1092</v>
      </c>
      <c r="F9108" s="279" t="s">
        <v>882</v>
      </c>
    </row>
    <row r="9109" spans="1:6" x14ac:dyDescent="0.3">
      <c r="A9109" s="264" t="str">
        <f t="shared" si="142"/>
        <v>CeciltonMD</v>
      </c>
      <c r="B9109" s="269">
        <v>21913</v>
      </c>
      <c r="C9109" s="270" t="s">
        <v>6444</v>
      </c>
      <c r="D9109" s="270" t="s">
        <v>1542</v>
      </c>
      <c r="E9109" s="277" t="s">
        <v>1095</v>
      </c>
      <c r="F9109" s="279" t="s">
        <v>882</v>
      </c>
    </row>
    <row r="9110" spans="1:6" x14ac:dyDescent="0.3">
      <c r="A9110" s="264" t="str">
        <f t="shared" si="142"/>
        <v>BushwoodMD</v>
      </c>
      <c r="B9110" s="269">
        <v>20618</v>
      </c>
      <c r="C9110" s="270" t="s">
        <v>6445</v>
      </c>
      <c r="D9110" s="270" t="s">
        <v>1542</v>
      </c>
      <c r="E9110" s="277" t="s">
        <v>1545</v>
      </c>
      <c r="F9110" s="279" t="s">
        <v>882</v>
      </c>
    </row>
    <row r="9111" spans="1:6" x14ac:dyDescent="0.3">
      <c r="A9111" s="264" t="str">
        <f t="shared" si="142"/>
        <v>Owings MillsMD</v>
      </c>
      <c r="B9111" s="269">
        <v>21153</v>
      </c>
      <c r="C9111" s="270" t="s">
        <v>6244</v>
      </c>
      <c r="D9111" s="270" t="s">
        <v>1542</v>
      </c>
      <c r="E9111" s="277" t="s">
        <v>1543</v>
      </c>
      <c r="F9111" s="279" t="s">
        <v>882</v>
      </c>
    </row>
    <row r="9112" spans="1:6" x14ac:dyDescent="0.3">
      <c r="A9112" s="264" t="str">
        <f t="shared" si="142"/>
        <v>CharlestownMD</v>
      </c>
      <c r="B9112" s="269">
        <v>21914</v>
      </c>
      <c r="C9112" s="270" t="s">
        <v>5298</v>
      </c>
      <c r="D9112" s="270" t="s">
        <v>1542</v>
      </c>
      <c r="E9112" s="277" t="s">
        <v>1095</v>
      </c>
      <c r="F9112" s="279" t="s">
        <v>882</v>
      </c>
    </row>
    <row r="9113" spans="1:6" x14ac:dyDescent="0.3">
      <c r="A9113" s="264" t="str">
        <f t="shared" si="142"/>
        <v>Tall TimbersMD</v>
      </c>
      <c r="B9113" s="269">
        <v>20690</v>
      </c>
      <c r="C9113" s="270" t="s">
        <v>6446</v>
      </c>
      <c r="D9113" s="270" t="s">
        <v>1542</v>
      </c>
      <c r="E9113" s="277" t="s">
        <v>1545</v>
      </c>
      <c r="F9113" s="279" t="s">
        <v>882</v>
      </c>
    </row>
    <row r="9114" spans="1:6" x14ac:dyDescent="0.3">
      <c r="A9114" s="264" t="str">
        <f t="shared" si="142"/>
        <v>HydesMD</v>
      </c>
      <c r="B9114" s="269">
        <v>21082</v>
      </c>
      <c r="C9114" s="270" t="s">
        <v>6447</v>
      </c>
      <c r="D9114" s="270" t="s">
        <v>1542</v>
      </c>
      <c r="E9114" s="277" t="s">
        <v>1543</v>
      </c>
      <c r="F9114" s="279" t="s">
        <v>882</v>
      </c>
    </row>
    <row r="9115" spans="1:6" x14ac:dyDescent="0.3">
      <c r="A9115" s="264" t="str">
        <f t="shared" si="142"/>
        <v>Eagle HarborMD</v>
      </c>
      <c r="B9115" s="269">
        <v>20608</v>
      </c>
      <c r="C9115" s="270" t="s">
        <v>6448</v>
      </c>
      <c r="D9115" s="270" t="s">
        <v>1542</v>
      </c>
      <c r="E9115" s="277" t="s">
        <v>1092</v>
      </c>
      <c r="F9115" s="279" t="s">
        <v>882</v>
      </c>
    </row>
    <row r="9116" spans="1:6" x14ac:dyDescent="0.3">
      <c r="A9116" s="264" t="str">
        <f t="shared" si="142"/>
        <v>IssueMD</v>
      </c>
      <c r="B9116" s="269">
        <v>20645</v>
      </c>
      <c r="C9116" s="270" t="s">
        <v>6449</v>
      </c>
      <c r="D9116" s="270" t="s">
        <v>1542</v>
      </c>
      <c r="E9116" s="277" t="s">
        <v>1092</v>
      </c>
      <c r="F9116" s="279" t="s">
        <v>882</v>
      </c>
    </row>
    <row r="9117" spans="1:6" x14ac:dyDescent="0.3">
      <c r="A9117" s="264" t="str">
        <f t="shared" si="142"/>
        <v>Washington GroveMD</v>
      </c>
      <c r="B9117" s="269">
        <v>20880</v>
      </c>
      <c r="C9117" s="270" t="s">
        <v>6450</v>
      </c>
      <c r="D9117" s="270" t="s">
        <v>1542</v>
      </c>
      <c r="E9117" s="277" t="s">
        <v>1092</v>
      </c>
      <c r="F9117" s="279" t="s">
        <v>882</v>
      </c>
    </row>
    <row r="9118" spans="1:6" x14ac:dyDescent="0.3">
      <c r="A9118" s="264" t="str">
        <f t="shared" si="142"/>
        <v>SharptownMD</v>
      </c>
      <c r="B9118" s="269">
        <v>21861</v>
      </c>
      <c r="C9118" s="270" t="s">
        <v>6451</v>
      </c>
      <c r="D9118" s="270" t="s">
        <v>1542</v>
      </c>
      <c r="E9118" s="277" t="s">
        <v>1097</v>
      </c>
      <c r="F9118" s="279" t="s">
        <v>882</v>
      </c>
    </row>
    <row r="9119" spans="1:6" x14ac:dyDescent="0.3">
      <c r="A9119" s="264" t="str">
        <f t="shared" si="142"/>
        <v>Cobb IslandMD</v>
      </c>
      <c r="B9119" s="269">
        <v>20625</v>
      </c>
      <c r="C9119" s="270" t="s">
        <v>6452</v>
      </c>
      <c r="D9119" s="270" t="s">
        <v>1542</v>
      </c>
      <c r="E9119" s="277" t="s">
        <v>1092</v>
      </c>
      <c r="F9119" s="279" t="s">
        <v>882</v>
      </c>
    </row>
    <row r="9120" spans="1:6" x14ac:dyDescent="0.3">
      <c r="A9120" s="264" t="str">
        <f t="shared" si="142"/>
        <v>EllerslieMD</v>
      </c>
      <c r="B9120" s="269">
        <v>21529</v>
      </c>
      <c r="C9120" s="270" t="s">
        <v>4144</v>
      </c>
      <c r="D9120" s="270" t="s">
        <v>1542</v>
      </c>
      <c r="E9120" s="277" t="s">
        <v>1549</v>
      </c>
      <c r="F9120" s="279" t="s">
        <v>882</v>
      </c>
    </row>
    <row r="9121" spans="1:6" x14ac:dyDescent="0.3">
      <c r="A9121" s="264" t="str">
        <f t="shared" si="142"/>
        <v>FriendshipMD</v>
      </c>
      <c r="B9121" s="269">
        <v>20758</v>
      </c>
      <c r="C9121" s="270" t="s">
        <v>6453</v>
      </c>
      <c r="D9121" s="270" t="s">
        <v>1542</v>
      </c>
      <c r="E9121" s="277" t="s">
        <v>1543</v>
      </c>
      <c r="F9121" s="279" t="s">
        <v>882</v>
      </c>
    </row>
    <row r="9122" spans="1:6" x14ac:dyDescent="0.3">
      <c r="A9122" s="264" t="str">
        <f t="shared" si="142"/>
        <v>Church CreekMD</v>
      </c>
      <c r="B9122" s="269">
        <v>21622</v>
      </c>
      <c r="C9122" s="270" t="s">
        <v>6454</v>
      </c>
      <c r="D9122" s="270" t="s">
        <v>1542</v>
      </c>
      <c r="E9122" s="277" t="s">
        <v>1547</v>
      </c>
      <c r="F9122" s="279" t="s">
        <v>882</v>
      </c>
    </row>
    <row r="9123" spans="1:6" x14ac:dyDescent="0.3">
      <c r="A9123" s="264" t="str">
        <f t="shared" si="142"/>
        <v>SpencervilleMD</v>
      </c>
      <c r="B9123" s="269">
        <v>20868</v>
      </c>
      <c r="C9123" s="270" t="s">
        <v>6455</v>
      </c>
      <c r="D9123" s="270" t="s">
        <v>1542</v>
      </c>
      <c r="E9123" s="277" t="s">
        <v>1092</v>
      </c>
      <c r="F9123" s="279" t="s">
        <v>882</v>
      </c>
    </row>
    <row r="9124" spans="1:6" x14ac:dyDescent="0.3">
      <c r="A9124" s="264" t="str">
        <f t="shared" si="142"/>
        <v>WhaleyvilleMD</v>
      </c>
      <c r="B9124" s="269">
        <v>21872</v>
      </c>
      <c r="C9124" s="270" t="s">
        <v>6456</v>
      </c>
      <c r="D9124" s="270" t="s">
        <v>1542</v>
      </c>
      <c r="E9124" s="277" t="s">
        <v>1097</v>
      </c>
      <c r="F9124" s="279" t="s">
        <v>882</v>
      </c>
    </row>
    <row r="9125" spans="1:6" x14ac:dyDescent="0.3">
      <c r="A9125" s="264" t="str">
        <f t="shared" si="142"/>
        <v>CooksvilleMD</v>
      </c>
      <c r="B9125" s="269">
        <v>21723</v>
      </c>
      <c r="C9125" s="270" t="s">
        <v>5215</v>
      </c>
      <c r="D9125" s="270" t="s">
        <v>1542</v>
      </c>
      <c r="E9125" s="277" t="s">
        <v>1543</v>
      </c>
      <c r="F9125" s="279" t="s">
        <v>882</v>
      </c>
    </row>
    <row r="9126" spans="1:6" x14ac:dyDescent="0.3">
      <c r="A9126" s="264" t="str">
        <f t="shared" si="142"/>
        <v>DameronMD</v>
      </c>
      <c r="B9126" s="269">
        <v>20628</v>
      </c>
      <c r="C9126" s="270" t="s">
        <v>6457</v>
      </c>
      <c r="D9126" s="270" t="s">
        <v>1542</v>
      </c>
      <c r="E9126" s="277" t="s">
        <v>1545</v>
      </c>
      <c r="F9126" s="279" t="s">
        <v>882</v>
      </c>
    </row>
    <row r="9127" spans="1:6" x14ac:dyDescent="0.3">
      <c r="A9127" s="264" t="str">
        <f t="shared" si="142"/>
        <v>Little OrleansMD</v>
      </c>
      <c r="B9127" s="269">
        <v>21766</v>
      </c>
      <c r="C9127" s="270" t="s">
        <v>6458</v>
      </c>
      <c r="D9127" s="270" t="s">
        <v>1542</v>
      </c>
      <c r="E9127" s="277" t="s">
        <v>1549</v>
      </c>
      <c r="F9127" s="279" t="s">
        <v>882</v>
      </c>
    </row>
    <row r="9128" spans="1:6" x14ac:dyDescent="0.3">
      <c r="A9128" s="264" t="str">
        <f t="shared" si="142"/>
        <v>PikesvilleMD</v>
      </c>
      <c r="B9128" s="269">
        <v>21022</v>
      </c>
      <c r="C9128" s="270" t="s">
        <v>6265</v>
      </c>
      <c r="D9128" s="270" t="s">
        <v>1542</v>
      </c>
      <c r="E9128" s="277" t="s">
        <v>1543</v>
      </c>
      <c r="F9128" s="279" t="s">
        <v>882</v>
      </c>
    </row>
    <row r="9129" spans="1:6" x14ac:dyDescent="0.3">
      <c r="A9129" s="264" t="str">
        <f t="shared" si="142"/>
        <v>East New MarketMD</v>
      </c>
      <c r="B9129" s="269">
        <v>21664</v>
      </c>
      <c r="C9129" s="270" t="s">
        <v>6392</v>
      </c>
      <c r="D9129" s="270" t="s">
        <v>1542</v>
      </c>
      <c r="E9129" s="277" t="s">
        <v>1547</v>
      </c>
      <c r="F9129" s="279" t="s">
        <v>882</v>
      </c>
    </row>
    <row r="9130" spans="1:6" x14ac:dyDescent="0.3">
      <c r="A9130" s="264" t="str">
        <f t="shared" si="142"/>
        <v>BozmanMD</v>
      </c>
      <c r="B9130" s="269">
        <v>21612</v>
      </c>
      <c r="C9130" s="270" t="s">
        <v>6459</v>
      </c>
      <c r="D9130" s="270" t="s">
        <v>1542</v>
      </c>
      <c r="E9130" s="277" t="s">
        <v>1551</v>
      </c>
      <c r="F9130" s="279" t="s">
        <v>882</v>
      </c>
    </row>
    <row r="9131" spans="1:6" x14ac:dyDescent="0.3">
      <c r="A9131" s="264" t="str">
        <f t="shared" si="142"/>
        <v>CentrevilleMD</v>
      </c>
      <c r="B9131" s="269">
        <v>21628</v>
      </c>
      <c r="C9131" s="270" t="s">
        <v>1305</v>
      </c>
      <c r="D9131" s="270" t="s">
        <v>1542</v>
      </c>
      <c r="E9131" s="277" t="s">
        <v>1543</v>
      </c>
      <c r="F9131" s="279" t="s">
        <v>882</v>
      </c>
    </row>
    <row r="9132" spans="1:6" x14ac:dyDescent="0.3">
      <c r="A9132" s="264" t="str">
        <f t="shared" si="142"/>
        <v>Park HallMD</v>
      </c>
      <c r="B9132" s="269">
        <v>20667</v>
      </c>
      <c r="C9132" s="270" t="s">
        <v>6460</v>
      </c>
      <c r="D9132" s="270" t="s">
        <v>1542</v>
      </c>
      <c r="E9132" s="277" t="s">
        <v>1545</v>
      </c>
      <c r="F9132" s="279" t="s">
        <v>882</v>
      </c>
    </row>
    <row r="9133" spans="1:6" x14ac:dyDescent="0.3">
      <c r="A9133" s="264" t="str">
        <f t="shared" si="142"/>
        <v>GalesvilleMD</v>
      </c>
      <c r="B9133" s="269">
        <v>20765</v>
      </c>
      <c r="C9133" s="270" t="s">
        <v>6461</v>
      </c>
      <c r="D9133" s="270" t="s">
        <v>1542</v>
      </c>
      <c r="E9133" s="277" t="s">
        <v>1543</v>
      </c>
      <c r="F9133" s="279" t="s">
        <v>882</v>
      </c>
    </row>
    <row r="9134" spans="1:6" x14ac:dyDescent="0.3">
      <c r="A9134" s="264" t="str">
        <f t="shared" si="142"/>
        <v>StocktonMD</v>
      </c>
      <c r="B9134" s="269">
        <v>21864</v>
      </c>
      <c r="C9134" s="270" t="s">
        <v>1566</v>
      </c>
      <c r="D9134" s="270" t="s">
        <v>1542</v>
      </c>
      <c r="E9134" s="277" t="s">
        <v>1097</v>
      </c>
      <c r="F9134" s="279" t="s">
        <v>882</v>
      </c>
    </row>
    <row r="9135" spans="1:6" x14ac:dyDescent="0.3">
      <c r="A9135" s="264" t="str">
        <f t="shared" si="142"/>
        <v>Wye MillsMD</v>
      </c>
      <c r="B9135" s="269">
        <v>21679</v>
      </c>
      <c r="C9135" s="270" t="s">
        <v>6462</v>
      </c>
      <c r="D9135" s="270" t="s">
        <v>1542</v>
      </c>
      <c r="E9135" s="277" t="s">
        <v>1551</v>
      </c>
      <c r="F9135" s="279" t="s">
        <v>882</v>
      </c>
    </row>
    <row r="9136" spans="1:6" x14ac:dyDescent="0.3">
      <c r="A9136" s="264" t="str">
        <f t="shared" si="142"/>
        <v>Fishing CreekMD</v>
      </c>
      <c r="B9136" s="269">
        <v>21634</v>
      </c>
      <c r="C9136" s="270" t="s">
        <v>6463</v>
      </c>
      <c r="D9136" s="270" t="s">
        <v>1542</v>
      </c>
      <c r="E9136" s="277" t="s">
        <v>1547</v>
      </c>
      <c r="F9136" s="279" t="s">
        <v>882</v>
      </c>
    </row>
    <row r="9137" spans="1:6" x14ac:dyDescent="0.3">
      <c r="A9137" s="264" t="str">
        <f t="shared" si="142"/>
        <v>WoolfordMD</v>
      </c>
      <c r="B9137" s="269">
        <v>21677</v>
      </c>
      <c r="C9137" s="270" t="s">
        <v>6464</v>
      </c>
      <c r="D9137" s="270" t="s">
        <v>1542</v>
      </c>
      <c r="E9137" s="277" t="s">
        <v>1547</v>
      </c>
      <c r="F9137" s="279" t="s">
        <v>882</v>
      </c>
    </row>
    <row r="9138" spans="1:6" x14ac:dyDescent="0.3">
      <c r="A9138" s="264" t="str">
        <f t="shared" si="142"/>
        <v>FrederickMD</v>
      </c>
      <c r="B9138" s="269">
        <v>21717</v>
      </c>
      <c r="C9138" s="270" t="s">
        <v>3330</v>
      </c>
      <c r="D9138" s="270" t="s">
        <v>1542</v>
      </c>
      <c r="E9138" s="277" t="s">
        <v>1092</v>
      </c>
      <c r="F9138" s="279" t="s">
        <v>882</v>
      </c>
    </row>
    <row r="9139" spans="1:6" x14ac:dyDescent="0.3">
      <c r="A9139" s="264" t="str">
        <f t="shared" si="142"/>
        <v>TyaskinMD</v>
      </c>
      <c r="B9139" s="269">
        <v>21865</v>
      </c>
      <c r="C9139" s="270" t="s">
        <v>6465</v>
      </c>
      <c r="D9139" s="270" t="s">
        <v>1542</v>
      </c>
      <c r="E9139" s="277" t="s">
        <v>1097</v>
      </c>
      <c r="F9139" s="279" t="s">
        <v>882</v>
      </c>
    </row>
    <row r="9140" spans="1:6" x14ac:dyDescent="0.3">
      <c r="A9140" s="264" t="str">
        <f t="shared" si="142"/>
        <v>NanticokeMD</v>
      </c>
      <c r="B9140" s="269">
        <v>21840</v>
      </c>
      <c r="C9140" s="270" t="s">
        <v>6466</v>
      </c>
      <c r="D9140" s="270" t="s">
        <v>1542</v>
      </c>
      <c r="E9140" s="277" t="s">
        <v>1097</v>
      </c>
      <c r="F9140" s="279" t="s">
        <v>882</v>
      </c>
    </row>
    <row r="9141" spans="1:6" x14ac:dyDescent="0.3">
      <c r="A9141" s="264" t="str">
        <f t="shared" si="142"/>
        <v>FrederickMD</v>
      </c>
      <c r="B9141" s="269">
        <v>21714</v>
      </c>
      <c r="C9141" s="270" t="s">
        <v>3330</v>
      </c>
      <c r="D9141" s="270" t="s">
        <v>1542</v>
      </c>
      <c r="E9141" s="277" t="s">
        <v>1092</v>
      </c>
      <c r="F9141" s="279" t="s">
        <v>882</v>
      </c>
    </row>
    <row r="9142" spans="1:6" x14ac:dyDescent="0.3">
      <c r="A9142" s="264" t="str">
        <f t="shared" si="142"/>
        <v>Union BridgeMD</v>
      </c>
      <c r="B9142" s="269">
        <v>21762</v>
      </c>
      <c r="C9142" s="270" t="s">
        <v>6363</v>
      </c>
      <c r="D9142" s="270" t="s">
        <v>1542</v>
      </c>
      <c r="E9142" s="277" t="s">
        <v>1092</v>
      </c>
      <c r="F9142" s="279" t="s">
        <v>882</v>
      </c>
    </row>
    <row r="9143" spans="1:6" x14ac:dyDescent="0.3">
      <c r="A9143" s="264" t="str">
        <f t="shared" si="142"/>
        <v>GirdletreeMD</v>
      </c>
      <c r="B9143" s="269">
        <v>21829</v>
      </c>
      <c r="C9143" s="270" t="s">
        <v>6467</v>
      </c>
      <c r="D9143" s="270" t="s">
        <v>1542</v>
      </c>
      <c r="E9143" s="277" t="s">
        <v>1097</v>
      </c>
      <c r="F9143" s="279" t="s">
        <v>882</v>
      </c>
    </row>
    <row r="9144" spans="1:6" x14ac:dyDescent="0.3">
      <c r="A9144" s="264" t="str">
        <f t="shared" si="142"/>
        <v>LinkwoodMD</v>
      </c>
      <c r="B9144" s="269">
        <v>21835</v>
      </c>
      <c r="C9144" s="270" t="s">
        <v>6468</v>
      </c>
      <c r="D9144" s="270" t="s">
        <v>1542</v>
      </c>
      <c r="E9144" s="277" t="s">
        <v>1547</v>
      </c>
      <c r="F9144" s="279" t="s">
        <v>882</v>
      </c>
    </row>
    <row r="9145" spans="1:6" x14ac:dyDescent="0.3">
      <c r="A9145" s="264" t="str">
        <f t="shared" si="142"/>
        <v>CumberlandMD</v>
      </c>
      <c r="B9145" s="269">
        <v>21524</v>
      </c>
      <c r="C9145" s="270" t="s">
        <v>1549</v>
      </c>
      <c r="D9145" s="270" t="s">
        <v>1542</v>
      </c>
      <c r="E9145" s="277" t="s">
        <v>1549</v>
      </c>
      <c r="F9145" s="279" t="s">
        <v>882</v>
      </c>
    </row>
    <row r="9146" spans="1:6" x14ac:dyDescent="0.3">
      <c r="A9146" s="264" t="str">
        <f t="shared" si="142"/>
        <v>DraydenMD</v>
      </c>
      <c r="B9146" s="269">
        <v>20630</v>
      </c>
      <c r="C9146" s="270" t="s">
        <v>6469</v>
      </c>
      <c r="D9146" s="270" t="s">
        <v>1542</v>
      </c>
      <c r="E9146" s="277" t="s">
        <v>1545</v>
      </c>
      <c r="F9146" s="279" t="s">
        <v>882</v>
      </c>
    </row>
    <row r="9147" spans="1:6" x14ac:dyDescent="0.3">
      <c r="A9147" s="264" t="str">
        <f t="shared" si="142"/>
        <v>Coltons PointMD</v>
      </c>
      <c r="B9147" s="269">
        <v>20626</v>
      </c>
      <c r="C9147" s="270" t="s">
        <v>6470</v>
      </c>
      <c r="D9147" s="270" t="s">
        <v>1542</v>
      </c>
      <c r="E9147" s="277" t="s">
        <v>1545</v>
      </c>
      <c r="F9147" s="279" t="s">
        <v>882</v>
      </c>
    </row>
    <row r="9148" spans="1:6" x14ac:dyDescent="0.3">
      <c r="A9148" s="264" t="str">
        <f t="shared" si="142"/>
        <v>Glen EchoMD</v>
      </c>
      <c r="B9148" s="269">
        <v>20812</v>
      </c>
      <c r="C9148" s="270" t="s">
        <v>6471</v>
      </c>
      <c r="D9148" s="270" t="s">
        <v>1542</v>
      </c>
      <c r="E9148" s="277" t="s">
        <v>1092</v>
      </c>
      <c r="F9148" s="279" t="s">
        <v>882</v>
      </c>
    </row>
    <row r="9149" spans="1:6" x14ac:dyDescent="0.3">
      <c r="A9149" s="264" t="str">
        <f t="shared" si="142"/>
        <v>Broomes IslandMD</v>
      </c>
      <c r="B9149" s="269">
        <v>20615</v>
      </c>
      <c r="C9149" s="270" t="s">
        <v>6472</v>
      </c>
      <c r="D9149" s="270" t="s">
        <v>1542</v>
      </c>
      <c r="E9149" s="277" t="s">
        <v>1092</v>
      </c>
      <c r="F9149" s="279" t="s">
        <v>882</v>
      </c>
    </row>
    <row r="9150" spans="1:6" x14ac:dyDescent="0.3">
      <c r="A9150" s="264" t="str">
        <f t="shared" si="142"/>
        <v>ReisterstownMD</v>
      </c>
      <c r="B9150" s="269">
        <v>21071</v>
      </c>
      <c r="C9150" s="270" t="s">
        <v>6272</v>
      </c>
      <c r="D9150" s="270" t="s">
        <v>1542</v>
      </c>
      <c r="E9150" s="277" t="s">
        <v>1543</v>
      </c>
      <c r="F9150" s="279" t="s">
        <v>882</v>
      </c>
    </row>
    <row r="9151" spans="1:6" x14ac:dyDescent="0.3">
      <c r="A9151" s="264" t="str">
        <f t="shared" si="142"/>
        <v>BarclayMD</v>
      </c>
      <c r="B9151" s="269">
        <v>21607</v>
      </c>
      <c r="C9151" s="270" t="s">
        <v>6473</v>
      </c>
      <c r="D9151" s="270" t="s">
        <v>1542</v>
      </c>
      <c r="E9151" s="277" t="s">
        <v>1543</v>
      </c>
      <c r="F9151" s="279" t="s">
        <v>882</v>
      </c>
    </row>
    <row r="9152" spans="1:6" x14ac:dyDescent="0.3">
      <c r="A9152" s="264" t="str">
        <f t="shared" si="142"/>
        <v>Fort HowardMD</v>
      </c>
      <c r="B9152" s="269">
        <v>21052</v>
      </c>
      <c r="C9152" s="270" t="s">
        <v>6474</v>
      </c>
      <c r="D9152" s="270" t="s">
        <v>1542</v>
      </c>
      <c r="E9152" s="277" t="s">
        <v>1543</v>
      </c>
      <c r="F9152" s="279" t="s">
        <v>882</v>
      </c>
    </row>
    <row r="9153" spans="1:6" x14ac:dyDescent="0.3">
      <c r="A9153" s="264" t="str">
        <f t="shared" si="142"/>
        <v>WittmanMD</v>
      </c>
      <c r="B9153" s="269">
        <v>21676</v>
      </c>
      <c r="C9153" s="270" t="s">
        <v>6475</v>
      </c>
      <c r="D9153" s="270" t="s">
        <v>1542</v>
      </c>
      <c r="E9153" s="277" t="s">
        <v>1551</v>
      </c>
      <c r="F9153" s="279" t="s">
        <v>882</v>
      </c>
    </row>
    <row r="9154" spans="1:6" x14ac:dyDescent="0.3">
      <c r="A9154" s="264" t="str">
        <f t="shared" si="142"/>
        <v>FaulknerMD</v>
      </c>
      <c r="B9154" s="269">
        <v>20632</v>
      </c>
      <c r="C9154" s="270" t="s">
        <v>6476</v>
      </c>
      <c r="D9154" s="270" t="s">
        <v>1542</v>
      </c>
      <c r="E9154" s="277" t="s">
        <v>1092</v>
      </c>
      <c r="F9154" s="279" t="s">
        <v>882</v>
      </c>
    </row>
    <row r="9155" spans="1:6" x14ac:dyDescent="0.3">
      <c r="A9155" s="264" t="str">
        <f t="shared" si="142"/>
        <v>LeonardtownMD</v>
      </c>
      <c r="B9155" s="269">
        <v>20656</v>
      </c>
      <c r="C9155" s="270" t="s">
        <v>6305</v>
      </c>
      <c r="D9155" s="270" t="s">
        <v>1542</v>
      </c>
      <c r="E9155" s="277" t="s">
        <v>1545</v>
      </c>
      <c r="F9155" s="279" t="s">
        <v>882</v>
      </c>
    </row>
    <row r="9156" spans="1:6" x14ac:dyDescent="0.3">
      <c r="A9156" s="264" t="str">
        <f t="shared" ref="A9156:A9219" si="143">CONCATENATE(C9156,D9156)</f>
        <v>Gibson IslandMD</v>
      </c>
      <c r="B9156" s="269">
        <v>21056</v>
      </c>
      <c r="C9156" s="270" t="s">
        <v>6477</v>
      </c>
      <c r="D9156" s="270" t="s">
        <v>1542</v>
      </c>
      <c r="E9156" s="277" t="s">
        <v>1543</v>
      </c>
      <c r="F9156" s="279" t="s">
        <v>882</v>
      </c>
    </row>
    <row r="9157" spans="1:6" x14ac:dyDescent="0.3">
      <c r="A9157" s="264" t="str">
        <f t="shared" si="143"/>
        <v>BivalveMD</v>
      </c>
      <c r="B9157" s="269">
        <v>21814</v>
      </c>
      <c r="C9157" s="270" t="s">
        <v>6478</v>
      </c>
      <c r="D9157" s="270" t="s">
        <v>1542</v>
      </c>
      <c r="E9157" s="277" t="s">
        <v>1097</v>
      </c>
      <c r="F9157" s="279" t="s">
        <v>882</v>
      </c>
    </row>
    <row r="9158" spans="1:6" x14ac:dyDescent="0.3">
      <c r="A9158" s="264" t="str">
        <f t="shared" si="143"/>
        <v>ScotlandMD</v>
      </c>
      <c r="B9158" s="269">
        <v>20687</v>
      </c>
      <c r="C9158" s="270" t="s">
        <v>3545</v>
      </c>
      <c r="D9158" s="270" t="s">
        <v>1542</v>
      </c>
      <c r="E9158" s="277" t="s">
        <v>1545</v>
      </c>
      <c r="F9158" s="279" t="s">
        <v>882</v>
      </c>
    </row>
    <row r="9159" spans="1:6" x14ac:dyDescent="0.3">
      <c r="A9159" s="264" t="str">
        <f t="shared" si="143"/>
        <v>McDanielMD</v>
      </c>
      <c r="B9159" s="269">
        <v>21647</v>
      </c>
      <c r="C9159" s="270" t="s">
        <v>6479</v>
      </c>
      <c r="D9159" s="270" t="s">
        <v>1542</v>
      </c>
      <c r="E9159" s="277" t="s">
        <v>1551</v>
      </c>
      <c r="F9159" s="279" t="s">
        <v>882</v>
      </c>
    </row>
    <row r="9160" spans="1:6" x14ac:dyDescent="0.3">
      <c r="A9160" s="264" t="str">
        <f t="shared" si="143"/>
        <v>KingsvilleMD</v>
      </c>
      <c r="B9160" s="269">
        <v>21156</v>
      </c>
      <c r="C9160" s="270" t="s">
        <v>2243</v>
      </c>
      <c r="D9160" s="270" t="s">
        <v>1542</v>
      </c>
      <c r="E9160" s="277" t="s">
        <v>1543</v>
      </c>
      <c r="F9160" s="279" t="s">
        <v>882</v>
      </c>
    </row>
    <row r="9161" spans="1:6" x14ac:dyDescent="0.3">
      <c r="A9161" s="264" t="str">
        <f t="shared" si="143"/>
        <v>Lexington ParkMD</v>
      </c>
      <c r="B9161" s="269">
        <v>20686</v>
      </c>
      <c r="C9161" s="270" t="s">
        <v>6288</v>
      </c>
      <c r="D9161" s="270" t="s">
        <v>1542</v>
      </c>
      <c r="E9161" s="277" t="s">
        <v>1545</v>
      </c>
      <c r="F9161" s="279" t="s">
        <v>882</v>
      </c>
    </row>
    <row r="9162" spans="1:6" x14ac:dyDescent="0.3">
      <c r="A9162" s="264" t="str">
        <f t="shared" si="143"/>
        <v>AbellMD</v>
      </c>
      <c r="B9162" s="269">
        <v>20606</v>
      </c>
      <c r="C9162" s="270" t="s">
        <v>6480</v>
      </c>
      <c r="D9162" s="270" t="s">
        <v>1542</v>
      </c>
      <c r="E9162" s="277" t="s">
        <v>1545</v>
      </c>
      <c r="F9162" s="279" t="s">
        <v>882</v>
      </c>
    </row>
    <row r="9163" spans="1:6" x14ac:dyDescent="0.3">
      <c r="A9163" s="264" t="str">
        <f t="shared" si="143"/>
        <v>ColumbiaMD</v>
      </c>
      <c r="B9163" s="269">
        <v>21150</v>
      </c>
      <c r="C9163" s="270" t="s">
        <v>1487</v>
      </c>
      <c r="D9163" s="270" t="s">
        <v>1542</v>
      </c>
      <c r="E9163" s="277" t="s">
        <v>1543</v>
      </c>
      <c r="F9163" s="279" t="s">
        <v>882</v>
      </c>
    </row>
    <row r="9164" spans="1:6" x14ac:dyDescent="0.3">
      <c r="A9164" s="264" t="str">
        <f t="shared" si="143"/>
        <v>ToddvilleMD</v>
      </c>
      <c r="B9164" s="269">
        <v>21672</v>
      </c>
      <c r="C9164" s="270" t="s">
        <v>4411</v>
      </c>
      <c r="D9164" s="270" t="s">
        <v>1542</v>
      </c>
      <c r="E9164" s="277" t="s">
        <v>1547</v>
      </c>
      <c r="F9164" s="279" t="s">
        <v>882</v>
      </c>
    </row>
    <row r="9165" spans="1:6" x14ac:dyDescent="0.3">
      <c r="A9165" s="264" t="str">
        <f t="shared" si="143"/>
        <v>ElktonMD</v>
      </c>
      <c r="B9165" s="269">
        <v>21920</v>
      </c>
      <c r="C9165" s="270" t="s">
        <v>3884</v>
      </c>
      <c r="D9165" s="270" t="s">
        <v>1542</v>
      </c>
      <c r="E9165" s="277" t="s">
        <v>1095</v>
      </c>
      <c r="F9165" s="279" t="s">
        <v>882</v>
      </c>
    </row>
    <row r="9166" spans="1:6" x14ac:dyDescent="0.3">
      <c r="A9166" s="264" t="str">
        <f t="shared" si="143"/>
        <v>Taylors IslandMD</v>
      </c>
      <c r="B9166" s="269">
        <v>21669</v>
      </c>
      <c r="C9166" s="270" t="s">
        <v>6481</v>
      </c>
      <c r="D9166" s="270" t="s">
        <v>1542</v>
      </c>
      <c r="E9166" s="277" t="s">
        <v>1547</v>
      </c>
      <c r="F9166" s="279" t="s">
        <v>882</v>
      </c>
    </row>
    <row r="9167" spans="1:6" x14ac:dyDescent="0.3">
      <c r="A9167" s="264" t="str">
        <f t="shared" si="143"/>
        <v>HarmansMD</v>
      </c>
      <c r="B9167" s="269">
        <v>21077</v>
      </c>
      <c r="C9167" s="270" t="s">
        <v>6482</v>
      </c>
      <c r="D9167" s="270" t="s">
        <v>1542</v>
      </c>
      <c r="E9167" s="277" t="s">
        <v>1543</v>
      </c>
      <c r="F9167" s="279" t="s">
        <v>882</v>
      </c>
    </row>
    <row r="9168" spans="1:6" x14ac:dyDescent="0.3">
      <c r="A9168" s="264" t="str">
        <f t="shared" si="143"/>
        <v>ForkMD</v>
      </c>
      <c r="B9168" s="269">
        <v>21051</v>
      </c>
      <c r="C9168" s="270" t="s">
        <v>6483</v>
      </c>
      <c r="D9168" s="270" t="s">
        <v>1542</v>
      </c>
      <c r="E9168" s="277" t="s">
        <v>1543</v>
      </c>
      <c r="F9168" s="279" t="s">
        <v>882</v>
      </c>
    </row>
    <row r="9169" spans="1:6" x14ac:dyDescent="0.3">
      <c r="A9169" s="264" t="str">
        <f t="shared" si="143"/>
        <v>BrinklowMD</v>
      </c>
      <c r="B9169" s="269">
        <v>20862</v>
      </c>
      <c r="C9169" s="270" t="s">
        <v>6484</v>
      </c>
      <c r="D9169" s="270" t="s">
        <v>1542</v>
      </c>
      <c r="E9169" s="277" t="s">
        <v>1092</v>
      </c>
      <c r="F9169" s="279" t="s">
        <v>882</v>
      </c>
    </row>
    <row r="9170" spans="1:6" x14ac:dyDescent="0.3">
      <c r="A9170" s="264" t="str">
        <f t="shared" si="143"/>
        <v>BarnesvilleMD</v>
      </c>
      <c r="B9170" s="269">
        <v>20838</v>
      </c>
      <c r="C9170" s="270" t="s">
        <v>4037</v>
      </c>
      <c r="D9170" s="270" t="s">
        <v>1542</v>
      </c>
      <c r="E9170" s="277" t="s">
        <v>1092</v>
      </c>
      <c r="F9170" s="279" t="s">
        <v>882</v>
      </c>
    </row>
    <row r="9171" spans="1:6" x14ac:dyDescent="0.3">
      <c r="A9171" s="264" t="str">
        <f t="shared" si="143"/>
        <v>SherwoodMD</v>
      </c>
      <c r="B9171" s="269">
        <v>21665</v>
      </c>
      <c r="C9171" s="270" t="s">
        <v>1700</v>
      </c>
      <c r="D9171" s="270" t="s">
        <v>1542</v>
      </c>
      <c r="E9171" s="277" t="s">
        <v>1551</v>
      </c>
      <c r="F9171" s="279" t="s">
        <v>882</v>
      </c>
    </row>
    <row r="9172" spans="1:6" x14ac:dyDescent="0.3">
      <c r="A9172" s="264" t="str">
        <f t="shared" si="143"/>
        <v>EdgewaterMD</v>
      </c>
      <c r="B9172" s="269">
        <v>21106</v>
      </c>
      <c r="C9172" s="270" t="s">
        <v>3787</v>
      </c>
      <c r="D9172" s="270" t="s">
        <v>1542</v>
      </c>
      <c r="E9172" s="277" t="s">
        <v>1543</v>
      </c>
      <c r="F9172" s="279" t="s">
        <v>882</v>
      </c>
    </row>
    <row r="9173" spans="1:6" x14ac:dyDescent="0.3">
      <c r="A9173" s="264" t="str">
        <f t="shared" si="143"/>
        <v>HughesvilleMD</v>
      </c>
      <c r="B9173" s="269">
        <v>20612</v>
      </c>
      <c r="C9173" s="270" t="s">
        <v>6358</v>
      </c>
      <c r="D9173" s="270" t="s">
        <v>1542</v>
      </c>
      <c r="E9173" s="277" t="s">
        <v>1092</v>
      </c>
      <c r="F9173" s="279" t="s">
        <v>882</v>
      </c>
    </row>
    <row r="9174" spans="1:6" x14ac:dyDescent="0.3">
      <c r="A9174" s="264" t="str">
        <f t="shared" si="143"/>
        <v>EwellMD</v>
      </c>
      <c r="B9174" s="269">
        <v>21824</v>
      </c>
      <c r="C9174" s="270" t="s">
        <v>6485</v>
      </c>
      <c r="D9174" s="270" t="s">
        <v>1542</v>
      </c>
      <c r="E9174" s="277" t="s">
        <v>1097</v>
      </c>
      <c r="F9174" s="279" t="s">
        <v>882</v>
      </c>
    </row>
    <row r="9175" spans="1:6" x14ac:dyDescent="0.3">
      <c r="A9175" s="264" t="str">
        <f t="shared" si="143"/>
        <v>WoodbineMD</v>
      </c>
      <c r="B9175" s="269">
        <v>21765</v>
      </c>
      <c r="C9175" s="270" t="s">
        <v>4088</v>
      </c>
      <c r="D9175" s="270" t="s">
        <v>1542</v>
      </c>
      <c r="E9175" s="277" t="s">
        <v>1543</v>
      </c>
      <c r="F9175" s="279" t="s">
        <v>882</v>
      </c>
    </row>
    <row r="9176" spans="1:6" x14ac:dyDescent="0.3">
      <c r="A9176" s="264" t="str">
        <f t="shared" si="143"/>
        <v>Middle RiverMD</v>
      </c>
      <c r="B9176" s="269">
        <v>21027</v>
      </c>
      <c r="C9176" s="270" t="s">
        <v>6257</v>
      </c>
      <c r="D9176" s="270" t="s">
        <v>1542</v>
      </c>
      <c r="E9176" s="277" t="s">
        <v>1543</v>
      </c>
      <c r="F9176" s="279" t="s">
        <v>882</v>
      </c>
    </row>
    <row r="9177" spans="1:6" x14ac:dyDescent="0.3">
      <c r="A9177" s="264" t="str">
        <f t="shared" si="143"/>
        <v>MadisonMD</v>
      </c>
      <c r="B9177" s="269">
        <v>21648</v>
      </c>
      <c r="C9177" s="270" t="s">
        <v>956</v>
      </c>
      <c r="D9177" s="270" t="s">
        <v>1542</v>
      </c>
      <c r="E9177" s="277" t="s">
        <v>1547</v>
      </c>
      <c r="F9177" s="279" t="s">
        <v>882</v>
      </c>
    </row>
    <row r="9178" spans="1:6" x14ac:dyDescent="0.3">
      <c r="A9178" s="264" t="str">
        <f t="shared" si="143"/>
        <v>ReisterstownMD</v>
      </c>
      <c r="B9178" s="269">
        <v>21023</v>
      </c>
      <c r="C9178" s="270" t="s">
        <v>6272</v>
      </c>
      <c r="D9178" s="270" t="s">
        <v>1542</v>
      </c>
      <c r="E9178" s="277" t="s">
        <v>1543</v>
      </c>
      <c r="F9178" s="279" t="s">
        <v>882</v>
      </c>
    </row>
    <row r="9179" spans="1:6" x14ac:dyDescent="0.3">
      <c r="A9179" s="264" t="str">
        <f t="shared" si="143"/>
        <v>ElktonMD</v>
      </c>
      <c r="B9179" s="269">
        <v>21916</v>
      </c>
      <c r="C9179" s="270" t="s">
        <v>3884</v>
      </c>
      <c r="D9179" s="270" t="s">
        <v>1542</v>
      </c>
      <c r="E9179" s="277" t="s">
        <v>1095</v>
      </c>
      <c r="F9179" s="279" t="s">
        <v>882</v>
      </c>
    </row>
    <row r="9180" spans="1:6" x14ac:dyDescent="0.3">
      <c r="A9180" s="264" t="str">
        <f t="shared" si="143"/>
        <v>SmithsburgMD</v>
      </c>
      <c r="B9180" s="269">
        <v>21720</v>
      </c>
      <c r="C9180" s="270" t="s">
        <v>6332</v>
      </c>
      <c r="D9180" s="270" t="s">
        <v>1542</v>
      </c>
      <c r="E9180" s="277" t="s">
        <v>1553</v>
      </c>
      <c r="F9180" s="279" t="s">
        <v>882</v>
      </c>
    </row>
    <row r="9181" spans="1:6" x14ac:dyDescent="0.3">
      <c r="A9181" s="264" t="str">
        <f t="shared" si="143"/>
        <v>MechanicsvilleMD</v>
      </c>
      <c r="B9181" s="269">
        <v>20660</v>
      </c>
      <c r="C9181" s="270" t="s">
        <v>6293</v>
      </c>
      <c r="D9181" s="270" t="s">
        <v>1542</v>
      </c>
      <c r="E9181" s="277" t="s">
        <v>1545</v>
      </c>
      <c r="F9181" s="279" t="s">
        <v>882</v>
      </c>
    </row>
    <row r="9182" spans="1:6" x14ac:dyDescent="0.3">
      <c r="A9182" s="264" t="str">
        <f t="shared" si="143"/>
        <v>BozmanMD</v>
      </c>
      <c r="B9182" s="269">
        <v>21652</v>
      </c>
      <c r="C9182" s="270" t="s">
        <v>6459</v>
      </c>
      <c r="D9182" s="270" t="s">
        <v>1542</v>
      </c>
      <c r="E9182" s="277" t="s">
        <v>1551</v>
      </c>
      <c r="F9182" s="279" t="s">
        <v>882</v>
      </c>
    </row>
    <row r="9183" spans="1:6" x14ac:dyDescent="0.3">
      <c r="A9183" s="264" t="str">
        <f t="shared" si="143"/>
        <v>BeallsvilleMD</v>
      </c>
      <c r="B9183" s="269">
        <v>20839</v>
      </c>
      <c r="C9183" s="270" t="s">
        <v>6486</v>
      </c>
      <c r="D9183" s="270" t="s">
        <v>1542</v>
      </c>
      <c r="E9183" s="277" t="s">
        <v>1092</v>
      </c>
      <c r="F9183" s="279" t="s">
        <v>882</v>
      </c>
    </row>
    <row r="9184" spans="1:6" x14ac:dyDescent="0.3">
      <c r="A9184" s="264" t="str">
        <f t="shared" si="143"/>
        <v>BurkittsvilleMD</v>
      </c>
      <c r="B9184" s="269">
        <v>21718</v>
      </c>
      <c r="C9184" s="270" t="s">
        <v>6487</v>
      </c>
      <c r="D9184" s="270" t="s">
        <v>1542</v>
      </c>
      <c r="E9184" s="277" t="s">
        <v>1092</v>
      </c>
      <c r="F9184" s="279" t="s">
        <v>882</v>
      </c>
    </row>
    <row r="9185" spans="1:6" x14ac:dyDescent="0.3">
      <c r="A9185" s="264" t="str">
        <f t="shared" si="143"/>
        <v>LeonardtownMD</v>
      </c>
      <c r="B9185" s="269">
        <v>20627</v>
      </c>
      <c r="C9185" s="270" t="s">
        <v>6305</v>
      </c>
      <c r="D9185" s="270" t="s">
        <v>1542</v>
      </c>
      <c r="E9185" s="277" t="s">
        <v>1545</v>
      </c>
      <c r="F9185" s="279" t="s">
        <v>882</v>
      </c>
    </row>
    <row r="9186" spans="1:6" x14ac:dyDescent="0.3">
      <c r="A9186" s="264" t="str">
        <f t="shared" si="143"/>
        <v>EastonMD</v>
      </c>
      <c r="B9186" s="269">
        <v>21653</v>
      </c>
      <c r="C9186" s="270" t="s">
        <v>1551</v>
      </c>
      <c r="D9186" s="270" t="s">
        <v>1542</v>
      </c>
      <c r="E9186" s="277" t="s">
        <v>1551</v>
      </c>
      <c r="F9186" s="279" t="s">
        <v>882</v>
      </c>
    </row>
    <row r="9187" spans="1:6" x14ac:dyDescent="0.3">
      <c r="A9187" s="264" t="str">
        <f t="shared" si="143"/>
        <v>AberdeenMD</v>
      </c>
      <c r="B9187" s="269">
        <v>21130</v>
      </c>
      <c r="C9187" s="270" t="s">
        <v>2175</v>
      </c>
      <c r="D9187" s="270" t="s">
        <v>1542</v>
      </c>
      <c r="E9187" s="277" t="s">
        <v>1543</v>
      </c>
      <c r="F9187" s="279" t="s">
        <v>882</v>
      </c>
    </row>
    <row r="9188" spans="1:6" x14ac:dyDescent="0.3">
      <c r="A9188" s="264" t="str">
        <f t="shared" si="143"/>
        <v>GeorgetownMD</v>
      </c>
      <c r="B9188" s="269">
        <v>21930</v>
      </c>
      <c r="C9188" s="270" t="s">
        <v>2162</v>
      </c>
      <c r="D9188" s="270" t="s">
        <v>1542</v>
      </c>
      <c r="E9188" s="277" t="s">
        <v>1095</v>
      </c>
      <c r="F9188" s="279" t="s">
        <v>882</v>
      </c>
    </row>
    <row r="9189" spans="1:6" x14ac:dyDescent="0.3">
      <c r="A9189" s="264" t="str">
        <f t="shared" si="143"/>
        <v>SmithsburgMD</v>
      </c>
      <c r="B9189" s="269">
        <v>21721</v>
      </c>
      <c r="C9189" s="270" t="s">
        <v>6332</v>
      </c>
      <c r="D9189" s="270" t="s">
        <v>1542</v>
      </c>
      <c r="E9189" s="277" t="s">
        <v>1553</v>
      </c>
      <c r="F9189" s="279" t="s">
        <v>882</v>
      </c>
    </row>
    <row r="9190" spans="1:6" x14ac:dyDescent="0.3">
      <c r="A9190" s="264" t="str">
        <f t="shared" si="143"/>
        <v>Saint MichaelsMD</v>
      </c>
      <c r="B9190" s="269">
        <v>21624</v>
      </c>
      <c r="C9190" s="270" t="s">
        <v>6365</v>
      </c>
      <c r="D9190" s="270" t="s">
        <v>1542</v>
      </c>
      <c r="E9190" s="277" t="s">
        <v>1551</v>
      </c>
      <c r="F9190" s="279" t="s">
        <v>882</v>
      </c>
    </row>
    <row r="9191" spans="1:6" x14ac:dyDescent="0.3">
      <c r="A9191" s="264" t="str">
        <f t="shared" si="143"/>
        <v>CrapoMD</v>
      </c>
      <c r="B9191" s="269">
        <v>21626</v>
      </c>
      <c r="C9191" s="270" t="s">
        <v>6488</v>
      </c>
      <c r="D9191" s="270" t="s">
        <v>1542</v>
      </c>
      <c r="E9191" s="277" t="s">
        <v>1547</v>
      </c>
      <c r="F9191" s="279" t="s">
        <v>882</v>
      </c>
    </row>
    <row r="9192" spans="1:6" x14ac:dyDescent="0.3">
      <c r="A9192" s="264" t="str">
        <f t="shared" si="143"/>
        <v>WingateMD</v>
      </c>
      <c r="B9192" s="269">
        <v>21675</v>
      </c>
      <c r="C9192" s="270" t="s">
        <v>5509</v>
      </c>
      <c r="D9192" s="270" t="s">
        <v>1542</v>
      </c>
      <c r="E9192" s="277" t="s">
        <v>1547</v>
      </c>
      <c r="F9192" s="279" t="s">
        <v>882</v>
      </c>
    </row>
    <row r="9193" spans="1:6" x14ac:dyDescent="0.3">
      <c r="A9193" s="264" t="str">
        <f t="shared" si="143"/>
        <v>FallstonMD</v>
      </c>
      <c r="B9193" s="269">
        <v>21018</v>
      </c>
      <c r="C9193" s="270" t="s">
        <v>6314</v>
      </c>
      <c r="D9193" s="270" t="s">
        <v>1542</v>
      </c>
      <c r="E9193" s="277" t="s">
        <v>1543</v>
      </c>
      <c r="F9193" s="279" t="s">
        <v>882</v>
      </c>
    </row>
    <row r="9194" spans="1:6" x14ac:dyDescent="0.3">
      <c r="A9194" s="264" t="str">
        <f t="shared" si="143"/>
        <v>TuscaroraMD</v>
      </c>
      <c r="B9194" s="269">
        <v>21790</v>
      </c>
      <c r="C9194" s="270" t="s">
        <v>6489</v>
      </c>
      <c r="D9194" s="270" t="s">
        <v>1542</v>
      </c>
      <c r="E9194" s="277" t="s">
        <v>1092</v>
      </c>
      <c r="F9194" s="279" t="s">
        <v>882</v>
      </c>
    </row>
    <row r="9195" spans="1:6" x14ac:dyDescent="0.3">
      <c r="A9195" s="264" t="str">
        <f t="shared" si="143"/>
        <v>ShowellMD</v>
      </c>
      <c r="B9195" s="269">
        <v>21862</v>
      </c>
      <c r="C9195" s="270" t="s">
        <v>6490</v>
      </c>
      <c r="D9195" s="270" t="s">
        <v>1542</v>
      </c>
      <c r="E9195" s="277" t="s">
        <v>1097</v>
      </c>
      <c r="F9195" s="279" t="s">
        <v>882</v>
      </c>
    </row>
    <row r="9196" spans="1:6" x14ac:dyDescent="0.3">
      <c r="A9196" s="264" t="str">
        <f t="shared" si="143"/>
        <v>FreelandMD</v>
      </c>
      <c r="B9196" s="269">
        <v>21105</v>
      </c>
      <c r="C9196" s="270" t="s">
        <v>6390</v>
      </c>
      <c r="D9196" s="270" t="s">
        <v>1542</v>
      </c>
      <c r="E9196" s="277" t="s">
        <v>1543</v>
      </c>
      <c r="F9196" s="279" t="s">
        <v>882</v>
      </c>
    </row>
    <row r="9197" spans="1:6" x14ac:dyDescent="0.3">
      <c r="A9197" s="264" t="str">
        <f t="shared" si="143"/>
        <v>WestoverMD</v>
      </c>
      <c r="B9197" s="269">
        <v>21867</v>
      </c>
      <c r="C9197" s="270" t="s">
        <v>6403</v>
      </c>
      <c r="D9197" s="270" t="s">
        <v>1542</v>
      </c>
      <c r="E9197" s="277" t="s">
        <v>1097</v>
      </c>
      <c r="F9197" s="279" t="s">
        <v>882</v>
      </c>
    </row>
    <row r="9198" spans="1:6" x14ac:dyDescent="0.3">
      <c r="A9198" s="264" t="str">
        <f t="shared" si="143"/>
        <v>InglesideMD</v>
      </c>
      <c r="B9198" s="269">
        <v>21644</v>
      </c>
      <c r="C9198" s="270" t="s">
        <v>6491</v>
      </c>
      <c r="D9198" s="270" t="s">
        <v>1542</v>
      </c>
      <c r="E9198" s="277" t="s">
        <v>1543</v>
      </c>
      <c r="F9198" s="279" t="s">
        <v>882</v>
      </c>
    </row>
    <row r="9199" spans="1:6" x14ac:dyDescent="0.3">
      <c r="A9199" s="264" t="str">
        <f t="shared" si="143"/>
        <v>LukeMD</v>
      </c>
      <c r="B9199" s="269">
        <v>21540</v>
      </c>
      <c r="C9199" s="270" t="s">
        <v>6492</v>
      </c>
      <c r="D9199" s="270" t="s">
        <v>1542</v>
      </c>
      <c r="E9199" s="277" t="s">
        <v>1549</v>
      </c>
      <c r="F9199" s="279" t="s">
        <v>882</v>
      </c>
    </row>
    <row r="9200" spans="1:6" x14ac:dyDescent="0.3">
      <c r="A9200" s="264" t="str">
        <f t="shared" si="143"/>
        <v>DowellMD</v>
      </c>
      <c r="B9200" s="269">
        <v>20629</v>
      </c>
      <c r="C9200" s="270" t="s">
        <v>6493</v>
      </c>
      <c r="D9200" s="270" t="s">
        <v>1542</v>
      </c>
      <c r="E9200" s="277" t="s">
        <v>1092</v>
      </c>
      <c r="F9200" s="279" t="s">
        <v>882</v>
      </c>
    </row>
    <row r="9201" spans="1:6" x14ac:dyDescent="0.3">
      <c r="A9201" s="264" t="str">
        <f t="shared" si="143"/>
        <v>TylertonMD</v>
      </c>
      <c r="B9201" s="269">
        <v>21866</v>
      </c>
      <c r="C9201" s="270" t="s">
        <v>6494</v>
      </c>
      <c r="D9201" s="270" t="s">
        <v>1542</v>
      </c>
      <c r="E9201" s="277" t="s">
        <v>1097</v>
      </c>
      <c r="F9201" s="279" t="s">
        <v>882</v>
      </c>
    </row>
    <row r="9202" spans="1:6" x14ac:dyDescent="0.3">
      <c r="A9202" s="264" t="str">
        <f t="shared" si="143"/>
        <v>CrocheronMD</v>
      </c>
      <c r="B9202" s="269">
        <v>21627</v>
      </c>
      <c r="C9202" s="270" t="s">
        <v>6495</v>
      </c>
      <c r="D9202" s="270" t="s">
        <v>1542</v>
      </c>
      <c r="E9202" s="277" t="s">
        <v>1547</v>
      </c>
      <c r="F9202" s="279" t="s">
        <v>882</v>
      </c>
    </row>
    <row r="9203" spans="1:6" x14ac:dyDescent="0.3">
      <c r="A9203" s="264" t="str">
        <f t="shared" si="143"/>
        <v>CumberlandMD</v>
      </c>
      <c r="B9203" s="269">
        <v>21528</v>
      </c>
      <c r="C9203" s="270" t="s">
        <v>1549</v>
      </c>
      <c r="D9203" s="270" t="s">
        <v>1542</v>
      </c>
      <c r="E9203" s="277" t="s">
        <v>1549</v>
      </c>
      <c r="F9203" s="279" t="s">
        <v>882</v>
      </c>
    </row>
    <row r="9204" spans="1:6" x14ac:dyDescent="0.3">
      <c r="A9204" s="264" t="str">
        <f t="shared" si="143"/>
        <v>NewburgMD</v>
      </c>
      <c r="B9204" s="269">
        <v>20661</v>
      </c>
      <c r="C9204" s="270" t="s">
        <v>6388</v>
      </c>
      <c r="D9204" s="270" t="s">
        <v>1542</v>
      </c>
      <c r="E9204" s="277" t="s">
        <v>1092</v>
      </c>
      <c r="F9204" s="279" t="s">
        <v>882</v>
      </c>
    </row>
    <row r="9205" spans="1:6" x14ac:dyDescent="0.3">
      <c r="A9205" s="264" t="str">
        <f t="shared" si="143"/>
        <v>SudlersvilleMD</v>
      </c>
      <c r="B9205" s="269">
        <v>21670</v>
      </c>
      <c r="C9205" s="270" t="s">
        <v>6416</v>
      </c>
      <c r="D9205" s="270" t="s">
        <v>1542</v>
      </c>
      <c r="E9205" s="277" t="s">
        <v>1543</v>
      </c>
      <c r="F9205" s="279" t="s">
        <v>882</v>
      </c>
    </row>
    <row r="9206" spans="1:6" x14ac:dyDescent="0.3">
      <c r="A9206" s="264" t="str">
        <f t="shared" si="143"/>
        <v>MidlandMD</v>
      </c>
      <c r="B9206" s="269">
        <v>21542</v>
      </c>
      <c r="C9206" s="270" t="s">
        <v>1607</v>
      </c>
      <c r="D9206" s="270" t="s">
        <v>1542</v>
      </c>
      <c r="E9206" s="277" t="s">
        <v>1549</v>
      </c>
      <c r="F9206" s="279" t="s">
        <v>882</v>
      </c>
    </row>
    <row r="9207" spans="1:6" x14ac:dyDescent="0.3">
      <c r="A9207" s="264" t="str">
        <f t="shared" si="143"/>
        <v>ReisterstownMD</v>
      </c>
      <c r="B9207" s="269">
        <v>21020</v>
      </c>
      <c r="C9207" s="270" t="s">
        <v>6272</v>
      </c>
      <c r="D9207" s="270" t="s">
        <v>1542</v>
      </c>
      <c r="E9207" s="277" t="s">
        <v>1543</v>
      </c>
      <c r="F9207" s="279" t="s">
        <v>882</v>
      </c>
    </row>
    <row r="9208" spans="1:6" x14ac:dyDescent="0.3">
      <c r="A9208" s="264" t="str">
        <f t="shared" si="143"/>
        <v>MechanicsvilleMD</v>
      </c>
      <c r="B9208" s="269">
        <v>20635</v>
      </c>
      <c r="C9208" s="270" t="s">
        <v>6293</v>
      </c>
      <c r="D9208" s="270" t="s">
        <v>1542</v>
      </c>
      <c r="E9208" s="277" t="s">
        <v>1545</v>
      </c>
      <c r="F9208" s="279" t="s">
        <v>882</v>
      </c>
    </row>
    <row r="9209" spans="1:6" x14ac:dyDescent="0.3">
      <c r="A9209" s="264" t="str">
        <f t="shared" si="143"/>
        <v>AnnapolisMD</v>
      </c>
      <c r="B9209" s="269">
        <v>21405</v>
      </c>
      <c r="C9209" s="270" t="s">
        <v>3229</v>
      </c>
      <c r="D9209" s="270" t="s">
        <v>1542</v>
      </c>
      <c r="E9209" s="277" t="s">
        <v>1543</v>
      </c>
      <c r="F9209" s="279" t="s">
        <v>882</v>
      </c>
    </row>
    <row r="9210" spans="1:6" x14ac:dyDescent="0.3">
      <c r="A9210" s="264" t="str">
        <f t="shared" si="143"/>
        <v>MechanicsvilleMD</v>
      </c>
      <c r="B9210" s="269">
        <v>20635</v>
      </c>
      <c r="C9210" s="270" t="s">
        <v>6293</v>
      </c>
      <c r="D9210" s="270" t="s">
        <v>1542</v>
      </c>
      <c r="E9210" s="277" t="s">
        <v>1545</v>
      </c>
      <c r="F9210" s="279" t="s">
        <v>882</v>
      </c>
    </row>
    <row r="9211" spans="1:6" x14ac:dyDescent="0.3">
      <c r="A9211" s="264" t="str">
        <f t="shared" si="143"/>
        <v>BangorME</v>
      </c>
      <c r="B9211" s="269">
        <v>4401</v>
      </c>
      <c r="C9211" s="270" t="s">
        <v>1561</v>
      </c>
      <c r="D9211" s="270" t="s">
        <v>1557</v>
      </c>
      <c r="E9211" s="277" t="s">
        <v>1561</v>
      </c>
      <c r="F9211" s="279" t="s">
        <v>881</v>
      </c>
    </row>
    <row r="9212" spans="1:6" x14ac:dyDescent="0.3">
      <c r="A9212" s="264" t="str">
        <f t="shared" si="143"/>
        <v>LewistonME</v>
      </c>
      <c r="B9212" s="269">
        <v>4240</v>
      </c>
      <c r="C9212" s="270" t="s">
        <v>1275</v>
      </c>
      <c r="D9212" s="270" t="s">
        <v>1557</v>
      </c>
      <c r="E9212" s="277" t="s">
        <v>1563</v>
      </c>
      <c r="F9212" s="279" t="s">
        <v>881</v>
      </c>
    </row>
    <row r="9213" spans="1:6" x14ac:dyDescent="0.3">
      <c r="A9213" s="264" t="str">
        <f t="shared" si="143"/>
        <v>PortlandME</v>
      </c>
      <c r="B9213" s="269">
        <v>4103</v>
      </c>
      <c r="C9213" s="270" t="s">
        <v>3489</v>
      </c>
      <c r="D9213" s="270" t="s">
        <v>1557</v>
      </c>
      <c r="E9213" s="277" t="s">
        <v>1565</v>
      </c>
      <c r="F9213" s="279" t="s">
        <v>881</v>
      </c>
    </row>
    <row r="9214" spans="1:6" x14ac:dyDescent="0.3">
      <c r="A9214" s="264" t="str">
        <f t="shared" si="143"/>
        <v>AugustaME</v>
      </c>
      <c r="B9214" s="269">
        <v>4330</v>
      </c>
      <c r="C9214" s="270" t="s">
        <v>3960</v>
      </c>
      <c r="D9214" s="270" t="s">
        <v>1557</v>
      </c>
      <c r="E9214" s="277" t="s">
        <v>1559</v>
      </c>
      <c r="F9214" s="279" t="s">
        <v>881</v>
      </c>
    </row>
    <row r="9215" spans="1:6" x14ac:dyDescent="0.3">
      <c r="A9215" s="264" t="str">
        <f t="shared" si="143"/>
        <v>South PortlandME</v>
      </c>
      <c r="B9215" s="269">
        <v>4106</v>
      </c>
      <c r="C9215" s="270" t="s">
        <v>6496</v>
      </c>
      <c r="D9215" s="270" t="s">
        <v>1557</v>
      </c>
      <c r="E9215" s="277" t="s">
        <v>1565</v>
      </c>
      <c r="F9215" s="279" t="s">
        <v>881</v>
      </c>
    </row>
    <row r="9216" spans="1:6" x14ac:dyDescent="0.3">
      <c r="A9216" s="264" t="str">
        <f t="shared" si="143"/>
        <v>WatervilleME</v>
      </c>
      <c r="B9216" s="269">
        <v>4901</v>
      </c>
      <c r="C9216" s="270" t="s">
        <v>6497</v>
      </c>
      <c r="D9216" s="270" t="s">
        <v>1557</v>
      </c>
      <c r="E9216" s="277" t="s">
        <v>1559</v>
      </c>
      <c r="F9216" s="279" t="s">
        <v>881</v>
      </c>
    </row>
    <row r="9217" spans="1:6" x14ac:dyDescent="0.3">
      <c r="A9217" s="264" t="str">
        <f t="shared" si="143"/>
        <v>BiddefordME</v>
      </c>
      <c r="B9217" s="269">
        <v>4005</v>
      </c>
      <c r="C9217" s="270" t="s">
        <v>6498</v>
      </c>
      <c r="D9217" s="270" t="s">
        <v>1557</v>
      </c>
      <c r="E9217" s="277" t="s">
        <v>1565</v>
      </c>
      <c r="F9217" s="279" t="s">
        <v>881</v>
      </c>
    </row>
    <row r="9218" spans="1:6" x14ac:dyDescent="0.3">
      <c r="A9218" s="264" t="str">
        <f t="shared" si="143"/>
        <v>PortlandME</v>
      </c>
      <c r="B9218" s="269">
        <v>4101</v>
      </c>
      <c r="C9218" s="270" t="s">
        <v>3489</v>
      </c>
      <c r="D9218" s="270" t="s">
        <v>1557</v>
      </c>
      <c r="E9218" s="277" t="s">
        <v>1565</v>
      </c>
      <c r="F9218" s="279" t="s">
        <v>881</v>
      </c>
    </row>
    <row r="9219" spans="1:6" x14ac:dyDescent="0.3">
      <c r="A9219" s="264" t="str">
        <f t="shared" si="143"/>
        <v>AuburnME</v>
      </c>
      <c r="B9219" s="269">
        <v>4210</v>
      </c>
      <c r="C9219" s="270" t="s">
        <v>954</v>
      </c>
      <c r="D9219" s="270" t="s">
        <v>1557</v>
      </c>
      <c r="E9219" s="277" t="s">
        <v>1563</v>
      </c>
      <c r="F9219" s="279" t="s">
        <v>881</v>
      </c>
    </row>
    <row r="9220" spans="1:6" x14ac:dyDescent="0.3">
      <c r="A9220" s="264" t="str">
        <f t="shared" ref="A9220:A9283" si="144">CONCATENATE(C9220,D9220)</f>
        <v>BrunswickME</v>
      </c>
      <c r="B9220" s="269">
        <v>4011</v>
      </c>
      <c r="C9220" s="270" t="s">
        <v>1160</v>
      </c>
      <c r="D9220" s="270" t="s">
        <v>1557</v>
      </c>
      <c r="E9220" s="277" t="s">
        <v>1565</v>
      </c>
      <c r="F9220" s="279" t="s">
        <v>881</v>
      </c>
    </row>
    <row r="9221" spans="1:6" x14ac:dyDescent="0.3">
      <c r="A9221" s="264" t="str">
        <f t="shared" si="144"/>
        <v>SacoME</v>
      </c>
      <c r="B9221" s="269">
        <v>4072</v>
      </c>
      <c r="C9221" s="270" t="s">
        <v>6499</v>
      </c>
      <c r="D9221" s="270" t="s">
        <v>1557</v>
      </c>
      <c r="E9221" s="277" t="s">
        <v>1565</v>
      </c>
      <c r="F9221" s="279" t="s">
        <v>881</v>
      </c>
    </row>
    <row r="9222" spans="1:6" x14ac:dyDescent="0.3">
      <c r="A9222" s="264" t="str">
        <f t="shared" si="144"/>
        <v>ScarboroughME</v>
      </c>
      <c r="B9222" s="269">
        <v>4074</v>
      </c>
      <c r="C9222" s="270" t="s">
        <v>6500</v>
      </c>
      <c r="D9222" s="270" t="s">
        <v>1557</v>
      </c>
      <c r="E9222" s="277" t="s">
        <v>1565</v>
      </c>
      <c r="F9222" s="279" t="s">
        <v>881</v>
      </c>
    </row>
    <row r="9223" spans="1:6" x14ac:dyDescent="0.3">
      <c r="A9223" s="264" t="str">
        <f t="shared" si="144"/>
        <v>WestbrookME</v>
      </c>
      <c r="B9223" s="269">
        <v>4092</v>
      </c>
      <c r="C9223" s="270" t="s">
        <v>3490</v>
      </c>
      <c r="D9223" s="270" t="s">
        <v>1557</v>
      </c>
      <c r="E9223" s="277" t="s">
        <v>1565</v>
      </c>
      <c r="F9223" s="279" t="s">
        <v>881</v>
      </c>
    </row>
    <row r="9224" spans="1:6" x14ac:dyDescent="0.3">
      <c r="A9224" s="264" t="str">
        <f t="shared" si="144"/>
        <v>PortlandME</v>
      </c>
      <c r="B9224" s="269">
        <v>4102</v>
      </c>
      <c r="C9224" s="270" t="s">
        <v>3489</v>
      </c>
      <c r="D9224" s="270" t="s">
        <v>1557</v>
      </c>
      <c r="E9224" s="277" t="s">
        <v>1565</v>
      </c>
      <c r="F9224" s="279" t="s">
        <v>881</v>
      </c>
    </row>
    <row r="9225" spans="1:6" x14ac:dyDescent="0.3">
      <c r="A9225" s="264" t="str">
        <f t="shared" si="144"/>
        <v>SanfordME</v>
      </c>
      <c r="B9225" s="269">
        <v>4073</v>
      </c>
      <c r="C9225" s="270" t="s">
        <v>1770</v>
      </c>
      <c r="D9225" s="270" t="s">
        <v>1557</v>
      </c>
      <c r="E9225" s="277" t="s">
        <v>1565</v>
      </c>
      <c r="F9225" s="279" t="s">
        <v>881</v>
      </c>
    </row>
    <row r="9226" spans="1:6" x14ac:dyDescent="0.3">
      <c r="A9226" s="264" t="str">
        <f t="shared" si="144"/>
        <v>WindhamME</v>
      </c>
      <c r="B9226" s="269">
        <v>4062</v>
      </c>
      <c r="C9226" s="270" t="s">
        <v>3526</v>
      </c>
      <c r="D9226" s="270" t="s">
        <v>1557</v>
      </c>
      <c r="E9226" s="277" t="s">
        <v>1565</v>
      </c>
      <c r="F9226" s="279" t="s">
        <v>881</v>
      </c>
    </row>
    <row r="9227" spans="1:6" x14ac:dyDescent="0.3">
      <c r="A9227" s="264" t="str">
        <f t="shared" si="144"/>
        <v>GorhamME</v>
      </c>
      <c r="B9227" s="269">
        <v>4038</v>
      </c>
      <c r="C9227" s="270" t="s">
        <v>5202</v>
      </c>
      <c r="D9227" s="270" t="s">
        <v>1557</v>
      </c>
      <c r="E9227" s="277" t="s">
        <v>1565</v>
      </c>
      <c r="F9227" s="279" t="s">
        <v>881</v>
      </c>
    </row>
    <row r="9228" spans="1:6" x14ac:dyDescent="0.3">
      <c r="A9228" s="264" t="str">
        <f t="shared" si="144"/>
        <v>Old Orchard BeachME</v>
      </c>
      <c r="B9228" s="269">
        <v>4064</v>
      </c>
      <c r="C9228" s="270" t="s">
        <v>6501</v>
      </c>
      <c r="D9228" s="270" t="s">
        <v>1557</v>
      </c>
      <c r="E9228" s="277" t="s">
        <v>1565</v>
      </c>
      <c r="F9228" s="279" t="s">
        <v>881</v>
      </c>
    </row>
    <row r="9229" spans="1:6" x14ac:dyDescent="0.3">
      <c r="A9229" s="264" t="str">
        <f t="shared" si="144"/>
        <v>WellsME</v>
      </c>
      <c r="B9229" s="269">
        <v>4090</v>
      </c>
      <c r="C9229" s="270" t="s">
        <v>6502</v>
      </c>
      <c r="D9229" s="270" t="s">
        <v>1557</v>
      </c>
      <c r="E9229" s="277" t="s">
        <v>1565</v>
      </c>
      <c r="F9229" s="279" t="s">
        <v>881</v>
      </c>
    </row>
    <row r="9230" spans="1:6" x14ac:dyDescent="0.3">
      <c r="A9230" s="264" t="str">
        <f t="shared" si="144"/>
        <v>KennebunkME</v>
      </c>
      <c r="B9230" s="269">
        <v>4043</v>
      </c>
      <c r="C9230" s="270" t="s">
        <v>6503</v>
      </c>
      <c r="D9230" s="270" t="s">
        <v>1557</v>
      </c>
      <c r="E9230" s="277" t="s">
        <v>1565</v>
      </c>
      <c r="F9230" s="279" t="s">
        <v>881</v>
      </c>
    </row>
    <row r="9231" spans="1:6" x14ac:dyDescent="0.3">
      <c r="A9231" s="264" t="str">
        <f t="shared" si="144"/>
        <v>BathME</v>
      </c>
      <c r="B9231" s="269">
        <v>4530</v>
      </c>
      <c r="C9231" s="270" t="s">
        <v>6504</v>
      </c>
      <c r="D9231" s="270" t="s">
        <v>1557</v>
      </c>
      <c r="E9231" s="277" t="s">
        <v>1565</v>
      </c>
      <c r="F9231" s="279" t="s">
        <v>881</v>
      </c>
    </row>
    <row r="9232" spans="1:6" x14ac:dyDescent="0.3">
      <c r="A9232" s="264" t="str">
        <f t="shared" si="144"/>
        <v>GardinerME</v>
      </c>
      <c r="B9232" s="269">
        <v>4345</v>
      </c>
      <c r="C9232" s="270" t="s">
        <v>6505</v>
      </c>
      <c r="D9232" s="270" t="s">
        <v>1557</v>
      </c>
      <c r="E9232" s="277" t="s">
        <v>1559</v>
      </c>
      <c r="F9232" s="279" t="s">
        <v>881</v>
      </c>
    </row>
    <row r="9233" spans="1:6" x14ac:dyDescent="0.3">
      <c r="A9233" s="264" t="str">
        <f t="shared" si="144"/>
        <v>FalmouthME</v>
      </c>
      <c r="B9233" s="269">
        <v>4105</v>
      </c>
      <c r="C9233" s="270" t="s">
        <v>5708</v>
      </c>
      <c r="D9233" s="270" t="s">
        <v>1557</v>
      </c>
      <c r="E9233" s="277" t="s">
        <v>1565</v>
      </c>
      <c r="F9233" s="279" t="s">
        <v>881</v>
      </c>
    </row>
    <row r="9234" spans="1:6" x14ac:dyDescent="0.3">
      <c r="A9234" s="264" t="str">
        <f t="shared" si="144"/>
        <v>YorkME</v>
      </c>
      <c r="B9234" s="269">
        <v>3909</v>
      </c>
      <c r="C9234" s="270" t="s">
        <v>6506</v>
      </c>
      <c r="D9234" s="270" t="s">
        <v>1557</v>
      </c>
      <c r="E9234" s="277" t="s">
        <v>1565</v>
      </c>
      <c r="F9234" s="279" t="s">
        <v>881</v>
      </c>
    </row>
    <row r="9235" spans="1:6" x14ac:dyDescent="0.3">
      <c r="A9235" s="264" t="str">
        <f t="shared" si="144"/>
        <v>BrewerME</v>
      </c>
      <c r="B9235" s="269">
        <v>4412</v>
      </c>
      <c r="C9235" s="270" t="s">
        <v>6507</v>
      </c>
      <c r="D9235" s="270" t="s">
        <v>1557</v>
      </c>
      <c r="E9235" s="277" t="s">
        <v>1561</v>
      </c>
      <c r="F9235" s="279" t="s">
        <v>881</v>
      </c>
    </row>
    <row r="9236" spans="1:6" x14ac:dyDescent="0.3">
      <c r="A9236" s="264" t="str">
        <f t="shared" si="144"/>
        <v>TopshamME</v>
      </c>
      <c r="B9236" s="269">
        <v>4086</v>
      </c>
      <c r="C9236" s="270" t="s">
        <v>6508</v>
      </c>
      <c r="D9236" s="270" t="s">
        <v>1557</v>
      </c>
      <c r="E9236" s="277" t="s">
        <v>1565</v>
      </c>
      <c r="F9236" s="279" t="s">
        <v>881</v>
      </c>
    </row>
    <row r="9237" spans="1:6" x14ac:dyDescent="0.3">
      <c r="A9237" s="264" t="str">
        <f t="shared" si="144"/>
        <v>KennebunkportME</v>
      </c>
      <c r="B9237" s="269">
        <v>4046</v>
      </c>
      <c r="C9237" s="270" t="s">
        <v>6509</v>
      </c>
      <c r="D9237" s="270" t="s">
        <v>1557</v>
      </c>
      <c r="E9237" s="277" t="s">
        <v>1565</v>
      </c>
      <c r="F9237" s="279" t="s">
        <v>881</v>
      </c>
    </row>
    <row r="9238" spans="1:6" x14ac:dyDescent="0.3">
      <c r="A9238" s="264" t="str">
        <f t="shared" si="144"/>
        <v>Old TownME</v>
      </c>
      <c r="B9238" s="269">
        <v>4468</v>
      </c>
      <c r="C9238" s="270" t="s">
        <v>6510</v>
      </c>
      <c r="D9238" s="270" t="s">
        <v>1557</v>
      </c>
      <c r="E9238" s="277" t="s">
        <v>1561</v>
      </c>
      <c r="F9238" s="279" t="s">
        <v>881</v>
      </c>
    </row>
    <row r="9239" spans="1:6" x14ac:dyDescent="0.3">
      <c r="A9239" s="264" t="str">
        <f t="shared" si="144"/>
        <v>KitteryME</v>
      </c>
      <c r="B9239" s="269">
        <v>3904</v>
      </c>
      <c r="C9239" s="270" t="s">
        <v>6511</v>
      </c>
      <c r="D9239" s="270" t="s">
        <v>1557</v>
      </c>
      <c r="E9239" s="277" t="s">
        <v>1565</v>
      </c>
      <c r="F9239" s="279" t="s">
        <v>881</v>
      </c>
    </row>
    <row r="9240" spans="1:6" x14ac:dyDescent="0.3">
      <c r="A9240" s="264" t="str">
        <f t="shared" si="144"/>
        <v>YarmouthME</v>
      </c>
      <c r="B9240" s="269">
        <v>4096</v>
      </c>
      <c r="C9240" s="270" t="s">
        <v>4512</v>
      </c>
      <c r="D9240" s="270" t="s">
        <v>1557</v>
      </c>
      <c r="E9240" s="277" t="s">
        <v>1565</v>
      </c>
      <c r="F9240" s="279" t="s">
        <v>881</v>
      </c>
    </row>
    <row r="9241" spans="1:6" x14ac:dyDescent="0.3">
      <c r="A9241" s="264" t="str">
        <f t="shared" si="144"/>
        <v>Cape ElizabethME</v>
      </c>
      <c r="B9241" s="269">
        <v>4107</v>
      </c>
      <c r="C9241" s="270" t="s">
        <v>6512</v>
      </c>
      <c r="D9241" s="270" t="s">
        <v>1557</v>
      </c>
      <c r="E9241" s="277" t="s">
        <v>1565</v>
      </c>
      <c r="F9241" s="279" t="s">
        <v>881</v>
      </c>
    </row>
    <row r="9242" spans="1:6" x14ac:dyDescent="0.3">
      <c r="A9242" s="264" t="str">
        <f t="shared" si="144"/>
        <v>HampdenME</v>
      </c>
      <c r="B9242" s="269">
        <v>4444</v>
      </c>
      <c r="C9242" s="270" t="s">
        <v>6185</v>
      </c>
      <c r="D9242" s="270" t="s">
        <v>1557</v>
      </c>
      <c r="E9242" s="277" t="s">
        <v>1561</v>
      </c>
      <c r="F9242" s="279" t="s">
        <v>881</v>
      </c>
    </row>
    <row r="9243" spans="1:6" x14ac:dyDescent="0.3">
      <c r="A9243" s="264" t="str">
        <f t="shared" si="144"/>
        <v>GrayME</v>
      </c>
      <c r="B9243" s="269">
        <v>4039</v>
      </c>
      <c r="C9243" s="270" t="s">
        <v>4034</v>
      </c>
      <c r="D9243" s="270" t="s">
        <v>1557</v>
      </c>
      <c r="E9243" s="277" t="s">
        <v>1565</v>
      </c>
      <c r="F9243" s="279" t="s">
        <v>881</v>
      </c>
    </row>
    <row r="9244" spans="1:6" x14ac:dyDescent="0.3">
      <c r="A9244" s="264" t="str">
        <f t="shared" si="144"/>
        <v>FreeportME</v>
      </c>
      <c r="B9244" s="269">
        <v>4032</v>
      </c>
      <c r="C9244" s="270" t="s">
        <v>1313</v>
      </c>
      <c r="D9244" s="270" t="s">
        <v>1557</v>
      </c>
      <c r="E9244" s="277" t="s">
        <v>1565</v>
      </c>
      <c r="F9244" s="279" t="s">
        <v>881</v>
      </c>
    </row>
    <row r="9245" spans="1:6" x14ac:dyDescent="0.3">
      <c r="A9245" s="264" t="str">
        <f t="shared" si="144"/>
        <v>StandishME</v>
      </c>
      <c r="B9245" s="269">
        <v>4084</v>
      </c>
      <c r="C9245" s="270" t="s">
        <v>3191</v>
      </c>
      <c r="D9245" s="270" t="s">
        <v>1557</v>
      </c>
      <c r="E9245" s="277" t="s">
        <v>1565</v>
      </c>
      <c r="F9245" s="279" t="s">
        <v>881</v>
      </c>
    </row>
    <row r="9246" spans="1:6" x14ac:dyDescent="0.3">
      <c r="A9246" s="264" t="str">
        <f t="shared" si="144"/>
        <v>OronoME</v>
      </c>
      <c r="B9246" s="269">
        <v>4473</v>
      </c>
      <c r="C9246" s="270" t="s">
        <v>6513</v>
      </c>
      <c r="D9246" s="270" t="s">
        <v>1557</v>
      </c>
      <c r="E9246" s="277" t="s">
        <v>1561</v>
      </c>
      <c r="F9246" s="279" t="s">
        <v>881</v>
      </c>
    </row>
    <row r="9247" spans="1:6" x14ac:dyDescent="0.3">
      <c r="A9247" s="264" t="str">
        <f t="shared" si="144"/>
        <v>OaklandME</v>
      </c>
      <c r="B9247" s="269">
        <v>4963</v>
      </c>
      <c r="C9247" s="270" t="s">
        <v>2552</v>
      </c>
      <c r="D9247" s="270" t="s">
        <v>1557</v>
      </c>
      <c r="E9247" s="277" t="s">
        <v>1559</v>
      </c>
      <c r="F9247" s="279" t="s">
        <v>881</v>
      </c>
    </row>
    <row r="9248" spans="1:6" x14ac:dyDescent="0.3">
      <c r="A9248" s="264" t="str">
        <f t="shared" si="144"/>
        <v>BuxtonME</v>
      </c>
      <c r="B9248" s="269">
        <v>4093</v>
      </c>
      <c r="C9248" s="270" t="s">
        <v>6514</v>
      </c>
      <c r="D9248" s="270" t="s">
        <v>1557</v>
      </c>
      <c r="E9248" s="277" t="s">
        <v>1565</v>
      </c>
      <c r="F9248" s="279" t="s">
        <v>881</v>
      </c>
    </row>
    <row r="9249" spans="1:6" x14ac:dyDescent="0.3">
      <c r="A9249" s="264" t="str">
        <f t="shared" si="144"/>
        <v>BerwickME</v>
      </c>
      <c r="B9249" s="269">
        <v>3901</v>
      </c>
      <c r="C9249" s="270" t="s">
        <v>4476</v>
      </c>
      <c r="D9249" s="270" t="s">
        <v>1557</v>
      </c>
      <c r="E9249" s="277" t="s">
        <v>1565</v>
      </c>
      <c r="F9249" s="279" t="s">
        <v>881</v>
      </c>
    </row>
    <row r="9250" spans="1:6" x14ac:dyDescent="0.3">
      <c r="A9250" s="264" t="str">
        <f t="shared" si="144"/>
        <v>LymanME</v>
      </c>
      <c r="B9250" s="269">
        <v>4002</v>
      </c>
      <c r="C9250" s="270" t="s">
        <v>6515</v>
      </c>
      <c r="D9250" s="270" t="s">
        <v>1557</v>
      </c>
      <c r="E9250" s="277" t="s">
        <v>1565</v>
      </c>
      <c r="F9250" s="279" t="s">
        <v>881</v>
      </c>
    </row>
    <row r="9251" spans="1:6" x14ac:dyDescent="0.3">
      <c r="A9251" s="264" t="str">
        <f t="shared" si="144"/>
        <v>South BerwickME</v>
      </c>
      <c r="B9251" s="269">
        <v>3908</v>
      </c>
      <c r="C9251" s="270" t="s">
        <v>6516</v>
      </c>
      <c r="D9251" s="270" t="s">
        <v>1557</v>
      </c>
      <c r="E9251" s="277" t="s">
        <v>1565</v>
      </c>
      <c r="F9251" s="279" t="s">
        <v>881</v>
      </c>
    </row>
    <row r="9252" spans="1:6" x14ac:dyDescent="0.3">
      <c r="A9252" s="264" t="str">
        <f t="shared" si="144"/>
        <v>EliotME</v>
      </c>
      <c r="B9252" s="269">
        <v>3903</v>
      </c>
      <c r="C9252" s="270" t="s">
        <v>6517</v>
      </c>
      <c r="D9252" s="270" t="s">
        <v>1557</v>
      </c>
      <c r="E9252" s="277" t="s">
        <v>1565</v>
      </c>
      <c r="F9252" s="279" t="s">
        <v>881</v>
      </c>
    </row>
    <row r="9253" spans="1:6" x14ac:dyDescent="0.3">
      <c r="A9253" s="264" t="str">
        <f t="shared" si="144"/>
        <v>SabattusME</v>
      </c>
      <c r="B9253" s="269">
        <v>4280</v>
      </c>
      <c r="C9253" s="270" t="s">
        <v>6518</v>
      </c>
      <c r="D9253" s="270" t="s">
        <v>1557</v>
      </c>
      <c r="E9253" s="277" t="s">
        <v>1563</v>
      </c>
      <c r="F9253" s="279" t="s">
        <v>881</v>
      </c>
    </row>
    <row r="9254" spans="1:6" x14ac:dyDescent="0.3">
      <c r="A9254" s="264" t="str">
        <f t="shared" si="144"/>
        <v>BridgtonME</v>
      </c>
      <c r="B9254" s="269">
        <v>4009</v>
      </c>
      <c r="C9254" s="270" t="s">
        <v>6519</v>
      </c>
      <c r="D9254" s="270" t="s">
        <v>1557</v>
      </c>
      <c r="E9254" s="277" t="s">
        <v>1565</v>
      </c>
      <c r="F9254" s="279" t="s">
        <v>881</v>
      </c>
    </row>
    <row r="9255" spans="1:6" x14ac:dyDescent="0.3">
      <c r="A9255" s="264" t="str">
        <f t="shared" si="144"/>
        <v>WinthropME</v>
      </c>
      <c r="B9255" s="269">
        <v>4364</v>
      </c>
      <c r="C9255" s="270" t="s">
        <v>2034</v>
      </c>
      <c r="D9255" s="270" t="s">
        <v>1557</v>
      </c>
      <c r="E9255" s="277" t="s">
        <v>1559</v>
      </c>
      <c r="F9255" s="279" t="s">
        <v>881</v>
      </c>
    </row>
    <row r="9256" spans="1:6" x14ac:dyDescent="0.3">
      <c r="A9256" s="264" t="str">
        <f t="shared" si="144"/>
        <v>LincolnME</v>
      </c>
      <c r="B9256" s="269">
        <v>4457</v>
      </c>
      <c r="C9256" s="270" t="s">
        <v>1224</v>
      </c>
      <c r="D9256" s="270" t="s">
        <v>1557</v>
      </c>
      <c r="E9256" s="277" t="s">
        <v>1561</v>
      </c>
      <c r="F9256" s="279" t="s">
        <v>881</v>
      </c>
    </row>
    <row r="9257" spans="1:6" x14ac:dyDescent="0.3">
      <c r="A9257" s="264" t="str">
        <f t="shared" si="144"/>
        <v>RaymondME</v>
      </c>
      <c r="B9257" s="269">
        <v>4071</v>
      </c>
      <c r="C9257" s="270" t="s">
        <v>3123</v>
      </c>
      <c r="D9257" s="270" t="s">
        <v>1557</v>
      </c>
      <c r="E9257" s="277" t="s">
        <v>1565</v>
      </c>
      <c r="F9257" s="279" t="s">
        <v>881</v>
      </c>
    </row>
    <row r="9258" spans="1:6" x14ac:dyDescent="0.3">
      <c r="A9258" s="264" t="str">
        <f t="shared" si="144"/>
        <v>CumberlandME</v>
      </c>
      <c r="B9258" s="269">
        <v>4021</v>
      </c>
      <c r="C9258" s="270" t="s">
        <v>1549</v>
      </c>
      <c r="D9258" s="270" t="s">
        <v>1557</v>
      </c>
      <c r="E9258" s="277" t="s">
        <v>1565</v>
      </c>
      <c r="F9258" s="279" t="s">
        <v>881</v>
      </c>
    </row>
    <row r="9259" spans="1:6" x14ac:dyDescent="0.3">
      <c r="A9259" s="264" t="str">
        <f t="shared" si="144"/>
        <v>LebanonME</v>
      </c>
      <c r="B9259" s="269">
        <v>4027</v>
      </c>
      <c r="C9259" s="270" t="s">
        <v>1684</v>
      </c>
      <c r="D9259" s="270" t="s">
        <v>1557</v>
      </c>
      <c r="E9259" s="277" t="s">
        <v>1565</v>
      </c>
      <c r="F9259" s="279" t="s">
        <v>881</v>
      </c>
    </row>
    <row r="9260" spans="1:6" x14ac:dyDescent="0.3">
      <c r="A9260" s="264" t="str">
        <f t="shared" si="144"/>
        <v>PolandME</v>
      </c>
      <c r="B9260" s="269">
        <v>4274</v>
      </c>
      <c r="C9260" s="270" t="s">
        <v>5374</v>
      </c>
      <c r="D9260" s="270" t="s">
        <v>1557</v>
      </c>
      <c r="E9260" s="277" t="s">
        <v>1563</v>
      </c>
      <c r="F9260" s="279" t="s">
        <v>881</v>
      </c>
    </row>
    <row r="9261" spans="1:6" x14ac:dyDescent="0.3">
      <c r="A9261" s="264" t="str">
        <f t="shared" si="144"/>
        <v>HoldenME</v>
      </c>
      <c r="B9261" s="269">
        <v>4429</v>
      </c>
      <c r="C9261" s="270" t="s">
        <v>5909</v>
      </c>
      <c r="D9261" s="270" t="s">
        <v>1557</v>
      </c>
      <c r="E9261" s="277" t="s">
        <v>1561</v>
      </c>
      <c r="F9261" s="279" t="s">
        <v>881</v>
      </c>
    </row>
    <row r="9262" spans="1:6" x14ac:dyDescent="0.3">
      <c r="A9262" s="264" t="str">
        <f t="shared" si="144"/>
        <v>TurnerME</v>
      </c>
      <c r="B9262" s="269">
        <v>4282</v>
      </c>
      <c r="C9262" s="270" t="s">
        <v>6520</v>
      </c>
      <c r="D9262" s="270" t="s">
        <v>1557</v>
      </c>
      <c r="E9262" s="277" t="s">
        <v>1563</v>
      </c>
      <c r="F9262" s="279" t="s">
        <v>881</v>
      </c>
    </row>
    <row r="9263" spans="1:6" x14ac:dyDescent="0.3">
      <c r="A9263" s="264" t="str">
        <f t="shared" si="144"/>
        <v>HarpswellME</v>
      </c>
      <c r="B9263" s="269">
        <v>4079</v>
      </c>
      <c r="C9263" s="270" t="s">
        <v>6521</v>
      </c>
      <c r="D9263" s="270" t="s">
        <v>1557</v>
      </c>
      <c r="E9263" s="277" t="s">
        <v>1565</v>
      </c>
      <c r="F9263" s="279" t="s">
        <v>881</v>
      </c>
    </row>
    <row r="9264" spans="1:6" x14ac:dyDescent="0.3">
      <c r="A9264" s="264" t="str">
        <f t="shared" si="144"/>
        <v>New GloucesterME</v>
      </c>
      <c r="B9264" s="269">
        <v>4260</v>
      </c>
      <c r="C9264" s="270" t="s">
        <v>6522</v>
      </c>
      <c r="D9264" s="270" t="s">
        <v>1557</v>
      </c>
      <c r="E9264" s="277" t="s">
        <v>1565</v>
      </c>
      <c r="F9264" s="279" t="s">
        <v>881</v>
      </c>
    </row>
    <row r="9265" spans="1:6" x14ac:dyDescent="0.3">
      <c r="A9265" s="264" t="str">
        <f t="shared" si="144"/>
        <v>SpringvaleME</v>
      </c>
      <c r="B9265" s="269">
        <v>4083</v>
      </c>
      <c r="C9265" s="270" t="s">
        <v>6523</v>
      </c>
      <c r="D9265" s="270" t="s">
        <v>1557</v>
      </c>
      <c r="E9265" s="277" t="s">
        <v>1565</v>
      </c>
      <c r="F9265" s="279" t="s">
        <v>881</v>
      </c>
    </row>
    <row r="9266" spans="1:6" x14ac:dyDescent="0.3">
      <c r="A9266" s="264" t="str">
        <f t="shared" si="144"/>
        <v>NaplesME</v>
      </c>
      <c r="B9266" s="269">
        <v>4055</v>
      </c>
      <c r="C9266" s="270" t="s">
        <v>3646</v>
      </c>
      <c r="D9266" s="270" t="s">
        <v>1557</v>
      </c>
      <c r="E9266" s="277" t="s">
        <v>1565</v>
      </c>
      <c r="F9266" s="279" t="s">
        <v>881</v>
      </c>
    </row>
    <row r="9267" spans="1:6" x14ac:dyDescent="0.3">
      <c r="A9267" s="264" t="str">
        <f t="shared" si="144"/>
        <v>North BerwickME</v>
      </c>
      <c r="B9267" s="269">
        <v>3906</v>
      </c>
      <c r="C9267" s="270" t="s">
        <v>6524</v>
      </c>
      <c r="D9267" s="270" t="s">
        <v>1557</v>
      </c>
      <c r="E9267" s="277" t="s">
        <v>1565</v>
      </c>
      <c r="F9267" s="279" t="s">
        <v>881</v>
      </c>
    </row>
    <row r="9268" spans="1:6" x14ac:dyDescent="0.3">
      <c r="A9268" s="264" t="str">
        <f t="shared" si="144"/>
        <v>Lisbon FallsME</v>
      </c>
      <c r="B9268" s="269">
        <v>4252</v>
      </c>
      <c r="C9268" s="270" t="s">
        <v>6525</v>
      </c>
      <c r="D9268" s="270" t="s">
        <v>1557</v>
      </c>
      <c r="E9268" s="277" t="s">
        <v>1563</v>
      </c>
      <c r="F9268" s="279" t="s">
        <v>881</v>
      </c>
    </row>
    <row r="9269" spans="1:6" x14ac:dyDescent="0.3">
      <c r="A9269" s="264" t="str">
        <f t="shared" si="144"/>
        <v>LisbonME</v>
      </c>
      <c r="B9269" s="269">
        <v>4250</v>
      </c>
      <c r="C9269" s="270" t="s">
        <v>4330</v>
      </c>
      <c r="D9269" s="270" t="s">
        <v>1557</v>
      </c>
      <c r="E9269" s="277" t="s">
        <v>1563</v>
      </c>
      <c r="F9269" s="279" t="s">
        <v>881</v>
      </c>
    </row>
    <row r="9270" spans="1:6" x14ac:dyDescent="0.3">
      <c r="A9270" s="264" t="str">
        <f t="shared" si="144"/>
        <v>DexterME</v>
      </c>
      <c r="B9270" s="269">
        <v>4930</v>
      </c>
      <c r="C9270" s="270" t="s">
        <v>4155</v>
      </c>
      <c r="D9270" s="270" t="s">
        <v>1557</v>
      </c>
      <c r="E9270" s="277" t="s">
        <v>1561</v>
      </c>
      <c r="F9270" s="279" t="s">
        <v>881</v>
      </c>
    </row>
    <row r="9271" spans="1:6" x14ac:dyDescent="0.3">
      <c r="A9271" s="264" t="str">
        <f t="shared" si="144"/>
        <v>HollisME</v>
      </c>
      <c r="B9271" s="269">
        <v>4042</v>
      </c>
      <c r="C9271" s="270" t="s">
        <v>6526</v>
      </c>
      <c r="D9271" s="270" t="s">
        <v>1557</v>
      </c>
      <c r="E9271" s="277" t="s">
        <v>1565</v>
      </c>
      <c r="F9271" s="279" t="s">
        <v>881</v>
      </c>
    </row>
    <row r="9272" spans="1:6" x14ac:dyDescent="0.3">
      <c r="A9272" s="264" t="str">
        <f t="shared" si="144"/>
        <v>GreeneME</v>
      </c>
      <c r="B9272" s="269">
        <v>4236</v>
      </c>
      <c r="C9272" s="270" t="s">
        <v>6527</v>
      </c>
      <c r="D9272" s="270" t="s">
        <v>1557</v>
      </c>
      <c r="E9272" s="277" t="s">
        <v>1563</v>
      </c>
      <c r="F9272" s="279" t="s">
        <v>881</v>
      </c>
    </row>
    <row r="9273" spans="1:6" x14ac:dyDescent="0.3">
      <c r="A9273" s="264" t="str">
        <f t="shared" si="144"/>
        <v>China VillageME</v>
      </c>
      <c r="B9273" s="269">
        <v>4358</v>
      </c>
      <c r="C9273" s="270" t="s">
        <v>6528</v>
      </c>
      <c r="D9273" s="270" t="s">
        <v>1557</v>
      </c>
      <c r="E9273" s="277" t="s">
        <v>1559</v>
      </c>
      <c r="F9273" s="279" t="s">
        <v>881</v>
      </c>
    </row>
    <row r="9274" spans="1:6" x14ac:dyDescent="0.3">
      <c r="A9274" s="264" t="str">
        <f t="shared" si="144"/>
        <v>VassalboroME</v>
      </c>
      <c r="B9274" s="269">
        <v>4989</v>
      </c>
      <c r="C9274" s="270" t="s">
        <v>6529</v>
      </c>
      <c r="D9274" s="270" t="s">
        <v>1557</v>
      </c>
      <c r="E9274" s="277" t="s">
        <v>1559</v>
      </c>
      <c r="F9274" s="279" t="s">
        <v>881</v>
      </c>
    </row>
    <row r="9275" spans="1:6" x14ac:dyDescent="0.3">
      <c r="A9275" s="264" t="str">
        <f t="shared" si="144"/>
        <v>CascoME</v>
      </c>
      <c r="B9275" s="269">
        <v>4015</v>
      </c>
      <c r="C9275" s="270" t="s">
        <v>6530</v>
      </c>
      <c r="D9275" s="270" t="s">
        <v>1557</v>
      </c>
      <c r="E9275" s="277" t="s">
        <v>1565</v>
      </c>
      <c r="F9275" s="279" t="s">
        <v>881</v>
      </c>
    </row>
    <row r="9276" spans="1:6" x14ac:dyDescent="0.3">
      <c r="A9276" s="264" t="str">
        <f t="shared" si="144"/>
        <v>OrringtonME</v>
      </c>
      <c r="B9276" s="269">
        <v>4474</v>
      </c>
      <c r="C9276" s="270" t="s">
        <v>6531</v>
      </c>
      <c r="D9276" s="270" t="s">
        <v>1557</v>
      </c>
      <c r="E9276" s="277" t="s">
        <v>1561</v>
      </c>
      <c r="F9276" s="279" t="s">
        <v>881</v>
      </c>
    </row>
    <row r="9277" spans="1:6" x14ac:dyDescent="0.3">
      <c r="A9277" s="264" t="str">
        <f t="shared" si="144"/>
        <v>LitchfieldME</v>
      </c>
      <c r="B9277" s="269">
        <v>4350</v>
      </c>
      <c r="C9277" s="270" t="s">
        <v>3216</v>
      </c>
      <c r="D9277" s="270" t="s">
        <v>1557</v>
      </c>
      <c r="E9277" s="277" t="s">
        <v>1559</v>
      </c>
      <c r="F9277" s="279" t="s">
        <v>881</v>
      </c>
    </row>
    <row r="9278" spans="1:6" x14ac:dyDescent="0.3">
      <c r="A9278" s="264" t="str">
        <f t="shared" si="144"/>
        <v>RichmondME</v>
      </c>
      <c r="B9278" s="269">
        <v>4357</v>
      </c>
      <c r="C9278" s="270" t="s">
        <v>1393</v>
      </c>
      <c r="D9278" s="270" t="s">
        <v>1557</v>
      </c>
      <c r="E9278" s="277" t="s">
        <v>1565</v>
      </c>
      <c r="F9278" s="279" t="s">
        <v>881</v>
      </c>
    </row>
    <row r="9279" spans="1:6" x14ac:dyDescent="0.3">
      <c r="A9279" s="264" t="str">
        <f t="shared" si="144"/>
        <v>NewportME</v>
      </c>
      <c r="B9279" s="269">
        <v>4953</v>
      </c>
      <c r="C9279" s="270" t="s">
        <v>2082</v>
      </c>
      <c r="D9279" s="270" t="s">
        <v>1557</v>
      </c>
      <c r="E9279" s="277" t="s">
        <v>1561</v>
      </c>
      <c r="F9279" s="279" t="s">
        <v>881</v>
      </c>
    </row>
    <row r="9280" spans="1:6" x14ac:dyDescent="0.3">
      <c r="A9280" s="264" t="str">
        <f t="shared" si="144"/>
        <v>DurhamME</v>
      </c>
      <c r="B9280" s="269">
        <v>4222</v>
      </c>
      <c r="C9280" s="270" t="s">
        <v>2957</v>
      </c>
      <c r="D9280" s="270" t="s">
        <v>1557</v>
      </c>
      <c r="E9280" s="277" t="s">
        <v>1563</v>
      </c>
      <c r="F9280" s="279" t="s">
        <v>881</v>
      </c>
    </row>
    <row r="9281" spans="1:6" x14ac:dyDescent="0.3">
      <c r="A9281" s="264" t="str">
        <f t="shared" si="144"/>
        <v>HarrisonME</v>
      </c>
      <c r="B9281" s="269">
        <v>4040</v>
      </c>
      <c r="C9281" s="270" t="s">
        <v>967</v>
      </c>
      <c r="D9281" s="270" t="s">
        <v>1557</v>
      </c>
      <c r="E9281" s="277" t="s">
        <v>1565</v>
      </c>
      <c r="F9281" s="279" t="s">
        <v>881</v>
      </c>
    </row>
    <row r="9282" spans="1:6" x14ac:dyDescent="0.3">
      <c r="A9282" s="264" t="str">
        <f t="shared" si="144"/>
        <v>ClintonME</v>
      </c>
      <c r="B9282" s="269">
        <v>4927</v>
      </c>
      <c r="C9282" s="270" t="s">
        <v>1227</v>
      </c>
      <c r="D9282" s="270" t="s">
        <v>1557</v>
      </c>
      <c r="E9282" s="277" t="s">
        <v>1559</v>
      </c>
      <c r="F9282" s="279" t="s">
        <v>881</v>
      </c>
    </row>
    <row r="9283" spans="1:6" x14ac:dyDescent="0.3">
      <c r="A9283" s="264" t="str">
        <f t="shared" si="144"/>
        <v>LimingtonME</v>
      </c>
      <c r="B9283" s="269">
        <v>4049</v>
      </c>
      <c r="C9283" s="270" t="s">
        <v>6532</v>
      </c>
      <c r="D9283" s="270" t="s">
        <v>1557</v>
      </c>
      <c r="E9283" s="277" t="s">
        <v>1565</v>
      </c>
      <c r="F9283" s="279" t="s">
        <v>881</v>
      </c>
    </row>
    <row r="9284" spans="1:6" x14ac:dyDescent="0.3">
      <c r="A9284" s="264" t="str">
        <f t="shared" ref="A9284:A9347" si="145">CONCATENATE(C9284,D9284)</f>
        <v>North YarmouthME</v>
      </c>
      <c r="B9284" s="269">
        <v>4097</v>
      </c>
      <c r="C9284" s="270" t="s">
        <v>6533</v>
      </c>
      <c r="D9284" s="270" t="s">
        <v>1557</v>
      </c>
      <c r="E9284" s="277" t="s">
        <v>1565</v>
      </c>
      <c r="F9284" s="279" t="s">
        <v>881</v>
      </c>
    </row>
    <row r="9285" spans="1:6" x14ac:dyDescent="0.3">
      <c r="A9285" s="264" t="str">
        <f t="shared" si="145"/>
        <v>BelgradeME</v>
      </c>
      <c r="B9285" s="269">
        <v>4917</v>
      </c>
      <c r="C9285" s="270" t="s">
        <v>6534</v>
      </c>
      <c r="D9285" s="270" t="s">
        <v>1557</v>
      </c>
      <c r="E9285" s="277" t="s">
        <v>1559</v>
      </c>
      <c r="F9285" s="279" t="s">
        <v>881</v>
      </c>
    </row>
    <row r="9286" spans="1:6" x14ac:dyDescent="0.3">
      <c r="A9286" s="264" t="str">
        <f t="shared" si="145"/>
        <v>WoolwichME</v>
      </c>
      <c r="B9286" s="269">
        <v>4579</v>
      </c>
      <c r="C9286" s="270" t="s">
        <v>6535</v>
      </c>
      <c r="D9286" s="270" t="s">
        <v>1557</v>
      </c>
      <c r="E9286" s="277" t="s">
        <v>1565</v>
      </c>
      <c r="F9286" s="279" t="s">
        <v>881</v>
      </c>
    </row>
    <row r="9287" spans="1:6" x14ac:dyDescent="0.3">
      <c r="A9287" s="264" t="str">
        <f t="shared" si="145"/>
        <v>Livermore FallsME</v>
      </c>
      <c r="B9287" s="269">
        <v>4254</v>
      </c>
      <c r="C9287" s="270" t="s">
        <v>6536</v>
      </c>
      <c r="D9287" s="270" t="s">
        <v>1557</v>
      </c>
      <c r="E9287" s="277" t="s">
        <v>1563</v>
      </c>
      <c r="F9287" s="279" t="s">
        <v>881</v>
      </c>
    </row>
    <row r="9288" spans="1:6" x14ac:dyDescent="0.3">
      <c r="A9288" s="264" t="str">
        <f t="shared" si="145"/>
        <v>MilfordME</v>
      </c>
      <c r="B9288" s="269">
        <v>4461</v>
      </c>
      <c r="C9288" s="270" t="s">
        <v>3206</v>
      </c>
      <c r="D9288" s="270" t="s">
        <v>1557</v>
      </c>
      <c r="E9288" s="277" t="s">
        <v>1561</v>
      </c>
      <c r="F9288" s="279" t="s">
        <v>881</v>
      </c>
    </row>
    <row r="9289" spans="1:6" x14ac:dyDescent="0.3">
      <c r="A9289" s="264" t="str">
        <f t="shared" si="145"/>
        <v>HallowellME</v>
      </c>
      <c r="B9289" s="269">
        <v>4347</v>
      </c>
      <c r="C9289" s="270" t="s">
        <v>6537</v>
      </c>
      <c r="D9289" s="270" t="s">
        <v>1557</v>
      </c>
      <c r="E9289" s="277" t="s">
        <v>1559</v>
      </c>
      <c r="F9289" s="279" t="s">
        <v>881</v>
      </c>
    </row>
    <row r="9290" spans="1:6" x14ac:dyDescent="0.3">
      <c r="A9290" s="264" t="str">
        <f t="shared" si="145"/>
        <v>MonmouthME</v>
      </c>
      <c r="B9290" s="269">
        <v>4259</v>
      </c>
      <c r="C9290" s="270" t="s">
        <v>4486</v>
      </c>
      <c r="D9290" s="270" t="s">
        <v>1557</v>
      </c>
      <c r="E9290" s="277" t="s">
        <v>1559</v>
      </c>
      <c r="F9290" s="279" t="s">
        <v>881</v>
      </c>
    </row>
    <row r="9291" spans="1:6" x14ac:dyDescent="0.3">
      <c r="A9291" s="264" t="str">
        <f t="shared" si="145"/>
        <v>EddingtonME</v>
      </c>
      <c r="B9291" s="269">
        <v>4428</v>
      </c>
      <c r="C9291" s="270" t="s">
        <v>6538</v>
      </c>
      <c r="D9291" s="270" t="s">
        <v>1557</v>
      </c>
      <c r="E9291" s="277" t="s">
        <v>1561</v>
      </c>
      <c r="F9291" s="279" t="s">
        <v>881</v>
      </c>
    </row>
    <row r="9292" spans="1:6" x14ac:dyDescent="0.3">
      <c r="A9292" s="264" t="str">
        <f t="shared" si="145"/>
        <v>BowdoinhamME</v>
      </c>
      <c r="B9292" s="269">
        <v>4008</v>
      </c>
      <c r="C9292" s="270" t="s">
        <v>6539</v>
      </c>
      <c r="D9292" s="270" t="s">
        <v>1557</v>
      </c>
      <c r="E9292" s="277" t="s">
        <v>1565</v>
      </c>
      <c r="F9292" s="279" t="s">
        <v>881</v>
      </c>
    </row>
    <row r="9293" spans="1:6" x14ac:dyDescent="0.3">
      <c r="A9293" s="264" t="str">
        <f t="shared" si="145"/>
        <v>LimerickME</v>
      </c>
      <c r="B9293" s="269">
        <v>4048</v>
      </c>
      <c r="C9293" s="270" t="s">
        <v>6540</v>
      </c>
      <c r="D9293" s="270" t="s">
        <v>1557</v>
      </c>
      <c r="E9293" s="277" t="s">
        <v>1565</v>
      </c>
      <c r="F9293" s="279" t="s">
        <v>881</v>
      </c>
    </row>
    <row r="9294" spans="1:6" x14ac:dyDescent="0.3">
      <c r="A9294" s="264" t="str">
        <f t="shared" si="145"/>
        <v>PhippsburgME</v>
      </c>
      <c r="B9294" s="269">
        <v>4562</v>
      </c>
      <c r="C9294" s="270" t="s">
        <v>3414</v>
      </c>
      <c r="D9294" s="270" t="s">
        <v>1557</v>
      </c>
      <c r="E9294" s="277" t="s">
        <v>1565</v>
      </c>
      <c r="F9294" s="279" t="s">
        <v>881</v>
      </c>
    </row>
    <row r="9295" spans="1:6" x14ac:dyDescent="0.3">
      <c r="A9295" s="264" t="str">
        <f t="shared" si="145"/>
        <v>ActonME</v>
      </c>
      <c r="B9295" s="269">
        <v>4001</v>
      </c>
      <c r="C9295" s="270" t="s">
        <v>2901</v>
      </c>
      <c r="D9295" s="270" t="s">
        <v>1557</v>
      </c>
      <c r="E9295" s="277" t="s">
        <v>1565</v>
      </c>
      <c r="F9295" s="279" t="s">
        <v>881</v>
      </c>
    </row>
    <row r="9296" spans="1:6" x14ac:dyDescent="0.3">
      <c r="A9296" s="264" t="str">
        <f t="shared" si="145"/>
        <v>Mechanic FallsME</v>
      </c>
      <c r="B9296" s="269">
        <v>4256</v>
      </c>
      <c r="C9296" s="270" t="s">
        <v>6541</v>
      </c>
      <c r="D9296" s="270" t="s">
        <v>1557</v>
      </c>
      <c r="E9296" s="277" t="s">
        <v>1563</v>
      </c>
      <c r="F9296" s="279" t="s">
        <v>881</v>
      </c>
    </row>
    <row r="9297" spans="1:6" x14ac:dyDescent="0.3">
      <c r="A9297" s="264" t="str">
        <f t="shared" si="145"/>
        <v>FarmingdaleME</v>
      </c>
      <c r="B9297" s="269">
        <v>4344</v>
      </c>
      <c r="C9297" s="270" t="s">
        <v>6542</v>
      </c>
      <c r="D9297" s="270" t="s">
        <v>1557</v>
      </c>
      <c r="E9297" s="277" t="s">
        <v>1559</v>
      </c>
      <c r="F9297" s="279" t="s">
        <v>881</v>
      </c>
    </row>
    <row r="9298" spans="1:6" x14ac:dyDescent="0.3">
      <c r="A9298" s="264" t="str">
        <f t="shared" si="145"/>
        <v>Lake ArrowheadME</v>
      </c>
      <c r="B9298" s="269">
        <v>4061</v>
      </c>
      <c r="C9298" s="270" t="s">
        <v>2966</v>
      </c>
      <c r="D9298" s="270" t="s">
        <v>1557</v>
      </c>
      <c r="E9298" s="277" t="s">
        <v>1565</v>
      </c>
      <c r="F9298" s="279" t="s">
        <v>881</v>
      </c>
    </row>
    <row r="9299" spans="1:6" x14ac:dyDescent="0.3">
      <c r="A9299" s="264" t="str">
        <f t="shared" si="145"/>
        <v>ShapleighME</v>
      </c>
      <c r="B9299" s="269">
        <v>4076</v>
      </c>
      <c r="C9299" s="270" t="s">
        <v>6543</v>
      </c>
      <c r="D9299" s="270" t="s">
        <v>1557</v>
      </c>
      <c r="E9299" s="277" t="s">
        <v>1565</v>
      </c>
      <c r="F9299" s="279" t="s">
        <v>881</v>
      </c>
    </row>
    <row r="9300" spans="1:6" x14ac:dyDescent="0.3">
      <c r="A9300" s="264" t="str">
        <f t="shared" si="145"/>
        <v>CorinthME</v>
      </c>
      <c r="B9300" s="269">
        <v>4427</v>
      </c>
      <c r="C9300" s="270" t="s">
        <v>1704</v>
      </c>
      <c r="D9300" s="270" t="s">
        <v>1557</v>
      </c>
      <c r="E9300" s="277" t="s">
        <v>1561</v>
      </c>
      <c r="F9300" s="279" t="s">
        <v>881</v>
      </c>
    </row>
    <row r="9301" spans="1:6" x14ac:dyDescent="0.3">
      <c r="A9301" s="264" t="str">
        <f t="shared" si="145"/>
        <v>LevantME</v>
      </c>
      <c r="B9301" s="269">
        <v>4456</v>
      </c>
      <c r="C9301" s="270" t="s">
        <v>6544</v>
      </c>
      <c r="D9301" s="270" t="s">
        <v>1557</v>
      </c>
      <c r="E9301" s="277" t="s">
        <v>1561</v>
      </c>
      <c r="F9301" s="279" t="s">
        <v>881</v>
      </c>
    </row>
    <row r="9302" spans="1:6" x14ac:dyDescent="0.3">
      <c r="A9302" s="264" t="str">
        <f t="shared" si="145"/>
        <v>CarmelME</v>
      </c>
      <c r="B9302" s="269">
        <v>4419</v>
      </c>
      <c r="C9302" s="270" t="s">
        <v>5274</v>
      </c>
      <c r="D9302" s="270" t="s">
        <v>1557</v>
      </c>
      <c r="E9302" s="277" t="s">
        <v>1561</v>
      </c>
      <c r="F9302" s="279" t="s">
        <v>881</v>
      </c>
    </row>
    <row r="9303" spans="1:6" x14ac:dyDescent="0.3">
      <c r="A9303" s="264" t="str">
        <f t="shared" si="145"/>
        <v>ManchesterME</v>
      </c>
      <c r="B9303" s="269">
        <v>4351</v>
      </c>
      <c r="C9303" s="270" t="s">
        <v>3180</v>
      </c>
      <c r="D9303" s="270" t="s">
        <v>1557</v>
      </c>
      <c r="E9303" s="277" t="s">
        <v>1559</v>
      </c>
      <c r="F9303" s="279" t="s">
        <v>881</v>
      </c>
    </row>
    <row r="9304" spans="1:6" x14ac:dyDescent="0.3">
      <c r="A9304" s="264" t="str">
        <f t="shared" si="145"/>
        <v>OgunquitME</v>
      </c>
      <c r="B9304" s="269">
        <v>3907</v>
      </c>
      <c r="C9304" s="270" t="s">
        <v>6545</v>
      </c>
      <c r="D9304" s="270" t="s">
        <v>1557</v>
      </c>
      <c r="E9304" s="277" t="s">
        <v>1565</v>
      </c>
      <c r="F9304" s="279" t="s">
        <v>881</v>
      </c>
    </row>
    <row r="9305" spans="1:6" x14ac:dyDescent="0.3">
      <c r="A9305" s="264" t="str">
        <f t="shared" si="145"/>
        <v>YorkME</v>
      </c>
      <c r="B9305" s="269">
        <v>3902</v>
      </c>
      <c r="C9305" s="270" t="s">
        <v>6506</v>
      </c>
      <c r="D9305" s="270" t="s">
        <v>1557</v>
      </c>
      <c r="E9305" s="277" t="s">
        <v>1565</v>
      </c>
      <c r="F9305" s="279" t="s">
        <v>881</v>
      </c>
    </row>
    <row r="9306" spans="1:6" x14ac:dyDescent="0.3">
      <c r="A9306" s="264" t="str">
        <f t="shared" si="145"/>
        <v>BowdoinME</v>
      </c>
      <c r="B9306" s="269">
        <v>4287</v>
      </c>
      <c r="C9306" s="270" t="s">
        <v>6546</v>
      </c>
      <c r="D9306" s="270" t="s">
        <v>1557</v>
      </c>
      <c r="E9306" s="277" t="s">
        <v>1565</v>
      </c>
      <c r="F9306" s="279" t="s">
        <v>881</v>
      </c>
    </row>
    <row r="9307" spans="1:6" x14ac:dyDescent="0.3">
      <c r="A9307" s="264" t="str">
        <f t="shared" si="145"/>
        <v>MinotME</v>
      </c>
      <c r="B9307" s="269">
        <v>4258</v>
      </c>
      <c r="C9307" s="270" t="s">
        <v>1789</v>
      </c>
      <c r="D9307" s="270" t="s">
        <v>1557</v>
      </c>
      <c r="E9307" s="277" t="s">
        <v>1563</v>
      </c>
      <c r="F9307" s="279" t="s">
        <v>881</v>
      </c>
    </row>
    <row r="9308" spans="1:6" x14ac:dyDescent="0.3">
      <c r="A9308" s="264" t="str">
        <f t="shared" si="145"/>
        <v>WindsorME</v>
      </c>
      <c r="B9308" s="269">
        <v>4363</v>
      </c>
      <c r="C9308" s="270" t="s">
        <v>2711</v>
      </c>
      <c r="D9308" s="270" t="s">
        <v>1557</v>
      </c>
      <c r="E9308" s="277" t="s">
        <v>1559</v>
      </c>
      <c r="F9308" s="279" t="s">
        <v>881</v>
      </c>
    </row>
    <row r="9309" spans="1:6" x14ac:dyDescent="0.3">
      <c r="A9309" s="264" t="str">
        <f t="shared" si="145"/>
        <v>ReadfieldME</v>
      </c>
      <c r="B9309" s="269">
        <v>4355</v>
      </c>
      <c r="C9309" s="270" t="s">
        <v>6547</v>
      </c>
      <c r="D9309" s="270" t="s">
        <v>1557</v>
      </c>
      <c r="E9309" s="277" t="s">
        <v>1559</v>
      </c>
      <c r="F9309" s="279" t="s">
        <v>881</v>
      </c>
    </row>
    <row r="9310" spans="1:6" x14ac:dyDescent="0.3">
      <c r="A9310" s="264" t="str">
        <f t="shared" si="145"/>
        <v>SebagoME</v>
      </c>
      <c r="B9310" s="269">
        <v>4029</v>
      </c>
      <c r="C9310" s="270" t="s">
        <v>6548</v>
      </c>
      <c r="D9310" s="270" t="s">
        <v>1557</v>
      </c>
      <c r="E9310" s="277" t="s">
        <v>1565</v>
      </c>
      <c r="F9310" s="279" t="s">
        <v>881</v>
      </c>
    </row>
    <row r="9311" spans="1:6" x14ac:dyDescent="0.3">
      <c r="A9311" s="264" t="str">
        <f t="shared" si="145"/>
        <v>ParsonsfieldME</v>
      </c>
      <c r="B9311" s="269">
        <v>4047</v>
      </c>
      <c r="C9311" s="270" t="s">
        <v>6549</v>
      </c>
      <c r="D9311" s="270" t="s">
        <v>1557</v>
      </c>
      <c r="E9311" s="277" t="s">
        <v>1565</v>
      </c>
      <c r="F9311" s="279" t="s">
        <v>881</v>
      </c>
    </row>
    <row r="9312" spans="1:6" x14ac:dyDescent="0.3">
      <c r="A9312" s="264" t="str">
        <f t="shared" si="145"/>
        <v>CorinnaME</v>
      </c>
      <c r="B9312" s="269">
        <v>4928</v>
      </c>
      <c r="C9312" s="270" t="s">
        <v>6550</v>
      </c>
      <c r="D9312" s="270" t="s">
        <v>1557</v>
      </c>
      <c r="E9312" s="277" t="s">
        <v>1561</v>
      </c>
      <c r="F9312" s="279" t="s">
        <v>881</v>
      </c>
    </row>
    <row r="9313" spans="1:6" x14ac:dyDescent="0.3">
      <c r="A9313" s="264" t="str">
        <f t="shared" si="145"/>
        <v>WaterboroME</v>
      </c>
      <c r="B9313" s="269">
        <v>4087</v>
      </c>
      <c r="C9313" s="270" t="s">
        <v>6551</v>
      </c>
      <c r="D9313" s="270" t="s">
        <v>1557</v>
      </c>
      <c r="E9313" s="277" t="s">
        <v>1565</v>
      </c>
      <c r="F9313" s="279" t="s">
        <v>881</v>
      </c>
    </row>
    <row r="9314" spans="1:6" x14ac:dyDescent="0.3">
      <c r="A9314" s="264" t="str">
        <f t="shared" si="145"/>
        <v>KitteryME</v>
      </c>
      <c r="B9314" s="269">
        <v>3905</v>
      </c>
      <c r="C9314" s="270" t="s">
        <v>6511</v>
      </c>
      <c r="D9314" s="270" t="s">
        <v>1557</v>
      </c>
      <c r="E9314" s="277" t="s">
        <v>1565</v>
      </c>
      <c r="F9314" s="279" t="s">
        <v>881</v>
      </c>
    </row>
    <row r="9315" spans="1:6" x14ac:dyDescent="0.3">
      <c r="A9315" s="264" t="str">
        <f t="shared" si="145"/>
        <v>LivermoreME</v>
      </c>
      <c r="B9315" s="269">
        <v>4253</v>
      </c>
      <c r="C9315" s="270" t="s">
        <v>2556</v>
      </c>
      <c r="D9315" s="270" t="s">
        <v>1557</v>
      </c>
      <c r="E9315" s="277" t="s">
        <v>1563</v>
      </c>
      <c r="F9315" s="279" t="s">
        <v>881</v>
      </c>
    </row>
    <row r="9316" spans="1:6" x14ac:dyDescent="0.3">
      <c r="A9316" s="264" t="str">
        <f t="shared" si="145"/>
        <v>LeedsME</v>
      </c>
      <c r="B9316" s="269">
        <v>4263</v>
      </c>
      <c r="C9316" s="270" t="s">
        <v>1111</v>
      </c>
      <c r="D9316" s="270" t="s">
        <v>1557</v>
      </c>
      <c r="E9316" s="277" t="s">
        <v>1563</v>
      </c>
      <c r="F9316" s="279" t="s">
        <v>881</v>
      </c>
    </row>
    <row r="9317" spans="1:6" x14ac:dyDescent="0.3">
      <c r="A9317" s="264" t="str">
        <f t="shared" si="145"/>
        <v>EnfieldME</v>
      </c>
      <c r="B9317" s="269">
        <v>4493</v>
      </c>
      <c r="C9317" s="270" t="s">
        <v>3432</v>
      </c>
      <c r="D9317" s="270" t="s">
        <v>1557</v>
      </c>
      <c r="E9317" s="277" t="s">
        <v>1561</v>
      </c>
      <c r="F9317" s="279" t="s">
        <v>881</v>
      </c>
    </row>
    <row r="9318" spans="1:6" x14ac:dyDescent="0.3">
      <c r="A9318" s="264" t="str">
        <f t="shared" si="145"/>
        <v>PortlandME</v>
      </c>
      <c r="B9318" s="269">
        <v>4108</v>
      </c>
      <c r="C9318" s="270" t="s">
        <v>3489</v>
      </c>
      <c r="D9318" s="270" t="s">
        <v>1557</v>
      </c>
      <c r="E9318" s="277" t="s">
        <v>1565</v>
      </c>
      <c r="F9318" s="279" t="s">
        <v>881</v>
      </c>
    </row>
    <row r="9319" spans="1:6" x14ac:dyDescent="0.3">
      <c r="A9319" s="264" t="str">
        <f t="shared" si="145"/>
        <v>AlbionME</v>
      </c>
      <c r="B9319" s="269">
        <v>4910</v>
      </c>
      <c r="C9319" s="270" t="s">
        <v>3122</v>
      </c>
      <c r="D9319" s="270" t="s">
        <v>1557</v>
      </c>
      <c r="E9319" s="277" t="s">
        <v>1559</v>
      </c>
      <c r="F9319" s="279" t="s">
        <v>881</v>
      </c>
    </row>
    <row r="9320" spans="1:6" x14ac:dyDescent="0.3">
      <c r="A9320" s="264" t="str">
        <f t="shared" si="145"/>
        <v>WaterboroME</v>
      </c>
      <c r="B9320" s="269">
        <v>4030</v>
      </c>
      <c r="C9320" s="270" t="s">
        <v>6551</v>
      </c>
      <c r="D9320" s="270" t="s">
        <v>1557</v>
      </c>
      <c r="E9320" s="277" t="s">
        <v>1565</v>
      </c>
      <c r="F9320" s="279" t="s">
        <v>881</v>
      </c>
    </row>
    <row r="9321" spans="1:6" x14ac:dyDescent="0.3">
      <c r="A9321" s="264" t="str">
        <f t="shared" si="145"/>
        <v>RandolphME</v>
      </c>
      <c r="B9321" s="269">
        <v>4346</v>
      </c>
      <c r="C9321" s="270" t="s">
        <v>1602</v>
      </c>
      <c r="D9321" s="270" t="s">
        <v>1557</v>
      </c>
      <c r="E9321" s="277" t="s">
        <v>1559</v>
      </c>
      <c r="F9321" s="279" t="s">
        <v>881</v>
      </c>
    </row>
    <row r="9322" spans="1:6" x14ac:dyDescent="0.3">
      <c r="A9322" s="264" t="str">
        <f t="shared" si="145"/>
        <v>CumberlandME</v>
      </c>
      <c r="B9322" s="269">
        <v>4110</v>
      </c>
      <c r="C9322" s="270" t="s">
        <v>1549</v>
      </c>
      <c r="D9322" s="270" t="s">
        <v>1557</v>
      </c>
      <c r="E9322" s="277" t="s">
        <v>1565</v>
      </c>
      <c r="F9322" s="279" t="s">
        <v>881</v>
      </c>
    </row>
    <row r="9323" spans="1:6" x14ac:dyDescent="0.3">
      <c r="A9323" s="264" t="str">
        <f t="shared" si="145"/>
        <v>East MillinocketME</v>
      </c>
      <c r="B9323" s="269">
        <v>4430</v>
      </c>
      <c r="C9323" s="270" t="s">
        <v>6552</v>
      </c>
      <c r="D9323" s="270" t="s">
        <v>1557</v>
      </c>
      <c r="E9323" s="277" t="s">
        <v>1561</v>
      </c>
      <c r="F9323" s="279" t="s">
        <v>881</v>
      </c>
    </row>
    <row r="9324" spans="1:6" x14ac:dyDescent="0.3">
      <c r="A9324" s="264" t="str">
        <f t="shared" si="145"/>
        <v>Mt VernonME</v>
      </c>
      <c r="B9324" s="269">
        <v>4352</v>
      </c>
      <c r="C9324" s="270" t="s">
        <v>6553</v>
      </c>
      <c r="D9324" s="270" t="s">
        <v>1557</v>
      </c>
      <c r="E9324" s="277" t="s">
        <v>1559</v>
      </c>
      <c r="F9324" s="279" t="s">
        <v>881</v>
      </c>
    </row>
    <row r="9325" spans="1:6" x14ac:dyDescent="0.3">
      <c r="A9325" s="264" t="str">
        <f t="shared" si="145"/>
        <v>GreenbushME</v>
      </c>
      <c r="B9325" s="269">
        <v>4418</v>
      </c>
      <c r="C9325" s="270" t="s">
        <v>6554</v>
      </c>
      <c r="D9325" s="270" t="s">
        <v>1557</v>
      </c>
      <c r="E9325" s="277" t="s">
        <v>1561</v>
      </c>
      <c r="F9325" s="279" t="s">
        <v>881</v>
      </c>
    </row>
    <row r="9326" spans="1:6" x14ac:dyDescent="0.3">
      <c r="A9326" s="264" t="str">
        <f t="shared" si="145"/>
        <v>StandishME</v>
      </c>
      <c r="B9326" s="269">
        <v>4085</v>
      </c>
      <c r="C9326" s="270" t="s">
        <v>3191</v>
      </c>
      <c r="D9326" s="270" t="s">
        <v>1557</v>
      </c>
      <c r="E9326" s="277" t="s">
        <v>1565</v>
      </c>
      <c r="F9326" s="279" t="s">
        <v>881</v>
      </c>
    </row>
    <row r="9327" spans="1:6" x14ac:dyDescent="0.3">
      <c r="A9327" s="264" t="str">
        <f t="shared" si="145"/>
        <v>CornishME</v>
      </c>
      <c r="B9327" s="269">
        <v>4020</v>
      </c>
      <c r="C9327" s="270" t="s">
        <v>6555</v>
      </c>
      <c r="D9327" s="270" t="s">
        <v>1557</v>
      </c>
      <c r="E9327" s="277" t="s">
        <v>1565</v>
      </c>
      <c r="F9327" s="279" t="s">
        <v>881</v>
      </c>
    </row>
    <row r="9328" spans="1:6" x14ac:dyDescent="0.3">
      <c r="A9328" s="264" t="str">
        <f t="shared" si="145"/>
        <v>BradleyME</v>
      </c>
      <c r="B9328" s="269">
        <v>4411</v>
      </c>
      <c r="C9328" s="270" t="s">
        <v>3052</v>
      </c>
      <c r="D9328" s="270" t="s">
        <v>1557</v>
      </c>
      <c r="E9328" s="277" t="s">
        <v>1561</v>
      </c>
      <c r="F9328" s="279" t="s">
        <v>881</v>
      </c>
    </row>
    <row r="9329" spans="1:6" x14ac:dyDescent="0.3">
      <c r="A9329" s="264" t="str">
        <f t="shared" si="145"/>
        <v>GeorgetownME</v>
      </c>
      <c r="B9329" s="269">
        <v>4548</v>
      </c>
      <c r="C9329" s="270" t="s">
        <v>2162</v>
      </c>
      <c r="D9329" s="270" t="s">
        <v>1557</v>
      </c>
      <c r="E9329" s="277" t="s">
        <v>1565</v>
      </c>
      <c r="F9329" s="279" t="s">
        <v>881</v>
      </c>
    </row>
    <row r="9330" spans="1:6" x14ac:dyDescent="0.3">
      <c r="A9330" s="264" t="str">
        <f t="shared" si="145"/>
        <v>NewfieldME</v>
      </c>
      <c r="B9330" s="269">
        <v>4095</v>
      </c>
      <c r="C9330" s="270" t="s">
        <v>6556</v>
      </c>
      <c r="D9330" s="270" t="s">
        <v>1557</v>
      </c>
      <c r="E9330" s="277" t="s">
        <v>1565</v>
      </c>
      <c r="F9330" s="279" t="s">
        <v>881</v>
      </c>
    </row>
    <row r="9331" spans="1:6" x14ac:dyDescent="0.3">
      <c r="A9331" s="264" t="str">
        <f t="shared" si="145"/>
        <v>FayetteME</v>
      </c>
      <c r="B9331" s="269">
        <v>4349</v>
      </c>
      <c r="C9331" s="270" t="s">
        <v>6557</v>
      </c>
      <c r="D9331" s="270" t="s">
        <v>1557</v>
      </c>
      <c r="E9331" s="277" t="s">
        <v>1559</v>
      </c>
      <c r="F9331" s="279" t="s">
        <v>881</v>
      </c>
    </row>
    <row r="9332" spans="1:6" x14ac:dyDescent="0.3">
      <c r="A9332" s="264" t="str">
        <f t="shared" si="145"/>
        <v>PownalME</v>
      </c>
      <c r="B9332" s="269">
        <v>4069</v>
      </c>
      <c r="C9332" s="270" t="s">
        <v>6558</v>
      </c>
      <c r="D9332" s="270" t="s">
        <v>1557</v>
      </c>
      <c r="E9332" s="277" t="s">
        <v>1565</v>
      </c>
      <c r="F9332" s="279" t="s">
        <v>881</v>
      </c>
    </row>
    <row r="9333" spans="1:6" x14ac:dyDescent="0.3">
      <c r="A9333" s="264" t="str">
        <f t="shared" si="145"/>
        <v>HowlandME</v>
      </c>
      <c r="B9333" s="269">
        <v>4448</v>
      </c>
      <c r="C9333" s="270" t="s">
        <v>6559</v>
      </c>
      <c r="D9333" s="270" t="s">
        <v>1557</v>
      </c>
      <c r="E9333" s="277" t="s">
        <v>1561</v>
      </c>
      <c r="F9333" s="279" t="s">
        <v>881</v>
      </c>
    </row>
    <row r="9334" spans="1:6" x14ac:dyDescent="0.3">
      <c r="A9334" s="264" t="str">
        <f t="shared" si="145"/>
        <v>WayneME</v>
      </c>
      <c r="B9334" s="269">
        <v>4284</v>
      </c>
      <c r="C9334" s="270" t="s">
        <v>4946</v>
      </c>
      <c r="D9334" s="270" t="s">
        <v>1557</v>
      </c>
      <c r="E9334" s="277" t="s">
        <v>1559</v>
      </c>
      <c r="F9334" s="279" t="s">
        <v>881</v>
      </c>
    </row>
    <row r="9335" spans="1:6" x14ac:dyDescent="0.3">
      <c r="A9335" s="264" t="str">
        <f t="shared" si="145"/>
        <v>HudsonME</v>
      </c>
      <c r="B9335" s="269">
        <v>4449</v>
      </c>
      <c r="C9335" s="270" t="s">
        <v>1917</v>
      </c>
      <c r="D9335" s="270" t="s">
        <v>1557</v>
      </c>
      <c r="E9335" s="277" t="s">
        <v>1561</v>
      </c>
      <c r="F9335" s="279" t="s">
        <v>881</v>
      </c>
    </row>
    <row r="9336" spans="1:6" x14ac:dyDescent="0.3">
      <c r="A9336" s="264" t="str">
        <f t="shared" si="145"/>
        <v>KenduskeagME</v>
      </c>
      <c r="B9336" s="269">
        <v>4450</v>
      </c>
      <c r="C9336" s="270" t="s">
        <v>6560</v>
      </c>
      <c r="D9336" s="270" t="s">
        <v>1557</v>
      </c>
      <c r="E9336" s="277" t="s">
        <v>1561</v>
      </c>
      <c r="F9336" s="279" t="s">
        <v>881</v>
      </c>
    </row>
    <row r="9337" spans="1:6" x14ac:dyDescent="0.3">
      <c r="A9337" s="264" t="str">
        <f t="shared" si="145"/>
        <v>PlymouthME</v>
      </c>
      <c r="B9337" s="269">
        <v>4969</v>
      </c>
      <c r="C9337" s="270" t="s">
        <v>1391</v>
      </c>
      <c r="D9337" s="270" t="s">
        <v>1557</v>
      </c>
      <c r="E9337" s="277" t="s">
        <v>1561</v>
      </c>
      <c r="F9337" s="279" t="s">
        <v>881</v>
      </c>
    </row>
    <row r="9338" spans="1:6" x14ac:dyDescent="0.3">
      <c r="A9338" s="264" t="str">
        <f t="shared" si="145"/>
        <v>DixmontME</v>
      </c>
      <c r="B9338" s="269">
        <v>4932</v>
      </c>
      <c r="C9338" s="270" t="s">
        <v>6561</v>
      </c>
      <c r="D9338" s="270" t="s">
        <v>1557</v>
      </c>
      <c r="E9338" s="277" t="s">
        <v>1561</v>
      </c>
      <c r="F9338" s="279" t="s">
        <v>881</v>
      </c>
    </row>
    <row r="9339" spans="1:6" x14ac:dyDescent="0.3">
      <c r="A9339" s="264" t="str">
        <f t="shared" si="145"/>
        <v>BradfordME</v>
      </c>
      <c r="B9339" s="269">
        <v>4410</v>
      </c>
      <c r="C9339" s="270" t="s">
        <v>1832</v>
      </c>
      <c r="D9339" s="270" t="s">
        <v>1557</v>
      </c>
      <c r="E9339" s="277" t="s">
        <v>1561</v>
      </c>
      <c r="F9339" s="279" t="s">
        <v>881</v>
      </c>
    </row>
    <row r="9340" spans="1:6" x14ac:dyDescent="0.3">
      <c r="A9340" s="264" t="str">
        <f t="shared" si="145"/>
        <v>EtnaME</v>
      </c>
      <c r="B9340" s="269">
        <v>4434</v>
      </c>
      <c r="C9340" s="270" t="s">
        <v>6562</v>
      </c>
      <c r="D9340" s="270" t="s">
        <v>1557</v>
      </c>
      <c r="E9340" s="277" t="s">
        <v>1561</v>
      </c>
      <c r="F9340" s="279" t="s">
        <v>881</v>
      </c>
    </row>
    <row r="9341" spans="1:6" x14ac:dyDescent="0.3">
      <c r="A9341" s="264" t="str">
        <f t="shared" si="145"/>
        <v>StetsonME</v>
      </c>
      <c r="B9341" s="269">
        <v>4488</v>
      </c>
      <c r="C9341" s="270" t="s">
        <v>6563</v>
      </c>
      <c r="D9341" s="270" t="s">
        <v>1557</v>
      </c>
      <c r="E9341" s="277" t="s">
        <v>1561</v>
      </c>
      <c r="F9341" s="279" t="s">
        <v>881</v>
      </c>
    </row>
    <row r="9342" spans="1:6" x14ac:dyDescent="0.3">
      <c r="A9342" s="264" t="str">
        <f t="shared" si="145"/>
        <v>GarlandME</v>
      </c>
      <c r="B9342" s="269">
        <v>4939</v>
      </c>
      <c r="C9342" s="270" t="s">
        <v>2128</v>
      </c>
      <c r="D9342" s="270" t="s">
        <v>1557</v>
      </c>
      <c r="E9342" s="277" t="s">
        <v>1561</v>
      </c>
      <c r="F9342" s="279" t="s">
        <v>881</v>
      </c>
    </row>
    <row r="9343" spans="1:6" x14ac:dyDescent="0.3">
      <c r="A9343" s="264" t="str">
        <f t="shared" si="145"/>
        <v>CharlestonME</v>
      </c>
      <c r="B9343" s="269">
        <v>4422</v>
      </c>
      <c r="C9343" s="270" t="s">
        <v>2377</v>
      </c>
      <c r="D9343" s="270" t="s">
        <v>1557</v>
      </c>
      <c r="E9343" s="277" t="s">
        <v>1561</v>
      </c>
      <c r="F9343" s="279" t="s">
        <v>881</v>
      </c>
    </row>
    <row r="9344" spans="1:6" x14ac:dyDescent="0.3">
      <c r="A9344" s="264" t="str">
        <f t="shared" si="145"/>
        <v>HarpswellME</v>
      </c>
      <c r="B9344" s="269">
        <v>4066</v>
      </c>
      <c r="C9344" s="270" t="s">
        <v>6521</v>
      </c>
      <c r="D9344" s="270" t="s">
        <v>1557</v>
      </c>
      <c r="E9344" s="277" t="s">
        <v>1565</v>
      </c>
      <c r="F9344" s="279" t="s">
        <v>881</v>
      </c>
    </row>
    <row r="9345" spans="1:6" x14ac:dyDescent="0.3">
      <c r="A9345" s="264" t="str">
        <f t="shared" si="145"/>
        <v>ExeterME</v>
      </c>
      <c r="B9345" s="269">
        <v>4435</v>
      </c>
      <c r="C9345" s="270" t="s">
        <v>2819</v>
      </c>
      <c r="D9345" s="270" t="s">
        <v>1557</v>
      </c>
      <c r="E9345" s="277" t="s">
        <v>1561</v>
      </c>
      <c r="F9345" s="279" t="s">
        <v>881</v>
      </c>
    </row>
    <row r="9346" spans="1:6" x14ac:dyDescent="0.3">
      <c r="A9346" s="264" t="str">
        <f t="shared" si="145"/>
        <v>BaldwinME</v>
      </c>
      <c r="B9346" s="269">
        <v>4091</v>
      </c>
      <c r="C9346" s="270" t="s">
        <v>5980</v>
      </c>
      <c r="D9346" s="270" t="s">
        <v>1557</v>
      </c>
      <c r="E9346" s="277" t="s">
        <v>1565</v>
      </c>
      <c r="F9346" s="279" t="s">
        <v>881</v>
      </c>
    </row>
    <row r="9347" spans="1:6" x14ac:dyDescent="0.3">
      <c r="A9347" s="264" t="str">
        <f t="shared" si="145"/>
        <v>LeeME</v>
      </c>
      <c r="B9347" s="269">
        <v>4455</v>
      </c>
      <c r="C9347" s="270" t="s">
        <v>5166</v>
      </c>
      <c r="D9347" s="270" t="s">
        <v>1557</v>
      </c>
      <c r="E9347" s="277" t="s">
        <v>1561</v>
      </c>
      <c r="F9347" s="279" t="s">
        <v>881</v>
      </c>
    </row>
    <row r="9348" spans="1:6" x14ac:dyDescent="0.3">
      <c r="A9348" s="264" t="str">
        <f t="shared" ref="A9348:A9411" si="146">CONCATENATE(C9348,D9348)</f>
        <v>Long IslandME</v>
      </c>
      <c r="B9348" s="269">
        <v>4050</v>
      </c>
      <c r="C9348" s="270" t="s">
        <v>6564</v>
      </c>
      <c r="D9348" s="270" t="s">
        <v>1557</v>
      </c>
      <c r="E9348" s="277" t="s">
        <v>1565</v>
      </c>
      <c r="F9348" s="279" t="s">
        <v>881</v>
      </c>
    </row>
    <row r="9349" spans="1:6" x14ac:dyDescent="0.3">
      <c r="A9349" s="264" t="str">
        <f t="shared" si="146"/>
        <v>MonmouthME</v>
      </c>
      <c r="B9349" s="269">
        <v>4265</v>
      </c>
      <c r="C9349" s="270" t="s">
        <v>4486</v>
      </c>
      <c r="D9349" s="270" t="s">
        <v>1557</v>
      </c>
      <c r="E9349" s="277" t="s">
        <v>1559</v>
      </c>
      <c r="F9349" s="279" t="s">
        <v>881</v>
      </c>
    </row>
    <row r="9350" spans="1:6" x14ac:dyDescent="0.3">
      <c r="A9350" s="264" t="str">
        <f t="shared" si="146"/>
        <v>MattawamkeagME</v>
      </c>
      <c r="B9350" s="269">
        <v>4459</v>
      </c>
      <c r="C9350" s="270" t="s">
        <v>6565</v>
      </c>
      <c r="D9350" s="270" t="s">
        <v>1557</v>
      </c>
      <c r="E9350" s="277" t="s">
        <v>1561</v>
      </c>
      <c r="F9350" s="279" t="s">
        <v>881</v>
      </c>
    </row>
    <row r="9351" spans="1:6" x14ac:dyDescent="0.3">
      <c r="A9351" s="264" t="str">
        <f t="shared" si="146"/>
        <v>SacoME</v>
      </c>
      <c r="B9351" s="269">
        <v>4063</v>
      </c>
      <c r="C9351" s="270" t="s">
        <v>6499</v>
      </c>
      <c r="D9351" s="270" t="s">
        <v>1557</v>
      </c>
      <c r="E9351" s="277" t="s">
        <v>1565</v>
      </c>
      <c r="F9351" s="279" t="s">
        <v>881</v>
      </c>
    </row>
    <row r="9352" spans="1:6" x14ac:dyDescent="0.3">
      <c r="A9352" s="264" t="str">
        <f t="shared" si="146"/>
        <v>MaxfieldME</v>
      </c>
      <c r="B9352" s="269">
        <v>4453</v>
      </c>
      <c r="C9352" s="270" t="s">
        <v>6566</v>
      </c>
      <c r="D9352" s="270" t="s">
        <v>1557</v>
      </c>
      <c r="E9352" s="277" t="s">
        <v>1561</v>
      </c>
      <c r="F9352" s="279" t="s">
        <v>881</v>
      </c>
    </row>
    <row r="9353" spans="1:6" x14ac:dyDescent="0.3">
      <c r="A9353" s="264" t="str">
        <f t="shared" si="146"/>
        <v>Chebeague IslandME</v>
      </c>
      <c r="B9353" s="269">
        <v>4017</v>
      </c>
      <c r="C9353" s="270" t="s">
        <v>6567</v>
      </c>
      <c r="D9353" s="270" t="s">
        <v>1557</v>
      </c>
      <c r="E9353" s="277" t="s">
        <v>1565</v>
      </c>
      <c r="F9353" s="279" t="s">
        <v>881</v>
      </c>
    </row>
    <row r="9354" spans="1:6" x14ac:dyDescent="0.3">
      <c r="A9354" s="264" t="str">
        <f t="shared" si="146"/>
        <v>ViennaME</v>
      </c>
      <c r="B9354" s="269">
        <v>4360</v>
      </c>
      <c r="C9354" s="270" t="s">
        <v>6436</v>
      </c>
      <c r="D9354" s="270" t="s">
        <v>1557</v>
      </c>
      <c r="E9354" s="277" t="s">
        <v>1559</v>
      </c>
      <c r="F9354" s="279" t="s">
        <v>881</v>
      </c>
    </row>
    <row r="9355" spans="1:6" x14ac:dyDescent="0.3">
      <c r="A9355" s="264" t="str">
        <f t="shared" si="146"/>
        <v>BiddefordME</v>
      </c>
      <c r="B9355" s="269">
        <v>4006</v>
      </c>
      <c r="C9355" s="270" t="s">
        <v>6498</v>
      </c>
      <c r="D9355" s="270" t="s">
        <v>1557</v>
      </c>
      <c r="E9355" s="277" t="s">
        <v>1565</v>
      </c>
      <c r="F9355" s="279" t="s">
        <v>881</v>
      </c>
    </row>
    <row r="9356" spans="1:6" x14ac:dyDescent="0.3">
      <c r="A9356" s="264" t="str">
        <f t="shared" si="146"/>
        <v>HarpswellME</v>
      </c>
      <c r="B9356" s="269">
        <v>4003</v>
      </c>
      <c r="C9356" s="270" t="s">
        <v>6521</v>
      </c>
      <c r="D9356" s="270" t="s">
        <v>1557</v>
      </c>
      <c r="E9356" s="277" t="s">
        <v>1565</v>
      </c>
      <c r="F9356" s="279" t="s">
        <v>881</v>
      </c>
    </row>
    <row r="9357" spans="1:6" x14ac:dyDescent="0.3">
      <c r="A9357" s="264" t="str">
        <f t="shared" si="146"/>
        <v>BaldwinME</v>
      </c>
      <c r="B9357" s="269">
        <v>4024</v>
      </c>
      <c r="C9357" s="270" t="s">
        <v>5980</v>
      </c>
      <c r="D9357" s="270" t="s">
        <v>1557</v>
      </c>
      <c r="E9357" s="277" t="s">
        <v>1565</v>
      </c>
      <c r="F9357" s="279" t="s">
        <v>881</v>
      </c>
    </row>
    <row r="9358" spans="1:6" x14ac:dyDescent="0.3">
      <c r="A9358" s="264" t="str">
        <f t="shared" si="146"/>
        <v>FreeportME</v>
      </c>
      <c r="B9358" s="269">
        <v>4078</v>
      </c>
      <c r="C9358" s="270" t="s">
        <v>1313</v>
      </c>
      <c r="D9358" s="270" t="s">
        <v>1557</v>
      </c>
      <c r="E9358" s="277" t="s">
        <v>1565</v>
      </c>
      <c r="F9358" s="279" t="s">
        <v>881</v>
      </c>
    </row>
    <row r="9359" spans="1:6" x14ac:dyDescent="0.3">
      <c r="A9359" s="264" t="str">
        <f t="shared" si="146"/>
        <v>NewfieldME</v>
      </c>
      <c r="B9359" s="269">
        <v>4056</v>
      </c>
      <c r="C9359" s="270" t="s">
        <v>6556</v>
      </c>
      <c r="D9359" s="270" t="s">
        <v>1557</v>
      </c>
      <c r="E9359" s="277" t="s">
        <v>1565</v>
      </c>
      <c r="F9359" s="279" t="s">
        <v>881</v>
      </c>
    </row>
    <row r="9360" spans="1:6" x14ac:dyDescent="0.3">
      <c r="A9360" s="264" t="str">
        <f t="shared" si="146"/>
        <v>PortlandME</v>
      </c>
      <c r="B9360" s="269">
        <v>4019</v>
      </c>
      <c r="C9360" s="270" t="s">
        <v>3489</v>
      </c>
      <c r="D9360" s="270" t="s">
        <v>1557</v>
      </c>
      <c r="E9360" s="277" t="s">
        <v>1565</v>
      </c>
      <c r="F9360" s="279" t="s">
        <v>881</v>
      </c>
    </row>
    <row r="9361" spans="1:6" x14ac:dyDescent="0.3">
      <c r="A9361" s="264" t="str">
        <f t="shared" si="146"/>
        <v>WindhamME</v>
      </c>
      <c r="B9361" s="269">
        <v>4082</v>
      </c>
      <c r="C9361" s="270" t="s">
        <v>3526</v>
      </c>
      <c r="D9361" s="270" t="s">
        <v>1557</v>
      </c>
      <c r="E9361" s="277" t="s">
        <v>1565</v>
      </c>
      <c r="F9361" s="279" t="s">
        <v>881</v>
      </c>
    </row>
    <row r="9362" spans="1:6" x14ac:dyDescent="0.3">
      <c r="A9362" s="264" t="str">
        <f t="shared" si="146"/>
        <v>PortlandME</v>
      </c>
      <c r="B9362" s="269">
        <v>4109</v>
      </c>
      <c r="C9362" s="270" t="s">
        <v>3489</v>
      </c>
      <c r="D9362" s="270" t="s">
        <v>1557</v>
      </c>
      <c r="E9362" s="277" t="s">
        <v>1565</v>
      </c>
      <c r="F9362" s="279" t="s">
        <v>881</v>
      </c>
    </row>
    <row r="9363" spans="1:6" x14ac:dyDescent="0.3">
      <c r="A9363" s="264" t="str">
        <f t="shared" si="146"/>
        <v>CumberlandME</v>
      </c>
      <c r="B9363" s="269">
        <v>4033</v>
      </c>
      <c r="C9363" s="270" t="s">
        <v>1549</v>
      </c>
      <c r="D9363" s="270" t="s">
        <v>1557</v>
      </c>
      <c r="E9363" s="277" t="s">
        <v>1565</v>
      </c>
      <c r="F9363" s="279" t="s">
        <v>881</v>
      </c>
    </row>
    <row r="9364" spans="1:6" x14ac:dyDescent="0.3">
      <c r="A9364" s="264" t="str">
        <f t="shared" si="146"/>
        <v>CumberlandME</v>
      </c>
      <c r="B9364" s="269">
        <v>4033</v>
      </c>
      <c r="C9364" s="270" t="s">
        <v>1549</v>
      </c>
      <c r="D9364" s="270" t="s">
        <v>1557</v>
      </c>
      <c r="E9364" s="277" t="s">
        <v>1565</v>
      </c>
      <c r="F9364" s="279" t="s">
        <v>881</v>
      </c>
    </row>
    <row r="9365" spans="1:6" x14ac:dyDescent="0.3">
      <c r="A9365" s="264" t="str">
        <f t="shared" si="146"/>
        <v>PortlandME</v>
      </c>
      <c r="B9365" s="269">
        <v>4109</v>
      </c>
      <c r="C9365" s="270" t="s">
        <v>3489</v>
      </c>
      <c r="D9365" s="270" t="s">
        <v>1557</v>
      </c>
      <c r="E9365" s="277" t="s">
        <v>1565</v>
      </c>
      <c r="F9365" s="279" t="s">
        <v>881</v>
      </c>
    </row>
    <row r="9366" spans="1:6" x14ac:dyDescent="0.3">
      <c r="A9366" s="264" t="str">
        <f t="shared" si="146"/>
        <v>YpsilantiMI</v>
      </c>
      <c r="B9366" s="269">
        <v>48197</v>
      </c>
      <c r="C9366" s="270" t="s">
        <v>6568</v>
      </c>
      <c r="D9366" s="270" t="s">
        <v>1567</v>
      </c>
      <c r="E9366" s="277" t="s">
        <v>1573</v>
      </c>
      <c r="F9366" s="279" t="s">
        <v>881</v>
      </c>
    </row>
    <row r="9367" spans="1:6" x14ac:dyDescent="0.3">
      <c r="A9367" s="264" t="str">
        <f t="shared" si="146"/>
        <v>TaylorMI</v>
      </c>
      <c r="B9367" s="269">
        <v>48180</v>
      </c>
      <c r="C9367" s="270" t="s">
        <v>1883</v>
      </c>
      <c r="D9367" s="270" t="s">
        <v>1567</v>
      </c>
      <c r="E9367" s="277" t="s">
        <v>924</v>
      </c>
      <c r="F9367" s="279" t="s">
        <v>881</v>
      </c>
    </row>
    <row r="9368" spans="1:6" x14ac:dyDescent="0.3">
      <c r="A9368" s="264" t="str">
        <f t="shared" si="146"/>
        <v>Ann ArborMI</v>
      </c>
      <c r="B9368" s="269">
        <v>48103</v>
      </c>
      <c r="C9368" s="270" t="s">
        <v>1573</v>
      </c>
      <c r="D9368" s="270" t="s">
        <v>1567</v>
      </c>
      <c r="E9368" s="277" t="s">
        <v>1573</v>
      </c>
      <c r="F9368" s="279" t="s">
        <v>881</v>
      </c>
    </row>
    <row r="9369" spans="1:6" x14ac:dyDescent="0.3">
      <c r="A9369" s="264" t="str">
        <f t="shared" si="146"/>
        <v>WestlandMI</v>
      </c>
      <c r="B9369" s="269">
        <v>48185</v>
      </c>
      <c r="C9369" s="270" t="s">
        <v>6569</v>
      </c>
      <c r="D9369" s="270" t="s">
        <v>1567</v>
      </c>
      <c r="E9369" s="277" t="s">
        <v>924</v>
      </c>
      <c r="F9369" s="279" t="s">
        <v>881</v>
      </c>
    </row>
    <row r="9370" spans="1:6" x14ac:dyDescent="0.3">
      <c r="A9370" s="264" t="str">
        <f t="shared" si="146"/>
        <v>East LansingMI</v>
      </c>
      <c r="B9370" s="269">
        <v>48823</v>
      </c>
      <c r="C9370" s="270" t="s">
        <v>6570</v>
      </c>
      <c r="D9370" s="270" t="s">
        <v>1567</v>
      </c>
      <c r="E9370" s="277" t="s">
        <v>1599</v>
      </c>
      <c r="F9370" s="279" t="s">
        <v>881</v>
      </c>
    </row>
    <row r="9371" spans="1:6" x14ac:dyDescent="0.3">
      <c r="A9371" s="264" t="str">
        <f t="shared" si="146"/>
        <v>Grand BlancMI</v>
      </c>
      <c r="B9371" s="269">
        <v>48439</v>
      </c>
      <c r="C9371" s="270" t="s">
        <v>6571</v>
      </c>
      <c r="D9371" s="270" t="s">
        <v>1567</v>
      </c>
      <c r="E9371" s="277" t="s">
        <v>1584</v>
      </c>
      <c r="F9371" s="279" t="s">
        <v>881</v>
      </c>
    </row>
    <row r="9372" spans="1:6" x14ac:dyDescent="0.3">
      <c r="A9372" s="264" t="str">
        <f t="shared" si="146"/>
        <v>ClintonMI</v>
      </c>
      <c r="B9372" s="269">
        <v>48038</v>
      </c>
      <c r="C9372" s="270" t="s">
        <v>1227</v>
      </c>
      <c r="D9372" s="270" t="s">
        <v>1567</v>
      </c>
      <c r="E9372" s="277" t="s">
        <v>924</v>
      </c>
      <c r="F9372" s="279" t="s">
        <v>881</v>
      </c>
    </row>
    <row r="9373" spans="1:6" x14ac:dyDescent="0.3">
      <c r="A9373" s="264" t="str">
        <f t="shared" si="146"/>
        <v>RosevilleMI</v>
      </c>
      <c r="B9373" s="269">
        <v>48066</v>
      </c>
      <c r="C9373" s="270" t="s">
        <v>2479</v>
      </c>
      <c r="D9373" s="270" t="s">
        <v>1567</v>
      </c>
      <c r="E9373" s="277" t="s">
        <v>924</v>
      </c>
      <c r="F9373" s="279" t="s">
        <v>881</v>
      </c>
    </row>
    <row r="9374" spans="1:6" x14ac:dyDescent="0.3">
      <c r="A9374" s="264" t="str">
        <f t="shared" si="146"/>
        <v>CantonMI</v>
      </c>
      <c r="B9374" s="269">
        <v>48187</v>
      </c>
      <c r="C9374" s="270" t="s">
        <v>1294</v>
      </c>
      <c r="D9374" s="270" t="s">
        <v>1567</v>
      </c>
      <c r="E9374" s="277" t="s">
        <v>924</v>
      </c>
      <c r="F9374" s="279" t="s">
        <v>881</v>
      </c>
    </row>
    <row r="9375" spans="1:6" x14ac:dyDescent="0.3">
      <c r="A9375" s="264" t="str">
        <f t="shared" si="146"/>
        <v>DetroitMI</v>
      </c>
      <c r="B9375" s="269">
        <v>48228</v>
      </c>
      <c r="C9375" s="270" t="s">
        <v>6572</v>
      </c>
      <c r="D9375" s="270" t="s">
        <v>1567</v>
      </c>
      <c r="E9375" s="277" t="s">
        <v>924</v>
      </c>
      <c r="F9375" s="279" t="s">
        <v>881</v>
      </c>
    </row>
    <row r="9376" spans="1:6" x14ac:dyDescent="0.3">
      <c r="A9376" s="264" t="str">
        <f t="shared" si="146"/>
        <v>MacombMI</v>
      </c>
      <c r="B9376" s="269">
        <v>48044</v>
      </c>
      <c r="C9376" s="270" t="s">
        <v>1320</v>
      </c>
      <c r="D9376" s="270" t="s">
        <v>1567</v>
      </c>
      <c r="E9376" s="277" t="s">
        <v>924</v>
      </c>
      <c r="F9376" s="279" t="s">
        <v>881</v>
      </c>
    </row>
    <row r="9377" spans="1:6" x14ac:dyDescent="0.3">
      <c r="A9377" s="264" t="str">
        <f t="shared" si="146"/>
        <v>OshtemoMI</v>
      </c>
      <c r="B9377" s="269">
        <v>49009</v>
      </c>
      <c r="C9377" s="270" t="s">
        <v>6573</v>
      </c>
      <c r="D9377" s="270" t="s">
        <v>1567</v>
      </c>
      <c r="E9377" s="277" t="s">
        <v>1598</v>
      </c>
      <c r="F9377" s="279" t="s">
        <v>881</v>
      </c>
    </row>
    <row r="9378" spans="1:6" x14ac:dyDescent="0.3">
      <c r="A9378" s="264" t="str">
        <f t="shared" si="146"/>
        <v>Rochester HillsMI</v>
      </c>
      <c r="B9378" s="269">
        <v>48307</v>
      </c>
      <c r="C9378" s="270" t="s">
        <v>6574</v>
      </c>
      <c r="D9378" s="270" t="s">
        <v>1567</v>
      </c>
      <c r="E9378" s="277" t="s">
        <v>924</v>
      </c>
      <c r="F9378" s="279" t="s">
        <v>881</v>
      </c>
    </row>
    <row r="9379" spans="1:6" x14ac:dyDescent="0.3">
      <c r="A9379" s="264" t="str">
        <f t="shared" si="146"/>
        <v>DetroitMI</v>
      </c>
      <c r="B9379" s="269">
        <v>48219</v>
      </c>
      <c r="C9379" s="270" t="s">
        <v>6572</v>
      </c>
      <c r="D9379" s="270" t="s">
        <v>1567</v>
      </c>
      <c r="E9379" s="277" t="s">
        <v>924</v>
      </c>
      <c r="F9379" s="279" t="s">
        <v>881</v>
      </c>
    </row>
    <row r="9380" spans="1:6" x14ac:dyDescent="0.3">
      <c r="A9380" s="264" t="str">
        <f t="shared" si="146"/>
        <v>DetroitMI</v>
      </c>
      <c r="B9380" s="269">
        <v>48235</v>
      </c>
      <c r="C9380" s="270" t="s">
        <v>6572</v>
      </c>
      <c r="D9380" s="270" t="s">
        <v>1567</v>
      </c>
      <c r="E9380" s="277" t="s">
        <v>924</v>
      </c>
      <c r="F9380" s="279" t="s">
        <v>881</v>
      </c>
    </row>
    <row r="9381" spans="1:6" x14ac:dyDescent="0.3">
      <c r="A9381" s="264" t="str">
        <f t="shared" si="146"/>
        <v>TrentonMI</v>
      </c>
      <c r="B9381" s="269">
        <v>48183</v>
      </c>
      <c r="C9381" s="270" t="s">
        <v>1838</v>
      </c>
      <c r="D9381" s="270" t="s">
        <v>1567</v>
      </c>
      <c r="E9381" s="277" t="s">
        <v>924</v>
      </c>
      <c r="F9381" s="279" t="s">
        <v>881</v>
      </c>
    </row>
    <row r="9382" spans="1:6" x14ac:dyDescent="0.3">
      <c r="A9382" s="264" t="str">
        <f t="shared" si="146"/>
        <v>Van BurenMI</v>
      </c>
      <c r="B9382" s="269">
        <v>48111</v>
      </c>
      <c r="C9382" s="270" t="s">
        <v>1709</v>
      </c>
      <c r="D9382" s="270" t="s">
        <v>1567</v>
      </c>
      <c r="E9382" s="277" t="s">
        <v>924</v>
      </c>
      <c r="F9382" s="279" t="s">
        <v>881</v>
      </c>
    </row>
    <row r="9383" spans="1:6" x14ac:dyDescent="0.3">
      <c r="A9383" s="264" t="str">
        <f t="shared" si="146"/>
        <v>Mount PleasantMI</v>
      </c>
      <c r="B9383" s="269">
        <v>48858</v>
      </c>
      <c r="C9383" s="270" t="s">
        <v>1610</v>
      </c>
      <c r="D9383" s="270" t="s">
        <v>1567</v>
      </c>
      <c r="E9383" s="277" t="s">
        <v>1610</v>
      </c>
      <c r="F9383" s="279" t="s">
        <v>881</v>
      </c>
    </row>
    <row r="9384" spans="1:6" x14ac:dyDescent="0.3">
      <c r="A9384" s="264" t="str">
        <f t="shared" si="146"/>
        <v>PlymouthMI</v>
      </c>
      <c r="B9384" s="269">
        <v>48170</v>
      </c>
      <c r="C9384" s="270" t="s">
        <v>1391</v>
      </c>
      <c r="D9384" s="270" t="s">
        <v>1567</v>
      </c>
      <c r="E9384" s="277" t="s">
        <v>924</v>
      </c>
      <c r="F9384" s="279" t="s">
        <v>881</v>
      </c>
    </row>
    <row r="9385" spans="1:6" x14ac:dyDescent="0.3">
      <c r="A9385" s="264" t="str">
        <f t="shared" si="146"/>
        <v>HowellMI</v>
      </c>
      <c r="B9385" s="269">
        <v>48843</v>
      </c>
      <c r="C9385" s="270" t="s">
        <v>6575</v>
      </c>
      <c r="D9385" s="270" t="s">
        <v>1567</v>
      </c>
      <c r="E9385" s="277" t="s">
        <v>924</v>
      </c>
      <c r="F9385" s="279" t="s">
        <v>881</v>
      </c>
    </row>
    <row r="9386" spans="1:6" x14ac:dyDescent="0.3">
      <c r="A9386" s="264" t="str">
        <f t="shared" si="146"/>
        <v>HollandMI</v>
      </c>
      <c r="B9386" s="269">
        <v>49424</v>
      </c>
      <c r="C9386" s="270" t="s">
        <v>1590</v>
      </c>
      <c r="D9386" s="270" t="s">
        <v>1567</v>
      </c>
      <c r="E9386" s="277" t="s">
        <v>1586</v>
      </c>
      <c r="F9386" s="279" t="s">
        <v>881</v>
      </c>
    </row>
    <row r="9387" spans="1:6" x14ac:dyDescent="0.3">
      <c r="A9387" s="264" t="str">
        <f t="shared" si="146"/>
        <v>HollandMI</v>
      </c>
      <c r="B9387" s="269">
        <v>49423</v>
      </c>
      <c r="C9387" s="270" t="s">
        <v>1590</v>
      </c>
      <c r="D9387" s="270" t="s">
        <v>1567</v>
      </c>
      <c r="E9387" s="277" t="s">
        <v>1586</v>
      </c>
      <c r="F9387" s="279" t="s">
        <v>881</v>
      </c>
    </row>
    <row r="9388" spans="1:6" x14ac:dyDescent="0.3">
      <c r="A9388" s="264" t="str">
        <f t="shared" si="146"/>
        <v>Bangor TownshipMI</v>
      </c>
      <c r="B9388" s="269">
        <v>48706</v>
      </c>
      <c r="C9388" s="270" t="s">
        <v>6576</v>
      </c>
      <c r="D9388" s="270" t="s">
        <v>1567</v>
      </c>
      <c r="E9388" s="277" t="s">
        <v>1575</v>
      </c>
      <c r="F9388" s="279" t="s">
        <v>881</v>
      </c>
    </row>
    <row r="9389" spans="1:6" x14ac:dyDescent="0.3">
      <c r="A9389" s="264" t="str">
        <f t="shared" si="146"/>
        <v>Ann ArborMI</v>
      </c>
      <c r="B9389" s="269">
        <v>48104</v>
      </c>
      <c r="C9389" s="270" t="s">
        <v>1573</v>
      </c>
      <c r="D9389" s="270" t="s">
        <v>1567</v>
      </c>
      <c r="E9389" s="277" t="s">
        <v>1573</v>
      </c>
      <c r="F9389" s="279" t="s">
        <v>881</v>
      </c>
    </row>
    <row r="9390" spans="1:6" x14ac:dyDescent="0.3">
      <c r="A9390" s="264" t="str">
        <f t="shared" si="146"/>
        <v>SuperiorMI</v>
      </c>
      <c r="B9390" s="269">
        <v>48198</v>
      </c>
      <c r="C9390" s="270" t="s">
        <v>143</v>
      </c>
      <c r="D9390" s="270" t="s">
        <v>1567</v>
      </c>
      <c r="E9390" s="277" t="s">
        <v>1573</v>
      </c>
      <c r="F9390" s="279" t="s">
        <v>881</v>
      </c>
    </row>
    <row r="9391" spans="1:6" x14ac:dyDescent="0.3">
      <c r="A9391" s="264" t="str">
        <f t="shared" si="146"/>
        <v>Royal OakMI</v>
      </c>
      <c r="B9391" s="269">
        <v>48073</v>
      </c>
      <c r="C9391" s="270" t="s">
        <v>6432</v>
      </c>
      <c r="D9391" s="270" t="s">
        <v>1567</v>
      </c>
      <c r="E9391" s="277" t="s">
        <v>924</v>
      </c>
      <c r="F9391" s="279" t="s">
        <v>881</v>
      </c>
    </row>
    <row r="9392" spans="1:6" x14ac:dyDescent="0.3">
      <c r="A9392" s="264" t="str">
        <f t="shared" si="146"/>
        <v>JacksonMI</v>
      </c>
      <c r="B9392" s="269">
        <v>49201</v>
      </c>
      <c r="C9392" s="270" t="s">
        <v>1273</v>
      </c>
      <c r="D9392" s="270" t="s">
        <v>1567</v>
      </c>
      <c r="E9392" s="277" t="s">
        <v>1273</v>
      </c>
      <c r="F9392" s="279" t="s">
        <v>881</v>
      </c>
    </row>
    <row r="9393" spans="1:6" x14ac:dyDescent="0.3">
      <c r="A9393" s="264" t="str">
        <f t="shared" si="146"/>
        <v>LansingMI</v>
      </c>
      <c r="B9393" s="269">
        <v>48911</v>
      </c>
      <c r="C9393" s="270" t="s">
        <v>4706</v>
      </c>
      <c r="D9393" s="270" t="s">
        <v>1567</v>
      </c>
      <c r="E9393" s="277" t="s">
        <v>1599</v>
      </c>
      <c r="F9393" s="279" t="s">
        <v>881</v>
      </c>
    </row>
    <row r="9394" spans="1:6" x14ac:dyDescent="0.3">
      <c r="A9394" s="264" t="str">
        <f t="shared" si="146"/>
        <v>Port HuronMI</v>
      </c>
      <c r="B9394" s="269">
        <v>48060</v>
      </c>
      <c r="C9394" s="270" t="s">
        <v>6577</v>
      </c>
      <c r="D9394" s="270" t="s">
        <v>1567</v>
      </c>
      <c r="E9394" s="277" t="s">
        <v>924</v>
      </c>
      <c r="F9394" s="279" t="s">
        <v>881</v>
      </c>
    </row>
    <row r="9395" spans="1:6" x14ac:dyDescent="0.3">
      <c r="A9395" s="264" t="str">
        <f t="shared" si="146"/>
        <v>MuskegonMI</v>
      </c>
      <c r="B9395" s="269">
        <v>49442</v>
      </c>
      <c r="C9395" s="270" t="s">
        <v>1612</v>
      </c>
      <c r="D9395" s="270" t="s">
        <v>1567</v>
      </c>
      <c r="E9395" s="277" t="s">
        <v>1612</v>
      </c>
      <c r="F9395" s="279" t="s">
        <v>881</v>
      </c>
    </row>
    <row r="9396" spans="1:6" x14ac:dyDescent="0.3">
      <c r="A9396" s="264" t="str">
        <f t="shared" si="146"/>
        <v>Grand RapidsMI</v>
      </c>
      <c r="B9396" s="269">
        <v>49504</v>
      </c>
      <c r="C9396" s="270" t="s">
        <v>1642</v>
      </c>
      <c r="D9396" s="270" t="s">
        <v>1567</v>
      </c>
      <c r="E9396" s="277" t="s">
        <v>1586</v>
      </c>
      <c r="F9396" s="279" t="s">
        <v>881</v>
      </c>
    </row>
    <row r="9397" spans="1:6" x14ac:dyDescent="0.3">
      <c r="A9397" s="264" t="str">
        <f t="shared" si="146"/>
        <v>CantonMI</v>
      </c>
      <c r="B9397" s="269">
        <v>48188</v>
      </c>
      <c r="C9397" s="270" t="s">
        <v>1294</v>
      </c>
      <c r="D9397" s="270" t="s">
        <v>1567</v>
      </c>
      <c r="E9397" s="277" t="s">
        <v>924</v>
      </c>
      <c r="F9397" s="279" t="s">
        <v>881</v>
      </c>
    </row>
    <row r="9398" spans="1:6" x14ac:dyDescent="0.3">
      <c r="A9398" s="264" t="str">
        <f t="shared" si="146"/>
        <v>Norton ShoresMI</v>
      </c>
      <c r="B9398" s="269">
        <v>49441</v>
      </c>
      <c r="C9398" s="270" t="s">
        <v>6578</v>
      </c>
      <c r="D9398" s="270" t="s">
        <v>1567</v>
      </c>
      <c r="E9398" s="277" t="s">
        <v>1612</v>
      </c>
      <c r="F9398" s="279" t="s">
        <v>881</v>
      </c>
    </row>
    <row r="9399" spans="1:6" x14ac:dyDescent="0.3">
      <c r="A9399" s="264" t="str">
        <f t="shared" si="146"/>
        <v>FentonMI</v>
      </c>
      <c r="B9399" s="269">
        <v>48430</v>
      </c>
      <c r="C9399" s="270" t="s">
        <v>5216</v>
      </c>
      <c r="D9399" s="270" t="s">
        <v>1567</v>
      </c>
      <c r="E9399" s="277" t="s">
        <v>1584</v>
      </c>
      <c r="F9399" s="279" t="s">
        <v>881</v>
      </c>
    </row>
    <row r="9400" spans="1:6" x14ac:dyDescent="0.3">
      <c r="A9400" s="264" t="str">
        <f t="shared" si="146"/>
        <v>Grand RapidsMI</v>
      </c>
      <c r="B9400" s="269">
        <v>49503</v>
      </c>
      <c r="C9400" s="270" t="s">
        <v>1642</v>
      </c>
      <c r="D9400" s="270" t="s">
        <v>1567</v>
      </c>
      <c r="E9400" s="277" t="s">
        <v>1586</v>
      </c>
      <c r="F9400" s="279" t="s">
        <v>881</v>
      </c>
    </row>
    <row r="9401" spans="1:6" x14ac:dyDescent="0.3">
      <c r="A9401" s="264" t="str">
        <f t="shared" si="146"/>
        <v>Lincoln ParkMI</v>
      </c>
      <c r="B9401" s="269">
        <v>48146</v>
      </c>
      <c r="C9401" s="270" t="s">
        <v>6579</v>
      </c>
      <c r="D9401" s="270" t="s">
        <v>1567</v>
      </c>
      <c r="E9401" s="277" t="s">
        <v>924</v>
      </c>
      <c r="F9401" s="279" t="s">
        <v>881</v>
      </c>
    </row>
    <row r="9402" spans="1:6" x14ac:dyDescent="0.3">
      <c r="A9402" s="264" t="str">
        <f t="shared" si="146"/>
        <v>LansingMI</v>
      </c>
      <c r="B9402" s="269">
        <v>48910</v>
      </c>
      <c r="C9402" s="270" t="s">
        <v>4706</v>
      </c>
      <c r="D9402" s="270" t="s">
        <v>1567</v>
      </c>
      <c r="E9402" s="277" t="s">
        <v>1599</v>
      </c>
      <c r="F9402" s="279" t="s">
        <v>881</v>
      </c>
    </row>
    <row r="9403" spans="1:6" x14ac:dyDescent="0.3">
      <c r="A9403" s="264" t="str">
        <f t="shared" si="146"/>
        <v>ChesterfieldMI</v>
      </c>
      <c r="B9403" s="269">
        <v>48047</v>
      </c>
      <c r="C9403" s="270" t="s">
        <v>5183</v>
      </c>
      <c r="D9403" s="270" t="s">
        <v>1567</v>
      </c>
      <c r="E9403" s="277" t="s">
        <v>924</v>
      </c>
      <c r="F9403" s="279" t="s">
        <v>881</v>
      </c>
    </row>
    <row r="9404" spans="1:6" x14ac:dyDescent="0.3">
      <c r="A9404" s="264" t="str">
        <f t="shared" si="146"/>
        <v>Ann ArborMI</v>
      </c>
      <c r="B9404" s="269">
        <v>48105</v>
      </c>
      <c r="C9404" s="270" t="s">
        <v>1573</v>
      </c>
      <c r="D9404" s="270" t="s">
        <v>1567</v>
      </c>
      <c r="E9404" s="277" t="s">
        <v>1573</v>
      </c>
      <c r="F9404" s="279" t="s">
        <v>881</v>
      </c>
    </row>
    <row r="9405" spans="1:6" x14ac:dyDescent="0.3">
      <c r="A9405" s="264" t="str">
        <f t="shared" si="146"/>
        <v>NilesMI</v>
      </c>
      <c r="B9405" s="269">
        <v>49120</v>
      </c>
      <c r="C9405" s="270" t="s">
        <v>4700</v>
      </c>
      <c r="D9405" s="270" t="s">
        <v>1567</v>
      </c>
      <c r="E9405" s="277" t="s">
        <v>1614</v>
      </c>
      <c r="F9405" s="279" t="s">
        <v>881</v>
      </c>
    </row>
    <row r="9406" spans="1:6" x14ac:dyDescent="0.3">
      <c r="A9406" s="264" t="str">
        <f t="shared" si="146"/>
        <v>JacksonMI</v>
      </c>
      <c r="B9406" s="269">
        <v>49203</v>
      </c>
      <c r="C9406" s="270" t="s">
        <v>1273</v>
      </c>
      <c r="D9406" s="270" t="s">
        <v>1567</v>
      </c>
      <c r="E9406" s="277" t="s">
        <v>1273</v>
      </c>
      <c r="F9406" s="279" t="s">
        <v>881</v>
      </c>
    </row>
    <row r="9407" spans="1:6" x14ac:dyDescent="0.3">
      <c r="A9407" s="264" t="str">
        <f t="shared" si="146"/>
        <v>AdrianMI</v>
      </c>
      <c r="B9407" s="269">
        <v>49221</v>
      </c>
      <c r="C9407" s="270" t="s">
        <v>1568</v>
      </c>
      <c r="D9407" s="270" t="s">
        <v>1567</v>
      </c>
      <c r="E9407" s="277" t="s">
        <v>1568</v>
      </c>
      <c r="F9407" s="279" t="s">
        <v>881</v>
      </c>
    </row>
    <row r="9408" spans="1:6" x14ac:dyDescent="0.3">
      <c r="A9408" s="264" t="str">
        <f t="shared" si="146"/>
        <v>KentwoodMI</v>
      </c>
      <c r="B9408" s="269">
        <v>49508</v>
      </c>
      <c r="C9408" s="270" t="s">
        <v>5871</v>
      </c>
      <c r="D9408" s="270" t="s">
        <v>1567</v>
      </c>
      <c r="E9408" s="277" t="s">
        <v>1586</v>
      </c>
      <c r="F9408" s="279" t="s">
        <v>881</v>
      </c>
    </row>
    <row r="9409" spans="1:6" x14ac:dyDescent="0.3">
      <c r="A9409" s="264" t="str">
        <f t="shared" si="146"/>
        <v>DetroitMI</v>
      </c>
      <c r="B9409" s="269">
        <v>48227</v>
      </c>
      <c r="C9409" s="270" t="s">
        <v>6572</v>
      </c>
      <c r="D9409" s="270" t="s">
        <v>1567</v>
      </c>
      <c r="E9409" s="277" t="s">
        <v>924</v>
      </c>
      <c r="F9409" s="279" t="s">
        <v>881</v>
      </c>
    </row>
    <row r="9410" spans="1:6" x14ac:dyDescent="0.3">
      <c r="A9410" s="264" t="str">
        <f t="shared" si="146"/>
        <v>Sterling HeightsMI</v>
      </c>
      <c r="B9410" s="269">
        <v>48310</v>
      </c>
      <c r="C9410" s="270" t="s">
        <v>6580</v>
      </c>
      <c r="D9410" s="270" t="s">
        <v>1567</v>
      </c>
      <c r="E9410" s="277" t="s">
        <v>924</v>
      </c>
      <c r="F9410" s="279" t="s">
        <v>881</v>
      </c>
    </row>
    <row r="9411" spans="1:6" x14ac:dyDescent="0.3">
      <c r="A9411" s="264" t="str">
        <f t="shared" si="146"/>
        <v>LansingMI</v>
      </c>
      <c r="B9411" s="269">
        <v>48917</v>
      </c>
      <c r="C9411" s="270" t="s">
        <v>4706</v>
      </c>
      <c r="D9411" s="270" t="s">
        <v>1567</v>
      </c>
      <c r="E9411" s="277" t="s">
        <v>1599</v>
      </c>
      <c r="F9411" s="279" t="s">
        <v>881</v>
      </c>
    </row>
    <row r="9412" spans="1:6" x14ac:dyDescent="0.3">
      <c r="A9412" s="264" t="str">
        <f t="shared" ref="A9412:A9475" si="147">CONCATENATE(C9412,D9412)</f>
        <v>DearbornMI</v>
      </c>
      <c r="B9412" s="269">
        <v>48126</v>
      </c>
      <c r="C9412" s="270" t="s">
        <v>6581</v>
      </c>
      <c r="D9412" s="270" t="s">
        <v>1567</v>
      </c>
      <c r="E9412" s="277" t="s">
        <v>924</v>
      </c>
      <c r="F9412" s="279" t="s">
        <v>881</v>
      </c>
    </row>
    <row r="9413" spans="1:6" x14ac:dyDescent="0.3">
      <c r="A9413" s="264" t="str">
        <f t="shared" si="147"/>
        <v>LivoniaMI</v>
      </c>
      <c r="B9413" s="269">
        <v>48154</v>
      </c>
      <c r="C9413" s="270" t="s">
        <v>5977</v>
      </c>
      <c r="D9413" s="270" t="s">
        <v>1567</v>
      </c>
      <c r="E9413" s="277" t="s">
        <v>924</v>
      </c>
      <c r="F9413" s="279" t="s">
        <v>881</v>
      </c>
    </row>
    <row r="9414" spans="1:6" x14ac:dyDescent="0.3">
      <c r="A9414" s="264" t="str">
        <f t="shared" si="147"/>
        <v>DavisonMI</v>
      </c>
      <c r="B9414" s="269">
        <v>48423</v>
      </c>
      <c r="C9414" s="270" t="s">
        <v>6582</v>
      </c>
      <c r="D9414" s="270" t="s">
        <v>1567</v>
      </c>
      <c r="E9414" s="277" t="s">
        <v>1584</v>
      </c>
      <c r="F9414" s="279" t="s">
        <v>881</v>
      </c>
    </row>
    <row r="9415" spans="1:6" x14ac:dyDescent="0.3">
      <c r="A9415" s="264" t="str">
        <f t="shared" si="147"/>
        <v>ClintonMI</v>
      </c>
      <c r="B9415" s="269">
        <v>48035</v>
      </c>
      <c r="C9415" s="270" t="s">
        <v>1227</v>
      </c>
      <c r="D9415" s="270" t="s">
        <v>1567</v>
      </c>
      <c r="E9415" s="277" t="s">
        <v>924</v>
      </c>
      <c r="F9415" s="279" t="s">
        <v>881</v>
      </c>
    </row>
    <row r="9416" spans="1:6" x14ac:dyDescent="0.3">
      <c r="A9416" s="264" t="str">
        <f t="shared" si="147"/>
        <v>RedfordMI</v>
      </c>
      <c r="B9416" s="269">
        <v>48239</v>
      </c>
      <c r="C9416" s="270" t="s">
        <v>6583</v>
      </c>
      <c r="D9416" s="270" t="s">
        <v>1567</v>
      </c>
      <c r="E9416" s="277" t="s">
        <v>924</v>
      </c>
      <c r="F9416" s="279" t="s">
        <v>881</v>
      </c>
    </row>
    <row r="9417" spans="1:6" x14ac:dyDescent="0.3">
      <c r="A9417" s="264" t="str">
        <f t="shared" si="147"/>
        <v>Dearborn HeightsMI</v>
      </c>
      <c r="B9417" s="269">
        <v>48127</v>
      </c>
      <c r="C9417" s="270" t="s">
        <v>6584</v>
      </c>
      <c r="D9417" s="270" t="s">
        <v>1567</v>
      </c>
      <c r="E9417" s="277" t="s">
        <v>924</v>
      </c>
      <c r="F9417" s="279" t="s">
        <v>881</v>
      </c>
    </row>
    <row r="9418" spans="1:6" x14ac:dyDescent="0.3">
      <c r="A9418" s="264" t="str">
        <f t="shared" si="147"/>
        <v>DetroitMI</v>
      </c>
      <c r="B9418" s="269">
        <v>48221</v>
      </c>
      <c r="C9418" s="270" t="s">
        <v>6572</v>
      </c>
      <c r="D9418" s="270" t="s">
        <v>1567</v>
      </c>
      <c r="E9418" s="277" t="s">
        <v>924</v>
      </c>
      <c r="F9418" s="279" t="s">
        <v>881</v>
      </c>
    </row>
    <row r="9419" spans="1:6" x14ac:dyDescent="0.3">
      <c r="A9419" s="264" t="str">
        <f t="shared" si="147"/>
        <v>DetroitMI</v>
      </c>
      <c r="B9419" s="269">
        <v>48224</v>
      </c>
      <c r="C9419" s="270" t="s">
        <v>6572</v>
      </c>
      <c r="D9419" s="270" t="s">
        <v>1567</v>
      </c>
      <c r="E9419" s="277" t="s">
        <v>924</v>
      </c>
      <c r="F9419" s="279" t="s">
        <v>881</v>
      </c>
    </row>
    <row r="9420" spans="1:6" x14ac:dyDescent="0.3">
      <c r="A9420" s="264" t="str">
        <f t="shared" si="147"/>
        <v>SaginawMI</v>
      </c>
      <c r="B9420" s="269">
        <v>48601</v>
      </c>
      <c r="C9420" s="270" t="s">
        <v>1618</v>
      </c>
      <c r="D9420" s="270" t="s">
        <v>1567</v>
      </c>
      <c r="E9420" s="277" t="s">
        <v>1618</v>
      </c>
      <c r="F9420" s="279" t="s">
        <v>881</v>
      </c>
    </row>
    <row r="9421" spans="1:6" x14ac:dyDescent="0.3">
      <c r="A9421" s="264" t="str">
        <f t="shared" si="147"/>
        <v>WestlandMI</v>
      </c>
      <c r="B9421" s="269">
        <v>48186</v>
      </c>
      <c r="C9421" s="270" t="s">
        <v>6569</v>
      </c>
      <c r="D9421" s="270" t="s">
        <v>1567</v>
      </c>
      <c r="E9421" s="277" t="s">
        <v>924</v>
      </c>
      <c r="F9421" s="279" t="s">
        <v>881</v>
      </c>
    </row>
    <row r="9422" spans="1:6" x14ac:dyDescent="0.3">
      <c r="A9422" s="264" t="str">
        <f t="shared" si="147"/>
        <v>MarquetteMI</v>
      </c>
      <c r="B9422" s="269">
        <v>49855</v>
      </c>
      <c r="C9422" s="270" t="s">
        <v>1605</v>
      </c>
      <c r="D9422" s="270" t="s">
        <v>1567</v>
      </c>
      <c r="E9422" s="277" t="s">
        <v>1605</v>
      </c>
      <c r="F9422" s="279" t="s">
        <v>881</v>
      </c>
    </row>
    <row r="9423" spans="1:6" x14ac:dyDescent="0.3">
      <c r="A9423" s="264" t="str">
        <f t="shared" si="147"/>
        <v>DearbornMI</v>
      </c>
      <c r="B9423" s="269">
        <v>48124</v>
      </c>
      <c r="C9423" s="270" t="s">
        <v>6581</v>
      </c>
      <c r="D9423" s="270" t="s">
        <v>1567</v>
      </c>
      <c r="E9423" s="277" t="s">
        <v>924</v>
      </c>
      <c r="F9423" s="279" t="s">
        <v>881</v>
      </c>
    </row>
    <row r="9424" spans="1:6" x14ac:dyDescent="0.3">
      <c r="A9424" s="264" t="str">
        <f t="shared" si="147"/>
        <v>South LyonMI</v>
      </c>
      <c r="B9424" s="269">
        <v>48178</v>
      </c>
      <c r="C9424" s="270" t="s">
        <v>6585</v>
      </c>
      <c r="D9424" s="270" t="s">
        <v>1567</v>
      </c>
      <c r="E9424" s="277" t="s">
        <v>924</v>
      </c>
      <c r="F9424" s="279" t="s">
        <v>881</v>
      </c>
    </row>
    <row r="9425" spans="1:6" x14ac:dyDescent="0.3">
      <c r="A9425" s="264" t="str">
        <f t="shared" si="147"/>
        <v>Sterling HeightsMI</v>
      </c>
      <c r="B9425" s="269">
        <v>48312</v>
      </c>
      <c r="C9425" s="270" t="s">
        <v>6580</v>
      </c>
      <c r="D9425" s="270" t="s">
        <v>1567</v>
      </c>
      <c r="E9425" s="277" t="s">
        <v>924</v>
      </c>
      <c r="F9425" s="279" t="s">
        <v>881</v>
      </c>
    </row>
    <row r="9426" spans="1:6" x14ac:dyDescent="0.3">
      <c r="A9426" s="264" t="str">
        <f t="shared" si="147"/>
        <v>SouthgateMI</v>
      </c>
      <c r="B9426" s="269">
        <v>48195</v>
      </c>
      <c r="C9426" s="270" t="s">
        <v>6586</v>
      </c>
      <c r="D9426" s="270" t="s">
        <v>1567</v>
      </c>
      <c r="E9426" s="277" t="s">
        <v>924</v>
      </c>
      <c r="F9426" s="279" t="s">
        <v>881</v>
      </c>
    </row>
    <row r="9427" spans="1:6" x14ac:dyDescent="0.3">
      <c r="A9427" s="264" t="str">
        <f t="shared" si="147"/>
        <v>MidlandMI</v>
      </c>
      <c r="B9427" s="269">
        <v>48642</v>
      </c>
      <c r="C9427" s="270" t="s">
        <v>1607</v>
      </c>
      <c r="D9427" s="270" t="s">
        <v>1567</v>
      </c>
      <c r="E9427" s="277" t="s">
        <v>1607</v>
      </c>
      <c r="F9427" s="279" t="s">
        <v>881</v>
      </c>
    </row>
    <row r="9428" spans="1:6" x14ac:dyDescent="0.3">
      <c r="A9428" s="264" t="str">
        <f t="shared" si="147"/>
        <v>Sterling HeightsMI</v>
      </c>
      <c r="B9428" s="269">
        <v>48313</v>
      </c>
      <c r="C9428" s="270" t="s">
        <v>6580</v>
      </c>
      <c r="D9428" s="270" t="s">
        <v>1567</v>
      </c>
      <c r="E9428" s="277" t="s">
        <v>924</v>
      </c>
      <c r="F9428" s="279" t="s">
        <v>881</v>
      </c>
    </row>
    <row r="9429" spans="1:6" x14ac:dyDescent="0.3">
      <c r="A9429" s="264" t="str">
        <f t="shared" si="147"/>
        <v>Grand HavenMI</v>
      </c>
      <c r="B9429" s="269">
        <v>49417</v>
      </c>
      <c r="C9429" s="270" t="s">
        <v>6587</v>
      </c>
      <c r="D9429" s="270" t="s">
        <v>1567</v>
      </c>
      <c r="E9429" s="277" t="s">
        <v>1586</v>
      </c>
      <c r="F9429" s="279" t="s">
        <v>881</v>
      </c>
    </row>
    <row r="9430" spans="1:6" x14ac:dyDescent="0.3">
      <c r="A9430" s="264" t="str">
        <f t="shared" si="147"/>
        <v>RockfordMI</v>
      </c>
      <c r="B9430" s="269">
        <v>49341</v>
      </c>
      <c r="C9430" s="270" t="s">
        <v>1335</v>
      </c>
      <c r="D9430" s="270" t="s">
        <v>1567</v>
      </c>
      <c r="E9430" s="277" t="s">
        <v>1586</v>
      </c>
      <c r="F9430" s="279" t="s">
        <v>881</v>
      </c>
    </row>
    <row r="9431" spans="1:6" x14ac:dyDescent="0.3">
      <c r="A9431" s="264" t="str">
        <f t="shared" si="147"/>
        <v>EastpointeMI</v>
      </c>
      <c r="B9431" s="269">
        <v>48021</v>
      </c>
      <c r="C9431" s="270" t="s">
        <v>6588</v>
      </c>
      <c r="D9431" s="270" t="s">
        <v>1567</v>
      </c>
      <c r="E9431" s="277" t="s">
        <v>924</v>
      </c>
      <c r="F9431" s="279" t="s">
        <v>881</v>
      </c>
    </row>
    <row r="9432" spans="1:6" x14ac:dyDescent="0.3">
      <c r="A9432" s="264" t="str">
        <f t="shared" si="147"/>
        <v>Grand RapidsMI</v>
      </c>
      <c r="B9432" s="269">
        <v>49505</v>
      </c>
      <c r="C9432" s="270" t="s">
        <v>1642</v>
      </c>
      <c r="D9432" s="270" t="s">
        <v>1567</v>
      </c>
      <c r="E9432" s="277" t="s">
        <v>1586</v>
      </c>
      <c r="F9432" s="279" t="s">
        <v>881</v>
      </c>
    </row>
    <row r="9433" spans="1:6" x14ac:dyDescent="0.3">
      <c r="A9433" s="264" t="str">
        <f t="shared" si="147"/>
        <v>Madison HeightsMI</v>
      </c>
      <c r="B9433" s="269">
        <v>48071</v>
      </c>
      <c r="C9433" s="270" t="s">
        <v>6589</v>
      </c>
      <c r="D9433" s="270" t="s">
        <v>1567</v>
      </c>
      <c r="E9433" s="277" t="s">
        <v>924</v>
      </c>
      <c r="F9433" s="279" t="s">
        <v>881</v>
      </c>
    </row>
    <row r="9434" spans="1:6" x14ac:dyDescent="0.3">
      <c r="A9434" s="264" t="str">
        <f t="shared" si="147"/>
        <v>MidlandMI</v>
      </c>
      <c r="B9434" s="269">
        <v>48640</v>
      </c>
      <c r="C9434" s="270" t="s">
        <v>1607</v>
      </c>
      <c r="D9434" s="270" t="s">
        <v>1567</v>
      </c>
      <c r="E9434" s="277" t="s">
        <v>1607</v>
      </c>
      <c r="F9434" s="279" t="s">
        <v>881</v>
      </c>
    </row>
    <row r="9435" spans="1:6" x14ac:dyDescent="0.3">
      <c r="A9435" s="264" t="str">
        <f t="shared" si="147"/>
        <v>HudsonvilleMI</v>
      </c>
      <c r="B9435" s="269">
        <v>49426</v>
      </c>
      <c r="C9435" s="270" t="s">
        <v>6590</v>
      </c>
      <c r="D9435" s="270" t="s">
        <v>1567</v>
      </c>
      <c r="E9435" s="277" t="s">
        <v>1586</v>
      </c>
      <c r="F9435" s="279" t="s">
        <v>881</v>
      </c>
    </row>
    <row r="9436" spans="1:6" x14ac:dyDescent="0.3">
      <c r="A9436" s="264" t="str">
        <f t="shared" si="147"/>
        <v>FlintMI</v>
      </c>
      <c r="B9436" s="269">
        <v>48507</v>
      </c>
      <c r="C9436" s="270" t="s">
        <v>1584</v>
      </c>
      <c r="D9436" s="270" t="s">
        <v>1567</v>
      </c>
      <c r="E9436" s="277" t="s">
        <v>1584</v>
      </c>
      <c r="F9436" s="279" t="s">
        <v>881</v>
      </c>
    </row>
    <row r="9437" spans="1:6" x14ac:dyDescent="0.3">
      <c r="A9437" s="264" t="str">
        <f t="shared" si="147"/>
        <v>RomulusMI</v>
      </c>
      <c r="B9437" s="269">
        <v>48174</v>
      </c>
      <c r="C9437" s="270" t="s">
        <v>6591</v>
      </c>
      <c r="D9437" s="270" t="s">
        <v>1567</v>
      </c>
      <c r="E9437" s="277" t="s">
        <v>924</v>
      </c>
      <c r="F9437" s="279" t="s">
        <v>881</v>
      </c>
    </row>
    <row r="9438" spans="1:6" x14ac:dyDescent="0.3">
      <c r="A9438" s="264" t="str">
        <f t="shared" si="147"/>
        <v>LivoniaMI</v>
      </c>
      <c r="B9438" s="269">
        <v>48152</v>
      </c>
      <c r="C9438" s="270" t="s">
        <v>5977</v>
      </c>
      <c r="D9438" s="270" t="s">
        <v>1567</v>
      </c>
      <c r="E9438" s="277" t="s">
        <v>924</v>
      </c>
      <c r="F9438" s="279" t="s">
        <v>881</v>
      </c>
    </row>
    <row r="9439" spans="1:6" x14ac:dyDescent="0.3">
      <c r="A9439" s="264" t="str">
        <f t="shared" si="147"/>
        <v>Benton HarborMI</v>
      </c>
      <c r="B9439" s="269">
        <v>49022</v>
      </c>
      <c r="C9439" s="270" t="s">
        <v>6592</v>
      </c>
      <c r="D9439" s="270" t="s">
        <v>1567</v>
      </c>
      <c r="E9439" s="277" t="s">
        <v>1614</v>
      </c>
      <c r="F9439" s="279" t="s">
        <v>881</v>
      </c>
    </row>
    <row r="9440" spans="1:6" x14ac:dyDescent="0.3">
      <c r="A9440" s="264" t="str">
        <f t="shared" si="147"/>
        <v>Oak ParkMI</v>
      </c>
      <c r="B9440" s="269">
        <v>48237</v>
      </c>
      <c r="C9440" s="270" t="s">
        <v>2830</v>
      </c>
      <c r="D9440" s="270" t="s">
        <v>1567</v>
      </c>
      <c r="E9440" s="277" t="s">
        <v>924</v>
      </c>
      <c r="F9440" s="279" t="s">
        <v>881</v>
      </c>
    </row>
    <row r="9441" spans="1:6" x14ac:dyDescent="0.3">
      <c r="A9441" s="264" t="str">
        <f t="shared" si="147"/>
        <v>SaginawMI</v>
      </c>
      <c r="B9441" s="269">
        <v>48603</v>
      </c>
      <c r="C9441" s="270" t="s">
        <v>1618</v>
      </c>
      <c r="D9441" s="270" t="s">
        <v>1567</v>
      </c>
      <c r="E9441" s="277" t="s">
        <v>1618</v>
      </c>
      <c r="F9441" s="279" t="s">
        <v>881</v>
      </c>
    </row>
    <row r="9442" spans="1:6" x14ac:dyDescent="0.3">
      <c r="A9442" s="264" t="str">
        <f t="shared" si="147"/>
        <v>CascadeMI</v>
      </c>
      <c r="B9442" s="269">
        <v>49546</v>
      </c>
      <c r="C9442" s="270" t="s">
        <v>4324</v>
      </c>
      <c r="D9442" s="270" t="s">
        <v>1567</v>
      </c>
      <c r="E9442" s="277" t="s">
        <v>1586</v>
      </c>
      <c r="F9442" s="279" t="s">
        <v>881</v>
      </c>
    </row>
    <row r="9443" spans="1:6" x14ac:dyDescent="0.3">
      <c r="A9443" s="264" t="str">
        <f t="shared" si="147"/>
        <v>Grosse Pointe WoodsMI</v>
      </c>
      <c r="B9443" s="269">
        <v>48236</v>
      </c>
      <c r="C9443" s="270" t="s">
        <v>6593</v>
      </c>
      <c r="D9443" s="270" t="s">
        <v>1567</v>
      </c>
      <c r="E9443" s="277" t="s">
        <v>924</v>
      </c>
      <c r="F9443" s="279" t="s">
        <v>881</v>
      </c>
    </row>
    <row r="9444" spans="1:6" x14ac:dyDescent="0.3">
      <c r="A9444" s="264" t="str">
        <f t="shared" si="147"/>
        <v>Royal OakMI</v>
      </c>
      <c r="B9444" s="269">
        <v>48067</v>
      </c>
      <c r="C9444" s="270" t="s">
        <v>6432</v>
      </c>
      <c r="D9444" s="270" t="s">
        <v>1567</v>
      </c>
      <c r="E9444" s="277" t="s">
        <v>924</v>
      </c>
      <c r="F9444" s="279" t="s">
        <v>881</v>
      </c>
    </row>
    <row r="9445" spans="1:6" x14ac:dyDescent="0.3">
      <c r="A9445" s="264" t="str">
        <f t="shared" si="147"/>
        <v>West BloomfieldMI</v>
      </c>
      <c r="B9445" s="269">
        <v>48322</v>
      </c>
      <c r="C9445" s="270" t="s">
        <v>6594</v>
      </c>
      <c r="D9445" s="270" t="s">
        <v>1567</v>
      </c>
      <c r="E9445" s="277" t="s">
        <v>924</v>
      </c>
      <c r="F9445" s="279" t="s">
        <v>881</v>
      </c>
    </row>
    <row r="9446" spans="1:6" x14ac:dyDescent="0.3">
      <c r="A9446" s="264" t="str">
        <f t="shared" si="147"/>
        <v>DetroitMI</v>
      </c>
      <c r="B9446" s="269">
        <v>48234</v>
      </c>
      <c r="C9446" s="270" t="s">
        <v>6572</v>
      </c>
      <c r="D9446" s="270" t="s">
        <v>1567</v>
      </c>
      <c r="E9446" s="277" t="s">
        <v>924</v>
      </c>
      <c r="F9446" s="279" t="s">
        <v>881</v>
      </c>
    </row>
    <row r="9447" spans="1:6" x14ac:dyDescent="0.3">
      <c r="A9447" s="264" t="str">
        <f t="shared" si="147"/>
        <v>Grand RapidsMI</v>
      </c>
      <c r="B9447" s="269">
        <v>49548</v>
      </c>
      <c r="C9447" s="270" t="s">
        <v>1642</v>
      </c>
      <c r="D9447" s="270" t="s">
        <v>1567</v>
      </c>
      <c r="E9447" s="277" t="s">
        <v>1586</v>
      </c>
      <c r="F9447" s="279" t="s">
        <v>881</v>
      </c>
    </row>
    <row r="9448" spans="1:6" x14ac:dyDescent="0.3">
      <c r="A9448" s="264" t="str">
        <f t="shared" si="147"/>
        <v>DetroitMI</v>
      </c>
      <c r="B9448" s="269">
        <v>48212</v>
      </c>
      <c r="C9448" s="270" t="s">
        <v>6572</v>
      </c>
      <c r="D9448" s="270" t="s">
        <v>1567</v>
      </c>
      <c r="E9448" s="277" t="s">
        <v>924</v>
      </c>
      <c r="F9448" s="279" t="s">
        <v>881</v>
      </c>
    </row>
    <row r="9449" spans="1:6" x14ac:dyDescent="0.3">
      <c r="A9449" s="264" t="str">
        <f t="shared" si="147"/>
        <v>Grand RapidsMI</v>
      </c>
      <c r="B9449" s="269">
        <v>49507</v>
      </c>
      <c r="C9449" s="270" t="s">
        <v>1642</v>
      </c>
      <c r="D9449" s="270" t="s">
        <v>1567</v>
      </c>
      <c r="E9449" s="277" t="s">
        <v>1586</v>
      </c>
      <c r="F9449" s="279" t="s">
        <v>881</v>
      </c>
    </row>
    <row r="9450" spans="1:6" x14ac:dyDescent="0.3">
      <c r="A9450" s="264" t="str">
        <f t="shared" si="147"/>
        <v>PortageMI</v>
      </c>
      <c r="B9450" s="269">
        <v>49024</v>
      </c>
      <c r="C9450" s="270" t="s">
        <v>5280</v>
      </c>
      <c r="D9450" s="270" t="s">
        <v>1567</v>
      </c>
      <c r="E9450" s="277" t="s">
        <v>1598</v>
      </c>
      <c r="F9450" s="279" t="s">
        <v>881</v>
      </c>
    </row>
    <row r="9451" spans="1:6" x14ac:dyDescent="0.3">
      <c r="A9451" s="264" t="str">
        <f t="shared" si="147"/>
        <v>LapeerMI</v>
      </c>
      <c r="B9451" s="269">
        <v>48446</v>
      </c>
      <c r="C9451" s="270" t="s">
        <v>6595</v>
      </c>
      <c r="D9451" s="270" t="s">
        <v>1567</v>
      </c>
      <c r="E9451" s="277" t="s">
        <v>924</v>
      </c>
      <c r="F9451" s="279" t="s">
        <v>881</v>
      </c>
    </row>
    <row r="9452" spans="1:6" x14ac:dyDescent="0.3">
      <c r="A9452" s="264" t="str">
        <f t="shared" si="147"/>
        <v>WarrenMI</v>
      </c>
      <c r="B9452" s="269">
        <v>48091</v>
      </c>
      <c r="C9452" s="270" t="s">
        <v>2146</v>
      </c>
      <c r="D9452" s="270" t="s">
        <v>1567</v>
      </c>
      <c r="E9452" s="277" t="s">
        <v>924</v>
      </c>
      <c r="F9452" s="279" t="s">
        <v>881</v>
      </c>
    </row>
    <row r="9453" spans="1:6" x14ac:dyDescent="0.3">
      <c r="A9453" s="264" t="str">
        <f t="shared" si="147"/>
        <v>Grand RapidsMI</v>
      </c>
      <c r="B9453" s="269">
        <v>49506</v>
      </c>
      <c r="C9453" s="270" t="s">
        <v>1642</v>
      </c>
      <c r="D9453" s="270" t="s">
        <v>1567</v>
      </c>
      <c r="E9453" s="277" t="s">
        <v>1586</v>
      </c>
      <c r="F9453" s="279" t="s">
        <v>881</v>
      </c>
    </row>
    <row r="9454" spans="1:6" x14ac:dyDescent="0.3">
      <c r="A9454" s="264" t="str">
        <f t="shared" si="147"/>
        <v>MaybeeMI</v>
      </c>
      <c r="B9454" s="269">
        <v>48162</v>
      </c>
      <c r="C9454" s="270" t="s">
        <v>6596</v>
      </c>
      <c r="D9454" s="270" t="s">
        <v>1567</v>
      </c>
      <c r="E9454" s="277" t="s">
        <v>1514</v>
      </c>
      <c r="F9454" s="279" t="s">
        <v>881</v>
      </c>
    </row>
    <row r="9455" spans="1:6" x14ac:dyDescent="0.3">
      <c r="A9455" s="264" t="str">
        <f t="shared" si="147"/>
        <v>ShelbyMI</v>
      </c>
      <c r="B9455" s="269">
        <v>48317</v>
      </c>
      <c r="C9455" s="270" t="s">
        <v>1418</v>
      </c>
      <c r="D9455" s="270" t="s">
        <v>1567</v>
      </c>
      <c r="E9455" s="277" t="s">
        <v>924</v>
      </c>
      <c r="F9455" s="279" t="s">
        <v>881</v>
      </c>
    </row>
    <row r="9456" spans="1:6" x14ac:dyDescent="0.3">
      <c r="A9456" s="264" t="str">
        <f t="shared" si="147"/>
        <v>WarrenMI</v>
      </c>
      <c r="B9456" s="269">
        <v>48089</v>
      </c>
      <c r="C9456" s="270" t="s">
        <v>2146</v>
      </c>
      <c r="D9456" s="270" t="s">
        <v>1567</v>
      </c>
      <c r="E9456" s="277" t="s">
        <v>924</v>
      </c>
      <c r="F9456" s="279" t="s">
        <v>881</v>
      </c>
    </row>
    <row r="9457" spans="1:6" x14ac:dyDescent="0.3">
      <c r="A9457" s="264" t="str">
        <f t="shared" si="147"/>
        <v>OwossoMI</v>
      </c>
      <c r="B9457" s="269">
        <v>48867</v>
      </c>
      <c r="C9457" s="270" t="s">
        <v>1616</v>
      </c>
      <c r="D9457" s="270" t="s">
        <v>1567</v>
      </c>
      <c r="E9457" s="277" t="s">
        <v>1616</v>
      </c>
      <c r="F9457" s="279" t="s">
        <v>881</v>
      </c>
    </row>
    <row r="9458" spans="1:6" x14ac:dyDescent="0.3">
      <c r="A9458" s="264" t="str">
        <f t="shared" si="147"/>
        <v>HarrisonMI</v>
      </c>
      <c r="B9458" s="269">
        <v>48045</v>
      </c>
      <c r="C9458" s="270" t="s">
        <v>967</v>
      </c>
      <c r="D9458" s="270" t="s">
        <v>1567</v>
      </c>
      <c r="E9458" s="277" t="s">
        <v>924</v>
      </c>
      <c r="F9458" s="279" t="s">
        <v>881</v>
      </c>
    </row>
    <row r="9459" spans="1:6" x14ac:dyDescent="0.3">
      <c r="A9459" s="264" t="str">
        <f t="shared" si="147"/>
        <v>Allen ParkMI</v>
      </c>
      <c r="B9459" s="269">
        <v>48101</v>
      </c>
      <c r="C9459" s="270" t="s">
        <v>6597</v>
      </c>
      <c r="D9459" s="270" t="s">
        <v>1567</v>
      </c>
      <c r="E9459" s="277" t="s">
        <v>924</v>
      </c>
      <c r="F9459" s="279" t="s">
        <v>881</v>
      </c>
    </row>
    <row r="9460" spans="1:6" x14ac:dyDescent="0.3">
      <c r="A9460" s="264" t="str">
        <f t="shared" si="147"/>
        <v>Traverse CityMI</v>
      </c>
      <c r="B9460" s="269">
        <v>49686</v>
      </c>
      <c r="C9460" s="270" t="s">
        <v>1625</v>
      </c>
      <c r="D9460" s="270" t="s">
        <v>1567</v>
      </c>
      <c r="E9460" s="277" t="s">
        <v>1625</v>
      </c>
      <c r="F9460" s="279" t="s">
        <v>881</v>
      </c>
    </row>
    <row r="9461" spans="1:6" x14ac:dyDescent="0.3">
      <c r="A9461" s="264" t="str">
        <f t="shared" si="147"/>
        <v>BrightonMI</v>
      </c>
      <c r="B9461" s="269">
        <v>48116</v>
      </c>
      <c r="C9461" s="270" t="s">
        <v>3277</v>
      </c>
      <c r="D9461" s="270" t="s">
        <v>1567</v>
      </c>
      <c r="E9461" s="277" t="s">
        <v>924</v>
      </c>
      <c r="F9461" s="279" t="s">
        <v>881</v>
      </c>
    </row>
    <row r="9462" spans="1:6" x14ac:dyDescent="0.3">
      <c r="A9462" s="264" t="str">
        <f t="shared" si="147"/>
        <v>DetroitMI</v>
      </c>
      <c r="B9462" s="269">
        <v>48205</v>
      </c>
      <c r="C9462" s="270" t="s">
        <v>6572</v>
      </c>
      <c r="D9462" s="270" t="s">
        <v>1567</v>
      </c>
      <c r="E9462" s="277" t="s">
        <v>924</v>
      </c>
      <c r="F9462" s="279" t="s">
        <v>881</v>
      </c>
    </row>
    <row r="9463" spans="1:6" x14ac:dyDescent="0.3">
      <c r="A9463" s="264" t="str">
        <f t="shared" si="147"/>
        <v>DetroitMI</v>
      </c>
      <c r="B9463" s="269">
        <v>48207</v>
      </c>
      <c r="C9463" s="270" t="s">
        <v>6572</v>
      </c>
      <c r="D9463" s="270" t="s">
        <v>1567</v>
      </c>
      <c r="E9463" s="277" t="s">
        <v>924</v>
      </c>
      <c r="F9463" s="279" t="s">
        <v>881</v>
      </c>
    </row>
    <row r="9464" spans="1:6" x14ac:dyDescent="0.3">
      <c r="A9464" s="264" t="str">
        <f t="shared" si="147"/>
        <v>Rochester HillsMI</v>
      </c>
      <c r="B9464" s="269">
        <v>48309</v>
      </c>
      <c r="C9464" s="270" t="s">
        <v>6574</v>
      </c>
      <c r="D9464" s="270" t="s">
        <v>1567</v>
      </c>
      <c r="E9464" s="277" t="s">
        <v>924</v>
      </c>
      <c r="F9464" s="279" t="s">
        <v>881</v>
      </c>
    </row>
    <row r="9465" spans="1:6" x14ac:dyDescent="0.3">
      <c r="A9465" s="264" t="str">
        <f t="shared" si="147"/>
        <v>SaginawMI</v>
      </c>
      <c r="B9465" s="269">
        <v>48602</v>
      </c>
      <c r="C9465" s="270" t="s">
        <v>1618</v>
      </c>
      <c r="D9465" s="270" t="s">
        <v>1567</v>
      </c>
      <c r="E9465" s="277" t="s">
        <v>1618</v>
      </c>
      <c r="F9465" s="279" t="s">
        <v>881</v>
      </c>
    </row>
    <row r="9466" spans="1:6" x14ac:dyDescent="0.3">
      <c r="A9466" s="264" t="str">
        <f t="shared" si="147"/>
        <v>NorthviewMI</v>
      </c>
      <c r="B9466" s="269">
        <v>49525</v>
      </c>
      <c r="C9466" s="270" t="s">
        <v>6598</v>
      </c>
      <c r="D9466" s="270" t="s">
        <v>1567</v>
      </c>
      <c r="E9466" s="277" t="s">
        <v>1586</v>
      </c>
      <c r="F9466" s="279" t="s">
        <v>881</v>
      </c>
    </row>
    <row r="9467" spans="1:6" x14ac:dyDescent="0.3">
      <c r="A9467" s="264" t="str">
        <f t="shared" si="147"/>
        <v>Battle CreekMI</v>
      </c>
      <c r="B9467" s="269">
        <v>49015</v>
      </c>
      <c r="C9467" s="270" t="s">
        <v>1574</v>
      </c>
      <c r="D9467" s="270" t="s">
        <v>1567</v>
      </c>
      <c r="E9467" s="277" t="s">
        <v>1574</v>
      </c>
      <c r="F9467" s="279" t="s">
        <v>881</v>
      </c>
    </row>
    <row r="9468" spans="1:6" x14ac:dyDescent="0.3">
      <c r="A9468" s="264" t="str">
        <f t="shared" si="147"/>
        <v>MacombMI</v>
      </c>
      <c r="B9468" s="269">
        <v>48042</v>
      </c>
      <c r="C9468" s="270" t="s">
        <v>1320</v>
      </c>
      <c r="D9468" s="270" t="s">
        <v>1567</v>
      </c>
      <c r="E9468" s="277" t="s">
        <v>924</v>
      </c>
      <c r="F9468" s="279" t="s">
        <v>881</v>
      </c>
    </row>
    <row r="9469" spans="1:6" x14ac:dyDescent="0.3">
      <c r="A9469" s="264" t="str">
        <f t="shared" si="147"/>
        <v>Bay CityMI</v>
      </c>
      <c r="B9469" s="269">
        <v>48708</v>
      </c>
      <c r="C9469" s="270" t="s">
        <v>1575</v>
      </c>
      <c r="D9469" s="270" t="s">
        <v>1567</v>
      </c>
      <c r="E9469" s="277" t="s">
        <v>1575</v>
      </c>
      <c r="F9469" s="279" t="s">
        <v>881</v>
      </c>
    </row>
    <row r="9470" spans="1:6" x14ac:dyDescent="0.3">
      <c r="A9470" s="264" t="str">
        <f t="shared" si="147"/>
        <v>Farmington HillsMI</v>
      </c>
      <c r="B9470" s="269">
        <v>48336</v>
      </c>
      <c r="C9470" s="270" t="s">
        <v>6599</v>
      </c>
      <c r="D9470" s="270" t="s">
        <v>1567</v>
      </c>
      <c r="E9470" s="277" t="s">
        <v>924</v>
      </c>
      <c r="F9470" s="279" t="s">
        <v>881</v>
      </c>
    </row>
    <row r="9471" spans="1:6" x14ac:dyDescent="0.3">
      <c r="A9471" s="264" t="str">
        <f t="shared" si="147"/>
        <v>Ann ArborMI</v>
      </c>
      <c r="B9471" s="269">
        <v>48108</v>
      </c>
      <c r="C9471" s="270" t="s">
        <v>1573</v>
      </c>
      <c r="D9471" s="270" t="s">
        <v>1567</v>
      </c>
      <c r="E9471" s="277" t="s">
        <v>1573</v>
      </c>
      <c r="F9471" s="279" t="s">
        <v>881</v>
      </c>
    </row>
    <row r="9472" spans="1:6" x14ac:dyDescent="0.3">
      <c r="A9472" s="264" t="str">
        <f t="shared" si="147"/>
        <v>GrandvilleMI</v>
      </c>
      <c r="B9472" s="269">
        <v>49418</v>
      </c>
      <c r="C9472" s="270" t="s">
        <v>6600</v>
      </c>
      <c r="D9472" s="270" t="s">
        <v>1567</v>
      </c>
      <c r="E9472" s="277" t="s">
        <v>1586</v>
      </c>
      <c r="F9472" s="279" t="s">
        <v>881</v>
      </c>
    </row>
    <row r="9473" spans="1:6" x14ac:dyDescent="0.3">
      <c r="A9473" s="264" t="str">
        <f t="shared" si="147"/>
        <v>Saint Clair ShoresMI</v>
      </c>
      <c r="B9473" s="269">
        <v>48080</v>
      </c>
      <c r="C9473" s="270" t="s">
        <v>6601</v>
      </c>
      <c r="D9473" s="270" t="s">
        <v>1567</v>
      </c>
      <c r="E9473" s="277" t="s">
        <v>924</v>
      </c>
      <c r="F9473" s="279" t="s">
        <v>881</v>
      </c>
    </row>
    <row r="9474" spans="1:6" x14ac:dyDescent="0.3">
      <c r="A9474" s="264" t="str">
        <f t="shared" si="147"/>
        <v>WyomingMI</v>
      </c>
      <c r="B9474" s="269">
        <v>49519</v>
      </c>
      <c r="C9474" s="270" t="s">
        <v>4409</v>
      </c>
      <c r="D9474" s="270" t="s">
        <v>1567</v>
      </c>
      <c r="E9474" s="277" t="s">
        <v>1586</v>
      </c>
      <c r="F9474" s="279" t="s">
        <v>881</v>
      </c>
    </row>
    <row r="9475" spans="1:6" x14ac:dyDescent="0.3">
      <c r="A9475" s="264" t="str">
        <f t="shared" si="147"/>
        <v>WyandotteMI</v>
      </c>
      <c r="B9475" s="269">
        <v>48192</v>
      </c>
      <c r="C9475" s="270" t="s">
        <v>6602</v>
      </c>
      <c r="D9475" s="270" t="s">
        <v>1567</v>
      </c>
      <c r="E9475" s="277" t="s">
        <v>924</v>
      </c>
      <c r="F9475" s="279" t="s">
        <v>881</v>
      </c>
    </row>
    <row r="9476" spans="1:6" x14ac:dyDescent="0.3">
      <c r="A9476" s="264" t="str">
        <f t="shared" ref="A9476:A9539" si="148">CONCATENATE(C9476,D9476)</f>
        <v>WaterfordMI</v>
      </c>
      <c r="B9476" s="269">
        <v>48328</v>
      </c>
      <c r="C9476" s="270" t="s">
        <v>2876</v>
      </c>
      <c r="D9476" s="270" t="s">
        <v>1567</v>
      </c>
      <c r="E9476" s="277" t="s">
        <v>924</v>
      </c>
      <c r="F9476" s="279" t="s">
        <v>881</v>
      </c>
    </row>
    <row r="9477" spans="1:6" x14ac:dyDescent="0.3">
      <c r="A9477" s="264" t="str">
        <f t="shared" si="148"/>
        <v>LivoniaMI</v>
      </c>
      <c r="B9477" s="269">
        <v>48150</v>
      </c>
      <c r="C9477" s="270" t="s">
        <v>5977</v>
      </c>
      <c r="D9477" s="270" t="s">
        <v>1567</v>
      </c>
      <c r="E9477" s="277" t="s">
        <v>924</v>
      </c>
      <c r="F9477" s="279" t="s">
        <v>881</v>
      </c>
    </row>
    <row r="9478" spans="1:6" x14ac:dyDescent="0.3">
      <c r="A9478" s="264" t="str">
        <f t="shared" si="148"/>
        <v>FerndaleMI</v>
      </c>
      <c r="B9478" s="269">
        <v>48220</v>
      </c>
      <c r="C9478" s="270" t="s">
        <v>3009</v>
      </c>
      <c r="D9478" s="270" t="s">
        <v>1567</v>
      </c>
      <c r="E9478" s="277" t="s">
        <v>924</v>
      </c>
      <c r="F9478" s="279" t="s">
        <v>881</v>
      </c>
    </row>
    <row r="9479" spans="1:6" x14ac:dyDescent="0.3">
      <c r="A9479" s="264" t="str">
        <f t="shared" si="148"/>
        <v>Garden CityMI</v>
      </c>
      <c r="B9479" s="269">
        <v>48135</v>
      </c>
      <c r="C9479" s="270" t="s">
        <v>1417</v>
      </c>
      <c r="D9479" s="270" t="s">
        <v>1567</v>
      </c>
      <c r="E9479" s="277" t="s">
        <v>924</v>
      </c>
      <c r="F9479" s="279" t="s">
        <v>881</v>
      </c>
    </row>
    <row r="9480" spans="1:6" x14ac:dyDescent="0.3">
      <c r="A9480" s="264" t="str">
        <f t="shared" si="148"/>
        <v>Saint JosephMI</v>
      </c>
      <c r="B9480" s="269">
        <v>49085</v>
      </c>
      <c r="C9480" s="270" t="s">
        <v>4862</v>
      </c>
      <c r="D9480" s="270" t="s">
        <v>1567</v>
      </c>
      <c r="E9480" s="277" t="s">
        <v>1614</v>
      </c>
      <c r="F9480" s="279" t="s">
        <v>881</v>
      </c>
    </row>
    <row r="9481" spans="1:6" x14ac:dyDescent="0.3">
      <c r="A9481" s="264" t="str">
        <f t="shared" si="148"/>
        <v>ShelbyMI</v>
      </c>
      <c r="B9481" s="269">
        <v>48316</v>
      </c>
      <c r="C9481" s="270" t="s">
        <v>1418</v>
      </c>
      <c r="D9481" s="270" t="s">
        <v>1567</v>
      </c>
      <c r="E9481" s="277" t="s">
        <v>924</v>
      </c>
      <c r="F9481" s="279" t="s">
        <v>881</v>
      </c>
    </row>
    <row r="9482" spans="1:6" x14ac:dyDescent="0.3">
      <c r="A9482" s="264" t="str">
        <f t="shared" si="148"/>
        <v>SouthfieldMI</v>
      </c>
      <c r="B9482" s="269">
        <v>48076</v>
      </c>
      <c r="C9482" s="270" t="s">
        <v>6603</v>
      </c>
      <c r="D9482" s="270" t="s">
        <v>1567</v>
      </c>
      <c r="E9482" s="277" t="s">
        <v>924</v>
      </c>
      <c r="F9482" s="279" t="s">
        <v>881</v>
      </c>
    </row>
    <row r="9483" spans="1:6" x14ac:dyDescent="0.3">
      <c r="A9483" s="264" t="str">
        <f t="shared" si="148"/>
        <v>Farmington HillsMI</v>
      </c>
      <c r="B9483" s="269">
        <v>48335</v>
      </c>
      <c r="C9483" s="270" t="s">
        <v>6599</v>
      </c>
      <c r="D9483" s="270" t="s">
        <v>1567</v>
      </c>
      <c r="E9483" s="277" t="s">
        <v>924</v>
      </c>
      <c r="F9483" s="279" t="s">
        <v>881</v>
      </c>
    </row>
    <row r="9484" spans="1:6" x14ac:dyDescent="0.3">
      <c r="A9484" s="264" t="str">
        <f t="shared" si="148"/>
        <v>La SalleMI</v>
      </c>
      <c r="B9484" s="269">
        <v>48161</v>
      </c>
      <c r="C9484" s="270" t="s">
        <v>3339</v>
      </c>
      <c r="D9484" s="270" t="s">
        <v>1567</v>
      </c>
      <c r="E9484" s="277" t="s">
        <v>1514</v>
      </c>
      <c r="F9484" s="279" t="s">
        <v>881</v>
      </c>
    </row>
    <row r="9485" spans="1:6" x14ac:dyDescent="0.3">
      <c r="A9485" s="264" t="str">
        <f t="shared" si="148"/>
        <v>CommerceMI</v>
      </c>
      <c r="B9485" s="269">
        <v>48390</v>
      </c>
      <c r="C9485" s="270" t="s">
        <v>2893</v>
      </c>
      <c r="D9485" s="270" t="s">
        <v>1567</v>
      </c>
      <c r="E9485" s="277" t="s">
        <v>924</v>
      </c>
      <c r="F9485" s="279" t="s">
        <v>881</v>
      </c>
    </row>
    <row r="9486" spans="1:6" x14ac:dyDescent="0.3">
      <c r="A9486" s="264" t="str">
        <f t="shared" si="148"/>
        <v>FlushingMI</v>
      </c>
      <c r="B9486" s="269">
        <v>48433</v>
      </c>
      <c r="C9486" s="270" t="s">
        <v>6604</v>
      </c>
      <c r="D9486" s="270" t="s">
        <v>1567</v>
      </c>
      <c r="E9486" s="277" t="s">
        <v>1584</v>
      </c>
      <c r="F9486" s="279" t="s">
        <v>881</v>
      </c>
    </row>
    <row r="9487" spans="1:6" x14ac:dyDescent="0.3">
      <c r="A9487" s="264" t="str">
        <f t="shared" si="148"/>
        <v>ShelbyMI</v>
      </c>
      <c r="B9487" s="269">
        <v>48315</v>
      </c>
      <c r="C9487" s="270" t="s">
        <v>1418</v>
      </c>
      <c r="D9487" s="270" t="s">
        <v>1567</v>
      </c>
      <c r="E9487" s="277" t="s">
        <v>924</v>
      </c>
      <c r="F9487" s="279" t="s">
        <v>881</v>
      </c>
    </row>
    <row r="9488" spans="1:6" x14ac:dyDescent="0.3">
      <c r="A9488" s="264" t="str">
        <f t="shared" si="148"/>
        <v>DetroitMI</v>
      </c>
      <c r="B9488" s="269">
        <v>48238</v>
      </c>
      <c r="C9488" s="270" t="s">
        <v>6572</v>
      </c>
      <c r="D9488" s="270" t="s">
        <v>1567</v>
      </c>
      <c r="E9488" s="277" t="s">
        <v>924</v>
      </c>
      <c r="F9488" s="279" t="s">
        <v>881</v>
      </c>
    </row>
    <row r="9489" spans="1:6" x14ac:dyDescent="0.3">
      <c r="A9489" s="264" t="str">
        <f t="shared" si="148"/>
        <v>KalamazooMI</v>
      </c>
      <c r="B9489" s="269">
        <v>49006</v>
      </c>
      <c r="C9489" s="270" t="s">
        <v>6605</v>
      </c>
      <c r="D9489" s="270" t="s">
        <v>1567</v>
      </c>
      <c r="E9489" s="277" t="s">
        <v>1598</v>
      </c>
      <c r="F9489" s="279" t="s">
        <v>881</v>
      </c>
    </row>
    <row r="9490" spans="1:6" x14ac:dyDescent="0.3">
      <c r="A9490" s="264" t="str">
        <f t="shared" si="148"/>
        <v>ColdwaterMI</v>
      </c>
      <c r="B9490" s="269">
        <v>49036</v>
      </c>
      <c r="C9490" s="270" t="s">
        <v>1579</v>
      </c>
      <c r="D9490" s="270" t="s">
        <v>1567</v>
      </c>
      <c r="E9490" s="277" t="s">
        <v>1579</v>
      </c>
      <c r="F9490" s="279" t="s">
        <v>881</v>
      </c>
    </row>
    <row r="9491" spans="1:6" x14ac:dyDescent="0.3">
      <c r="A9491" s="264" t="str">
        <f t="shared" si="148"/>
        <v>NorthvilleMI</v>
      </c>
      <c r="B9491" s="269">
        <v>48167</v>
      </c>
      <c r="C9491" s="270" t="s">
        <v>6606</v>
      </c>
      <c r="D9491" s="270" t="s">
        <v>1567</v>
      </c>
      <c r="E9491" s="277" t="s">
        <v>924</v>
      </c>
      <c r="F9491" s="279" t="s">
        <v>881</v>
      </c>
    </row>
    <row r="9492" spans="1:6" x14ac:dyDescent="0.3">
      <c r="A9492" s="264" t="str">
        <f t="shared" si="148"/>
        <v>WarrenMI</v>
      </c>
      <c r="B9492" s="269">
        <v>48092</v>
      </c>
      <c r="C9492" s="270" t="s">
        <v>2146</v>
      </c>
      <c r="D9492" s="270" t="s">
        <v>1567</v>
      </c>
      <c r="E9492" s="277" t="s">
        <v>924</v>
      </c>
      <c r="F9492" s="279" t="s">
        <v>881</v>
      </c>
    </row>
    <row r="9493" spans="1:6" x14ac:dyDescent="0.3">
      <c r="A9493" s="264" t="str">
        <f t="shared" si="148"/>
        <v>WyomingMI</v>
      </c>
      <c r="B9493" s="269">
        <v>49509</v>
      </c>
      <c r="C9493" s="270" t="s">
        <v>4409</v>
      </c>
      <c r="D9493" s="270" t="s">
        <v>1567</v>
      </c>
      <c r="E9493" s="277" t="s">
        <v>1586</v>
      </c>
      <c r="F9493" s="279" t="s">
        <v>881</v>
      </c>
    </row>
    <row r="9494" spans="1:6" x14ac:dyDescent="0.3">
      <c r="A9494" s="264" t="str">
        <f t="shared" si="148"/>
        <v>AlpenaMI</v>
      </c>
      <c r="B9494" s="269">
        <v>49707</v>
      </c>
      <c r="C9494" s="270" t="s">
        <v>1571</v>
      </c>
      <c r="D9494" s="270" t="s">
        <v>1567</v>
      </c>
      <c r="E9494" s="277" t="s">
        <v>1571</v>
      </c>
      <c r="F9494" s="279" t="s">
        <v>881</v>
      </c>
    </row>
    <row r="9495" spans="1:6" x14ac:dyDescent="0.3">
      <c r="A9495" s="264" t="str">
        <f t="shared" si="148"/>
        <v>LansingMI</v>
      </c>
      <c r="B9495" s="269">
        <v>48906</v>
      </c>
      <c r="C9495" s="270" t="s">
        <v>4706</v>
      </c>
      <c r="D9495" s="270" t="s">
        <v>1567</v>
      </c>
      <c r="E9495" s="277" t="s">
        <v>1599</v>
      </c>
      <c r="F9495" s="279" t="s">
        <v>881</v>
      </c>
    </row>
    <row r="9496" spans="1:6" x14ac:dyDescent="0.3">
      <c r="A9496" s="264" t="str">
        <f t="shared" si="148"/>
        <v>InksterMI</v>
      </c>
      <c r="B9496" s="269">
        <v>48141</v>
      </c>
      <c r="C9496" s="270" t="s">
        <v>6607</v>
      </c>
      <c r="D9496" s="270" t="s">
        <v>1567</v>
      </c>
      <c r="E9496" s="277" t="s">
        <v>924</v>
      </c>
      <c r="F9496" s="279" t="s">
        <v>881</v>
      </c>
    </row>
    <row r="9497" spans="1:6" x14ac:dyDescent="0.3">
      <c r="A9497" s="264" t="str">
        <f t="shared" si="148"/>
        <v>ComstockMI</v>
      </c>
      <c r="B9497" s="269">
        <v>49048</v>
      </c>
      <c r="C9497" s="270" t="s">
        <v>6608</v>
      </c>
      <c r="D9497" s="270" t="s">
        <v>1567</v>
      </c>
      <c r="E9497" s="277" t="s">
        <v>1598</v>
      </c>
      <c r="F9497" s="279" t="s">
        <v>881</v>
      </c>
    </row>
    <row r="9498" spans="1:6" x14ac:dyDescent="0.3">
      <c r="A9498" s="264" t="str">
        <f t="shared" si="148"/>
        <v>PontiacMI</v>
      </c>
      <c r="B9498" s="269">
        <v>48340</v>
      </c>
      <c r="C9498" s="270" t="s">
        <v>1329</v>
      </c>
      <c r="D9498" s="270" t="s">
        <v>1567</v>
      </c>
      <c r="E9498" s="277" t="s">
        <v>924</v>
      </c>
      <c r="F9498" s="279" t="s">
        <v>881</v>
      </c>
    </row>
    <row r="9499" spans="1:6" x14ac:dyDescent="0.3">
      <c r="A9499" s="264" t="str">
        <f t="shared" si="148"/>
        <v>Traverse CityMI</v>
      </c>
      <c r="B9499" s="269">
        <v>49684</v>
      </c>
      <c r="C9499" s="270" t="s">
        <v>1625</v>
      </c>
      <c r="D9499" s="270" t="s">
        <v>1567</v>
      </c>
      <c r="E9499" s="277" t="s">
        <v>1625</v>
      </c>
      <c r="F9499" s="279" t="s">
        <v>881</v>
      </c>
    </row>
    <row r="9500" spans="1:6" x14ac:dyDescent="0.3">
      <c r="A9500" s="264" t="str">
        <f t="shared" si="148"/>
        <v>Muskegon HeightsMI</v>
      </c>
      <c r="B9500" s="269">
        <v>49444</v>
      </c>
      <c r="C9500" s="270" t="s">
        <v>6609</v>
      </c>
      <c r="D9500" s="270" t="s">
        <v>1567</v>
      </c>
      <c r="E9500" s="277" t="s">
        <v>1612</v>
      </c>
      <c r="F9500" s="279" t="s">
        <v>881</v>
      </c>
    </row>
    <row r="9501" spans="1:6" x14ac:dyDescent="0.3">
      <c r="A9501" s="264" t="str">
        <f t="shared" si="148"/>
        <v>DetroitMI</v>
      </c>
      <c r="B9501" s="269">
        <v>48203</v>
      </c>
      <c r="C9501" s="270" t="s">
        <v>6572</v>
      </c>
      <c r="D9501" s="270" t="s">
        <v>1567</v>
      </c>
      <c r="E9501" s="277" t="s">
        <v>924</v>
      </c>
      <c r="F9501" s="279" t="s">
        <v>881</v>
      </c>
    </row>
    <row r="9502" spans="1:6" x14ac:dyDescent="0.3">
      <c r="A9502" s="264" t="str">
        <f t="shared" si="148"/>
        <v>WarrenMI</v>
      </c>
      <c r="B9502" s="269">
        <v>48093</v>
      </c>
      <c r="C9502" s="270" t="s">
        <v>2146</v>
      </c>
      <c r="D9502" s="270" t="s">
        <v>1567</v>
      </c>
      <c r="E9502" s="277" t="s">
        <v>924</v>
      </c>
      <c r="F9502" s="279" t="s">
        <v>881</v>
      </c>
    </row>
    <row r="9503" spans="1:6" x14ac:dyDescent="0.3">
      <c r="A9503" s="264" t="str">
        <f t="shared" si="148"/>
        <v>Auburn HillsMI</v>
      </c>
      <c r="B9503" s="269">
        <v>48326</v>
      </c>
      <c r="C9503" s="270" t="s">
        <v>6610</v>
      </c>
      <c r="D9503" s="270" t="s">
        <v>1567</v>
      </c>
      <c r="E9503" s="277" t="s">
        <v>924</v>
      </c>
      <c r="F9503" s="279" t="s">
        <v>881</v>
      </c>
    </row>
    <row r="9504" spans="1:6" x14ac:dyDescent="0.3">
      <c r="A9504" s="264" t="str">
        <f t="shared" si="148"/>
        <v>FlintMI</v>
      </c>
      <c r="B9504" s="269">
        <v>48506</v>
      </c>
      <c r="C9504" s="270" t="s">
        <v>1584</v>
      </c>
      <c r="D9504" s="270" t="s">
        <v>1567</v>
      </c>
      <c r="E9504" s="277" t="s">
        <v>1584</v>
      </c>
      <c r="F9504" s="279" t="s">
        <v>881</v>
      </c>
    </row>
    <row r="9505" spans="1:6" x14ac:dyDescent="0.3">
      <c r="A9505" s="264" t="str">
        <f t="shared" si="148"/>
        <v>ZeelandMI</v>
      </c>
      <c r="B9505" s="269">
        <v>49464</v>
      </c>
      <c r="C9505" s="270" t="s">
        <v>6611</v>
      </c>
      <c r="D9505" s="270" t="s">
        <v>1567</v>
      </c>
      <c r="E9505" s="277" t="s">
        <v>1586</v>
      </c>
      <c r="F9505" s="279" t="s">
        <v>881</v>
      </c>
    </row>
    <row r="9506" spans="1:6" x14ac:dyDescent="0.3">
      <c r="A9506" s="264" t="str">
        <f t="shared" si="148"/>
        <v>WaterfordMI</v>
      </c>
      <c r="B9506" s="269">
        <v>48329</v>
      </c>
      <c r="C9506" s="270" t="s">
        <v>2876</v>
      </c>
      <c r="D9506" s="270" t="s">
        <v>1567</v>
      </c>
      <c r="E9506" s="277" t="s">
        <v>924</v>
      </c>
      <c r="F9506" s="279" t="s">
        <v>881</v>
      </c>
    </row>
    <row r="9507" spans="1:6" x14ac:dyDescent="0.3">
      <c r="A9507" s="264" t="str">
        <f t="shared" si="148"/>
        <v>FlintMI</v>
      </c>
      <c r="B9507" s="269">
        <v>48504</v>
      </c>
      <c r="C9507" s="270" t="s">
        <v>1584</v>
      </c>
      <c r="D9507" s="270" t="s">
        <v>1567</v>
      </c>
      <c r="E9507" s="277" t="s">
        <v>1584</v>
      </c>
      <c r="F9507" s="279" t="s">
        <v>881</v>
      </c>
    </row>
    <row r="9508" spans="1:6" x14ac:dyDescent="0.3">
      <c r="A9508" s="264" t="str">
        <f t="shared" si="148"/>
        <v>Rochester HillsMI</v>
      </c>
      <c r="B9508" s="269">
        <v>48306</v>
      </c>
      <c r="C9508" s="270" t="s">
        <v>6574</v>
      </c>
      <c r="D9508" s="270" t="s">
        <v>1567</v>
      </c>
      <c r="E9508" s="277" t="s">
        <v>924</v>
      </c>
      <c r="F9508" s="279" t="s">
        <v>881</v>
      </c>
    </row>
    <row r="9509" spans="1:6" x14ac:dyDescent="0.3">
      <c r="A9509" s="264" t="str">
        <f t="shared" si="148"/>
        <v>FlintMI</v>
      </c>
      <c r="B9509" s="269">
        <v>48503</v>
      </c>
      <c r="C9509" s="270" t="s">
        <v>1584</v>
      </c>
      <c r="D9509" s="270" t="s">
        <v>1567</v>
      </c>
      <c r="E9509" s="277" t="s">
        <v>1584</v>
      </c>
      <c r="F9509" s="279" t="s">
        <v>881</v>
      </c>
    </row>
    <row r="9510" spans="1:6" x14ac:dyDescent="0.3">
      <c r="A9510" s="264" t="str">
        <f t="shared" si="148"/>
        <v>WaterfordMI</v>
      </c>
      <c r="B9510" s="269">
        <v>48327</v>
      </c>
      <c r="C9510" s="270" t="s">
        <v>2876</v>
      </c>
      <c r="D9510" s="270" t="s">
        <v>1567</v>
      </c>
      <c r="E9510" s="277" t="s">
        <v>924</v>
      </c>
      <c r="F9510" s="279" t="s">
        <v>881</v>
      </c>
    </row>
    <row r="9511" spans="1:6" x14ac:dyDescent="0.3">
      <c r="A9511" s="264" t="str">
        <f t="shared" si="148"/>
        <v>SouthfieldMI</v>
      </c>
      <c r="B9511" s="269">
        <v>48075</v>
      </c>
      <c r="C9511" s="270" t="s">
        <v>6603</v>
      </c>
      <c r="D9511" s="270" t="s">
        <v>1567</v>
      </c>
      <c r="E9511" s="277" t="s">
        <v>924</v>
      </c>
      <c r="F9511" s="279" t="s">
        <v>881</v>
      </c>
    </row>
    <row r="9512" spans="1:6" x14ac:dyDescent="0.3">
      <c r="A9512" s="264" t="str">
        <f t="shared" si="148"/>
        <v>ClintonMI</v>
      </c>
      <c r="B9512" s="269">
        <v>48036</v>
      </c>
      <c r="C9512" s="270" t="s">
        <v>1227</v>
      </c>
      <c r="D9512" s="270" t="s">
        <v>1567</v>
      </c>
      <c r="E9512" s="277" t="s">
        <v>924</v>
      </c>
      <c r="F9512" s="279" t="s">
        <v>881</v>
      </c>
    </row>
    <row r="9513" spans="1:6" x14ac:dyDescent="0.3">
      <c r="A9513" s="264" t="str">
        <f t="shared" si="148"/>
        <v>BirminghamMI</v>
      </c>
      <c r="B9513" s="269">
        <v>48009</v>
      </c>
      <c r="C9513" s="270" t="s">
        <v>959</v>
      </c>
      <c r="D9513" s="270" t="s">
        <v>1567</v>
      </c>
      <c r="E9513" s="277" t="s">
        <v>924</v>
      </c>
      <c r="F9513" s="279" t="s">
        <v>881</v>
      </c>
    </row>
    <row r="9514" spans="1:6" x14ac:dyDescent="0.3">
      <c r="A9514" s="264" t="str">
        <f t="shared" si="148"/>
        <v>TroyMI</v>
      </c>
      <c r="B9514" s="269">
        <v>48083</v>
      </c>
      <c r="C9514" s="270" t="s">
        <v>949</v>
      </c>
      <c r="D9514" s="270" t="s">
        <v>1567</v>
      </c>
      <c r="E9514" s="277" t="s">
        <v>924</v>
      </c>
      <c r="F9514" s="279" t="s">
        <v>881</v>
      </c>
    </row>
    <row r="9515" spans="1:6" x14ac:dyDescent="0.3">
      <c r="A9515" s="264" t="str">
        <f t="shared" si="148"/>
        <v>Battle CreekMI</v>
      </c>
      <c r="B9515" s="269">
        <v>49037</v>
      </c>
      <c r="C9515" s="270" t="s">
        <v>1574</v>
      </c>
      <c r="D9515" s="270" t="s">
        <v>1567</v>
      </c>
      <c r="E9515" s="277" t="s">
        <v>1574</v>
      </c>
      <c r="F9515" s="279" t="s">
        <v>881</v>
      </c>
    </row>
    <row r="9516" spans="1:6" x14ac:dyDescent="0.3">
      <c r="A9516" s="264" t="str">
        <f t="shared" si="148"/>
        <v>OxfordMI</v>
      </c>
      <c r="B9516" s="269">
        <v>48371</v>
      </c>
      <c r="C9516" s="270" t="s">
        <v>1046</v>
      </c>
      <c r="D9516" s="270" t="s">
        <v>1567</v>
      </c>
      <c r="E9516" s="277" t="s">
        <v>924</v>
      </c>
      <c r="F9516" s="279" t="s">
        <v>881</v>
      </c>
    </row>
    <row r="9517" spans="1:6" x14ac:dyDescent="0.3">
      <c r="A9517" s="264" t="str">
        <f t="shared" si="148"/>
        <v>JenisonMI</v>
      </c>
      <c r="B9517" s="269">
        <v>49428</v>
      </c>
      <c r="C9517" s="270" t="s">
        <v>6612</v>
      </c>
      <c r="D9517" s="270" t="s">
        <v>1567</v>
      </c>
      <c r="E9517" s="277" t="s">
        <v>1586</v>
      </c>
      <c r="F9517" s="279" t="s">
        <v>881</v>
      </c>
    </row>
    <row r="9518" spans="1:6" x14ac:dyDescent="0.3">
      <c r="A9518" s="264" t="str">
        <f t="shared" si="148"/>
        <v>CadillacMI</v>
      </c>
      <c r="B9518" s="269">
        <v>49601</v>
      </c>
      <c r="C9518" s="270" t="s">
        <v>1578</v>
      </c>
      <c r="D9518" s="270" t="s">
        <v>1567</v>
      </c>
      <c r="E9518" s="277" t="s">
        <v>1578</v>
      </c>
      <c r="F9518" s="279" t="s">
        <v>881</v>
      </c>
    </row>
    <row r="9519" spans="1:6" x14ac:dyDescent="0.3">
      <c r="A9519" s="264" t="str">
        <f t="shared" si="148"/>
        <v>DetroitMI</v>
      </c>
      <c r="B9519" s="269">
        <v>48204</v>
      </c>
      <c r="C9519" s="270" t="s">
        <v>6572</v>
      </c>
      <c r="D9519" s="270" t="s">
        <v>1567</v>
      </c>
      <c r="E9519" s="277" t="s">
        <v>924</v>
      </c>
      <c r="F9519" s="279" t="s">
        <v>881</v>
      </c>
    </row>
    <row r="9520" spans="1:6" x14ac:dyDescent="0.3">
      <c r="A9520" s="264" t="str">
        <f t="shared" si="148"/>
        <v>DetroitMI</v>
      </c>
      <c r="B9520" s="269">
        <v>48223</v>
      </c>
      <c r="C9520" s="270" t="s">
        <v>6572</v>
      </c>
      <c r="D9520" s="270" t="s">
        <v>1567</v>
      </c>
      <c r="E9520" s="277" t="s">
        <v>924</v>
      </c>
      <c r="F9520" s="279" t="s">
        <v>881</v>
      </c>
    </row>
    <row r="9521" spans="1:6" x14ac:dyDescent="0.3">
      <c r="A9521" s="264" t="str">
        <f t="shared" si="148"/>
        <v>ClarkstonMI</v>
      </c>
      <c r="B9521" s="269">
        <v>48346</v>
      </c>
      <c r="C9521" s="270" t="s">
        <v>4009</v>
      </c>
      <c r="D9521" s="270" t="s">
        <v>1567</v>
      </c>
      <c r="E9521" s="277" t="s">
        <v>924</v>
      </c>
      <c r="F9521" s="279" t="s">
        <v>881</v>
      </c>
    </row>
    <row r="9522" spans="1:6" x14ac:dyDescent="0.3">
      <c r="A9522" s="264" t="str">
        <f t="shared" si="148"/>
        <v>WalkerMI</v>
      </c>
      <c r="B9522" s="269">
        <v>49534</v>
      </c>
      <c r="C9522" s="270" t="s">
        <v>4368</v>
      </c>
      <c r="D9522" s="270" t="s">
        <v>1567</v>
      </c>
      <c r="E9522" s="277" t="s">
        <v>1586</v>
      </c>
      <c r="F9522" s="279" t="s">
        <v>881</v>
      </c>
    </row>
    <row r="9523" spans="1:6" x14ac:dyDescent="0.3">
      <c r="A9523" s="264" t="str">
        <f t="shared" si="148"/>
        <v>BrownstownMI</v>
      </c>
      <c r="B9523" s="269">
        <v>48134</v>
      </c>
      <c r="C9523" s="270" t="s">
        <v>5338</v>
      </c>
      <c r="D9523" s="270" t="s">
        <v>1567</v>
      </c>
      <c r="E9523" s="277" t="s">
        <v>924</v>
      </c>
      <c r="F9523" s="279" t="s">
        <v>881</v>
      </c>
    </row>
    <row r="9524" spans="1:6" x14ac:dyDescent="0.3">
      <c r="A9524" s="264" t="str">
        <f t="shared" si="148"/>
        <v>HoltMI</v>
      </c>
      <c r="B9524" s="269">
        <v>48842</v>
      </c>
      <c r="C9524" s="270" t="s">
        <v>3910</v>
      </c>
      <c r="D9524" s="270" t="s">
        <v>1567</v>
      </c>
      <c r="E9524" s="277" t="s">
        <v>1599</v>
      </c>
      <c r="F9524" s="279" t="s">
        <v>881</v>
      </c>
    </row>
    <row r="9525" spans="1:6" x14ac:dyDescent="0.3">
      <c r="A9525" s="264" t="str">
        <f t="shared" si="148"/>
        <v>WarrenMI</v>
      </c>
      <c r="B9525" s="269">
        <v>48088</v>
      </c>
      <c r="C9525" s="270" t="s">
        <v>2146</v>
      </c>
      <c r="D9525" s="270" t="s">
        <v>1567</v>
      </c>
      <c r="E9525" s="277" t="s">
        <v>924</v>
      </c>
      <c r="F9525" s="279" t="s">
        <v>881</v>
      </c>
    </row>
    <row r="9526" spans="1:6" x14ac:dyDescent="0.3">
      <c r="A9526" s="264" t="str">
        <f t="shared" si="148"/>
        <v>Saint Clair ShoresMI</v>
      </c>
      <c r="B9526" s="269">
        <v>48081</v>
      </c>
      <c r="C9526" s="270" t="s">
        <v>6601</v>
      </c>
      <c r="D9526" s="270" t="s">
        <v>1567</v>
      </c>
      <c r="E9526" s="277" t="s">
        <v>924</v>
      </c>
      <c r="F9526" s="279" t="s">
        <v>881</v>
      </c>
    </row>
    <row r="9527" spans="1:6" x14ac:dyDescent="0.3">
      <c r="A9527" s="264" t="str">
        <f t="shared" si="148"/>
        <v>Swartz CreekMI</v>
      </c>
      <c r="B9527" s="269">
        <v>48473</v>
      </c>
      <c r="C9527" s="270" t="s">
        <v>6613</v>
      </c>
      <c r="D9527" s="270" t="s">
        <v>1567</v>
      </c>
      <c r="E9527" s="277" t="s">
        <v>1584</v>
      </c>
      <c r="F9527" s="279" t="s">
        <v>881</v>
      </c>
    </row>
    <row r="9528" spans="1:6" x14ac:dyDescent="0.3">
      <c r="A9528" s="264" t="str">
        <f t="shared" si="148"/>
        <v>ViennaMI</v>
      </c>
      <c r="B9528" s="269">
        <v>48420</v>
      </c>
      <c r="C9528" s="270" t="s">
        <v>6436</v>
      </c>
      <c r="D9528" s="270" t="s">
        <v>1567</v>
      </c>
      <c r="E9528" s="277" t="s">
        <v>1584</v>
      </c>
      <c r="F9528" s="279" t="s">
        <v>881</v>
      </c>
    </row>
    <row r="9529" spans="1:6" x14ac:dyDescent="0.3">
      <c r="A9529" s="264" t="str">
        <f t="shared" si="148"/>
        <v>NoviMI</v>
      </c>
      <c r="B9529" s="269">
        <v>48375</v>
      </c>
      <c r="C9529" s="270" t="s">
        <v>6614</v>
      </c>
      <c r="D9529" s="270" t="s">
        <v>1567</v>
      </c>
      <c r="E9529" s="277" t="s">
        <v>924</v>
      </c>
      <c r="F9529" s="279" t="s">
        <v>881</v>
      </c>
    </row>
    <row r="9530" spans="1:6" x14ac:dyDescent="0.3">
      <c r="A9530" s="264" t="str">
        <f t="shared" si="148"/>
        <v>TroyMI</v>
      </c>
      <c r="B9530" s="269">
        <v>48085</v>
      </c>
      <c r="C9530" s="270" t="s">
        <v>949</v>
      </c>
      <c r="D9530" s="270" t="s">
        <v>1567</v>
      </c>
      <c r="E9530" s="277" t="s">
        <v>924</v>
      </c>
      <c r="F9530" s="279" t="s">
        <v>881</v>
      </c>
    </row>
    <row r="9531" spans="1:6" x14ac:dyDescent="0.3">
      <c r="A9531" s="264" t="str">
        <f t="shared" si="148"/>
        <v>KalamazooMI</v>
      </c>
      <c r="B9531" s="269">
        <v>49001</v>
      </c>
      <c r="C9531" s="270" t="s">
        <v>6605</v>
      </c>
      <c r="D9531" s="270" t="s">
        <v>1567</v>
      </c>
      <c r="E9531" s="277" t="s">
        <v>1598</v>
      </c>
      <c r="F9531" s="279" t="s">
        <v>881</v>
      </c>
    </row>
    <row r="9532" spans="1:6" x14ac:dyDescent="0.3">
      <c r="A9532" s="264" t="str">
        <f t="shared" si="148"/>
        <v>Byron CenterMI</v>
      </c>
      <c r="B9532" s="269">
        <v>49315</v>
      </c>
      <c r="C9532" s="270" t="s">
        <v>6615</v>
      </c>
      <c r="D9532" s="270" t="s">
        <v>1567</v>
      </c>
      <c r="E9532" s="277" t="s">
        <v>1586</v>
      </c>
      <c r="F9532" s="279" t="s">
        <v>881</v>
      </c>
    </row>
    <row r="9533" spans="1:6" x14ac:dyDescent="0.3">
      <c r="A9533" s="264" t="str">
        <f t="shared" si="148"/>
        <v>OkemosMI</v>
      </c>
      <c r="B9533" s="269">
        <v>48864</v>
      </c>
      <c r="C9533" s="270" t="s">
        <v>6616</v>
      </c>
      <c r="D9533" s="270" t="s">
        <v>1567</v>
      </c>
      <c r="E9533" s="277" t="s">
        <v>1599</v>
      </c>
      <c r="F9533" s="279" t="s">
        <v>881</v>
      </c>
    </row>
    <row r="9534" spans="1:6" x14ac:dyDescent="0.3">
      <c r="A9534" s="264" t="str">
        <f t="shared" si="148"/>
        <v>ClarkstonMI</v>
      </c>
      <c r="B9534" s="269">
        <v>48348</v>
      </c>
      <c r="C9534" s="270" t="s">
        <v>4009</v>
      </c>
      <c r="D9534" s="270" t="s">
        <v>1567</v>
      </c>
      <c r="E9534" s="277" t="s">
        <v>924</v>
      </c>
      <c r="F9534" s="279" t="s">
        <v>881</v>
      </c>
    </row>
    <row r="9535" spans="1:6" x14ac:dyDescent="0.3">
      <c r="A9535" s="264" t="str">
        <f t="shared" si="148"/>
        <v>Battle CreekMI</v>
      </c>
      <c r="B9535" s="269">
        <v>49017</v>
      </c>
      <c r="C9535" s="270" t="s">
        <v>1574</v>
      </c>
      <c r="D9535" s="270" t="s">
        <v>1567</v>
      </c>
      <c r="E9535" s="277" t="s">
        <v>1574</v>
      </c>
      <c r="F9535" s="279" t="s">
        <v>881</v>
      </c>
    </row>
    <row r="9536" spans="1:6" x14ac:dyDescent="0.3">
      <c r="A9536" s="264" t="str">
        <f t="shared" si="148"/>
        <v>JacksonMI</v>
      </c>
      <c r="B9536" s="269">
        <v>49202</v>
      </c>
      <c r="C9536" s="270" t="s">
        <v>1273</v>
      </c>
      <c r="D9536" s="270" t="s">
        <v>1567</v>
      </c>
      <c r="E9536" s="277" t="s">
        <v>1273</v>
      </c>
      <c r="F9536" s="279" t="s">
        <v>881</v>
      </c>
    </row>
    <row r="9537" spans="1:6" x14ac:dyDescent="0.3">
      <c r="A9537" s="264" t="str">
        <f t="shared" si="148"/>
        <v>NoviMI</v>
      </c>
      <c r="B9537" s="269">
        <v>48377</v>
      </c>
      <c r="C9537" s="270" t="s">
        <v>6614</v>
      </c>
      <c r="D9537" s="270" t="s">
        <v>1567</v>
      </c>
      <c r="E9537" s="277" t="s">
        <v>924</v>
      </c>
      <c r="F9537" s="279" t="s">
        <v>881</v>
      </c>
    </row>
    <row r="9538" spans="1:6" x14ac:dyDescent="0.3">
      <c r="A9538" s="264" t="str">
        <f t="shared" si="148"/>
        <v>LudingtonMI</v>
      </c>
      <c r="B9538" s="269">
        <v>49431</v>
      </c>
      <c r="C9538" s="270" t="s">
        <v>1601</v>
      </c>
      <c r="D9538" s="270" t="s">
        <v>1567</v>
      </c>
      <c r="E9538" s="277" t="s">
        <v>1601</v>
      </c>
      <c r="F9538" s="279" t="s">
        <v>881</v>
      </c>
    </row>
    <row r="9539" spans="1:6" x14ac:dyDescent="0.3">
      <c r="A9539" s="264" t="str">
        <f t="shared" si="148"/>
        <v>Spring LakeMI</v>
      </c>
      <c r="B9539" s="269">
        <v>49456</v>
      </c>
      <c r="C9539" s="270" t="s">
        <v>6617</v>
      </c>
      <c r="D9539" s="270" t="s">
        <v>1567</v>
      </c>
      <c r="E9539" s="277" t="s">
        <v>1586</v>
      </c>
      <c r="F9539" s="279" t="s">
        <v>881</v>
      </c>
    </row>
    <row r="9540" spans="1:6" x14ac:dyDescent="0.3">
      <c r="A9540" s="264" t="str">
        <f t="shared" ref="A9540:A9603" si="149">CONCATENATE(C9540,D9540)</f>
        <v>TemperanceMI</v>
      </c>
      <c r="B9540" s="269">
        <v>48182</v>
      </c>
      <c r="C9540" s="270" t="s">
        <v>6618</v>
      </c>
      <c r="D9540" s="270" t="s">
        <v>1567</v>
      </c>
      <c r="E9540" s="277" t="s">
        <v>1514</v>
      </c>
      <c r="F9540" s="279" t="s">
        <v>881</v>
      </c>
    </row>
    <row r="9541" spans="1:6" x14ac:dyDescent="0.3">
      <c r="A9541" s="264" t="str">
        <f t="shared" si="149"/>
        <v>Traverse CityMI</v>
      </c>
      <c r="B9541" s="269">
        <v>49685</v>
      </c>
      <c r="C9541" s="270" t="s">
        <v>1625</v>
      </c>
      <c r="D9541" s="270" t="s">
        <v>1567</v>
      </c>
      <c r="E9541" s="277" t="s">
        <v>1625</v>
      </c>
      <c r="F9541" s="279" t="s">
        <v>881</v>
      </c>
    </row>
    <row r="9542" spans="1:6" x14ac:dyDescent="0.3">
      <c r="A9542" s="264" t="str">
        <f t="shared" si="149"/>
        <v>FlintMI</v>
      </c>
      <c r="B9542" s="269">
        <v>48532</v>
      </c>
      <c r="C9542" s="270" t="s">
        <v>1584</v>
      </c>
      <c r="D9542" s="270" t="s">
        <v>1567</v>
      </c>
      <c r="E9542" s="277" t="s">
        <v>1584</v>
      </c>
      <c r="F9542" s="279" t="s">
        <v>881</v>
      </c>
    </row>
    <row r="9543" spans="1:6" x14ac:dyDescent="0.3">
      <c r="A9543" s="264" t="str">
        <f t="shared" si="149"/>
        <v>SalineMI</v>
      </c>
      <c r="B9543" s="269">
        <v>48176</v>
      </c>
      <c r="C9543" s="270" t="s">
        <v>6619</v>
      </c>
      <c r="D9543" s="270" t="s">
        <v>1567</v>
      </c>
      <c r="E9543" s="277" t="s">
        <v>1573</v>
      </c>
      <c r="F9543" s="279" t="s">
        <v>881</v>
      </c>
    </row>
    <row r="9544" spans="1:6" x14ac:dyDescent="0.3">
      <c r="A9544" s="264" t="str">
        <f t="shared" si="149"/>
        <v>NorthvilleMI</v>
      </c>
      <c r="B9544" s="269">
        <v>48168</v>
      </c>
      <c r="C9544" s="270" t="s">
        <v>6606</v>
      </c>
      <c r="D9544" s="270" t="s">
        <v>1567</v>
      </c>
      <c r="E9544" s="277" t="s">
        <v>924</v>
      </c>
      <c r="F9544" s="279" t="s">
        <v>881</v>
      </c>
    </row>
    <row r="9545" spans="1:6" x14ac:dyDescent="0.3">
      <c r="A9545" s="264" t="str">
        <f t="shared" si="149"/>
        <v>Farmington HillsMI</v>
      </c>
      <c r="B9545" s="269">
        <v>48331</v>
      </c>
      <c r="C9545" s="270" t="s">
        <v>6599</v>
      </c>
      <c r="D9545" s="270" t="s">
        <v>1567</v>
      </c>
      <c r="E9545" s="277" t="s">
        <v>924</v>
      </c>
      <c r="F9545" s="279" t="s">
        <v>881</v>
      </c>
    </row>
    <row r="9546" spans="1:6" x14ac:dyDescent="0.3">
      <c r="A9546" s="264" t="str">
        <f t="shared" si="149"/>
        <v>DetroitMI</v>
      </c>
      <c r="B9546" s="269">
        <v>48209</v>
      </c>
      <c r="C9546" s="270" t="s">
        <v>6572</v>
      </c>
      <c r="D9546" s="270" t="s">
        <v>1567</v>
      </c>
      <c r="E9546" s="277" t="s">
        <v>924</v>
      </c>
      <c r="F9546" s="279" t="s">
        <v>881</v>
      </c>
    </row>
    <row r="9547" spans="1:6" x14ac:dyDescent="0.3">
      <c r="A9547" s="264" t="str">
        <f t="shared" si="149"/>
        <v>PortageMI</v>
      </c>
      <c r="B9547" s="269">
        <v>49002</v>
      </c>
      <c r="C9547" s="270" t="s">
        <v>5280</v>
      </c>
      <c r="D9547" s="270" t="s">
        <v>1567</v>
      </c>
      <c r="E9547" s="277" t="s">
        <v>1598</v>
      </c>
      <c r="F9547" s="279" t="s">
        <v>881</v>
      </c>
    </row>
    <row r="9548" spans="1:6" x14ac:dyDescent="0.3">
      <c r="A9548" s="264" t="str">
        <f t="shared" si="149"/>
        <v>Sault Sainte MarieMI</v>
      </c>
      <c r="B9548" s="269">
        <v>49783</v>
      </c>
      <c r="C9548" s="270" t="s">
        <v>6620</v>
      </c>
      <c r="D9548" s="270" t="s">
        <v>1567</v>
      </c>
      <c r="E9548" s="277" t="s">
        <v>1620</v>
      </c>
      <c r="F9548" s="279" t="s">
        <v>881</v>
      </c>
    </row>
    <row r="9549" spans="1:6" x14ac:dyDescent="0.3">
      <c r="A9549" s="264" t="str">
        <f t="shared" si="149"/>
        <v>Dearborn HeightsMI</v>
      </c>
      <c r="B9549" s="269">
        <v>48125</v>
      </c>
      <c r="C9549" s="270" t="s">
        <v>6584</v>
      </c>
      <c r="D9549" s="270" t="s">
        <v>1567</v>
      </c>
      <c r="E9549" s="277" t="s">
        <v>924</v>
      </c>
      <c r="F9549" s="279" t="s">
        <v>881</v>
      </c>
    </row>
    <row r="9550" spans="1:6" x14ac:dyDescent="0.3">
      <c r="A9550" s="264" t="str">
        <f t="shared" si="149"/>
        <v>GainesMI</v>
      </c>
      <c r="B9550" s="269">
        <v>49316</v>
      </c>
      <c r="C9550" s="270" t="s">
        <v>6621</v>
      </c>
      <c r="D9550" s="270" t="s">
        <v>1567</v>
      </c>
      <c r="E9550" s="277" t="s">
        <v>1586</v>
      </c>
      <c r="F9550" s="279" t="s">
        <v>881</v>
      </c>
    </row>
    <row r="9551" spans="1:6" x14ac:dyDescent="0.3">
      <c r="A9551" s="264" t="str">
        <f t="shared" si="149"/>
        <v>Sterling HeightsMI</v>
      </c>
      <c r="B9551" s="269">
        <v>48314</v>
      </c>
      <c r="C9551" s="270" t="s">
        <v>6580</v>
      </c>
      <c r="D9551" s="270" t="s">
        <v>1567</v>
      </c>
      <c r="E9551" s="277" t="s">
        <v>924</v>
      </c>
      <c r="F9551" s="279" t="s">
        <v>881</v>
      </c>
    </row>
    <row r="9552" spans="1:6" x14ac:dyDescent="0.3">
      <c r="A9552" s="264" t="str">
        <f t="shared" si="149"/>
        <v>MuskegonMI</v>
      </c>
      <c r="B9552" s="269">
        <v>49445</v>
      </c>
      <c r="C9552" s="270" t="s">
        <v>1612</v>
      </c>
      <c r="D9552" s="270" t="s">
        <v>1567</v>
      </c>
      <c r="E9552" s="277" t="s">
        <v>1612</v>
      </c>
      <c r="F9552" s="279" t="s">
        <v>881</v>
      </c>
    </row>
    <row r="9553" spans="1:6" x14ac:dyDescent="0.3">
      <c r="A9553" s="264" t="str">
        <f t="shared" si="149"/>
        <v>CommerceMI</v>
      </c>
      <c r="B9553" s="269">
        <v>48382</v>
      </c>
      <c r="C9553" s="270" t="s">
        <v>2893</v>
      </c>
      <c r="D9553" s="270" t="s">
        <v>1567</v>
      </c>
      <c r="E9553" s="277" t="s">
        <v>924</v>
      </c>
      <c r="F9553" s="279" t="s">
        <v>881</v>
      </c>
    </row>
    <row r="9554" spans="1:6" x14ac:dyDescent="0.3">
      <c r="A9554" s="264" t="str">
        <f t="shared" si="149"/>
        <v>CharlotteMI</v>
      </c>
      <c r="B9554" s="269">
        <v>48813</v>
      </c>
      <c r="C9554" s="270" t="s">
        <v>2103</v>
      </c>
      <c r="D9554" s="270" t="s">
        <v>1567</v>
      </c>
      <c r="E9554" s="277" t="s">
        <v>1599</v>
      </c>
      <c r="F9554" s="279" t="s">
        <v>881</v>
      </c>
    </row>
    <row r="9555" spans="1:6" x14ac:dyDescent="0.3">
      <c r="A9555" s="264" t="str">
        <f t="shared" si="149"/>
        <v>Battle CreekMI</v>
      </c>
      <c r="B9555" s="269">
        <v>49014</v>
      </c>
      <c r="C9555" s="270" t="s">
        <v>1574</v>
      </c>
      <c r="D9555" s="270" t="s">
        <v>1567</v>
      </c>
      <c r="E9555" s="277" t="s">
        <v>1574</v>
      </c>
      <c r="F9555" s="279" t="s">
        <v>881</v>
      </c>
    </row>
    <row r="9556" spans="1:6" x14ac:dyDescent="0.3">
      <c r="A9556" s="264" t="str">
        <f t="shared" si="149"/>
        <v>HollyMI</v>
      </c>
      <c r="B9556" s="269">
        <v>48442</v>
      </c>
      <c r="C9556" s="270" t="s">
        <v>6622</v>
      </c>
      <c r="D9556" s="270" t="s">
        <v>1567</v>
      </c>
      <c r="E9556" s="277" t="s">
        <v>924</v>
      </c>
      <c r="F9556" s="279" t="s">
        <v>881</v>
      </c>
    </row>
    <row r="9557" spans="1:6" x14ac:dyDescent="0.3">
      <c r="A9557" s="264" t="str">
        <f t="shared" si="149"/>
        <v>SouthfieldMI</v>
      </c>
      <c r="B9557" s="269">
        <v>48033</v>
      </c>
      <c r="C9557" s="270" t="s">
        <v>6603</v>
      </c>
      <c r="D9557" s="270" t="s">
        <v>1567</v>
      </c>
      <c r="E9557" s="277" t="s">
        <v>924</v>
      </c>
      <c r="F9557" s="279" t="s">
        <v>881</v>
      </c>
    </row>
    <row r="9558" spans="1:6" x14ac:dyDescent="0.3">
      <c r="A9558" s="264" t="str">
        <f t="shared" si="149"/>
        <v>DetroitMI</v>
      </c>
      <c r="B9558" s="269">
        <v>48210</v>
      </c>
      <c r="C9558" s="270" t="s">
        <v>6572</v>
      </c>
      <c r="D9558" s="270" t="s">
        <v>1567</v>
      </c>
      <c r="E9558" s="277" t="s">
        <v>924</v>
      </c>
      <c r="F9558" s="279" t="s">
        <v>881</v>
      </c>
    </row>
    <row r="9559" spans="1:6" x14ac:dyDescent="0.3">
      <c r="A9559" s="264" t="str">
        <f t="shared" si="149"/>
        <v>PinckneyMI</v>
      </c>
      <c r="B9559" s="269">
        <v>48169</v>
      </c>
      <c r="C9559" s="270" t="s">
        <v>6623</v>
      </c>
      <c r="D9559" s="270" t="s">
        <v>1567</v>
      </c>
      <c r="E9559" s="277" t="s">
        <v>924</v>
      </c>
      <c r="F9559" s="279" t="s">
        <v>881</v>
      </c>
    </row>
    <row r="9560" spans="1:6" x14ac:dyDescent="0.3">
      <c r="A9560" s="264" t="str">
        <f t="shared" si="149"/>
        <v>BeecherMI</v>
      </c>
      <c r="B9560" s="269">
        <v>48458</v>
      </c>
      <c r="C9560" s="270" t="s">
        <v>4839</v>
      </c>
      <c r="D9560" s="270" t="s">
        <v>1567</v>
      </c>
      <c r="E9560" s="277" t="s">
        <v>1584</v>
      </c>
      <c r="F9560" s="279" t="s">
        <v>881</v>
      </c>
    </row>
    <row r="9561" spans="1:6" x14ac:dyDescent="0.3">
      <c r="A9561" s="264" t="str">
        <f t="shared" si="149"/>
        <v>SturgisMI</v>
      </c>
      <c r="B9561" s="269">
        <v>49091</v>
      </c>
      <c r="C9561" s="270" t="s">
        <v>1623</v>
      </c>
      <c r="D9561" s="270" t="s">
        <v>1567</v>
      </c>
      <c r="E9561" s="277" t="s">
        <v>1623</v>
      </c>
      <c r="F9561" s="279" t="s">
        <v>881</v>
      </c>
    </row>
    <row r="9562" spans="1:6" x14ac:dyDescent="0.3">
      <c r="A9562" s="264" t="str">
        <f t="shared" si="149"/>
        <v>DetroitMI</v>
      </c>
      <c r="B9562" s="269">
        <v>48202</v>
      </c>
      <c r="C9562" s="270" t="s">
        <v>6572</v>
      </c>
      <c r="D9562" s="270" t="s">
        <v>1567</v>
      </c>
      <c r="E9562" s="277" t="s">
        <v>924</v>
      </c>
      <c r="F9562" s="279" t="s">
        <v>881</v>
      </c>
    </row>
    <row r="9563" spans="1:6" x14ac:dyDescent="0.3">
      <c r="A9563" s="264" t="str">
        <f t="shared" si="149"/>
        <v>WixomMI</v>
      </c>
      <c r="B9563" s="269">
        <v>48393</v>
      </c>
      <c r="C9563" s="270" t="s">
        <v>6624</v>
      </c>
      <c r="D9563" s="270" t="s">
        <v>1567</v>
      </c>
      <c r="E9563" s="277" t="s">
        <v>924</v>
      </c>
      <c r="F9563" s="279" t="s">
        <v>881</v>
      </c>
    </row>
    <row r="9564" spans="1:6" x14ac:dyDescent="0.3">
      <c r="A9564" s="264" t="str">
        <f t="shared" si="149"/>
        <v>LansingMI</v>
      </c>
      <c r="B9564" s="269">
        <v>48912</v>
      </c>
      <c r="C9564" s="270" t="s">
        <v>4706</v>
      </c>
      <c r="D9564" s="270" t="s">
        <v>1567</v>
      </c>
      <c r="E9564" s="277" t="s">
        <v>1599</v>
      </c>
      <c r="F9564" s="279" t="s">
        <v>881</v>
      </c>
    </row>
    <row r="9565" spans="1:6" x14ac:dyDescent="0.3">
      <c r="A9565" s="264" t="str">
        <f t="shared" si="149"/>
        <v>WashingtonMI</v>
      </c>
      <c r="B9565" s="269">
        <v>48094</v>
      </c>
      <c r="C9565" s="270" t="s">
        <v>1404</v>
      </c>
      <c r="D9565" s="270" t="s">
        <v>1567</v>
      </c>
      <c r="E9565" s="277" t="s">
        <v>924</v>
      </c>
      <c r="F9565" s="279" t="s">
        <v>881</v>
      </c>
    </row>
    <row r="9566" spans="1:6" x14ac:dyDescent="0.3">
      <c r="A9566" s="264" t="str">
        <f t="shared" si="149"/>
        <v>EscanabaMI</v>
      </c>
      <c r="B9566" s="269">
        <v>49829</v>
      </c>
      <c r="C9566" s="270" t="s">
        <v>1582</v>
      </c>
      <c r="D9566" s="270" t="s">
        <v>1567</v>
      </c>
      <c r="E9566" s="277" t="s">
        <v>1582</v>
      </c>
      <c r="F9566" s="279" t="s">
        <v>881</v>
      </c>
    </row>
    <row r="9567" spans="1:6" x14ac:dyDescent="0.3">
      <c r="A9567" s="264" t="str">
        <f t="shared" si="149"/>
        <v>Grand LedgeMI</v>
      </c>
      <c r="B9567" s="269">
        <v>48837</v>
      </c>
      <c r="C9567" s="270" t="s">
        <v>6625</v>
      </c>
      <c r="D9567" s="270" t="s">
        <v>1567</v>
      </c>
      <c r="E9567" s="277" t="s">
        <v>1599</v>
      </c>
      <c r="F9567" s="279" t="s">
        <v>881</v>
      </c>
    </row>
    <row r="9568" spans="1:6" x14ac:dyDescent="0.3">
      <c r="A9568" s="264" t="str">
        <f t="shared" si="149"/>
        <v>BrightonMI</v>
      </c>
      <c r="B9568" s="269">
        <v>48114</v>
      </c>
      <c r="C9568" s="270" t="s">
        <v>3277</v>
      </c>
      <c r="D9568" s="270" t="s">
        <v>1567</v>
      </c>
      <c r="E9568" s="277" t="s">
        <v>924</v>
      </c>
      <c r="F9568" s="279" t="s">
        <v>881</v>
      </c>
    </row>
    <row r="9569" spans="1:6" x14ac:dyDescent="0.3">
      <c r="A9569" s="264" t="str">
        <f t="shared" si="149"/>
        <v>Three RiversMI</v>
      </c>
      <c r="B9569" s="269">
        <v>49093</v>
      </c>
      <c r="C9569" s="270" t="s">
        <v>3006</v>
      </c>
      <c r="D9569" s="270" t="s">
        <v>1567</v>
      </c>
      <c r="E9569" s="277" t="s">
        <v>1623</v>
      </c>
      <c r="F9569" s="279" t="s">
        <v>881</v>
      </c>
    </row>
    <row r="9570" spans="1:6" x14ac:dyDescent="0.3">
      <c r="A9570" s="264" t="str">
        <f t="shared" si="149"/>
        <v>KentwoodMI</v>
      </c>
      <c r="B9570" s="269">
        <v>49512</v>
      </c>
      <c r="C9570" s="270" t="s">
        <v>5871</v>
      </c>
      <c r="D9570" s="270" t="s">
        <v>1567</v>
      </c>
      <c r="E9570" s="277" t="s">
        <v>1586</v>
      </c>
      <c r="F9570" s="279" t="s">
        <v>881</v>
      </c>
    </row>
    <row r="9571" spans="1:6" x14ac:dyDescent="0.3">
      <c r="A9571" s="264" t="str">
        <f t="shared" si="149"/>
        <v>MasonMI</v>
      </c>
      <c r="B9571" s="269">
        <v>48854</v>
      </c>
      <c r="C9571" s="270" t="s">
        <v>5014</v>
      </c>
      <c r="D9571" s="270" t="s">
        <v>1567</v>
      </c>
      <c r="E9571" s="277" t="s">
        <v>1599</v>
      </c>
      <c r="F9571" s="279" t="s">
        <v>881</v>
      </c>
    </row>
    <row r="9572" spans="1:6" x14ac:dyDescent="0.3">
      <c r="A9572" s="264" t="str">
        <f t="shared" si="149"/>
        <v>DetroitMI</v>
      </c>
      <c r="B9572" s="269">
        <v>48201</v>
      </c>
      <c r="C9572" s="270" t="s">
        <v>6572</v>
      </c>
      <c r="D9572" s="270" t="s">
        <v>1567</v>
      </c>
      <c r="E9572" s="277" t="s">
        <v>924</v>
      </c>
      <c r="F9572" s="279" t="s">
        <v>881</v>
      </c>
    </row>
    <row r="9573" spans="1:6" x14ac:dyDescent="0.3">
      <c r="A9573" s="264" t="str">
        <f t="shared" si="149"/>
        <v>Big RapidsMI</v>
      </c>
      <c r="B9573" s="269">
        <v>49307</v>
      </c>
      <c r="C9573" s="270" t="s">
        <v>1577</v>
      </c>
      <c r="D9573" s="270" t="s">
        <v>1567</v>
      </c>
      <c r="E9573" s="277" t="s">
        <v>1577</v>
      </c>
      <c r="F9573" s="279" t="s">
        <v>881</v>
      </c>
    </row>
    <row r="9574" spans="1:6" x14ac:dyDescent="0.3">
      <c r="A9574" s="264" t="str">
        <f t="shared" si="149"/>
        <v>AllendaleMI</v>
      </c>
      <c r="B9574" s="269">
        <v>49401</v>
      </c>
      <c r="C9574" s="270" t="s">
        <v>6626</v>
      </c>
      <c r="D9574" s="270" t="s">
        <v>1567</v>
      </c>
      <c r="E9574" s="277" t="s">
        <v>1586</v>
      </c>
      <c r="F9574" s="279" t="s">
        <v>881</v>
      </c>
    </row>
    <row r="9575" spans="1:6" x14ac:dyDescent="0.3">
      <c r="A9575" s="264" t="str">
        <f t="shared" si="149"/>
        <v>Farmington HillsMI</v>
      </c>
      <c r="B9575" s="269">
        <v>48334</v>
      </c>
      <c r="C9575" s="270" t="s">
        <v>6599</v>
      </c>
      <c r="D9575" s="270" t="s">
        <v>1567</v>
      </c>
      <c r="E9575" s="277" t="s">
        <v>924</v>
      </c>
      <c r="F9575" s="279" t="s">
        <v>881</v>
      </c>
    </row>
    <row r="9576" spans="1:6" x14ac:dyDescent="0.3">
      <c r="A9576" s="264" t="str">
        <f t="shared" si="149"/>
        <v>HastingsMI</v>
      </c>
      <c r="B9576" s="269">
        <v>49058</v>
      </c>
      <c r="C9576" s="270" t="s">
        <v>1802</v>
      </c>
      <c r="D9576" s="270" t="s">
        <v>1567</v>
      </c>
      <c r="E9576" s="277" t="s">
        <v>1586</v>
      </c>
      <c r="F9576" s="279" t="s">
        <v>881</v>
      </c>
    </row>
    <row r="9577" spans="1:6" x14ac:dyDescent="0.3">
      <c r="A9577" s="264" t="str">
        <f t="shared" si="149"/>
        <v>WayneMI</v>
      </c>
      <c r="B9577" s="269">
        <v>48184</v>
      </c>
      <c r="C9577" s="270" t="s">
        <v>4946</v>
      </c>
      <c r="D9577" s="270" t="s">
        <v>1567</v>
      </c>
      <c r="E9577" s="277" t="s">
        <v>924</v>
      </c>
      <c r="F9577" s="279" t="s">
        <v>881</v>
      </c>
    </row>
    <row r="9578" spans="1:6" x14ac:dyDescent="0.3">
      <c r="A9578" s="264" t="str">
        <f t="shared" si="149"/>
        <v>RedfordMI</v>
      </c>
      <c r="B9578" s="269">
        <v>48240</v>
      </c>
      <c r="C9578" s="270" t="s">
        <v>6583</v>
      </c>
      <c r="D9578" s="270" t="s">
        <v>1567</v>
      </c>
      <c r="E9578" s="277" t="s">
        <v>924</v>
      </c>
      <c r="F9578" s="279" t="s">
        <v>881</v>
      </c>
    </row>
    <row r="9579" spans="1:6" x14ac:dyDescent="0.3">
      <c r="A9579" s="264" t="str">
        <f t="shared" si="149"/>
        <v>GreenvilleMI</v>
      </c>
      <c r="B9579" s="269">
        <v>48838</v>
      </c>
      <c r="C9579" s="270" t="s">
        <v>1706</v>
      </c>
      <c r="D9579" s="270" t="s">
        <v>1567</v>
      </c>
      <c r="E9579" s="277" t="s">
        <v>1586</v>
      </c>
      <c r="F9579" s="279" t="s">
        <v>881</v>
      </c>
    </row>
    <row r="9580" spans="1:6" x14ac:dyDescent="0.3">
      <c r="A9580" s="264" t="str">
        <f t="shared" si="149"/>
        <v>FlintMI</v>
      </c>
      <c r="B9580" s="269">
        <v>48505</v>
      </c>
      <c r="C9580" s="270" t="s">
        <v>1584</v>
      </c>
      <c r="D9580" s="270" t="s">
        <v>1567</v>
      </c>
      <c r="E9580" s="277" t="s">
        <v>1584</v>
      </c>
      <c r="F9580" s="279" t="s">
        <v>881</v>
      </c>
    </row>
    <row r="9581" spans="1:6" x14ac:dyDescent="0.3">
      <c r="A9581" s="264" t="str">
        <f t="shared" si="149"/>
        <v>SouthfieldMI</v>
      </c>
      <c r="B9581" s="269">
        <v>48034</v>
      </c>
      <c r="C9581" s="270" t="s">
        <v>6603</v>
      </c>
      <c r="D9581" s="270" t="s">
        <v>1567</v>
      </c>
      <c r="E9581" s="277" t="s">
        <v>924</v>
      </c>
      <c r="F9581" s="279" t="s">
        <v>881</v>
      </c>
    </row>
    <row r="9582" spans="1:6" x14ac:dyDescent="0.3">
      <c r="A9582" s="264" t="str">
        <f t="shared" si="149"/>
        <v>AlleganMI</v>
      </c>
      <c r="B9582" s="269">
        <v>49010</v>
      </c>
      <c r="C9582" s="270" t="s">
        <v>6627</v>
      </c>
      <c r="D9582" s="270" t="s">
        <v>1567</v>
      </c>
      <c r="E9582" s="277" t="s">
        <v>1590</v>
      </c>
      <c r="F9582" s="279" t="s">
        <v>881</v>
      </c>
    </row>
    <row r="9583" spans="1:6" x14ac:dyDescent="0.3">
      <c r="A9583" s="264" t="str">
        <f t="shared" si="149"/>
        <v>Hazel ParkMI</v>
      </c>
      <c r="B9583" s="269">
        <v>48030</v>
      </c>
      <c r="C9583" s="270" t="s">
        <v>6628</v>
      </c>
      <c r="D9583" s="270" t="s">
        <v>1567</v>
      </c>
      <c r="E9583" s="277" t="s">
        <v>924</v>
      </c>
      <c r="F9583" s="279" t="s">
        <v>881</v>
      </c>
    </row>
    <row r="9584" spans="1:6" x14ac:dyDescent="0.3">
      <c r="A9584" s="264" t="str">
        <f t="shared" si="149"/>
        <v>Saint Clair ShoresMI</v>
      </c>
      <c r="B9584" s="269">
        <v>48082</v>
      </c>
      <c r="C9584" s="270" t="s">
        <v>6601</v>
      </c>
      <c r="D9584" s="270" t="s">
        <v>1567</v>
      </c>
      <c r="E9584" s="277" t="s">
        <v>924</v>
      </c>
      <c r="F9584" s="279" t="s">
        <v>881</v>
      </c>
    </row>
    <row r="9585" spans="1:6" x14ac:dyDescent="0.3">
      <c r="A9585" s="264" t="str">
        <f t="shared" si="149"/>
        <v>White LakeMI</v>
      </c>
      <c r="B9585" s="269">
        <v>48386</v>
      </c>
      <c r="C9585" s="270" t="s">
        <v>6629</v>
      </c>
      <c r="D9585" s="270" t="s">
        <v>1567</v>
      </c>
      <c r="E9585" s="277" t="s">
        <v>924</v>
      </c>
      <c r="F9585" s="279" t="s">
        <v>881</v>
      </c>
    </row>
    <row r="9586" spans="1:6" x14ac:dyDescent="0.3">
      <c r="A9586" s="264" t="str">
        <f t="shared" si="149"/>
        <v>TroyMI</v>
      </c>
      <c r="B9586" s="269">
        <v>48098</v>
      </c>
      <c r="C9586" s="270" t="s">
        <v>949</v>
      </c>
      <c r="D9586" s="270" t="s">
        <v>1567</v>
      </c>
      <c r="E9586" s="277" t="s">
        <v>924</v>
      </c>
      <c r="F9586" s="279" t="s">
        <v>881</v>
      </c>
    </row>
    <row r="9587" spans="1:6" x14ac:dyDescent="0.3">
      <c r="A9587" s="264" t="str">
        <f t="shared" si="149"/>
        <v>DewittMI</v>
      </c>
      <c r="B9587" s="269">
        <v>48820</v>
      </c>
      <c r="C9587" s="270" t="s">
        <v>6630</v>
      </c>
      <c r="D9587" s="270" t="s">
        <v>1567</v>
      </c>
      <c r="E9587" s="277" t="s">
        <v>1599</v>
      </c>
      <c r="F9587" s="279" t="s">
        <v>881</v>
      </c>
    </row>
    <row r="9588" spans="1:6" x14ac:dyDescent="0.3">
      <c r="A9588" s="264" t="str">
        <f t="shared" si="149"/>
        <v>Saint JohnsMI</v>
      </c>
      <c r="B9588" s="269">
        <v>48879</v>
      </c>
      <c r="C9588" s="270" t="s">
        <v>6631</v>
      </c>
      <c r="D9588" s="270" t="s">
        <v>1567</v>
      </c>
      <c r="E9588" s="277" t="s">
        <v>1599</v>
      </c>
      <c r="F9588" s="279" t="s">
        <v>881</v>
      </c>
    </row>
    <row r="9589" spans="1:6" x14ac:dyDescent="0.3">
      <c r="A9589" s="264" t="str">
        <f t="shared" si="149"/>
        <v>South HavenMI</v>
      </c>
      <c r="B9589" s="269">
        <v>49090</v>
      </c>
      <c r="C9589" s="270" t="s">
        <v>5636</v>
      </c>
      <c r="D9589" s="270" t="s">
        <v>1567</v>
      </c>
      <c r="E9589" s="277" t="s">
        <v>1598</v>
      </c>
      <c r="F9589" s="279" t="s">
        <v>881</v>
      </c>
    </row>
    <row r="9590" spans="1:6" x14ac:dyDescent="0.3">
      <c r="A9590" s="264" t="str">
        <f t="shared" si="149"/>
        <v>KalamazooMI</v>
      </c>
      <c r="B9590" s="269">
        <v>49008</v>
      </c>
      <c r="C9590" s="270" t="s">
        <v>6605</v>
      </c>
      <c r="D9590" s="270" t="s">
        <v>1567</v>
      </c>
      <c r="E9590" s="277" t="s">
        <v>1598</v>
      </c>
      <c r="F9590" s="279" t="s">
        <v>881</v>
      </c>
    </row>
    <row r="9591" spans="1:6" x14ac:dyDescent="0.3">
      <c r="A9591" s="264" t="str">
        <f t="shared" si="149"/>
        <v>Grosse Pointe ParkMI</v>
      </c>
      <c r="B9591" s="269">
        <v>48230</v>
      </c>
      <c r="C9591" s="270" t="s">
        <v>6632</v>
      </c>
      <c r="D9591" s="270" t="s">
        <v>1567</v>
      </c>
      <c r="E9591" s="277" t="s">
        <v>924</v>
      </c>
      <c r="F9591" s="279" t="s">
        <v>881</v>
      </c>
    </row>
    <row r="9592" spans="1:6" x14ac:dyDescent="0.3">
      <c r="A9592" s="264" t="str">
        <f t="shared" si="149"/>
        <v>PontiacMI</v>
      </c>
      <c r="B9592" s="269">
        <v>48342</v>
      </c>
      <c r="C9592" s="270" t="s">
        <v>1329</v>
      </c>
      <c r="D9592" s="270" t="s">
        <v>1567</v>
      </c>
      <c r="E9592" s="277" t="s">
        <v>924</v>
      </c>
      <c r="F9592" s="279" t="s">
        <v>881</v>
      </c>
    </row>
    <row r="9593" spans="1:6" x14ac:dyDescent="0.3">
      <c r="A9593" s="264" t="str">
        <f t="shared" si="149"/>
        <v>CascadeMI</v>
      </c>
      <c r="B9593" s="269">
        <v>49301</v>
      </c>
      <c r="C9593" s="270" t="s">
        <v>4324</v>
      </c>
      <c r="D9593" s="270" t="s">
        <v>1567</v>
      </c>
      <c r="E9593" s="277" t="s">
        <v>1586</v>
      </c>
      <c r="F9593" s="279" t="s">
        <v>881</v>
      </c>
    </row>
    <row r="9594" spans="1:6" x14ac:dyDescent="0.3">
      <c r="A9594" s="264" t="str">
        <f t="shared" si="149"/>
        <v>Comstock ParkMI</v>
      </c>
      <c r="B9594" s="269">
        <v>49321</v>
      </c>
      <c r="C9594" s="270" t="s">
        <v>6633</v>
      </c>
      <c r="D9594" s="270" t="s">
        <v>1567</v>
      </c>
      <c r="E9594" s="277" t="s">
        <v>1586</v>
      </c>
      <c r="F9594" s="279" t="s">
        <v>881</v>
      </c>
    </row>
    <row r="9595" spans="1:6" x14ac:dyDescent="0.3">
      <c r="A9595" s="264" t="str">
        <f t="shared" si="149"/>
        <v>BerkleyMI</v>
      </c>
      <c r="B9595" s="269">
        <v>48072</v>
      </c>
      <c r="C9595" s="270" t="s">
        <v>6178</v>
      </c>
      <c r="D9595" s="270" t="s">
        <v>1567</v>
      </c>
      <c r="E9595" s="277" t="s">
        <v>924</v>
      </c>
      <c r="F9595" s="279" t="s">
        <v>881</v>
      </c>
    </row>
    <row r="9596" spans="1:6" x14ac:dyDescent="0.3">
      <c r="A9596" s="264" t="str">
        <f t="shared" si="149"/>
        <v>DetroitMI</v>
      </c>
      <c r="B9596" s="269">
        <v>48206</v>
      </c>
      <c r="C9596" s="270" t="s">
        <v>6572</v>
      </c>
      <c r="D9596" s="270" t="s">
        <v>1567</v>
      </c>
      <c r="E9596" s="277" t="s">
        <v>924</v>
      </c>
      <c r="F9596" s="279" t="s">
        <v>881</v>
      </c>
    </row>
    <row r="9597" spans="1:6" x14ac:dyDescent="0.3">
      <c r="A9597" s="264" t="str">
        <f t="shared" si="149"/>
        <v>TroyMI</v>
      </c>
      <c r="B9597" s="269">
        <v>48084</v>
      </c>
      <c r="C9597" s="270" t="s">
        <v>949</v>
      </c>
      <c r="D9597" s="270" t="s">
        <v>1567</v>
      </c>
      <c r="E9597" s="277" t="s">
        <v>924</v>
      </c>
      <c r="F9597" s="279" t="s">
        <v>881</v>
      </c>
    </row>
    <row r="9598" spans="1:6" x14ac:dyDescent="0.3">
      <c r="A9598" s="264" t="str">
        <f t="shared" si="149"/>
        <v>Mount ClemensMI</v>
      </c>
      <c r="B9598" s="269">
        <v>48043</v>
      </c>
      <c r="C9598" s="270" t="s">
        <v>6634</v>
      </c>
      <c r="D9598" s="270" t="s">
        <v>1567</v>
      </c>
      <c r="E9598" s="277" t="s">
        <v>924</v>
      </c>
      <c r="F9598" s="279" t="s">
        <v>881</v>
      </c>
    </row>
    <row r="9599" spans="1:6" x14ac:dyDescent="0.3">
      <c r="A9599" s="264" t="str">
        <f t="shared" si="149"/>
        <v>Fort GratiotMI</v>
      </c>
      <c r="B9599" s="269">
        <v>48059</v>
      </c>
      <c r="C9599" s="270" t="s">
        <v>6635</v>
      </c>
      <c r="D9599" s="270" t="s">
        <v>1567</v>
      </c>
      <c r="E9599" s="277" t="s">
        <v>924</v>
      </c>
      <c r="F9599" s="279" t="s">
        <v>881</v>
      </c>
    </row>
    <row r="9600" spans="1:6" x14ac:dyDescent="0.3">
      <c r="A9600" s="264" t="str">
        <f t="shared" si="149"/>
        <v>Bloomfield HillsMI</v>
      </c>
      <c r="B9600" s="269">
        <v>48304</v>
      </c>
      <c r="C9600" s="270" t="s">
        <v>6636</v>
      </c>
      <c r="D9600" s="270" t="s">
        <v>1567</v>
      </c>
      <c r="E9600" s="277" t="s">
        <v>924</v>
      </c>
      <c r="F9600" s="279" t="s">
        <v>881</v>
      </c>
    </row>
    <row r="9601" spans="1:6" x14ac:dyDescent="0.3">
      <c r="A9601" s="264" t="str">
        <f t="shared" si="149"/>
        <v>KalamazooMI</v>
      </c>
      <c r="B9601" s="269">
        <v>49004</v>
      </c>
      <c r="C9601" s="270" t="s">
        <v>6605</v>
      </c>
      <c r="D9601" s="270" t="s">
        <v>1567</v>
      </c>
      <c r="E9601" s="277" t="s">
        <v>1598</v>
      </c>
      <c r="F9601" s="279" t="s">
        <v>881</v>
      </c>
    </row>
    <row r="9602" spans="1:6" x14ac:dyDescent="0.3">
      <c r="A9602" s="264" t="str">
        <f t="shared" si="149"/>
        <v>ChesterfieldMI</v>
      </c>
      <c r="B9602" s="269">
        <v>48051</v>
      </c>
      <c r="C9602" s="270" t="s">
        <v>5183</v>
      </c>
      <c r="D9602" s="270" t="s">
        <v>1567</v>
      </c>
      <c r="E9602" s="277" t="s">
        <v>924</v>
      </c>
      <c r="F9602" s="279" t="s">
        <v>881</v>
      </c>
    </row>
    <row r="9603" spans="1:6" x14ac:dyDescent="0.3">
      <c r="A9603" s="264" t="str">
        <f t="shared" si="149"/>
        <v>RiverviewMI</v>
      </c>
      <c r="B9603" s="269">
        <v>48193</v>
      </c>
      <c r="C9603" s="270" t="s">
        <v>3605</v>
      </c>
      <c r="D9603" s="270" t="s">
        <v>1567</v>
      </c>
      <c r="E9603" s="277" t="s">
        <v>924</v>
      </c>
      <c r="F9603" s="279" t="s">
        <v>881</v>
      </c>
    </row>
    <row r="9604" spans="1:6" x14ac:dyDescent="0.3">
      <c r="A9604" s="264" t="str">
        <f t="shared" ref="A9604:A9667" si="150">CONCATENATE(C9604,D9604)</f>
        <v>West BloomfieldMI</v>
      </c>
      <c r="B9604" s="269">
        <v>48323</v>
      </c>
      <c r="C9604" s="270" t="s">
        <v>6594</v>
      </c>
      <c r="D9604" s="270" t="s">
        <v>1567</v>
      </c>
      <c r="E9604" s="277" t="s">
        <v>924</v>
      </c>
      <c r="F9604" s="279" t="s">
        <v>881</v>
      </c>
    </row>
    <row r="9605" spans="1:6" x14ac:dyDescent="0.3">
      <c r="A9605" s="264" t="str">
        <f t="shared" si="150"/>
        <v>Bloomfield HillsMI</v>
      </c>
      <c r="B9605" s="269">
        <v>48302</v>
      </c>
      <c r="C9605" s="270" t="s">
        <v>6636</v>
      </c>
      <c r="D9605" s="270" t="s">
        <v>1567</v>
      </c>
      <c r="E9605" s="277" t="s">
        <v>924</v>
      </c>
      <c r="F9605" s="279" t="s">
        <v>881</v>
      </c>
    </row>
    <row r="9606" spans="1:6" x14ac:dyDescent="0.3">
      <c r="A9606" s="264" t="str">
        <f t="shared" si="150"/>
        <v>LowellMI</v>
      </c>
      <c r="B9606" s="269">
        <v>49331</v>
      </c>
      <c r="C9606" s="270" t="s">
        <v>1763</v>
      </c>
      <c r="D9606" s="270" t="s">
        <v>1567</v>
      </c>
      <c r="E9606" s="277" t="s">
        <v>1586</v>
      </c>
      <c r="F9606" s="279" t="s">
        <v>881</v>
      </c>
    </row>
    <row r="9607" spans="1:6" x14ac:dyDescent="0.3">
      <c r="A9607" s="264" t="str">
        <f t="shared" si="150"/>
        <v>DowagiacMI</v>
      </c>
      <c r="B9607" s="269">
        <v>49047</v>
      </c>
      <c r="C9607" s="270" t="s">
        <v>6637</v>
      </c>
      <c r="D9607" s="270" t="s">
        <v>1567</v>
      </c>
      <c r="E9607" s="277" t="s">
        <v>1396</v>
      </c>
      <c r="F9607" s="279" t="s">
        <v>881</v>
      </c>
    </row>
    <row r="9608" spans="1:6" x14ac:dyDescent="0.3">
      <c r="A9608" s="264" t="str">
        <f t="shared" si="150"/>
        <v>PontiacMI</v>
      </c>
      <c r="B9608" s="269">
        <v>48341</v>
      </c>
      <c r="C9608" s="270" t="s">
        <v>1329</v>
      </c>
      <c r="D9608" s="270" t="s">
        <v>1567</v>
      </c>
      <c r="E9608" s="277" t="s">
        <v>924</v>
      </c>
      <c r="F9608" s="279" t="s">
        <v>881</v>
      </c>
    </row>
    <row r="9609" spans="1:6" x14ac:dyDescent="0.3">
      <c r="A9609" s="264" t="str">
        <f t="shared" si="150"/>
        <v>West BloomfieldMI</v>
      </c>
      <c r="B9609" s="269">
        <v>48324</v>
      </c>
      <c r="C9609" s="270" t="s">
        <v>6594</v>
      </c>
      <c r="D9609" s="270" t="s">
        <v>1567</v>
      </c>
      <c r="E9609" s="277" t="s">
        <v>924</v>
      </c>
      <c r="F9609" s="279" t="s">
        <v>881</v>
      </c>
    </row>
    <row r="9610" spans="1:6" x14ac:dyDescent="0.3">
      <c r="A9610" s="264" t="str">
        <f t="shared" si="150"/>
        <v>MarshallMI</v>
      </c>
      <c r="B9610" s="269">
        <v>49068</v>
      </c>
      <c r="C9610" s="270" t="s">
        <v>1649</v>
      </c>
      <c r="D9610" s="270" t="s">
        <v>1567</v>
      </c>
      <c r="E9610" s="277" t="s">
        <v>1574</v>
      </c>
      <c r="F9610" s="279" t="s">
        <v>881</v>
      </c>
    </row>
    <row r="9611" spans="1:6" x14ac:dyDescent="0.3">
      <c r="A9611" s="264" t="str">
        <f t="shared" si="150"/>
        <v>GunplainMI</v>
      </c>
      <c r="B9611" s="269">
        <v>49080</v>
      </c>
      <c r="C9611" s="270" t="s">
        <v>6638</v>
      </c>
      <c r="D9611" s="270" t="s">
        <v>1567</v>
      </c>
      <c r="E9611" s="277" t="s">
        <v>1590</v>
      </c>
      <c r="F9611" s="279" t="s">
        <v>881</v>
      </c>
    </row>
    <row r="9612" spans="1:6" x14ac:dyDescent="0.3">
      <c r="A9612" s="264" t="str">
        <f t="shared" si="150"/>
        <v>Cedar SpringsMI</v>
      </c>
      <c r="B9612" s="269">
        <v>49319</v>
      </c>
      <c r="C9612" s="270" t="s">
        <v>6639</v>
      </c>
      <c r="D9612" s="270" t="s">
        <v>1567</v>
      </c>
      <c r="E9612" s="277" t="s">
        <v>1586</v>
      </c>
      <c r="F9612" s="279" t="s">
        <v>881</v>
      </c>
    </row>
    <row r="9613" spans="1:6" x14ac:dyDescent="0.3">
      <c r="A9613" s="264" t="str">
        <f t="shared" si="150"/>
        <v>FraserMI</v>
      </c>
      <c r="B9613" s="269">
        <v>48026</v>
      </c>
      <c r="C9613" s="270" t="s">
        <v>6640</v>
      </c>
      <c r="D9613" s="270" t="s">
        <v>1567</v>
      </c>
      <c r="E9613" s="277" t="s">
        <v>924</v>
      </c>
      <c r="F9613" s="279" t="s">
        <v>881</v>
      </c>
    </row>
    <row r="9614" spans="1:6" x14ac:dyDescent="0.3">
      <c r="A9614" s="264" t="str">
        <f t="shared" si="150"/>
        <v>TecumsehMI</v>
      </c>
      <c r="B9614" s="269">
        <v>49286</v>
      </c>
      <c r="C9614" s="270" t="s">
        <v>5574</v>
      </c>
      <c r="D9614" s="270" t="s">
        <v>1567</v>
      </c>
      <c r="E9614" s="277" t="s">
        <v>1568</v>
      </c>
      <c r="F9614" s="279" t="s">
        <v>881</v>
      </c>
    </row>
    <row r="9615" spans="1:6" x14ac:dyDescent="0.3">
      <c r="A9615" s="264" t="str">
        <f t="shared" si="150"/>
        <v>IoniaMI</v>
      </c>
      <c r="B9615" s="269">
        <v>48846</v>
      </c>
      <c r="C9615" s="270" t="s">
        <v>1593</v>
      </c>
      <c r="D9615" s="270" t="s">
        <v>1567</v>
      </c>
      <c r="E9615" s="277" t="s">
        <v>1593</v>
      </c>
      <c r="F9615" s="279" t="s">
        <v>881</v>
      </c>
    </row>
    <row r="9616" spans="1:6" x14ac:dyDescent="0.3">
      <c r="A9616" s="264" t="str">
        <f t="shared" si="150"/>
        <v>Eaton RapidsMI</v>
      </c>
      <c r="B9616" s="269">
        <v>48827</v>
      </c>
      <c r="C9616" s="270" t="s">
        <v>6641</v>
      </c>
      <c r="D9616" s="270" t="s">
        <v>1567</v>
      </c>
      <c r="E9616" s="277" t="s">
        <v>1599</v>
      </c>
      <c r="F9616" s="279" t="s">
        <v>881</v>
      </c>
    </row>
    <row r="9617" spans="1:6" x14ac:dyDescent="0.3">
      <c r="A9617" s="264" t="str">
        <f t="shared" si="150"/>
        <v>Harper WoodsMI</v>
      </c>
      <c r="B9617" s="269">
        <v>48225</v>
      </c>
      <c r="C9617" s="270" t="s">
        <v>6642</v>
      </c>
      <c r="D9617" s="270" t="s">
        <v>1567</v>
      </c>
      <c r="E9617" s="277" t="s">
        <v>924</v>
      </c>
      <c r="F9617" s="279" t="s">
        <v>881</v>
      </c>
    </row>
    <row r="9618" spans="1:6" x14ac:dyDescent="0.3">
      <c r="A9618" s="264" t="str">
        <f t="shared" si="150"/>
        <v>FentonMI</v>
      </c>
      <c r="B9618" s="269">
        <v>48451</v>
      </c>
      <c r="C9618" s="270" t="s">
        <v>5216</v>
      </c>
      <c r="D9618" s="270" t="s">
        <v>1567</v>
      </c>
      <c r="E9618" s="277" t="s">
        <v>1584</v>
      </c>
      <c r="F9618" s="279" t="s">
        <v>881</v>
      </c>
    </row>
    <row r="9619" spans="1:6" x14ac:dyDescent="0.3">
      <c r="A9619" s="264" t="str">
        <f t="shared" si="150"/>
        <v>DexterMI</v>
      </c>
      <c r="B9619" s="269">
        <v>48130</v>
      </c>
      <c r="C9619" s="270" t="s">
        <v>4155</v>
      </c>
      <c r="D9619" s="270" t="s">
        <v>1567</v>
      </c>
      <c r="E9619" s="277" t="s">
        <v>1573</v>
      </c>
      <c r="F9619" s="279" t="s">
        <v>881</v>
      </c>
    </row>
    <row r="9620" spans="1:6" x14ac:dyDescent="0.3">
      <c r="A9620" s="264" t="str">
        <f t="shared" si="150"/>
        <v>HillsdaleMI</v>
      </c>
      <c r="B9620" s="269">
        <v>49242</v>
      </c>
      <c r="C9620" s="270" t="s">
        <v>1588</v>
      </c>
      <c r="D9620" s="270" t="s">
        <v>1567</v>
      </c>
      <c r="E9620" s="277" t="s">
        <v>1588</v>
      </c>
      <c r="F9620" s="279" t="s">
        <v>881</v>
      </c>
    </row>
    <row r="9621" spans="1:6" x14ac:dyDescent="0.3">
      <c r="A9621" s="264" t="str">
        <f t="shared" si="150"/>
        <v>OrionMI</v>
      </c>
      <c r="B9621" s="269">
        <v>48362</v>
      </c>
      <c r="C9621" s="270" t="s">
        <v>4917</v>
      </c>
      <c r="D9621" s="270" t="s">
        <v>1567</v>
      </c>
      <c r="E9621" s="277" t="s">
        <v>924</v>
      </c>
      <c r="F9621" s="279" t="s">
        <v>881</v>
      </c>
    </row>
    <row r="9622" spans="1:6" x14ac:dyDescent="0.3">
      <c r="A9622" s="264" t="str">
        <f t="shared" si="150"/>
        <v>HowellMI</v>
      </c>
      <c r="B9622" s="269">
        <v>48855</v>
      </c>
      <c r="C9622" s="270" t="s">
        <v>6575</v>
      </c>
      <c r="D9622" s="270" t="s">
        <v>1567</v>
      </c>
      <c r="E9622" s="277" t="s">
        <v>924</v>
      </c>
      <c r="F9622" s="279" t="s">
        <v>881</v>
      </c>
    </row>
    <row r="9623" spans="1:6" x14ac:dyDescent="0.3">
      <c r="A9623" s="264" t="str">
        <f t="shared" si="150"/>
        <v>HaslettMI</v>
      </c>
      <c r="B9623" s="269">
        <v>48840</v>
      </c>
      <c r="C9623" s="270" t="s">
        <v>6643</v>
      </c>
      <c r="D9623" s="270" t="s">
        <v>1567</v>
      </c>
      <c r="E9623" s="277" t="s">
        <v>1599</v>
      </c>
      <c r="F9623" s="279" t="s">
        <v>881</v>
      </c>
    </row>
    <row r="9624" spans="1:6" x14ac:dyDescent="0.3">
      <c r="A9624" s="264" t="str">
        <f t="shared" si="150"/>
        <v>Beverly HillsMI</v>
      </c>
      <c r="B9624" s="269">
        <v>48025</v>
      </c>
      <c r="C9624" s="270" t="s">
        <v>2738</v>
      </c>
      <c r="D9624" s="270" t="s">
        <v>1567</v>
      </c>
      <c r="E9624" s="277" t="s">
        <v>924</v>
      </c>
      <c r="F9624" s="279" t="s">
        <v>881</v>
      </c>
    </row>
    <row r="9625" spans="1:6" x14ac:dyDescent="0.3">
      <c r="A9625" s="264" t="str">
        <f t="shared" si="150"/>
        <v>SaginawMI</v>
      </c>
      <c r="B9625" s="269">
        <v>48638</v>
      </c>
      <c r="C9625" s="270" t="s">
        <v>1618</v>
      </c>
      <c r="D9625" s="270" t="s">
        <v>1567</v>
      </c>
      <c r="E9625" s="277" t="s">
        <v>1618</v>
      </c>
      <c r="F9625" s="279" t="s">
        <v>881</v>
      </c>
    </row>
    <row r="9626" spans="1:6" x14ac:dyDescent="0.3">
      <c r="A9626" s="264" t="str">
        <f t="shared" si="150"/>
        <v>MenomineeMI</v>
      </c>
      <c r="B9626" s="269">
        <v>49858</v>
      </c>
      <c r="C9626" s="270" t="s">
        <v>6644</v>
      </c>
      <c r="D9626" s="270" t="s">
        <v>1567</v>
      </c>
      <c r="E9626" s="277" t="s">
        <v>1603</v>
      </c>
      <c r="F9626" s="279" t="s">
        <v>881</v>
      </c>
    </row>
    <row r="9627" spans="1:6" x14ac:dyDescent="0.3">
      <c r="A9627" s="264" t="str">
        <f t="shared" si="150"/>
        <v>MilfordMI</v>
      </c>
      <c r="B9627" s="269">
        <v>48381</v>
      </c>
      <c r="C9627" s="270" t="s">
        <v>3206</v>
      </c>
      <c r="D9627" s="270" t="s">
        <v>1567</v>
      </c>
      <c r="E9627" s="277" t="s">
        <v>924</v>
      </c>
      <c r="F9627" s="279" t="s">
        <v>881</v>
      </c>
    </row>
    <row r="9628" spans="1:6" x14ac:dyDescent="0.3">
      <c r="A9628" s="264" t="str">
        <f t="shared" si="150"/>
        <v>NoviMI</v>
      </c>
      <c r="B9628" s="269">
        <v>48374</v>
      </c>
      <c r="C9628" s="270" t="s">
        <v>6614</v>
      </c>
      <c r="D9628" s="270" t="s">
        <v>1567</v>
      </c>
      <c r="E9628" s="277" t="s">
        <v>924</v>
      </c>
      <c r="F9628" s="279" t="s">
        <v>881</v>
      </c>
    </row>
    <row r="9629" spans="1:6" x14ac:dyDescent="0.3">
      <c r="A9629" s="264" t="str">
        <f t="shared" si="150"/>
        <v>ClawsonMI</v>
      </c>
      <c r="B9629" s="269">
        <v>48017</v>
      </c>
      <c r="C9629" s="270" t="s">
        <v>6645</v>
      </c>
      <c r="D9629" s="270" t="s">
        <v>1567</v>
      </c>
      <c r="E9629" s="277" t="s">
        <v>924</v>
      </c>
      <c r="F9629" s="279" t="s">
        <v>881</v>
      </c>
    </row>
    <row r="9630" spans="1:6" x14ac:dyDescent="0.3">
      <c r="A9630" s="264" t="str">
        <f t="shared" si="150"/>
        <v>Whitmore LakeMI</v>
      </c>
      <c r="B9630" s="269">
        <v>48189</v>
      </c>
      <c r="C9630" s="270" t="s">
        <v>6646</v>
      </c>
      <c r="D9630" s="270" t="s">
        <v>1567</v>
      </c>
      <c r="E9630" s="277" t="s">
        <v>1573</v>
      </c>
      <c r="F9630" s="279" t="s">
        <v>881</v>
      </c>
    </row>
    <row r="9631" spans="1:6" x14ac:dyDescent="0.3">
      <c r="A9631" s="264" t="str">
        <f t="shared" si="150"/>
        <v>ChelseaMI</v>
      </c>
      <c r="B9631" s="269">
        <v>48118</v>
      </c>
      <c r="C9631" s="270" t="s">
        <v>1171</v>
      </c>
      <c r="D9631" s="270" t="s">
        <v>1567</v>
      </c>
      <c r="E9631" s="277" t="s">
        <v>1573</v>
      </c>
      <c r="F9631" s="279" t="s">
        <v>881</v>
      </c>
    </row>
    <row r="9632" spans="1:6" x14ac:dyDescent="0.3">
      <c r="A9632" s="264" t="str">
        <f t="shared" si="150"/>
        <v>Paw PawMI</v>
      </c>
      <c r="B9632" s="269">
        <v>49079</v>
      </c>
      <c r="C9632" s="270" t="s">
        <v>5049</v>
      </c>
      <c r="D9632" s="270" t="s">
        <v>1567</v>
      </c>
      <c r="E9632" s="277" t="s">
        <v>1598</v>
      </c>
      <c r="F9632" s="279" t="s">
        <v>881</v>
      </c>
    </row>
    <row r="9633" spans="1:6" x14ac:dyDescent="0.3">
      <c r="A9633" s="264" t="str">
        <f t="shared" si="150"/>
        <v>AlgonacMI</v>
      </c>
      <c r="B9633" s="269">
        <v>48001</v>
      </c>
      <c r="C9633" s="270" t="s">
        <v>6647</v>
      </c>
      <c r="D9633" s="270" t="s">
        <v>1567</v>
      </c>
      <c r="E9633" s="277" t="s">
        <v>924</v>
      </c>
      <c r="F9633" s="279" t="s">
        <v>881</v>
      </c>
    </row>
    <row r="9634" spans="1:6" x14ac:dyDescent="0.3">
      <c r="A9634" s="264" t="str">
        <f t="shared" si="150"/>
        <v>Bloomfield HillsMI</v>
      </c>
      <c r="B9634" s="269">
        <v>48301</v>
      </c>
      <c r="C9634" s="270" t="s">
        <v>6636</v>
      </c>
      <c r="D9634" s="270" t="s">
        <v>1567</v>
      </c>
      <c r="E9634" s="277" t="s">
        <v>924</v>
      </c>
      <c r="F9634" s="279" t="s">
        <v>881</v>
      </c>
    </row>
    <row r="9635" spans="1:6" x14ac:dyDescent="0.3">
      <c r="A9635" s="264" t="str">
        <f t="shared" si="150"/>
        <v>WaylandMI</v>
      </c>
      <c r="B9635" s="269">
        <v>49348</v>
      </c>
      <c r="C9635" s="270" t="s">
        <v>6124</v>
      </c>
      <c r="D9635" s="270" t="s">
        <v>1567</v>
      </c>
      <c r="E9635" s="277" t="s">
        <v>1590</v>
      </c>
      <c r="F9635" s="279" t="s">
        <v>881</v>
      </c>
    </row>
    <row r="9636" spans="1:6" x14ac:dyDescent="0.3">
      <c r="A9636" s="264" t="str">
        <f t="shared" si="150"/>
        <v>FowlervilleMI</v>
      </c>
      <c r="B9636" s="269">
        <v>48836</v>
      </c>
      <c r="C9636" s="270" t="s">
        <v>6648</v>
      </c>
      <c r="D9636" s="270" t="s">
        <v>1567</v>
      </c>
      <c r="E9636" s="277" t="s">
        <v>924</v>
      </c>
      <c r="F9636" s="279" t="s">
        <v>881</v>
      </c>
    </row>
    <row r="9637" spans="1:6" x14ac:dyDescent="0.3">
      <c r="A9637" s="264" t="str">
        <f t="shared" si="150"/>
        <v>BrooklynMI</v>
      </c>
      <c r="B9637" s="269">
        <v>49230</v>
      </c>
      <c r="C9637" s="270" t="s">
        <v>3496</v>
      </c>
      <c r="D9637" s="270" t="s">
        <v>1567</v>
      </c>
      <c r="E9637" s="277" t="s">
        <v>1273</v>
      </c>
      <c r="F9637" s="279" t="s">
        <v>881</v>
      </c>
    </row>
    <row r="9638" spans="1:6" x14ac:dyDescent="0.3">
      <c r="A9638" s="264" t="str">
        <f t="shared" si="150"/>
        <v>Iron MountainMI</v>
      </c>
      <c r="B9638" s="269">
        <v>49801</v>
      </c>
      <c r="C9638" s="270" t="s">
        <v>1595</v>
      </c>
      <c r="D9638" s="270" t="s">
        <v>1567</v>
      </c>
      <c r="E9638" s="277" t="s">
        <v>1595</v>
      </c>
      <c r="F9638" s="279" t="s">
        <v>881</v>
      </c>
    </row>
    <row r="9639" spans="1:6" x14ac:dyDescent="0.3">
      <c r="A9639" s="264" t="str">
        <f t="shared" si="150"/>
        <v>GibraltarMI</v>
      </c>
      <c r="B9639" s="269">
        <v>48173</v>
      </c>
      <c r="C9639" s="270" t="s">
        <v>6649</v>
      </c>
      <c r="D9639" s="270" t="s">
        <v>1567</v>
      </c>
      <c r="E9639" s="277" t="s">
        <v>924</v>
      </c>
      <c r="F9639" s="279" t="s">
        <v>881</v>
      </c>
    </row>
    <row r="9640" spans="1:6" x14ac:dyDescent="0.3">
      <c r="A9640" s="264" t="str">
        <f t="shared" si="150"/>
        <v>SaginawMI</v>
      </c>
      <c r="B9640" s="269">
        <v>48609</v>
      </c>
      <c r="C9640" s="270" t="s">
        <v>1618</v>
      </c>
      <c r="D9640" s="270" t="s">
        <v>1567</v>
      </c>
      <c r="E9640" s="277" t="s">
        <v>1618</v>
      </c>
      <c r="F9640" s="279" t="s">
        <v>881</v>
      </c>
    </row>
    <row r="9641" spans="1:6" x14ac:dyDescent="0.3">
      <c r="A9641" s="264" t="str">
        <f t="shared" si="150"/>
        <v>SpartaMI</v>
      </c>
      <c r="B9641" s="269">
        <v>49345</v>
      </c>
      <c r="C9641" s="270" t="s">
        <v>4048</v>
      </c>
      <c r="D9641" s="270" t="s">
        <v>1567</v>
      </c>
      <c r="E9641" s="277" t="s">
        <v>1586</v>
      </c>
      <c r="F9641" s="279" t="s">
        <v>881</v>
      </c>
    </row>
    <row r="9642" spans="1:6" x14ac:dyDescent="0.3">
      <c r="A9642" s="264" t="str">
        <f t="shared" si="150"/>
        <v>Saint ClairMI</v>
      </c>
      <c r="B9642" s="269">
        <v>48079</v>
      </c>
      <c r="C9642" s="270" t="s">
        <v>6650</v>
      </c>
      <c r="D9642" s="270" t="s">
        <v>1567</v>
      </c>
      <c r="E9642" s="277" t="s">
        <v>924</v>
      </c>
      <c r="F9642" s="279" t="s">
        <v>881</v>
      </c>
    </row>
    <row r="9643" spans="1:6" x14ac:dyDescent="0.3">
      <c r="A9643" s="264" t="str">
        <f t="shared" si="150"/>
        <v>FreelandMI</v>
      </c>
      <c r="B9643" s="269">
        <v>48623</v>
      </c>
      <c r="C9643" s="270" t="s">
        <v>6390</v>
      </c>
      <c r="D9643" s="270" t="s">
        <v>1567</v>
      </c>
      <c r="E9643" s="277" t="s">
        <v>1618</v>
      </c>
      <c r="F9643" s="279" t="s">
        <v>881</v>
      </c>
    </row>
    <row r="9644" spans="1:6" x14ac:dyDescent="0.3">
      <c r="A9644" s="264" t="str">
        <f t="shared" si="150"/>
        <v>IshpemingMI</v>
      </c>
      <c r="B9644" s="269">
        <v>49849</v>
      </c>
      <c r="C9644" s="270" t="s">
        <v>6651</v>
      </c>
      <c r="D9644" s="270" t="s">
        <v>1567</v>
      </c>
      <c r="E9644" s="277" t="s">
        <v>1605</v>
      </c>
      <c r="F9644" s="279" t="s">
        <v>881</v>
      </c>
    </row>
    <row r="9645" spans="1:6" x14ac:dyDescent="0.3">
      <c r="A9645" s="264" t="str">
        <f t="shared" si="150"/>
        <v>AlbionMI</v>
      </c>
      <c r="B9645" s="269">
        <v>49224</v>
      </c>
      <c r="C9645" s="270" t="s">
        <v>3122</v>
      </c>
      <c r="D9645" s="270" t="s">
        <v>1567</v>
      </c>
      <c r="E9645" s="277" t="s">
        <v>1574</v>
      </c>
      <c r="F9645" s="279" t="s">
        <v>881</v>
      </c>
    </row>
    <row r="9646" spans="1:6" x14ac:dyDescent="0.3">
      <c r="A9646" s="264" t="str">
        <f t="shared" si="150"/>
        <v>HamptonMI</v>
      </c>
      <c r="B9646" s="269">
        <v>48732</v>
      </c>
      <c r="C9646" s="270" t="s">
        <v>1847</v>
      </c>
      <c r="D9646" s="270" t="s">
        <v>1567</v>
      </c>
      <c r="E9646" s="277" t="s">
        <v>1575</v>
      </c>
      <c r="F9646" s="279" t="s">
        <v>881</v>
      </c>
    </row>
    <row r="9647" spans="1:6" x14ac:dyDescent="0.3">
      <c r="A9647" s="264" t="str">
        <f t="shared" si="150"/>
        <v>OrtonvilleMI</v>
      </c>
      <c r="B9647" s="269">
        <v>48462</v>
      </c>
      <c r="C9647" s="270" t="s">
        <v>6652</v>
      </c>
      <c r="D9647" s="270" t="s">
        <v>1567</v>
      </c>
      <c r="E9647" s="277" t="s">
        <v>924</v>
      </c>
      <c r="F9647" s="279" t="s">
        <v>881</v>
      </c>
    </row>
    <row r="9648" spans="1:6" x14ac:dyDescent="0.3">
      <c r="A9648" s="264" t="str">
        <f t="shared" si="150"/>
        <v>Estral BeachMI</v>
      </c>
      <c r="B9648" s="269">
        <v>48166</v>
      </c>
      <c r="C9648" s="270" t="s">
        <v>6653</v>
      </c>
      <c r="D9648" s="270" t="s">
        <v>1567</v>
      </c>
      <c r="E9648" s="277" t="s">
        <v>1514</v>
      </c>
      <c r="F9648" s="279" t="s">
        <v>881</v>
      </c>
    </row>
    <row r="9649" spans="1:6" x14ac:dyDescent="0.3">
      <c r="A9649" s="264" t="str">
        <f t="shared" si="150"/>
        <v>White LakeMI</v>
      </c>
      <c r="B9649" s="269">
        <v>48383</v>
      </c>
      <c r="C9649" s="270" t="s">
        <v>6629</v>
      </c>
      <c r="D9649" s="270" t="s">
        <v>1567</v>
      </c>
      <c r="E9649" s="277" t="s">
        <v>924</v>
      </c>
      <c r="F9649" s="279" t="s">
        <v>881</v>
      </c>
    </row>
    <row r="9650" spans="1:6" x14ac:dyDescent="0.3">
      <c r="A9650" s="264" t="str">
        <f t="shared" si="150"/>
        <v>AlmaMI</v>
      </c>
      <c r="B9650" s="269">
        <v>48801</v>
      </c>
      <c r="C9650" s="270" t="s">
        <v>1569</v>
      </c>
      <c r="D9650" s="270" t="s">
        <v>1567</v>
      </c>
      <c r="E9650" s="277" t="s">
        <v>1569</v>
      </c>
      <c r="F9650" s="279" t="s">
        <v>881</v>
      </c>
    </row>
    <row r="9651" spans="1:6" x14ac:dyDescent="0.3">
      <c r="A9651" s="264" t="str">
        <f t="shared" si="150"/>
        <v>MilanMI</v>
      </c>
      <c r="B9651" s="269">
        <v>48160</v>
      </c>
      <c r="C9651" s="270" t="s">
        <v>4792</v>
      </c>
      <c r="D9651" s="270" t="s">
        <v>1567</v>
      </c>
      <c r="E9651" s="277" t="s">
        <v>1573</v>
      </c>
      <c r="F9651" s="279" t="s">
        <v>881</v>
      </c>
    </row>
    <row r="9652" spans="1:6" x14ac:dyDescent="0.3">
      <c r="A9652" s="264" t="str">
        <f t="shared" si="150"/>
        <v>DetroitMI</v>
      </c>
      <c r="B9652" s="269">
        <v>48215</v>
      </c>
      <c r="C9652" s="270" t="s">
        <v>6572</v>
      </c>
      <c r="D9652" s="270" t="s">
        <v>1567</v>
      </c>
      <c r="E9652" s="277" t="s">
        <v>924</v>
      </c>
      <c r="F9652" s="279" t="s">
        <v>881</v>
      </c>
    </row>
    <row r="9653" spans="1:6" x14ac:dyDescent="0.3">
      <c r="A9653" s="264" t="str">
        <f t="shared" si="150"/>
        <v>LincolnMI</v>
      </c>
      <c r="B9653" s="269">
        <v>49127</v>
      </c>
      <c r="C9653" s="270" t="s">
        <v>1224</v>
      </c>
      <c r="D9653" s="270" t="s">
        <v>1567</v>
      </c>
      <c r="E9653" s="277" t="s">
        <v>1614</v>
      </c>
      <c r="F9653" s="279" t="s">
        <v>881</v>
      </c>
    </row>
    <row r="9654" spans="1:6" x14ac:dyDescent="0.3">
      <c r="A9654" s="264" t="str">
        <f t="shared" si="150"/>
        <v>MiddlevilleMI</v>
      </c>
      <c r="B9654" s="269">
        <v>49333</v>
      </c>
      <c r="C9654" s="270" t="s">
        <v>6654</v>
      </c>
      <c r="D9654" s="270" t="s">
        <v>1567</v>
      </c>
      <c r="E9654" s="277" t="s">
        <v>1586</v>
      </c>
      <c r="F9654" s="279" t="s">
        <v>881</v>
      </c>
    </row>
    <row r="9655" spans="1:6" x14ac:dyDescent="0.3">
      <c r="A9655" s="264" t="str">
        <f t="shared" si="150"/>
        <v>KalamazooMI</v>
      </c>
      <c r="B9655" s="269">
        <v>49007</v>
      </c>
      <c r="C9655" s="270" t="s">
        <v>6605</v>
      </c>
      <c r="D9655" s="270" t="s">
        <v>1567</v>
      </c>
      <c r="E9655" s="277" t="s">
        <v>1598</v>
      </c>
      <c r="F9655" s="279" t="s">
        <v>881</v>
      </c>
    </row>
    <row r="9656" spans="1:6" x14ac:dyDescent="0.3">
      <c r="A9656" s="264" t="str">
        <f t="shared" si="150"/>
        <v>OrionMI</v>
      </c>
      <c r="B9656" s="269">
        <v>48360</v>
      </c>
      <c r="C9656" s="270" t="s">
        <v>4917</v>
      </c>
      <c r="D9656" s="270" t="s">
        <v>1567</v>
      </c>
      <c r="E9656" s="277" t="s">
        <v>924</v>
      </c>
      <c r="F9656" s="279" t="s">
        <v>881</v>
      </c>
    </row>
    <row r="9657" spans="1:6" x14ac:dyDescent="0.3">
      <c r="A9657" s="264" t="str">
        <f t="shared" si="150"/>
        <v>WilliamstonMI</v>
      </c>
      <c r="B9657" s="269">
        <v>48895</v>
      </c>
      <c r="C9657" s="270" t="s">
        <v>6655</v>
      </c>
      <c r="D9657" s="270" t="s">
        <v>1567</v>
      </c>
      <c r="E9657" s="277" t="s">
        <v>1599</v>
      </c>
      <c r="F9657" s="279" t="s">
        <v>881</v>
      </c>
    </row>
    <row r="9658" spans="1:6" x14ac:dyDescent="0.3">
      <c r="A9658" s="264" t="str">
        <f t="shared" si="150"/>
        <v>MelvindaleMI</v>
      </c>
      <c r="B9658" s="269">
        <v>48122</v>
      </c>
      <c r="C9658" s="270" t="s">
        <v>6656</v>
      </c>
      <c r="D9658" s="270" t="s">
        <v>1567</v>
      </c>
      <c r="E9658" s="277" t="s">
        <v>924</v>
      </c>
      <c r="F9658" s="279" t="s">
        <v>881</v>
      </c>
    </row>
    <row r="9659" spans="1:6" x14ac:dyDescent="0.3">
      <c r="A9659" s="264" t="str">
        <f t="shared" si="150"/>
        <v>OronokoMI</v>
      </c>
      <c r="B9659" s="269">
        <v>49103</v>
      </c>
      <c r="C9659" s="270" t="s">
        <v>6657</v>
      </c>
      <c r="D9659" s="270" t="s">
        <v>1567</v>
      </c>
      <c r="E9659" s="277" t="s">
        <v>1614</v>
      </c>
      <c r="F9659" s="279" t="s">
        <v>881</v>
      </c>
    </row>
    <row r="9660" spans="1:6" x14ac:dyDescent="0.3">
      <c r="A9660" s="264" t="str">
        <f t="shared" si="150"/>
        <v>GladstoneMI</v>
      </c>
      <c r="B9660" s="269">
        <v>49837</v>
      </c>
      <c r="C9660" s="270" t="s">
        <v>5120</v>
      </c>
      <c r="D9660" s="270" t="s">
        <v>1567</v>
      </c>
      <c r="E9660" s="277" t="s">
        <v>1582</v>
      </c>
      <c r="F9660" s="279" t="s">
        <v>881</v>
      </c>
    </row>
    <row r="9661" spans="1:6" x14ac:dyDescent="0.3">
      <c r="A9661" s="264" t="str">
        <f t="shared" si="150"/>
        <v>VicksburgMI</v>
      </c>
      <c r="B9661" s="269">
        <v>49097</v>
      </c>
      <c r="C9661" s="270" t="s">
        <v>1721</v>
      </c>
      <c r="D9661" s="270" t="s">
        <v>1567</v>
      </c>
      <c r="E9661" s="277" t="s">
        <v>1598</v>
      </c>
      <c r="F9661" s="279" t="s">
        <v>881</v>
      </c>
    </row>
    <row r="9662" spans="1:6" x14ac:dyDescent="0.3">
      <c r="A9662" s="264" t="str">
        <f t="shared" si="150"/>
        <v>BuchananMI</v>
      </c>
      <c r="B9662" s="269">
        <v>49107</v>
      </c>
      <c r="C9662" s="270" t="s">
        <v>4081</v>
      </c>
      <c r="D9662" s="270" t="s">
        <v>1567</v>
      </c>
      <c r="E9662" s="277" t="s">
        <v>1614</v>
      </c>
      <c r="F9662" s="279" t="s">
        <v>881</v>
      </c>
    </row>
    <row r="9663" spans="1:6" x14ac:dyDescent="0.3">
      <c r="A9663" s="264" t="str">
        <f t="shared" si="150"/>
        <v>EdwardsburgMI</v>
      </c>
      <c r="B9663" s="269">
        <v>49112</v>
      </c>
      <c r="C9663" s="270" t="s">
        <v>6658</v>
      </c>
      <c r="D9663" s="270" t="s">
        <v>1567</v>
      </c>
      <c r="E9663" s="277" t="s">
        <v>1396</v>
      </c>
      <c r="F9663" s="279" t="s">
        <v>881</v>
      </c>
    </row>
    <row r="9664" spans="1:6" x14ac:dyDescent="0.3">
      <c r="A9664" s="264" t="str">
        <f t="shared" si="150"/>
        <v>BeldingMI</v>
      </c>
      <c r="B9664" s="269">
        <v>48809</v>
      </c>
      <c r="C9664" s="270" t="s">
        <v>6659</v>
      </c>
      <c r="D9664" s="270" t="s">
        <v>1567</v>
      </c>
      <c r="E9664" s="277" t="s">
        <v>1593</v>
      </c>
      <c r="F9664" s="279" t="s">
        <v>881</v>
      </c>
    </row>
    <row r="9665" spans="1:6" x14ac:dyDescent="0.3">
      <c r="A9665" s="264" t="str">
        <f t="shared" si="150"/>
        <v>ColomaMI</v>
      </c>
      <c r="B9665" s="269">
        <v>49038</v>
      </c>
      <c r="C9665" s="270" t="s">
        <v>6660</v>
      </c>
      <c r="D9665" s="270" t="s">
        <v>1567</v>
      </c>
      <c r="E9665" s="277" t="s">
        <v>1614</v>
      </c>
      <c r="F9665" s="279" t="s">
        <v>881</v>
      </c>
    </row>
    <row r="9666" spans="1:6" x14ac:dyDescent="0.3">
      <c r="A9666" s="264" t="str">
        <f t="shared" si="150"/>
        <v>Grosse IleMI</v>
      </c>
      <c r="B9666" s="269">
        <v>48138</v>
      </c>
      <c r="C9666" s="270" t="s">
        <v>6661</v>
      </c>
      <c r="D9666" s="270" t="s">
        <v>1567</v>
      </c>
      <c r="E9666" s="277" t="s">
        <v>924</v>
      </c>
      <c r="F9666" s="279" t="s">
        <v>881</v>
      </c>
    </row>
    <row r="9667" spans="1:6" x14ac:dyDescent="0.3">
      <c r="A9667" s="264" t="str">
        <f t="shared" si="150"/>
        <v>MarysvilleMI</v>
      </c>
      <c r="B9667" s="269">
        <v>48040</v>
      </c>
      <c r="C9667" s="270" t="s">
        <v>2661</v>
      </c>
      <c r="D9667" s="270" t="s">
        <v>1567</v>
      </c>
      <c r="E9667" s="277" t="s">
        <v>924</v>
      </c>
      <c r="F9667" s="279" t="s">
        <v>881</v>
      </c>
    </row>
    <row r="9668" spans="1:6" x14ac:dyDescent="0.3">
      <c r="A9668" s="264" t="str">
        <f t="shared" ref="A9668:A9731" si="151">CONCATENATE(C9668,D9668)</f>
        <v>SaginawMI</v>
      </c>
      <c r="B9668" s="269">
        <v>48604</v>
      </c>
      <c r="C9668" s="270" t="s">
        <v>1618</v>
      </c>
      <c r="D9668" s="270" t="s">
        <v>1567</v>
      </c>
      <c r="E9668" s="277" t="s">
        <v>1618</v>
      </c>
      <c r="F9668" s="279" t="s">
        <v>881</v>
      </c>
    </row>
    <row r="9669" spans="1:6" x14ac:dyDescent="0.3">
      <c r="A9669" s="264" t="str">
        <f t="shared" si="151"/>
        <v>DearbornMI</v>
      </c>
      <c r="B9669" s="269">
        <v>48128</v>
      </c>
      <c r="C9669" s="270" t="s">
        <v>6581</v>
      </c>
      <c r="D9669" s="270" t="s">
        <v>1567</v>
      </c>
      <c r="E9669" s="277" t="s">
        <v>924</v>
      </c>
      <c r="F9669" s="279" t="s">
        <v>881</v>
      </c>
    </row>
    <row r="9670" spans="1:6" x14ac:dyDescent="0.3">
      <c r="A9670" s="264" t="str">
        <f t="shared" si="151"/>
        <v>RomeoMI</v>
      </c>
      <c r="B9670" s="269">
        <v>48065</v>
      </c>
      <c r="C9670" s="270" t="s">
        <v>6662</v>
      </c>
      <c r="D9670" s="270" t="s">
        <v>1567</v>
      </c>
      <c r="E9670" s="277" t="s">
        <v>924</v>
      </c>
      <c r="F9670" s="279" t="s">
        <v>881</v>
      </c>
    </row>
    <row r="9671" spans="1:6" x14ac:dyDescent="0.3">
      <c r="A9671" s="264" t="str">
        <f t="shared" si="151"/>
        <v>Traverse CityMI</v>
      </c>
      <c r="B9671" s="269">
        <v>49696</v>
      </c>
      <c r="C9671" s="270" t="s">
        <v>1625</v>
      </c>
      <c r="D9671" s="270" t="s">
        <v>1567</v>
      </c>
      <c r="E9671" s="277" t="s">
        <v>1625</v>
      </c>
      <c r="F9671" s="279" t="s">
        <v>881</v>
      </c>
    </row>
    <row r="9672" spans="1:6" x14ac:dyDescent="0.3">
      <c r="A9672" s="264" t="str">
        <f t="shared" si="151"/>
        <v>KalkaskaMI</v>
      </c>
      <c r="B9672" s="269">
        <v>49646</v>
      </c>
      <c r="C9672" s="270" t="s">
        <v>6663</v>
      </c>
      <c r="D9672" s="270" t="s">
        <v>1567</v>
      </c>
      <c r="E9672" s="277" t="s">
        <v>1625</v>
      </c>
      <c r="F9672" s="279" t="s">
        <v>881</v>
      </c>
    </row>
    <row r="9673" spans="1:6" x14ac:dyDescent="0.3">
      <c r="A9673" s="264" t="str">
        <f t="shared" si="151"/>
        <v>LambertvilleMI</v>
      </c>
      <c r="B9673" s="269">
        <v>48144</v>
      </c>
      <c r="C9673" s="270" t="s">
        <v>6664</v>
      </c>
      <c r="D9673" s="270" t="s">
        <v>1567</v>
      </c>
      <c r="E9673" s="277" t="s">
        <v>1514</v>
      </c>
      <c r="F9673" s="279" t="s">
        <v>881</v>
      </c>
    </row>
    <row r="9674" spans="1:6" x14ac:dyDescent="0.3">
      <c r="A9674" s="264" t="str">
        <f t="shared" si="151"/>
        <v>Twin LakeMI</v>
      </c>
      <c r="B9674" s="269">
        <v>49457</v>
      </c>
      <c r="C9674" s="270" t="s">
        <v>6665</v>
      </c>
      <c r="D9674" s="270" t="s">
        <v>1567</v>
      </c>
      <c r="E9674" s="277" t="s">
        <v>1612</v>
      </c>
      <c r="F9674" s="279" t="s">
        <v>881</v>
      </c>
    </row>
    <row r="9675" spans="1:6" x14ac:dyDescent="0.3">
      <c r="A9675" s="264" t="str">
        <f t="shared" si="151"/>
        <v>BurtonMI</v>
      </c>
      <c r="B9675" s="269">
        <v>48509</v>
      </c>
      <c r="C9675" s="270" t="s">
        <v>6666</v>
      </c>
      <c r="D9675" s="270" t="s">
        <v>1567</v>
      </c>
      <c r="E9675" s="277" t="s">
        <v>1584</v>
      </c>
      <c r="F9675" s="279" t="s">
        <v>881</v>
      </c>
    </row>
    <row r="9676" spans="1:6" x14ac:dyDescent="0.3">
      <c r="A9676" s="264" t="str">
        <f t="shared" si="151"/>
        <v>PortlandMI</v>
      </c>
      <c r="B9676" s="269">
        <v>48875</v>
      </c>
      <c r="C9676" s="270" t="s">
        <v>3489</v>
      </c>
      <c r="D9676" s="270" t="s">
        <v>1567</v>
      </c>
      <c r="E9676" s="277" t="s">
        <v>1593</v>
      </c>
      <c r="F9676" s="279" t="s">
        <v>881</v>
      </c>
    </row>
    <row r="9677" spans="1:6" x14ac:dyDescent="0.3">
      <c r="A9677" s="264" t="str">
        <f t="shared" si="151"/>
        <v>FennvilleMI</v>
      </c>
      <c r="B9677" s="269">
        <v>49408</v>
      </c>
      <c r="C9677" s="270" t="s">
        <v>6667</v>
      </c>
      <c r="D9677" s="270" t="s">
        <v>1567</v>
      </c>
      <c r="E9677" s="277" t="s">
        <v>1590</v>
      </c>
      <c r="F9677" s="279" t="s">
        <v>881</v>
      </c>
    </row>
    <row r="9678" spans="1:6" x14ac:dyDescent="0.3">
      <c r="A9678" s="264" t="str">
        <f t="shared" si="151"/>
        <v>CarletonMI</v>
      </c>
      <c r="B9678" s="269">
        <v>48117</v>
      </c>
      <c r="C9678" s="270" t="s">
        <v>6668</v>
      </c>
      <c r="D9678" s="270" t="s">
        <v>1567</v>
      </c>
      <c r="E9678" s="277" t="s">
        <v>1514</v>
      </c>
      <c r="F9678" s="279" t="s">
        <v>881</v>
      </c>
    </row>
    <row r="9679" spans="1:6" x14ac:dyDescent="0.3">
      <c r="A9679" s="264" t="str">
        <f t="shared" si="151"/>
        <v>WhitehallMI</v>
      </c>
      <c r="B9679" s="269">
        <v>49461</v>
      </c>
      <c r="C9679" s="270" t="s">
        <v>6361</v>
      </c>
      <c r="D9679" s="270" t="s">
        <v>1567</v>
      </c>
      <c r="E9679" s="277" t="s">
        <v>1612</v>
      </c>
      <c r="F9679" s="279" t="s">
        <v>881</v>
      </c>
    </row>
    <row r="9680" spans="1:6" x14ac:dyDescent="0.3">
      <c r="A9680" s="264" t="str">
        <f t="shared" si="151"/>
        <v>MattawanMI</v>
      </c>
      <c r="B9680" s="269">
        <v>49071</v>
      </c>
      <c r="C9680" s="270" t="s">
        <v>6669</v>
      </c>
      <c r="D9680" s="270" t="s">
        <v>1567</v>
      </c>
      <c r="E9680" s="277" t="s">
        <v>1598</v>
      </c>
      <c r="F9680" s="279" t="s">
        <v>881</v>
      </c>
    </row>
    <row r="9681" spans="1:6" x14ac:dyDescent="0.3">
      <c r="A9681" s="264" t="str">
        <f t="shared" si="151"/>
        <v>BurtonMI</v>
      </c>
      <c r="B9681" s="269">
        <v>48529</v>
      </c>
      <c r="C9681" s="270" t="s">
        <v>6666</v>
      </c>
      <c r="D9681" s="270" t="s">
        <v>1567</v>
      </c>
      <c r="E9681" s="277" t="s">
        <v>1584</v>
      </c>
      <c r="F9681" s="279" t="s">
        <v>881</v>
      </c>
    </row>
    <row r="9682" spans="1:6" x14ac:dyDescent="0.3">
      <c r="A9682" s="264" t="str">
        <f t="shared" si="151"/>
        <v>Center LineMI</v>
      </c>
      <c r="B9682" s="269">
        <v>48015</v>
      </c>
      <c r="C9682" s="270" t="s">
        <v>6670</v>
      </c>
      <c r="D9682" s="270" t="s">
        <v>1567</v>
      </c>
      <c r="E9682" s="277" t="s">
        <v>924</v>
      </c>
      <c r="F9682" s="279" t="s">
        <v>881</v>
      </c>
    </row>
    <row r="9683" spans="1:6" x14ac:dyDescent="0.3">
      <c r="A9683" s="264" t="str">
        <f t="shared" si="151"/>
        <v>WalkerMI</v>
      </c>
      <c r="B9683" s="269">
        <v>49544</v>
      </c>
      <c r="C9683" s="270" t="s">
        <v>4368</v>
      </c>
      <c r="D9683" s="270" t="s">
        <v>1567</v>
      </c>
      <c r="E9683" s="277" t="s">
        <v>1586</v>
      </c>
      <c r="F9683" s="279" t="s">
        <v>881</v>
      </c>
    </row>
    <row r="9684" spans="1:6" x14ac:dyDescent="0.3">
      <c r="A9684" s="264" t="str">
        <f t="shared" si="151"/>
        <v>LansingMI</v>
      </c>
      <c r="B9684" s="269">
        <v>48915</v>
      </c>
      <c r="C9684" s="270" t="s">
        <v>4706</v>
      </c>
      <c r="D9684" s="270" t="s">
        <v>1567</v>
      </c>
      <c r="E9684" s="277" t="s">
        <v>1599</v>
      </c>
      <c r="F9684" s="279" t="s">
        <v>881</v>
      </c>
    </row>
    <row r="9685" spans="1:6" x14ac:dyDescent="0.3">
      <c r="A9685" s="264" t="str">
        <f t="shared" si="151"/>
        <v>BelmontMI</v>
      </c>
      <c r="B9685" s="269">
        <v>49306</v>
      </c>
      <c r="C9685" s="270" t="s">
        <v>2699</v>
      </c>
      <c r="D9685" s="270" t="s">
        <v>1567</v>
      </c>
      <c r="E9685" s="277" t="s">
        <v>1586</v>
      </c>
      <c r="F9685" s="279" t="s">
        <v>881</v>
      </c>
    </row>
    <row r="9686" spans="1:6" x14ac:dyDescent="0.3">
      <c r="A9686" s="264" t="str">
        <f t="shared" si="151"/>
        <v>DetroitMI</v>
      </c>
      <c r="B9686" s="269">
        <v>48208</v>
      </c>
      <c r="C9686" s="270" t="s">
        <v>6572</v>
      </c>
      <c r="D9686" s="270" t="s">
        <v>1567</v>
      </c>
      <c r="E9686" s="277" t="s">
        <v>924</v>
      </c>
      <c r="F9686" s="279" t="s">
        <v>881</v>
      </c>
    </row>
    <row r="9687" spans="1:6" x14ac:dyDescent="0.3">
      <c r="A9687" s="264" t="str">
        <f t="shared" si="151"/>
        <v>RichmondMI</v>
      </c>
      <c r="B9687" s="269">
        <v>48062</v>
      </c>
      <c r="C9687" s="270" t="s">
        <v>1393</v>
      </c>
      <c r="D9687" s="270" t="s">
        <v>1567</v>
      </c>
      <c r="E9687" s="277" t="s">
        <v>924</v>
      </c>
      <c r="F9687" s="279" t="s">
        <v>881</v>
      </c>
    </row>
    <row r="9688" spans="1:6" x14ac:dyDescent="0.3">
      <c r="A9688" s="264" t="str">
        <f t="shared" si="151"/>
        <v>Birch RunMI</v>
      </c>
      <c r="B9688" s="269">
        <v>48415</v>
      </c>
      <c r="C9688" s="270" t="s">
        <v>6671</v>
      </c>
      <c r="D9688" s="270" t="s">
        <v>1567</v>
      </c>
      <c r="E9688" s="277" t="s">
        <v>1618</v>
      </c>
      <c r="F9688" s="279" t="s">
        <v>881</v>
      </c>
    </row>
    <row r="9689" spans="1:6" x14ac:dyDescent="0.3">
      <c r="A9689" s="264" t="str">
        <f t="shared" si="151"/>
        <v>OrionMI</v>
      </c>
      <c r="B9689" s="269">
        <v>48359</v>
      </c>
      <c r="C9689" s="270" t="s">
        <v>4917</v>
      </c>
      <c r="D9689" s="270" t="s">
        <v>1567</v>
      </c>
      <c r="E9689" s="277" t="s">
        <v>924</v>
      </c>
      <c r="F9689" s="279" t="s">
        <v>881</v>
      </c>
    </row>
    <row r="9690" spans="1:6" x14ac:dyDescent="0.3">
      <c r="A9690" s="264" t="str">
        <f t="shared" si="151"/>
        <v>Smiths CreekMI</v>
      </c>
      <c r="B9690" s="269">
        <v>48074</v>
      </c>
      <c r="C9690" s="270" t="s">
        <v>6672</v>
      </c>
      <c r="D9690" s="270" t="s">
        <v>1567</v>
      </c>
      <c r="E9690" s="277" t="s">
        <v>924</v>
      </c>
      <c r="F9690" s="279" t="s">
        <v>881</v>
      </c>
    </row>
    <row r="9691" spans="1:6" x14ac:dyDescent="0.3">
      <c r="A9691" s="264" t="str">
        <f t="shared" si="151"/>
        <v>Grass LakeMI</v>
      </c>
      <c r="B9691" s="269">
        <v>49240</v>
      </c>
      <c r="C9691" s="270" t="s">
        <v>6673</v>
      </c>
      <c r="D9691" s="270" t="s">
        <v>1567</v>
      </c>
      <c r="E9691" s="277" t="s">
        <v>1273</v>
      </c>
      <c r="F9691" s="279" t="s">
        <v>881</v>
      </c>
    </row>
    <row r="9692" spans="1:6" x14ac:dyDescent="0.3">
      <c r="A9692" s="264" t="str">
        <f t="shared" si="151"/>
        <v>OtsegoMI</v>
      </c>
      <c r="B9692" s="269">
        <v>49078</v>
      </c>
      <c r="C9692" s="270" t="s">
        <v>6674</v>
      </c>
      <c r="D9692" s="270" t="s">
        <v>1567</v>
      </c>
      <c r="E9692" s="277" t="s">
        <v>1590</v>
      </c>
      <c r="F9692" s="279" t="s">
        <v>881</v>
      </c>
    </row>
    <row r="9693" spans="1:6" x14ac:dyDescent="0.3">
      <c r="A9693" s="264" t="str">
        <f t="shared" si="151"/>
        <v>HuronMI</v>
      </c>
      <c r="B9693" s="269">
        <v>48164</v>
      </c>
      <c r="C9693" s="270" t="s">
        <v>2176</v>
      </c>
      <c r="D9693" s="270" t="s">
        <v>1567</v>
      </c>
      <c r="E9693" s="277" t="s">
        <v>924</v>
      </c>
      <c r="F9693" s="279" t="s">
        <v>881</v>
      </c>
    </row>
    <row r="9694" spans="1:6" x14ac:dyDescent="0.3">
      <c r="A9694" s="264" t="str">
        <f t="shared" si="151"/>
        <v>Imlay CityMI</v>
      </c>
      <c r="B9694" s="269">
        <v>48444</v>
      </c>
      <c r="C9694" s="270" t="s">
        <v>6675</v>
      </c>
      <c r="D9694" s="270" t="s">
        <v>1567</v>
      </c>
      <c r="E9694" s="277" t="s">
        <v>924</v>
      </c>
      <c r="F9694" s="279" t="s">
        <v>881</v>
      </c>
    </row>
    <row r="9695" spans="1:6" x14ac:dyDescent="0.3">
      <c r="A9695" s="264" t="str">
        <f t="shared" si="151"/>
        <v>DurandMI</v>
      </c>
      <c r="B9695" s="269">
        <v>48429</v>
      </c>
      <c r="C9695" s="270" t="s">
        <v>4940</v>
      </c>
      <c r="D9695" s="270" t="s">
        <v>1567</v>
      </c>
      <c r="E9695" s="277" t="s">
        <v>1616</v>
      </c>
      <c r="F9695" s="279" t="s">
        <v>881</v>
      </c>
    </row>
    <row r="9696" spans="1:6" x14ac:dyDescent="0.3">
      <c r="A9696" s="264" t="str">
        <f t="shared" si="151"/>
        <v>SanfordMI</v>
      </c>
      <c r="B9696" s="269">
        <v>48657</v>
      </c>
      <c r="C9696" s="270" t="s">
        <v>1770</v>
      </c>
      <c r="D9696" s="270" t="s">
        <v>1567</v>
      </c>
      <c r="E9696" s="277" t="s">
        <v>1607</v>
      </c>
      <c r="F9696" s="279" t="s">
        <v>881</v>
      </c>
    </row>
    <row r="9697" spans="1:6" x14ac:dyDescent="0.3">
      <c r="A9697" s="264" t="str">
        <f t="shared" si="151"/>
        <v>CalumetMI</v>
      </c>
      <c r="B9697" s="269">
        <v>49913</v>
      </c>
      <c r="C9697" s="270" t="s">
        <v>6676</v>
      </c>
      <c r="D9697" s="270" t="s">
        <v>1567</v>
      </c>
      <c r="E9697" s="277" t="s">
        <v>1592</v>
      </c>
      <c r="F9697" s="279" t="s">
        <v>881</v>
      </c>
    </row>
    <row r="9698" spans="1:6" x14ac:dyDescent="0.3">
      <c r="A9698" s="264" t="str">
        <f t="shared" si="151"/>
        <v>BurtonMI</v>
      </c>
      <c r="B9698" s="269">
        <v>48519</v>
      </c>
      <c r="C9698" s="270" t="s">
        <v>6666</v>
      </c>
      <c r="D9698" s="270" t="s">
        <v>1567</v>
      </c>
      <c r="E9698" s="277" t="s">
        <v>1584</v>
      </c>
      <c r="F9698" s="279" t="s">
        <v>881</v>
      </c>
    </row>
    <row r="9699" spans="1:6" x14ac:dyDescent="0.3">
      <c r="A9699" s="264" t="str">
        <f t="shared" si="151"/>
        <v>HoughtonMI</v>
      </c>
      <c r="B9699" s="269">
        <v>49931</v>
      </c>
      <c r="C9699" s="270" t="s">
        <v>1592</v>
      </c>
      <c r="D9699" s="270" t="s">
        <v>1567</v>
      </c>
      <c r="E9699" s="277" t="s">
        <v>1592</v>
      </c>
      <c r="F9699" s="279" t="s">
        <v>881</v>
      </c>
    </row>
    <row r="9700" spans="1:6" x14ac:dyDescent="0.3">
      <c r="A9700" s="264" t="str">
        <f t="shared" si="151"/>
        <v>DorrMI</v>
      </c>
      <c r="B9700" s="269">
        <v>49323</v>
      </c>
      <c r="C9700" s="270" t="s">
        <v>6677</v>
      </c>
      <c r="D9700" s="270" t="s">
        <v>1567</v>
      </c>
      <c r="E9700" s="277" t="s">
        <v>1590</v>
      </c>
      <c r="F9700" s="279" t="s">
        <v>881</v>
      </c>
    </row>
    <row r="9701" spans="1:6" x14ac:dyDescent="0.3">
      <c r="A9701" s="264" t="str">
        <f t="shared" si="151"/>
        <v>NegauneeMI</v>
      </c>
      <c r="B9701" s="269">
        <v>49866</v>
      </c>
      <c r="C9701" s="270" t="s">
        <v>6678</v>
      </c>
      <c r="D9701" s="270" t="s">
        <v>1567</v>
      </c>
      <c r="E9701" s="277" t="s">
        <v>1605</v>
      </c>
      <c r="F9701" s="279" t="s">
        <v>881</v>
      </c>
    </row>
    <row r="9702" spans="1:6" x14ac:dyDescent="0.3">
      <c r="A9702" s="264" t="str">
        <f t="shared" si="151"/>
        <v>Howard CityMI</v>
      </c>
      <c r="B9702" s="269">
        <v>49329</v>
      </c>
      <c r="C9702" s="270" t="s">
        <v>6679</v>
      </c>
      <c r="D9702" s="270" t="s">
        <v>1567</v>
      </c>
      <c r="E9702" s="277" t="s">
        <v>1586</v>
      </c>
      <c r="F9702" s="279" t="s">
        <v>881</v>
      </c>
    </row>
    <row r="9703" spans="1:6" x14ac:dyDescent="0.3">
      <c r="A9703" s="264" t="str">
        <f t="shared" si="151"/>
        <v>Lake CityMI</v>
      </c>
      <c r="B9703" s="269">
        <v>49651</v>
      </c>
      <c r="C9703" s="270" t="s">
        <v>1114</v>
      </c>
      <c r="D9703" s="270" t="s">
        <v>1567</v>
      </c>
      <c r="E9703" s="277" t="s">
        <v>1578</v>
      </c>
      <c r="F9703" s="279" t="s">
        <v>881</v>
      </c>
    </row>
    <row r="9704" spans="1:6" x14ac:dyDescent="0.3">
      <c r="A9704" s="264" t="str">
        <f t="shared" si="151"/>
        <v>New HudsonMI</v>
      </c>
      <c r="B9704" s="269">
        <v>48165</v>
      </c>
      <c r="C9704" s="270" t="s">
        <v>6680</v>
      </c>
      <c r="D9704" s="270" t="s">
        <v>1567</v>
      </c>
      <c r="E9704" s="277" t="s">
        <v>924</v>
      </c>
      <c r="F9704" s="279" t="s">
        <v>881</v>
      </c>
    </row>
    <row r="9705" spans="1:6" x14ac:dyDescent="0.3">
      <c r="A9705" s="264" t="str">
        <f t="shared" si="151"/>
        <v>EcorseMI</v>
      </c>
      <c r="B9705" s="269">
        <v>48229</v>
      </c>
      <c r="C9705" s="270" t="s">
        <v>6681</v>
      </c>
      <c r="D9705" s="270" t="s">
        <v>1567</v>
      </c>
      <c r="E9705" s="277" t="s">
        <v>924</v>
      </c>
      <c r="F9705" s="279" t="s">
        <v>881</v>
      </c>
    </row>
    <row r="9706" spans="1:6" x14ac:dyDescent="0.3">
      <c r="A9706" s="264" t="str">
        <f t="shared" si="151"/>
        <v>HighlandMI</v>
      </c>
      <c r="B9706" s="269">
        <v>48357</v>
      </c>
      <c r="C9706" s="270" t="s">
        <v>2542</v>
      </c>
      <c r="D9706" s="270" t="s">
        <v>1567</v>
      </c>
      <c r="E9706" s="277" t="s">
        <v>924</v>
      </c>
      <c r="F9706" s="279" t="s">
        <v>881</v>
      </c>
    </row>
    <row r="9707" spans="1:6" x14ac:dyDescent="0.3">
      <c r="A9707" s="264" t="str">
        <f t="shared" si="151"/>
        <v>FrankenmuthMI</v>
      </c>
      <c r="B9707" s="269">
        <v>48734</v>
      </c>
      <c r="C9707" s="270" t="s">
        <v>6682</v>
      </c>
      <c r="D9707" s="270" t="s">
        <v>1567</v>
      </c>
      <c r="E9707" s="277" t="s">
        <v>1618</v>
      </c>
      <c r="F9707" s="279" t="s">
        <v>881</v>
      </c>
    </row>
    <row r="9708" spans="1:6" x14ac:dyDescent="0.3">
      <c r="A9708" s="264" t="str">
        <f t="shared" si="151"/>
        <v>Marine CityMI</v>
      </c>
      <c r="B9708" s="269">
        <v>48039</v>
      </c>
      <c r="C9708" s="270" t="s">
        <v>6683</v>
      </c>
      <c r="D9708" s="270" t="s">
        <v>1567</v>
      </c>
      <c r="E9708" s="277" t="s">
        <v>924</v>
      </c>
      <c r="F9708" s="279" t="s">
        <v>881</v>
      </c>
    </row>
    <row r="9709" spans="1:6" x14ac:dyDescent="0.3">
      <c r="A9709" s="264" t="str">
        <f t="shared" si="151"/>
        <v>West OliveMI</v>
      </c>
      <c r="B9709" s="269">
        <v>49460</v>
      </c>
      <c r="C9709" s="270" t="s">
        <v>6684</v>
      </c>
      <c r="D9709" s="270" t="s">
        <v>1567</v>
      </c>
      <c r="E9709" s="277" t="s">
        <v>1586</v>
      </c>
      <c r="F9709" s="279" t="s">
        <v>881</v>
      </c>
    </row>
    <row r="9710" spans="1:6" x14ac:dyDescent="0.3">
      <c r="A9710" s="264" t="str">
        <f t="shared" si="151"/>
        <v>HighlandMI</v>
      </c>
      <c r="B9710" s="269">
        <v>48356</v>
      </c>
      <c r="C9710" s="270" t="s">
        <v>2542</v>
      </c>
      <c r="D9710" s="270" t="s">
        <v>1567</v>
      </c>
      <c r="E9710" s="277" t="s">
        <v>924</v>
      </c>
      <c r="F9710" s="279" t="s">
        <v>881</v>
      </c>
    </row>
    <row r="9711" spans="1:6" x14ac:dyDescent="0.3">
      <c r="A9711" s="264" t="str">
        <f t="shared" si="151"/>
        <v>RichlandMI</v>
      </c>
      <c r="B9711" s="269">
        <v>49083</v>
      </c>
      <c r="C9711" s="270" t="s">
        <v>6685</v>
      </c>
      <c r="D9711" s="270" t="s">
        <v>1567</v>
      </c>
      <c r="E9711" s="277" t="s">
        <v>1598</v>
      </c>
      <c r="F9711" s="279" t="s">
        <v>881</v>
      </c>
    </row>
    <row r="9712" spans="1:6" x14ac:dyDescent="0.3">
      <c r="A9712" s="264" t="str">
        <f t="shared" si="151"/>
        <v>MetamoraMI</v>
      </c>
      <c r="B9712" s="269">
        <v>48455</v>
      </c>
      <c r="C9712" s="270" t="s">
        <v>4803</v>
      </c>
      <c r="D9712" s="270" t="s">
        <v>1567</v>
      </c>
      <c r="E9712" s="277" t="s">
        <v>924</v>
      </c>
      <c r="F9712" s="279" t="s">
        <v>881</v>
      </c>
    </row>
    <row r="9713" spans="1:6" x14ac:dyDescent="0.3">
      <c r="A9713" s="264" t="str">
        <f t="shared" si="151"/>
        <v>CassopolisMI</v>
      </c>
      <c r="B9713" s="269">
        <v>49031</v>
      </c>
      <c r="C9713" s="270" t="s">
        <v>6686</v>
      </c>
      <c r="D9713" s="270" t="s">
        <v>1567</v>
      </c>
      <c r="E9713" s="277" t="s">
        <v>1396</v>
      </c>
      <c r="F9713" s="279" t="s">
        <v>881</v>
      </c>
    </row>
    <row r="9714" spans="1:6" x14ac:dyDescent="0.3">
      <c r="A9714" s="264" t="str">
        <f t="shared" si="151"/>
        <v>GwinnMI</v>
      </c>
      <c r="B9714" s="269">
        <v>49841</v>
      </c>
      <c r="C9714" s="270" t="s">
        <v>6687</v>
      </c>
      <c r="D9714" s="270" t="s">
        <v>1567</v>
      </c>
      <c r="E9714" s="277" t="s">
        <v>1605</v>
      </c>
      <c r="F9714" s="279" t="s">
        <v>881</v>
      </c>
    </row>
    <row r="9715" spans="1:6" x14ac:dyDescent="0.3">
      <c r="A9715" s="264" t="str">
        <f t="shared" si="151"/>
        <v>CoopersvilleMI</v>
      </c>
      <c r="B9715" s="269">
        <v>49404</v>
      </c>
      <c r="C9715" s="270" t="s">
        <v>6688</v>
      </c>
      <c r="D9715" s="270" t="s">
        <v>1567</v>
      </c>
      <c r="E9715" s="277" t="s">
        <v>1586</v>
      </c>
      <c r="F9715" s="279" t="s">
        <v>881</v>
      </c>
    </row>
    <row r="9716" spans="1:6" x14ac:dyDescent="0.3">
      <c r="A9716" s="264" t="str">
        <f t="shared" si="151"/>
        <v>DundeeMI</v>
      </c>
      <c r="B9716" s="269">
        <v>48131</v>
      </c>
      <c r="C9716" s="270" t="s">
        <v>3882</v>
      </c>
      <c r="D9716" s="270" t="s">
        <v>1567</v>
      </c>
      <c r="E9716" s="277" t="s">
        <v>1514</v>
      </c>
      <c r="F9716" s="279" t="s">
        <v>881</v>
      </c>
    </row>
    <row r="9717" spans="1:6" x14ac:dyDescent="0.3">
      <c r="A9717" s="264" t="str">
        <f t="shared" si="151"/>
        <v>MontroseMI</v>
      </c>
      <c r="B9717" s="269">
        <v>48457</v>
      </c>
      <c r="C9717" s="270" t="s">
        <v>1074</v>
      </c>
      <c r="D9717" s="270" t="s">
        <v>1567</v>
      </c>
      <c r="E9717" s="277" t="s">
        <v>1584</v>
      </c>
      <c r="F9717" s="279" t="s">
        <v>881</v>
      </c>
    </row>
    <row r="9718" spans="1:6" x14ac:dyDescent="0.3">
      <c r="A9718" s="264" t="str">
        <f t="shared" si="151"/>
        <v>MontagueMI</v>
      </c>
      <c r="B9718" s="269">
        <v>49437</v>
      </c>
      <c r="C9718" s="270" t="s">
        <v>6210</v>
      </c>
      <c r="D9718" s="270" t="s">
        <v>1567</v>
      </c>
      <c r="E9718" s="277" t="s">
        <v>1612</v>
      </c>
      <c r="F9718" s="279" t="s">
        <v>881</v>
      </c>
    </row>
    <row r="9719" spans="1:6" x14ac:dyDescent="0.3">
      <c r="A9719" s="264" t="str">
        <f t="shared" si="151"/>
        <v>DeltonMI</v>
      </c>
      <c r="B9719" s="269">
        <v>49046</v>
      </c>
      <c r="C9719" s="270" t="s">
        <v>6689</v>
      </c>
      <c r="D9719" s="270" t="s">
        <v>1567</v>
      </c>
      <c r="E9719" s="277" t="s">
        <v>1586</v>
      </c>
      <c r="F9719" s="279" t="s">
        <v>881</v>
      </c>
    </row>
    <row r="9720" spans="1:6" x14ac:dyDescent="0.3">
      <c r="A9720" s="264" t="str">
        <f t="shared" si="151"/>
        <v>New HavenMI</v>
      </c>
      <c r="B9720" s="269">
        <v>48048</v>
      </c>
      <c r="C9720" s="270" t="s">
        <v>3429</v>
      </c>
      <c r="D9720" s="270" t="s">
        <v>1567</v>
      </c>
      <c r="E9720" s="277" t="s">
        <v>924</v>
      </c>
      <c r="F9720" s="279" t="s">
        <v>881</v>
      </c>
    </row>
    <row r="9721" spans="1:6" x14ac:dyDescent="0.3">
      <c r="A9721" s="264" t="str">
        <f t="shared" si="151"/>
        <v>PinconningMI</v>
      </c>
      <c r="B9721" s="269">
        <v>48650</v>
      </c>
      <c r="C9721" s="270" t="s">
        <v>6690</v>
      </c>
      <c r="D9721" s="270" t="s">
        <v>1567</v>
      </c>
      <c r="E9721" s="277" t="s">
        <v>1575</v>
      </c>
      <c r="F9721" s="279" t="s">
        <v>881</v>
      </c>
    </row>
    <row r="9722" spans="1:6" x14ac:dyDescent="0.3">
      <c r="A9722" s="264" t="str">
        <f t="shared" si="151"/>
        <v>HancockMI</v>
      </c>
      <c r="B9722" s="269">
        <v>49930</v>
      </c>
      <c r="C9722" s="270" t="s">
        <v>4478</v>
      </c>
      <c r="D9722" s="270" t="s">
        <v>1567</v>
      </c>
      <c r="E9722" s="277" t="s">
        <v>1592</v>
      </c>
      <c r="F9722" s="279" t="s">
        <v>881</v>
      </c>
    </row>
    <row r="9723" spans="1:6" x14ac:dyDescent="0.3">
      <c r="A9723" s="264" t="str">
        <f t="shared" si="151"/>
        <v>North BranchMI</v>
      </c>
      <c r="B9723" s="269">
        <v>48461</v>
      </c>
      <c r="C9723" s="270" t="s">
        <v>6691</v>
      </c>
      <c r="D9723" s="270" t="s">
        <v>1567</v>
      </c>
      <c r="E9723" s="277" t="s">
        <v>924</v>
      </c>
      <c r="F9723" s="279" t="s">
        <v>881</v>
      </c>
    </row>
    <row r="9724" spans="1:6" x14ac:dyDescent="0.3">
      <c r="A9724" s="264" t="str">
        <f t="shared" si="151"/>
        <v>ChesaningMI</v>
      </c>
      <c r="B9724" s="269">
        <v>48616</v>
      </c>
      <c r="C9724" s="270" t="s">
        <v>6692</v>
      </c>
      <c r="D9724" s="270" t="s">
        <v>1567</v>
      </c>
      <c r="E9724" s="277" t="s">
        <v>1618</v>
      </c>
      <c r="F9724" s="279" t="s">
        <v>881</v>
      </c>
    </row>
    <row r="9725" spans="1:6" x14ac:dyDescent="0.3">
      <c r="A9725" s="264" t="str">
        <f t="shared" si="151"/>
        <v>LaingsburgMI</v>
      </c>
      <c r="B9725" s="269">
        <v>48848</v>
      </c>
      <c r="C9725" s="270" t="s">
        <v>6693</v>
      </c>
      <c r="D9725" s="270" t="s">
        <v>1567</v>
      </c>
      <c r="E9725" s="277" t="s">
        <v>1616</v>
      </c>
      <c r="F9725" s="279" t="s">
        <v>881</v>
      </c>
    </row>
    <row r="9726" spans="1:6" x14ac:dyDescent="0.3">
      <c r="A9726" s="264" t="str">
        <f t="shared" si="151"/>
        <v>InterlochenMI</v>
      </c>
      <c r="B9726" s="269">
        <v>49643</v>
      </c>
      <c r="C9726" s="270" t="s">
        <v>6694</v>
      </c>
      <c r="D9726" s="270" t="s">
        <v>1567</v>
      </c>
      <c r="E9726" s="277" t="s">
        <v>1625</v>
      </c>
      <c r="F9726" s="279" t="s">
        <v>881</v>
      </c>
    </row>
    <row r="9727" spans="1:6" x14ac:dyDescent="0.3">
      <c r="A9727" s="264" t="str">
        <f t="shared" si="151"/>
        <v>ManchesterMI</v>
      </c>
      <c r="B9727" s="269">
        <v>48158</v>
      </c>
      <c r="C9727" s="270" t="s">
        <v>3180</v>
      </c>
      <c r="D9727" s="270" t="s">
        <v>1567</v>
      </c>
      <c r="E9727" s="277" t="s">
        <v>1573</v>
      </c>
      <c r="F9727" s="279" t="s">
        <v>881</v>
      </c>
    </row>
    <row r="9728" spans="1:6" x14ac:dyDescent="0.3">
      <c r="A9728" s="264" t="str">
        <f t="shared" si="151"/>
        <v>CaledoniaMI</v>
      </c>
      <c r="B9728" s="269">
        <v>49302</v>
      </c>
      <c r="C9728" s="270" t="s">
        <v>4933</v>
      </c>
      <c r="D9728" s="270" t="s">
        <v>1567</v>
      </c>
      <c r="E9728" s="277" t="s">
        <v>1586</v>
      </c>
      <c r="F9728" s="279" t="s">
        <v>881</v>
      </c>
    </row>
    <row r="9729" spans="1:6" x14ac:dyDescent="0.3">
      <c r="A9729" s="264" t="str">
        <f t="shared" si="151"/>
        <v>KingsfordMI</v>
      </c>
      <c r="B9729" s="269">
        <v>49802</v>
      </c>
      <c r="C9729" s="270" t="s">
        <v>6695</v>
      </c>
      <c r="D9729" s="270" t="s">
        <v>1567</v>
      </c>
      <c r="E9729" s="277" t="s">
        <v>1595</v>
      </c>
      <c r="F9729" s="279" t="s">
        <v>881</v>
      </c>
    </row>
    <row r="9730" spans="1:6" x14ac:dyDescent="0.3">
      <c r="A9730" s="264" t="str">
        <f t="shared" si="151"/>
        <v>PerryMI</v>
      </c>
      <c r="B9730" s="269">
        <v>48872</v>
      </c>
      <c r="C9730" s="270" t="s">
        <v>2004</v>
      </c>
      <c r="D9730" s="270" t="s">
        <v>1567</v>
      </c>
      <c r="E9730" s="277" t="s">
        <v>1616</v>
      </c>
      <c r="F9730" s="279" t="s">
        <v>881</v>
      </c>
    </row>
    <row r="9731" spans="1:6" x14ac:dyDescent="0.3">
      <c r="A9731" s="264" t="str">
        <f t="shared" si="151"/>
        <v>WilliamsburgMI</v>
      </c>
      <c r="B9731" s="269">
        <v>49690</v>
      </c>
      <c r="C9731" s="270" t="s">
        <v>3731</v>
      </c>
      <c r="D9731" s="270" t="s">
        <v>1567</v>
      </c>
      <c r="E9731" s="277" t="s">
        <v>1625</v>
      </c>
      <c r="F9731" s="279" t="s">
        <v>881</v>
      </c>
    </row>
    <row r="9732" spans="1:6" x14ac:dyDescent="0.3">
      <c r="A9732" s="264" t="str">
        <f t="shared" ref="A9732:A9795" si="152">CONCATENATE(C9732,D9732)</f>
        <v>HamiltonMI</v>
      </c>
      <c r="B9732" s="269">
        <v>49419</v>
      </c>
      <c r="C9732" s="270" t="s">
        <v>3419</v>
      </c>
      <c r="D9732" s="270" t="s">
        <v>1567</v>
      </c>
      <c r="E9732" s="277" t="s">
        <v>1590</v>
      </c>
      <c r="F9732" s="279" t="s">
        <v>881</v>
      </c>
    </row>
    <row r="9733" spans="1:6" x14ac:dyDescent="0.3">
      <c r="A9733" s="264" t="str">
        <f t="shared" si="152"/>
        <v>East ChinaMI</v>
      </c>
      <c r="B9733" s="269">
        <v>48054</v>
      </c>
      <c r="C9733" s="270" t="s">
        <v>6696</v>
      </c>
      <c r="D9733" s="270" t="s">
        <v>1567</v>
      </c>
      <c r="E9733" s="277" t="s">
        <v>924</v>
      </c>
      <c r="F9733" s="279" t="s">
        <v>881</v>
      </c>
    </row>
    <row r="9734" spans="1:6" x14ac:dyDescent="0.3">
      <c r="A9734" s="264" t="str">
        <f t="shared" si="152"/>
        <v>New BuffaloMI</v>
      </c>
      <c r="B9734" s="269">
        <v>49117</v>
      </c>
      <c r="C9734" s="270" t="s">
        <v>6697</v>
      </c>
      <c r="D9734" s="270" t="s">
        <v>1567</v>
      </c>
      <c r="E9734" s="277" t="s">
        <v>1614</v>
      </c>
      <c r="F9734" s="279" t="s">
        <v>881</v>
      </c>
    </row>
    <row r="9735" spans="1:6" x14ac:dyDescent="0.3">
      <c r="A9735" s="264" t="str">
        <f t="shared" si="152"/>
        <v>SpringfieldMI</v>
      </c>
      <c r="B9735" s="269">
        <v>48350</v>
      </c>
      <c r="C9735" s="270" t="s">
        <v>1337</v>
      </c>
      <c r="D9735" s="270" t="s">
        <v>1567</v>
      </c>
      <c r="E9735" s="277" t="s">
        <v>924</v>
      </c>
      <c r="F9735" s="279" t="s">
        <v>881</v>
      </c>
    </row>
    <row r="9736" spans="1:6" x14ac:dyDescent="0.3">
      <c r="A9736" s="264" t="str">
        <f t="shared" si="152"/>
        <v>Saint LouisMI</v>
      </c>
      <c r="B9736" s="269">
        <v>48880</v>
      </c>
      <c r="C9736" s="270" t="s">
        <v>6698</v>
      </c>
      <c r="D9736" s="270" t="s">
        <v>1567</v>
      </c>
      <c r="E9736" s="277" t="s">
        <v>1569</v>
      </c>
      <c r="F9736" s="279" t="s">
        <v>881</v>
      </c>
    </row>
    <row r="9737" spans="1:6" x14ac:dyDescent="0.3">
      <c r="A9737" s="264" t="str">
        <f t="shared" si="152"/>
        <v>StanwoodMI</v>
      </c>
      <c r="B9737" s="269">
        <v>49346</v>
      </c>
      <c r="C9737" s="270" t="s">
        <v>6699</v>
      </c>
      <c r="D9737" s="270" t="s">
        <v>1567</v>
      </c>
      <c r="E9737" s="277" t="s">
        <v>1577</v>
      </c>
      <c r="F9737" s="279" t="s">
        <v>881</v>
      </c>
    </row>
    <row r="9738" spans="1:6" x14ac:dyDescent="0.3">
      <c r="A9738" s="264" t="str">
        <f t="shared" si="152"/>
        <v>ComstockMI</v>
      </c>
      <c r="B9738" s="269">
        <v>49053</v>
      </c>
      <c r="C9738" s="270" t="s">
        <v>6608</v>
      </c>
      <c r="D9738" s="270" t="s">
        <v>1567</v>
      </c>
      <c r="E9738" s="277" t="s">
        <v>1598</v>
      </c>
      <c r="F9738" s="279" t="s">
        <v>881</v>
      </c>
    </row>
    <row r="9739" spans="1:6" x14ac:dyDescent="0.3">
      <c r="A9739" s="264" t="str">
        <f t="shared" si="152"/>
        <v>ShepherdMI</v>
      </c>
      <c r="B9739" s="269">
        <v>48883</v>
      </c>
      <c r="C9739" s="270" t="s">
        <v>6700</v>
      </c>
      <c r="D9739" s="270" t="s">
        <v>1567</v>
      </c>
      <c r="E9739" s="277" t="s">
        <v>1610</v>
      </c>
      <c r="F9739" s="279" t="s">
        <v>881</v>
      </c>
    </row>
    <row r="9740" spans="1:6" x14ac:dyDescent="0.3">
      <c r="A9740" s="264" t="str">
        <f t="shared" si="152"/>
        <v>LawtonMI</v>
      </c>
      <c r="B9740" s="269">
        <v>49065</v>
      </c>
      <c r="C9740" s="270" t="s">
        <v>2035</v>
      </c>
      <c r="D9740" s="270" t="s">
        <v>1567</v>
      </c>
      <c r="E9740" s="277" t="s">
        <v>1598</v>
      </c>
      <c r="F9740" s="279" t="s">
        <v>881</v>
      </c>
    </row>
    <row r="9741" spans="1:6" x14ac:dyDescent="0.3">
      <c r="A9741" s="264" t="str">
        <f t="shared" si="152"/>
        <v>River RougeMI</v>
      </c>
      <c r="B9741" s="269">
        <v>48218</v>
      </c>
      <c r="C9741" s="270" t="s">
        <v>6701</v>
      </c>
      <c r="D9741" s="270" t="s">
        <v>1567</v>
      </c>
      <c r="E9741" s="277" t="s">
        <v>924</v>
      </c>
      <c r="F9741" s="279" t="s">
        <v>881</v>
      </c>
    </row>
    <row r="9742" spans="1:6" x14ac:dyDescent="0.3">
      <c r="A9742" s="264" t="str">
        <f t="shared" si="152"/>
        <v>MilfordMI</v>
      </c>
      <c r="B9742" s="269">
        <v>48380</v>
      </c>
      <c r="C9742" s="270" t="s">
        <v>3206</v>
      </c>
      <c r="D9742" s="270" t="s">
        <v>1567</v>
      </c>
      <c r="E9742" s="277" t="s">
        <v>924</v>
      </c>
      <c r="F9742" s="279" t="s">
        <v>881</v>
      </c>
    </row>
    <row r="9743" spans="1:6" x14ac:dyDescent="0.3">
      <c r="A9743" s="264" t="str">
        <f t="shared" si="152"/>
        <v>AuburnMI</v>
      </c>
      <c r="B9743" s="269">
        <v>48611</v>
      </c>
      <c r="C9743" s="270" t="s">
        <v>954</v>
      </c>
      <c r="D9743" s="270" t="s">
        <v>1567</v>
      </c>
      <c r="E9743" s="277" t="s">
        <v>1575</v>
      </c>
      <c r="F9743" s="279" t="s">
        <v>881</v>
      </c>
    </row>
    <row r="9744" spans="1:6" x14ac:dyDescent="0.3">
      <c r="A9744" s="264" t="str">
        <f t="shared" si="152"/>
        <v>StantonMI</v>
      </c>
      <c r="B9744" s="269">
        <v>48888</v>
      </c>
      <c r="C9744" s="270" t="s">
        <v>1667</v>
      </c>
      <c r="D9744" s="270" t="s">
        <v>1567</v>
      </c>
      <c r="E9744" s="277" t="s">
        <v>1586</v>
      </c>
      <c r="F9744" s="279" t="s">
        <v>881</v>
      </c>
    </row>
    <row r="9745" spans="1:6" x14ac:dyDescent="0.3">
      <c r="A9745" s="264" t="str">
        <f t="shared" si="152"/>
        <v>WatervlietMI</v>
      </c>
      <c r="B9745" s="269">
        <v>49098</v>
      </c>
      <c r="C9745" s="270" t="s">
        <v>6702</v>
      </c>
      <c r="D9745" s="270" t="s">
        <v>1567</v>
      </c>
      <c r="E9745" s="277" t="s">
        <v>1614</v>
      </c>
      <c r="F9745" s="279" t="s">
        <v>881</v>
      </c>
    </row>
    <row r="9746" spans="1:6" x14ac:dyDescent="0.3">
      <c r="A9746" s="264" t="str">
        <f t="shared" si="152"/>
        <v>ColumbiavilleMI</v>
      </c>
      <c r="B9746" s="269">
        <v>48421</v>
      </c>
      <c r="C9746" s="270" t="s">
        <v>6703</v>
      </c>
      <c r="D9746" s="270" t="s">
        <v>1567</v>
      </c>
      <c r="E9746" s="277" t="s">
        <v>924</v>
      </c>
      <c r="F9746" s="279" t="s">
        <v>881</v>
      </c>
    </row>
    <row r="9747" spans="1:6" x14ac:dyDescent="0.3">
      <c r="A9747" s="264" t="str">
        <f t="shared" si="152"/>
        <v>FruitportMI</v>
      </c>
      <c r="B9747" s="269">
        <v>49415</v>
      </c>
      <c r="C9747" s="270" t="s">
        <v>6704</v>
      </c>
      <c r="D9747" s="270" t="s">
        <v>1567</v>
      </c>
      <c r="E9747" s="277" t="s">
        <v>1612</v>
      </c>
      <c r="F9747" s="279" t="s">
        <v>881</v>
      </c>
    </row>
    <row r="9748" spans="1:6" x14ac:dyDescent="0.3">
      <c r="A9748" s="264" t="str">
        <f t="shared" si="152"/>
        <v>QuincyMI</v>
      </c>
      <c r="B9748" s="269">
        <v>49082</v>
      </c>
      <c r="C9748" s="270" t="s">
        <v>1331</v>
      </c>
      <c r="D9748" s="270" t="s">
        <v>1567</v>
      </c>
      <c r="E9748" s="277" t="s">
        <v>1579</v>
      </c>
      <c r="F9748" s="279" t="s">
        <v>881</v>
      </c>
    </row>
    <row r="9749" spans="1:6" x14ac:dyDescent="0.3">
      <c r="A9749" s="264" t="str">
        <f t="shared" si="152"/>
        <v>GoblesMI</v>
      </c>
      <c r="B9749" s="269">
        <v>49055</v>
      </c>
      <c r="C9749" s="270" t="s">
        <v>6705</v>
      </c>
      <c r="D9749" s="270" t="s">
        <v>1567</v>
      </c>
      <c r="E9749" s="277" t="s">
        <v>1598</v>
      </c>
      <c r="F9749" s="279" t="s">
        <v>881</v>
      </c>
    </row>
    <row r="9750" spans="1:6" x14ac:dyDescent="0.3">
      <c r="A9750" s="264" t="str">
        <f t="shared" si="152"/>
        <v>HartlandMI</v>
      </c>
      <c r="B9750" s="269">
        <v>48353</v>
      </c>
      <c r="C9750" s="270" t="s">
        <v>3542</v>
      </c>
      <c r="D9750" s="270" t="s">
        <v>1567</v>
      </c>
      <c r="E9750" s="277" t="s">
        <v>924</v>
      </c>
      <c r="F9750" s="279" t="s">
        <v>881</v>
      </c>
    </row>
    <row r="9751" spans="1:6" x14ac:dyDescent="0.3">
      <c r="A9751" s="264" t="str">
        <f t="shared" si="152"/>
        <v>CorunnaMI</v>
      </c>
      <c r="B9751" s="269">
        <v>48817</v>
      </c>
      <c r="C9751" s="270" t="s">
        <v>5469</v>
      </c>
      <c r="D9751" s="270" t="s">
        <v>1567</v>
      </c>
      <c r="E9751" s="277" t="s">
        <v>1616</v>
      </c>
      <c r="F9751" s="279" t="s">
        <v>881</v>
      </c>
    </row>
    <row r="9752" spans="1:6" x14ac:dyDescent="0.3">
      <c r="A9752" s="264" t="str">
        <f t="shared" si="152"/>
        <v>GoodrichMI</v>
      </c>
      <c r="B9752" s="269">
        <v>48438</v>
      </c>
      <c r="C9752" s="270" t="s">
        <v>6706</v>
      </c>
      <c r="D9752" s="270" t="s">
        <v>1567</v>
      </c>
      <c r="E9752" s="277" t="s">
        <v>1584</v>
      </c>
      <c r="F9752" s="279" t="s">
        <v>881</v>
      </c>
    </row>
    <row r="9753" spans="1:6" x14ac:dyDescent="0.3">
      <c r="A9753" s="264" t="str">
        <f t="shared" si="152"/>
        <v>DetroitMI</v>
      </c>
      <c r="B9753" s="269">
        <v>48217</v>
      </c>
      <c r="C9753" s="270" t="s">
        <v>6572</v>
      </c>
      <c r="D9753" s="270" t="s">
        <v>1567</v>
      </c>
      <c r="E9753" s="277" t="s">
        <v>924</v>
      </c>
      <c r="F9753" s="279" t="s">
        <v>881</v>
      </c>
    </row>
    <row r="9754" spans="1:6" x14ac:dyDescent="0.3">
      <c r="A9754" s="264" t="str">
        <f t="shared" si="152"/>
        <v>WindsorMI</v>
      </c>
      <c r="B9754" s="269">
        <v>48821</v>
      </c>
      <c r="C9754" s="270" t="s">
        <v>2711</v>
      </c>
      <c r="D9754" s="270" t="s">
        <v>1567</v>
      </c>
      <c r="E9754" s="277" t="s">
        <v>1599</v>
      </c>
      <c r="F9754" s="279" t="s">
        <v>881</v>
      </c>
    </row>
    <row r="9755" spans="1:6" x14ac:dyDescent="0.3">
      <c r="A9755" s="264" t="str">
        <f t="shared" si="152"/>
        <v>KingsleyMI</v>
      </c>
      <c r="B9755" s="269">
        <v>49649</v>
      </c>
      <c r="C9755" s="270" t="s">
        <v>4359</v>
      </c>
      <c r="D9755" s="270" t="s">
        <v>1567</v>
      </c>
      <c r="E9755" s="277" t="s">
        <v>1625</v>
      </c>
      <c r="F9755" s="279" t="s">
        <v>881</v>
      </c>
    </row>
    <row r="9756" spans="1:6" x14ac:dyDescent="0.3">
      <c r="A9756" s="264" t="str">
        <f t="shared" si="152"/>
        <v>IthacaMI</v>
      </c>
      <c r="B9756" s="269">
        <v>48847</v>
      </c>
      <c r="C9756" s="270" t="s">
        <v>1919</v>
      </c>
      <c r="D9756" s="270" t="s">
        <v>1567</v>
      </c>
      <c r="E9756" s="277" t="s">
        <v>1569</v>
      </c>
      <c r="F9756" s="279" t="s">
        <v>881</v>
      </c>
    </row>
    <row r="9757" spans="1:6" x14ac:dyDescent="0.3">
      <c r="A9757" s="264" t="str">
        <f t="shared" si="152"/>
        <v>DearbornMI</v>
      </c>
      <c r="B9757" s="269">
        <v>48120</v>
      </c>
      <c r="C9757" s="270" t="s">
        <v>6581</v>
      </c>
      <c r="D9757" s="270" t="s">
        <v>1567</v>
      </c>
      <c r="E9757" s="277" t="s">
        <v>924</v>
      </c>
      <c r="F9757" s="279" t="s">
        <v>881</v>
      </c>
    </row>
    <row r="9758" spans="1:6" x14ac:dyDescent="0.3">
      <c r="A9758" s="264" t="str">
        <f t="shared" si="152"/>
        <v>BellevueMI</v>
      </c>
      <c r="B9758" s="269">
        <v>49021</v>
      </c>
      <c r="C9758" s="270" t="s">
        <v>4567</v>
      </c>
      <c r="D9758" s="270" t="s">
        <v>1567</v>
      </c>
      <c r="E9758" s="277" t="s">
        <v>1599</v>
      </c>
      <c r="F9758" s="279" t="s">
        <v>881</v>
      </c>
    </row>
    <row r="9759" spans="1:6" x14ac:dyDescent="0.3">
      <c r="A9759" s="264" t="str">
        <f t="shared" si="152"/>
        <v>HartfordMI</v>
      </c>
      <c r="B9759" s="269">
        <v>49057</v>
      </c>
      <c r="C9759" s="270" t="s">
        <v>1319</v>
      </c>
      <c r="D9759" s="270" t="s">
        <v>1567</v>
      </c>
      <c r="E9759" s="277" t="s">
        <v>1598</v>
      </c>
      <c r="F9759" s="279" t="s">
        <v>881</v>
      </c>
    </row>
    <row r="9760" spans="1:6" x14ac:dyDescent="0.3">
      <c r="A9760" s="264" t="str">
        <f t="shared" si="152"/>
        <v>Saint CharlesMI</v>
      </c>
      <c r="B9760" s="269">
        <v>48655</v>
      </c>
      <c r="C9760" s="270" t="s">
        <v>4355</v>
      </c>
      <c r="D9760" s="270" t="s">
        <v>1567</v>
      </c>
      <c r="E9760" s="277" t="s">
        <v>1618</v>
      </c>
      <c r="F9760" s="279" t="s">
        <v>881</v>
      </c>
    </row>
    <row r="9761" spans="1:6" x14ac:dyDescent="0.3">
      <c r="A9761" s="264" t="str">
        <f t="shared" si="152"/>
        <v>JonesvilleMI</v>
      </c>
      <c r="B9761" s="269">
        <v>49250</v>
      </c>
      <c r="C9761" s="270" t="s">
        <v>5535</v>
      </c>
      <c r="D9761" s="270" t="s">
        <v>1567</v>
      </c>
      <c r="E9761" s="277" t="s">
        <v>1588</v>
      </c>
      <c r="F9761" s="279" t="s">
        <v>881</v>
      </c>
    </row>
    <row r="9762" spans="1:6" x14ac:dyDescent="0.3">
      <c r="A9762" s="264" t="str">
        <f t="shared" si="152"/>
        <v>AlmontMI</v>
      </c>
      <c r="B9762" s="269">
        <v>48003</v>
      </c>
      <c r="C9762" s="270" t="s">
        <v>6707</v>
      </c>
      <c r="D9762" s="270" t="s">
        <v>1567</v>
      </c>
      <c r="E9762" s="277" t="s">
        <v>924</v>
      </c>
      <c r="F9762" s="279" t="s">
        <v>881</v>
      </c>
    </row>
    <row r="9763" spans="1:6" x14ac:dyDescent="0.3">
      <c r="A9763" s="264" t="str">
        <f t="shared" si="152"/>
        <v>BronsonMI</v>
      </c>
      <c r="B9763" s="269">
        <v>49028</v>
      </c>
      <c r="C9763" s="270" t="s">
        <v>4452</v>
      </c>
      <c r="D9763" s="270" t="s">
        <v>1567</v>
      </c>
      <c r="E9763" s="277" t="s">
        <v>1579</v>
      </c>
      <c r="F9763" s="279" t="s">
        <v>881</v>
      </c>
    </row>
    <row r="9764" spans="1:6" x14ac:dyDescent="0.3">
      <c r="A9764" s="264" t="str">
        <f t="shared" si="152"/>
        <v>White PigeonMI</v>
      </c>
      <c r="B9764" s="269">
        <v>49099</v>
      </c>
      <c r="C9764" s="270" t="s">
        <v>6708</v>
      </c>
      <c r="D9764" s="270" t="s">
        <v>1567</v>
      </c>
      <c r="E9764" s="277" t="s">
        <v>1623</v>
      </c>
      <c r="F9764" s="279" t="s">
        <v>881</v>
      </c>
    </row>
    <row r="9765" spans="1:6" x14ac:dyDescent="0.3">
      <c r="A9765" s="264" t="str">
        <f t="shared" si="152"/>
        <v>BathMI</v>
      </c>
      <c r="B9765" s="269">
        <v>48808</v>
      </c>
      <c r="C9765" s="270" t="s">
        <v>6504</v>
      </c>
      <c r="D9765" s="270" t="s">
        <v>1567</v>
      </c>
      <c r="E9765" s="277" t="s">
        <v>1599</v>
      </c>
      <c r="F9765" s="279" t="s">
        <v>881</v>
      </c>
    </row>
    <row r="9766" spans="1:6" x14ac:dyDescent="0.3">
      <c r="A9766" s="264" t="str">
        <f t="shared" si="152"/>
        <v>LeslieMI</v>
      </c>
      <c r="B9766" s="269">
        <v>49251</v>
      </c>
      <c r="C9766" s="270" t="s">
        <v>4190</v>
      </c>
      <c r="D9766" s="270" t="s">
        <v>1567</v>
      </c>
      <c r="E9766" s="277" t="s">
        <v>1599</v>
      </c>
      <c r="F9766" s="279" t="s">
        <v>881</v>
      </c>
    </row>
    <row r="9767" spans="1:6" x14ac:dyDescent="0.3">
      <c r="A9767" s="264" t="str">
        <f t="shared" si="152"/>
        <v>DetroitMI</v>
      </c>
      <c r="B9767" s="269">
        <v>48216</v>
      </c>
      <c r="C9767" s="270" t="s">
        <v>6572</v>
      </c>
      <c r="D9767" s="270" t="s">
        <v>1567</v>
      </c>
      <c r="E9767" s="277" t="s">
        <v>924</v>
      </c>
      <c r="F9767" s="279" t="s">
        <v>881</v>
      </c>
    </row>
    <row r="9768" spans="1:6" x14ac:dyDescent="0.3">
      <c r="A9768" s="264" t="str">
        <f t="shared" si="152"/>
        <v>HemlockMI</v>
      </c>
      <c r="B9768" s="269">
        <v>48626</v>
      </c>
      <c r="C9768" s="270" t="s">
        <v>6709</v>
      </c>
      <c r="D9768" s="270" t="s">
        <v>1567</v>
      </c>
      <c r="E9768" s="277" t="s">
        <v>1618</v>
      </c>
      <c r="F9768" s="279" t="s">
        <v>881</v>
      </c>
    </row>
    <row r="9769" spans="1:6" x14ac:dyDescent="0.3">
      <c r="A9769" s="264" t="str">
        <f t="shared" si="152"/>
        <v>SchoolcraftMI</v>
      </c>
      <c r="B9769" s="269">
        <v>49087</v>
      </c>
      <c r="C9769" s="270" t="s">
        <v>6710</v>
      </c>
      <c r="D9769" s="270" t="s">
        <v>1567</v>
      </c>
      <c r="E9769" s="277" t="s">
        <v>1598</v>
      </c>
      <c r="F9769" s="279" t="s">
        <v>881</v>
      </c>
    </row>
    <row r="9770" spans="1:6" x14ac:dyDescent="0.3">
      <c r="A9770" s="264" t="str">
        <f t="shared" si="152"/>
        <v>La SalleMI</v>
      </c>
      <c r="B9770" s="269">
        <v>48133</v>
      </c>
      <c r="C9770" s="270" t="s">
        <v>3339</v>
      </c>
      <c r="D9770" s="270" t="s">
        <v>1567</v>
      </c>
      <c r="E9770" s="277" t="s">
        <v>1514</v>
      </c>
      <c r="F9770" s="279" t="s">
        <v>881</v>
      </c>
    </row>
    <row r="9771" spans="1:6" x14ac:dyDescent="0.3">
      <c r="A9771" s="264" t="str">
        <f t="shared" si="152"/>
        <v>Lake OdessaMI</v>
      </c>
      <c r="B9771" s="269">
        <v>48849</v>
      </c>
      <c r="C9771" s="270" t="s">
        <v>6711</v>
      </c>
      <c r="D9771" s="270" t="s">
        <v>1567</v>
      </c>
      <c r="E9771" s="277" t="s">
        <v>1593</v>
      </c>
      <c r="F9771" s="279" t="s">
        <v>881</v>
      </c>
    </row>
    <row r="9772" spans="1:6" x14ac:dyDescent="0.3">
      <c r="A9772" s="264" t="str">
        <f t="shared" si="152"/>
        <v>Huntington WoodsMI</v>
      </c>
      <c r="B9772" s="269">
        <v>48070</v>
      </c>
      <c r="C9772" s="270" t="s">
        <v>6712</v>
      </c>
      <c r="D9772" s="270" t="s">
        <v>1567</v>
      </c>
      <c r="E9772" s="277" t="s">
        <v>924</v>
      </c>
      <c r="F9772" s="279" t="s">
        <v>881</v>
      </c>
    </row>
    <row r="9773" spans="1:6" x14ac:dyDescent="0.3">
      <c r="A9773" s="264" t="str">
        <f t="shared" si="152"/>
        <v>OaklandMI</v>
      </c>
      <c r="B9773" s="269">
        <v>48363</v>
      </c>
      <c r="C9773" s="270" t="s">
        <v>2552</v>
      </c>
      <c r="D9773" s="270" t="s">
        <v>1567</v>
      </c>
      <c r="E9773" s="277" t="s">
        <v>924</v>
      </c>
      <c r="F9773" s="279" t="s">
        <v>881</v>
      </c>
    </row>
    <row r="9774" spans="1:6" x14ac:dyDescent="0.3">
      <c r="A9774" s="264" t="str">
        <f t="shared" si="152"/>
        <v>HudsonMI</v>
      </c>
      <c r="B9774" s="269">
        <v>49247</v>
      </c>
      <c r="C9774" s="270" t="s">
        <v>1917</v>
      </c>
      <c r="D9774" s="270" t="s">
        <v>1567</v>
      </c>
      <c r="E9774" s="277" t="s">
        <v>1568</v>
      </c>
      <c r="F9774" s="279" t="s">
        <v>881</v>
      </c>
    </row>
    <row r="9775" spans="1:6" x14ac:dyDescent="0.3">
      <c r="A9775" s="264" t="str">
        <f t="shared" si="152"/>
        <v>Lake IsabellaMI</v>
      </c>
      <c r="B9775" s="269">
        <v>48893</v>
      </c>
      <c r="C9775" s="270" t="s">
        <v>2903</v>
      </c>
      <c r="D9775" s="270" t="s">
        <v>1567</v>
      </c>
      <c r="E9775" s="277" t="s">
        <v>1610</v>
      </c>
      <c r="F9775" s="279" t="s">
        <v>881</v>
      </c>
    </row>
    <row r="9776" spans="1:6" x14ac:dyDescent="0.3">
      <c r="A9776" s="264" t="str">
        <f t="shared" si="152"/>
        <v>MantonMI</v>
      </c>
      <c r="B9776" s="269">
        <v>49663</v>
      </c>
      <c r="C9776" s="270" t="s">
        <v>3163</v>
      </c>
      <c r="D9776" s="270" t="s">
        <v>1567</v>
      </c>
      <c r="E9776" s="277" t="s">
        <v>1578</v>
      </c>
      <c r="F9776" s="279" t="s">
        <v>881</v>
      </c>
    </row>
    <row r="9777" spans="1:6" x14ac:dyDescent="0.3">
      <c r="A9777" s="264" t="str">
        <f t="shared" si="152"/>
        <v>FrankfortMI</v>
      </c>
      <c r="B9777" s="269">
        <v>49635</v>
      </c>
      <c r="C9777" s="270" t="s">
        <v>1362</v>
      </c>
      <c r="D9777" s="270" t="s">
        <v>1567</v>
      </c>
      <c r="E9777" s="277" t="s">
        <v>1625</v>
      </c>
      <c r="F9777" s="279" t="s">
        <v>881</v>
      </c>
    </row>
    <row r="9778" spans="1:6" x14ac:dyDescent="0.3">
      <c r="A9778" s="264" t="str">
        <f t="shared" si="152"/>
        <v>AtticaMI</v>
      </c>
      <c r="B9778" s="269">
        <v>48412</v>
      </c>
      <c r="C9778" s="270" t="s">
        <v>6713</v>
      </c>
      <c r="D9778" s="270" t="s">
        <v>1567</v>
      </c>
      <c r="E9778" s="277" t="s">
        <v>924</v>
      </c>
      <c r="F9778" s="279" t="s">
        <v>881</v>
      </c>
    </row>
    <row r="9779" spans="1:6" x14ac:dyDescent="0.3">
      <c r="A9779" s="264" t="str">
        <f t="shared" si="152"/>
        <v>PetersburgMI</v>
      </c>
      <c r="B9779" s="269">
        <v>49270</v>
      </c>
      <c r="C9779" s="270" t="s">
        <v>4854</v>
      </c>
      <c r="D9779" s="270" t="s">
        <v>1567</v>
      </c>
      <c r="E9779" s="277" t="s">
        <v>1514</v>
      </c>
      <c r="F9779" s="279" t="s">
        <v>881</v>
      </c>
    </row>
    <row r="9780" spans="1:6" x14ac:dyDescent="0.3">
      <c r="A9780" s="264" t="str">
        <f t="shared" si="152"/>
        <v>LakeMI</v>
      </c>
      <c r="B9780" s="269">
        <v>49106</v>
      </c>
      <c r="C9780" s="270" t="s">
        <v>6714</v>
      </c>
      <c r="D9780" s="270" t="s">
        <v>1567</v>
      </c>
      <c r="E9780" s="277" t="s">
        <v>1614</v>
      </c>
      <c r="F9780" s="279" t="s">
        <v>881</v>
      </c>
    </row>
    <row r="9781" spans="1:6" x14ac:dyDescent="0.3">
      <c r="A9781" s="264" t="str">
        <f t="shared" si="152"/>
        <v>Sand LakeMI</v>
      </c>
      <c r="B9781" s="269">
        <v>49343</v>
      </c>
      <c r="C9781" s="270" t="s">
        <v>6715</v>
      </c>
      <c r="D9781" s="270" t="s">
        <v>1567</v>
      </c>
      <c r="E9781" s="277" t="s">
        <v>1586</v>
      </c>
      <c r="F9781" s="279" t="s">
        <v>881</v>
      </c>
    </row>
    <row r="9782" spans="1:6" x14ac:dyDescent="0.3">
      <c r="A9782" s="264" t="str">
        <f t="shared" si="152"/>
        <v>ColemanMI</v>
      </c>
      <c r="B9782" s="269">
        <v>48618</v>
      </c>
      <c r="C9782" s="270" t="s">
        <v>3944</v>
      </c>
      <c r="D9782" s="270" t="s">
        <v>1567</v>
      </c>
      <c r="E9782" s="277" t="s">
        <v>1607</v>
      </c>
      <c r="F9782" s="279" t="s">
        <v>881</v>
      </c>
    </row>
    <row r="9783" spans="1:6" x14ac:dyDescent="0.3">
      <c r="A9783" s="264" t="str">
        <f t="shared" si="152"/>
        <v>BlissfieldMI</v>
      </c>
      <c r="B9783" s="269">
        <v>49228</v>
      </c>
      <c r="C9783" s="270" t="s">
        <v>6716</v>
      </c>
      <c r="D9783" s="270" t="s">
        <v>1567</v>
      </c>
      <c r="E9783" s="277" t="s">
        <v>1568</v>
      </c>
      <c r="F9783" s="279" t="s">
        <v>881</v>
      </c>
    </row>
    <row r="9784" spans="1:6" x14ac:dyDescent="0.3">
      <c r="A9784" s="264" t="str">
        <f t="shared" si="152"/>
        <v>ParmaMI</v>
      </c>
      <c r="B9784" s="269">
        <v>49269</v>
      </c>
      <c r="C9784" s="270" t="s">
        <v>4560</v>
      </c>
      <c r="D9784" s="270" t="s">
        <v>1567</v>
      </c>
      <c r="E9784" s="277" t="s">
        <v>1273</v>
      </c>
      <c r="F9784" s="279" t="s">
        <v>881</v>
      </c>
    </row>
    <row r="9785" spans="1:6" x14ac:dyDescent="0.3">
      <c r="A9785" s="264" t="str">
        <f t="shared" si="152"/>
        <v>RavennaMI</v>
      </c>
      <c r="B9785" s="269">
        <v>49451</v>
      </c>
      <c r="C9785" s="270" t="s">
        <v>6717</v>
      </c>
      <c r="D9785" s="270" t="s">
        <v>1567</v>
      </c>
      <c r="E9785" s="277" t="s">
        <v>1612</v>
      </c>
      <c r="F9785" s="279" t="s">
        <v>881</v>
      </c>
    </row>
    <row r="9786" spans="1:6" x14ac:dyDescent="0.3">
      <c r="A9786" s="264" t="str">
        <f t="shared" si="152"/>
        <v>StockbridgeMI</v>
      </c>
      <c r="B9786" s="269">
        <v>49285</v>
      </c>
      <c r="C9786" s="270" t="s">
        <v>3952</v>
      </c>
      <c r="D9786" s="270" t="s">
        <v>1567</v>
      </c>
      <c r="E9786" s="277" t="s">
        <v>1599</v>
      </c>
      <c r="F9786" s="279" t="s">
        <v>881</v>
      </c>
    </row>
    <row r="9787" spans="1:6" x14ac:dyDescent="0.3">
      <c r="A9787" s="264" t="str">
        <f t="shared" si="152"/>
        <v>OnstedMI</v>
      </c>
      <c r="B9787" s="269">
        <v>49265</v>
      </c>
      <c r="C9787" s="270" t="s">
        <v>6718</v>
      </c>
      <c r="D9787" s="270" t="s">
        <v>1567</v>
      </c>
      <c r="E9787" s="277" t="s">
        <v>1568</v>
      </c>
      <c r="F9787" s="279" t="s">
        <v>881</v>
      </c>
    </row>
    <row r="9788" spans="1:6" x14ac:dyDescent="0.3">
      <c r="A9788" s="264" t="str">
        <f t="shared" si="152"/>
        <v>DecaturMI</v>
      </c>
      <c r="B9788" s="269">
        <v>49045</v>
      </c>
      <c r="C9788" s="270" t="s">
        <v>929</v>
      </c>
      <c r="D9788" s="270" t="s">
        <v>1567</v>
      </c>
      <c r="E9788" s="277" t="s">
        <v>1598</v>
      </c>
      <c r="F9788" s="279" t="s">
        <v>881</v>
      </c>
    </row>
    <row r="9789" spans="1:6" x14ac:dyDescent="0.3">
      <c r="A9789" s="264" t="str">
        <f t="shared" si="152"/>
        <v>SaranacMI</v>
      </c>
      <c r="B9789" s="269">
        <v>48881</v>
      </c>
      <c r="C9789" s="270" t="s">
        <v>6719</v>
      </c>
      <c r="D9789" s="270" t="s">
        <v>1567</v>
      </c>
      <c r="E9789" s="277" t="s">
        <v>1593</v>
      </c>
      <c r="F9789" s="279" t="s">
        <v>881</v>
      </c>
    </row>
    <row r="9790" spans="1:6" x14ac:dyDescent="0.3">
      <c r="A9790" s="264" t="str">
        <f t="shared" si="152"/>
        <v>Suttons BayMI</v>
      </c>
      <c r="B9790" s="269">
        <v>49682</v>
      </c>
      <c r="C9790" s="270" t="s">
        <v>6720</v>
      </c>
      <c r="D9790" s="270" t="s">
        <v>1567</v>
      </c>
      <c r="E9790" s="277" t="s">
        <v>1625</v>
      </c>
      <c r="F9790" s="279" t="s">
        <v>881</v>
      </c>
    </row>
    <row r="9791" spans="1:6" x14ac:dyDescent="0.3">
      <c r="A9791" s="264" t="str">
        <f t="shared" si="152"/>
        <v>North StreetMI</v>
      </c>
      <c r="B9791" s="269">
        <v>48049</v>
      </c>
      <c r="C9791" s="270" t="s">
        <v>6721</v>
      </c>
      <c r="D9791" s="270" t="s">
        <v>1567</v>
      </c>
      <c r="E9791" s="277" t="s">
        <v>924</v>
      </c>
      <c r="F9791" s="279" t="s">
        <v>881</v>
      </c>
    </row>
    <row r="9792" spans="1:6" x14ac:dyDescent="0.3">
      <c r="A9792" s="264" t="str">
        <f t="shared" si="152"/>
        <v>Keego HarborMI</v>
      </c>
      <c r="B9792" s="269">
        <v>48320</v>
      </c>
      <c r="C9792" s="270" t="s">
        <v>6722</v>
      </c>
      <c r="D9792" s="270" t="s">
        <v>1567</v>
      </c>
      <c r="E9792" s="277" t="s">
        <v>924</v>
      </c>
      <c r="F9792" s="279" t="s">
        <v>881</v>
      </c>
    </row>
    <row r="9793" spans="1:6" x14ac:dyDescent="0.3">
      <c r="A9793" s="264" t="str">
        <f t="shared" si="152"/>
        <v>BangorMI</v>
      </c>
      <c r="B9793" s="269">
        <v>49013</v>
      </c>
      <c r="C9793" s="270" t="s">
        <v>1561</v>
      </c>
      <c r="D9793" s="270" t="s">
        <v>1567</v>
      </c>
      <c r="E9793" s="277" t="s">
        <v>1598</v>
      </c>
      <c r="F9793" s="279" t="s">
        <v>881</v>
      </c>
    </row>
    <row r="9794" spans="1:6" x14ac:dyDescent="0.3">
      <c r="A9794" s="264" t="str">
        <f t="shared" si="152"/>
        <v>YaleMI</v>
      </c>
      <c r="B9794" s="269">
        <v>48097</v>
      </c>
      <c r="C9794" s="270" t="s">
        <v>4472</v>
      </c>
      <c r="D9794" s="270" t="s">
        <v>1567</v>
      </c>
      <c r="E9794" s="277" t="s">
        <v>924</v>
      </c>
      <c r="F9794" s="279" t="s">
        <v>881</v>
      </c>
    </row>
    <row r="9795" spans="1:6" x14ac:dyDescent="0.3">
      <c r="A9795" s="264" t="str">
        <f t="shared" si="152"/>
        <v>Fair HavenMI</v>
      </c>
      <c r="B9795" s="269">
        <v>48023</v>
      </c>
      <c r="C9795" s="270" t="s">
        <v>6723</v>
      </c>
      <c r="D9795" s="270" t="s">
        <v>1567</v>
      </c>
      <c r="E9795" s="277" t="s">
        <v>924</v>
      </c>
      <c r="F9795" s="279" t="s">
        <v>881</v>
      </c>
    </row>
    <row r="9796" spans="1:6" x14ac:dyDescent="0.3">
      <c r="A9796" s="264" t="str">
        <f t="shared" ref="A9796:A9859" si="153">CONCATENATE(C9796,D9796)</f>
        <v>GregoryMI</v>
      </c>
      <c r="B9796" s="269">
        <v>48137</v>
      </c>
      <c r="C9796" s="270" t="s">
        <v>6724</v>
      </c>
      <c r="D9796" s="270" t="s">
        <v>1567</v>
      </c>
      <c r="E9796" s="277" t="s">
        <v>924</v>
      </c>
      <c r="F9796" s="279" t="s">
        <v>881</v>
      </c>
    </row>
    <row r="9797" spans="1:6" x14ac:dyDescent="0.3">
      <c r="A9797" s="264" t="str">
        <f t="shared" si="153"/>
        <v>ArmadaMI</v>
      </c>
      <c r="B9797" s="269">
        <v>48005</v>
      </c>
      <c r="C9797" s="270" t="s">
        <v>6725</v>
      </c>
      <c r="D9797" s="270" t="s">
        <v>1567</v>
      </c>
      <c r="E9797" s="277" t="s">
        <v>924</v>
      </c>
      <c r="F9797" s="279" t="s">
        <v>881</v>
      </c>
    </row>
    <row r="9798" spans="1:6" x14ac:dyDescent="0.3">
      <c r="A9798" s="264" t="str">
        <f t="shared" si="153"/>
        <v>ClintonMI</v>
      </c>
      <c r="B9798" s="269">
        <v>49236</v>
      </c>
      <c r="C9798" s="270" t="s">
        <v>1227</v>
      </c>
      <c r="D9798" s="270" t="s">
        <v>1567</v>
      </c>
      <c r="E9798" s="277" t="s">
        <v>1568</v>
      </c>
      <c r="F9798" s="279" t="s">
        <v>881</v>
      </c>
    </row>
    <row r="9799" spans="1:6" x14ac:dyDescent="0.3">
      <c r="A9799" s="264" t="str">
        <f t="shared" si="153"/>
        <v>WashingtonMI</v>
      </c>
      <c r="B9799" s="269">
        <v>48095</v>
      </c>
      <c r="C9799" s="270" t="s">
        <v>1404</v>
      </c>
      <c r="D9799" s="270" t="s">
        <v>1567</v>
      </c>
      <c r="E9799" s="277" t="s">
        <v>924</v>
      </c>
      <c r="F9799" s="279" t="s">
        <v>881</v>
      </c>
    </row>
    <row r="9800" spans="1:6" x14ac:dyDescent="0.3">
      <c r="A9800" s="264" t="str">
        <f t="shared" si="153"/>
        <v>Kent CityMI</v>
      </c>
      <c r="B9800" s="269">
        <v>49330</v>
      </c>
      <c r="C9800" s="270" t="s">
        <v>6726</v>
      </c>
      <c r="D9800" s="270" t="s">
        <v>1567</v>
      </c>
      <c r="E9800" s="277" t="s">
        <v>1586</v>
      </c>
      <c r="F9800" s="279" t="s">
        <v>881</v>
      </c>
    </row>
    <row r="9801" spans="1:6" x14ac:dyDescent="0.3">
      <c r="A9801" s="264" t="str">
        <f t="shared" si="153"/>
        <v>HomerMI</v>
      </c>
      <c r="B9801" s="269">
        <v>49245</v>
      </c>
      <c r="C9801" s="270" t="s">
        <v>4981</v>
      </c>
      <c r="D9801" s="270" t="s">
        <v>1567</v>
      </c>
      <c r="E9801" s="277" t="s">
        <v>1574</v>
      </c>
      <c r="F9801" s="279" t="s">
        <v>881</v>
      </c>
    </row>
    <row r="9802" spans="1:6" x14ac:dyDescent="0.3">
      <c r="A9802" s="264" t="str">
        <f t="shared" si="153"/>
        <v>DrydenMI</v>
      </c>
      <c r="B9802" s="269">
        <v>48428</v>
      </c>
      <c r="C9802" s="270" t="s">
        <v>6727</v>
      </c>
      <c r="D9802" s="270" t="s">
        <v>1567</v>
      </c>
      <c r="E9802" s="277" t="s">
        <v>924</v>
      </c>
      <c r="F9802" s="279" t="s">
        <v>881</v>
      </c>
    </row>
    <row r="9803" spans="1:6" x14ac:dyDescent="0.3">
      <c r="A9803" s="264" t="str">
        <f t="shared" si="153"/>
        <v>MarcellusMI</v>
      </c>
      <c r="B9803" s="269">
        <v>49067</v>
      </c>
      <c r="C9803" s="270" t="s">
        <v>6728</v>
      </c>
      <c r="D9803" s="270" t="s">
        <v>1567</v>
      </c>
      <c r="E9803" s="277" t="s">
        <v>1396</v>
      </c>
      <c r="F9803" s="279" t="s">
        <v>881</v>
      </c>
    </row>
    <row r="9804" spans="1:6" x14ac:dyDescent="0.3">
      <c r="A9804" s="264" t="str">
        <f t="shared" si="153"/>
        <v>NashvilleMI</v>
      </c>
      <c r="B9804" s="269">
        <v>49073</v>
      </c>
      <c r="C9804" s="270" t="s">
        <v>5314</v>
      </c>
      <c r="D9804" s="270" t="s">
        <v>1567</v>
      </c>
      <c r="E9804" s="277" t="s">
        <v>1586</v>
      </c>
      <c r="F9804" s="279" t="s">
        <v>881</v>
      </c>
    </row>
    <row r="9805" spans="1:6" x14ac:dyDescent="0.3">
      <c r="A9805" s="264" t="str">
        <f t="shared" si="153"/>
        <v>ConstantineMI</v>
      </c>
      <c r="B9805" s="269">
        <v>49042</v>
      </c>
      <c r="C9805" s="270" t="s">
        <v>6729</v>
      </c>
      <c r="D9805" s="270" t="s">
        <v>1567</v>
      </c>
      <c r="E9805" s="277" t="s">
        <v>1623</v>
      </c>
      <c r="F9805" s="279" t="s">
        <v>881</v>
      </c>
    </row>
    <row r="9806" spans="1:6" x14ac:dyDescent="0.3">
      <c r="A9806" s="264" t="str">
        <f t="shared" si="153"/>
        <v>LakeviewMI</v>
      </c>
      <c r="B9806" s="269">
        <v>48850</v>
      </c>
      <c r="C9806" s="270" t="s">
        <v>1894</v>
      </c>
      <c r="D9806" s="270" t="s">
        <v>1567</v>
      </c>
      <c r="E9806" s="277" t="s">
        <v>1586</v>
      </c>
      <c r="F9806" s="279" t="s">
        <v>881</v>
      </c>
    </row>
    <row r="9807" spans="1:6" x14ac:dyDescent="0.3">
      <c r="A9807" s="264" t="str">
        <f t="shared" si="153"/>
        <v>ScottvilleMI</v>
      </c>
      <c r="B9807" s="269">
        <v>49454</v>
      </c>
      <c r="C9807" s="270" t="s">
        <v>6730</v>
      </c>
      <c r="D9807" s="270" t="s">
        <v>1567</v>
      </c>
      <c r="E9807" s="277" t="s">
        <v>1601</v>
      </c>
      <c r="F9807" s="279" t="s">
        <v>881</v>
      </c>
    </row>
    <row r="9808" spans="1:6" x14ac:dyDescent="0.3">
      <c r="A9808" s="264" t="str">
        <f t="shared" si="153"/>
        <v>MonitorMI</v>
      </c>
      <c r="B9808" s="269">
        <v>48631</v>
      </c>
      <c r="C9808" s="270" t="s">
        <v>6731</v>
      </c>
      <c r="D9808" s="270" t="s">
        <v>1567</v>
      </c>
      <c r="E9808" s="277" t="s">
        <v>1575</v>
      </c>
      <c r="F9808" s="279" t="s">
        <v>881</v>
      </c>
    </row>
    <row r="9809" spans="1:6" x14ac:dyDescent="0.3">
      <c r="A9809" s="264" t="str">
        <f t="shared" si="153"/>
        <v>Rapid CityMI</v>
      </c>
      <c r="B9809" s="269">
        <v>49676</v>
      </c>
      <c r="C9809" s="270" t="s">
        <v>2179</v>
      </c>
      <c r="D9809" s="270" t="s">
        <v>1567</v>
      </c>
      <c r="E9809" s="277" t="s">
        <v>1625</v>
      </c>
      <c r="F9809" s="279" t="s">
        <v>881</v>
      </c>
    </row>
    <row r="9810" spans="1:6" x14ac:dyDescent="0.3">
      <c r="A9810" s="264" t="str">
        <f t="shared" si="153"/>
        <v>OvidMI</v>
      </c>
      <c r="B9810" s="269">
        <v>48866</v>
      </c>
      <c r="C9810" s="270" t="s">
        <v>6732</v>
      </c>
      <c r="D9810" s="270" t="s">
        <v>1567</v>
      </c>
      <c r="E9810" s="277" t="s">
        <v>1599</v>
      </c>
      <c r="F9810" s="279" t="s">
        <v>881</v>
      </c>
    </row>
    <row r="9811" spans="1:6" x14ac:dyDescent="0.3">
      <c r="A9811" s="264" t="str">
        <f t="shared" si="153"/>
        <v>Three OaksMI</v>
      </c>
      <c r="B9811" s="269">
        <v>49128</v>
      </c>
      <c r="C9811" s="270" t="s">
        <v>6733</v>
      </c>
      <c r="D9811" s="270" t="s">
        <v>1567</v>
      </c>
      <c r="E9811" s="277" t="s">
        <v>1614</v>
      </c>
      <c r="F9811" s="279" t="s">
        <v>881</v>
      </c>
    </row>
    <row r="9812" spans="1:6" x14ac:dyDescent="0.3">
      <c r="A9812" s="264" t="str">
        <f t="shared" si="153"/>
        <v>WebbervilleMI</v>
      </c>
      <c r="B9812" s="269">
        <v>48892</v>
      </c>
      <c r="C9812" s="270" t="s">
        <v>6734</v>
      </c>
      <c r="D9812" s="270" t="s">
        <v>1567</v>
      </c>
      <c r="E9812" s="277" t="s">
        <v>1599</v>
      </c>
      <c r="F9812" s="279" t="s">
        <v>881</v>
      </c>
    </row>
    <row r="9813" spans="1:6" x14ac:dyDescent="0.3">
      <c r="A9813" s="264" t="str">
        <f t="shared" si="153"/>
        <v>OtisvilleMI</v>
      </c>
      <c r="B9813" s="269">
        <v>48463</v>
      </c>
      <c r="C9813" s="270" t="s">
        <v>6735</v>
      </c>
      <c r="D9813" s="270" t="s">
        <v>1567</v>
      </c>
      <c r="E9813" s="277" t="s">
        <v>1584</v>
      </c>
      <c r="F9813" s="279" t="s">
        <v>881</v>
      </c>
    </row>
    <row r="9814" spans="1:6" x14ac:dyDescent="0.3">
      <c r="A9814" s="264" t="str">
        <f t="shared" si="153"/>
        <v>Rapid RiverMI</v>
      </c>
      <c r="B9814" s="269">
        <v>49878</v>
      </c>
      <c r="C9814" s="270" t="s">
        <v>6736</v>
      </c>
      <c r="D9814" s="270" t="s">
        <v>1567</v>
      </c>
      <c r="E9814" s="277" t="s">
        <v>1582</v>
      </c>
      <c r="F9814" s="279" t="s">
        <v>881</v>
      </c>
    </row>
    <row r="9815" spans="1:6" x14ac:dyDescent="0.3">
      <c r="A9815" s="264" t="str">
        <f t="shared" si="153"/>
        <v>LinwoodMI</v>
      </c>
      <c r="B9815" s="269">
        <v>48634</v>
      </c>
      <c r="C9815" s="270" t="s">
        <v>5603</v>
      </c>
      <c r="D9815" s="270" t="s">
        <v>1567</v>
      </c>
      <c r="E9815" s="277" t="s">
        <v>1575</v>
      </c>
      <c r="F9815" s="279" t="s">
        <v>881</v>
      </c>
    </row>
    <row r="9816" spans="1:6" x14ac:dyDescent="0.3">
      <c r="A9816" s="264" t="str">
        <f t="shared" si="153"/>
        <v>Fife LakeMI</v>
      </c>
      <c r="B9816" s="269">
        <v>49633</v>
      </c>
      <c r="C9816" s="270" t="s">
        <v>6737</v>
      </c>
      <c r="D9816" s="270" t="s">
        <v>1567</v>
      </c>
      <c r="E9816" s="277" t="s">
        <v>1625</v>
      </c>
      <c r="F9816" s="279" t="s">
        <v>881</v>
      </c>
    </row>
    <row r="9817" spans="1:6" x14ac:dyDescent="0.3">
      <c r="A9817" s="264" t="str">
        <f t="shared" si="153"/>
        <v>Grand JunctionMI</v>
      </c>
      <c r="B9817" s="269">
        <v>49056</v>
      </c>
      <c r="C9817" s="270" t="s">
        <v>1071</v>
      </c>
      <c r="D9817" s="270" t="s">
        <v>1567</v>
      </c>
      <c r="E9817" s="277" t="s">
        <v>1598</v>
      </c>
      <c r="F9817" s="279" t="s">
        <v>881</v>
      </c>
    </row>
    <row r="9818" spans="1:6" x14ac:dyDescent="0.3">
      <c r="A9818" s="264" t="str">
        <f t="shared" si="153"/>
        <v>LansingMI</v>
      </c>
      <c r="B9818" s="269">
        <v>48933</v>
      </c>
      <c r="C9818" s="270" t="s">
        <v>4706</v>
      </c>
      <c r="D9818" s="270" t="s">
        <v>1567</v>
      </c>
      <c r="E9818" s="277" t="s">
        <v>1599</v>
      </c>
      <c r="F9818" s="279" t="s">
        <v>881</v>
      </c>
    </row>
    <row r="9819" spans="1:6" x14ac:dyDescent="0.3">
      <c r="A9819" s="264" t="str">
        <f t="shared" si="153"/>
        <v>SaugatuckMI</v>
      </c>
      <c r="B9819" s="269">
        <v>49453</v>
      </c>
      <c r="C9819" s="270" t="s">
        <v>6738</v>
      </c>
      <c r="D9819" s="270" t="s">
        <v>1567</v>
      </c>
      <c r="E9819" s="277" t="s">
        <v>1590</v>
      </c>
      <c r="F9819" s="279" t="s">
        <v>881</v>
      </c>
    </row>
    <row r="9820" spans="1:6" x14ac:dyDescent="0.3">
      <c r="A9820" s="264" t="str">
        <f t="shared" si="153"/>
        <v>SheridanMI</v>
      </c>
      <c r="B9820" s="269">
        <v>48884</v>
      </c>
      <c r="C9820" s="270" t="s">
        <v>1761</v>
      </c>
      <c r="D9820" s="270" t="s">
        <v>1567</v>
      </c>
      <c r="E9820" s="277" t="s">
        <v>1586</v>
      </c>
      <c r="F9820" s="279" t="s">
        <v>881</v>
      </c>
    </row>
    <row r="9821" spans="1:6" x14ac:dyDescent="0.3">
      <c r="A9821" s="264" t="str">
        <f t="shared" si="153"/>
        <v>PottervilleMI</v>
      </c>
      <c r="B9821" s="269">
        <v>48876</v>
      </c>
      <c r="C9821" s="270" t="s">
        <v>6739</v>
      </c>
      <c r="D9821" s="270" t="s">
        <v>1567</v>
      </c>
      <c r="E9821" s="277" t="s">
        <v>1599</v>
      </c>
      <c r="F9821" s="279" t="s">
        <v>881</v>
      </c>
    </row>
    <row r="9822" spans="1:6" x14ac:dyDescent="0.3">
      <c r="A9822" s="264" t="str">
        <f t="shared" si="153"/>
        <v>Union CityMI</v>
      </c>
      <c r="B9822" s="269">
        <v>49094</v>
      </c>
      <c r="C9822" s="270" t="s">
        <v>1490</v>
      </c>
      <c r="D9822" s="270" t="s">
        <v>1567</v>
      </c>
      <c r="E9822" s="277" t="s">
        <v>1579</v>
      </c>
      <c r="F9822" s="279" t="s">
        <v>881</v>
      </c>
    </row>
    <row r="9823" spans="1:6" x14ac:dyDescent="0.3">
      <c r="A9823" s="264" t="str">
        <f t="shared" si="153"/>
        <v>MemphisMI</v>
      </c>
      <c r="B9823" s="269">
        <v>48041</v>
      </c>
      <c r="C9823" s="270" t="s">
        <v>980</v>
      </c>
      <c r="D9823" s="270" t="s">
        <v>1567</v>
      </c>
      <c r="E9823" s="277" t="s">
        <v>924</v>
      </c>
      <c r="F9823" s="279" t="s">
        <v>881</v>
      </c>
    </row>
    <row r="9824" spans="1:6" x14ac:dyDescent="0.3">
      <c r="A9824" s="264" t="str">
        <f t="shared" si="153"/>
        <v>BeulahMI</v>
      </c>
      <c r="B9824" s="269">
        <v>49617</v>
      </c>
      <c r="C9824" s="270" t="s">
        <v>3363</v>
      </c>
      <c r="D9824" s="270" t="s">
        <v>1567</v>
      </c>
      <c r="E9824" s="277" t="s">
        <v>1625</v>
      </c>
      <c r="F9824" s="279" t="s">
        <v>881</v>
      </c>
    </row>
    <row r="9825" spans="1:6" x14ac:dyDescent="0.3">
      <c r="A9825" s="264" t="str">
        <f t="shared" si="153"/>
        <v>CapacMI</v>
      </c>
      <c r="B9825" s="269">
        <v>48014</v>
      </c>
      <c r="C9825" s="270" t="s">
        <v>6740</v>
      </c>
      <c r="D9825" s="270" t="s">
        <v>1567</v>
      </c>
      <c r="E9825" s="277" t="s">
        <v>924</v>
      </c>
      <c r="F9825" s="279" t="s">
        <v>881</v>
      </c>
    </row>
    <row r="9826" spans="1:6" x14ac:dyDescent="0.3">
      <c r="A9826" s="264" t="str">
        <f t="shared" si="153"/>
        <v>LeonardMI</v>
      </c>
      <c r="B9826" s="269">
        <v>48367</v>
      </c>
      <c r="C9826" s="270" t="s">
        <v>6741</v>
      </c>
      <c r="D9826" s="270" t="s">
        <v>1567</v>
      </c>
      <c r="E9826" s="277" t="s">
        <v>924</v>
      </c>
      <c r="F9826" s="279" t="s">
        <v>881</v>
      </c>
    </row>
    <row r="9827" spans="1:6" x14ac:dyDescent="0.3">
      <c r="A9827" s="264" t="str">
        <f t="shared" si="153"/>
        <v>HopkinsMI</v>
      </c>
      <c r="B9827" s="269">
        <v>49328</v>
      </c>
      <c r="C9827" s="270" t="s">
        <v>6742</v>
      </c>
      <c r="D9827" s="270" t="s">
        <v>1567</v>
      </c>
      <c r="E9827" s="277" t="s">
        <v>1590</v>
      </c>
      <c r="F9827" s="279" t="s">
        <v>881</v>
      </c>
    </row>
    <row r="9828" spans="1:6" x14ac:dyDescent="0.3">
      <c r="A9828" s="264" t="str">
        <f t="shared" si="153"/>
        <v>ShelbyvilleMI</v>
      </c>
      <c r="B9828" s="269">
        <v>49344</v>
      </c>
      <c r="C9828" s="270" t="s">
        <v>2207</v>
      </c>
      <c r="D9828" s="270" t="s">
        <v>1567</v>
      </c>
      <c r="E9828" s="277" t="s">
        <v>1590</v>
      </c>
      <c r="F9828" s="279" t="s">
        <v>881</v>
      </c>
    </row>
    <row r="9829" spans="1:6" x14ac:dyDescent="0.3">
      <c r="A9829" s="264" t="str">
        <f t="shared" si="153"/>
        <v>LawrenceMI</v>
      </c>
      <c r="B9829" s="269">
        <v>49064</v>
      </c>
      <c r="C9829" s="270" t="s">
        <v>1428</v>
      </c>
      <c r="D9829" s="270" t="s">
        <v>1567</v>
      </c>
      <c r="E9829" s="277" t="s">
        <v>1598</v>
      </c>
      <c r="F9829" s="279" t="s">
        <v>881</v>
      </c>
    </row>
    <row r="9830" spans="1:6" x14ac:dyDescent="0.3">
      <c r="A9830" s="264" t="str">
        <f t="shared" si="153"/>
        <v>MesickMI</v>
      </c>
      <c r="B9830" s="269">
        <v>49668</v>
      </c>
      <c r="C9830" s="270" t="s">
        <v>6743</v>
      </c>
      <c r="D9830" s="270" t="s">
        <v>1567</v>
      </c>
      <c r="E9830" s="277" t="s">
        <v>1578</v>
      </c>
      <c r="F9830" s="279" t="s">
        <v>881</v>
      </c>
    </row>
    <row r="9831" spans="1:6" x14ac:dyDescent="0.3">
      <c r="A9831" s="264" t="str">
        <f t="shared" si="153"/>
        <v>ByronMI</v>
      </c>
      <c r="B9831" s="269">
        <v>48418</v>
      </c>
      <c r="C9831" s="270" t="s">
        <v>3139</v>
      </c>
      <c r="D9831" s="270" t="s">
        <v>1567</v>
      </c>
      <c r="E9831" s="277" t="s">
        <v>1616</v>
      </c>
      <c r="F9831" s="279" t="s">
        <v>881</v>
      </c>
    </row>
    <row r="9832" spans="1:6" x14ac:dyDescent="0.3">
      <c r="A9832" s="264" t="str">
        <f t="shared" si="153"/>
        <v>GowenMI</v>
      </c>
      <c r="B9832" s="269">
        <v>49326</v>
      </c>
      <c r="C9832" s="270" t="s">
        <v>6744</v>
      </c>
      <c r="D9832" s="270" t="s">
        <v>1567</v>
      </c>
      <c r="E9832" s="277" t="s">
        <v>1586</v>
      </c>
      <c r="F9832" s="279" t="s">
        <v>881</v>
      </c>
    </row>
    <row r="9833" spans="1:6" x14ac:dyDescent="0.3">
      <c r="A9833" s="264" t="str">
        <f t="shared" si="153"/>
        <v>MorleyMI</v>
      </c>
      <c r="B9833" s="269">
        <v>49336</v>
      </c>
      <c r="C9833" s="270" t="s">
        <v>6745</v>
      </c>
      <c r="D9833" s="270" t="s">
        <v>1567</v>
      </c>
      <c r="E9833" s="277" t="s">
        <v>1577</v>
      </c>
      <c r="F9833" s="279" t="s">
        <v>881</v>
      </c>
    </row>
    <row r="9834" spans="1:6" x14ac:dyDescent="0.3">
      <c r="A9834" s="264" t="str">
        <f t="shared" si="153"/>
        <v>Ottawa LakeMI</v>
      </c>
      <c r="B9834" s="269">
        <v>49267</v>
      </c>
      <c r="C9834" s="270" t="s">
        <v>6746</v>
      </c>
      <c r="D9834" s="270" t="s">
        <v>1567</v>
      </c>
      <c r="E9834" s="277" t="s">
        <v>1514</v>
      </c>
      <c r="F9834" s="279" t="s">
        <v>881</v>
      </c>
    </row>
    <row r="9835" spans="1:6" x14ac:dyDescent="0.3">
      <c r="A9835" s="264" t="str">
        <f t="shared" si="153"/>
        <v>JeromeMI</v>
      </c>
      <c r="B9835" s="269">
        <v>49249</v>
      </c>
      <c r="C9835" s="270" t="s">
        <v>2451</v>
      </c>
      <c r="D9835" s="270" t="s">
        <v>1567</v>
      </c>
      <c r="E9835" s="277" t="s">
        <v>1588</v>
      </c>
      <c r="F9835" s="279" t="s">
        <v>881</v>
      </c>
    </row>
    <row r="9836" spans="1:6" x14ac:dyDescent="0.3">
      <c r="A9836" s="264" t="str">
        <f t="shared" si="153"/>
        <v>Lake LindenMI</v>
      </c>
      <c r="B9836" s="269">
        <v>49945</v>
      </c>
      <c r="C9836" s="270" t="s">
        <v>6747</v>
      </c>
      <c r="D9836" s="270" t="s">
        <v>1567</v>
      </c>
      <c r="E9836" s="277" t="s">
        <v>1592</v>
      </c>
      <c r="F9836" s="279" t="s">
        <v>881</v>
      </c>
    </row>
    <row r="9837" spans="1:6" x14ac:dyDescent="0.3">
      <c r="A9837" s="264" t="str">
        <f t="shared" si="153"/>
        <v>GrawnMI</v>
      </c>
      <c r="B9837" s="269">
        <v>49637</v>
      </c>
      <c r="C9837" s="270" t="s">
        <v>6748</v>
      </c>
      <c r="D9837" s="270" t="s">
        <v>1567</v>
      </c>
      <c r="E9837" s="277" t="s">
        <v>1625</v>
      </c>
      <c r="F9837" s="279" t="s">
        <v>881</v>
      </c>
    </row>
    <row r="9838" spans="1:6" x14ac:dyDescent="0.3">
      <c r="A9838" s="264" t="str">
        <f t="shared" si="153"/>
        <v>Michigan CenterMI</v>
      </c>
      <c r="B9838" s="269">
        <v>49254</v>
      </c>
      <c r="C9838" s="270" t="s">
        <v>6749</v>
      </c>
      <c r="D9838" s="270" t="s">
        <v>1567</v>
      </c>
      <c r="E9838" s="277" t="s">
        <v>1273</v>
      </c>
      <c r="F9838" s="279" t="s">
        <v>881</v>
      </c>
    </row>
    <row r="9839" spans="1:6" x14ac:dyDescent="0.3">
      <c r="A9839" s="264" t="str">
        <f t="shared" si="153"/>
        <v>CascoMI</v>
      </c>
      <c r="B9839" s="269">
        <v>48064</v>
      </c>
      <c r="C9839" s="270" t="s">
        <v>6530</v>
      </c>
      <c r="D9839" s="270" t="s">
        <v>1567</v>
      </c>
      <c r="E9839" s="277" t="s">
        <v>924</v>
      </c>
      <c r="F9839" s="279" t="s">
        <v>881</v>
      </c>
    </row>
    <row r="9840" spans="1:6" x14ac:dyDescent="0.3">
      <c r="A9840" s="264" t="str">
        <f t="shared" si="153"/>
        <v>OlivetMI</v>
      </c>
      <c r="B9840" s="269">
        <v>49076</v>
      </c>
      <c r="C9840" s="270" t="s">
        <v>6750</v>
      </c>
      <c r="D9840" s="270" t="s">
        <v>1567</v>
      </c>
      <c r="E9840" s="277" t="s">
        <v>1599</v>
      </c>
      <c r="F9840" s="279" t="s">
        <v>881</v>
      </c>
    </row>
    <row r="9841" spans="1:6" x14ac:dyDescent="0.3">
      <c r="A9841" s="264" t="str">
        <f t="shared" si="153"/>
        <v>CedarMI</v>
      </c>
      <c r="B9841" s="269">
        <v>49621</v>
      </c>
      <c r="C9841" s="270" t="s">
        <v>4519</v>
      </c>
      <c r="D9841" s="270" t="s">
        <v>1567</v>
      </c>
      <c r="E9841" s="277" t="s">
        <v>1625</v>
      </c>
      <c r="F9841" s="279" t="s">
        <v>881</v>
      </c>
    </row>
    <row r="9842" spans="1:6" x14ac:dyDescent="0.3">
      <c r="A9842" s="264" t="str">
        <f t="shared" si="153"/>
        <v>PolktonMI</v>
      </c>
      <c r="B9842" s="269">
        <v>49448</v>
      </c>
      <c r="C9842" s="270" t="s">
        <v>6751</v>
      </c>
      <c r="D9842" s="270" t="s">
        <v>1567</v>
      </c>
      <c r="E9842" s="277" t="s">
        <v>1586</v>
      </c>
      <c r="F9842" s="279" t="s">
        <v>881</v>
      </c>
    </row>
    <row r="9843" spans="1:6" x14ac:dyDescent="0.3">
      <c r="A9843" s="264" t="str">
        <f t="shared" si="153"/>
        <v>AugustaMI</v>
      </c>
      <c r="B9843" s="269">
        <v>49012</v>
      </c>
      <c r="C9843" s="270" t="s">
        <v>3960</v>
      </c>
      <c r="D9843" s="270" t="s">
        <v>1567</v>
      </c>
      <c r="E9843" s="277" t="s">
        <v>1598</v>
      </c>
      <c r="F9843" s="279" t="s">
        <v>881</v>
      </c>
    </row>
    <row r="9844" spans="1:6" x14ac:dyDescent="0.3">
      <c r="A9844" s="264" t="str">
        <f t="shared" si="153"/>
        <v>ScottsMI</v>
      </c>
      <c r="B9844" s="269">
        <v>49088</v>
      </c>
      <c r="C9844" s="270" t="s">
        <v>6752</v>
      </c>
      <c r="D9844" s="270" t="s">
        <v>1567</v>
      </c>
      <c r="E9844" s="277" t="s">
        <v>1598</v>
      </c>
      <c r="F9844" s="279" t="s">
        <v>881</v>
      </c>
    </row>
    <row r="9845" spans="1:6" x14ac:dyDescent="0.3">
      <c r="A9845" s="264" t="str">
        <f t="shared" si="153"/>
        <v>ColumbusMI</v>
      </c>
      <c r="B9845" s="269">
        <v>48063</v>
      </c>
      <c r="C9845" s="270" t="s">
        <v>922</v>
      </c>
      <c r="D9845" s="270" t="s">
        <v>1567</v>
      </c>
      <c r="E9845" s="277" t="s">
        <v>924</v>
      </c>
      <c r="F9845" s="279" t="s">
        <v>881</v>
      </c>
    </row>
    <row r="9846" spans="1:6" x14ac:dyDescent="0.3">
      <c r="A9846" s="264" t="str">
        <f t="shared" si="153"/>
        <v>NorwayMI</v>
      </c>
      <c r="B9846" s="269">
        <v>49870</v>
      </c>
      <c r="C9846" s="270" t="s">
        <v>4417</v>
      </c>
      <c r="D9846" s="270" t="s">
        <v>1567</v>
      </c>
      <c r="E9846" s="277" t="s">
        <v>1595</v>
      </c>
      <c r="F9846" s="279" t="s">
        <v>881</v>
      </c>
    </row>
    <row r="9847" spans="1:6" x14ac:dyDescent="0.3">
      <c r="A9847" s="264" t="str">
        <f t="shared" si="153"/>
        <v>MorenciMI</v>
      </c>
      <c r="B9847" s="269">
        <v>49256</v>
      </c>
      <c r="C9847" s="270" t="s">
        <v>6753</v>
      </c>
      <c r="D9847" s="270" t="s">
        <v>1567</v>
      </c>
      <c r="E9847" s="277" t="s">
        <v>1568</v>
      </c>
      <c r="F9847" s="279" t="s">
        <v>881</v>
      </c>
    </row>
    <row r="9848" spans="1:6" x14ac:dyDescent="0.3">
      <c r="A9848" s="264" t="str">
        <f t="shared" si="153"/>
        <v>AvocaMI</v>
      </c>
      <c r="B9848" s="269">
        <v>48006</v>
      </c>
      <c r="C9848" s="270" t="s">
        <v>4354</v>
      </c>
      <c r="D9848" s="270" t="s">
        <v>1567</v>
      </c>
      <c r="E9848" s="277" t="s">
        <v>924</v>
      </c>
      <c r="F9848" s="279" t="s">
        <v>881</v>
      </c>
    </row>
    <row r="9849" spans="1:6" x14ac:dyDescent="0.3">
      <c r="A9849" s="264" t="str">
        <f t="shared" si="153"/>
        <v>ReadingMI</v>
      </c>
      <c r="B9849" s="269">
        <v>49274</v>
      </c>
      <c r="C9849" s="270" t="s">
        <v>2135</v>
      </c>
      <c r="D9849" s="270" t="s">
        <v>1567</v>
      </c>
      <c r="E9849" s="277" t="s">
        <v>1588</v>
      </c>
      <c r="F9849" s="279" t="s">
        <v>881</v>
      </c>
    </row>
    <row r="9850" spans="1:6" x14ac:dyDescent="0.3">
      <c r="A9850" s="264" t="str">
        <f t="shared" si="153"/>
        <v>Eau ClaireMI</v>
      </c>
      <c r="B9850" s="269">
        <v>49111</v>
      </c>
      <c r="C9850" s="270" t="s">
        <v>2345</v>
      </c>
      <c r="D9850" s="270" t="s">
        <v>1567</v>
      </c>
      <c r="E9850" s="277" t="s">
        <v>1614</v>
      </c>
      <c r="F9850" s="279" t="s">
        <v>881</v>
      </c>
    </row>
    <row r="9851" spans="1:6" x14ac:dyDescent="0.3">
      <c r="A9851" s="264" t="str">
        <f t="shared" si="153"/>
        <v>ColonMI</v>
      </c>
      <c r="B9851" s="269">
        <v>49040</v>
      </c>
      <c r="C9851" s="270" t="s">
        <v>6754</v>
      </c>
      <c r="D9851" s="270" t="s">
        <v>1567</v>
      </c>
      <c r="E9851" s="277" t="s">
        <v>1623</v>
      </c>
      <c r="F9851" s="279" t="s">
        <v>881</v>
      </c>
    </row>
    <row r="9852" spans="1:6" x14ac:dyDescent="0.3">
      <c r="A9852" s="264" t="str">
        <f t="shared" si="153"/>
        <v>RayMI</v>
      </c>
      <c r="B9852" s="269">
        <v>48096</v>
      </c>
      <c r="C9852" s="270" t="s">
        <v>6755</v>
      </c>
      <c r="D9852" s="270" t="s">
        <v>1567</v>
      </c>
      <c r="E9852" s="277" t="s">
        <v>924</v>
      </c>
      <c r="F9852" s="279" t="s">
        <v>881</v>
      </c>
    </row>
    <row r="9853" spans="1:6" x14ac:dyDescent="0.3">
      <c r="A9853" s="264" t="str">
        <f t="shared" si="153"/>
        <v>MecostaMI</v>
      </c>
      <c r="B9853" s="269">
        <v>49332</v>
      </c>
      <c r="C9853" s="270" t="s">
        <v>6756</v>
      </c>
      <c r="D9853" s="270" t="s">
        <v>1567</v>
      </c>
      <c r="E9853" s="277" t="s">
        <v>1577</v>
      </c>
      <c r="F9853" s="279" t="s">
        <v>881</v>
      </c>
    </row>
    <row r="9854" spans="1:6" x14ac:dyDescent="0.3">
      <c r="A9854" s="264" t="str">
        <f t="shared" si="153"/>
        <v>Manitou BeachMI</v>
      </c>
      <c r="B9854" s="269">
        <v>49253</v>
      </c>
      <c r="C9854" s="270" t="s">
        <v>6757</v>
      </c>
      <c r="D9854" s="270" t="s">
        <v>1567</v>
      </c>
      <c r="E9854" s="277" t="s">
        <v>1568</v>
      </c>
      <c r="F9854" s="279" t="s">
        <v>881</v>
      </c>
    </row>
    <row r="9855" spans="1:6" x14ac:dyDescent="0.3">
      <c r="A9855" s="264" t="str">
        <f t="shared" si="153"/>
        <v>BridgeportMI</v>
      </c>
      <c r="B9855" s="269">
        <v>48722</v>
      </c>
      <c r="C9855" s="270" t="s">
        <v>1398</v>
      </c>
      <c r="D9855" s="270" t="s">
        <v>1567</v>
      </c>
      <c r="E9855" s="277" t="s">
        <v>1618</v>
      </c>
      <c r="F9855" s="279" t="s">
        <v>881</v>
      </c>
    </row>
    <row r="9856" spans="1:6" x14ac:dyDescent="0.3">
      <c r="A9856" s="264" t="str">
        <f t="shared" si="153"/>
        <v>La SalleMI</v>
      </c>
      <c r="B9856" s="269">
        <v>48145</v>
      </c>
      <c r="C9856" s="270" t="s">
        <v>3339</v>
      </c>
      <c r="D9856" s="270" t="s">
        <v>1567</v>
      </c>
      <c r="E9856" s="277" t="s">
        <v>1514</v>
      </c>
      <c r="F9856" s="279" t="s">
        <v>881</v>
      </c>
    </row>
    <row r="9857" spans="1:6" x14ac:dyDescent="0.3">
      <c r="A9857" s="264" t="str">
        <f t="shared" si="153"/>
        <v>BrimleyMI</v>
      </c>
      <c r="B9857" s="269">
        <v>49715</v>
      </c>
      <c r="C9857" s="270" t="s">
        <v>6758</v>
      </c>
      <c r="D9857" s="270" t="s">
        <v>1567</v>
      </c>
      <c r="E9857" s="277" t="s">
        <v>1620</v>
      </c>
      <c r="F9857" s="279" t="s">
        <v>881</v>
      </c>
    </row>
    <row r="9858" spans="1:6" x14ac:dyDescent="0.3">
      <c r="A9858" s="264" t="str">
        <f t="shared" si="153"/>
        <v>GainesMI</v>
      </c>
      <c r="B9858" s="269">
        <v>48436</v>
      </c>
      <c r="C9858" s="270" t="s">
        <v>6621</v>
      </c>
      <c r="D9858" s="270" t="s">
        <v>1567</v>
      </c>
      <c r="E9858" s="277" t="s">
        <v>1584</v>
      </c>
      <c r="F9858" s="279" t="s">
        <v>881</v>
      </c>
    </row>
    <row r="9859" spans="1:6" x14ac:dyDescent="0.3">
      <c r="A9859" s="264" t="str">
        <f t="shared" si="153"/>
        <v>AugustaMI</v>
      </c>
      <c r="B9859" s="269">
        <v>48191</v>
      </c>
      <c r="C9859" s="270" t="s">
        <v>3960</v>
      </c>
      <c r="D9859" s="270" t="s">
        <v>1567</v>
      </c>
      <c r="E9859" s="277" t="s">
        <v>1573</v>
      </c>
      <c r="F9859" s="279" t="s">
        <v>881</v>
      </c>
    </row>
    <row r="9860" spans="1:6" x14ac:dyDescent="0.3">
      <c r="A9860" s="264" t="str">
        <f t="shared" ref="A9860:A9923" si="154">CONCATENATE(C9860,D9860)</f>
        <v>South RockwoodMI</v>
      </c>
      <c r="B9860" s="269">
        <v>48179</v>
      </c>
      <c r="C9860" s="270" t="s">
        <v>6759</v>
      </c>
      <c r="D9860" s="270" t="s">
        <v>1567</v>
      </c>
      <c r="E9860" s="277" t="s">
        <v>1514</v>
      </c>
      <c r="F9860" s="279" t="s">
        <v>881</v>
      </c>
    </row>
    <row r="9861" spans="1:6" x14ac:dyDescent="0.3">
      <c r="A9861" s="264" t="str">
        <f t="shared" si="154"/>
        <v>Bark RiverMI</v>
      </c>
      <c r="B9861" s="269">
        <v>49807</v>
      </c>
      <c r="C9861" s="270" t="s">
        <v>6760</v>
      </c>
      <c r="D9861" s="270" t="s">
        <v>1567</v>
      </c>
      <c r="E9861" s="277" t="s">
        <v>1582</v>
      </c>
      <c r="F9861" s="279" t="s">
        <v>881</v>
      </c>
    </row>
    <row r="9862" spans="1:6" x14ac:dyDescent="0.3">
      <c r="A9862" s="264" t="str">
        <f t="shared" si="154"/>
        <v>EdmoreMI</v>
      </c>
      <c r="B9862" s="269">
        <v>48829</v>
      </c>
      <c r="C9862" s="270" t="s">
        <v>6761</v>
      </c>
      <c r="D9862" s="270" t="s">
        <v>1567</v>
      </c>
      <c r="E9862" s="277" t="s">
        <v>1586</v>
      </c>
      <c r="F9862" s="279" t="s">
        <v>881</v>
      </c>
    </row>
    <row r="9863" spans="1:6" x14ac:dyDescent="0.3">
      <c r="A9863" s="264" t="str">
        <f t="shared" si="154"/>
        <v>BarodaMI</v>
      </c>
      <c r="B9863" s="269">
        <v>49101</v>
      </c>
      <c r="C9863" s="270" t="s">
        <v>6762</v>
      </c>
      <c r="D9863" s="270" t="s">
        <v>1567</v>
      </c>
      <c r="E9863" s="277" t="s">
        <v>1614</v>
      </c>
      <c r="F9863" s="279" t="s">
        <v>881</v>
      </c>
    </row>
    <row r="9864" spans="1:6" x14ac:dyDescent="0.3">
      <c r="A9864" s="264" t="str">
        <f t="shared" si="154"/>
        <v>HoltonMI</v>
      </c>
      <c r="B9864" s="269">
        <v>49425</v>
      </c>
      <c r="C9864" s="270" t="s">
        <v>6763</v>
      </c>
      <c r="D9864" s="270" t="s">
        <v>1567</v>
      </c>
      <c r="E9864" s="277" t="s">
        <v>1612</v>
      </c>
      <c r="F9864" s="279" t="s">
        <v>881</v>
      </c>
    </row>
    <row r="9865" spans="1:6" x14ac:dyDescent="0.3">
      <c r="A9865" s="264" t="str">
        <f t="shared" si="154"/>
        <v>Spring ArborMI</v>
      </c>
      <c r="B9865" s="269">
        <v>49283</v>
      </c>
      <c r="C9865" s="270" t="s">
        <v>6764</v>
      </c>
      <c r="D9865" s="270" t="s">
        <v>1567</v>
      </c>
      <c r="E9865" s="277" t="s">
        <v>1273</v>
      </c>
      <c r="F9865" s="279" t="s">
        <v>881</v>
      </c>
    </row>
    <row r="9866" spans="1:6" x14ac:dyDescent="0.3">
      <c r="A9866" s="264" t="str">
        <f t="shared" si="154"/>
        <v>HortonMI</v>
      </c>
      <c r="B9866" s="269">
        <v>49246</v>
      </c>
      <c r="C9866" s="270" t="s">
        <v>6765</v>
      </c>
      <c r="D9866" s="270" t="s">
        <v>1567</v>
      </c>
      <c r="E9866" s="277" t="s">
        <v>1273</v>
      </c>
      <c r="F9866" s="279" t="s">
        <v>881</v>
      </c>
    </row>
    <row r="9867" spans="1:6" x14ac:dyDescent="0.3">
      <c r="A9867" s="264" t="str">
        <f t="shared" si="154"/>
        <v>Lake AnnMI</v>
      </c>
      <c r="B9867" s="269">
        <v>49650</v>
      </c>
      <c r="C9867" s="270" t="s">
        <v>6766</v>
      </c>
      <c r="D9867" s="270" t="s">
        <v>1567</v>
      </c>
      <c r="E9867" s="277" t="s">
        <v>1625</v>
      </c>
      <c r="F9867" s="279" t="s">
        <v>881</v>
      </c>
    </row>
    <row r="9868" spans="1:6" x14ac:dyDescent="0.3">
      <c r="A9868" s="264" t="str">
        <f t="shared" si="154"/>
        <v>MarneMI</v>
      </c>
      <c r="B9868" s="269">
        <v>49435</v>
      </c>
      <c r="C9868" s="270" t="s">
        <v>6767</v>
      </c>
      <c r="D9868" s="270" t="s">
        <v>1567</v>
      </c>
      <c r="E9868" s="277" t="s">
        <v>1586</v>
      </c>
      <c r="F9868" s="279" t="s">
        <v>881</v>
      </c>
    </row>
    <row r="9869" spans="1:6" x14ac:dyDescent="0.3">
      <c r="A9869" s="264" t="str">
        <f t="shared" si="154"/>
        <v>ElsieMI</v>
      </c>
      <c r="B9869" s="269">
        <v>48831</v>
      </c>
      <c r="C9869" s="270" t="s">
        <v>6768</v>
      </c>
      <c r="D9869" s="270" t="s">
        <v>1567</v>
      </c>
      <c r="E9869" s="277" t="s">
        <v>1599</v>
      </c>
      <c r="F9869" s="279" t="s">
        <v>881</v>
      </c>
    </row>
    <row r="9870" spans="1:6" x14ac:dyDescent="0.3">
      <c r="A9870" s="264" t="str">
        <f t="shared" si="154"/>
        <v>MerrillMI</v>
      </c>
      <c r="B9870" s="269">
        <v>48637</v>
      </c>
      <c r="C9870" s="270" t="s">
        <v>2356</v>
      </c>
      <c r="D9870" s="270" t="s">
        <v>1567</v>
      </c>
      <c r="E9870" s="277" t="s">
        <v>1618</v>
      </c>
      <c r="F9870" s="279" t="s">
        <v>881</v>
      </c>
    </row>
    <row r="9871" spans="1:6" x14ac:dyDescent="0.3">
      <c r="A9871" s="264" t="str">
        <f t="shared" si="154"/>
        <v>McBainMI</v>
      </c>
      <c r="B9871" s="269">
        <v>49657</v>
      </c>
      <c r="C9871" s="270" t="s">
        <v>6769</v>
      </c>
      <c r="D9871" s="270" t="s">
        <v>1567</v>
      </c>
      <c r="E9871" s="277" t="s">
        <v>1578</v>
      </c>
      <c r="F9871" s="279" t="s">
        <v>881</v>
      </c>
    </row>
    <row r="9872" spans="1:6" x14ac:dyDescent="0.3">
      <c r="A9872" s="264" t="str">
        <f t="shared" si="154"/>
        <v>SawyerMI</v>
      </c>
      <c r="B9872" s="269">
        <v>49125</v>
      </c>
      <c r="C9872" s="270" t="s">
        <v>6770</v>
      </c>
      <c r="D9872" s="270" t="s">
        <v>1567</v>
      </c>
      <c r="E9872" s="277" t="s">
        <v>1614</v>
      </c>
      <c r="F9872" s="279" t="s">
        <v>881</v>
      </c>
    </row>
    <row r="9873" spans="1:6" x14ac:dyDescent="0.3">
      <c r="A9873" s="264" t="str">
        <f t="shared" si="154"/>
        <v>ClarklakeMI</v>
      </c>
      <c r="B9873" s="269">
        <v>49234</v>
      </c>
      <c r="C9873" s="270" t="s">
        <v>6771</v>
      </c>
      <c r="D9873" s="270" t="s">
        <v>1567</v>
      </c>
      <c r="E9873" s="277" t="s">
        <v>1273</v>
      </c>
      <c r="F9873" s="279" t="s">
        <v>881</v>
      </c>
    </row>
    <row r="9874" spans="1:6" x14ac:dyDescent="0.3">
      <c r="A9874" s="264" t="str">
        <f t="shared" si="154"/>
        <v>OsseoMI</v>
      </c>
      <c r="B9874" s="269">
        <v>49266</v>
      </c>
      <c r="C9874" s="270" t="s">
        <v>6772</v>
      </c>
      <c r="D9874" s="270" t="s">
        <v>1567</v>
      </c>
      <c r="E9874" s="277" t="s">
        <v>1588</v>
      </c>
      <c r="F9874" s="279" t="s">
        <v>881</v>
      </c>
    </row>
    <row r="9875" spans="1:6" x14ac:dyDescent="0.3">
      <c r="A9875" s="264" t="str">
        <f t="shared" si="154"/>
        <v>MendonMI</v>
      </c>
      <c r="B9875" s="269">
        <v>49072</v>
      </c>
      <c r="C9875" s="270" t="s">
        <v>4980</v>
      </c>
      <c r="D9875" s="270" t="s">
        <v>1567</v>
      </c>
      <c r="E9875" s="277" t="s">
        <v>1623</v>
      </c>
      <c r="F9875" s="279" t="s">
        <v>881</v>
      </c>
    </row>
    <row r="9876" spans="1:6" x14ac:dyDescent="0.3">
      <c r="A9876" s="264" t="str">
        <f t="shared" si="154"/>
        <v>Cement CityMI</v>
      </c>
      <c r="B9876" s="269">
        <v>49233</v>
      </c>
      <c r="C9876" s="270" t="s">
        <v>6773</v>
      </c>
      <c r="D9876" s="270" t="s">
        <v>1567</v>
      </c>
      <c r="E9876" s="277" t="s">
        <v>1568</v>
      </c>
      <c r="F9876" s="279" t="s">
        <v>881</v>
      </c>
    </row>
    <row r="9877" spans="1:6" x14ac:dyDescent="0.3">
      <c r="A9877" s="264" t="str">
        <f t="shared" si="154"/>
        <v>BreckenridgeMI</v>
      </c>
      <c r="B9877" s="269">
        <v>48615</v>
      </c>
      <c r="C9877" s="270" t="s">
        <v>1054</v>
      </c>
      <c r="D9877" s="270" t="s">
        <v>1567</v>
      </c>
      <c r="E9877" s="277" t="s">
        <v>1569</v>
      </c>
      <c r="F9877" s="279" t="s">
        <v>881</v>
      </c>
    </row>
    <row r="9878" spans="1:6" x14ac:dyDescent="0.3">
      <c r="A9878" s="264" t="str">
        <f t="shared" si="154"/>
        <v>Rives JunctionMI</v>
      </c>
      <c r="B9878" s="269">
        <v>49277</v>
      </c>
      <c r="C9878" s="270" t="s">
        <v>6774</v>
      </c>
      <c r="D9878" s="270" t="s">
        <v>1567</v>
      </c>
      <c r="E9878" s="277" t="s">
        <v>1273</v>
      </c>
      <c r="F9878" s="279" t="s">
        <v>881</v>
      </c>
    </row>
    <row r="9879" spans="1:6" x14ac:dyDescent="0.3">
      <c r="A9879" s="264" t="str">
        <f t="shared" si="154"/>
        <v>SpringportMI</v>
      </c>
      <c r="B9879" s="269">
        <v>49284</v>
      </c>
      <c r="C9879" s="270" t="s">
        <v>5474</v>
      </c>
      <c r="D9879" s="270" t="s">
        <v>1567</v>
      </c>
      <c r="E9879" s="277" t="s">
        <v>1273</v>
      </c>
      <c r="F9879" s="279" t="s">
        <v>881</v>
      </c>
    </row>
    <row r="9880" spans="1:6" x14ac:dyDescent="0.3">
      <c r="A9880" s="264" t="str">
        <f t="shared" si="154"/>
        <v>Carson CityMI</v>
      </c>
      <c r="B9880" s="269">
        <v>48811</v>
      </c>
      <c r="C9880" s="270" t="s">
        <v>1879</v>
      </c>
      <c r="D9880" s="270" t="s">
        <v>1567</v>
      </c>
      <c r="E9880" s="277" t="s">
        <v>1586</v>
      </c>
      <c r="F9880" s="279" t="s">
        <v>881</v>
      </c>
    </row>
    <row r="9881" spans="1:6" x14ac:dyDescent="0.3">
      <c r="A9881" s="264" t="str">
        <f t="shared" si="154"/>
        <v>PullmanMI</v>
      </c>
      <c r="B9881" s="269">
        <v>49450</v>
      </c>
      <c r="C9881" s="270" t="s">
        <v>2328</v>
      </c>
      <c r="D9881" s="270" t="s">
        <v>1567</v>
      </c>
      <c r="E9881" s="277" t="s">
        <v>1590</v>
      </c>
      <c r="F9881" s="279" t="s">
        <v>881</v>
      </c>
    </row>
    <row r="9882" spans="1:6" x14ac:dyDescent="0.3">
      <c r="A9882" s="264" t="str">
        <f t="shared" si="154"/>
        <v>NorthportMI</v>
      </c>
      <c r="B9882" s="269">
        <v>49670</v>
      </c>
      <c r="C9882" s="270" t="s">
        <v>1080</v>
      </c>
      <c r="D9882" s="270" t="s">
        <v>1567</v>
      </c>
      <c r="E9882" s="277" t="s">
        <v>1625</v>
      </c>
      <c r="F9882" s="279" t="s">
        <v>881</v>
      </c>
    </row>
    <row r="9883" spans="1:6" x14ac:dyDescent="0.3">
      <c r="A9883" s="264" t="str">
        <f t="shared" si="154"/>
        <v>PortageMI</v>
      </c>
      <c r="B9883" s="269">
        <v>49916</v>
      </c>
      <c r="C9883" s="270" t="s">
        <v>5280</v>
      </c>
      <c r="D9883" s="270" t="s">
        <v>1567</v>
      </c>
      <c r="E9883" s="277" t="s">
        <v>1592</v>
      </c>
      <c r="F9883" s="279" t="s">
        <v>881</v>
      </c>
    </row>
    <row r="9884" spans="1:6" x14ac:dyDescent="0.3">
      <c r="A9884" s="264" t="str">
        <f t="shared" si="154"/>
        <v>BrittonMI</v>
      </c>
      <c r="B9884" s="269">
        <v>49229</v>
      </c>
      <c r="C9884" s="270" t="s">
        <v>6775</v>
      </c>
      <c r="D9884" s="270" t="s">
        <v>1567</v>
      </c>
      <c r="E9884" s="277" t="s">
        <v>1568</v>
      </c>
      <c r="F9884" s="279" t="s">
        <v>881</v>
      </c>
    </row>
    <row r="9885" spans="1:6" x14ac:dyDescent="0.3">
      <c r="A9885" s="264" t="str">
        <f t="shared" si="154"/>
        <v>VermontvilleMI</v>
      </c>
      <c r="B9885" s="269">
        <v>49096</v>
      </c>
      <c r="C9885" s="270" t="s">
        <v>6776</v>
      </c>
      <c r="D9885" s="270" t="s">
        <v>1567</v>
      </c>
      <c r="E9885" s="277" t="s">
        <v>1599</v>
      </c>
      <c r="F9885" s="279" t="s">
        <v>881</v>
      </c>
    </row>
    <row r="9886" spans="1:6" x14ac:dyDescent="0.3">
      <c r="A9886" s="264" t="str">
        <f t="shared" si="154"/>
        <v>RemusMI</v>
      </c>
      <c r="B9886" s="269">
        <v>49340</v>
      </c>
      <c r="C9886" s="270" t="s">
        <v>6777</v>
      </c>
      <c r="D9886" s="270" t="s">
        <v>1567</v>
      </c>
      <c r="E9886" s="277" t="s">
        <v>1577</v>
      </c>
      <c r="F9886" s="279" t="s">
        <v>881</v>
      </c>
    </row>
    <row r="9887" spans="1:6" x14ac:dyDescent="0.3">
      <c r="A9887" s="264" t="str">
        <f t="shared" si="154"/>
        <v>GoodellsMI</v>
      </c>
      <c r="B9887" s="269">
        <v>48027</v>
      </c>
      <c r="C9887" s="270" t="s">
        <v>6778</v>
      </c>
      <c r="D9887" s="270" t="s">
        <v>1567</v>
      </c>
      <c r="E9887" s="277" t="s">
        <v>924</v>
      </c>
      <c r="F9887" s="279" t="s">
        <v>881</v>
      </c>
    </row>
    <row r="9888" spans="1:6" x14ac:dyDescent="0.3">
      <c r="A9888" s="264" t="str">
        <f t="shared" si="154"/>
        <v>ConcordMI</v>
      </c>
      <c r="B9888" s="269">
        <v>49237</v>
      </c>
      <c r="C9888" s="270" t="s">
        <v>1820</v>
      </c>
      <c r="D9888" s="270" t="s">
        <v>1567</v>
      </c>
      <c r="E9888" s="277" t="s">
        <v>1273</v>
      </c>
      <c r="F9888" s="279" t="s">
        <v>881</v>
      </c>
    </row>
    <row r="9889" spans="1:6" x14ac:dyDescent="0.3">
      <c r="A9889" s="264" t="str">
        <f t="shared" si="154"/>
        <v>AllentonMI</v>
      </c>
      <c r="B9889" s="269">
        <v>48002</v>
      </c>
      <c r="C9889" s="270" t="s">
        <v>6779</v>
      </c>
      <c r="D9889" s="270" t="s">
        <v>1567</v>
      </c>
      <c r="E9889" s="277" t="s">
        <v>924</v>
      </c>
      <c r="F9889" s="279" t="s">
        <v>881</v>
      </c>
    </row>
    <row r="9890" spans="1:6" x14ac:dyDescent="0.3">
      <c r="A9890" s="264" t="str">
        <f t="shared" si="154"/>
        <v>LennonMI</v>
      </c>
      <c r="B9890" s="269">
        <v>48449</v>
      </c>
      <c r="C9890" s="270" t="s">
        <v>6780</v>
      </c>
      <c r="D9890" s="270" t="s">
        <v>1567</v>
      </c>
      <c r="E9890" s="277" t="s">
        <v>1616</v>
      </c>
      <c r="F9890" s="279" t="s">
        <v>881</v>
      </c>
    </row>
    <row r="9891" spans="1:6" x14ac:dyDescent="0.3">
      <c r="A9891" s="264" t="str">
        <f t="shared" si="154"/>
        <v>IdaMI</v>
      </c>
      <c r="B9891" s="269">
        <v>48140</v>
      </c>
      <c r="C9891" s="270" t="s">
        <v>6024</v>
      </c>
      <c r="D9891" s="270" t="s">
        <v>1567</v>
      </c>
      <c r="E9891" s="277" t="s">
        <v>1514</v>
      </c>
      <c r="F9891" s="279" t="s">
        <v>881</v>
      </c>
    </row>
    <row r="9892" spans="1:6" x14ac:dyDescent="0.3">
      <c r="A9892" s="264" t="str">
        <f t="shared" si="154"/>
        <v>VestaburgMI</v>
      </c>
      <c r="B9892" s="269">
        <v>48891</v>
      </c>
      <c r="C9892" s="270" t="s">
        <v>6781</v>
      </c>
      <c r="D9892" s="270" t="s">
        <v>1567</v>
      </c>
      <c r="E9892" s="277" t="s">
        <v>1586</v>
      </c>
      <c r="F9892" s="279" t="s">
        <v>881</v>
      </c>
    </row>
    <row r="9893" spans="1:6" x14ac:dyDescent="0.3">
      <c r="A9893" s="264" t="str">
        <f t="shared" si="154"/>
        <v>CamdenMI</v>
      </c>
      <c r="B9893" s="269">
        <v>49232</v>
      </c>
      <c r="C9893" s="270" t="s">
        <v>961</v>
      </c>
      <c r="D9893" s="270" t="s">
        <v>1567</v>
      </c>
      <c r="E9893" s="277" t="s">
        <v>1588</v>
      </c>
      <c r="F9893" s="279" t="s">
        <v>881</v>
      </c>
    </row>
    <row r="9894" spans="1:6" x14ac:dyDescent="0.3">
      <c r="A9894" s="264" t="str">
        <f t="shared" si="154"/>
        <v>StephensonMI</v>
      </c>
      <c r="B9894" s="269">
        <v>49887</v>
      </c>
      <c r="C9894" s="270" t="s">
        <v>6782</v>
      </c>
      <c r="D9894" s="270" t="s">
        <v>1567</v>
      </c>
      <c r="E9894" s="277" t="s">
        <v>1603</v>
      </c>
      <c r="F9894" s="279" t="s">
        <v>881</v>
      </c>
    </row>
    <row r="9895" spans="1:6" x14ac:dyDescent="0.3">
      <c r="A9895" s="264" t="str">
        <f t="shared" si="154"/>
        <v>Maple CityMI</v>
      </c>
      <c r="B9895" s="269">
        <v>49664</v>
      </c>
      <c r="C9895" s="270" t="s">
        <v>6783</v>
      </c>
      <c r="D9895" s="270" t="s">
        <v>1567</v>
      </c>
      <c r="E9895" s="277" t="s">
        <v>1625</v>
      </c>
      <c r="F9895" s="279" t="s">
        <v>881</v>
      </c>
    </row>
    <row r="9896" spans="1:6" x14ac:dyDescent="0.3">
      <c r="A9896" s="264" t="str">
        <f t="shared" si="154"/>
        <v>CentrevilleMI</v>
      </c>
      <c r="B9896" s="269">
        <v>49032</v>
      </c>
      <c r="C9896" s="270" t="s">
        <v>1305</v>
      </c>
      <c r="D9896" s="270" t="s">
        <v>1567</v>
      </c>
      <c r="E9896" s="277" t="s">
        <v>1623</v>
      </c>
      <c r="F9896" s="279" t="s">
        <v>881</v>
      </c>
    </row>
    <row r="9897" spans="1:6" x14ac:dyDescent="0.3">
      <c r="A9897" s="264" t="str">
        <f t="shared" si="154"/>
        <v>LitchfieldMI</v>
      </c>
      <c r="B9897" s="269">
        <v>49252</v>
      </c>
      <c r="C9897" s="270" t="s">
        <v>3216</v>
      </c>
      <c r="D9897" s="270" t="s">
        <v>1567</v>
      </c>
      <c r="E9897" s="277" t="s">
        <v>1588</v>
      </c>
      <c r="F9897" s="279" t="s">
        <v>881</v>
      </c>
    </row>
    <row r="9898" spans="1:6" x14ac:dyDescent="0.3">
      <c r="A9898" s="264" t="str">
        <f t="shared" si="154"/>
        <v>Pleasant RidgeMI</v>
      </c>
      <c r="B9898" s="269">
        <v>48069</v>
      </c>
      <c r="C9898" s="270" t="s">
        <v>6784</v>
      </c>
      <c r="D9898" s="270" t="s">
        <v>1567</v>
      </c>
      <c r="E9898" s="277" t="s">
        <v>924</v>
      </c>
      <c r="F9898" s="279" t="s">
        <v>881</v>
      </c>
    </row>
    <row r="9899" spans="1:6" x14ac:dyDescent="0.3">
      <c r="A9899" s="264" t="str">
        <f t="shared" si="154"/>
        <v>Pleasant LakeMI</v>
      </c>
      <c r="B9899" s="269">
        <v>49272</v>
      </c>
      <c r="C9899" s="270" t="s">
        <v>5421</v>
      </c>
      <c r="D9899" s="270" t="s">
        <v>1567</v>
      </c>
      <c r="E9899" s="277" t="s">
        <v>1273</v>
      </c>
      <c r="F9899" s="279" t="s">
        <v>881</v>
      </c>
    </row>
    <row r="9900" spans="1:6" x14ac:dyDescent="0.3">
      <c r="A9900" s="264" t="str">
        <f t="shared" si="154"/>
        <v>OssinekeMI</v>
      </c>
      <c r="B9900" s="269">
        <v>49766</v>
      </c>
      <c r="C9900" s="270" t="s">
        <v>6785</v>
      </c>
      <c r="D9900" s="270" t="s">
        <v>1567</v>
      </c>
      <c r="E9900" s="277" t="s">
        <v>1571</v>
      </c>
      <c r="F9900" s="279" t="s">
        <v>881</v>
      </c>
    </row>
    <row r="9901" spans="1:6" x14ac:dyDescent="0.3">
      <c r="A9901" s="264" t="str">
        <f t="shared" si="154"/>
        <v>BuckleyMI</v>
      </c>
      <c r="B9901" s="269">
        <v>49620</v>
      </c>
      <c r="C9901" s="270" t="s">
        <v>6786</v>
      </c>
      <c r="D9901" s="270" t="s">
        <v>1567</v>
      </c>
      <c r="E9901" s="277" t="s">
        <v>1578</v>
      </c>
      <c r="F9901" s="279" t="s">
        <v>881</v>
      </c>
    </row>
    <row r="9902" spans="1:6" x14ac:dyDescent="0.3">
      <c r="A9902" s="264" t="str">
        <f t="shared" si="154"/>
        <v>CovertMI</v>
      </c>
      <c r="B9902" s="269">
        <v>49043</v>
      </c>
      <c r="C9902" s="270" t="s">
        <v>6787</v>
      </c>
      <c r="D9902" s="270" t="s">
        <v>1567</v>
      </c>
      <c r="E9902" s="277" t="s">
        <v>1598</v>
      </c>
      <c r="F9902" s="279" t="s">
        <v>881</v>
      </c>
    </row>
    <row r="9903" spans="1:6" x14ac:dyDescent="0.3">
      <c r="A9903" s="264" t="str">
        <f t="shared" si="154"/>
        <v>BlanchardMI</v>
      </c>
      <c r="B9903" s="269">
        <v>49310</v>
      </c>
      <c r="C9903" s="270" t="s">
        <v>4580</v>
      </c>
      <c r="D9903" s="270" t="s">
        <v>1567</v>
      </c>
      <c r="E9903" s="277" t="s">
        <v>1610</v>
      </c>
      <c r="F9903" s="279" t="s">
        <v>881</v>
      </c>
    </row>
    <row r="9904" spans="1:6" x14ac:dyDescent="0.3">
      <c r="A9904" s="264" t="str">
        <f t="shared" si="154"/>
        <v>EagleMI</v>
      </c>
      <c r="B9904" s="269">
        <v>48822</v>
      </c>
      <c r="C9904" s="270" t="s">
        <v>3313</v>
      </c>
      <c r="D9904" s="270" t="s">
        <v>1567</v>
      </c>
      <c r="E9904" s="277" t="s">
        <v>1599</v>
      </c>
      <c r="F9904" s="279" t="s">
        <v>881</v>
      </c>
    </row>
    <row r="9905" spans="1:6" x14ac:dyDescent="0.3">
      <c r="A9905" s="264" t="str">
        <f t="shared" si="154"/>
        <v>BarrytonMI</v>
      </c>
      <c r="B9905" s="269">
        <v>49305</v>
      </c>
      <c r="C9905" s="270" t="s">
        <v>6788</v>
      </c>
      <c r="D9905" s="270" t="s">
        <v>1567</v>
      </c>
      <c r="E9905" s="277" t="s">
        <v>1577</v>
      </c>
      <c r="F9905" s="279" t="s">
        <v>881</v>
      </c>
    </row>
    <row r="9906" spans="1:6" x14ac:dyDescent="0.3">
      <c r="A9906" s="264" t="str">
        <f t="shared" si="154"/>
        <v>Lake LeelanauMI</v>
      </c>
      <c r="B9906" s="269">
        <v>49653</v>
      </c>
      <c r="C9906" s="270" t="s">
        <v>6789</v>
      </c>
      <c r="D9906" s="270" t="s">
        <v>1567</v>
      </c>
      <c r="E9906" s="277" t="s">
        <v>1625</v>
      </c>
      <c r="F9906" s="279" t="s">
        <v>881</v>
      </c>
    </row>
    <row r="9907" spans="1:6" x14ac:dyDescent="0.3">
      <c r="A9907" s="264" t="str">
        <f t="shared" si="154"/>
        <v>GreenMI</v>
      </c>
      <c r="B9907" s="269">
        <v>49639</v>
      </c>
      <c r="C9907" s="270" t="s">
        <v>6790</v>
      </c>
      <c r="D9907" s="270" t="s">
        <v>1567</v>
      </c>
      <c r="E9907" s="277" t="s">
        <v>1577</v>
      </c>
      <c r="F9907" s="279" t="s">
        <v>881</v>
      </c>
    </row>
    <row r="9908" spans="1:6" x14ac:dyDescent="0.3">
      <c r="A9908" s="264" t="str">
        <f t="shared" si="154"/>
        <v>ThompsonvilleMI</v>
      </c>
      <c r="B9908" s="269">
        <v>49683</v>
      </c>
      <c r="C9908" s="270" t="s">
        <v>6791</v>
      </c>
      <c r="D9908" s="270" t="s">
        <v>1567</v>
      </c>
      <c r="E9908" s="277" t="s">
        <v>1625</v>
      </c>
      <c r="F9908" s="279" t="s">
        <v>881</v>
      </c>
    </row>
    <row r="9909" spans="1:6" x14ac:dyDescent="0.3">
      <c r="A9909" s="264" t="str">
        <f t="shared" si="154"/>
        <v>CrystalMI</v>
      </c>
      <c r="B9909" s="269">
        <v>48818</v>
      </c>
      <c r="C9909" s="270" t="s">
        <v>6792</v>
      </c>
      <c r="D9909" s="270" t="s">
        <v>1567</v>
      </c>
      <c r="E9909" s="277" t="s">
        <v>1586</v>
      </c>
      <c r="F9909" s="279" t="s">
        <v>881</v>
      </c>
    </row>
    <row r="9910" spans="1:6" x14ac:dyDescent="0.3">
      <c r="A9910" s="264" t="str">
        <f t="shared" si="154"/>
        <v>BurtMI</v>
      </c>
      <c r="B9910" s="269">
        <v>48417</v>
      </c>
      <c r="C9910" s="270" t="s">
        <v>6793</v>
      </c>
      <c r="D9910" s="270" t="s">
        <v>1567</v>
      </c>
      <c r="E9910" s="277" t="s">
        <v>1618</v>
      </c>
      <c r="F9910" s="279" t="s">
        <v>881</v>
      </c>
    </row>
    <row r="9911" spans="1:6" x14ac:dyDescent="0.3">
      <c r="A9911" s="264" t="str">
        <f t="shared" si="154"/>
        <v>MunithMI</v>
      </c>
      <c r="B9911" s="269">
        <v>49259</v>
      </c>
      <c r="C9911" s="270" t="s">
        <v>6794</v>
      </c>
      <c r="D9911" s="270" t="s">
        <v>1567</v>
      </c>
      <c r="E9911" s="277" t="s">
        <v>1273</v>
      </c>
      <c r="F9911" s="279" t="s">
        <v>881</v>
      </c>
    </row>
    <row r="9912" spans="1:6" x14ac:dyDescent="0.3">
      <c r="A9912" s="264" t="str">
        <f t="shared" si="154"/>
        <v>BenzoniaMI</v>
      </c>
      <c r="B9912" s="269">
        <v>49616</v>
      </c>
      <c r="C9912" s="270" t="s">
        <v>6795</v>
      </c>
      <c r="D9912" s="270" t="s">
        <v>1567</v>
      </c>
      <c r="E9912" s="277" t="s">
        <v>1625</v>
      </c>
      <c r="F9912" s="279" t="s">
        <v>881</v>
      </c>
    </row>
    <row r="9913" spans="1:6" x14ac:dyDescent="0.3">
      <c r="A9913" s="264" t="str">
        <f t="shared" si="154"/>
        <v>UnionMI</v>
      </c>
      <c r="B9913" s="269">
        <v>49130</v>
      </c>
      <c r="C9913" s="270" t="s">
        <v>5008</v>
      </c>
      <c r="D9913" s="270" t="s">
        <v>1567</v>
      </c>
      <c r="E9913" s="277" t="s">
        <v>1396</v>
      </c>
      <c r="F9913" s="279" t="s">
        <v>881</v>
      </c>
    </row>
    <row r="9914" spans="1:6" x14ac:dyDescent="0.3">
      <c r="A9914" s="264" t="str">
        <f t="shared" si="154"/>
        <v>DansvilleMI</v>
      </c>
      <c r="B9914" s="269">
        <v>48819</v>
      </c>
      <c r="C9914" s="270" t="s">
        <v>6796</v>
      </c>
      <c r="D9914" s="270" t="s">
        <v>1567</v>
      </c>
      <c r="E9914" s="277" t="s">
        <v>1599</v>
      </c>
      <c r="F9914" s="279" t="s">
        <v>881</v>
      </c>
    </row>
    <row r="9915" spans="1:6" x14ac:dyDescent="0.3">
      <c r="A9915" s="264" t="str">
        <f t="shared" si="154"/>
        <v>PiersonMI</v>
      </c>
      <c r="B9915" s="269">
        <v>49339</v>
      </c>
      <c r="C9915" s="270" t="s">
        <v>3904</v>
      </c>
      <c r="D9915" s="270" t="s">
        <v>1567</v>
      </c>
      <c r="E9915" s="277" t="s">
        <v>1586</v>
      </c>
      <c r="F9915" s="279" t="s">
        <v>881</v>
      </c>
    </row>
    <row r="9916" spans="1:6" x14ac:dyDescent="0.3">
      <c r="A9916" s="264" t="str">
        <f t="shared" si="154"/>
        <v>AddisonMI</v>
      </c>
      <c r="B9916" s="269">
        <v>49220</v>
      </c>
      <c r="C9916" s="270" t="s">
        <v>4691</v>
      </c>
      <c r="D9916" s="270" t="s">
        <v>1567</v>
      </c>
      <c r="E9916" s="277" t="s">
        <v>1568</v>
      </c>
      <c r="F9916" s="279" t="s">
        <v>881</v>
      </c>
    </row>
    <row r="9917" spans="1:6" x14ac:dyDescent="0.3">
      <c r="A9917" s="264" t="str">
        <f t="shared" si="154"/>
        <v>Burr OakMI</v>
      </c>
      <c r="B9917" s="269">
        <v>49030</v>
      </c>
      <c r="C9917" s="270" t="s">
        <v>6797</v>
      </c>
      <c r="D9917" s="270" t="s">
        <v>1567</v>
      </c>
      <c r="E9917" s="277" t="s">
        <v>1623</v>
      </c>
      <c r="F9917" s="279" t="s">
        <v>881</v>
      </c>
    </row>
    <row r="9918" spans="1:6" x14ac:dyDescent="0.3">
      <c r="A9918" s="264" t="str">
        <f t="shared" si="154"/>
        <v>HonorMI</v>
      </c>
      <c r="B9918" s="269">
        <v>49640</v>
      </c>
      <c r="C9918" s="270" t="s">
        <v>6798</v>
      </c>
      <c r="D9918" s="270" t="s">
        <v>1567</v>
      </c>
      <c r="E9918" s="277" t="s">
        <v>1625</v>
      </c>
      <c r="F9918" s="279" t="s">
        <v>881</v>
      </c>
    </row>
    <row r="9919" spans="1:6" x14ac:dyDescent="0.3">
      <c r="A9919" s="264" t="str">
        <f t="shared" si="154"/>
        <v>MorriceMI</v>
      </c>
      <c r="B9919" s="269">
        <v>48857</v>
      </c>
      <c r="C9919" s="270" t="s">
        <v>6799</v>
      </c>
      <c r="D9919" s="270" t="s">
        <v>1567</v>
      </c>
      <c r="E9919" s="277" t="s">
        <v>1616</v>
      </c>
      <c r="F9919" s="279" t="s">
        <v>881</v>
      </c>
    </row>
    <row r="9920" spans="1:6" x14ac:dyDescent="0.3">
      <c r="A9920" s="264" t="str">
        <f t="shared" si="154"/>
        <v>KincheloeMI</v>
      </c>
      <c r="B9920" s="269">
        <v>49788</v>
      </c>
      <c r="C9920" s="270" t="s">
        <v>6800</v>
      </c>
      <c r="D9920" s="270" t="s">
        <v>1567</v>
      </c>
      <c r="E9920" s="277" t="s">
        <v>1620</v>
      </c>
      <c r="F9920" s="279" t="s">
        <v>881</v>
      </c>
    </row>
    <row r="9921" spans="1:6" x14ac:dyDescent="0.3">
      <c r="A9921" s="264" t="str">
        <f t="shared" si="154"/>
        <v>East LeroyMI</v>
      </c>
      <c r="B9921" s="269">
        <v>49051</v>
      </c>
      <c r="C9921" s="270" t="s">
        <v>6801</v>
      </c>
      <c r="D9921" s="270" t="s">
        <v>1567</v>
      </c>
      <c r="E9921" s="277" t="s">
        <v>1574</v>
      </c>
      <c r="F9921" s="279" t="s">
        <v>881</v>
      </c>
    </row>
    <row r="9922" spans="1:6" x14ac:dyDescent="0.3">
      <c r="A9922" s="264" t="str">
        <f t="shared" si="154"/>
        <v>HanoverMI</v>
      </c>
      <c r="B9922" s="269">
        <v>49241</v>
      </c>
      <c r="C9922" s="270" t="s">
        <v>5340</v>
      </c>
      <c r="D9922" s="270" t="s">
        <v>1567</v>
      </c>
      <c r="E9922" s="277" t="s">
        <v>1273</v>
      </c>
      <c r="F9922" s="279" t="s">
        <v>881</v>
      </c>
    </row>
    <row r="9923" spans="1:6" x14ac:dyDescent="0.3">
      <c r="A9923" s="264" t="str">
        <f t="shared" si="154"/>
        <v>EmmettMI</v>
      </c>
      <c r="B9923" s="269">
        <v>48022</v>
      </c>
      <c r="C9923" s="270" t="s">
        <v>4547</v>
      </c>
      <c r="D9923" s="270" t="s">
        <v>1567</v>
      </c>
      <c r="E9923" s="277" t="s">
        <v>924</v>
      </c>
      <c r="F9923" s="279" t="s">
        <v>881</v>
      </c>
    </row>
    <row r="9924" spans="1:6" x14ac:dyDescent="0.3">
      <c r="A9924" s="264" t="str">
        <f t="shared" ref="A9924:A9987" si="155">CONCATENATE(C9924,D9924)</f>
        <v>ClimaxMI</v>
      </c>
      <c r="B9924" s="269">
        <v>49034</v>
      </c>
      <c r="C9924" s="270" t="s">
        <v>4160</v>
      </c>
      <c r="D9924" s="270" t="s">
        <v>1567</v>
      </c>
      <c r="E9924" s="277" t="s">
        <v>1598</v>
      </c>
      <c r="F9924" s="279" t="s">
        <v>881</v>
      </c>
    </row>
    <row r="9925" spans="1:6" x14ac:dyDescent="0.3">
      <c r="A9925" s="264" t="str">
        <f t="shared" si="155"/>
        <v>FowlerMI</v>
      </c>
      <c r="B9925" s="269">
        <v>48835</v>
      </c>
      <c r="C9925" s="270" t="s">
        <v>2917</v>
      </c>
      <c r="D9925" s="270" t="s">
        <v>1567</v>
      </c>
      <c r="E9925" s="277" t="s">
        <v>1599</v>
      </c>
      <c r="F9925" s="279" t="s">
        <v>881</v>
      </c>
    </row>
    <row r="9926" spans="1:6" x14ac:dyDescent="0.3">
      <c r="A9926" s="264" t="str">
        <f t="shared" si="155"/>
        <v>MaybeeMI</v>
      </c>
      <c r="B9926" s="269">
        <v>48159</v>
      </c>
      <c r="C9926" s="270" t="s">
        <v>6596</v>
      </c>
      <c r="D9926" s="270" t="s">
        <v>1567</v>
      </c>
      <c r="E9926" s="277" t="s">
        <v>1514</v>
      </c>
      <c r="F9926" s="279" t="s">
        <v>881</v>
      </c>
    </row>
    <row r="9927" spans="1:6" x14ac:dyDescent="0.3">
      <c r="A9927" s="264" t="str">
        <f t="shared" si="155"/>
        <v>BancroftMI</v>
      </c>
      <c r="B9927" s="269">
        <v>48414</v>
      </c>
      <c r="C9927" s="270" t="s">
        <v>6802</v>
      </c>
      <c r="D9927" s="270" t="s">
        <v>1567</v>
      </c>
      <c r="E9927" s="277" t="s">
        <v>1616</v>
      </c>
      <c r="F9927" s="279" t="s">
        <v>881</v>
      </c>
    </row>
    <row r="9928" spans="1:6" x14ac:dyDescent="0.3">
      <c r="A9928" s="264" t="str">
        <f t="shared" si="155"/>
        <v>Six LakesMI</v>
      </c>
      <c r="B9928" s="269">
        <v>48886</v>
      </c>
      <c r="C9928" s="270" t="s">
        <v>6803</v>
      </c>
      <c r="D9928" s="270" t="s">
        <v>1567</v>
      </c>
      <c r="E9928" s="277" t="s">
        <v>1586</v>
      </c>
      <c r="F9928" s="279" t="s">
        <v>881</v>
      </c>
    </row>
    <row r="9929" spans="1:6" x14ac:dyDescent="0.3">
      <c r="A9929" s="264" t="str">
        <f t="shared" si="155"/>
        <v>BloomingdaleMI</v>
      </c>
      <c r="B9929" s="269">
        <v>49026</v>
      </c>
      <c r="C9929" s="270" t="s">
        <v>4064</v>
      </c>
      <c r="D9929" s="270" t="s">
        <v>1567</v>
      </c>
      <c r="E9929" s="277" t="s">
        <v>1598</v>
      </c>
      <c r="F9929" s="279" t="s">
        <v>881</v>
      </c>
    </row>
    <row r="9930" spans="1:6" x14ac:dyDescent="0.3">
      <c r="A9930" s="264" t="str">
        <f t="shared" si="155"/>
        <v>RiverdaleMI</v>
      </c>
      <c r="B9930" s="269">
        <v>48877</v>
      </c>
      <c r="C9930" s="270" t="s">
        <v>2961</v>
      </c>
      <c r="D9930" s="270" t="s">
        <v>1567</v>
      </c>
      <c r="E9930" s="277" t="s">
        <v>1569</v>
      </c>
      <c r="F9930" s="279" t="s">
        <v>881</v>
      </c>
    </row>
    <row r="9931" spans="1:6" x14ac:dyDescent="0.3">
      <c r="A9931" s="264" t="str">
        <f t="shared" si="155"/>
        <v>MartinMI</v>
      </c>
      <c r="B9931" s="269">
        <v>49070</v>
      </c>
      <c r="C9931" s="270" t="s">
        <v>2200</v>
      </c>
      <c r="D9931" s="270" t="s">
        <v>1567</v>
      </c>
      <c r="E9931" s="277" t="s">
        <v>1590</v>
      </c>
      <c r="F9931" s="279" t="s">
        <v>881</v>
      </c>
    </row>
    <row r="9932" spans="1:6" x14ac:dyDescent="0.3">
      <c r="A9932" s="264" t="str">
        <f t="shared" si="155"/>
        <v>EmpireMI</v>
      </c>
      <c r="B9932" s="269">
        <v>49630</v>
      </c>
      <c r="C9932" s="270" t="s">
        <v>3396</v>
      </c>
      <c r="D9932" s="270" t="s">
        <v>1567</v>
      </c>
      <c r="E9932" s="277" t="s">
        <v>1625</v>
      </c>
      <c r="F9932" s="279" t="s">
        <v>881</v>
      </c>
    </row>
    <row r="9933" spans="1:6" x14ac:dyDescent="0.3">
      <c r="A9933" s="264" t="str">
        <f t="shared" si="155"/>
        <v>New LothropMI</v>
      </c>
      <c r="B9933" s="269">
        <v>48460</v>
      </c>
      <c r="C9933" s="270" t="s">
        <v>6804</v>
      </c>
      <c r="D9933" s="270" t="s">
        <v>1567</v>
      </c>
      <c r="E9933" s="277" t="s">
        <v>1616</v>
      </c>
      <c r="F9933" s="279" t="s">
        <v>881</v>
      </c>
    </row>
    <row r="9934" spans="1:6" x14ac:dyDescent="0.3">
      <c r="A9934" s="264" t="str">
        <f t="shared" si="155"/>
        <v>FenwickMI</v>
      </c>
      <c r="B9934" s="269">
        <v>48834</v>
      </c>
      <c r="C9934" s="270" t="s">
        <v>6805</v>
      </c>
      <c r="D9934" s="270" t="s">
        <v>1567</v>
      </c>
      <c r="E9934" s="277" t="s">
        <v>1586</v>
      </c>
      <c r="F9934" s="279" t="s">
        <v>881</v>
      </c>
    </row>
    <row r="9935" spans="1:6" x14ac:dyDescent="0.3">
      <c r="A9935" s="264" t="str">
        <f t="shared" si="155"/>
        <v>ClarksvilleMI</v>
      </c>
      <c r="B9935" s="269">
        <v>48815</v>
      </c>
      <c r="C9935" s="270" t="s">
        <v>1458</v>
      </c>
      <c r="D9935" s="270" t="s">
        <v>1567</v>
      </c>
      <c r="E9935" s="277" t="s">
        <v>1593</v>
      </c>
      <c r="F9935" s="279" t="s">
        <v>881</v>
      </c>
    </row>
    <row r="9936" spans="1:6" x14ac:dyDescent="0.3">
      <c r="A9936" s="264" t="str">
        <f t="shared" si="155"/>
        <v>LachineMI</v>
      </c>
      <c r="B9936" s="269">
        <v>49753</v>
      </c>
      <c r="C9936" s="270" t="s">
        <v>6806</v>
      </c>
      <c r="D9936" s="270" t="s">
        <v>1567</v>
      </c>
      <c r="E9936" s="277" t="s">
        <v>1571</v>
      </c>
      <c r="F9936" s="279" t="s">
        <v>881</v>
      </c>
    </row>
    <row r="9937" spans="1:6" x14ac:dyDescent="0.3">
      <c r="A9937" s="264" t="str">
        <f t="shared" si="155"/>
        <v>HopeMI</v>
      </c>
      <c r="B9937" s="269">
        <v>48628</v>
      </c>
      <c r="C9937" s="270" t="s">
        <v>970</v>
      </c>
      <c r="D9937" s="270" t="s">
        <v>1567</v>
      </c>
      <c r="E9937" s="277" t="s">
        <v>1607</v>
      </c>
      <c r="F9937" s="279" t="s">
        <v>881</v>
      </c>
    </row>
    <row r="9938" spans="1:6" x14ac:dyDescent="0.3">
      <c r="A9938" s="264" t="str">
        <f t="shared" si="155"/>
        <v>LyonsMI</v>
      </c>
      <c r="B9938" s="269">
        <v>48851</v>
      </c>
      <c r="C9938" s="270" t="s">
        <v>3323</v>
      </c>
      <c r="D9938" s="270" t="s">
        <v>1567</v>
      </c>
      <c r="E9938" s="277" t="s">
        <v>1593</v>
      </c>
      <c r="F9938" s="279" t="s">
        <v>881</v>
      </c>
    </row>
    <row r="9939" spans="1:6" x14ac:dyDescent="0.3">
      <c r="A9939" s="264" t="str">
        <f t="shared" si="155"/>
        <v>TekonshaMI</v>
      </c>
      <c r="B9939" s="269">
        <v>49092</v>
      </c>
      <c r="C9939" s="270" t="s">
        <v>6807</v>
      </c>
      <c r="D9939" s="270" t="s">
        <v>1567</v>
      </c>
      <c r="E9939" s="277" t="s">
        <v>1574</v>
      </c>
      <c r="F9939" s="279" t="s">
        <v>881</v>
      </c>
    </row>
    <row r="9940" spans="1:6" x14ac:dyDescent="0.3">
      <c r="A9940" s="264" t="str">
        <f t="shared" si="155"/>
        <v>FountainMI</v>
      </c>
      <c r="B9940" s="269">
        <v>49410</v>
      </c>
      <c r="C9940" s="270" t="s">
        <v>3284</v>
      </c>
      <c r="D9940" s="270" t="s">
        <v>1567</v>
      </c>
      <c r="E9940" s="277" t="s">
        <v>1601</v>
      </c>
      <c r="F9940" s="279" t="s">
        <v>881</v>
      </c>
    </row>
    <row r="9941" spans="1:6" x14ac:dyDescent="0.3">
      <c r="A9941" s="264" t="str">
        <f t="shared" si="155"/>
        <v>VandaliaMI</v>
      </c>
      <c r="B9941" s="269">
        <v>49095</v>
      </c>
      <c r="C9941" s="270" t="s">
        <v>6808</v>
      </c>
      <c r="D9941" s="270" t="s">
        <v>1567</v>
      </c>
      <c r="E9941" s="277" t="s">
        <v>1396</v>
      </c>
      <c r="F9941" s="279" t="s">
        <v>881</v>
      </c>
    </row>
    <row r="9942" spans="1:6" x14ac:dyDescent="0.3">
      <c r="A9942" s="264" t="str">
        <f t="shared" si="155"/>
        <v>AthensMI</v>
      </c>
      <c r="B9942" s="269">
        <v>49011</v>
      </c>
      <c r="C9942" s="270" t="s">
        <v>995</v>
      </c>
      <c r="D9942" s="270" t="s">
        <v>1567</v>
      </c>
      <c r="E9942" s="277" t="s">
        <v>1574</v>
      </c>
      <c r="F9942" s="279" t="s">
        <v>881</v>
      </c>
    </row>
    <row r="9943" spans="1:6" x14ac:dyDescent="0.3">
      <c r="A9943" s="264" t="str">
        <f t="shared" si="155"/>
        <v>MohawkMI</v>
      </c>
      <c r="B9943" s="269">
        <v>49950</v>
      </c>
      <c r="C9943" s="270" t="s">
        <v>6809</v>
      </c>
      <c r="D9943" s="270" t="s">
        <v>1567</v>
      </c>
      <c r="E9943" s="277" t="s">
        <v>1592</v>
      </c>
      <c r="F9943" s="279" t="s">
        <v>881</v>
      </c>
    </row>
    <row r="9944" spans="1:6" x14ac:dyDescent="0.3">
      <c r="A9944" s="264" t="str">
        <f t="shared" si="155"/>
        <v>ConklinMI</v>
      </c>
      <c r="B9944" s="269">
        <v>49403</v>
      </c>
      <c r="C9944" s="270" t="s">
        <v>6810</v>
      </c>
      <c r="D9944" s="270" t="s">
        <v>1567</v>
      </c>
      <c r="E9944" s="277" t="s">
        <v>1586</v>
      </c>
      <c r="F9944" s="279" t="s">
        <v>881</v>
      </c>
    </row>
    <row r="9945" spans="1:6" x14ac:dyDescent="0.3">
      <c r="A9945" s="264" t="str">
        <f t="shared" si="155"/>
        <v>AlgonacMI</v>
      </c>
      <c r="B9945" s="269">
        <v>48028</v>
      </c>
      <c r="C9945" s="270" t="s">
        <v>6647</v>
      </c>
      <c r="D9945" s="270" t="s">
        <v>1567</v>
      </c>
      <c r="E9945" s="277" t="s">
        <v>924</v>
      </c>
      <c r="F9945" s="279" t="s">
        <v>881</v>
      </c>
    </row>
    <row r="9946" spans="1:6" x14ac:dyDescent="0.3">
      <c r="A9946" s="264" t="str">
        <f t="shared" si="155"/>
        <v>Otter LakeMI</v>
      </c>
      <c r="B9946" s="269">
        <v>48464</v>
      </c>
      <c r="C9946" s="270" t="s">
        <v>6811</v>
      </c>
      <c r="D9946" s="270" t="s">
        <v>1567</v>
      </c>
      <c r="E9946" s="277" t="s">
        <v>924</v>
      </c>
      <c r="F9946" s="279" t="s">
        <v>881</v>
      </c>
    </row>
    <row r="9947" spans="1:6" x14ac:dyDescent="0.3">
      <c r="A9947" s="264" t="str">
        <f t="shared" si="155"/>
        <v>ManchesterMI</v>
      </c>
      <c r="B9947" s="269">
        <v>49287</v>
      </c>
      <c r="C9947" s="270" t="s">
        <v>3180</v>
      </c>
      <c r="D9947" s="270" t="s">
        <v>1567</v>
      </c>
      <c r="E9947" s="277" t="s">
        <v>1573</v>
      </c>
      <c r="F9947" s="279" t="s">
        <v>881</v>
      </c>
    </row>
    <row r="9948" spans="1:6" x14ac:dyDescent="0.3">
      <c r="A9948" s="264" t="str">
        <f t="shared" si="155"/>
        <v>SkandiaMI</v>
      </c>
      <c r="B9948" s="269">
        <v>49885</v>
      </c>
      <c r="C9948" s="270" t="s">
        <v>6812</v>
      </c>
      <c r="D9948" s="270" t="s">
        <v>1567</v>
      </c>
      <c r="E9948" s="277" t="s">
        <v>1605</v>
      </c>
      <c r="F9948" s="279" t="s">
        <v>881</v>
      </c>
    </row>
    <row r="9949" spans="1:6" x14ac:dyDescent="0.3">
      <c r="A9949" s="264" t="str">
        <f t="shared" si="155"/>
        <v>PittsfordMI</v>
      </c>
      <c r="B9949" s="269">
        <v>49271</v>
      </c>
      <c r="C9949" s="270" t="s">
        <v>6813</v>
      </c>
      <c r="D9949" s="270" t="s">
        <v>1567</v>
      </c>
      <c r="E9949" s="277" t="s">
        <v>1588</v>
      </c>
      <c r="F9949" s="279" t="s">
        <v>881</v>
      </c>
    </row>
    <row r="9950" spans="1:6" x14ac:dyDescent="0.3">
      <c r="A9950" s="264" t="str">
        <f t="shared" si="155"/>
        <v>GalienMI</v>
      </c>
      <c r="B9950" s="269">
        <v>49113</v>
      </c>
      <c r="C9950" s="270" t="s">
        <v>6814</v>
      </c>
      <c r="D9950" s="270" t="s">
        <v>1567</v>
      </c>
      <c r="E9950" s="277" t="s">
        <v>1614</v>
      </c>
      <c r="F9950" s="279" t="s">
        <v>881</v>
      </c>
    </row>
    <row r="9951" spans="1:6" x14ac:dyDescent="0.3">
      <c r="A9951" s="264" t="str">
        <f t="shared" si="155"/>
        <v>VulcanMI</v>
      </c>
      <c r="B9951" s="269">
        <v>49892</v>
      </c>
      <c r="C9951" s="270" t="s">
        <v>6815</v>
      </c>
      <c r="D9951" s="270" t="s">
        <v>1567</v>
      </c>
      <c r="E9951" s="277" t="s">
        <v>1595</v>
      </c>
      <c r="F9951" s="279" t="s">
        <v>881</v>
      </c>
    </row>
    <row r="9952" spans="1:6" x14ac:dyDescent="0.3">
      <c r="A9952" s="264" t="str">
        <f t="shared" si="155"/>
        <v>Hickory CornersMI</v>
      </c>
      <c r="B9952" s="269">
        <v>49060</v>
      </c>
      <c r="C9952" s="270" t="s">
        <v>6816</v>
      </c>
      <c r="D9952" s="270" t="s">
        <v>1567</v>
      </c>
      <c r="E9952" s="277" t="s">
        <v>1586</v>
      </c>
      <c r="F9952" s="279" t="s">
        <v>881</v>
      </c>
    </row>
    <row r="9953" spans="1:6" x14ac:dyDescent="0.3">
      <c r="A9953" s="264" t="str">
        <f t="shared" si="155"/>
        <v>JeddoMI</v>
      </c>
      <c r="B9953" s="269">
        <v>48032</v>
      </c>
      <c r="C9953" s="270" t="s">
        <v>6817</v>
      </c>
      <c r="D9953" s="270" t="s">
        <v>1567</v>
      </c>
      <c r="E9953" s="277" t="s">
        <v>924</v>
      </c>
      <c r="F9953" s="279" t="s">
        <v>881</v>
      </c>
    </row>
    <row r="9954" spans="1:6" x14ac:dyDescent="0.3">
      <c r="A9954" s="264" t="str">
        <f t="shared" si="155"/>
        <v>WestphaliaMI</v>
      </c>
      <c r="B9954" s="269">
        <v>48894</v>
      </c>
      <c r="C9954" s="270" t="s">
        <v>6818</v>
      </c>
      <c r="D9954" s="270" t="s">
        <v>1567</v>
      </c>
      <c r="E9954" s="277" t="s">
        <v>1599</v>
      </c>
      <c r="F9954" s="279" t="s">
        <v>881</v>
      </c>
    </row>
    <row r="9955" spans="1:6" x14ac:dyDescent="0.3">
      <c r="A9955" s="264" t="str">
        <f t="shared" si="155"/>
        <v>GreenMI</v>
      </c>
      <c r="B9955" s="269">
        <v>49338</v>
      </c>
      <c r="C9955" s="270" t="s">
        <v>6790</v>
      </c>
      <c r="D9955" s="270" t="s">
        <v>1567</v>
      </c>
      <c r="E9955" s="277" t="s">
        <v>1577</v>
      </c>
      <c r="F9955" s="279" t="s">
        <v>881</v>
      </c>
    </row>
    <row r="9956" spans="1:6" x14ac:dyDescent="0.3">
      <c r="A9956" s="264" t="str">
        <f t="shared" si="155"/>
        <v>SunfieldMI</v>
      </c>
      <c r="B9956" s="269">
        <v>48890</v>
      </c>
      <c r="C9956" s="270" t="s">
        <v>6819</v>
      </c>
      <c r="D9956" s="270" t="s">
        <v>1567</v>
      </c>
      <c r="E9956" s="277" t="s">
        <v>1599</v>
      </c>
      <c r="F9956" s="279" t="s">
        <v>881</v>
      </c>
    </row>
    <row r="9957" spans="1:6" x14ac:dyDescent="0.3">
      <c r="A9957" s="264" t="str">
        <f t="shared" si="155"/>
        <v>ParadiseMI</v>
      </c>
      <c r="B9957" s="269">
        <v>49726</v>
      </c>
      <c r="C9957" s="270" t="s">
        <v>2996</v>
      </c>
      <c r="D9957" s="270" t="s">
        <v>1567</v>
      </c>
      <c r="E9957" s="277" t="s">
        <v>1620</v>
      </c>
      <c r="F9957" s="279" t="s">
        <v>881</v>
      </c>
    </row>
    <row r="9958" spans="1:6" x14ac:dyDescent="0.3">
      <c r="A9958" s="264" t="str">
        <f t="shared" si="155"/>
        <v>DouglasMI</v>
      </c>
      <c r="B9958" s="269">
        <v>49406</v>
      </c>
      <c r="C9958" s="270" t="s">
        <v>1172</v>
      </c>
      <c r="D9958" s="270" t="s">
        <v>1567</v>
      </c>
      <c r="E9958" s="277" t="s">
        <v>1590</v>
      </c>
      <c r="F9958" s="279" t="s">
        <v>881</v>
      </c>
    </row>
    <row r="9959" spans="1:6" x14ac:dyDescent="0.3">
      <c r="A9959" s="264" t="str">
        <f t="shared" si="155"/>
        <v>FostoriaMI</v>
      </c>
      <c r="B9959" s="269">
        <v>48435</v>
      </c>
      <c r="C9959" s="270" t="s">
        <v>4525</v>
      </c>
      <c r="D9959" s="270" t="s">
        <v>1567</v>
      </c>
      <c r="E9959" s="277" t="s">
        <v>924</v>
      </c>
      <c r="F9959" s="279" t="s">
        <v>881</v>
      </c>
    </row>
    <row r="9960" spans="1:6" x14ac:dyDescent="0.3">
      <c r="A9960" s="264" t="str">
        <f t="shared" si="155"/>
        <v>South BoardmanMI</v>
      </c>
      <c r="B9960" s="269">
        <v>49680</v>
      </c>
      <c r="C9960" s="270" t="s">
        <v>6820</v>
      </c>
      <c r="D9960" s="270" t="s">
        <v>1567</v>
      </c>
      <c r="E9960" s="277" t="s">
        <v>1625</v>
      </c>
      <c r="F9960" s="279" t="s">
        <v>881</v>
      </c>
    </row>
    <row r="9961" spans="1:6" x14ac:dyDescent="0.3">
      <c r="A9961" s="264" t="str">
        <f t="shared" si="155"/>
        <v>PerrintonMI</v>
      </c>
      <c r="B9961" s="269">
        <v>48871</v>
      </c>
      <c r="C9961" s="270" t="s">
        <v>6821</v>
      </c>
      <c r="D9961" s="270" t="s">
        <v>1567</v>
      </c>
      <c r="E9961" s="277" t="s">
        <v>1569</v>
      </c>
      <c r="F9961" s="279" t="s">
        <v>881</v>
      </c>
    </row>
    <row r="9962" spans="1:6" x14ac:dyDescent="0.3">
      <c r="A9962" s="264" t="str">
        <f t="shared" si="155"/>
        <v>ClaytonMI</v>
      </c>
      <c r="B9962" s="269">
        <v>49235</v>
      </c>
      <c r="C9962" s="270" t="s">
        <v>1412</v>
      </c>
      <c r="D9962" s="270" t="s">
        <v>1567</v>
      </c>
      <c r="E9962" s="277" t="s">
        <v>1568</v>
      </c>
      <c r="F9962" s="279" t="s">
        <v>881</v>
      </c>
    </row>
    <row r="9963" spans="1:6" x14ac:dyDescent="0.3">
      <c r="A9963" s="264" t="str">
        <f t="shared" si="155"/>
        <v>WallaceMI</v>
      </c>
      <c r="B9963" s="269">
        <v>49893</v>
      </c>
      <c r="C9963" s="270" t="s">
        <v>6822</v>
      </c>
      <c r="D9963" s="270" t="s">
        <v>1567</v>
      </c>
      <c r="E9963" s="277" t="s">
        <v>1603</v>
      </c>
      <c r="F9963" s="279" t="s">
        <v>881</v>
      </c>
    </row>
    <row r="9964" spans="1:6" x14ac:dyDescent="0.3">
      <c r="A9964" s="264" t="str">
        <f t="shared" si="155"/>
        <v>MuskegonMI</v>
      </c>
      <c r="B9964" s="269">
        <v>49440</v>
      </c>
      <c r="C9964" s="270" t="s">
        <v>1612</v>
      </c>
      <c r="D9964" s="270" t="s">
        <v>1567</v>
      </c>
      <c r="E9964" s="277" t="s">
        <v>1612</v>
      </c>
      <c r="F9964" s="279" t="s">
        <v>881</v>
      </c>
    </row>
    <row r="9965" spans="1:6" x14ac:dyDescent="0.3">
      <c r="A9965" s="264" t="str">
        <f t="shared" si="155"/>
        <v>Free SoilMI</v>
      </c>
      <c r="B9965" s="269">
        <v>49411</v>
      </c>
      <c r="C9965" s="270" t="s">
        <v>6823</v>
      </c>
      <c r="D9965" s="270" t="s">
        <v>1567</v>
      </c>
      <c r="E9965" s="277" t="s">
        <v>1601</v>
      </c>
      <c r="F9965" s="279" t="s">
        <v>881</v>
      </c>
    </row>
    <row r="9966" spans="1:6" x14ac:dyDescent="0.3">
      <c r="A9966" s="264" t="str">
        <f t="shared" si="155"/>
        <v>PickfordMI</v>
      </c>
      <c r="B9966" s="269">
        <v>49774</v>
      </c>
      <c r="C9966" s="270" t="s">
        <v>6824</v>
      </c>
      <c r="D9966" s="270" t="s">
        <v>1567</v>
      </c>
      <c r="E9966" s="277" t="s">
        <v>1620</v>
      </c>
      <c r="F9966" s="279" t="s">
        <v>881</v>
      </c>
    </row>
    <row r="9967" spans="1:6" x14ac:dyDescent="0.3">
      <c r="A9967" s="264" t="str">
        <f t="shared" si="155"/>
        <v>FountainMI</v>
      </c>
      <c r="B9967" s="269">
        <v>49402</v>
      </c>
      <c r="C9967" s="270" t="s">
        <v>3284</v>
      </c>
      <c r="D9967" s="270" t="s">
        <v>1567</v>
      </c>
      <c r="E9967" s="277" t="s">
        <v>1601</v>
      </c>
      <c r="F9967" s="279" t="s">
        <v>881</v>
      </c>
    </row>
    <row r="9968" spans="1:6" x14ac:dyDescent="0.3">
      <c r="A9968" s="264" t="str">
        <f t="shared" si="155"/>
        <v>OnondagaMI</v>
      </c>
      <c r="B9968" s="269">
        <v>49264</v>
      </c>
      <c r="C9968" s="270" t="s">
        <v>6825</v>
      </c>
      <c r="D9968" s="270" t="s">
        <v>1567</v>
      </c>
      <c r="E9968" s="277" t="s">
        <v>1599</v>
      </c>
      <c r="F9968" s="279" t="s">
        <v>881</v>
      </c>
    </row>
    <row r="9969" spans="1:6" x14ac:dyDescent="0.3">
      <c r="A9969" s="264" t="str">
        <f t="shared" si="155"/>
        <v>Battle CreekMI</v>
      </c>
      <c r="B9969" s="269">
        <v>49033</v>
      </c>
      <c r="C9969" s="270" t="s">
        <v>1574</v>
      </c>
      <c r="D9969" s="270" t="s">
        <v>1567</v>
      </c>
      <c r="E9969" s="277" t="s">
        <v>1574</v>
      </c>
      <c r="F9969" s="279" t="s">
        <v>881</v>
      </c>
    </row>
    <row r="9970" spans="1:6" x14ac:dyDescent="0.3">
      <c r="A9970" s="264" t="str">
        <f t="shared" si="155"/>
        <v>Atlantic MineMI</v>
      </c>
      <c r="B9970" s="269">
        <v>49905</v>
      </c>
      <c r="C9970" s="270" t="s">
        <v>6826</v>
      </c>
      <c r="D9970" s="270" t="s">
        <v>1567</v>
      </c>
      <c r="E9970" s="277" t="s">
        <v>1592</v>
      </c>
      <c r="F9970" s="279" t="s">
        <v>881</v>
      </c>
    </row>
    <row r="9971" spans="1:6" x14ac:dyDescent="0.3">
      <c r="A9971" s="264" t="str">
        <f t="shared" si="155"/>
        <v>RodneyMI</v>
      </c>
      <c r="B9971" s="269">
        <v>49342</v>
      </c>
      <c r="C9971" s="270" t="s">
        <v>6827</v>
      </c>
      <c r="D9971" s="270" t="s">
        <v>1567</v>
      </c>
      <c r="E9971" s="277" t="s">
        <v>1577</v>
      </c>
      <c r="F9971" s="279" t="s">
        <v>881</v>
      </c>
    </row>
    <row r="9972" spans="1:6" x14ac:dyDescent="0.3">
      <c r="A9972" s="264" t="str">
        <f t="shared" si="155"/>
        <v>OrleansMI</v>
      </c>
      <c r="B9972" s="269">
        <v>48865</v>
      </c>
      <c r="C9972" s="270" t="s">
        <v>6157</v>
      </c>
      <c r="D9972" s="270" t="s">
        <v>1567</v>
      </c>
      <c r="E9972" s="277" t="s">
        <v>1593</v>
      </c>
      <c r="F9972" s="279" t="s">
        <v>881</v>
      </c>
    </row>
    <row r="9973" spans="1:6" x14ac:dyDescent="0.3">
      <c r="A9973" s="264" t="str">
        <f t="shared" si="155"/>
        <v>RudyardMI</v>
      </c>
      <c r="B9973" s="269">
        <v>49780</v>
      </c>
      <c r="C9973" s="270" t="s">
        <v>6828</v>
      </c>
      <c r="D9973" s="270" t="s">
        <v>1567</v>
      </c>
      <c r="E9973" s="277" t="s">
        <v>1620</v>
      </c>
      <c r="F9973" s="279" t="s">
        <v>881</v>
      </c>
    </row>
    <row r="9974" spans="1:6" x14ac:dyDescent="0.3">
      <c r="A9974" s="264" t="str">
        <f t="shared" si="155"/>
        <v>FreeportMI</v>
      </c>
      <c r="B9974" s="269">
        <v>49325</v>
      </c>
      <c r="C9974" s="270" t="s">
        <v>1313</v>
      </c>
      <c r="D9974" s="270" t="s">
        <v>1567</v>
      </c>
      <c r="E9974" s="277" t="s">
        <v>1586</v>
      </c>
      <c r="F9974" s="279" t="s">
        <v>881</v>
      </c>
    </row>
    <row r="9975" spans="1:6" x14ac:dyDescent="0.3">
      <c r="A9975" s="264" t="str">
        <f t="shared" si="155"/>
        <v>JonesMI</v>
      </c>
      <c r="B9975" s="269">
        <v>49061</v>
      </c>
      <c r="C9975" s="270" t="s">
        <v>1630</v>
      </c>
      <c r="D9975" s="270" t="s">
        <v>1567</v>
      </c>
      <c r="E9975" s="277" t="s">
        <v>1396</v>
      </c>
      <c r="F9975" s="279" t="s">
        <v>881</v>
      </c>
    </row>
    <row r="9976" spans="1:6" x14ac:dyDescent="0.3">
      <c r="A9976" s="264" t="str">
        <f t="shared" si="155"/>
        <v>OakleyMI</v>
      </c>
      <c r="B9976" s="269">
        <v>48649</v>
      </c>
      <c r="C9976" s="270" t="s">
        <v>2647</v>
      </c>
      <c r="D9976" s="270" t="s">
        <v>1567</v>
      </c>
      <c r="E9976" s="277" t="s">
        <v>1618</v>
      </c>
      <c r="F9976" s="279" t="s">
        <v>881</v>
      </c>
    </row>
    <row r="9977" spans="1:6" x14ac:dyDescent="0.3">
      <c r="A9977" s="264" t="str">
        <f t="shared" si="155"/>
        <v>CusterMI</v>
      </c>
      <c r="B9977" s="269">
        <v>49405</v>
      </c>
      <c r="C9977" s="270" t="s">
        <v>6829</v>
      </c>
      <c r="D9977" s="270" t="s">
        <v>1567</v>
      </c>
      <c r="E9977" s="277" t="s">
        <v>1601</v>
      </c>
      <c r="F9977" s="279" t="s">
        <v>881</v>
      </c>
    </row>
    <row r="9978" spans="1:6" x14ac:dyDescent="0.3">
      <c r="A9978" s="264" t="str">
        <f t="shared" si="155"/>
        <v>SherwoodMI</v>
      </c>
      <c r="B9978" s="269">
        <v>49089</v>
      </c>
      <c r="C9978" s="270" t="s">
        <v>1700</v>
      </c>
      <c r="D9978" s="270" t="s">
        <v>1567</v>
      </c>
      <c r="E9978" s="277" t="s">
        <v>1579</v>
      </c>
      <c r="F9978" s="279" t="s">
        <v>881</v>
      </c>
    </row>
    <row r="9979" spans="1:6" x14ac:dyDescent="0.3">
      <c r="A9979" s="264" t="str">
        <f t="shared" si="155"/>
        <v>MontgomeryMI</v>
      </c>
      <c r="B9979" s="269">
        <v>49255</v>
      </c>
      <c r="C9979" s="270" t="s">
        <v>941</v>
      </c>
      <c r="D9979" s="270" t="s">
        <v>1567</v>
      </c>
      <c r="E9979" s="277" t="s">
        <v>1579</v>
      </c>
      <c r="F9979" s="279" t="s">
        <v>881</v>
      </c>
    </row>
    <row r="9980" spans="1:6" x14ac:dyDescent="0.3">
      <c r="A9980" s="264" t="str">
        <f t="shared" si="155"/>
        <v>WilsonMI</v>
      </c>
      <c r="B9980" s="269">
        <v>49896</v>
      </c>
      <c r="C9980" s="270" t="s">
        <v>1777</v>
      </c>
      <c r="D9980" s="270" t="s">
        <v>1567</v>
      </c>
      <c r="E9980" s="277" t="s">
        <v>1603</v>
      </c>
      <c r="F9980" s="279" t="s">
        <v>881</v>
      </c>
    </row>
    <row r="9981" spans="1:6" x14ac:dyDescent="0.3">
      <c r="A9981" s="264" t="str">
        <f t="shared" si="155"/>
        <v>MullikenMI</v>
      </c>
      <c r="B9981" s="269">
        <v>48861</v>
      </c>
      <c r="C9981" s="270" t="s">
        <v>6830</v>
      </c>
      <c r="D9981" s="270" t="s">
        <v>1567</v>
      </c>
      <c r="E9981" s="277" t="s">
        <v>1599</v>
      </c>
      <c r="F9981" s="279" t="s">
        <v>881</v>
      </c>
    </row>
    <row r="9982" spans="1:6" x14ac:dyDescent="0.3">
      <c r="A9982" s="264" t="str">
        <f t="shared" si="155"/>
        <v>RosebushMI</v>
      </c>
      <c r="B9982" s="269">
        <v>48878</v>
      </c>
      <c r="C9982" s="270" t="s">
        <v>6831</v>
      </c>
      <c r="D9982" s="270" t="s">
        <v>1567</v>
      </c>
      <c r="E9982" s="277" t="s">
        <v>1610</v>
      </c>
      <c r="F9982" s="279" t="s">
        <v>881</v>
      </c>
    </row>
    <row r="9983" spans="1:6" x14ac:dyDescent="0.3">
      <c r="A9983" s="264" t="str">
        <f t="shared" si="155"/>
        <v>DeerfieldMI</v>
      </c>
      <c r="B9983" s="269">
        <v>49238</v>
      </c>
      <c r="C9983" s="270" t="s">
        <v>4722</v>
      </c>
      <c r="D9983" s="270" t="s">
        <v>1567</v>
      </c>
      <c r="E9983" s="277" t="s">
        <v>1568</v>
      </c>
      <c r="F9983" s="279" t="s">
        <v>881</v>
      </c>
    </row>
    <row r="9984" spans="1:6" x14ac:dyDescent="0.3">
      <c r="A9984" s="264" t="str">
        <f t="shared" si="155"/>
        <v>LelandMI</v>
      </c>
      <c r="B9984" s="269">
        <v>49654</v>
      </c>
      <c r="C9984" s="270" t="s">
        <v>4985</v>
      </c>
      <c r="D9984" s="270" t="s">
        <v>1567</v>
      </c>
      <c r="E9984" s="277" t="s">
        <v>1625</v>
      </c>
      <c r="F9984" s="279" t="s">
        <v>881</v>
      </c>
    </row>
    <row r="9985" spans="1:6" x14ac:dyDescent="0.3">
      <c r="A9985" s="264" t="str">
        <f t="shared" si="155"/>
        <v>DowlingMI</v>
      </c>
      <c r="B9985" s="269">
        <v>49050</v>
      </c>
      <c r="C9985" s="270" t="s">
        <v>6832</v>
      </c>
      <c r="D9985" s="270" t="s">
        <v>1567</v>
      </c>
      <c r="E9985" s="277" t="s">
        <v>1586</v>
      </c>
      <c r="F9985" s="279" t="s">
        <v>881</v>
      </c>
    </row>
    <row r="9986" spans="1:6" x14ac:dyDescent="0.3">
      <c r="A9986" s="264" t="str">
        <f t="shared" si="155"/>
        <v>Luna PierMI</v>
      </c>
      <c r="B9986" s="269">
        <v>48157</v>
      </c>
      <c r="C9986" s="270" t="s">
        <v>6833</v>
      </c>
      <c r="D9986" s="270" t="s">
        <v>1567</v>
      </c>
      <c r="E9986" s="277" t="s">
        <v>1514</v>
      </c>
      <c r="F9986" s="279" t="s">
        <v>881</v>
      </c>
    </row>
    <row r="9987" spans="1:6" x14ac:dyDescent="0.3">
      <c r="A9987" s="264" t="str">
        <f t="shared" si="155"/>
        <v>BurlingtonMI</v>
      </c>
      <c r="B9987" s="269">
        <v>49029</v>
      </c>
      <c r="C9987" s="270" t="s">
        <v>1221</v>
      </c>
      <c r="D9987" s="270" t="s">
        <v>1567</v>
      </c>
      <c r="E9987" s="277" t="s">
        <v>1574</v>
      </c>
      <c r="F9987" s="279" t="s">
        <v>881</v>
      </c>
    </row>
    <row r="9988" spans="1:6" x14ac:dyDescent="0.3">
      <c r="A9988" s="264" t="str">
        <f t="shared" ref="A9988:A10051" si="156">CONCATENATE(C9988,D9988)</f>
        <v>AshleyMI</v>
      </c>
      <c r="B9988" s="269">
        <v>48806</v>
      </c>
      <c r="C9988" s="270" t="s">
        <v>5439</v>
      </c>
      <c r="D9988" s="270" t="s">
        <v>1567</v>
      </c>
      <c r="E9988" s="277" t="s">
        <v>1569</v>
      </c>
      <c r="F9988" s="279" t="s">
        <v>881</v>
      </c>
    </row>
    <row r="9989" spans="1:6" x14ac:dyDescent="0.3">
      <c r="A9989" s="264" t="str">
        <f t="shared" si="156"/>
        <v>RepublicMI</v>
      </c>
      <c r="B9989" s="269">
        <v>49879</v>
      </c>
      <c r="C9989" s="270" t="s">
        <v>6834</v>
      </c>
      <c r="D9989" s="270" t="s">
        <v>1567</v>
      </c>
      <c r="E9989" s="277" t="s">
        <v>1605</v>
      </c>
      <c r="F9989" s="279" t="s">
        <v>881</v>
      </c>
    </row>
    <row r="9990" spans="1:6" x14ac:dyDescent="0.3">
      <c r="A9990" s="264" t="str">
        <f t="shared" si="156"/>
        <v>DaggettMI</v>
      </c>
      <c r="B9990" s="269">
        <v>49821</v>
      </c>
      <c r="C9990" s="270" t="s">
        <v>6835</v>
      </c>
      <c r="D9990" s="270" t="s">
        <v>1567</v>
      </c>
      <c r="E9990" s="277" t="s">
        <v>1603</v>
      </c>
      <c r="F9990" s="279" t="s">
        <v>881</v>
      </c>
    </row>
    <row r="9991" spans="1:6" x14ac:dyDescent="0.3">
      <c r="A9991" s="264" t="str">
        <f t="shared" si="156"/>
        <v>Glen ArborMI</v>
      </c>
      <c r="B9991" s="269">
        <v>49636</v>
      </c>
      <c r="C9991" s="270" t="s">
        <v>6836</v>
      </c>
      <c r="D9991" s="270" t="s">
        <v>1567</v>
      </c>
      <c r="E9991" s="277" t="s">
        <v>1625</v>
      </c>
      <c r="F9991" s="279" t="s">
        <v>881</v>
      </c>
    </row>
    <row r="9992" spans="1:6" x14ac:dyDescent="0.3">
      <c r="A9992" s="264" t="str">
        <f t="shared" si="156"/>
        <v>LeonardMI</v>
      </c>
      <c r="B9992" s="269">
        <v>48370</v>
      </c>
      <c r="C9992" s="270" t="s">
        <v>6741</v>
      </c>
      <c r="D9992" s="270" t="s">
        <v>1567</v>
      </c>
      <c r="E9992" s="277" t="s">
        <v>924</v>
      </c>
      <c r="F9992" s="279" t="s">
        <v>881</v>
      </c>
    </row>
    <row r="9993" spans="1:6" x14ac:dyDescent="0.3">
      <c r="A9993" s="264" t="str">
        <f t="shared" si="156"/>
        <v>New HavenMI</v>
      </c>
      <c r="B9993" s="269">
        <v>48050</v>
      </c>
      <c r="C9993" s="270" t="s">
        <v>3429</v>
      </c>
      <c r="D9993" s="270" t="s">
        <v>1567</v>
      </c>
      <c r="E9993" s="277" t="s">
        <v>924</v>
      </c>
      <c r="F9993" s="279" t="s">
        <v>881</v>
      </c>
    </row>
    <row r="9994" spans="1:6" x14ac:dyDescent="0.3">
      <c r="A9994" s="264" t="str">
        <f t="shared" si="156"/>
        <v>TrufantMI</v>
      </c>
      <c r="B9994" s="269">
        <v>49347</v>
      </c>
      <c r="C9994" s="270" t="s">
        <v>6837</v>
      </c>
      <c r="D9994" s="270" t="s">
        <v>1567</v>
      </c>
      <c r="E9994" s="277" t="s">
        <v>1586</v>
      </c>
      <c r="F9994" s="279" t="s">
        <v>881</v>
      </c>
    </row>
    <row r="9995" spans="1:6" x14ac:dyDescent="0.3">
      <c r="A9995" s="264" t="str">
        <f t="shared" si="156"/>
        <v>ChampionMI</v>
      </c>
      <c r="B9995" s="269">
        <v>49814</v>
      </c>
      <c r="C9995" s="270" t="s">
        <v>6838</v>
      </c>
      <c r="D9995" s="270" t="s">
        <v>1567</v>
      </c>
      <c r="E9995" s="277" t="s">
        <v>1605</v>
      </c>
      <c r="F9995" s="279" t="s">
        <v>881</v>
      </c>
    </row>
    <row r="9996" spans="1:6" x14ac:dyDescent="0.3">
      <c r="A9996" s="264" t="str">
        <f t="shared" si="156"/>
        <v>SodusMI</v>
      </c>
      <c r="B9996" s="269">
        <v>49126</v>
      </c>
      <c r="C9996" s="270" t="s">
        <v>6839</v>
      </c>
      <c r="D9996" s="270" t="s">
        <v>1567</v>
      </c>
      <c r="E9996" s="277" t="s">
        <v>1614</v>
      </c>
      <c r="F9996" s="279" t="s">
        <v>881</v>
      </c>
    </row>
    <row r="9997" spans="1:6" x14ac:dyDescent="0.3">
      <c r="A9997" s="264" t="str">
        <f t="shared" si="156"/>
        <v>WheelerMI</v>
      </c>
      <c r="B9997" s="269">
        <v>48662</v>
      </c>
      <c r="C9997" s="270" t="s">
        <v>6840</v>
      </c>
      <c r="D9997" s="270" t="s">
        <v>1567</v>
      </c>
      <c r="E9997" s="277" t="s">
        <v>1569</v>
      </c>
      <c r="F9997" s="279" t="s">
        <v>881</v>
      </c>
    </row>
    <row r="9998" spans="1:6" x14ac:dyDescent="0.3">
      <c r="A9998" s="264" t="str">
        <f t="shared" si="156"/>
        <v>WoodlandMI</v>
      </c>
      <c r="B9998" s="269">
        <v>48897</v>
      </c>
      <c r="C9998" s="270" t="s">
        <v>2648</v>
      </c>
      <c r="D9998" s="270" t="s">
        <v>1567</v>
      </c>
      <c r="E9998" s="277" t="s">
        <v>1586</v>
      </c>
      <c r="F9998" s="279" t="s">
        <v>881</v>
      </c>
    </row>
    <row r="9999" spans="1:6" x14ac:dyDescent="0.3">
      <c r="A9999" s="264" t="str">
        <f t="shared" si="156"/>
        <v>PortsmouthMI</v>
      </c>
      <c r="B9999" s="269">
        <v>48747</v>
      </c>
      <c r="C9999" s="270" t="s">
        <v>1990</v>
      </c>
      <c r="D9999" s="270" t="s">
        <v>1567</v>
      </c>
      <c r="E9999" s="277" t="s">
        <v>1575</v>
      </c>
      <c r="F9999" s="279" t="s">
        <v>881</v>
      </c>
    </row>
    <row r="10000" spans="1:6" x14ac:dyDescent="0.3">
      <c r="A10000" s="264" t="str">
        <f t="shared" si="156"/>
        <v>ElwellMI</v>
      </c>
      <c r="B10000" s="269">
        <v>48832</v>
      </c>
      <c r="C10000" s="270" t="s">
        <v>6841</v>
      </c>
      <c r="D10000" s="270" t="s">
        <v>1567</v>
      </c>
      <c r="E10000" s="277" t="s">
        <v>1569</v>
      </c>
      <c r="F10000" s="279" t="s">
        <v>881</v>
      </c>
    </row>
    <row r="10001" spans="1:6" x14ac:dyDescent="0.3">
      <c r="A10001" s="264" t="str">
        <f t="shared" si="156"/>
        <v>PewamoMI</v>
      </c>
      <c r="B10001" s="269">
        <v>48873</v>
      </c>
      <c r="C10001" s="270" t="s">
        <v>6842</v>
      </c>
      <c r="D10001" s="270" t="s">
        <v>1567</v>
      </c>
      <c r="E10001" s="277" t="s">
        <v>1593</v>
      </c>
      <c r="F10001" s="279" t="s">
        <v>881</v>
      </c>
    </row>
    <row r="10002" spans="1:6" x14ac:dyDescent="0.3">
      <c r="A10002" s="264" t="str">
        <f t="shared" si="156"/>
        <v>SumnerMI</v>
      </c>
      <c r="B10002" s="269">
        <v>48889</v>
      </c>
      <c r="C10002" s="270" t="s">
        <v>4182</v>
      </c>
      <c r="D10002" s="270" t="s">
        <v>1567</v>
      </c>
      <c r="E10002" s="277" t="s">
        <v>1569</v>
      </c>
      <c r="F10002" s="279" t="s">
        <v>881</v>
      </c>
    </row>
    <row r="10003" spans="1:6" x14ac:dyDescent="0.3">
      <c r="A10003" s="264" t="str">
        <f t="shared" si="156"/>
        <v>AllenMI</v>
      </c>
      <c r="B10003" s="269">
        <v>49227</v>
      </c>
      <c r="C10003" s="270" t="s">
        <v>5644</v>
      </c>
      <c r="D10003" s="270" t="s">
        <v>1567</v>
      </c>
      <c r="E10003" s="277" t="s">
        <v>1588</v>
      </c>
      <c r="F10003" s="279" t="s">
        <v>881</v>
      </c>
    </row>
    <row r="10004" spans="1:6" x14ac:dyDescent="0.3">
      <c r="A10004" s="264" t="str">
        <f t="shared" si="156"/>
        <v>CasnoviaMI</v>
      </c>
      <c r="B10004" s="269">
        <v>49318</v>
      </c>
      <c r="C10004" s="270" t="s">
        <v>6843</v>
      </c>
      <c r="D10004" s="270" t="s">
        <v>1567</v>
      </c>
      <c r="E10004" s="277" t="s">
        <v>1612</v>
      </c>
      <c r="F10004" s="279" t="s">
        <v>881</v>
      </c>
    </row>
    <row r="10005" spans="1:6" x14ac:dyDescent="0.3">
      <c r="A10005" s="264" t="str">
        <f t="shared" si="156"/>
        <v>WaldronMI</v>
      </c>
      <c r="B10005" s="269">
        <v>49288</v>
      </c>
      <c r="C10005" s="270" t="s">
        <v>5428</v>
      </c>
      <c r="D10005" s="270" t="s">
        <v>1567</v>
      </c>
      <c r="E10005" s="277" t="s">
        <v>1588</v>
      </c>
      <c r="F10005" s="279" t="s">
        <v>881</v>
      </c>
    </row>
    <row r="10006" spans="1:6" x14ac:dyDescent="0.3">
      <c r="A10006" s="264" t="str">
        <f t="shared" si="156"/>
        <v>HancockMI</v>
      </c>
      <c r="B10006" s="269">
        <v>49958</v>
      </c>
      <c r="C10006" s="270" t="s">
        <v>4478</v>
      </c>
      <c r="D10006" s="270" t="s">
        <v>1567</v>
      </c>
      <c r="E10006" s="277" t="s">
        <v>1592</v>
      </c>
      <c r="F10006" s="279" t="s">
        <v>881</v>
      </c>
    </row>
    <row r="10007" spans="1:6" x14ac:dyDescent="0.3">
      <c r="A10007" s="264" t="str">
        <f t="shared" si="156"/>
        <v>MuirMI</v>
      </c>
      <c r="B10007" s="269">
        <v>48860</v>
      </c>
      <c r="C10007" s="270" t="s">
        <v>6844</v>
      </c>
      <c r="D10007" s="270" t="s">
        <v>1567</v>
      </c>
      <c r="E10007" s="277" t="s">
        <v>1593</v>
      </c>
      <c r="F10007" s="279" t="s">
        <v>881</v>
      </c>
    </row>
    <row r="10008" spans="1:6" x14ac:dyDescent="0.3">
      <c r="A10008" s="264" t="str">
        <f t="shared" si="156"/>
        <v>North AdamsMI</v>
      </c>
      <c r="B10008" s="269">
        <v>49262</v>
      </c>
      <c r="C10008" s="270" t="s">
        <v>6098</v>
      </c>
      <c r="D10008" s="270" t="s">
        <v>1567</v>
      </c>
      <c r="E10008" s="277" t="s">
        <v>1588</v>
      </c>
      <c r="F10008" s="279" t="s">
        <v>881</v>
      </c>
    </row>
    <row r="10009" spans="1:6" x14ac:dyDescent="0.3">
      <c r="A10009" s="264" t="str">
        <f t="shared" si="156"/>
        <v>BrantMI</v>
      </c>
      <c r="B10009" s="269">
        <v>48614</v>
      </c>
      <c r="C10009" s="270" t="s">
        <v>6845</v>
      </c>
      <c r="D10009" s="270" t="s">
        <v>1567</v>
      </c>
      <c r="E10009" s="277" t="s">
        <v>1618</v>
      </c>
      <c r="F10009" s="279" t="s">
        <v>881</v>
      </c>
    </row>
    <row r="10010" spans="1:6" x14ac:dyDescent="0.3">
      <c r="A10010" s="264" t="str">
        <f t="shared" si="156"/>
        <v>RockMI</v>
      </c>
      <c r="B10010" s="269">
        <v>49880</v>
      </c>
      <c r="C10010" s="270" t="s">
        <v>5673</v>
      </c>
      <c r="D10010" s="270" t="s">
        <v>1567</v>
      </c>
      <c r="E10010" s="277" t="s">
        <v>1582</v>
      </c>
      <c r="F10010" s="279" t="s">
        <v>881</v>
      </c>
    </row>
    <row r="10011" spans="1:6" x14ac:dyDescent="0.3">
      <c r="A10011" s="264" t="str">
        <f t="shared" si="156"/>
        <v>Union PierMI</v>
      </c>
      <c r="B10011" s="269">
        <v>49129</v>
      </c>
      <c r="C10011" s="270" t="s">
        <v>6846</v>
      </c>
      <c r="D10011" s="270" t="s">
        <v>1567</v>
      </c>
      <c r="E10011" s="277" t="s">
        <v>1614</v>
      </c>
      <c r="F10011" s="279" t="s">
        <v>881</v>
      </c>
    </row>
    <row r="10012" spans="1:6" x14ac:dyDescent="0.3">
      <c r="A10012" s="264" t="str">
        <f t="shared" si="156"/>
        <v>QuinnesecMI</v>
      </c>
      <c r="B10012" s="269">
        <v>49876</v>
      </c>
      <c r="C10012" s="270" t="s">
        <v>6847</v>
      </c>
      <c r="D10012" s="270" t="s">
        <v>1567</v>
      </c>
      <c r="E10012" s="277" t="s">
        <v>1595</v>
      </c>
      <c r="F10012" s="279" t="s">
        <v>881</v>
      </c>
    </row>
    <row r="10013" spans="1:6" x14ac:dyDescent="0.3">
      <c r="A10013" s="264" t="str">
        <f t="shared" si="156"/>
        <v>FalmouthMI</v>
      </c>
      <c r="B10013" s="269">
        <v>49632</v>
      </c>
      <c r="C10013" s="270" t="s">
        <v>5708</v>
      </c>
      <c r="D10013" s="270" t="s">
        <v>1567</v>
      </c>
      <c r="E10013" s="277" t="s">
        <v>1578</v>
      </c>
      <c r="F10013" s="279" t="s">
        <v>881</v>
      </c>
    </row>
    <row r="10014" spans="1:6" x14ac:dyDescent="0.3">
      <c r="A10014" s="264" t="str">
        <f t="shared" si="156"/>
        <v>BentleyMI</v>
      </c>
      <c r="B10014" s="269">
        <v>48613</v>
      </c>
      <c r="C10014" s="270" t="s">
        <v>5647</v>
      </c>
      <c r="D10014" s="270" t="s">
        <v>1567</v>
      </c>
      <c r="E10014" s="277" t="s">
        <v>1575</v>
      </c>
      <c r="F10014" s="279" t="s">
        <v>881</v>
      </c>
    </row>
    <row r="10015" spans="1:6" x14ac:dyDescent="0.3">
      <c r="A10015" s="264" t="str">
        <f t="shared" si="156"/>
        <v>Berrien CenterMI</v>
      </c>
      <c r="B10015" s="269">
        <v>49102</v>
      </c>
      <c r="C10015" s="270" t="s">
        <v>6848</v>
      </c>
      <c r="D10015" s="270" t="s">
        <v>1567</v>
      </c>
      <c r="E10015" s="277" t="s">
        <v>1614</v>
      </c>
      <c r="F10015" s="279" t="s">
        <v>881</v>
      </c>
    </row>
    <row r="10016" spans="1:6" x14ac:dyDescent="0.3">
      <c r="A10016" s="264" t="str">
        <f t="shared" si="156"/>
        <v>WetmoreMI</v>
      </c>
      <c r="B10016" s="269">
        <v>49895</v>
      </c>
      <c r="C10016" s="270" t="s">
        <v>6849</v>
      </c>
      <c r="D10016" s="270" t="s">
        <v>1567</v>
      </c>
      <c r="E10016" s="277" t="s">
        <v>1582</v>
      </c>
      <c r="F10016" s="279" t="s">
        <v>881</v>
      </c>
    </row>
    <row r="10017" spans="1:6" x14ac:dyDescent="0.3">
      <c r="A10017" s="264" t="str">
        <f t="shared" si="156"/>
        <v>DafterMI</v>
      </c>
      <c r="B10017" s="269">
        <v>49724</v>
      </c>
      <c r="C10017" s="270" t="s">
        <v>6850</v>
      </c>
      <c r="D10017" s="270" t="s">
        <v>1567</v>
      </c>
      <c r="E10017" s="277" t="s">
        <v>1620</v>
      </c>
      <c r="F10017" s="279" t="s">
        <v>881</v>
      </c>
    </row>
    <row r="10018" spans="1:6" x14ac:dyDescent="0.3">
      <c r="A10018" s="264" t="str">
        <f t="shared" si="156"/>
        <v>CliffordMI</v>
      </c>
      <c r="B10018" s="269">
        <v>48727</v>
      </c>
      <c r="C10018" s="270" t="s">
        <v>6851</v>
      </c>
      <c r="D10018" s="270" t="s">
        <v>1567</v>
      </c>
      <c r="E10018" s="277" t="s">
        <v>924</v>
      </c>
      <c r="F10018" s="279" t="s">
        <v>881</v>
      </c>
    </row>
    <row r="10019" spans="1:6" x14ac:dyDescent="0.3">
      <c r="A10019" s="264" t="str">
        <f t="shared" si="156"/>
        <v>CoralMI</v>
      </c>
      <c r="B10019" s="269">
        <v>49322</v>
      </c>
      <c r="C10019" s="270" t="s">
        <v>6852</v>
      </c>
      <c r="D10019" s="270" t="s">
        <v>1567</v>
      </c>
      <c r="E10019" s="277" t="s">
        <v>1586</v>
      </c>
      <c r="F10019" s="279" t="s">
        <v>881</v>
      </c>
    </row>
    <row r="10020" spans="1:6" x14ac:dyDescent="0.3">
      <c r="A10020" s="264" t="str">
        <f t="shared" si="156"/>
        <v>Dollar BayMI</v>
      </c>
      <c r="B10020" s="269">
        <v>49922</v>
      </c>
      <c r="C10020" s="270" t="s">
        <v>6853</v>
      </c>
      <c r="D10020" s="270" t="s">
        <v>1567</v>
      </c>
      <c r="E10020" s="277" t="s">
        <v>1592</v>
      </c>
      <c r="F10020" s="279" t="s">
        <v>881</v>
      </c>
    </row>
    <row r="10021" spans="1:6" x14ac:dyDescent="0.3">
      <c r="A10021" s="264" t="str">
        <f t="shared" si="156"/>
        <v>PowersMI</v>
      </c>
      <c r="B10021" s="269">
        <v>49874</v>
      </c>
      <c r="C10021" s="270" t="s">
        <v>6854</v>
      </c>
      <c r="D10021" s="270" t="s">
        <v>1567</v>
      </c>
      <c r="E10021" s="277" t="s">
        <v>1603</v>
      </c>
      <c r="F10021" s="279" t="s">
        <v>881</v>
      </c>
    </row>
    <row r="10022" spans="1:6" x14ac:dyDescent="0.3">
      <c r="A10022" s="264" t="str">
        <f t="shared" si="156"/>
        <v>GardenMI</v>
      </c>
      <c r="B10022" s="269">
        <v>49835</v>
      </c>
      <c r="C10022" s="270" t="s">
        <v>6855</v>
      </c>
      <c r="D10022" s="270" t="s">
        <v>1567</v>
      </c>
      <c r="E10022" s="277" t="s">
        <v>1582</v>
      </c>
      <c r="F10022" s="279" t="s">
        <v>881</v>
      </c>
    </row>
    <row r="10023" spans="1:6" x14ac:dyDescent="0.3">
      <c r="A10023" s="264" t="str">
        <f t="shared" si="156"/>
        <v>HermansvilleMI</v>
      </c>
      <c r="B10023" s="269">
        <v>49847</v>
      </c>
      <c r="C10023" s="270" t="s">
        <v>6856</v>
      </c>
      <c r="D10023" s="270" t="s">
        <v>1567</v>
      </c>
      <c r="E10023" s="277" t="s">
        <v>1603</v>
      </c>
      <c r="F10023" s="279" t="s">
        <v>881</v>
      </c>
    </row>
    <row r="10024" spans="1:6" x14ac:dyDescent="0.3">
      <c r="A10024" s="264" t="str">
        <f t="shared" si="156"/>
        <v>HarriettaMI</v>
      </c>
      <c r="B10024" s="269">
        <v>49638</v>
      </c>
      <c r="C10024" s="270" t="s">
        <v>6857</v>
      </c>
      <c r="D10024" s="270" t="s">
        <v>1567</v>
      </c>
      <c r="E10024" s="277" t="s">
        <v>1578</v>
      </c>
      <c r="F10024" s="279" t="s">
        <v>881</v>
      </c>
    </row>
    <row r="10025" spans="1:6" x14ac:dyDescent="0.3">
      <c r="A10025" s="264" t="str">
        <f t="shared" si="156"/>
        <v>PalmyraMI</v>
      </c>
      <c r="B10025" s="269">
        <v>49268</v>
      </c>
      <c r="C10025" s="270" t="s">
        <v>5021</v>
      </c>
      <c r="D10025" s="270" t="s">
        <v>1567</v>
      </c>
      <c r="E10025" s="277" t="s">
        <v>1568</v>
      </c>
      <c r="F10025" s="279" t="s">
        <v>881</v>
      </c>
    </row>
    <row r="10026" spans="1:6" x14ac:dyDescent="0.3">
      <c r="A10026" s="264" t="str">
        <f t="shared" si="156"/>
        <v>CornellMI</v>
      </c>
      <c r="B10026" s="269">
        <v>49818</v>
      </c>
      <c r="C10026" s="270" t="s">
        <v>5057</v>
      </c>
      <c r="D10026" s="270" t="s">
        <v>1567</v>
      </c>
      <c r="E10026" s="277" t="s">
        <v>1582</v>
      </c>
      <c r="F10026" s="279" t="s">
        <v>881</v>
      </c>
    </row>
    <row r="10027" spans="1:6" x14ac:dyDescent="0.3">
      <c r="A10027" s="264" t="str">
        <f t="shared" si="156"/>
        <v>De Tour VillageMI</v>
      </c>
      <c r="B10027" s="269">
        <v>49725</v>
      </c>
      <c r="C10027" s="270" t="s">
        <v>6858</v>
      </c>
      <c r="D10027" s="270" t="s">
        <v>1567</v>
      </c>
      <c r="E10027" s="277" t="s">
        <v>1620</v>
      </c>
      <c r="F10027" s="279" t="s">
        <v>881</v>
      </c>
    </row>
    <row r="10028" spans="1:6" x14ac:dyDescent="0.3">
      <c r="A10028" s="264" t="str">
        <f t="shared" si="156"/>
        <v>South RangeMI</v>
      </c>
      <c r="B10028" s="269">
        <v>49963</v>
      </c>
      <c r="C10028" s="270" t="s">
        <v>6859</v>
      </c>
      <c r="D10028" s="270" t="s">
        <v>1567</v>
      </c>
      <c r="E10028" s="277" t="s">
        <v>1592</v>
      </c>
      <c r="F10028" s="279" t="s">
        <v>881</v>
      </c>
    </row>
    <row r="10029" spans="1:6" x14ac:dyDescent="0.3">
      <c r="A10029" s="264" t="str">
        <f t="shared" si="156"/>
        <v>RigaMI</v>
      </c>
      <c r="B10029" s="269">
        <v>49276</v>
      </c>
      <c r="C10029" s="270" t="s">
        <v>6860</v>
      </c>
      <c r="D10029" s="270" t="s">
        <v>1567</v>
      </c>
      <c r="E10029" s="277" t="s">
        <v>1568</v>
      </c>
      <c r="F10029" s="279" t="s">
        <v>881</v>
      </c>
    </row>
    <row r="10030" spans="1:6" x14ac:dyDescent="0.3">
      <c r="A10030" s="264" t="str">
        <f t="shared" si="156"/>
        <v>BaileyMI</v>
      </c>
      <c r="B10030" s="269">
        <v>49303</v>
      </c>
      <c r="C10030" s="270" t="s">
        <v>3309</v>
      </c>
      <c r="D10030" s="270" t="s">
        <v>1567</v>
      </c>
      <c r="E10030" s="277" t="s">
        <v>1612</v>
      </c>
      <c r="F10030" s="279" t="s">
        <v>881</v>
      </c>
    </row>
    <row r="10031" spans="1:6" x14ac:dyDescent="0.3">
      <c r="A10031" s="264" t="str">
        <f t="shared" si="156"/>
        <v>SidneyMI</v>
      </c>
      <c r="B10031" s="269">
        <v>48885</v>
      </c>
      <c r="C10031" s="270" t="s">
        <v>1995</v>
      </c>
      <c r="D10031" s="270" t="s">
        <v>1567</v>
      </c>
      <c r="E10031" s="277" t="s">
        <v>1586</v>
      </c>
      <c r="F10031" s="279" t="s">
        <v>881</v>
      </c>
    </row>
    <row r="10032" spans="1:6" x14ac:dyDescent="0.3">
      <c r="A10032" s="264" t="str">
        <f t="shared" si="156"/>
        <v>FlintMI</v>
      </c>
      <c r="B10032" s="269">
        <v>48502</v>
      </c>
      <c r="C10032" s="270" t="s">
        <v>1584</v>
      </c>
      <c r="D10032" s="270" t="s">
        <v>1567</v>
      </c>
      <c r="E10032" s="277" t="s">
        <v>1584</v>
      </c>
      <c r="F10032" s="279" t="s">
        <v>881</v>
      </c>
    </row>
    <row r="10033" spans="1:6" x14ac:dyDescent="0.3">
      <c r="A10033" s="264" t="str">
        <f t="shared" si="156"/>
        <v>EckermanMI</v>
      </c>
      <c r="B10033" s="269">
        <v>49728</v>
      </c>
      <c r="C10033" s="270" t="s">
        <v>6861</v>
      </c>
      <c r="D10033" s="270" t="s">
        <v>1567</v>
      </c>
      <c r="E10033" s="277" t="s">
        <v>1620</v>
      </c>
      <c r="F10033" s="279" t="s">
        <v>881</v>
      </c>
    </row>
    <row r="10034" spans="1:6" x14ac:dyDescent="0.3">
      <c r="A10034" s="264" t="str">
        <f t="shared" si="156"/>
        <v>HubbardstonMI</v>
      </c>
      <c r="B10034" s="269">
        <v>48845</v>
      </c>
      <c r="C10034" s="270" t="s">
        <v>6193</v>
      </c>
      <c r="D10034" s="270" t="s">
        <v>1567</v>
      </c>
      <c r="E10034" s="277" t="s">
        <v>1593</v>
      </c>
      <c r="F10034" s="279" t="s">
        <v>881</v>
      </c>
    </row>
    <row r="10035" spans="1:6" x14ac:dyDescent="0.3">
      <c r="A10035" s="264" t="str">
        <f t="shared" si="156"/>
        <v>HubbellMI</v>
      </c>
      <c r="B10035" s="269">
        <v>49934</v>
      </c>
      <c r="C10035" s="270" t="s">
        <v>6862</v>
      </c>
      <c r="D10035" s="270" t="s">
        <v>1567</v>
      </c>
      <c r="E10035" s="277" t="s">
        <v>1592</v>
      </c>
      <c r="F10035" s="279" t="s">
        <v>881</v>
      </c>
    </row>
    <row r="10036" spans="1:6" x14ac:dyDescent="0.3">
      <c r="A10036" s="264" t="str">
        <f t="shared" si="156"/>
        <v>WellsMI</v>
      </c>
      <c r="B10036" s="269">
        <v>49894</v>
      </c>
      <c r="C10036" s="270" t="s">
        <v>6502</v>
      </c>
      <c r="D10036" s="270" t="s">
        <v>1567</v>
      </c>
      <c r="E10036" s="277" t="s">
        <v>1582</v>
      </c>
      <c r="F10036" s="279" t="s">
        <v>881</v>
      </c>
    </row>
    <row r="10037" spans="1:6" x14ac:dyDescent="0.3">
      <c r="A10037" s="264" t="str">
        <f t="shared" si="156"/>
        <v>FelchMI</v>
      </c>
      <c r="B10037" s="269">
        <v>49831</v>
      </c>
      <c r="C10037" s="270" t="s">
        <v>6863</v>
      </c>
      <c r="D10037" s="270" t="s">
        <v>1567</v>
      </c>
      <c r="E10037" s="277" t="s">
        <v>1595</v>
      </c>
      <c r="F10037" s="279" t="s">
        <v>881</v>
      </c>
    </row>
    <row r="10038" spans="1:6" x14ac:dyDescent="0.3">
      <c r="A10038" s="264" t="str">
        <f t="shared" si="156"/>
        <v>JasperMI</v>
      </c>
      <c r="B10038" s="269">
        <v>49248</v>
      </c>
      <c r="C10038" s="270" t="s">
        <v>1134</v>
      </c>
      <c r="D10038" s="270" t="s">
        <v>1567</v>
      </c>
      <c r="E10038" s="277" t="s">
        <v>1568</v>
      </c>
      <c r="F10038" s="279" t="s">
        <v>881</v>
      </c>
    </row>
    <row r="10039" spans="1:6" x14ac:dyDescent="0.3">
      <c r="A10039" s="264" t="str">
        <f t="shared" si="156"/>
        <v>HerronMI</v>
      </c>
      <c r="B10039" s="269">
        <v>49744</v>
      </c>
      <c r="C10039" s="270" t="s">
        <v>6864</v>
      </c>
      <c r="D10039" s="270" t="s">
        <v>1567</v>
      </c>
      <c r="E10039" s="277" t="s">
        <v>1571</v>
      </c>
      <c r="F10039" s="279" t="s">
        <v>881</v>
      </c>
    </row>
    <row r="10040" spans="1:6" x14ac:dyDescent="0.3">
      <c r="A10040" s="264" t="str">
        <f t="shared" si="156"/>
        <v>GeneseeMI</v>
      </c>
      <c r="B10040" s="269">
        <v>48437</v>
      </c>
      <c r="C10040" s="270" t="s">
        <v>4593</v>
      </c>
      <c r="D10040" s="270" t="s">
        <v>1567</v>
      </c>
      <c r="E10040" s="277" t="s">
        <v>1584</v>
      </c>
      <c r="F10040" s="279" t="s">
        <v>881</v>
      </c>
    </row>
    <row r="10041" spans="1:6" x14ac:dyDescent="0.3">
      <c r="A10041" s="264" t="str">
        <f t="shared" si="156"/>
        <v>FultonMI</v>
      </c>
      <c r="B10041" s="269">
        <v>49052</v>
      </c>
      <c r="C10041" s="270" t="s">
        <v>1987</v>
      </c>
      <c r="D10041" s="270" t="s">
        <v>1567</v>
      </c>
      <c r="E10041" s="277" t="s">
        <v>1598</v>
      </c>
      <c r="F10041" s="279" t="s">
        <v>881</v>
      </c>
    </row>
    <row r="10042" spans="1:6" x14ac:dyDescent="0.3">
      <c r="A10042" s="264" t="str">
        <f t="shared" si="156"/>
        <v>MiddletonMI</v>
      </c>
      <c r="B10042" s="269">
        <v>48856</v>
      </c>
      <c r="C10042" s="270" t="s">
        <v>4550</v>
      </c>
      <c r="D10042" s="270" t="s">
        <v>1567</v>
      </c>
      <c r="E10042" s="277" t="s">
        <v>1569</v>
      </c>
      <c r="F10042" s="279" t="s">
        <v>881</v>
      </c>
    </row>
    <row r="10043" spans="1:6" x14ac:dyDescent="0.3">
      <c r="A10043" s="264" t="str">
        <f t="shared" si="156"/>
        <v>MadisonMI</v>
      </c>
      <c r="B10043" s="269">
        <v>49279</v>
      </c>
      <c r="C10043" s="270" t="s">
        <v>956</v>
      </c>
      <c r="D10043" s="270" t="s">
        <v>1567</v>
      </c>
      <c r="E10043" s="277" t="s">
        <v>1568</v>
      </c>
      <c r="F10043" s="279" t="s">
        <v>881</v>
      </c>
    </row>
    <row r="10044" spans="1:6" x14ac:dyDescent="0.3">
      <c r="A10044" s="264" t="str">
        <f t="shared" si="156"/>
        <v>BoonMI</v>
      </c>
      <c r="B10044" s="269">
        <v>49618</v>
      </c>
      <c r="C10044" s="270" t="s">
        <v>6865</v>
      </c>
      <c r="D10044" s="270" t="s">
        <v>1567</v>
      </c>
      <c r="E10044" s="277" t="s">
        <v>1578</v>
      </c>
      <c r="F10044" s="279" t="s">
        <v>881</v>
      </c>
    </row>
    <row r="10045" spans="1:6" x14ac:dyDescent="0.3">
      <c r="A10045" s="264" t="str">
        <f t="shared" si="156"/>
        <v>BannisterMI</v>
      </c>
      <c r="B10045" s="269">
        <v>48807</v>
      </c>
      <c r="C10045" s="270" t="s">
        <v>6866</v>
      </c>
      <c r="D10045" s="270" t="s">
        <v>1567</v>
      </c>
      <c r="E10045" s="277" t="s">
        <v>1569</v>
      </c>
      <c r="F10045" s="279" t="s">
        <v>881</v>
      </c>
    </row>
    <row r="10046" spans="1:6" x14ac:dyDescent="0.3">
      <c r="A10046" s="264" t="str">
        <f t="shared" si="156"/>
        <v>HendersonMI</v>
      </c>
      <c r="B10046" s="269">
        <v>48841</v>
      </c>
      <c r="C10046" s="270" t="s">
        <v>1749</v>
      </c>
      <c r="D10046" s="270" t="s">
        <v>1567</v>
      </c>
      <c r="E10046" s="277" t="s">
        <v>1616</v>
      </c>
      <c r="F10046" s="279" t="s">
        <v>881</v>
      </c>
    </row>
    <row r="10047" spans="1:6" x14ac:dyDescent="0.3">
      <c r="A10047" s="264" t="str">
        <f t="shared" si="156"/>
        <v>Dollar BayMI</v>
      </c>
      <c r="B10047" s="269">
        <v>49965</v>
      </c>
      <c r="C10047" s="270" t="s">
        <v>6853</v>
      </c>
      <c r="D10047" s="270" t="s">
        <v>1567</v>
      </c>
      <c r="E10047" s="277" t="s">
        <v>1592</v>
      </c>
      <c r="F10047" s="279" t="s">
        <v>881</v>
      </c>
    </row>
    <row r="10048" spans="1:6" x14ac:dyDescent="0.3">
      <c r="A10048" s="264" t="str">
        <f t="shared" si="156"/>
        <v>BarbeauMI</v>
      </c>
      <c r="B10048" s="269">
        <v>49710</v>
      </c>
      <c r="C10048" s="270" t="s">
        <v>6867</v>
      </c>
      <c r="D10048" s="270" t="s">
        <v>1567</v>
      </c>
      <c r="E10048" s="277" t="s">
        <v>1620</v>
      </c>
      <c r="F10048" s="279" t="s">
        <v>881</v>
      </c>
    </row>
    <row r="10049" spans="1:6" x14ac:dyDescent="0.3">
      <c r="A10049" s="264" t="str">
        <f t="shared" si="156"/>
        <v>ParadiseMI</v>
      </c>
      <c r="B10049" s="269">
        <v>49768</v>
      </c>
      <c r="C10049" s="270" t="s">
        <v>2996</v>
      </c>
      <c r="D10049" s="270" t="s">
        <v>1567</v>
      </c>
      <c r="E10049" s="277" t="s">
        <v>1620</v>
      </c>
      <c r="F10049" s="279" t="s">
        <v>881</v>
      </c>
    </row>
    <row r="10050" spans="1:6" x14ac:dyDescent="0.3">
      <c r="A10050" s="264" t="str">
        <f t="shared" si="156"/>
        <v>GoetzvilleMI</v>
      </c>
      <c r="B10050" s="269">
        <v>49736</v>
      </c>
      <c r="C10050" s="270" t="s">
        <v>6868</v>
      </c>
      <c r="D10050" s="270" t="s">
        <v>1567</v>
      </c>
      <c r="E10050" s="277" t="s">
        <v>1620</v>
      </c>
      <c r="F10050" s="279" t="s">
        <v>881</v>
      </c>
    </row>
    <row r="10051" spans="1:6" x14ac:dyDescent="0.3">
      <c r="A10051" s="264" t="str">
        <f t="shared" si="156"/>
        <v>VernonMI</v>
      </c>
      <c r="B10051" s="269">
        <v>48476</v>
      </c>
      <c r="C10051" s="270" t="s">
        <v>2274</v>
      </c>
      <c r="D10051" s="270" t="s">
        <v>1567</v>
      </c>
      <c r="E10051" s="277" t="s">
        <v>1616</v>
      </c>
      <c r="F10051" s="279" t="s">
        <v>881</v>
      </c>
    </row>
    <row r="10052" spans="1:6" x14ac:dyDescent="0.3">
      <c r="A10052" s="264" t="str">
        <f t="shared" ref="A10052:A10115" si="157">CONCATENATE(C10052,D10052)</f>
        <v>LeonidasMI</v>
      </c>
      <c r="B10052" s="269">
        <v>49066</v>
      </c>
      <c r="C10052" s="270" t="s">
        <v>6869</v>
      </c>
      <c r="D10052" s="270" t="s">
        <v>1567</v>
      </c>
      <c r="E10052" s="277" t="s">
        <v>1623</v>
      </c>
      <c r="F10052" s="279" t="s">
        <v>881</v>
      </c>
    </row>
    <row r="10053" spans="1:6" x14ac:dyDescent="0.3">
      <c r="A10053" s="264" t="str">
        <f t="shared" si="157"/>
        <v>Rapid RiverMI</v>
      </c>
      <c r="B10053" s="269">
        <v>49817</v>
      </c>
      <c r="C10053" s="270" t="s">
        <v>6736</v>
      </c>
      <c r="D10053" s="270" t="s">
        <v>1567</v>
      </c>
      <c r="E10053" s="277" t="s">
        <v>1582</v>
      </c>
      <c r="F10053" s="279" t="s">
        <v>881</v>
      </c>
    </row>
    <row r="10054" spans="1:6" x14ac:dyDescent="0.3">
      <c r="A10054" s="264" t="str">
        <f t="shared" si="157"/>
        <v>PinckneyMI</v>
      </c>
      <c r="B10054" s="269">
        <v>48143</v>
      </c>
      <c r="C10054" s="270" t="s">
        <v>6623</v>
      </c>
      <c r="D10054" s="270" t="s">
        <v>1567</v>
      </c>
      <c r="E10054" s="277" t="s">
        <v>924</v>
      </c>
      <c r="F10054" s="279" t="s">
        <v>881</v>
      </c>
    </row>
    <row r="10055" spans="1:6" x14ac:dyDescent="0.3">
      <c r="A10055" s="264" t="str">
        <f t="shared" si="157"/>
        <v>Whitmore LakeMI</v>
      </c>
      <c r="B10055" s="269">
        <v>48139</v>
      </c>
      <c r="C10055" s="270" t="s">
        <v>6646</v>
      </c>
      <c r="D10055" s="270" t="s">
        <v>1567</v>
      </c>
      <c r="E10055" s="277" t="s">
        <v>1573</v>
      </c>
      <c r="F10055" s="279" t="s">
        <v>881</v>
      </c>
    </row>
    <row r="10056" spans="1:6" x14ac:dyDescent="0.3">
      <c r="A10056" s="264" t="str">
        <f t="shared" si="157"/>
        <v>Lake CityMI</v>
      </c>
      <c r="B10056" s="269">
        <v>49667</v>
      </c>
      <c r="C10056" s="270" t="s">
        <v>1114</v>
      </c>
      <c r="D10056" s="270" t="s">
        <v>1567</v>
      </c>
      <c r="E10056" s="277" t="s">
        <v>1578</v>
      </c>
      <c r="F10056" s="279" t="s">
        <v>881</v>
      </c>
    </row>
    <row r="10057" spans="1:6" x14ac:dyDescent="0.3">
      <c r="A10057" s="264" t="str">
        <f t="shared" si="157"/>
        <v>ChanningMI</v>
      </c>
      <c r="B10057" s="269">
        <v>49815</v>
      </c>
      <c r="C10057" s="270" t="s">
        <v>6870</v>
      </c>
      <c r="D10057" s="270" t="s">
        <v>1567</v>
      </c>
      <c r="E10057" s="277" t="s">
        <v>1595</v>
      </c>
      <c r="F10057" s="279" t="s">
        <v>881</v>
      </c>
    </row>
    <row r="10058" spans="1:6" x14ac:dyDescent="0.3">
      <c r="A10058" s="264" t="str">
        <f t="shared" si="157"/>
        <v>NapoleonMI</v>
      </c>
      <c r="B10058" s="269">
        <v>49261</v>
      </c>
      <c r="C10058" s="270" t="s">
        <v>6871</v>
      </c>
      <c r="D10058" s="270" t="s">
        <v>1567</v>
      </c>
      <c r="E10058" s="277" t="s">
        <v>1273</v>
      </c>
      <c r="F10058" s="279" t="s">
        <v>881</v>
      </c>
    </row>
    <row r="10059" spans="1:6" x14ac:dyDescent="0.3">
      <c r="A10059" s="264" t="str">
        <f t="shared" si="157"/>
        <v>SaginawMI</v>
      </c>
      <c r="B10059" s="269">
        <v>48724</v>
      </c>
      <c r="C10059" s="270" t="s">
        <v>1618</v>
      </c>
      <c r="D10059" s="270" t="s">
        <v>1567</v>
      </c>
      <c r="E10059" s="277" t="s">
        <v>1618</v>
      </c>
      <c r="F10059" s="279" t="s">
        <v>881</v>
      </c>
    </row>
    <row r="10060" spans="1:6" x14ac:dyDescent="0.3">
      <c r="A10060" s="264" t="str">
        <f t="shared" si="157"/>
        <v>KinrossMI</v>
      </c>
      <c r="B10060" s="269">
        <v>49752</v>
      </c>
      <c r="C10060" s="270" t="s">
        <v>6872</v>
      </c>
      <c r="D10060" s="270" t="s">
        <v>1567</v>
      </c>
      <c r="E10060" s="277" t="s">
        <v>1620</v>
      </c>
      <c r="F10060" s="279" t="s">
        <v>881</v>
      </c>
    </row>
    <row r="10061" spans="1:6" x14ac:dyDescent="0.3">
      <c r="A10061" s="264" t="str">
        <f t="shared" si="157"/>
        <v>Somerset CenterMI</v>
      </c>
      <c r="B10061" s="269">
        <v>49282</v>
      </c>
      <c r="C10061" s="270" t="s">
        <v>6873</v>
      </c>
      <c r="D10061" s="270" t="s">
        <v>1567</v>
      </c>
      <c r="E10061" s="277" t="s">
        <v>1588</v>
      </c>
      <c r="F10061" s="279" t="s">
        <v>881</v>
      </c>
    </row>
    <row r="10062" spans="1:6" x14ac:dyDescent="0.3">
      <c r="A10062" s="264" t="str">
        <f t="shared" si="157"/>
        <v>NegauneeMI</v>
      </c>
      <c r="B10062" s="269">
        <v>49871</v>
      </c>
      <c r="C10062" s="270" t="s">
        <v>6678</v>
      </c>
      <c r="D10062" s="270" t="s">
        <v>1567</v>
      </c>
      <c r="E10062" s="277" t="s">
        <v>1605</v>
      </c>
      <c r="F10062" s="279" t="s">
        <v>881</v>
      </c>
    </row>
    <row r="10063" spans="1:6" x14ac:dyDescent="0.3">
      <c r="A10063" s="264" t="str">
        <f t="shared" si="157"/>
        <v>HarbertMI</v>
      </c>
      <c r="B10063" s="269">
        <v>49115</v>
      </c>
      <c r="C10063" s="270" t="s">
        <v>6874</v>
      </c>
      <c r="D10063" s="270" t="s">
        <v>1567</v>
      </c>
      <c r="E10063" s="277" t="s">
        <v>1614</v>
      </c>
      <c r="F10063" s="279" t="s">
        <v>881</v>
      </c>
    </row>
    <row r="10064" spans="1:6" x14ac:dyDescent="0.3">
      <c r="A10064" s="264" t="str">
        <f t="shared" si="157"/>
        <v>AllouezMI</v>
      </c>
      <c r="B10064" s="269">
        <v>49805</v>
      </c>
      <c r="C10064" s="270" t="s">
        <v>6875</v>
      </c>
      <c r="D10064" s="270" t="s">
        <v>1567</v>
      </c>
      <c r="E10064" s="277" t="s">
        <v>1592</v>
      </c>
      <c r="F10064" s="279" t="s">
        <v>881</v>
      </c>
    </row>
    <row r="10065" spans="1:6" x14ac:dyDescent="0.3">
      <c r="A10065" s="264" t="str">
        <f t="shared" si="157"/>
        <v>Bark RiverMI</v>
      </c>
      <c r="B10065" s="269">
        <v>49834</v>
      </c>
      <c r="C10065" s="270" t="s">
        <v>6760</v>
      </c>
      <c r="D10065" s="270" t="s">
        <v>1567</v>
      </c>
      <c r="E10065" s="277" t="s">
        <v>1582</v>
      </c>
      <c r="F10065" s="279" t="s">
        <v>881</v>
      </c>
    </row>
    <row r="10066" spans="1:6" x14ac:dyDescent="0.3">
      <c r="A10066" s="264" t="str">
        <f t="shared" si="157"/>
        <v>FelchMI</v>
      </c>
      <c r="B10066" s="269">
        <v>49833</v>
      </c>
      <c r="C10066" s="270" t="s">
        <v>6863</v>
      </c>
      <c r="D10066" s="270" t="s">
        <v>1567</v>
      </c>
      <c r="E10066" s="277" t="s">
        <v>1595</v>
      </c>
      <c r="F10066" s="279" t="s">
        <v>881</v>
      </c>
    </row>
    <row r="10067" spans="1:6" x14ac:dyDescent="0.3">
      <c r="A10067" s="264" t="str">
        <f t="shared" si="157"/>
        <v>Atlantic MineMI</v>
      </c>
      <c r="B10067" s="269">
        <v>49955</v>
      </c>
      <c r="C10067" s="270" t="s">
        <v>6826</v>
      </c>
      <c r="D10067" s="270" t="s">
        <v>1567</v>
      </c>
      <c r="E10067" s="277" t="s">
        <v>1592</v>
      </c>
      <c r="F10067" s="279" t="s">
        <v>881</v>
      </c>
    </row>
    <row r="10068" spans="1:6" x14ac:dyDescent="0.3">
      <c r="A10068" s="264" t="str">
        <f t="shared" si="157"/>
        <v>HollandMI</v>
      </c>
      <c r="B10068" s="269">
        <v>49434</v>
      </c>
      <c r="C10068" s="270" t="s">
        <v>1590</v>
      </c>
      <c r="D10068" s="270" t="s">
        <v>1567</v>
      </c>
      <c r="E10068" s="277" t="s">
        <v>1586</v>
      </c>
      <c r="F10068" s="279" t="s">
        <v>881</v>
      </c>
    </row>
    <row r="10069" spans="1:6" x14ac:dyDescent="0.3">
      <c r="A10069" s="264" t="str">
        <f t="shared" si="157"/>
        <v>LakesideMI</v>
      </c>
      <c r="B10069" s="269">
        <v>49116</v>
      </c>
      <c r="C10069" s="270" t="s">
        <v>2351</v>
      </c>
      <c r="D10069" s="270" t="s">
        <v>1567</v>
      </c>
      <c r="E10069" s="277" t="s">
        <v>1614</v>
      </c>
      <c r="F10069" s="279" t="s">
        <v>881</v>
      </c>
    </row>
    <row r="10070" spans="1:6" x14ac:dyDescent="0.3">
      <c r="A10070" s="264" t="str">
        <f t="shared" si="157"/>
        <v>SpaldingMI</v>
      </c>
      <c r="B10070" s="269">
        <v>49886</v>
      </c>
      <c r="C10070" s="270" t="s">
        <v>6876</v>
      </c>
      <c r="D10070" s="270" t="s">
        <v>1567</v>
      </c>
      <c r="E10070" s="277" t="s">
        <v>1603</v>
      </c>
      <c r="F10070" s="279" t="s">
        <v>881</v>
      </c>
    </row>
    <row r="10071" spans="1:6" x14ac:dyDescent="0.3">
      <c r="A10071" s="264" t="str">
        <f t="shared" si="157"/>
        <v>Trout LakeMI</v>
      </c>
      <c r="B10071" s="269">
        <v>49793</v>
      </c>
      <c r="C10071" s="270" t="s">
        <v>6877</v>
      </c>
      <c r="D10071" s="270" t="s">
        <v>1567</v>
      </c>
      <c r="E10071" s="277" t="s">
        <v>1620</v>
      </c>
      <c r="F10071" s="279" t="s">
        <v>881</v>
      </c>
    </row>
    <row r="10072" spans="1:6" x14ac:dyDescent="0.3">
      <c r="A10072" s="264" t="str">
        <f t="shared" si="157"/>
        <v>Chippewa LakeMI</v>
      </c>
      <c r="B10072" s="269">
        <v>49320</v>
      </c>
      <c r="C10072" s="270" t="s">
        <v>6878</v>
      </c>
      <c r="D10072" s="270" t="s">
        <v>1567</v>
      </c>
      <c r="E10072" s="277" t="s">
        <v>1577</v>
      </c>
      <c r="F10072" s="279" t="s">
        <v>881</v>
      </c>
    </row>
    <row r="10073" spans="1:6" x14ac:dyDescent="0.3">
      <c r="A10073" s="264" t="str">
        <f t="shared" si="157"/>
        <v>SagolaMI</v>
      </c>
      <c r="B10073" s="269">
        <v>49881</v>
      </c>
      <c r="C10073" s="270" t="s">
        <v>6879</v>
      </c>
      <c r="D10073" s="270" t="s">
        <v>1567</v>
      </c>
      <c r="E10073" s="277" t="s">
        <v>1595</v>
      </c>
      <c r="F10073" s="279" t="s">
        <v>881</v>
      </c>
    </row>
    <row r="10074" spans="1:6" x14ac:dyDescent="0.3">
      <c r="A10074" s="264" t="str">
        <f t="shared" si="157"/>
        <v>AhmeekMI</v>
      </c>
      <c r="B10074" s="269">
        <v>49901</v>
      </c>
      <c r="C10074" s="270" t="s">
        <v>6880</v>
      </c>
      <c r="D10074" s="270" t="s">
        <v>1567</v>
      </c>
      <c r="E10074" s="277" t="s">
        <v>1592</v>
      </c>
      <c r="F10074" s="279" t="s">
        <v>881</v>
      </c>
    </row>
    <row r="10075" spans="1:6" x14ac:dyDescent="0.3">
      <c r="A10075" s="264" t="str">
        <f t="shared" si="157"/>
        <v>NorthportMI</v>
      </c>
      <c r="B10075" s="269">
        <v>49674</v>
      </c>
      <c r="C10075" s="270" t="s">
        <v>1080</v>
      </c>
      <c r="D10075" s="270" t="s">
        <v>1567</v>
      </c>
      <c r="E10075" s="277" t="s">
        <v>1625</v>
      </c>
      <c r="F10075" s="279" t="s">
        <v>881</v>
      </c>
    </row>
    <row r="10076" spans="1:6" x14ac:dyDescent="0.3">
      <c r="A10076" s="264" t="str">
        <f t="shared" si="157"/>
        <v>ElbertaMI</v>
      </c>
      <c r="B10076" s="269">
        <v>49628</v>
      </c>
      <c r="C10076" s="270" t="s">
        <v>1232</v>
      </c>
      <c r="D10076" s="270" t="s">
        <v>1567</v>
      </c>
      <c r="E10076" s="277" t="s">
        <v>1625</v>
      </c>
      <c r="F10076" s="279" t="s">
        <v>881</v>
      </c>
    </row>
    <row r="10077" spans="1:6" x14ac:dyDescent="0.3">
      <c r="A10077" s="264" t="str">
        <f t="shared" si="157"/>
        <v>PortageMI</v>
      </c>
      <c r="B10077" s="269">
        <v>49921</v>
      </c>
      <c r="C10077" s="270" t="s">
        <v>5280</v>
      </c>
      <c r="D10077" s="270" t="s">
        <v>1567</v>
      </c>
      <c r="E10077" s="277" t="s">
        <v>1592</v>
      </c>
      <c r="F10077" s="279" t="s">
        <v>881</v>
      </c>
    </row>
    <row r="10078" spans="1:6" x14ac:dyDescent="0.3">
      <c r="A10078" s="264" t="str">
        <f t="shared" si="157"/>
        <v>MetamoraMI</v>
      </c>
      <c r="B10078" s="269">
        <v>48440</v>
      </c>
      <c r="C10078" s="270" t="s">
        <v>4803</v>
      </c>
      <c r="D10078" s="270" t="s">
        <v>1567</v>
      </c>
      <c r="E10078" s="277" t="s">
        <v>924</v>
      </c>
      <c r="F10078" s="279" t="s">
        <v>881</v>
      </c>
    </row>
    <row r="10079" spans="1:6" x14ac:dyDescent="0.3">
      <c r="A10079" s="264" t="str">
        <f t="shared" si="157"/>
        <v>GoodrichMI</v>
      </c>
      <c r="B10079" s="269">
        <v>48411</v>
      </c>
      <c r="C10079" s="270" t="s">
        <v>6706</v>
      </c>
      <c r="D10079" s="270" t="s">
        <v>1567</v>
      </c>
      <c r="E10079" s="277" t="s">
        <v>1584</v>
      </c>
      <c r="F10079" s="279" t="s">
        <v>881</v>
      </c>
    </row>
    <row r="10080" spans="1:6" x14ac:dyDescent="0.3">
      <c r="A10080" s="264" t="str">
        <f t="shared" si="157"/>
        <v>FountainMI</v>
      </c>
      <c r="B10080" s="269">
        <v>49458</v>
      </c>
      <c r="C10080" s="270" t="s">
        <v>3284</v>
      </c>
      <c r="D10080" s="270" t="s">
        <v>1567</v>
      </c>
      <c r="E10080" s="277" t="s">
        <v>1601</v>
      </c>
      <c r="F10080" s="279" t="s">
        <v>881</v>
      </c>
    </row>
    <row r="10081" spans="1:6" x14ac:dyDescent="0.3">
      <c r="A10081" s="264" t="str">
        <f t="shared" si="157"/>
        <v>CalumetMI</v>
      </c>
      <c r="B10081" s="269">
        <v>49917</v>
      </c>
      <c r="C10081" s="270" t="s">
        <v>6676</v>
      </c>
      <c r="D10081" s="270" t="s">
        <v>1567</v>
      </c>
      <c r="E10081" s="277" t="s">
        <v>1592</v>
      </c>
      <c r="F10081" s="279" t="s">
        <v>881</v>
      </c>
    </row>
    <row r="10082" spans="1:6" x14ac:dyDescent="0.3">
      <c r="A10082" s="264" t="str">
        <f t="shared" si="157"/>
        <v>WaylandMI</v>
      </c>
      <c r="B10082" s="269">
        <v>49335</v>
      </c>
      <c r="C10082" s="270" t="s">
        <v>6124</v>
      </c>
      <c r="D10082" s="270" t="s">
        <v>1567</v>
      </c>
      <c r="E10082" s="277" t="s">
        <v>1590</v>
      </c>
      <c r="F10082" s="279" t="s">
        <v>881</v>
      </c>
    </row>
    <row r="10083" spans="1:6" x14ac:dyDescent="0.3">
      <c r="A10083" s="264" t="str">
        <f t="shared" si="157"/>
        <v>Copper HarborMI</v>
      </c>
      <c r="B10083" s="269">
        <v>49918</v>
      </c>
      <c r="C10083" s="270" t="s">
        <v>6881</v>
      </c>
      <c r="D10083" s="270" t="s">
        <v>1567</v>
      </c>
      <c r="E10083" s="277" t="s">
        <v>1592</v>
      </c>
      <c r="F10083" s="279" t="s">
        <v>881</v>
      </c>
    </row>
    <row r="10084" spans="1:6" x14ac:dyDescent="0.3">
      <c r="A10084" s="264" t="str">
        <f t="shared" si="157"/>
        <v>SturgisMI</v>
      </c>
      <c r="B10084" s="269">
        <v>49075</v>
      </c>
      <c r="C10084" s="270" t="s">
        <v>1623</v>
      </c>
      <c r="D10084" s="270" t="s">
        <v>1567</v>
      </c>
      <c r="E10084" s="277" t="s">
        <v>1623</v>
      </c>
      <c r="F10084" s="279" t="s">
        <v>881</v>
      </c>
    </row>
    <row r="10085" spans="1:6" x14ac:dyDescent="0.3">
      <c r="A10085" s="264" t="str">
        <f t="shared" si="157"/>
        <v>Mount PleasantMI</v>
      </c>
      <c r="B10085" s="269">
        <v>48896</v>
      </c>
      <c r="C10085" s="270" t="s">
        <v>1610</v>
      </c>
      <c r="D10085" s="270" t="s">
        <v>1567</v>
      </c>
      <c r="E10085" s="277" t="s">
        <v>1610</v>
      </c>
      <c r="F10085" s="279" t="s">
        <v>881</v>
      </c>
    </row>
    <row r="10086" spans="1:6" x14ac:dyDescent="0.3">
      <c r="A10086" s="264" t="str">
        <f t="shared" si="157"/>
        <v>TemperanceMI</v>
      </c>
      <c r="B10086" s="269">
        <v>48177</v>
      </c>
      <c r="C10086" s="270" t="s">
        <v>6618</v>
      </c>
      <c r="D10086" s="270" t="s">
        <v>1567</v>
      </c>
      <c r="E10086" s="277" t="s">
        <v>1514</v>
      </c>
      <c r="F10086" s="279" t="s">
        <v>881</v>
      </c>
    </row>
    <row r="10087" spans="1:6" x14ac:dyDescent="0.3">
      <c r="A10087" s="264" t="str">
        <f t="shared" si="157"/>
        <v>PerronvilleMI</v>
      </c>
      <c r="B10087" s="269">
        <v>49873</v>
      </c>
      <c r="C10087" s="270" t="s">
        <v>6882</v>
      </c>
      <c r="D10087" s="270" t="s">
        <v>1567</v>
      </c>
      <c r="E10087" s="277" t="s">
        <v>1603</v>
      </c>
      <c r="F10087" s="279" t="s">
        <v>881</v>
      </c>
    </row>
    <row r="10088" spans="1:6" x14ac:dyDescent="0.3">
      <c r="A10088" s="264" t="str">
        <f t="shared" si="157"/>
        <v>HowellMI</v>
      </c>
      <c r="B10088" s="269">
        <v>48816</v>
      </c>
      <c r="C10088" s="270" t="s">
        <v>6575</v>
      </c>
      <c r="D10088" s="270" t="s">
        <v>1567</v>
      </c>
      <c r="E10088" s="277" t="s">
        <v>924</v>
      </c>
      <c r="F10088" s="279" t="s">
        <v>881</v>
      </c>
    </row>
    <row r="10089" spans="1:6" x14ac:dyDescent="0.3">
      <c r="A10089" s="264" t="str">
        <f t="shared" si="157"/>
        <v>AugustaMI</v>
      </c>
      <c r="B10089" s="269">
        <v>48190</v>
      </c>
      <c r="C10089" s="270" t="s">
        <v>3960</v>
      </c>
      <c r="D10089" s="270" t="s">
        <v>1567</v>
      </c>
      <c r="E10089" s="277" t="s">
        <v>1573</v>
      </c>
      <c r="F10089" s="279" t="s">
        <v>881</v>
      </c>
    </row>
    <row r="10090" spans="1:6" x14ac:dyDescent="0.3">
      <c r="A10090" s="264" t="str">
        <f t="shared" si="157"/>
        <v>PerryMI</v>
      </c>
      <c r="B10090" s="269">
        <v>48882</v>
      </c>
      <c r="C10090" s="270" t="s">
        <v>2004</v>
      </c>
      <c r="D10090" s="270" t="s">
        <v>1567</v>
      </c>
      <c r="E10090" s="277" t="s">
        <v>1616</v>
      </c>
      <c r="F10090" s="279" t="s">
        <v>881</v>
      </c>
    </row>
    <row r="10091" spans="1:6" x14ac:dyDescent="0.3">
      <c r="A10091" s="264" t="str">
        <f t="shared" si="157"/>
        <v>JonesvilleMI</v>
      </c>
      <c r="B10091" s="269">
        <v>49258</v>
      </c>
      <c r="C10091" s="270" t="s">
        <v>5535</v>
      </c>
      <c r="D10091" s="270" t="s">
        <v>1567</v>
      </c>
      <c r="E10091" s="277" t="s">
        <v>1588</v>
      </c>
      <c r="F10091" s="279" t="s">
        <v>881</v>
      </c>
    </row>
    <row r="10092" spans="1:6" x14ac:dyDescent="0.3">
      <c r="A10092" s="264" t="str">
        <f t="shared" si="157"/>
        <v>LorettoMI</v>
      </c>
      <c r="B10092" s="269">
        <v>49852</v>
      </c>
      <c r="C10092" s="270" t="s">
        <v>6883</v>
      </c>
      <c r="D10092" s="270" t="s">
        <v>1567</v>
      </c>
      <c r="E10092" s="277" t="s">
        <v>1595</v>
      </c>
      <c r="F10092" s="279" t="s">
        <v>881</v>
      </c>
    </row>
    <row r="10093" spans="1:6" x14ac:dyDescent="0.3">
      <c r="A10093" s="264" t="str">
        <f t="shared" si="157"/>
        <v>DorrMI</v>
      </c>
      <c r="B10093" s="269">
        <v>49314</v>
      </c>
      <c r="C10093" s="270" t="s">
        <v>6677</v>
      </c>
      <c r="D10093" s="270" t="s">
        <v>1567</v>
      </c>
      <c r="E10093" s="277" t="s">
        <v>1590</v>
      </c>
      <c r="F10093" s="279" t="s">
        <v>881</v>
      </c>
    </row>
    <row r="10094" spans="1:6" x14ac:dyDescent="0.3">
      <c r="A10094" s="264" t="str">
        <f t="shared" si="157"/>
        <v>HillsdaleMI</v>
      </c>
      <c r="B10094" s="269">
        <v>49239</v>
      </c>
      <c r="C10094" s="270" t="s">
        <v>1588</v>
      </c>
      <c r="D10094" s="270" t="s">
        <v>1567</v>
      </c>
      <c r="E10094" s="277" t="s">
        <v>1588</v>
      </c>
      <c r="F10094" s="279" t="s">
        <v>881</v>
      </c>
    </row>
    <row r="10095" spans="1:6" x14ac:dyDescent="0.3">
      <c r="A10095" s="264" t="str">
        <f t="shared" si="157"/>
        <v>DeltonMI</v>
      </c>
      <c r="B10095" s="269">
        <v>49035</v>
      </c>
      <c r="C10095" s="270" t="s">
        <v>6689</v>
      </c>
      <c r="D10095" s="270" t="s">
        <v>1567</v>
      </c>
      <c r="E10095" s="277" t="s">
        <v>1586</v>
      </c>
      <c r="F10095" s="279" t="s">
        <v>881</v>
      </c>
    </row>
    <row r="10096" spans="1:6" x14ac:dyDescent="0.3">
      <c r="A10096" s="264" t="str">
        <f t="shared" si="157"/>
        <v>FelchMI</v>
      </c>
      <c r="B10096" s="269">
        <v>49877</v>
      </c>
      <c r="C10096" s="270" t="s">
        <v>6863</v>
      </c>
      <c r="D10096" s="270" t="s">
        <v>1567</v>
      </c>
      <c r="E10096" s="277" t="s">
        <v>1595</v>
      </c>
      <c r="F10096" s="279" t="s">
        <v>881</v>
      </c>
    </row>
    <row r="10097" spans="1:6" x14ac:dyDescent="0.3">
      <c r="A10097" s="264" t="str">
        <f t="shared" si="157"/>
        <v>ElsieMI</v>
      </c>
      <c r="B10097" s="269">
        <v>48833</v>
      </c>
      <c r="C10097" s="270" t="s">
        <v>6768</v>
      </c>
      <c r="D10097" s="270" t="s">
        <v>1567</v>
      </c>
      <c r="E10097" s="277" t="s">
        <v>1599</v>
      </c>
      <c r="F10097" s="279" t="s">
        <v>881</v>
      </c>
    </row>
    <row r="10098" spans="1:6" x14ac:dyDescent="0.3">
      <c r="A10098" s="264" t="str">
        <f t="shared" si="157"/>
        <v>ShelbyvilleMI</v>
      </c>
      <c r="B10098" s="269">
        <v>49311</v>
      </c>
      <c r="C10098" s="270" t="s">
        <v>2207</v>
      </c>
      <c r="D10098" s="270" t="s">
        <v>1567</v>
      </c>
      <c r="E10098" s="277" t="s">
        <v>1590</v>
      </c>
      <c r="F10098" s="279" t="s">
        <v>881</v>
      </c>
    </row>
    <row r="10099" spans="1:6" x14ac:dyDescent="0.3">
      <c r="A10099" s="264" t="str">
        <f t="shared" si="157"/>
        <v>RockMI</v>
      </c>
      <c r="B10099" s="269">
        <v>49819</v>
      </c>
      <c r="C10099" s="270" t="s">
        <v>5673</v>
      </c>
      <c r="D10099" s="270" t="s">
        <v>1567</v>
      </c>
      <c r="E10099" s="277" t="s">
        <v>1582</v>
      </c>
      <c r="F10099" s="279" t="s">
        <v>881</v>
      </c>
    </row>
    <row r="10100" spans="1:6" x14ac:dyDescent="0.3">
      <c r="A10100" s="264" t="str">
        <f t="shared" si="157"/>
        <v>RochesterMN</v>
      </c>
      <c r="B10100" s="269">
        <v>55901</v>
      </c>
      <c r="C10100" s="270" t="s">
        <v>1657</v>
      </c>
      <c r="D10100" s="270" t="s">
        <v>1627</v>
      </c>
      <c r="E10100" s="277" t="s">
        <v>1657</v>
      </c>
      <c r="F10100" s="279" t="s">
        <v>881</v>
      </c>
    </row>
    <row r="10101" spans="1:6" x14ac:dyDescent="0.3">
      <c r="A10101" s="264" t="str">
        <f t="shared" si="157"/>
        <v>Apple ValleyMN</v>
      </c>
      <c r="B10101" s="269">
        <v>55124</v>
      </c>
      <c r="C10101" s="270" t="s">
        <v>2622</v>
      </c>
      <c r="D10101" s="270" t="s">
        <v>1627</v>
      </c>
      <c r="E10101" s="277" t="s">
        <v>1651</v>
      </c>
      <c r="F10101" s="279" t="s">
        <v>881</v>
      </c>
    </row>
    <row r="10102" spans="1:6" x14ac:dyDescent="0.3">
      <c r="A10102" s="264" t="str">
        <f t="shared" si="157"/>
        <v>MankatoMN</v>
      </c>
      <c r="B10102" s="269">
        <v>56001</v>
      </c>
      <c r="C10102" s="270" t="s">
        <v>6884</v>
      </c>
      <c r="D10102" s="270" t="s">
        <v>1627</v>
      </c>
      <c r="E10102" s="277" t="s">
        <v>1647</v>
      </c>
      <c r="F10102" s="279" t="s">
        <v>881</v>
      </c>
    </row>
    <row r="10103" spans="1:6" x14ac:dyDescent="0.3">
      <c r="A10103" s="264" t="str">
        <f t="shared" si="157"/>
        <v>LakevilleMN</v>
      </c>
      <c r="B10103" s="269">
        <v>55044</v>
      </c>
      <c r="C10103" s="270" t="s">
        <v>5380</v>
      </c>
      <c r="D10103" s="270" t="s">
        <v>1627</v>
      </c>
      <c r="E10103" s="277" t="s">
        <v>1651</v>
      </c>
      <c r="F10103" s="279" t="s">
        <v>881</v>
      </c>
    </row>
    <row r="10104" spans="1:6" x14ac:dyDescent="0.3">
      <c r="A10104" s="264" t="str">
        <f t="shared" si="157"/>
        <v>Saint PaulMN</v>
      </c>
      <c r="B10104" s="269">
        <v>55106</v>
      </c>
      <c r="C10104" s="270" t="s">
        <v>2121</v>
      </c>
      <c r="D10104" s="270" t="s">
        <v>1627</v>
      </c>
      <c r="E10104" s="277" t="s">
        <v>1651</v>
      </c>
      <c r="F10104" s="279" t="s">
        <v>881</v>
      </c>
    </row>
    <row r="10105" spans="1:6" x14ac:dyDescent="0.3">
      <c r="A10105" s="264" t="str">
        <f t="shared" si="157"/>
        <v>BurnsvilleMN</v>
      </c>
      <c r="B10105" s="269">
        <v>55337</v>
      </c>
      <c r="C10105" s="270" t="s">
        <v>6885</v>
      </c>
      <c r="D10105" s="270" t="s">
        <v>1627</v>
      </c>
      <c r="E10105" s="277" t="s">
        <v>1651</v>
      </c>
      <c r="F10105" s="279" t="s">
        <v>881</v>
      </c>
    </row>
    <row r="10106" spans="1:6" x14ac:dyDescent="0.3">
      <c r="A10106" s="264" t="str">
        <f t="shared" si="157"/>
        <v>RamseyMN</v>
      </c>
      <c r="B10106" s="269">
        <v>55303</v>
      </c>
      <c r="C10106" s="270" t="s">
        <v>5454</v>
      </c>
      <c r="D10106" s="270" t="s">
        <v>1627</v>
      </c>
      <c r="E10106" s="277" t="s">
        <v>1651</v>
      </c>
      <c r="F10106" s="279" t="s">
        <v>881</v>
      </c>
    </row>
    <row r="10107" spans="1:6" x14ac:dyDescent="0.3">
      <c r="A10107" s="264" t="str">
        <f t="shared" si="157"/>
        <v>Saint PaulMN</v>
      </c>
      <c r="B10107" s="269">
        <v>55104</v>
      </c>
      <c r="C10107" s="270" t="s">
        <v>2121</v>
      </c>
      <c r="D10107" s="270" t="s">
        <v>1627</v>
      </c>
      <c r="E10107" s="277" t="s">
        <v>1651</v>
      </c>
      <c r="F10107" s="279" t="s">
        <v>881</v>
      </c>
    </row>
    <row r="10108" spans="1:6" x14ac:dyDescent="0.3">
      <c r="A10108" s="264" t="str">
        <f t="shared" si="157"/>
        <v>RosevilleMN</v>
      </c>
      <c r="B10108" s="269">
        <v>55113</v>
      </c>
      <c r="C10108" s="270" t="s">
        <v>2479</v>
      </c>
      <c r="D10108" s="270" t="s">
        <v>1627</v>
      </c>
      <c r="E10108" s="277" t="s">
        <v>1651</v>
      </c>
      <c r="F10108" s="279" t="s">
        <v>881</v>
      </c>
    </row>
    <row r="10109" spans="1:6" x14ac:dyDescent="0.3">
      <c r="A10109" s="264" t="str">
        <f t="shared" si="157"/>
        <v>New BrightonMN</v>
      </c>
      <c r="B10109" s="269">
        <v>55112</v>
      </c>
      <c r="C10109" s="270" t="s">
        <v>6886</v>
      </c>
      <c r="D10109" s="270" t="s">
        <v>1627</v>
      </c>
      <c r="E10109" s="277" t="s">
        <v>1651</v>
      </c>
      <c r="F10109" s="279" t="s">
        <v>881</v>
      </c>
    </row>
    <row r="10110" spans="1:6" x14ac:dyDescent="0.3">
      <c r="A10110" s="264" t="str">
        <f t="shared" si="157"/>
        <v>MoorheadMN</v>
      </c>
      <c r="B10110" s="269">
        <v>56560</v>
      </c>
      <c r="C10110" s="270" t="s">
        <v>6887</v>
      </c>
      <c r="D10110" s="270" t="s">
        <v>1627</v>
      </c>
      <c r="E10110" s="277" t="s">
        <v>1637</v>
      </c>
      <c r="F10110" s="279" t="s">
        <v>881</v>
      </c>
    </row>
    <row r="10111" spans="1:6" x14ac:dyDescent="0.3">
      <c r="A10111" s="264" t="str">
        <f t="shared" si="157"/>
        <v>Saint Louis ParkMN</v>
      </c>
      <c r="B10111" s="269">
        <v>55416</v>
      </c>
      <c r="C10111" s="270" t="s">
        <v>6888</v>
      </c>
      <c r="D10111" s="270" t="s">
        <v>1627</v>
      </c>
      <c r="E10111" s="277" t="s">
        <v>1651</v>
      </c>
      <c r="F10111" s="279" t="s">
        <v>881</v>
      </c>
    </row>
    <row r="10112" spans="1:6" x14ac:dyDescent="0.3">
      <c r="A10112" s="264" t="str">
        <f t="shared" si="157"/>
        <v>MinneapolisMN</v>
      </c>
      <c r="B10112" s="269">
        <v>55408</v>
      </c>
      <c r="C10112" s="270" t="s">
        <v>5578</v>
      </c>
      <c r="D10112" s="270" t="s">
        <v>1627</v>
      </c>
      <c r="E10112" s="277" t="s">
        <v>1651</v>
      </c>
      <c r="F10112" s="279" t="s">
        <v>881</v>
      </c>
    </row>
    <row r="10113" spans="1:6" x14ac:dyDescent="0.3">
      <c r="A10113" s="264" t="str">
        <f t="shared" si="157"/>
        <v>WoodburyMN</v>
      </c>
      <c r="B10113" s="269">
        <v>55125</v>
      </c>
      <c r="C10113" s="270" t="s">
        <v>3484</v>
      </c>
      <c r="D10113" s="270" t="s">
        <v>1627</v>
      </c>
      <c r="E10113" s="277" t="s">
        <v>1651</v>
      </c>
      <c r="F10113" s="279" t="s">
        <v>881</v>
      </c>
    </row>
    <row r="10114" spans="1:6" x14ac:dyDescent="0.3">
      <c r="A10114" s="264" t="str">
        <f t="shared" si="157"/>
        <v>Saint PaulMN</v>
      </c>
      <c r="B10114" s="269">
        <v>55117</v>
      </c>
      <c r="C10114" s="270" t="s">
        <v>2121</v>
      </c>
      <c r="D10114" s="270" t="s">
        <v>1627</v>
      </c>
      <c r="E10114" s="277" t="s">
        <v>1651</v>
      </c>
      <c r="F10114" s="279" t="s">
        <v>881</v>
      </c>
    </row>
    <row r="10115" spans="1:6" x14ac:dyDescent="0.3">
      <c r="A10115" s="264" t="str">
        <f t="shared" si="157"/>
        <v>AndoverMN</v>
      </c>
      <c r="B10115" s="269">
        <v>55304</v>
      </c>
      <c r="C10115" s="270" t="s">
        <v>3528</v>
      </c>
      <c r="D10115" s="270" t="s">
        <v>1627</v>
      </c>
      <c r="E10115" s="277" t="s">
        <v>1651</v>
      </c>
      <c r="F10115" s="279" t="s">
        <v>881</v>
      </c>
    </row>
    <row r="10116" spans="1:6" x14ac:dyDescent="0.3">
      <c r="A10116" s="264" t="str">
        <f t="shared" ref="A10116:A10179" si="158">CONCATENATE(C10116,D10116)</f>
        <v>ShakopeeMN</v>
      </c>
      <c r="B10116" s="269">
        <v>55379</v>
      </c>
      <c r="C10116" s="270" t="s">
        <v>6889</v>
      </c>
      <c r="D10116" s="270" t="s">
        <v>1627</v>
      </c>
      <c r="E10116" s="277" t="s">
        <v>1651</v>
      </c>
      <c r="F10116" s="279" t="s">
        <v>881</v>
      </c>
    </row>
    <row r="10117" spans="1:6" x14ac:dyDescent="0.3">
      <c r="A10117" s="264" t="str">
        <f t="shared" si="158"/>
        <v>MinneapolisMN</v>
      </c>
      <c r="B10117" s="269">
        <v>55406</v>
      </c>
      <c r="C10117" s="270" t="s">
        <v>5578</v>
      </c>
      <c r="D10117" s="270" t="s">
        <v>1627</v>
      </c>
      <c r="E10117" s="277" t="s">
        <v>1651</v>
      </c>
      <c r="F10117" s="279" t="s">
        <v>881</v>
      </c>
    </row>
    <row r="10118" spans="1:6" x14ac:dyDescent="0.3">
      <c r="A10118" s="264" t="str">
        <f t="shared" si="158"/>
        <v>White Bear LakeMN</v>
      </c>
      <c r="B10118" s="269">
        <v>55110</v>
      </c>
      <c r="C10118" s="270" t="s">
        <v>6890</v>
      </c>
      <c r="D10118" s="270" t="s">
        <v>1627</v>
      </c>
      <c r="E10118" s="277" t="s">
        <v>1651</v>
      </c>
      <c r="F10118" s="279" t="s">
        <v>881</v>
      </c>
    </row>
    <row r="10119" spans="1:6" x14ac:dyDescent="0.3">
      <c r="A10119" s="264" t="str">
        <f t="shared" si="158"/>
        <v>Saint PaulMN</v>
      </c>
      <c r="B10119" s="269">
        <v>55119</v>
      </c>
      <c r="C10119" s="270" t="s">
        <v>2121</v>
      </c>
      <c r="D10119" s="270" t="s">
        <v>1627</v>
      </c>
      <c r="E10119" s="277" t="s">
        <v>1651</v>
      </c>
      <c r="F10119" s="279" t="s">
        <v>881</v>
      </c>
    </row>
    <row r="10120" spans="1:6" x14ac:dyDescent="0.3">
      <c r="A10120" s="264" t="str">
        <f t="shared" si="158"/>
        <v>RichfieldMN</v>
      </c>
      <c r="B10120" s="269">
        <v>55423</v>
      </c>
      <c r="C10120" s="270" t="s">
        <v>4610</v>
      </c>
      <c r="D10120" s="270" t="s">
        <v>1627</v>
      </c>
      <c r="E10120" s="277" t="s">
        <v>1651</v>
      </c>
      <c r="F10120" s="279" t="s">
        <v>881</v>
      </c>
    </row>
    <row r="10121" spans="1:6" x14ac:dyDescent="0.3">
      <c r="A10121" s="264" t="str">
        <f t="shared" si="158"/>
        <v>Maple GroveMN</v>
      </c>
      <c r="B10121" s="269">
        <v>55369</v>
      </c>
      <c r="C10121" s="270" t="s">
        <v>6891</v>
      </c>
      <c r="D10121" s="270" t="s">
        <v>1627</v>
      </c>
      <c r="E10121" s="277" t="s">
        <v>1651</v>
      </c>
      <c r="F10121" s="279" t="s">
        <v>881</v>
      </c>
    </row>
    <row r="10122" spans="1:6" x14ac:dyDescent="0.3">
      <c r="A10122" s="264" t="str">
        <f t="shared" si="158"/>
        <v>Elk RiverMN</v>
      </c>
      <c r="B10122" s="269">
        <v>55330</v>
      </c>
      <c r="C10122" s="270" t="s">
        <v>6892</v>
      </c>
      <c r="D10122" s="270" t="s">
        <v>1627</v>
      </c>
      <c r="E10122" s="277" t="s">
        <v>1651</v>
      </c>
      <c r="F10122" s="279" t="s">
        <v>881</v>
      </c>
    </row>
    <row r="10123" spans="1:6" x14ac:dyDescent="0.3">
      <c r="A10123" s="264" t="str">
        <f t="shared" si="158"/>
        <v>MinneapolisMN</v>
      </c>
      <c r="B10123" s="269">
        <v>55407</v>
      </c>
      <c r="C10123" s="270" t="s">
        <v>5578</v>
      </c>
      <c r="D10123" s="270" t="s">
        <v>1627</v>
      </c>
      <c r="E10123" s="277" t="s">
        <v>1651</v>
      </c>
      <c r="F10123" s="279" t="s">
        <v>881</v>
      </c>
    </row>
    <row r="10124" spans="1:6" x14ac:dyDescent="0.3">
      <c r="A10124" s="264" t="str">
        <f t="shared" si="158"/>
        <v>MinneapolisMN</v>
      </c>
      <c r="B10124" s="269">
        <v>55414</v>
      </c>
      <c r="C10124" s="270" t="s">
        <v>5578</v>
      </c>
      <c r="D10124" s="270" t="s">
        <v>1627</v>
      </c>
      <c r="E10124" s="277" t="s">
        <v>1651</v>
      </c>
      <c r="F10124" s="279" t="s">
        <v>881</v>
      </c>
    </row>
    <row r="10125" spans="1:6" x14ac:dyDescent="0.3">
      <c r="A10125" s="264" t="str">
        <f t="shared" si="158"/>
        <v>WinonaMN</v>
      </c>
      <c r="B10125" s="269">
        <v>55987</v>
      </c>
      <c r="C10125" s="270" t="s">
        <v>1663</v>
      </c>
      <c r="D10125" s="270" t="s">
        <v>1627</v>
      </c>
      <c r="E10125" s="277" t="s">
        <v>1663</v>
      </c>
      <c r="F10125" s="279" t="s">
        <v>881</v>
      </c>
    </row>
    <row r="10126" spans="1:6" x14ac:dyDescent="0.3">
      <c r="A10126" s="264" t="str">
        <f t="shared" si="158"/>
        <v>StillwaterMN</v>
      </c>
      <c r="B10126" s="269">
        <v>55082</v>
      </c>
      <c r="C10126" s="270" t="s">
        <v>2047</v>
      </c>
      <c r="D10126" s="270" t="s">
        <v>1627</v>
      </c>
      <c r="E10126" s="277" t="s">
        <v>1651</v>
      </c>
      <c r="F10126" s="279" t="s">
        <v>881</v>
      </c>
    </row>
    <row r="10127" spans="1:6" x14ac:dyDescent="0.3">
      <c r="A10127" s="264" t="str">
        <f t="shared" si="158"/>
        <v>BemidjiMN</v>
      </c>
      <c r="B10127" s="269">
        <v>56601</v>
      </c>
      <c r="C10127" s="270" t="s">
        <v>1633</v>
      </c>
      <c r="D10127" s="270" t="s">
        <v>1627</v>
      </c>
      <c r="E10127" s="277" t="s">
        <v>1633</v>
      </c>
      <c r="F10127" s="279" t="s">
        <v>881</v>
      </c>
    </row>
    <row r="10128" spans="1:6" x14ac:dyDescent="0.3">
      <c r="A10128" s="264" t="str">
        <f t="shared" si="158"/>
        <v>EaganMN</v>
      </c>
      <c r="B10128" s="269">
        <v>55122</v>
      </c>
      <c r="C10128" s="270" t="s">
        <v>6893</v>
      </c>
      <c r="D10128" s="270" t="s">
        <v>1627</v>
      </c>
      <c r="E10128" s="277" t="s">
        <v>1651</v>
      </c>
      <c r="F10128" s="279" t="s">
        <v>881</v>
      </c>
    </row>
    <row r="10129" spans="1:6" x14ac:dyDescent="0.3">
      <c r="A10129" s="264" t="str">
        <f t="shared" si="158"/>
        <v>MinneapolisMN</v>
      </c>
      <c r="B10129" s="269">
        <v>55418</v>
      </c>
      <c r="C10129" s="270" t="s">
        <v>5578</v>
      </c>
      <c r="D10129" s="270" t="s">
        <v>1627</v>
      </c>
      <c r="E10129" s="277" t="s">
        <v>1651</v>
      </c>
      <c r="F10129" s="279" t="s">
        <v>881</v>
      </c>
    </row>
    <row r="10130" spans="1:6" x14ac:dyDescent="0.3">
      <c r="A10130" s="264" t="str">
        <f t="shared" si="158"/>
        <v>Coon RapidsMN</v>
      </c>
      <c r="B10130" s="269">
        <v>55433</v>
      </c>
      <c r="C10130" s="270" t="s">
        <v>4362</v>
      </c>
      <c r="D10130" s="270" t="s">
        <v>1627</v>
      </c>
      <c r="E10130" s="277" t="s">
        <v>1651</v>
      </c>
      <c r="F10130" s="279" t="s">
        <v>881</v>
      </c>
    </row>
    <row r="10131" spans="1:6" x14ac:dyDescent="0.3">
      <c r="A10131" s="264" t="str">
        <f t="shared" si="158"/>
        <v>MaplewoodMN</v>
      </c>
      <c r="B10131" s="269">
        <v>55109</v>
      </c>
      <c r="C10131" s="270" t="s">
        <v>6894</v>
      </c>
      <c r="D10131" s="270" t="s">
        <v>1627</v>
      </c>
      <c r="E10131" s="277" t="s">
        <v>1651</v>
      </c>
      <c r="F10131" s="279" t="s">
        <v>881</v>
      </c>
    </row>
    <row r="10132" spans="1:6" x14ac:dyDescent="0.3">
      <c r="A10132" s="264" t="str">
        <f t="shared" si="158"/>
        <v>BrainerdMN</v>
      </c>
      <c r="B10132" s="269">
        <v>56401</v>
      </c>
      <c r="C10132" s="270" t="s">
        <v>1634</v>
      </c>
      <c r="D10132" s="270" t="s">
        <v>1627</v>
      </c>
      <c r="E10132" s="277" t="s">
        <v>1634</v>
      </c>
      <c r="F10132" s="279" t="s">
        <v>881</v>
      </c>
    </row>
    <row r="10133" spans="1:6" x14ac:dyDescent="0.3">
      <c r="A10133" s="264" t="str">
        <f t="shared" si="158"/>
        <v>Maple GroveMN</v>
      </c>
      <c r="B10133" s="269">
        <v>55311</v>
      </c>
      <c r="C10133" s="270" t="s">
        <v>6891</v>
      </c>
      <c r="D10133" s="270" t="s">
        <v>1627</v>
      </c>
      <c r="E10133" s="277" t="s">
        <v>1651</v>
      </c>
      <c r="F10133" s="279" t="s">
        <v>881</v>
      </c>
    </row>
    <row r="10134" spans="1:6" x14ac:dyDescent="0.3">
      <c r="A10134" s="264" t="str">
        <f t="shared" si="158"/>
        <v>FridleyMN</v>
      </c>
      <c r="B10134" s="269">
        <v>55432</v>
      </c>
      <c r="C10134" s="270" t="s">
        <v>6895</v>
      </c>
      <c r="D10134" s="270" t="s">
        <v>1627</v>
      </c>
      <c r="E10134" s="277" t="s">
        <v>1651</v>
      </c>
      <c r="F10134" s="279" t="s">
        <v>881</v>
      </c>
    </row>
    <row r="10135" spans="1:6" x14ac:dyDescent="0.3">
      <c r="A10135" s="264" t="str">
        <f t="shared" si="158"/>
        <v>MinneapolisMN</v>
      </c>
      <c r="B10135" s="269">
        <v>55404</v>
      </c>
      <c r="C10135" s="270" t="s">
        <v>5578</v>
      </c>
      <c r="D10135" s="270" t="s">
        <v>1627</v>
      </c>
      <c r="E10135" s="277" t="s">
        <v>1651</v>
      </c>
      <c r="F10135" s="279" t="s">
        <v>881</v>
      </c>
    </row>
    <row r="10136" spans="1:6" x14ac:dyDescent="0.3">
      <c r="A10136" s="264" t="str">
        <f t="shared" si="158"/>
        <v>HopkinsMN</v>
      </c>
      <c r="B10136" s="269">
        <v>55343</v>
      </c>
      <c r="C10136" s="270" t="s">
        <v>6742</v>
      </c>
      <c r="D10136" s="270" t="s">
        <v>1627</v>
      </c>
      <c r="E10136" s="277" t="s">
        <v>1651</v>
      </c>
      <c r="F10136" s="279" t="s">
        <v>881</v>
      </c>
    </row>
    <row r="10137" spans="1:6" x14ac:dyDescent="0.3">
      <c r="A10137" s="264" t="str">
        <f t="shared" si="158"/>
        <v>Prior LakeMN</v>
      </c>
      <c r="B10137" s="269">
        <v>55372</v>
      </c>
      <c r="C10137" s="270" t="s">
        <v>6896</v>
      </c>
      <c r="D10137" s="270" t="s">
        <v>1627</v>
      </c>
      <c r="E10137" s="277" t="s">
        <v>1651</v>
      </c>
      <c r="F10137" s="279" t="s">
        <v>881</v>
      </c>
    </row>
    <row r="10138" spans="1:6" x14ac:dyDescent="0.3">
      <c r="A10138" s="264" t="str">
        <f t="shared" si="158"/>
        <v>Cottage GroveMN</v>
      </c>
      <c r="B10138" s="269">
        <v>55016</v>
      </c>
      <c r="C10138" s="270" t="s">
        <v>6897</v>
      </c>
      <c r="D10138" s="270" t="s">
        <v>1627</v>
      </c>
      <c r="E10138" s="277" t="s">
        <v>1651</v>
      </c>
      <c r="F10138" s="279" t="s">
        <v>881</v>
      </c>
    </row>
    <row r="10139" spans="1:6" x14ac:dyDescent="0.3">
      <c r="A10139" s="264" t="str">
        <f t="shared" si="158"/>
        <v>West Saint PaulMN</v>
      </c>
      <c r="B10139" s="269">
        <v>55118</v>
      </c>
      <c r="C10139" s="270" t="s">
        <v>6898</v>
      </c>
      <c r="D10139" s="270" t="s">
        <v>1627</v>
      </c>
      <c r="E10139" s="277" t="s">
        <v>1651</v>
      </c>
      <c r="F10139" s="279" t="s">
        <v>881</v>
      </c>
    </row>
    <row r="10140" spans="1:6" x14ac:dyDescent="0.3">
      <c r="A10140" s="264" t="str">
        <f t="shared" si="158"/>
        <v>RobbinsdaleMN</v>
      </c>
      <c r="B10140" s="269">
        <v>55422</v>
      </c>
      <c r="C10140" s="270" t="s">
        <v>6899</v>
      </c>
      <c r="D10140" s="270" t="s">
        <v>1627</v>
      </c>
      <c r="E10140" s="277" t="s">
        <v>1651</v>
      </c>
      <c r="F10140" s="279" t="s">
        <v>881</v>
      </c>
    </row>
    <row r="10141" spans="1:6" x14ac:dyDescent="0.3">
      <c r="A10141" s="264" t="str">
        <f t="shared" si="158"/>
        <v>AlexandriaMN</v>
      </c>
      <c r="B10141" s="269">
        <v>56308</v>
      </c>
      <c r="C10141" s="270" t="s">
        <v>1359</v>
      </c>
      <c r="D10141" s="270" t="s">
        <v>1627</v>
      </c>
      <c r="E10141" s="277" t="s">
        <v>1359</v>
      </c>
      <c r="F10141" s="279" t="s">
        <v>881</v>
      </c>
    </row>
    <row r="10142" spans="1:6" x14ac:dyDescent="0.3">
      <c r="A10142" s="264" t="str">
        <f t="shared" si="158"/>
        <v>Saint CloudMN</v>
      </c>
      <c r="B10142" s="269">
        <v>56301</v>
      </c>
      <c r="C10142" s="270" t="s">
        <v>3758</v>
      </c>
      <c r="D10142" s="270" t="s">
        <v>1627</v>
      </c>
      <c r="E10142" s="277" t="s">
        <v>1658</v>
      </c>
      <c r="F10142" s="279" t="s">
        <v>881</v>
      </c>
    </row>
    <row r="10143" spans="1:6" x14ac:dyDescent="0.3">
      <c r="A10143" s="264" t="str">
        <f t="shared" si="158"/>
        <v>Columbia HeightsMN</v>
      </c>
      <c r="B10143" s="269">
        <v>55421</v>
      </c>
      <c r="C10143" s="270" t="s">
        <v>6900</v>
      </c>
      <c r="D10143" s="270" t="s">
        <v>1627</v>
      </c>
      <c r="E10143" s="277" t="s">
        <v>1651</v>
      </c>
      <c r="F10143" s="279" t="s">
        <v>881</v>
      </c>
    </row>
    <row r="10144" spans="1:6" x14ac:dyDescent="0.3">
      <c r="A10144" s="264" t="str">
        <f t="shared" si="158"/>
        <v>Saint PaulMN</v>
      </c>
      <c r="B10144" s="269">
        <v>55116</v>
      </c>
      <c r="C10144" s="270" t="s">
        <v>2121</v>
      </c>
      <c r="D10144" s="270" t="s">
        <v>1627</v>
      </c>
      <c r="E10144" s="277" t="s">
        <v>1651</v>
      </c>
      <c r="F10144" s="279" t="s">
        <v>881</v>
      </c>
    </row>
    <row r="10145" spans="1:6" x14ac:dyDescent="0.3">
      <c r="A10145" s="264" t="str">
        <f t="shared" si="158"/>
        <v>Brooklyn ParkMN</v>
      </c>
      <c r="B10145" s="269">
        <v>55443</v>
      </c>
      <c r="C10145" s="270" t="s">
        <v>6279</v>
      </c>
      <c r="D10145" s="270" t="s">
        <v>1627</v>
      </c>
      <c r="E10145" s="277" t="s">
        <v>1651</v>
      </c>
      <c r="F10145" s="279" t="s">
        <v>881</v>
      </c>
    </row>
    <row r="10146" spans="1:6" x14ac:dyDescent="0.3">
      <c r="A10146" s="264" t="str">
        <f t="shared" si="158"/>
        <v>RochesterMN</v>
      </c>
      <c r="B10146" s="269">
        <v>55904</v>
      </c>
      <c r="C10146" s="270" t="s">
        <v>1657</v>
      </c>
      <c r="D10146" s="270" t="s">
        <v>1627</v>
      </c>
      <c r="E10146" s="277" t="s">
        <v>1657</v>
      </c>
      <c r="F10146" s="279" t="s">
        <v>881</v>
      </c>
    </row>
    <row r="10147" spans="1:6" x14ac:dyDescent="0.3">
      <c r="A10147" s="264" t="str">
        <f t="shared" si="158"/>
        <v>New HopeMN</v>
      </c>
      <c r="B10147" s="269">
        <v>55428</v>
      </c>
      <c r="C10147" s="270" t="s">
        <v>1340</v>
      </c>
      <c r="D10147" s="270" t="s">
        <v>1627</v>
      </c>
      <c r="E10147" s="277" t="s">
        <v>1651</v>
      </c>
      <c r="F10147" s="279" t="s">
        <v>881</v>
      </c>
    </row>
    <row r="10148" spans="1:6" x14ac:dyDescent="0.3">
      <c r="A10148" s="264" t="str">
        <f t="shared" si="158"/>
        <v>OwatonnaMN</v>
      </c>
      <c r="B10148" s="269">
        <v>55060</v>
      </c>
      <c r="C10148" s="270" t="s">
        <v>1654</v>
      </c>
      <c r="D10148" s="270" t="s">
        <v>1627</v>
      </c>
      <c r="E10148" s="277" t="s">
        <v>1654</v>
      </c>
      <c r="F10148" s="279" t="s">
        <v>881</v>
      </c>
    </row>
    <row r="10149" spans="1:6" x14ac:dyDescent="0.3">
      <c r="A10149" s="264" t="str">
        <f t="shared" si="158"/>
        <v>Saint Louis ParkMN</v>
      </c>
      <c r="B10149" s="269">
        <v>55426</v>
      </c>
      <c r="C10149" s="270" t="s">
        <v>6888</v>
      </c>
      <c r="D10149" s="270" t="s">
        <v>1627</v>
      </c>
      <c r="E10149" s="277" t="s">
        <v>1651</v>
      </c>
      <c r="F10149" s="279" t="s">
        <v>881</v>
      </c>
    </row>
    <row r="10150" spans="1:6" x14ac:dyDescent="0.3">
      <c r="A10150" s="264" t="str">
        <f t="shared" si="158"/>
        <v>FarmingtonMN</v>
      </c>
      <c r="B10150" s="269">
        <v>55024</v>
      </c>
      <c r="C10150" s="270" t="s">
        <v>1673</v>
      </c>
      <c r="D10150" s="270" t="s">
        <v>1627</v>
      </c>
      <c r="E10150" s="277" t="s">
        <v>1651</v>
      </c>
      <c r="F10150" s="279" t="s">
        <v>881</v>
      </c>
    </row>
    <row r="10151" spans="1:6" x14ac:dyDescent="0.3">
      <c r="A10151" s="264" t="str">
        <f t="shared" si="158"/>
        <v>OakdaleMN</v>
      </c>
      <c r="B10151" s="269">
        <v>55128</v>
      </c>
      <c r="C10151" s="270" t="s">
        <v>2667</v>
      </c>
      <c r="D10151" s="270" t="s">
        <v>1627</v>
      </c>
      <c r="E10151" s="277" t="s">
        <v>1651</v>
      </c>
      <c r="F10151" s="279" t="s">
        <v>881</v>
      </c>
    </row>
    <row r="10152" spans="1:6" x14ac:dyDescent="0.3">
      <c r="A10152" s="264" t="str">
        <f t="shared" si="158"/>
        <v>HastingsMN</v>
      </c>
      <c r="B10152" s="269">
        <v>55033</v>
      </c>
      <c r="C10152" s="270" t="s">
        <v>1802</v>
      </c>
      <c r="D10152" s="270" t="s">
        <v>1627</v>
      </c>
      <c r="E10152" s="277" t="s">
        <v>1651</v>
      </c>
      <c r="F10152" s="279" t="s">
        <v>881</v>
      </c>
    </row>
    <row r="10153" spans="1:6" x14ac:dyDescent="0.3">
      <c r="A10153" s="264" t="str">
        <f t="shared" si="158"/>
        <v>AustinMN</v>
      </c>
      <c r="B10153" s="269">
        <v>55912</v>
      </c>
      <c r="C10153" s="270" t="s">
        <v>1632</v>
      </c>
      <c r="D10153" s="270" t="s">
        <v>1627</v>
      </c>
      <c r="E10153" s="277" t="s">
        <v>1632</v>
      </c>
      <c r="F10153" s="279" t="s">
        <v>881</v>
      </c>
    </row>
    <row r="10154" spans="1:6" x14ac:dyDescent="0.3">
      <c r="A10154" s="264" t="str">
        <f t="shared" si="158"/>
        <v>BlaineMN</v>
      </c>
      <c r="B10154" s="269">
        <v>55434</v>
      </c>
      <c r="C10154" s="270" t="s">
        <v>6901</v>
      </c>
      <c r="D10154" s="270" t="s">
        <v>1627</v>
      </c>
      <c r="E10154" s="277" t="s">
        <v>1651</v>
      </c>
      <c r="F10154" s="279" t="s">
        <v>881</v>
      </c>
    </row>
    <row r="10155" spans="1:6" x14ac:dyDescent="0.3">
      <c r="A10155" s="264" t="str">
        <f t="shared" si="158"/>
        <v>Saint CloudMN</v>
      </c>
      <c r="B10155" s="269">
        <v>56303</v>
      </c>
      <c r="C10155" s="270" t="s">
        <v>3758</v>
      </c>
      <c r="D10155" s="270" t="s">
        <v>1627</v>
      </c>
      <c r="E10155" s="277" t="s">
        <v>1658</v>
      </c>
      <c r="F10155" s="279" t="s">
        <v>881</v>
      </c>
    </row>
    <row r="10156" spans="1:6" x14ac:dyDescent="0.3">
      <c r="A10156" s="264" t="str">
        <f t="shared" si="158"/>
        <v>FaribaultMN</v>
      </c>
      <c r="B10156" s="269">
        <v>55021</v>
      </c>
      <c r="C10156" s="270" t="s">
        <v>6902</v>
      </c>
      <c r="D10156" s="270" t="s">
        <v>1627</v>
      </c>
      <c r="E10156" s="277" t="s">
        <v>1638</v>
      </c>
      <c r="F10156" s="279" t="s">
        <v>881</v>
      </c>
    </row>
    <row r="10157" spans="1:6" x14ac:dyDescent="0.3">
      <c r="A10157" s="264" t="str">
        <f t="shared" si="158"/>
        <v>MinneapolisMN</v>
      </c>
      <c r="B10157" s="269">
        <v>55403</v>
      </c>
      <c r="C10157" s="270" t="s">
        <v>5578</v>
      </c>
      <c r="D10157" s="270" t="s">
        <v>1627</v>
      </c>
      <c r="E10157" s="277" t="s">
        <v>1651</v>
      </c>
      <c r="F10157" s="279" t="s">
        <v>881</v>
      </c>
    </row>
    <row r="10158" spans="1:6" x14ac:dyDescent="0.3">
      <c r="A10158" s="264" t="str">
        <f t="shared" si="158"/>
        <v>Saint PaulMN</v>
      </c>
      <c r="B10158" s="269">
        <v>55105</v>
      </c>
      <c r="C10158" s="270" t="s">
        <v>2121</v>
      </c>
      <c r="D10158" s="270" t="s">
        <v>1627</v>
      </c>
      <c r="E10158" s="277" t="s">
        <v>1651</v>
      </c>
      <c r="F10158" s="279" t="s">
        <v>881</v>
      </c>
    </row>
    <row r="10159" spans="1:6" x14ac:dyDescent="0.3">
      <c r="A10159" s="264" t="str">
        <f t="shared" si="158"/>
        <v>DuluthMN</v>
      </c>
      <c r="B10159" s="269">
        <v>55811</v>
      </c>
      <c r="C10159" s="270" t="s">
        <v>1635</v>
      </c>
      <c r="D10159" s="270" t="s">
        <v>1627</v>
      </c>
      <c r="E10159" s="277" t="s">
        <v>1635</v>
      </c>
      <c r="F10159" s="279" t="s">
        <v>881</v>
      </c>
    </row>
    <row r="10160" spans="1:6" x14ac:dyDescent="0.3">
      <c r="A10160" s="264" t="str">
        <f t="shared" si="158"/>
        <v>ShoreviewMN</v>
      </c>
      <c r="B10160" s="269">
        <v>55126</v>
      </c>
      <c r="C10160" s="270" t="s">
        <v>6903</v>
      </c>
      <c r="D10160" s="270" t="s">
        <v>1627</v>
      </c>
      <c r="E10160" s="277" t="s">
        <v>1651</v>
      </c>
      <c r="F10160" s="279" t="s">
        <v>881</v>
      </c>
    </row>
    <row r="10161" spans="1:6" x14ac:dyDescent="0.3">
      <c r="A10161" s="264" t="str">
        <f t="shared" si="158"/>
        <v>Eden PrairieMN</v>
      </c>
      <c r="B10161" s="269">
        <v>55347</v>
      </c>
      <c r="C10161" s="270" t="s">
        <v>6904</v>
      </c>
      <c r="D10161" s="270" t="s">
        <v>1627</v>
      </c>
      <c r="E10161" s="277" t="s">
        <v>1651</v>
      </c>
      <c r="F10161" s="279" t="s">
        <v>881</v>
      </c>
    </row>
    <row r="10162" spans="1:6" x14ac:dyDescent="0.3">
      <c r="A10162" s="264" t="str">
        <f t="shared" si="158"/>
        <v>MinneapolisMN</v>
      </c>
      <c r="B10162" s="269">
        <v>55417</v>
      </c>
      <c r="C10162" s="270" t="s">
        <v>5578</v>
      </c>
      <c r="D10162" s="270" t="s">
        <v>1627</v>
      </c>
      <c r="E10162" s="277" t="s">
        <v>1651</v>
      </c>
      <c r="F10162" s="279" t="s">
        <v>881</v>
      </c>
    </row>
    <row r="10163" spans="1:6" x14ac:dyDescent="0.3">
      <c r="A10163" s="264" t="str">
        <f t="shared" si="158"/>
        <v>MinneapolisMN</v>
      </c>
      <c r="B10163" s="269">
        <v>55419</v>
      </c>
      <c r="C10163" s="270" t="s">
        <v>5578</v>
      </c>
      <c r="D10163" s="270" t="s">
        <v>1627</v>
      </c>
      <c r="E10163" s="277" t="s">
        <v>1651</v>
      </c>
      <c r="F10163" s="279" t="s">
        <v>881</v>
      </c>
    </row>
    <row r="10164" spans="1:6" x14ac:dyDescent="0.3">
      <c r="A10164" s="264" t="str">
        <f t="shared" si="158"/>
        <v>BlaineMN</v>
      </c>
      <c r="B10164" s="269">
        <v>55449</v>
      </c>
      <c r="C10164" s="270" t="s">
        <v>6901</v>
      </c>
      <c r="D10164" s="270" t="s">
        <v>1627</v>
      </c>
      <c r="E10164" s="277" t="s">
        <v>1651</v>
      </c>
      <c r="F10164" s="279" t="s">
        <v>881</v>
      </c>
    </row>
    <row r="10165" spans="1:6" x14ac:dyDescent="0.3">
      <c r="A10165" s="264" t="str">
        <f t="shared" si="158"/>
        <v>Coon RapidsMN</v>
      </c>
      <c r="B10165" s="269">
        <v>55448</v>
      </c>
      <c r="C10165" s="270" t="s">
        <v>4362</v>
      </c>
      <c r="D10165" s="270" t="s">
        <v>1627</v>
      </c>
      <c r="E10165" s="277" t="s">
        <v>1651</v>
      </c>
      <c r="F10165" s="279" t="s">
        <v>881</v>
      </c>
    </row>
    <row r="10166" spans="1:6" x14ac:dyDescent="0.3">
      <c r="A10166" s="264" t="str">
        <f t="shared" si="158"/>
        <v>ChaskaMN</v>
      </c>
      <c r="B10166" s="269">
        <v>55318</v>
      </c>
      <c r="C10166" s="270" t="s">
        <v>6905</v>
      </c>
      <c r="D10166" s="270" t="s">
        <v>1627</v>
      </c>
      <c r="E10166" s="277" t="s">
        <v>1651</v>
      </c>
      <c r="F10166" s="279" t="s">
        <v>881</v>
      </c>
    </row>
    <row r="10167" spans="1:6" x14ac:dyDescent="0.3">
      <c r="A10167" s="264" t="str">
        <f t="shared" si="158"/>
        <v>Brooklyn CenterMN</v>
      </c>
      <c r="B10167" s="269">
        <v>55429</v>
      </c>
      <c r="C10167" s="270" t="s">
        <v>6906</v>
      </c>
      <c r="D10167" s="270" t="s">
        <v>1627</v>
      </c>
      <c r="E10167" s="277" t="s">
        <v>1651</v>
      </c>
      <c r="F10167" s="279" t="s">
        <v>881</v>
      </c>
    </row>
    <row r="10168" spans="1:6" x14ac:dyDescent="0.3">
      <c r="A10168" s="264" t="str">
        <f t="shared" si="158"/>
        <v>RosemountMN</v>
      </c>
      <c r="B10168" s="269">
        <v>55068</v>
      </c>
      <c r="C10168" s="270" t="s">
        <v>6907</v>
      </c>
      <c r="D10168" s="270" t="s">
        <v>1627</v>
      </c>
      <c r="E10168" s="277" t="s">
        <v>1651</v>
      </c>
      <c r="F10168" s="279" t="s">
        <v>881</v>
      </c>
    </row>
    <row r="10169" spans="1:6" x14ac:dyDescent="0.3">
      <c r="A10169" s="264" t="str">
        <f t="shared" si="158"/>
        <v>Golden ValleyMN</v>
      </c>
      <c r="B10169" s="269">
        <v>55427</v>
      </c>
      <c r="C10169" s="270" t="s">
        <v>2344</v>
      </c>
      <c r="D10169" s="270" t="s">
        <v>1627</v>
      </c>
      <c r="E10169" s="277" t="s">
        <v>1651</v>
      </c>
      <c r="F10169" s="279" t="s">
        <v>881</v>
      </c>
    </row>
    <row r="10170" spans="1:6" x14ac:dyDescent="0.3">
      <c r="A10170" s="264" t="str">
        <f t="shared" si="158"/>
        <v>RochesterMN</v>
      </c>
      <c r="B10170" s="269">
        <v>55902</v>
      </c>
      <c r="C10170" s="270" t="s">
        <v>1657</v>
      </c>
      <c r="D10170" s="270" t="s">
        <v>1627</v>
      </c>
      <c r="E10170" s="277" t="s">
        <v>1657</v>
      </c>
      <c r="F10170" s="279" t="s">
        <v>881</v>
      </c>
    </row>
    <row r="10171" spans="1:6" x14ac:dyDescent="0.3">
      <c r="A10171" s="264" t="str">
        <f t="shared" si="158"/>
        <v>SavageMN</v>
      </c>
      <c r="B10171" s="269">
        <v>55378</v>
      </c>
      <c r="C10171" s="270" t="s">
        <v>6383</v>
      </c>
      <c r="D10171" s="270" t="s">
        <v>1627</v>
      </c>
      <c r="E10171" s="277" t="s">
        <v>1651</v>
      </c>
      <c r="F10171" s="279" t="s">
        <v>881</v>
      </c>
    </row>
    <row r="10172" spans="1:6" x14ac:dyDescent="0.3">
      <c r="A10172" s="264" t="str">
        <f t="shared" si="158"/>
        <v>MinnetonkaMN</v>
      </c>
      <c r="B10172" s="269">
        <v>55305</v>
      </c>
      <c r="C10172" s="270" t="s">
        <v>6908</v>
      </c>
      <c r="D10172" s="270" t="s">
        <v>1627</v>
      </c>
      <c r="E10172" s="277" t="s">
        <v>1651</v>
      </c>
      <c r="F10172" s="279" t="s">
        <v>881</v>
      </c>
    </row>
    <row r="10173" spans="1:6" x14ac:dyDescent="0.3">
      <c r="A10173" s="264" t="str">
        <f t="shared" si="158"/>
        <v>Lino LakesMN</v>
      </c>
      <c r="B10173" s="269">
        <v>55014</v>
      </c>
      <c r="C10173" s="270" t="s">
        <v>6909</v>
      </c>
      <c r="D10173" s="270" t="s">
        <v>1627</v>
      </c>
      <c r="E10173" s="277" t="s">
        <v>1651</v>
      </c>
      <c r="F10173" s="279" t="s">
        <v>881</v>
      </c>
    </row>
    <row r="10174" spans="1:6" x14ac:dyDescent="0.3">
      <c r="A10174" s="264" t="str">
        <f t="shared" si="158"/>
        <v>Saint PaulMN</v>
      </c>
      <c r="B10174" s="269">
        <v>55102</v>
      </c>
      <c r="C10174" s="270" t="s">
        <v>2121</v>
      </c>
      <c r="D10174" s="270" t="s">
        <v>1627</v>
      </c>
      <c r="E10174" s="277" t="s">
        <v>1651</v>
      </c>
      <c r="F10174" s="279" t="s">
        <v>881</v>
      </c>
    </row>
    <row r="10175" spans="1:6" x14ac:dyDescent="0.3">
      <c r="A10175" s="264" t="str">
        <f t="shared" si="158"/>
        <v>WoodburyMN</v>
      </c>
      <c r="B10175" s="269">
        <v>55129</v>
      </c>
      <c r="C10175" s="270" t="s">
        <v>3484</v>
      </c>
      <c r="D10175" s="270" t="s">
        <v>1627</v>
      </c>
      <c r="E10175" s="277" t="s">
        <v>1651</v>
      </c>
      <c r="F10175" s="279" t="s">
        <v>881</v>
      </c>
    </row>
    <row r="10176" spans="1:6" x14ac:dyDescent="0.3">
      <c r="A10176" s="264" t="str">
        <f t="shared" si="158"/>
        <v>PlymouthMN</v>
      </c>
      <c r="B10176" s="269">
        <v>55446</v>
      </c>
      <c r="C10176" s="270" t="s">
        <v>1391</v>
      </c>
      <c r="D10176" s="270" t="s">
        <v>1627</v>
      </c>
      <c r="E10176" s="277" t="s">
        <v>1651</v>
      </c>
      <c r="F10176" s="279" t="s">
        <v>881</v>
      </c>
    </row>
    <row r="10177" spans="1:6" x14ac:dyDescent="0.3">
      <c r="A10177" s="264" t="str">
        <f t="shared" si="158"/>
        <v>EaganMN</v>
      </c>
      <c r="B10177" s="269">
        <v>55123</v>
      </c>
      <c r="C10177" s="270" t="s">
        <v>6893</v>
      </c>
      <c r="D10177" s="270" t="s">
        <v>1627</v>
      </c>
      <c r="E10177" s="277" t="s">
        <v>1651</v>
      </c>
      <c r="F10177" s="279" t="s">
        <v>881</v>
      </c>
    </row>
    <row r="10178" spans="1:6" x14ac:dyDescent="0.3">
      <c r="A10178" s="264" t="str">
        <f t="shared" si="158"/>
        <v>WillmarMN</v>
      </c>
      <c r="B10178" s="269">
        <v>56201</v>
      </c>
      <c r="C10178" s="270" t="s">
        <v>1661</v>
      </c>
      <c r="D10178" s="270" t="s">
        <v>1627</v>
      </c>
      <c r="E10178" s="277" t="s">
        <v>1661</v>
      </c>
      <c r="F10178" s="279" t="s">
        <v>881</v>
      </c>
    </row>
    <row r="10179" spans="1:6" x14ac:dyDescent="0.3">
      <c r="A10179" s="264" t="str">
        <f t="shared" si="158"/>
        <v>Forest LakeMN</v>
      </c>
      <c r="B10179" s="269">
        <v>55025</v>
      </c>
      <c r="C10179" s="270" t="s">
        <v>6910</v>
      </c>
      <c r="D10179" s="270" t="s">
        <v>1627</v>
      </c>
      <c r="E10179" s="277" t="s">
        <v>1651</v>
      </c>
      <c r="F10179" s="279" t="s">
        <v>881</v>
      </c>
    </row>
    <row r="10180" spans="1:6" x14ac:dyDescent="0.3">
      <c r="A10180" s="264" t="str">
        <f t="shared" ref="A10180:A10243" si="159">CONCATENATE(C10180,D10180)</f>
        <v>MinneapolisMN</v>
      </c>
      <c r="B10180" s="269">
        <v>55411</v>
      </c>
      <c r="C10180" s="270" t="s">
        <v>5578</v>
      </c>
      <c r="D10180" s="270" t="s">
        <v>1627</v>
      </c>
      <c r="E10180" s="277" t="s">
        <v>1651</v>
      </c>
      <c r="F10180" s="279" t="s">
        <v>881</v>
      </c>
    </row>
    <row r="10181" spans="1:6" x14ac:dyDescent="0.3">
      <c r="A10181" s="264" t="str">
        <f t="shared" si="159"/>
        <v>BloomingtonMN</v>
      </c>
      <c r="B10181" s="269">
        <v>55420</v>
      </c>
      <c r="C10181" s="270" t="s">
        <v>1291</v>
      </c>
      <c r="D10181" s="270" t="s">
        <v>1627</v>
      </c>
      <c r="E10181" s="277" t="s">
        <v>1651</v>
      </c>
      <c r="F10181" s="279" t="s">
        <v>881</v>
      </c>
    </row>
    <row r="10182" spans="1:6" x14ac:dyDescent="0.3">
      <c r="A10182" s="264" t="str">
        <f t="shared" si="159"/>
        <v>Grand RapidsMN</v>
      </c>
      <c r="B10182" s="269">
        <v>55744</v>
      </c>
      <c r="C10182" s="270" t="s">
        <v>1642</v>
      </c>
      <c r="D10182" s="270" t="s">
        <v>1627</v>
      </c>
      <c r="E10182" s="277" t="s">
        <v>1642</v>
      </c>
      <c r="F10182" s="279" t="s">
        <v>881</v>
      </c>
    </row>
    <row r="10183" spans="1:6" x14ac:dyDescent="0.3">
      <c r="A10183" s="264" t="str">
        <f t="shared" si="159"/>
        <v>Albert LeaMN</v>
      </c>
      <c r="B10183" s="269">
        <v>56007</v>
      </c>
      <c r="C10183" s="270" t="s">
        <v>1629</v>
      </c>
      <c r="D10183" s="270" t="s">
        <v>1627</v>
      </c>
      <c r="E10183" s="277" t="s">
        <v>1629</v>
      </c>
      <c r="F10183" s="279" t="s">
        <v>881</v>
      </c>
    </row>
    <row r="10184" spans="1:6" x14ac:dyDescent="0.3">
      <c r="A10184" s="264" t="str">
        <f t="shared" si="159"/>
        <v>Inver Grove HeightsMN</v>
      </c>
      <c r="B10184" s="269">
        <v>55076</v>
      </c>
      <c r="C10184" s="270" t="s">
        <v>6911</v>
      </c>
      <c r="D10184" s="270" t="s">
        <v>1627</v>
      </c>
      <c r="E10184" s="277" t="s">
        <v>1651</v>
      </c>
      <c r="F10184" s="279" t="s">
        <v>881</v>
      </c>
    </row>
    <row r="10185" spans="1:6" x14ac:dyDescent="0.3">
      <c r="A10185" s="264" t="str">
        <f t="shared" si="159"/>
        <v>BuffaloMN</v>
      </c>
      <c r="B10185" s="269">
        <v>55313</v>
      </c>
      <c r="C10185" s="270" t="s">
        <v>4406</v>
      </c>
      <c r="D10185" s="270" t="s">
        <v>1627</v>
      </c>
      <c r="E10185" s="277" t="s">
        <v>1651</v>
      </c>
      <c r="F10185" s="279" t="s">
        <v>881</v>
      </c>
    </row>
    <row r="10186" spans="1:6" x14ac:dyDescent="0.3">
      <c r="A10186" s="264" t="str">
        <f t="shared" si="159"/>
        <v>MinnetonkaMN</v>
      </c>
      <c r="B10186" s="269">
        <v>55345</v>
      </c>
      <c r="C10186" s="270" t="s">
        <v>6908</v>
      </c>
      <c r="D10186" s="270" t="s">
        <v>1627</v>
      </c>
      <c r="E10186" s="277" t="s">
        <v>1651</v>
      </c>
      <c r="F10186" s="279" t="s">
        <v>881</v>
      </c>
    </row>
    <row r="10187" spans="1:6" x14ac:dyDescent="0.3">
      <c r="A10187" s="264" t="str">
        <f t="shared" si="159"/>
        <v>ChamplinMN</v>
      </c>
      <c r="B10187" s="269">
        <v>55316</v>
      </c>
      <c r="C10187" s="270" t="s">
        <v>6912</v>
      </c>
      <c r="D10187" s="270" t="s">
        <v>1627</v>
      </c>
      <c r="E10187" s="277" t="s">
        <v>1651</v>
      </c>
      <c r="F10187" s="279" t="s">
        <v>881</v>
      </c>
    </row>
    <row r="10188" spans="1:6" x14ac:dyDescent="0.3">
      <c r="A10188" s="264" t="str">
        <f t="shared" si="159"/>
        <v>PlymouthMN</v>
      </c>
      <c r="B10188" s="269">
        <v>55447</v>
      </c>
      <c r="C10188" s="270" t="s">
        <v>1391</v>
      </c>
      <c r="D10188" s="270" t="s">
        <v>1627</v>
      </c>
      <c r="E10188" s="277" t="s">
        <v>1651</v>
      </c>
      <c r="F10188" s="279" t="s">
        <v>881</v>
      </c>
    </row>
    <row r="10189" spans="1:6" x14ac:dyDescent="0.3">
      <c r="A10189" s="264" t="str">
        <f t="shared" si="159"/>
        <v>BloomingtonMN</v>
      </c>
      <c r="B10189" s="269">
        <v>55437</v>
      </c>
      <c r="C10189" s="270" t="s">
        <v>1291</v>
      </c>
      <c r="D10189" s="270" t="s">
        <v>1627</v>
      </c>
      <c r="E10189" s="277" t="s">
        <v>1651</v>
      </c>
      <c r="F10189" s="279" t="s">
        <v>881</v>
      </c>
    </row>
    <row r="10190" spans="1:6" x14ac:dyDescent="0.3">
      <c r="A10190" s="264" t="str">
        <f t="shared" si="159"/>
        <v>MinneapolisMN</v>
      </c>
      <c r="B10190" s="269">
        <v>55410</v>
      </c>
      <c r="C10190" s="270" t="s">
        <v>5578</v>
      </c>
      <c r="D10190" s="270" t="s">
        <v>1627</v>
      </c>
      <c r="E10190" s="277" t="s">
        <v>1651</v>
      </c>
      <c r="F10190" s="279" t="s">
        <v>881</v>
      </c>
    </row>
    <row r="10191" spans="1:6" x14ac:dyDescent="0.3">
      <c r="A10191" s="264" t="str">
        <f t="shared" si="159"/>
        <v>MinneapolisMN</v>
      </c>
      <c r="B10191" s="269">
        <v>55412</v>
      </c>
      <c r="C10191" s="270" t="s">
        <v>5578</v>
      </c>
      <c r="D10191" s="270" t="s">
        <v>1627</v>
      </c>
      <c r="E10191" s="277" t="s">
        <v>1651</v>
      </c>
      <c r="F10191" s="279" t="s">
        <v>881</v>
      </c>
    </row>
    <row r="10192" spans="1:6" x14ac:dyDescent="0.3">
      <c r="A10192" s="264" t="str">
        <f t="shared" si="159"/>
        <v>NorthfieldMN</v>
      </c>
      <c r="B10192" s="269">
        <v>55057</v>
      </c>
      <c r="C10192" s="270" t="s">
        <v>6200</v>
      </c>
      <c r="D10192" s="270" t="s">
        <v>1627</v>
      </c>
      <c r="E10192" s="277" t="s">
        <v>1638</v>
      </c>
      <c r="F10192" s="279" t="s">
        <v>881</v>
      </c>
    </row>
    <row r="10193" spans="1:6" x14ac:dyDescent="0.3">
      <c r="A10193" s="264" t="str">
        <f t="shared" si="159"/>
        <v>BloomingtonMN</v>
      </c>
      <c r="B10193" s="269">
        <v>55431</v>
      </c>
      <c r="C10193" s="270" t="s">
        <v>1291</v>
      </c>
      <c r="D10193" s="270" t="s">
        <v>1627</v>
      </c>
      <c r="E10193" s="277" t="s">
        <v>1651</v>
      </c>
      <c r="F10193" s="279" t="s">
        <v>881</v>
      </c>
    </row>
    <row r="10194" spans="1:6" x14ac:dyDescent="0.3">
      <c r="A10194" s="264" t="str">
        <f t="shared" si="159"/>
        <v>South Saint PaulMN</v>
      </c>
      <c r="B10194" s="269">
        <v>55075</v>
      </c>
      <c r="C10194" s="270" t="s">
        <v>6913</v>
      </c>
      <c r="D10194" s="270" t="s">
        <v>1627</v>
      </c>
      <c r="E10194" s="277" t="s">
        <v>1651</v>
      </c>
      <c r="F10194" s="279" t="s">
        <v>881</v>
      </c>
    </row>
    <row r="10195" spans="1:6" x14ac:dyDescent="0.3">
      <c r="A10195" s="264" t="str">
        <f t="shared" si="159"/>
        <v>Fergus FallsMN</v>
      </c>
      <c r="B10195" s="269">
        <v>56537</v>
      </c>
      <c r="C10195" s="270" t="s">
        <v>1639</v>
      </c>
      <c r="D10195" s="270" t="s">
        <v>1627</v>
      </c>
      <c r="E10195" s="277" t="s">
        <v>1639</v>
      </c>
      <c r="F10195" s="279" t="s">
        <v>881</v>
      </c>
    </row>
    <row r="10196" spans="1:6" x14ac:dyDescent="0.3">
      <c r="A10196" s="264" t="str">
        <f t="shared" si="159"/>
        <v>HugoMN</v>
      </c>
      <c r="B10196" s="269">
        <v>55038</v>
      </c>
      <c r="C10196" s="270" t="s">
        <v>6914</v>
      </c>
      <c r="D10196" s="270" t="s">
        <v>1627</v>
      </c>
      <c r="E10196" s="277" t="s">
        <v>1651</v>
      </c>
      <c r="F10196" s="279" t="s">
        <v>881</v>
      </c>
    </row>
    <row r="10197" spans="1:6" x14ac:dyDescent="0.3">
      <c r="A10197" s="264" t="str">
        <f t="shared" si="159"/>
        <v>ChanhassenMN</v>
      </c>
      <c r="B10197" s="269">
        <v>55317</v>
      </c>
      <c r="C10197" s="270" t="s">
        <v>6915</v>
      </c>
      <c r="D10197" s="270" t="s">
        <v>1627</v>
      </c>
      <c r="E10197" s="277" t="s">
        <v>1651</v>
      </c>
      <c r="F10197" s="279" t="s">
        <v>881</v>
      </c>
    </row>
    <row r="10198" spans="1:6" x14ac:dyDescent="0.3">
      <c r="A10198" s="264" t="str">
        <f t="shared" si="159"/>
        <v>Brooklyn CenterMN</v>
      </c>
      <c r="B10198" s="269">
        <v>55430</v>
      </c>
      <c r="C10198" s="270" t="s">
        <v>6906</v>
      </c>
      <c r="D10198" s="270" t="s">
        <v>1627</v>
      </c>
      <c r="E10198" s="277" t="s">
        <v>1651</v>
      </c>
      <c r="F10198" s="279" t="s">
        <v>881</v>
      </c>
    </row>
    <row r="10199" spans="1:6" x14ac:dyDescent="0.3">
      <c r="A10199" s="264" t="str">
        <f t="shared" si="159"/>
        <v>Red WingMN</v>
      </c>
      <c r="B10199" s="269">
        <v>55066</v>
      </c>
      <c r="C10199" s="270" t="s">
        <v>1656</v>
      </c>
      <c r="D10199" s="270" t="s">
        <v>1627</v>
      </c>
      <c r="E10199" s="277" t="s">
        <v>1656</v>
      </c>
      <c r="F10199" s="279" t="s">
        <v>881</v>
      </c>
    </row>
    <row r="10200" spans="1:6" x14ac:dyDescent="0.3">
      <c r="A10200" s="264" t="str">
        <f t="shared" si="159"/>
        <v>HibbingMN</v>
      </c>
      <c r="B10200" s="269">
        <v>55746</v>
      </c>
      <c r="C10200" s="270" t="s">
        <v>6916</v>
      </c>
      <c r="D10200" s="270" t="s">
        <v>1627</v>
      </c>
      <c r="E10200" s="277" t="s">
        <v>1635</v>
      </c>
      <c r="F10200" s="279" t="s">
        <v>881</v>
      </c>
    </row>
    <row r="10201" spans="1:6" x14ac:dyDescent="0.3">
      <c r="A10201" s="264" t="str">
        <f t="shared" si="159"/>
        <v>PlymouthMN</v>
      </c>
      <c r="B10201" s="269">
        <v>55441</v>
      </c>
      <c r="C10201" s="270" t="s">
        <v>1391</v>
      </c>
      <c r="D10201" s="270" t="s">
        <v>1627</v>
      </c>
      <c r="E10201" s="277" t="s">
        <v>1651</v>
      </c>
      <c r="F10201" s="279" t="s">
        <v>881</v>
      </c>
    </row>
    <row r="10202" spans="1:6" x14ac:dyDescent="0.3">
      <c r="A10202" s="264" t="str">
        <f t="shared" si="159"/>
        <v>HutchinsonMN</v>
      </c>
      <c r="B10202" s="269">
        <v>55350</v>
      </c>
      <c r="C10202" s="270" t="s">
        <v>1423</v>
      </c>
      <c r="D10202" s="270" t="s">
        <v>1627</v>
      </c>
      <c r="E10202" s="277" t="s">
        <v>1423</v>
      </c>
      <c r="F10202" s="279" t="s">
        <v>881</v>
      </c>
    </row>
    <row r="10203" spans="1:6" x14ac:dyDescent="0.3">
      <c r="A10203" s="264" t="str">
        <f t="shared" si="159"/>
        <v>SartellMN</v>
      </c>
      <c r="B10203" s="269">
        <v>56377</v>
      </c>
      <c r="C10203" s="270" t="s">
        <v>6917</v>
      </c>
      <c r="D10203" s="270" t="s">
        <v>1627</v>
      </c>
      <c r="E10203" s="277" t="s">
        <v>1658</v>
      </c>
      <c r="F10203" s="279" t="s">
        <v>881</v>
      </c>
    </row>
    <row r="10204" spans="1:6" x14ac:dyDescent="0.3">
      <c r="A10204" s="264" t="str">
        <f t="shared" si="159"/>
        <v>MinneapolisMN</v>
      </c>
      <c r="B10204" s="269">
        <v>55401</v>
      </c>
      <c r="C10204" s="270" t="s">
        <v>5578</v>
      </c>
      <c r="D10204" s="270" t="s">
        <v>1627</v>
      </c>
      <c r="E10204" s="277" t="s">
        <v>1651</v>
      </c>
      <c r="F10204" s="279" t="s">
        <v>881</v>
      </c>
    </row>
    <row r="10205" spans="1:6" x14ac:dyDescent="0.3">
      <c r="A10205" s="264" t="str">
        <f t="shared" si="159"/>
        <v>RochesterMN</v>
      </c>
      <c r="B10205" s="269">
        <v>55906</v>
      </c>
      <c r="C10205" s="270" t="s">
        <v>1657</v>
      </c>
      <c r="D10205" s="270" t="s">
        <v>1627</v>
      </c>
      <c r="E10205" s="277" t="s">
        <v>1657</v>
      </c>
      <c r="F10205" s="279" t="s">
        <v>881</v>
      </c>
    </row>
    <row r="10206" spans="1:6" x14ac:dyDescent="0.3">
      <c r="A10206" s="264" t="str">
        <f t="shared" si="159"/>
        <v>DuluthMN</v>
      </c>
      <c r="B10206" s="269">
        <v>55803</v>
      </c>
      <c r="C10206" s="270" t="s">
        <v>1635</v>
      </c>
      <c r="D10206" s="270" t="s">
        <v>1627</v>
      </c>
      <c r="E10206" s="277" t="s">
        <v>1635</v>
      </c>
      <c r="F10206" s="279" t="s">
        <v>881</v>
      </c>
    </row>
    <row r="10207" spans="1:6" x14ac:dyDescent="0.3">
      <c r="A10207" s="264" t="str">
        <f t="shared" si="159"/>
        <v>Eden PrairieMN</v>
      </c>
      <c r="B10207" s="269">
        <v>55344</v>
      </c>
      <c r="C10207" s="270" t="s">
        <v>6904</v>
      </c>
      <c r="D10207" s="270" t="s">
        <v>1627</v>
      </c>
      <c r="E10207" s="277" t="s">
        <v>1651</v>
      </c>
      <c r="F10207" s="279" t="s">
        <v>881</v>
      </c>
    </row>
    <row r="10208" spans="1:6" x14ac:dyDescent="0.3">
      <c r="A10208" s="264" t="str">
        <f t="shared" si="159"/>
        <v>MonticelloMN</v>
      </c>
      <c r="B10208" s="269">
        <v>55362</v>
      </c>
      <c r="C10208" s="270" t="s">
        <v>3836</v>
      </c>
      <c r="D10208" s="270" t="s">
        <v>1627</v>
      </c>
      <c r="E10208" s="277" t="s">
        <v>1651</v>
      </c>
      <c r="F10208" s="279" t="s">
        <v>881</v>
      </c>
    </row>
    <row r="10209" spans="1:6" x14ac:dyDescent="0.3">
      <c r="A10209" s="264" t="str">
        <f t="shared" si="159"/>
        <v>ShorewoodMN</v>
      </c>
      <c r="B10209" s="269">
        <v>55331</v>
      </c>
      <c r="C10209" s="270" t="s">
        <v>4756</v>
      </c>
      <c r="D10209" s="270" t="s">
        <v>1627</v>
      </c>
      <c r="E10209" s="277" t="s">
        <v>1651</v>
      </c>
      <c r="F10209" s="279" t="s">
        <v>881</v>
      </c>
    </row>
    <row r="10210" spans="1:6" x14ac:dyDescent="0.3">
      <c r="A10210" s="264" t="str">
        <f t="shared" si="159"/>
        <v>BloomingtonMN</v>
      </c>
      <c r="B10210" s="269">
        <v>55438</v>
      </c>
      <c r="C10210" s="270" t="s">
        <v>1291</v>
      </c>
      <c r="D10210" s="270" t="s">
        <v>1627</v>
      </c>
      <c r="E10210" s="277" t="s">
        <v>1651</v>
      </c>
      <c r="F10210" s="279" t="s">
        <v>881</v>
      </c>
    </row>
    <row r="10211" spans="1:6" x14ac:dyDescent="0.3">
      <c r="A10211" s="264" t="str">
        <f t="shared" si="159"/>
        <v>EdinaMN</v>
      </c>
      <c r="B10211" s="269">
        <v>55435</v>
      </c>
      <c r="C10211" s="270" t="s">
        <v>6918</v>
      </c>
      <c r="D10211" s="270" t="s">
        <v>1627</v>
      </c>
      <c r="E10211" s="277" t="s">
        <v>1651</v>
      </c>
      <c r="F10211" s="279" t="s">
        <v>881</v>
      </c>
    </row>
    <row r="10212" spans="1:6" x14ac:dyDescent="0.3">
      <c r="A10212" s="264" t="str">
        <f t="shared" si="159"/>
        <v>MinneapolisMN</v>
      </c>
      <c r="B10212" s="269">
        <v>55405</v>
      </c>
      <c r="C10212" s="270" t="s">
        <v>5578</v>
      </c>
      <c r="D10212" s="270" t="s">
        <v>1627</v>
      </c>
      <c r="E10212" s="277" t="s">
        <v>1651</v>
      </c>
      <c r="F10212" s="279" t="s">
        <v>881</v>
      </c>
    </row>
    <row r="10213" spans="1:6" x14ac:dyDescent="0.3">
      <c r="A10213" s="264" t="str">
        <f t="shared" si="159"/>
        <v>Vadnais HeightsMN</v>
      </c>
      <c r="B10213" s="269">
        <v>55127</v>
      </c>
      <c r="C10213" s="270" t="s">
        <v>6919</v>
      </c>
      <c r="D10213" s="270" t="s">
        <v>1627</v>
      </c>
      <c r="E10213" s="277" t="s">
        <v>1651</v>
      </c>
      <c r="F10213" s="279" t="s">
        <v>881</v>
      </c>
    </row>
    <row r="10214" spans="1:6" x14ac:dyDescent="0.3">
      <c r="A10214" s="264" t="str">
        <f t="shared" si="159"/>
        <v>New UlmMN</v>
      </c>
      <c r="B10214" s="269">
        <v>56073</v>
      </c>
      <c r="C10214" s="270" t="s">
        <v>1653</v>
      </c>
      <c r="D10214" s="270" t="s">
        <v>1627</v>
      </c>
      <c r="E10214" s="277" t="s">
        <v>1653</v>
      </c>
      <c r="F10214" s="279" t="s">
        <v>881</v>
      </c>
    </row>
    <row r="10215" spans="1:6" x14ac:dyDescent="0.3">
      <c r="A10215" s="264" t="str">
        <f t="shared" si="159"/>
        <v>Big LakeMN</v>
      </c>
      <c r="B10215" s="269">
        <v>55309</v>
      </c>
      <c r="C10215" s="270" t="s">
        <v>936</v>
      </c>
      <c r="D10215" s="270" t="s">
        <v>1627</v>
      </c>
      <c r="E10215" s="277" t="s">
        <v>1651</v>
      </c>
      <c r="F10215" s="279" t="s">
        <v>881</v>
      </c>
    </row>
    <row r="10216" spans="1:6" x14ac:dyDescent="0.3">
      <c r="A10216" s="264" t="str">
        <f t="shared" si="159"/>
        <v>WayzataMN</v>
      </c>
      <c r="B10216" s="269">
        <v>55391</v>
      </c>
      <c r="C10216" s="270" t="s">
        <v>6920</v>
      </c>
      <c r="D10216" s="270" t="s">
        <v>1627</v>
      </c>
      <c r="E10216" s="277" t="s">
        <v>1651</v>
      </c>
      <c r="F10216" s="279" t="s">
        <v>881</v>
      </c>
    </row>
    <row r="10217" spans="1:6" x14ac:dyDescent="0.3">
      <c r="A10217" s="264" t="str">
        <f t="shared" si="159"/>
        <v>CloquetMN</v>
      </c>
      <c r="B10217" s="269">
        <v>55720</v>
      </c>
      <c r="C10217" s="270" t="s">
        <v>6921</v>
      </c>
      <c r="D10217" s="270" t="s">
        <v>1627</v>
      </c>
      <c r="E10217" s="277" t="s">
        <v>1635</v>
      </c>
      <c r="F10217" s="279" t="s">
        <v>881</v>
      </c>
    </row>
    <row r="10218" spans="1:6" x14ac:dyDescent="0.3">
      <c r="A10218" s="264" t="str">
        <f t="shared" si="159"/>
        <v>Sauk RapidsMN</v>
      </c>
      <c r="B10218" s="269">
        <v>56379</v>
      </c>
      <c r="C10218" s="270" t="s">
        <v>6922</v>
      </c>
      <c r="D10218" s="270" t="s">
        <v>1627</v>
      </c>
      <c r="E10218" s="277" t="s">
        <v>1658</v>
      </c>
      <c r="F10218" s="279" t="s">
        <v>881</v>
      </c>
    </row>
    <row r="10219" spans="1:6" x14ac:dyDescent="0.3">
      <c r="A10219" s="264" t="str">
        <f t="shared" si="159"/>
        <v>Saint CloudMN</v>
      </c>
      <c r="B10219" s="269">
        <v>56304</v>
      </c>
      <c r="C10219" s="270" t="s">
        <v>3758</v>
      </c>
      <c r="D10219" s="270" t="s">
        <v>1627</v>
      </c>
      <c r="E10219" s="277" t="s">
        <v>1658</v>
      </c>
      <c r="F10219" s="279" t="s">
        <v>881</v>
      </c>
    </row>
    <row r="10220" spans="1:6" x14ac:dyDescent="0.3">
      <c r="A10220" s="264" t="str">
        <f t="shared" si="159"/>
        <v>BurnsvilleMN</v>
      </c>
      <c r="B10220" s="269">
        <v>55306</v>
      </c>
      <c r="C10220" s="270" t="s">
        <v>6885</v>
      </c>
      <c r="D10220" s="270" t="s">
        <v>1627</v>
      </c>
      <c r="E10220" s="277" t="s">
        <v>1651</v>
      </c>
      <c r="F10220" s="279" t="s">
        <v>881</v>
      </c>
    </row>
    <row r="10221" spans="1:6" x14ac:dyDescent="0.3">
      <c r="A10221" s="264" t="str">
        <f t="shared" si="159"/>
        <v>PrincetonMN</v>
      </c>
      <c r="B10221" s="269">
        <v>55371</v>
      </c>
      <c r="C10221" s="270" t="s">
        <v>1675</v>
      </c>
      <c r="D10221" s="270" t="s">
        <v>1627</v>
      </c>
      <c r="E10221" s="277" t="s">
        <v>1651</v>
      </c>
      <c r="F10221" s="279" t="s">
        <v>881</v>
      </c>
    </row>
    <row r="10222" spans="1:6" x14ac:dyDescent="0.3">
      <c r="A10222" s="264" t="str">
        <f t="shared" si="159"/>
        <v>CambridgeMN</v>
      </c>
      <c r="B10222" s="269">
        <v>55008</v>
      </c>
      <c r="C10222" s="270" t="s">
        <v>1547</v>
      </c>
      <c r="D10222" s="270" t="s">
        <v>1627</v>
      </c>
      <c r="E10222" s="277" t="s">
        <v>1651</v>
      </c>
      <c r="F10222" s="279" t="s">
        <v>881</v>
      </c>
    </row>
    <row r="10223" spans="1:6" x14ac:dyDescent="0.3">
      <c r="A10223" s="264" t="str">
        <f t="shared" si="159"/>
        <v>MoundMN</v>
      </c>
      <c r="B10223" s="269">
        <v>55364</v>
      </c>
      <c r="C10223" s="270" t="s">
        <v>6923</v>
      </c>
      <c r="D10223" s="270" t="s">
        <v>1627</v>
      </c>
      <c r="E10223" s="277" t="s">
        <v>1651</v>
      </c>
      <c r="F10223" s="279" t="s">
        <v>881</v>
      </c>
    </row>
    <row r="10224" spans="1:6" x14ac:dyDescent="0.3">
      <c r="A10224" s="264" t="str">
        <f t="shared" si="159"/>
        <v>Saint PaulMN</v>
      </c>
      <c r="B10224" s="269">
        <v>55108</v>
      </c>
      <c r="C10224" s="270" t="s">
        <v>2121</v>
      </c>
      <c r="D10224" s="270" t="s">
        <v>1627</v>
      </c>
      <c r="E10224" s="277" t="s">
        <v>1651</v>
      </c>
      <c r="F10224" s="279" t="s">
        <v>881</v>
      </c>
    </row>
    <row r="10225" spans="1:6" x14ac:dyDescent="0.3">
      <c r="A10225" s="264" t="str">
        <f t="shared" si="159"/>
        <v>Eden PrairieMN</v>
      </c>
      <c r="B10225" s="269">
        <v>55346</v>
      </c>
      <c r="C10225" s="270" t="s">
        <v>6904</v>
      </c>
      <c r="D10225" s="270" t="s">
        <v>1627</v>
      </c>
      <c r="E10225" s="277" t="s">
        <v>1651</v>
      </c>
      <c r="F10225" s="279" t="s">
        <v>881</v>
      </c>
    </row>
    <row r="10226" spans="1:6" x14ac:dyDescent="0.3">
      <c r="A10226" s="264" t="str">
        <f t="shared" si="159"/>
        <v>MarshallMN</v>
      </c>
      <c r="B10226" s="269">
        <v>56258</v>
      </c>
      <c r="C10226" s="270" t="s">
        <v>1649</v>
      </c>
      <c r="D10226" s="270" t="s">
        <v>1627</v>
      </c>
      <c r="E10226" s="277" t="s">
        <v>1649</v>
      </c>
      <c r="F10226" s="279" t="s">
        <v>881</v>
      </c>
    </row>
    <row r="10227" spans="1:6" x14ac:dyDescent="0.3">
      <c r="A10227" s="264" t="str">
        <f t="shared" si="159"/>
        <v>MinneapolisMN</v>
      </c>
      <c r="B10227" s="269">
        <v>55413</v>
      </c>
      <c r="C10227" s="270" t="s">
        <v>5578</v>
      </c>
      <c r="D10227" s="270" t="s">
        <v>1627</v>
      </c>
      <c r="E10227" s="277" t="s">
        <v>1651</v>
      </c>
      <c r="F10227" s="279" t="s">
        <v>881</v>
      </c>
    </row>
    <row r="10228" spans="1:6" x14ac:dyDescent="0.3">
      <c r="A10228" s="264" t="str">
        <f t="shared" si="159"/>
        <v>North MankatoMN</v>
      </c>
      <c r="B10228" s="269">
        <v>56003</v>
      </c>
      <c r="C10228" s="270" t="s">
        <v>6924</v>
      </c>
      <c r="D10228" s="270" t="s">
        <v>1627</v>
      </c>
      <c r="E10228" s="277" t="s">
        <v>1647</v>
      </c>
      <c r="F10228" s="279" t="s">
        <v>881</v>
      </c>
    </row>
    <row r="10229" spans="1:6" x14ac:dyDescent="0.3">
      <c r="A10229" s="264" t="str">
        <f t="shared" si="159"/>
        <v>DuluthMN</v>
      </c>
      <c r="B10229" s="269">
        <v>55804</v>
      </c>
      <c r="C10229" s="270" t="s">
        <v>1635</v>
      </c>
      <c r="D10229" s="270" t="s">
        <v>1627</v>
      </c>
      <c r="E10229" s="277" t="s">
        <v>1635</v>
      </c>
      <c r="F10229" s="279" t="s">
        <v>881</v>
      </c>
    </row>
    <row r="10230" spans="1:6" x14ac:dyDescent="0.3">
      <c r="A10230" s="264" t="str">
        <f t="shared" si="159"/>
        <v>EdinaMN</v>
      </c>
      <c r="B10230" s="269">
        <v>55436</v>
      </c>
      <c r="C10230" s="270" t="s">
        <v>6918</v>
      </c>
      <c r="D10230" s="270" t="s">
        <v>1627</v>
      </c>
      <c r="E10230" s="277" t="s">
        <v>1651</v>
      </c>
      <c r="F10230" s="279" t="s">
        <v>881</v>
      </c>
    </row>
    <row r="10231" spans="1:6" x14ac:dyDescent="0.3">
      <c r="A10231" s="264" t="str">
        <f t="shared" si="159"/>
        <v>ZimmermanMN</v>
      </c>
      <c r="B10231" s="269">
        <v>55398</v>
      </c>
      <c r="C10231" s="270" t="s">
        <v>6925</v>
      </c>
      <c r="D10231" s="270" t="s">
        <v>1627</v>
      </c>
      <c r="E10231" s="277" t="s">
        <v>1651</v>
      </c>
      <c r="F10231" s="279" t="s">
        <v>881</v>
      </c>
    </row>
    <row r="10232" spans="1:6" x14ac:dyDescent="0.3">
      <c r="A10232" s="264" t="str">
        <f t="shared" si="159"/>
        <v>Saint MichaelMN</v>
      </c>
      <c r="B10232" s="269">
        <v>55376</v>
      </c>
      <c r="C10232" s="270" t="s">
        <v>6926</v>
      </c>
      <c r="D10232" s="270" t="s">
        <v>1627</v>
      </c>
      <c r="E10232" s="277" t="s">
        <v>1651</v>
      </c>
      <c r="F10232" s="279" t="s">
        <v>881</v>
      </c>
    </row>
    <row r="10233" spans="1:6" x14ac:dyDescent="0.3">
      <c r="A10233" s="264" t="str">
        <f t="shared" si="159"/>
        <v>Saint PaulMN</v>
      </c>
      <c r="B10233" s="269">
        <v>55130</v>
      </c>
      <c r="C10233" s="270" t="s">
        <v>2121</v>
      </c>
      <c r="D10233" s="270" t="s">
        <v>1627</v>
      </c>
      <c r="E10233" s="277" t="s">
        <v>1651</v>
      </c>
      <c r="F10233" s="279" t="s">
        <v>881</v>
      </c>
    </row>
    <row r="10234" spans="1:6" x14ac:dyDescent="0.3">
      <c r="A10234" s="264" t="str">
        <f t="shared" si="159"/>
        <v>FairmontMN</v>
      </c>
      <c r="B10234" s="269">
        <v>56031</v>
      </c>
      <c r="C10234" s="270" t="s">
        <v>1636</v>
      </c>
      <c r="D10234" s="270" t="s">
        <v>1627</v>
      </c>
      <c r="E10234" s="277" t="s">
        <v>1636</v>
      </c>
      <c r="F10234" s="279" t="s">
        <v>881</v>
      </c>
    </row>
    <row r="10235" spans="1:6" x14ac:dyDescent="0.3">
      <c r="A10235" s="264" t="str">
        <f t="shared" si="159"/>
        <v>Saint PaulMN</v>
      </c>
      <c r="B10235" s="269">
        <v>55107</v>
      </c>
      <c r="C10235" s="270" t="s">
        <v>2121</v>
      </c>
      <c r="D10235" s="270" t="s">
        <v>1627</v>
      </c>
      <c r="E10235" s="277" t="s">
        <v>1651</v>
      </c>
      <c r="F10235" s="279" t="s">
        <v>881</v>
      </c>
    </row>
    <row r="10236" spans="1:6" x14ac:dyDescent="0.3">
      <c r="A10236" s="264" t="str">
        <f t="shared" si="159"/>
        <v>PlymouthMN</v>
      </c>
      <c r="B10236" s="269">
        <v>55442</v>
      </c>
      <c r="C10236" s="270" t="s">
        <v>1391</v>
      </c>
      <c r="D10236" s="270" t="s">
        <v>1627</v>
      </c>
      <c r="E10236" s="277" t="s">
        <v>1651</v>
      </c>
      <c r="F10236" s="279" t="s">
        <v>881</v>
      </c>
    </row>
    <row r="10237" spans="1:6" x14ac:dyDescent="0.3">
      <c r="A10237" s="264" t="str">
        <f t="shared" si="159"/>
        <v>Saint PaulMN</v>
      </c>
      <c r="B10237" s="269">
        <v>55101</v>
      </c>
      <c r="C10237" s="270" t="s">
        <v>2121</v>
      </c>
      <c r="D10237" s="270" t="s">
        <v>1627</v>
      </c>
      <c r="E10237" s="277" t="s">
        <v>1651</v>
      </c>
      <c r="F10237" s="279" t="s">
        <v>881</v>
      </c>
    </row>
    <row r="10238" spans="1:6" x14ac:dyDescent="0.3">
      <c r="A10238" s="264" t="str">
        <f t="shared" si="159"/>
        <v>WorthingtonMN</v>
      </c>
      <c r="B10238" s="269">
        <v>56187</v>
      </c>
      <c r="C10238" s="270" t="s">
        <v>1665</v>
      </c>
      <c r="D10238" s="270" t="s">
        <v>1627</v>
      </c>
      <c r="E10238" s="277" t="s">
        <v>1665</v>
      </c>
      <c r="F10238" s="279" t="s">
        <v>881</v>
      </c>
    </row>
    <row r="10239" spans="1:6" x14ac:dyDescent="0.3">
      <c r="A10239" s="264" t="str">
        <f t="shared" si="159"/>
        <v>Brooklyn ParkMN</v>
      </c>
      <c r="B10239" s="269">
        <v>55444</v>
      </c>
      <c r="C10239" s="270" t="s">
        <v>6279</v>
      </c>
      <c r="D10239" s="270" t="s">
        <v>1627</v>
      </c>
      <c r="E10239" s="277" t="s">
        <v>1651</v>
      </c>
      <c r="F10239" s="279" t="s">
        <v>881</v>
      </c>
    </row>
    <row r="10240" spans="1:6" x14ac:dyDescent="0.3">
      <c r="A10240" s="264" t="str">
        <f t="shared" si="159"/>
        <v>North BranchMN</v>
      </c>
      <c r="B10240" s="269">
        <v>55056</v>
      </c>
      <c r="C10240" s="270" t="s">
        <v>6691</v>
      </c>
      <c r="D10240" s="270" t="s">
        <v>1627</v>
      </c>
      <c r="E10240" s="277" t="s">
        <v>1651</v>
      </c>
      <c r="F10240" s="279" t="s">
        <v>881</v>
      </c>
    </row>
    <row r="10241" spans="1:6" x14ac:dyDescent="0.3">
      <c r="A10241" s="264" t="str">
        <f t="shared" si="159"/>
        <v>RogersMN</v>
      </c>
      <c r="B10241" s="269">
        <v>55374</v>
      </c>
      <c r="C10241" s="270" t="s">
        <v>1694</v>
      </c>
      <c r="D10241" s="270" t="s">
        <v>1627</v>
      </c>
      <c r="E10241" s="277" t="s">
        <v>1651</v>
      </c>
      <c r="F10241" s="279" t="s">
        <v>881</v>
      </c>
    </row>
    <row r="10242" spans="1:6" x14ac:dyDescent="0.3">
      <c r="A10242" s="264" t="str">
        <f t="shared" si="159"/>
        <v>WaconiaMN</v>
      </c>
      <c r="B10242" s="269">
        <v>55387</v>
      </c>
      <c r="C10242" s="270" t="s">
        <v>6927</v>
      </c>
      <c r="D10242" s="270" t="s">
        <v>1627</v>
      </c>
      <c r="E10242" s="277" t="s">
        <v>1651</v>
      </c>
      <c r="F10242" s="279" t="s">
        <v>881</v>
      </c>
    </row>
    <row r="10243" spans="1:6" x14ac:dyDescent="0.3">
      <c r="A10243" s="264" t="str">
        <f t="shared" si="159"/>
        <v>Inver Grove HeightsMN</v>
      </c>
      <c r="B10243" s="269">
        <v>55077</v>
      </c>
      <c r="C10243" s="270" t="s">
        <v>6911</v>
      </c>
      <c r="D10243" s="270" t="s">
        <v>1627</v>
      </c>
      <c r="E10243" s="277" t="s">
        <v>1651</v>
      </c>
      <c r="F10243" s="279" t="s">
        <v>881</v>
      </c>
    </row>
    <row r="10244" spans="1:6" x14ac:dyDescent="0.3">
      <c r="A10244" s="264" t="str">
        <f t="shared" ref="A10244:A10307" si="160">CONCATENATE(C10244,D10244)</f>
        <v>IsantiMN</v>
      </c>
      <c r="B10244" s="269">
        <v>55040</v>
      </c>
      <c r="C10244" s="270" t="s">
        <v>6928</v>
      </c>
      <c r="D10244" s="270" t="s">
        <v>1627</v>
      </c>
      <c r="E10244" s="277" t="s">
        <v>1651</v>
      </c>
      <c r="F10244" s="279" t="s">
        <v>881</v>
      </c>
    </row>
    <row r="10245" spans="1:6" x14ac:dyDescent="0.3">
      <c r="A10245" s="264" t="str">
        <f t="shared" si="160"/>
        <v>Saint PaulMN</v>
      </c>
      <c r="B10245" s="269">
        <v>55103</v>
      </c>
      <c r="C10245" s="270" t="s">
        <v>2121</v>
      </c>
      <c r="D10245" s="270" t="s">
        <v>1627</v>
      </c>
      <c r="E10245" s="277" t="s">
        <v>1651</v>
      </c>
      <c r="F10245" s="279" t="s">
        <v>881</v>
      </c>
    </row>
    <row r="10246" spans="1:6" x14ac:dyDescent="0.3">
      <c r="A10246" s="264" t="str">
        <f t="shared" si="160"/>
        <v>VirginiaMN</v>
      </c>
      <c r="B10246" s="269">
        <v>55792</v>
      </c>
      <c r="C10246" s="270" t="s">
        <v>6929</v>
      </c>
      <c r="D10246" s="270" t="s">
        <v>1627</v>
      </c>
      <c r="E10246" s="277" t="s">
        <v>1635</v>
      </c>
      <c r="F10246" s="279" t="s">
        <v>881</v>
      </c>
    </row>
    <row r="10247" spans="1:6" x14ac:dyDescent="0.3">
      <c r="A10247" s="264" t="str">
        <f t="shared" si="160"/>
        <v>MinneapolisMN</v>
      </c>
      <c r="B10247" s="269">
        <v>55409</v>
      </c>
      <c r="C10247" s="270" t="s">
        <v>5578</v>
      </c>
      <c r="D10247" s="270" t="s">
        <v>1627</v>
      </c>
      <c r="E10247" s="277" t="s">
        <v>1651</v>
      </c>
      <c r="F10247" s="279" t="s">
        <v>881</v>
      </c>
    </row>
    <row r="10248" spans="1:6" x14ac:dyDescent="0.3">
      <c r="A10248" s="264" t="str">
        <f t="shared" si="160"/>
        <v>DuluthMN</v>
      </c>
      <c r="B10248" s="269">
        <v>55805</v>
      </c>
      <c r="C10248" s="270" t="s">
        <v>1635</v>
      </c>
      <c r="D10248" s="270" t="s">
        <v>1627</v>
      </c>
      <c r="E10248" s="277" t="s">
        <v>1635</v>
      </c>
      <c r="F10248" s="279" t="s">
        <v>881</v>
      </c>
    </row>
    <row r="10249" spans="1:6" x14ac:dyDescent="0.3">
      <c r="A10249" s="264" t="str">
        <f t="shared" si="160"/>
        <v>Saint PeterMN</v>
      </c>
      <c r="B10249" s="269">
        <v>56082</v>
      </c>
      <c r="C10249" s="270" t="s">
        <v>6930</v>
      </c>
      <c r="D10249" s="270" t="s">
        <v>1627</v>
      </c>
      <c r="E10249" s="277" t="s">
        <v>1647</v>
      </c>
      <c r="F10249" s="279" t="s">
        <v>881</v>
      </c>
    </row>
    <row r="10250" spans="1:6" x14ac:dyDescent="0.3">
      <c r="A10250" s="264" t="str">
        <f t="shared" si="160"/>
        <v>New PragueMN</v>
      </c>
      <c r="B10250" s="269">
        <v>56071</v>
      </c>
      <c r="C10250" s="270" t="s">
        <v>6931</v>
      </c>
      <c r="D10250" s="270" t="s">
        <v>1627</v>
      </c>
      <c r="E10250" s="277" t="s">
        <v>1651</v>
      </c>
      <c r="F10250" s="279" t="s">
        <v>881</v>
      </c>
    </row>
    <row r="10251" spans="1:6" x14ac:dyDescent="0.3">
      <c r="A10251" s="264" t="str">
        <f t="shared" si="160"/>
        <v>Breezy PointMN</v>
      </c>
      <c r="B10251" s="269">
        <v>56472</v>
      </c>
      <c r="C10251" s="270" t="s">
        <v>6932</v>
      </c>
      <c r="D10251" s="270" t="s">
        <v>1627</v>
      </c>
      <c r="E10251" s="277" t="s">
        <v>1634</v>
      </c>
      <c r="F10251" s="279" t="s">
        <v>881</v>
      </c>
    </row>
    <row r="10252" spans="1:6" x14ac:dyDescent="0.3">
      <c r="A10252" s="264" t="str">
        <f t="shared" si="160"/>
        <v>Brooklyn ParkMN</v>
      </c>
      <c r="B10252" s="269">
        <v>55445</v>
      </c>
      <c r="C10252" s="270" t="s">
        <v>6279</v>
      </c>
      <c r="D10252" s="270" t="s">
        <v>1627</v>
      </c>
      <c r="E10252" s="277" t="s">
        <v>1651</v>
      </c>
      <c r="F10252" s="279" t="s">
        <v>881</v>
      </c>
    </row>
    <row r="10253" spans="1:6" x14ac:dyDescent="0.3">
      <c r="A10253" s="264" t="str">
        <f t="shared" si="160"/>
        <v>DuluthMN</v>
      </c>
      <c r="B10253" s="269">
        <v>55807</v>
      </c>
      <c r="C10253" s="270" t="s">
        <v>1635</v>
      </c>
      <c r="D10253" s="270" t="s">
        <v>1627</v>
      </c>
      <c r="E10253" s="277" t="s">
        <v>1635</v>
      </c>
      <c r="F10253" s="279" t="s">
        <v>881</v>
      </c>
    </row>
    <row r="10254" spans="1:6" x14ac:dyDescent="0.3">
      <c r="A10254" s="264" t="str">
        <f t="shared" si="160"/>
        <v>East Grand ForksMN</v>
      </c>
      <c r="B10254" s="269">
        <v>56721</v>
      </c>
      <c r="C10254" s="270" t="s">
        <v>6933</v>
      </c>
      <c r="D10254" s="270" t="s">
        <v>1627</v>
      </c>
      <c r="E10254" s="277" t="s">
        <v>1641</v>
      </c>
      <c r="F10254" s="279" t="s">
        <v>881</v>
      </c>
    </row>
    <row r="10255" spans="1:6" x14ac:dyDescent="0.3">
      <c r="A10255" s="264" t="str">
        <f t="shared" si="160"/>
        <v>DuluthMN</v>
      </c>
      <c r="B10255" s="269">
        <v>55806</v>
      </c>
      <c r="C10255" s="270" t="s">
        <v>1635</v>
      </c>
      <c r="D10255" s="270" t="s">
        <v>1627</v>
      </c>
      <c r="E10255" s="277" t="s">
        <v>1635</v>
      </c>
      <c r="F10255" s="279" t="s">
        <v>881</v>
      </c>
    </row>
    <row r="10256" spans="1:6" x14ac:dyDescent="0.3">
      <c r="A10256" s="264" t="str">
        <f t="shared" si="160"/>
        <v>BloomingtonMN</v>
      </c>
      <c r="B10256" s="269">
        <v>55425</v>
      </c>
      <c r="C10256" s="270" t="s">
        <v>1291</v>
      </c>
      <c r="D10256" s="270" t="s">
        <v>1627</v>
      </c>
      <c r="E10256" s="277" t="s">
        <v>1651</v>
      </c>
      <c r="F10256" s="279" t="s">
        <v>881</v>
      </c>
    </row>
    <row r="10257" spans="1:6" x14ac:dyDescent="0.3">
      <c r="A10257" s="264" t="str">
        <f t="shared" si="160"/>
        <v>EaganMN</v>
      </c>
      <c r="B10257" s="269">
        <v>55121</v>
      </c>
      <c r="C10257" s="270" t="s">
        <v>6893</v>
      </c>
      <c r="D10257" s="270" t="s">
        <v>1627</v>
      </c>
      <c r="E10257" s="277" t="s">
        <v>1651</v>
      </c>
      <c r="F10257" s="279" t="s">
        <v>881</v>
      </c>
    </row>
    <row r="10258" spans="1:6" x14ac:dyDescent="0.3">
      <c r="A10258" s="264" t="str">
        <f t="shared" si="160"/>
        <v>AlbertvilleMN</v>
      </c>
      <c r="B10258" s="269">
        <v>55301</v>
      </c>
      <c r="C10258" s="270" t="s">
        <v>903</v>
      </c>
      <c r="D10258" s="270" t="s">
        <v>1627</v>
      </c>
      <c r="E10258" s="277" t="s">
        <v>1651</v>
      </c>
      <c r="F10258" s="279" t="s">
        <v>881</v>
      </c>
    </row>
    <row r="10259" spans="1:6" x14ac:dyDescent="0.3">
      <c r="A10259" s="264" t="str">
        <f t="shared" si="160"/>
        <v>WyomingMN</v>
      </c>
      <c r="B10259" s="269">
        <v>55092</v>
      </c>
      <c r="C10259" s="270" t="s">
        <v>4409</v>
      </c>
      <c r="D10259" s="270" t="s">
        <v>1627</v>
      </c>
      <c r="E10259" s="277" t="s">
        <v>1651</v>
      </c>
      <c r="F10259" s="279" t="s">
        <v>881</v>
      </c>
    </row>
    <row r="10260" spans="1:6" x14ac:dyDescent="0.3">
      <c r="A10260" s="264" t="str">
        <f t="shared" si="160"/>
        <v>Lake ElmoMN</v>
      </c>
      <c r="B10260" s="269">
        <v>55042</v>
      </c>
      <c r="C10260" s="270" t="s">
        <v>6934</v>
      </c>
      <c r="D10260" s="270" t="s">
        <v>1627</v>
      </c>
      <c r="E10260" s="277" t="s">
        <v>1651</v>
      </c>
      <c r="F10260" s="279" t="s">
        <v>881</v>
      </c>
    </row>
    <row r="10261" spans="1:6" x14ac:dyDescent="0.3">
      <c r="A10261" s="264" t="str">
        <f t="shared" si="160"/>
        <v>CrookstonMN</v>
      </c>
      <c r="B10261" s="269">
        <v>56716</v>
      </c>
      <c r="C10261" s="270" t="s">
        <v>6935</v>
      </c>
      <c r="D10261" s="270" t="s">
        <v>1627</v>
      </c>
      <c r="E10261" s="277" t="s">
        <v>1641</v>
      </c>
      <c r="F10261" s="279" t="s">
        <v>881</v>
      </c>
    </row>
    <row r="10262" spans="1:6" x14ac:dyDescent="0.3">
      <c r="A10262" s="264" t="str">
        <f t="shared" si="160"/>
        <v>East BethelMN</v>
      </c>
      <c r="B10262" s="269">
        <v>55011</v>
      </c>
      <c r="C10262" s="270" t="s">
        <v>6936</v>
      </c>
      <c r="D10262" s="270" t="s">
        <v>1627</v>
      </c>
      <c r="E10262" s="277" t="s">
        <v>1651</v>
      </c>
      <c r="F10262" s="279" t="s">
        <v>881</v>
      </c>
    </row>
    <row r="10263" spans="1:6" x14ac:dyDescent="0.3">
      <c r="A10263" s="264" t="str">
        <f t="shared" si="160"/>
        <v>EdinaMN</v>
      </c>
      <c r="B10263" s="269">
        <v>55439</v>
      </c>
      <c r="C10263" s="270" t="s">
        <v>6918</v>
      </c>
      <c r="D10263" s="270" t="s">
        <v>1627</v>
      </c>
      <c r="E10263" s="277" t="s">
        <v>1651</v>
      </c>
      <c r="F10263" s="279" t="s">
        <v>881</v>
      </c>
    </row>
    <row r="10264" spans="1:6" x14ac:dyDescent="0.3">
      <c r="A10264" s="264" t="str">
        <f t="shared" si="160"/>
        <v>MilacaMN</v>
      </c>
      <c r="B10264" s="269">
        <v>56353</v>
      </c>
      <c r="C10264" s="270" t="s">
        <v>6937</v>
      </c>
      <c r="D10264" s="270" t="s">
        <v>1627</v>
      </c>
      <c r="E10264" s="277" t="s">
        <v>1651</v>
      </c>
      <c r="F10264" s="279" t="s">
        <v>881</v>
      </c>
    </row>
    <row r="10265" spans="1:6" x14ac:dyDescent="0.3">
      <c r="A10265" s="264" t="str">
        <f t="shared" si="160"/>
        <v>DuluthMN</v>
      </c>
      <c r="B10265" s="269">
        <v>55810</v>
      </c>
      <c r="C10265" s="270" t="s">
        <v>1635</v>
      </c>
      <c r="D10265" s="270" t="s">
        <v>1627</v>
      </c>
      <c r="E10265" s="277" t="s">
        <v>1635</v>
      </c>
      <c r="F10265" s="279" t="s">
        <v>881</v>
      </c>
    </row>
    <row r="10266" spans="1:6" x14ac:dyDescent="0.3">
      <c r="A10266" s="264" t="str">
        <f t="shared" si="160"/>
        <v>EdinaMN</v>
      </c>
      <c r="B10266" s="269">
        <v>55424</v>
      </c>
      <c r="C10266" s="270" t="s">
        <v>6918</v>
      </c>
      <c r="D10266" s="270" t="s">
        <v>1627</v>
      </c>
      <c r="E10266" s="277" t="s">
        <v>1651</v>
      </c>
      <c r="F10266" s="279" t="s">
        <v>881</v>
      </c>
    </row>
    <row r="10267" spans="1:6" x14ac:dyDescent="0.3">
      <c r="A10267" s="264" t="str">
        <f t="shared" si="160"/>
        <v>Belle PlaineMN</v>
      </c>
      <c r="B10267" s="269">
        <v>56011</v>
      </c>
      <c r="C10267" s="270" t="s">
        <v>4326</v>
      </c>
      <c r="D10267" s="270" t="s">
        <v>1627</v>
      </c>
      <c r="E10267" s="277" t="s">
        <v>1651</v>
      </c>
      <c r="F10267" s="279" t="s">
        <v>881</v>
      </c>
    </row>
    <row r="10268" spans="1:6" x14ac:dyDescent="0.3">
      <c r="A10268" s="264" t="str">
        <f t="shared" si="160"/>
        <v>DuluthMN</v>
      </c>
      <c r="B10268" s="269">
        <v>55812</v>
      </c>
      <c r="C10268" s="270" t="s">
        <v>1635</v>
      </c>
      <c r="D10268" s="270" t="s">
        <v>1627</v>
      </c>
      <c r="E10268" s="277" t="s">
        <v>1635</v>
      </c>
      <c r="F10268" s="279" t="s">
        <v>881</v>
      </c>
    </row>
    <row r="10269" spans="1:6" x14ac:dyDescent="0.3">
      <c r="A10269" s="264" t="str">
        <f t="shared" si="160"/>
        <v>Lake CityMN</v>
      </c>
      <c r="B10269" s="269">
        <v>55041</v>
      </c>
      <c r="C10269" s="270" t="s">
        <v>1114</v>
      </c>
      <c r="D10269" s="270" t="s">
        <v>1627</v>
      </c>
      <c r="E10269" s="277" t="s">
        <v>1657</v>
      </c>
      <c r="F10269" s="279" t="s">
        <v>881</v>
      </c>
    </row>
    <row r="10270" spans="1:6" x14ac:dyDescent="0.3">
      <c r="A10270" s="264" t="str">
        <f t="shared" si="160"/>
        <v>ElyMN</v>
      </c>
      <c r="B10270" s="269">
        <v>55731</v>
      </c>
      <c r="C10270" s="270" t="s">
        <v>4335</v>
      </c>
      <c r="D10270" s="270" t="s">
        <v>1627</v>
      </c>
      <c r="E10270" s="277" t="s">
        <v>1635</v>
      </c>
      <c r="F10270" s="279" t="s">
        <v>881</v>
      </c>
    </row>
    <row r="10271" spans="1:6" x14ac:dyDescent="0.3">
      <c r="A10271" s="264" t="str">
        <f t="shared" si="160"/>
        <v>Waite ParkMN</v>
      </c>
      <c r="B10271" s="269">
        <v>56387</v>
      </c>
      <c r="C10271" s="270" t="s">
        <v>6938</v>
      </c>
      <c r="D10271" s="270" t="s">
        <v>1627</v>
      </c>
      <c r="E10271" s="277" t="s">
        <v>1658</v>
      </c>
      <c r="F10271" s="279" t="s">
        <v>881</v>
      </c>
    </row>
    <row r="10272" spans="1:6" x14ac:dyDescent="0.3">
      <c r="A10272" s="264" t="str">
        <f t="shared" si="160"/>
        <v>BaxterMN</v>
      </c>
      <c r="B10272" s="269">
        <v>56425</v>
      </c>
      <c r="C10272" s="270" t="s">
        <v>4378</v>
      </c>
      <c r="D10272" s="270" t="s">
        <v>1627</v>
      </c>
      <c r="E10272" s="277" t="s">
        <v>1634</v>
      </c>
      <c r="F10272" s="279" t="s">
        <v>881</v>
      </c>
    </row>
    <row r="10273" spans="1:6" x14ac:dyDescent="0.3">
      <c r="A10273" s="264" t="str">
        <f t="shared" si="160"/>
        <v>Cannon FallsMN</v>
      </c>
      <c r="B10273" s="269">
        <v>55009</v>
      </c>
      <c r="C10273" s="270" t="s">
        <v>6939</v>
      </c>
      <c r="D10273" s="270" t="s">
        <v>1627</v>
      </c>
      <c r="E10273" s="277" t="s">
        <v>1656</v>
      </c>
      <c r="F10273" s="279" t="s">
        <v>881</v>
      </c>
    </row>
    <row r="10274" spans="1:6" x14ac:dyDescent="0.3">
      <c r="A10274" s="264" t="str">
        <f t="shared" si="160"/>
        <v>JordanMN</v>
      </c>
      <c r="B10274" s="269">
        <v>55352</v>
      </c>
      <c r="C10274" s="270" t="s">
        <v>6940</v>
      </c>
      <c r="D10274" s="270" t="s">
        <v>1627</v>
      </c>
      <c r="E10274" s="277" t="s">
        <v>1651</v>
      </c>
      <c r="F10274" s="279" t="s">
        <v>881</v>
      </c>
    </row>
    <row r="10275" spans="1:6" x14ac:dyDescent="0.3">
      <c r="A10275" s="264" t="str">
        <f t="shared" si="160"/>
        <v>DelanoMN</v>
      </c>
      <c r="B10275" s="269">
        <v>55328</v>
      </c>
      <c r="C10275" s="270" t="s">
        <v>2702</v>
      </c>
      <c r="D10275" s="270" t="s">
        <v>1627</v>
      </c>
      <c r="E10275" s="277" t="s">
        <v>1651</v>
      </c>
      <c r="F10275" s="279" t="s">
        <v>881</v>
      </c>
    </row>
    <row r="10276" spans="1:6" x14ac:dyDescent="0.3">
      <c r="A10276" s="264" t="str">
        <f t="shared" si="160"/>
        <v>MahtomediMN</v>
      </c>
      <c r="B10276" s="269">
        <v>55115</v>
      </c>
      <c r="C10276" s="270" t="s">
        <v>6941</v>
      </c>
      <c r="D10276" s="270" t="s">
        <v>1627</v>
      </c>
      <c r="E10276" s="277" t="s">
        <v>1651</v>
      </c>
      <c r="F10276" s="279" t="s">
        <v>881</v>
      </c>
    </row>
    <row r="10277" spans="1:6" x14ac:dyDescent="0.3">
      <c r="A10277" s="264" t="str">
        <f t="shared" si="160"/>
        <v>GlencoeMN</v>
      </c>
      <c r="B10277" s="269">
        <v>55336</v>
      </c>
      <c r="C10277" s="270" t="s">
        <v>1286</v>
      </c>
      <c r="D10277" s="270" t="s">
        <v>1627</v>
      </c>
      <c r="E10277" s="277" t="s">
        <v>1423</v>
      </c>
      <c r="F10277" s="279" t="s">
        <v>881</v>
      </c>
    </row>
    <row r="10278" spans="1:6" x14ac:dyDescent="0.3">
      <c r="A10278" s="264" t="str">
        <f t="shared" si="160"/>
        <v>Sauk CentreMN</v>
      </c>
      <c r="B10278" s="269">
        <v>56378</v>
      </c>
      <c r="C10278" s="270" t="s">
        <v>6942</v>
      </c>
      <c r="D10278" s="270" t="s">
        <v>1627</v>
      </c>
      <c r="E10278" s="277" t="s">
        <v>1658</v>
      </c>
      <c r="F10278" s="279" t="s">
        <v>881</v>
      </c>
    </row>
    <row r="10279" spans="1:6" x14ac:dyDescent="0.3">
      <c r="A10279" s="264" t="str">
        <f t="shared" si="160"/>
        <v>StacyMN</v>
      </c>
      <c r="B10279" s="269">
        <v>55079</v>
      </c>
      <c r="C10279" s="270" t="s">
        <v>6943</v>
      </c>
      <c r="D10279" s="270" t="s">
        <v>1627</v>
      </c>
      <c r="E10279" s="277" t="s">
        <v>1651</v>
      </c>
      <c r="F10279" s="279" t="s">
        <v>881</v>
      </c>
    </row>
    <row r="10280" spans="1:6" x14ac:dyDescent="0.3">
      <c r="A10280" s="264" t="str">
        <f t="shared" si="160"/>
        <v>BeckerMN</v>
      </c>
      <c r="B10280" s="269">
        <v>55308</v>
      </c>
      <c r="C10280" s="270" t="s">
        <v>6944</v>
      </c>
      <c r="D10280" s="270" t="s">
        <v>1627</v>
      </c>
      <c r="E10280" s="277" t="s">
        <v>1651</v>
      </c>
      <c r="F10280" s="279" t="s">
        <v>881</v>
      </c>
    </row>
    <row r="10281" spans="1:6" x14ac:dyDescent="0.3">
      <c r="A10281" s="264" t="str">
        <f t="shared" si="160"/>
        <v>StewartvilleMN</v>
      </c>
      <c r="B10281" s="269">
        <v>55976</v>
      </c>
      <c r="C10281" s="270" t="s">
        <v>6945</v>
      </c>
      <c r="D10281" s="270" t="s">
        <v>1627</v>
      </c>
      <c r="E10281" s="277" t="s">
        <v>1657</v>
      </c>
      <c r="F10281" s="279" t="s">
        <v>881</v>
      </c>
    </row>
    <row r="10282" spans="1:6" x14ac:dyDescent="0.3">
      <c r="A10282" s="264" t="str">
        <f t="shared" si="160"/>
        <v>La CrescentMN</v>
      </c>
      <c r="B10282" s="269">
        <v>55947</v>
      </c>
      <c r="C10282" s="270" t="s">
        <v>6946</v>
      </c>
      <c r="D10282" s="270" t="s">
        <v>1627</v>
      </c>
      <c r="E10282" s="277" t="s">
        <v>1645</v>
      </c>
      <c r="F10282" s="279" t="s">
        <v>881</v>
      </c>
    </row>
    <row r="10283" spans="1:6" x14ac:dyDescent="0.3">
      <c r="A10283" s="264" t="str">
        <f t="shared" si="160"/>
        <v>MinneapolisMN</v>
      </c>
      <c r="B10283" s="269">
        <v>55454</v>
      </c>
      <c r="C10283" s="270" t="s">
        <v>5578</v>
      </c>
      <c r="D10283" s="270" t="s">
        <v>1627</v>
      </c>
      <c r="E10283" s="277" t="s">
        <v>1651</v>
      </c>
      <c r="F10283" s="279" t="s">
        <v>881</v>
      </c>
    </row>
    <row r="10284" spans="1:6" x14ac:dyDescent="0.3">
      <c r="A10284" s="264" t="str">
        <f t="shared" si="160"/>
        <v>Saint JosephMN</v>
      </c>
      <c r="B10284" s="269">
        <v>56374</v>
      </c>
      <c r="C10284" s="270" t="s">
        <v>4862</v>
      </c>
      <c r="D10284" s="270" t="s">
        <v>1627</v>
      </c>
      <c r="E10284" s="277" t="s">
        <v>1658</v>
      </c>
      <c r="F10284" s="279" t="s">
        <v>881</v>
      </c>
    </row>
    <row r="10285" spans="1:6" x14ac:dyDescent="0.3">
      <c r="A10285" s="264" t="str">
        <f t="shared" si="160"/>
        <v>AnnandaleMN</v>
      </c>
      <c r="B10285" s="269">
        <v>55302</v>
      </c>
      <c r="C10285" s="270" t="s">
        <v>6947</v>
      </c>
      <c r="D10285" s="270" t="s">
        <v>1627</v>
      </c>
      <c r="E10285" s="277" t="s">
        <v>1651</v>
      </c>
      <c r="F10285" s="279" t="s">
        <v>881</v>
      </c>
    </row>
    <row r="10286" spans="1:6" x14ac:dyDescent="0.3">
      <c r="A10286" s="264" t="str">
        <f t="shared" si="160"/>
        <v>PerhamMN</v>
      </c>
      <c r="B10286" s="269">
        <v>56573</v>
      </c>
      <c r="C10286" s="270" t="s">
        <v>6948</v>
      </c>
      <c r="D10286" s="270" t="s">
        <v>1627</v>
      </c>
      <c r="E10286" s="277" t="s">
        <v>1639</v>
      </c>
      <c r="F10286" s="279" t="s">
        <v>881</v>
      </c>
    </row>
    <row r="10287" spans="1:6" x14ac:dyDescent="0.3">
      <c r="A10287" s="264" t="str">
        <f t="shared" si="160"/>
        <v>Cold SpringMN</v>
      </c>
      <c r="B10287" s="269">
        <v>56320</v>
      </c>
      <c r="C10287" s="270" t="s">
        <v>5693</v>
      </c>
      <c r="D10287" s="270" t="s">
        <v>1627</v>
      </c>
      <c r="E10287" s="277" t="s">
        <v>1658</v>
      </c>
      <c r="F10287" s="279" t="s">
        <v>881</v>
      </c>
    </row>
    <row r="10288" spans="1:6" x14ac:dyDescent="0.3">
      <c r="A10288" s="264" t="str">
        <f t="shared" si="160"/>
        <v>LindstromMN</v>
      </c>
      <c r="B10288" s="269">
        <v>55045</v>
      </c>
      <c r="C10288" s="270" t="s">
        <v>6949</v>
      </c>
      <c r="D10288" s="270" t="s">
        <v>1627</v>
      </c>
      <c r="E10288" s="277" t="s">
        <v>1651</v>
      </c>
      <c r="F10288" s="279" t="s">
        <v>881</v>
      </c>
    </row>
    <row r="10289" spans="1:6" x14ac:dyDescent="0.3">
      <c r="A10289" s="264" t="str">
        <f t="shared" si="160"/>
        <v>VictoriaMN</v>
      </c>
      <c r="B10289" s="269">
        <v>55386</v>
      </c>
      <c r="C10289" s="270" t="s">
        <v>2275</v>
      </c>
      <c r="D10289" s="270" t="s">
        <v>1627</v>
      </c>
      <c r="E10289" s="277" t="s">
        <v>1651</v>
      </c>
      <c r="F10289" s="279" t="s">
        <v>881</v>
      </c>
    </row>
    <row r="10290" spans="1:6" x14ac:dyDescent="0.3">
      <c r="A10290" s="264" t="str">
        <f t="shared" si="160"/>
        <v>ByronMN</v>
      </c>
      <c r="B10290" s="269">
        <v>55920</v>
      </c>
      <c r="C10290" s="270" t="s">
        <v>3139</v>
      </c>
      <c r="D10290" s="270" t="s">
        <v>1627</v>
      </c>
      <c r="E10290" s="277" t="s">
        <v>1657</v>
      </c>
      <c r="F10290" s="279" t="s">
        <v>881</v>
      </c>
    </row>
    <row r="10291" spans="1:6" x14ac:dyDescent="0.3">
      <c r="A10291" s="264" t="str">
        <f t="shared" si="160"/>
        <v>KassonMN</v>
      </c>
      <c r="B10291" s="269">
        <v>55944</v>
      </c>
      <c r="C10291" s="270" t="s">
        <v>6950</v>
      </c>
      <c r="D10291" s="270" t="s">
        <v>1627</v>
      </c>
      <c r="E10291" s="277" t="s">
        <v>1657</v>
      </c>
      <c r="F10291" s="279" t="s">
        <v>881</v>
      </c>
    </row>
    <row r="10292" spans="1:6" x14ac:dyDescent="0.3">
      <c r="A10292" s="264" t="str">
        <f t="shared" si="160"/>
        <v>Saint FrancisMN</v>
      </c>
      <c r="B10292" s="269">
        <v>55070</v>
      </c>
      <c r="C10292" s="270" t="s">
        <v>6951</v>
      </c>
      <c r="D10292" s="270" t="s">
        <v>1627</v>
      </c>
      <c r="E10292" s="277" t="s">
        <v>1651</v>
      </c>
      <c r="F10292" s="279" t="s">
        <v>881</v>
      </c>
    </row>
    <row r="10293" spans="1:6" x14ac:dyDescent="0.3">
      <c r="A10293" s="264" t="str">
        <f t="shared" si="160"/>
        <v>MedinaMN</v>
      </c>
      <c r="B10293" s="269">
        <v>55340</v>
      </c>
      <c r="C10293" s="270" t="s">
        <v>6952</v>
      </c>
      <c r="D10293" s="270" t="s">
        <v>1627</v>
      </c>
      <c r="E10293" s="277" t="s">
        <v>1651</v>
      </c>
      <c r="F10293" s="279" t="s">
        <v>881</v>
      </c>
    </row>
    <row r="10294" spans="1:6" x14ac:dyDescent="0.3">
      <c r="A10294" s="264" t="str">
        <f t="shared" si="160"/>
        <v>Chisago CityMN</v>
      </c>
      <c r="B10294" s="269">
        <v>55013</v>
      </c>
      <c r="C10294" s="270" t="s">
        <v>6953</v>
      </c>
      <c r="D10294" s="270" t="s">
        <v>1627</v>
      </c>
      <c r="E10294" s="277" t="s">
        <v>1651</v>
      </c>
      <c r="F10294" s="279" t="s">
        <v>881</v>
      </c>
    </row>
    <row r="10295" spans="1:6" x14ac:dyDescent="0.3">
      <c r="A10295" s="264" t="str">
        <f t="shared" si="160"/>
        <v>EvelethMN</v>
      </c>
      <c r="B10295" s="269">
        <v>55734</v>
      </c>
      <c r="C10295" s="270" t="s">
        <v>6954</v>
      </c>
      <c r="D10295" s="270" t="s">
        <v>1627</v>
      </c>
      <c r="E10295" s="277" t="s">
        <v>1635</v>
      </c>
      <c r="F10295" s="279" t="s">
        <v>881</v>
      </c>
    </row>
    <row r="10296" spans="1:6" x14ac:dyDescent="0.3">
      <c r="A10296" s="264" t="str">
        <f t="shared" si="160"/>
        <v>FoleyMN</v>
      </c>
      <c r="B10296" s="269">
        <v>56329</v>
      </c>
      <c r="C10296" s="270" t="s">
        <v>977</v>
      </c>
      <c r="D10296" s="270" t="s">
        <v>1627</v>
      </c>
      <c r="E10296" s="277" t="s">
        <v>1658</v>
      </c>
      <c r="F10296" s="279" t="s">
        <v>881</v>
      </c>
    </row>
    <row r="10297" spans="1:6" x14ac:dyDescent="0.3">
      <c r="A10297" s="264" t="str">
        <f t="shared" si="160"/>
        <v>NisswaMN</v>
      </c>
      <c r="B10297" s="269">
        <v>56468</v>
      </c>
      <c r="C10297" s="270" t="s">
        <v>6955</v>
      </c>
      <c r="D10297" s="270" t="s">
        <v>1627</v>
      </c>
      <c r="E10297" s="277" t="s">
        <v>1634</v>
      </c>
      <c r="F10297" s="279" t="s">
        <v>881</v>
      </c>
    </row>
    <row r="10298" spans="1:6" x14ac:dyDescent="0.3">
      <c r="A10298" s="264" t="str">
        <f t="shared" si="160"/>
        <v>RiceMN</v>
      </c>
      <c r="B10298" s="269">
        <v>56367</v>
      </c>
      <c r="C10298" s="270" t="s">
        <v>6956</v>
      </c>
      <c r="D10298" s="270" t="s">
        <v>1627</v>
      </c>
      <c r="E10298" s="277" t="s">
        <v>1658</v>
      </c>
      <c r="F10298" s="279" t="s">
        <v>881</v>
      </c>
    </row>
    <row r="10299" spans="1:6" x14ac:dyDescent="0.3">
      <c r="A10299" s="264" t="str">
        <f t="shared" si="160"/>
        <v>ChisholmMN</v>
      </c>
      <c r="B10299" s="269">
        <v>55719</v>
      </c>
      <c r="C10299" s="270" t="s">
        <v>6957</v>
      </c>
      <c r="D10299" s="270" t="s">
        <v>1627</v>
      </c>
      <c r="E10299" s="277" t="s">
        <v>1635</v>
      </c>
      <c r="F10299" s="279" t="s">
        <v>881</v>
      </c>
    </row>
    <row r="10300" spans="1:6" x14ac:dyDescent="0.3">
      <c r="A10300" s="264" t="str">
        <f t="shared" si="160"/>
        <v>Pelican RapidsMN</v>
      </c>
      <c r="B10300" s="269">
        <v>56572</v>
      </c>
      <c r="C10300" s="270" t="s">
        <v>6958</v>
      </c>
      <c r="D10300" s="270" t="s">
        <v>1627</v>
      </c>
      <c r="E10300" s="277" t="s">
        <v>1639</v>
      </c>
      <c r="F10300" s="279" t="s">
        <v>881</v>
      </c>
    </row>
    <row r="10301" spans="1:6" x14ac:dyDescent="0.3">
      <c r="A10301" s="264" t="str">
        <f t="shared" si="160"/>
        <v>Le SueurMN</v>
      </c>
      <c r="B10301" s="269">
        <v>56058</v>
      </c>
      <c r="C10301" s="270" t="s">
        <v>6959</v>
      </c>
      <c r="D10301" s="270" t="s">
        <v>1627</v>
      </c>
      <c r="E10301" s="277" t="s">
        <v>1651</v>
      </c>
      <c r="F10301" s="279" t="s">
        <v>881</v>
      </c>
    </row>
    <row r="10302" spans="1:6" x14ac:dyDescent="0.3">
      <c r="A10302" s="264" t="str">
        <f t="shared" si="160"/>
        <v>DuluthMN</v>
      </c>
      <c r="B10302" s="269">
        <v>55808</v>
      </c>
      <c r="C10302" s="270" t="s">
        <v>1635</v>
      </c>
      <c r="D10302" s="270" t="s">
        <v>1627</v>
      </c>
      <c r="E10302" s="277" t="s">
        <v>1635</v>
      </c>
      <c r="F10302" s="279" t="s">
        <v>881</v>
      </c>
    </row>
    <row r="10303" spans="1:6" x14ac:dyDescent="0.3">
      <c r="A10303" s="264" t="str">
        <f t="shared" si="160"/>
        <v>IndependenceMN</v>
      </c>
      <c r="B10303" s="269">
        <v>55359</v>
      </c>
      <c r="C10303" s="270" t="s">
        <v>5550</v>
      </c>
      <c r="D10303" s="270" t="s">
        <v>1627</v>
      </c>
      <c r="E10303" s="277" t="s">
        <v>1651</v>
      </c>
      <c r="F10303" s="279" t="s">
        <v>881</v>
      </c>
    </row>
    <row r="10304" spans="1:6" x14ac:dyDescent="0.3">
      <c r="A10304" s="264" t="str">
        <f t="shared" si="160"/>
        <v>PaynesvilleMN</v>
      </c>
      <c r="B10304" s="269">
        <v>56362</v>
      </c>
      <c r="C10304" s="270" t="s">
        <v>6960</v>
      </c>
      <c r="D10304" s="270" t="s">
        <v>1627</v>
      </c>
      <c r="E10304" s="277" t="s">
        <v>1658</v>
      </c>
      <c r="F10304" s="279" t="s">
        <v>881</v>
      </c>
    </row>
    <row r="10305" spans="1:6" x14ac:dyDescent="0.3">
      <c r="A10305" s="264" t="str">
        <f t="shared" si="160"/>
        <v>Deer RiverMN</v>
      </c>
      <c r="B10305" s="269">
        <v>56636</v>
      </c>
      <c r="C10305" s="270" t="s">
        <v>6961</v>
      </c>
      <c r="D10305" s="270" t="s">
        <v>1627</v>
      </c>
      <c r="E10305" s="277" t="s">
        <v>1642</v>
      </c>
      <c r="F10305" s="279" t="s">
        <v>881</v>
      </c>
    </row>
    <row r="10306" spans="1:6" x14ac:dyDescent="0.3">
      <c r="A10306" s="264" t="str">
        <f t="shared" si="160"/>
        <v>Clear LakeMN</v>
      </c>
      <c r="B10306" s="269">
        <v>55319</v>
      </c>
      <c r="C10306" s="270" t="s">
        <v>4295</v>
      </c>
      <c r="D10306" s="270" t="s">
        <v>1627</v>
      </c>
      <c r="E10306" s="277" t="s">
        <v>1651</v>
      </c>
      <c r="F10306" s="279" t="s">
        <v>881</v>
      </c>
    </row>
    <row r="10307" spans="1:6" x14ac:dyDescent="0.3">
      <c r="A10307" s="264" t="str">
        <f t="shared" si="160"/>
        <v>Saint PaulMN</v>
      </c>
      <c r="B10307" s="269">
        <v>55114</v>
      </c>
      <c r="C10307" s="270" t="s">
        <v>2121</v>
      </c>
      <c r="D10307" s="270" t="s">
        <v>1627</v>
      </c>
      <c r="E10307" s="277" t="s">
        <v>1651</v>
      </c>
      <c r="F10307" s="279" t="s">
        <v>881</v>
      </c>
    </row>
    <row r="10308" spans="1:6" x14ac:dyDescent="0.3">
      <c r="A10308" s="264" t="str">
        <f t="shared" ref="A10308:A10371" si="161">CONCATENATE(C10308,D10308)</f>
        <v>Pine RiverMN</v>
      </c>
      <c r="B10308" s="269">
        <v>56474</v>
      </c>
      <c r="C10308" s="270" t="s">
        <v>6962</v>
      </c>
      <c r="D10308" s="270" t="s">
        <v>1627</v>
      </c>
      <c r="E10308" s="277" t="s">
        <v>1634</v>
      </c>
      <c r="F10308" s="279" t="s">
        <v>881</v>
      </c>
    </row>
    <row r="10309" spans="1:6" x14ac:dyDescent="0.3">
      <c r="A10309" s="264" t="str">
        <f t="shared" si="161"/>
        <v>SpicerMN</v>
      </c>
      <c r="B10309" s="269">
        <v>56288</v>
      </c>
      <c r="C10309" s="270" t="s">
        <v>6963</v>
      </c>
      <c r="D10309" s="270" t="s">
        <v>1627</v>
      </c>
      <c r="E10309" s="277" t="s">
        <v>1661</v>
      </c>
      <c r="F10309" s="279" t="s">
        <v>881</v>
      </c>
    </row>
    <row r="10310" spans="1:6" x14ac:dyDescent="0.3">
      <c r="A10310" s="264" t="str">
        <f t="shared" si="161"/>
        <v>MinneapolisMN</v>
      </c>
      <c r="B10310" s="269">
        <v>55415</v>
      </c>
      <c r="C10310" s="270" t="s">
        <v>5578</v>
      </c>
      <c r="D10310" s="270" t="s">
        <v>1627</v>
      </c>
      <c r="E10310" s="277" t="s">
        <v>1651</v>
      </c>
      <c r="F10310" s="279" t="s">
        <v>881</v>
      </c>
    </row>
    <row r="10311" spans="1:6" x14ac:dyDescent="0.3">
      <c r="A10311" s="264" t="str">
        <f t="shared" si="161"/>
        <v>OronoMN</v>
      </c>
      <c r="B10311" s="269">
        <v>55356</v>
      </c>
      <c r="C10311" s="270" t="s">
        <v>6513</v>
      </c>
      <c r="D10311" s="270" t="s">
        <v>1627</v>
      </c>
      <c r="E10311" s="277" t="s">
        <v>1651</v>
      </c>
      <c r="F10311" s="279" t="s">
        <v>881</v>
      </c>
    </row>
    <row r="10312" spans="1:6" x14ac:dyDescent="0.3">
      <c r="A10312" s="264" t="str">
        <f t="shared" si="161"/>
        <v>RockfordMN</v>
      </c>
      <c r="B10312" s="269">
        <v>55373</v>
      </c>
      <c r="C10312" s="270" t="s">
        <v>1335</v>
      </c>
      <c r="D10312" s="270" t="s">
        <v>1627</v>
      </c>
      <c r="E10312" s="277" t="s">
        <v>1651</v>
      </c>
      <c r="F10312" s="279" t="s">
        <v>881</v>
      </c>
    </row>
    <row r="10313" spans="1:6" x14ac:dyDescent="0.3">
      <c r="A10313" s="264" t="str">
        <f t="shared" si="161"/>
        <v>Sleepy EyeMN</v>
      </c>
      <c r="B10313" s="269">
        <v>56085</v>
      </c>
      <c r="C10313" s="270" t="s">
        <v>6964</v>
      </c>
      <c r="D10313" s="270" t="s">
        <v>1627</v>
      </c>
      <c r="E10313" s="277" t="s">
        <v>1653</v>
      </c>
      <c r="F10313" s="279" t="s">
        <v>881</v>
      </c>
    </row>
    <row r="10314" spans="1:6" x14ac:dyDescent="0.3">
      <c r="A10314" s="264" t="str">
        <f t="shared" si="161"/>
        <v>Cross LakeMN</v>
      </c>
      <c r="B10314" s="269">
        <v>56442</v>
      </c>
      <c r="C10314" s="270" t="s">
        <v>6965</v>
      </c>
      <c r="D10314" s="270" t="s">
        <v>1627</v>
      </c>
      <c r="E10314" s="277" t="s">
        <v>1634</v>
      </c>
      <c r="F10314" s="279" t="s">
        <v>881</v>
      </c>
    </row>
    <row r="10315" spans="1:6" x14ac:dyDescent="0.3">
      <c r="A10315" s="264" t="str">
        <f t="shared" si="161"/>
        <v>Maple LakeMN</v>
      </c>
      <c r="B10315" s="269">
        <v>55358</v>
      </c>
      <c r="C10315" s="270" t="s">
        <v>6966</v>
      </c>
      <c r="D10315" s="270" t="s">
        <v>1627</v>
      </c>
      <c r="E10315" s="277" t="s">
        <v>1651</v>
      </c>
      <c r="F10315" s="279" t="s">
        <v>881</v>
      </c>
    </row>
    <row r="10316" spans="1:6" x14ac:dyDescent="0.3">
      <c r="A10316" s="264" t="str">
        <f t="shared" si="161"/>
        <v>WatertownMN</v>
      </c>
      <c r="B10316" s="269">
        <v>55388</v>
      </c>
      <c r="C10316" s="270" t="s">
        <v>2187</v>
      </c>
      <c r="D10316" s="270" t="s">
        <v>1627</v>
      </c>
      <c r="E10316" s="277" t="s">
        <v>1651</v>
      </c>
      <c r="F10316" s="279" t="s">
        <v>881</v>
      </c>
    </row>
    <row r="10317" spans="1:6" x14ac:dyDescent="0.3">
      <c r="A10317" s="264" t="str">
        <f t="shared" si="161"/>
        <v>Saint Paul ParkMN</v>
      </c>
      <c r="B10317" s="269">
        <v>55071</v>
      </c>
      <c r="C10317" s="270" t="s">
        <v>6967</v>
      </c>
      <c r="D10317" s="270" t="s">
        <v>1627</v>
      </c>
      <c r="E10317" s="277" t="s">
        <v>1651</v>
      </c>
      <c r="F10317" s="279" t="s">
        <v>881</v>
      </c>
    </row>
    <row r="10318" spans="1:6" x14ac:dyDescent="0.3">
      <c r="A10318" s="264" t="str">
        <f t="shared" si="161"/>
        <v>WalkerMN</v>
      </c>
      <c r="B10318" s="269">
        <v>56484</v>
      </c>
      <c r="C10318" s="270" t="s">
        <v>4368</v>
      </c>
      <c r="D10318" s="270" t="s">
        <v>1627</v>
      </c>
      <c r="E10318" s="277" t="s">
        <v>1634</v>
      </c>
      <c r="F10318" s="279" t="s">
        <v>881</v>
      </c>
    </row>
    <row r="10319" spans="1:6" x14ac:dyDescent="0.3">
      <c r="A10319" s="264" t="str">
        <f t="shared" si="161"/>
        <v>Pine IslandMN</v>
      </c>
      <c r="B10319" s="269">
        <v>55963</v>
      </c>
      <c r="C10319" s="270" t="s">
        <v>6968</v>
      </c>
      <c r="D10319" s="270" t="s">
        <v>1627</v>
      </c>
      <c r="E10319" s="277" t="s">
        <v>1656</v>
      </c>
      <c r="F10319" s="279" t="s">
        <v>881</v>
      </c>
    </row>
    <row r="10320" spans="1:6" x14ac:dyDescent="0.3">
      <c r="A10320" s="264" t="str">
        <f t="shared" si="161"/>
        <v>MelroseMN</v>
      </c>
      <c r="B10320" s="269">
        <v>56352</v>
      </c>
      <c r="C10320" s="270" t="s">
        <v>3873</v>
      </c>
      <c r="D10320" s="270" t="s">
        <v>1627</v>
      </c>
      <c r="E10320" s="277" t="s">
        <v>1658</v>
      </c>
      <c r="F10320" s="279" t="s">
        <v>881</v>
      </c>
    </row>
    <row r="10321" spans="1:6" x14ac:dyDescent="0.3">
      <c r="A10321" s="264" t="str">
        <f t="shared" si="161"/>
        <v>LonsdaleMN</v>
      </c>
      <c r="B10321" s="269">
        <v>55046</v>
      </c>
      <c r="C10321" s="270" t="s">
        <v>1949</v>
      </c>
      <c r="D10321" s="270" t="s">
        <v>1627</v>
      </c>
      <c r="E10321" s="277" t="s">
        <v>1638</v>
      </c>
      <c r="F10321" s="279" t="s">
        <v>881</v>
      </c>
    </row>
    <row r="10322" spans="1:6" x14ac:dyDescent="0.3">
      <c r="A10322" s="264" t="str">
        <f t="shared" si="161"/>
        <v>ZumbrotaMN</v>
      </c>
      <c r="B10322" s="269">
        <v>55992</v>
      </c>
      <c r="C10322" s="270" t="s">
        <v>6969</v>
      </c>
      <c r="D10322" s="270" t="s">
        <v>1627</v>
      </c>
      <c r="E10322" s="277" t="s">
        <v>1656</v>
      </c>
      <c r="F10322" s="279" t="s">
        <v>881</v>
      </c>
    </row>
    <row r="10323" spans="1:6" x14ac:dyDescent="0.3">
      <c r="A10323" s="264" t="str">
        <f t="shared" si="161"/>
        <v>ClearwaterMN</v>
      </c>
      <c r="B10323" s="269">
        <v>55320</v>
      </c>
      <c r="C10323" s="270" t="s">
        <v>3690</v>
      </c>
      <c r="D10323" s="270" t="s">
        <v>1627</v>
      </c>
      <c r="E10323" s="277" t="s">
        <v>1651</v>
      </c>
      <c r="F10323" s="279" t="s">
        <v>881</v>
      </c>
    </row>
    <row r="10324" spans="1:6" x14ac:dyDescent="0.3">
      <c r="A10324" s="264" t="str">
        <f t="shared" si="161"/>
        <v>AvonMN</v>
      </c>
      <c r="B10324" s="269">
        <v>56310</v>
      </c>
      <c r="C10324" s="270" t="s">
        <v>3298</v>
      </c>
      <c r="D10324" s="270" t="s">
        <v>1627</v>
      </c>
      <c r="E10324" s="277" t="s">
        <v>1658</v>
      </c>
      <c r="F10324" s="279" t="s">
        <v>881</v>
      </c>
    </row>
    <row r="10325" spans="1:6" x14ac:dyDescent="0.3">
      <c r="A10325" s="264" t="str">
        <f t="shared" si="161"/>
        <v>Rush CityMN</v>
      </c>
      <c r="B10325" s="269">
        <v>55069</v>
      </c>
      <c r="C10325" s="270" t="s">
        <v>6970</v>
      </c>
      <c r="D10325" s="270" t="s">
        <v>1627</v>
      </c>
      <c r="E10325" s="277" t="s">
        <v>1651</v>
      </c>
      <c r="F10325" s="279" t="s">
        <v>881</v>
      </c>
    </row>
    <row r="10326" spans="1:6" x14ac:dyDescent="0.3">
      <c r="A10326" s="264" t="str">
        <f t="shared" si="161"/>
        <v>CarverMN</v>
      </c>
      <c r="B10326" s="269">
        <v>55315</v>
      </c>
      <c r="C10326" s="270" t="s">
        <v>6138</v>
      </c>
      <c r="D10326" s="270" t="s">
        <v>1627</v>
      </c>
      <c r="E10326" s="277" t="s">
        <v>1651</v>
      </c>
      <c r="F10326" s="279" t="s">
        <v>881</v>
      </c>
    </row>
    <row r="10327" spans="1:6" x14ac:dyDescent="0.3">
      <c r="A10327" s="264" t="str">
        <f t="shared" si="161"/>
        <v>New LondonMN</v>
      </c>
      <c r="B10327" s="269">
        <v>56273</v>
      </c>
      <c r="C10327" s="270" t="s">
        <v>3447</v>
      </c>
      <c r="D10327" s="270" t="s">
        <v>1627</v>
      </c>
      <c r="E10327" s="277" t="s">
        <v>1661</v>
      </c>
      <c r="F10327" s="279" t="s">
        <v>881</v>
      </c>
    </row>
    <row r="10328" spans="1:6" x14ac:dyDescent="0.3">
      <c r="A10328" s="264" t="str">
        <f t="shared" si="161"/>
        <v>CaledoniaMN</v>
      </c>
      <c r="B10328" s="269">
        <v>55921</v>
      </c>
      <c r="C10328" s="270" t="s">
        <v>4933</v>
      </c>
      <c r="D10328" s="270" t="s">
        <v>1627</v>
      </c>
      <c r="E10328" s="277" t="s">
        <v>1645</v>
      </c>
      <c r="F10328" s="279" t="s">
        <v>881</v>
      </c>
    </row>
    <row r="10329" spans="1:6" x14ac:dyDescent="0.3">
      <c r="A10329" s="264" t="str">
        <f t="shared" si="161"/>
        <v>Cass LakeMN</v>
      </c>
      <c r="B10329" s="269">
        <v>56633</v>
      </c>
      <c r="C10329" s="270" t="s">
        <v>6971</v>
      </c>
      <c r="D10329" s="270" t="s">
        <v>1627</v>
      </c>
      <c r="E10329" s="277" t="s">
        <v>1634</v>
      </c>
      <c r="F10329" s="279" t="s">
        <v>881</v>
      </c>
    </row>
    <row r="10330" spans="1:6" x14ac:dyDescent="0.3">
      <c r="A10330" s="264" t="str">
        <f t="shared" si="161"/>
        <v>AlbanyMN</v>
      </c>
      <c r="B10330" s="269">
        <v>56307</v>
      </c>
      <c r="C10330" s="270" t="s">
        <v>1152</v>
      </c>
      <c r="D10330" s="270" t="s">
        <v>1627</v>
      </c>
      <c r="E10330" s="277" t="s">
        <v>1658</v>
      </c>
      <c r="F10330" s="279" t="s">
        <v>881</v>
      </c>
    </row>
    <row r="10331" spans="1:6" x14ac:dyDescent="0.3">
      <c r="A10331" s="264" t="str">
        <f t="shared" si="161"/>
        <v>Saint CharlesMN</v>
      </c>
      <c r="B10331" s="269">
        <v>55972</v>
      </c>
      <c r="C10331" s="270" t="s">
        <v>4355</v>
      </c>
      <c r="D10331" s="270" t="s">
        <v>1627</v>
      </c>
      <c r="E10331" s="277" t="s">
        <v>1663</v>
      </c>
      <c r="F10331" s="279" t="s">
        <v>881</v>
      </c>
    </row>
    <row r="10332" spans="1:6" x14ac:dyDescent="0.3">
      <c r="A10332" s="264" t="str">
        <f t="shared" si="161"/>
        <v>CokatoMN</v>
      </c>
      <c r="B10332" s="269">
        <v>55321</v>
      </c>
      <c r="C10332" s="270" t="s">
        <v>6972</v>
      </c>
      <c r="D10332" s="270" t="s">
        <v>1627</v>
      </c>
      <c r="E10332" s="277" t="s">
        <v>1651</v>
      </c>
      <c r="F10332" s="279" t="s">
        <v>881</v>
      </c>
    </row>
    <row r="10333" spans="1:6" x14ac:dyDescent="0.3">
      <c r="A10333" s="264" t="str">
        <f t="shared" si="161"/>
        <v>MontgomeryMN</v>
      </c>
      <c r="B10333" s="269">
        <v>56069</v>
      </c>
      <c r="C10333" s="270" t="s">
        <v>941</v>
      </c>
      <c r="D10333" s="270" t="s">
        <v>1627</v>
      </c>
      <c r="E10333" s="277" t="s">
        <v>1651</v>
      </c>
      <c r="F10333" s="279" t="s">
        <v>881</v>
      </c>
    </row>
    <row r="10334" spans="1:6" x14ac:dyDescent="0.3">
      <c r="A10334" s="264" t="str">
        <f t="shared" si="161"/>
        <v>DilworthMN</v>
      </c>
      <c r="B10334" s="269">
        <v>56529</v>
      </c>
      <c r="C10334" s="270" t="s">
        <v>6973</v>
      </c>
      <c r="D10334" s="270" t="s">
        <v>1627</v>
      </c>
      <c r="E10334" s="277" t="s">
        <v>1637</v>
      </c>
      <c r="F10334" s="279" t="s">
        <v>881</v>
      </c>
    </row>
    <row r="10335" spans="1:6" x14ac:dyDescent="0.3">
      <c r="A10335" s="264" t="str">
        <f t="shared" si="161"/>
        <v>WabashaMN</v>
      </c>
      <c r="B10335" s="269">
        <v>55981</v>
      </c>
      <c r="C10335" s="270" t="s">
        <v>6974</v>
      </c>
      <c r="D10335" s="270" t="s">
        <v>1627</v>
      </c>
      <c r="E10335" s="277" t="s">
        <v>1657</v>
      </c>
      <c r="F10335" s="279" t="s">
        <v>881</v>
      </c>
    </row>
    <row r="10336" spans="1:6" x14ac:dyDescent="0.3">
      <c r="A10336" s="264" t="str">
        <f t="shared" si="161"/>
        <v>HawleyMN</v>
      </c>
      <c r="B10336" s="269">
        <v>56549</v>
      </c>
      <c r="C10336" s="270" t="s">
        <v>6975</v>
      </c>
      <c r="D10336" s="270" t="s">
        <v>1627</v>
      </c>
      <c r="E10336" s="277" t="s">
        <v>1637</v>
      </c>
      <c r="F10336" s="279" t="s">
        <v>881</v>
      </c>
    </row>
    <row r="10337" spans="1:6" x14ac:dyDescent="0.3">
      <c r="A10337" s="264" t="str">
        <f t="shared" si="161"/>
        <v>MontroseMN</v>
      </c>
      <c r="B10337" s="269">
        <v>55363</v>
      </c>
      <c r="C10337" s="270" t="s">
        <v>1074</v>
      </c>
      <c r="D10337" s="270" t="s">
        <v>1627</v>
      </c>
      <c r="E10337" s="277" t="s">
        <v>1651</v>
      </c>
      <c r="F10337" s="279" t="s">
        <v>881</v>
      </c>
    </row>
    <row r="10338" spans="1:6" x14ac:dyDescent="0.3">
      <c r="A10338" s="264" t="str">
        <f t="shared" si="161"/>
        <v>RichmondMN</v>
      </c>
      <c r="B10338" s="269">
        <v>56368</v>
      </c>
      <c r="C10338" s="270" t="s">
        <v>1393</v>
      </c>
      <c r="D10338" s="270" t="s">
        <v>1627</v>
      </c>
      <c r="E10338" s="277" t="s">
        <v>1658</v>
      </c>
      <c r="F10338" s="279" t="s">
        <v>881</v>
      </c>
    </row>
    <row r="10339" spans="1:6" x14ac:dyDescent="0.3">
      <c r="A10339" s="264" t="str">
        <f t="shared" si="161"/>
        <v>ChatfieldMN</v>
      </c>
      <c r="B10339" s="269">
        <v>55923</v>
      </c>
      <c r="C10339" s="270" t="s">
        <v>6976</v>
      </c>
      <c r="D10339" s="270" t="s">
        <v>1627</v>
      </c>
      <c r="E10339" s="277" t="s">
        <v>1657</v>
      </c>
      <c r="F10339" s="279" t="s">
        <v>881</v>
      </c>
    </row>
    <row r="10340" spans="1:6" x14ac:dyDescent="0.3">
      <c r="A10340" s="264" t="str">
        <f t="shared" si="161"/>
        <v>BoveyMN</v>
      </c>
      <c r="B10340" s="269">
        <v>55709</v>
      </c>
      <c r="C10340" s="270" t="s">
        <v>6977</v>
      </c>
      <c r="D10340" s="270" t="s">
        <v>1627</v>
      </c>
      <c r="E10340" s="277" t="s">
        <v>1642</v>
      </c>
      <c r="F10340" s="279" t="s">
        <v>881</v>
      </c>
    </row>
    <row r="10341" spans="1:6" x14ac:dyDescent="0.3">
      <c r="A10341" s="264" t="str">
        <f t="shared" si="161"/>
        <v>Mendota HeightsMN</v>
      </c>
      <c r="B10341" s="269">
        <v>55120</v>
      </c>
      <c r="C10341" s="270" t="s">
        <v>6978</v>
      </c>
      <c r="D10341" s="270" t="s">
        <v>1627</v>
      </c>
      <c r="E10341" s="277" t="s">
        <v>1651</v>
      </c>
      <c r="F10341" s="279" t="s">
        <v>881</v>
      </c>
    </row>
    <row r="10342" spans="1:6" x14ac:dyDescent="0.3">
      <c r="A10342" s="264" t="str">
        <f t="shared" si="161"/>
        <v>EskoMN</v>
      </c>
      <c r="B10342" s="269">
        <v>55733</v>
      </c>
      <c r="C10342" s="270" t="s">
        <v>6979</v>
      </c>
      <c r="D10342" s="270" t="s">
        <v>1627</v>
      </c>
      <c r="E10342" s="277" t="s">
        <v>1635</v>
      </c>
      <c r="F10342" s="279" t="s">
        <v>881</v>
      </c>
    </row>
    <row r="10343" spans="1:6" x14ac:dyDescent="0.3">
      <c r="A10343" s="264" t="str">
        <f t="shared" si="161"/>
        <v>Spring ValleyMN</v>
      </c>
      <c r="B10343" s="269">
        <v>55975</v>
      </c>
      <c r="C10343" s="270" t="s">
        <v>2541</v>
      </c>
      <c r="D10343" s="270" t="s">
        <v>1627</v>
      </c>
      <c r="E10343" s="277" t="s">
        <v>1657</v>
      </c>
      <c r="F10343" s="279" t="s">
        <v>881</v>
      </c>
    </row>
    <row r="10344" spans="1:6" x14ac:dyDescent="0.3">
      <c r="A10344" s="264" t="str">
        <f t="shared" si="161"/>
        <v>PlainviewMN</v>
      </c>
      <c r="B10344" s="269">
        <v>55964</v>
      </c>
      <c r="C10344" s="270" t="s">
        <v>1965</v>
      </c>
      <c r="D10344" s="270" t="s">
        <v>1627</v>
      </c>
      <c r="E10344" s="277" t="s">
        <v>1657</v>
      </c>
      <c r="F10344" s="279" t="s">
        <v>881</v>
      </c>
    </row>
    <row r="10345" spans="1:6" x14ac:dyDescent="0.3">
      <c r="A10345" s="264" t="str">
        <f t="shared" si="161"/>
        <v>BreckenridgeMN</v>
      </c>
      <c r="B10345" s="269">
        <v>56520</v>
      </c>
      <c r="C10345" s="270" t="s">
        <v>1054</v>
      </c>
      <c r="D10345" s="270" t="s">
        <v>1627</v>
      </c>
      <c r="E10345" s="277" t="s">
        <v>1659</v>
      </c>
      <c r="F10345" s="279" t="s">
        <v>881</v>
      </c>
    </row>
    <row r="10346" spans="1:6" x14ac:dyDescent="0.3">
      <c r="A10346" s="264" t="str">
        <f t="shared" si="161"/>
        <v>Battle LakeMN</v>
      </c>
      <c r="B10346" s="269">
        <v>56515</v>
      </c>
      <c r="C10346" s="270" t="s">
        <v>6980</v>
      </c>
      <c r="D10346" s="270" t="s">
        <v>1627</v>
      </c>
      <c r="E10346" s="277" t="s">
        <v>1639</v>
      </c>
      <c r="F10346" s="279" t="s">
        <v>881</v>
      </c>
    </row>
    <row r="10347" spans="1:6" x14ac:dyDescent="0.3">
      <c r="A10347" s="264" t="str">
        <f t="shared" si="161"/>
        <v>East BethelMN</v>
      </c>
      <c r="B10347" s="269">
        <v>55005</v>
      </c>
      <c r="C10347" s="270" t="s">
        <v>6936</v>
      </c>
      <c r="D10347" s="270" t="s">
        <v>1627</v>
      </c>
      <c r="E10347" s="277" t="s">
        <v>1651</v>
      </c>
      <c r="F10347" s="279" t="s">
        <v>881</v>
      </c>
    </row>
    <row r="10348" spans="1:6" x14ac:dyDescent="0.3">
      <c r="A10348" s="264" t="str">
        <f t="shared" si="161"/>
        <v>DeerwoodMN</v>
      </c>
      <c r="B10348" s="269">
        <v>56444</v>
      </c>
      <c r="C10348" s="270" t="s">
        <v>6981</v>
      </c>
      <c r="D10348" s="270" t="s">
        <v>1627</v>
      </c>
      <c r="E10348" s="277" t="s">
        <v>1634</v>
      </c>
      <c r="F10348" s="279" t="s">
        <v>881</v>
      </c>
    </row>
    <row r="10349" spans="1:6" x14ac:dyDescent="0.3">
      <c r="A10349" s="264" t="str">
        <f t="shared" si="161"/>
        <v>CrosbyMN</v>
      </c>
      <c r="B10349" s="269">
        <v>56441</v>
      </c>
      <c r="C10349" s="270" t="s">
        <v>6982</v>
      </c>
      <c r="D10349" s="270" t="s">
        <v>1627</v>
      </c>
      <c r="E10349" s="277" t="s">
        <v>1634</v>
      </c>
      <c r="F10349" s="279" t="s">
        <v>881</v>
      </c>
    </row>
    <row r="10350" spans="1:6" x14ac:dyDescent="0.3">
      <c r="A10350" s="264" t="str">
        <f t="shared" si="161"/>
        <v>IsleMN</v>
      </c>
      <c r="B10350" s="269">
        <v>56342</v>
      </c>
      <c r="C10350" s="270" t="s">
        <v>6983</v>
      </c>
      <c r="D10350" s="270" t="s">
        <v>1627</v>
      </c>
      <c r="E10350" s="277" t="s">
        <v>1651</v>
      </c>
      <c r="F10350" s="279" t="s">
        <v>881</v>
      </c>
    </row>
    <row r="10351" spans="1:6" x14ac:dyDescent="0.3">
      <c r="A10351" s="264" t="str">
        <f t="shared" si="161"/>
        <v>DaytonMN</v>
      </c>
      <c r="B10351" s="269">
        <v>55327</v>
      </c>
      <c r="C10351" s="270" t="s">
        <v>1968</v>
      </c>
      <c r="D10351" s="270" t="s">
        <v>1627</v>
      </c>
      <c r="E10351" s="277" t="s">
        <v>1651</v>
      </c>
      <c r="F10351" s="279" t="s">
        <v>881</v>
      </c>
    </row>
    <row r="10352" spans="1:6" x14ac:dyDescent="0.3">
      <c r="A10352" s="264" t="str">
        <f t="shared" si="161"/>
        <v>Dodge CenterMN</v>
      </c>
      <c r="B10352" s="269">
        <v>55927</v>
      </c>
      <c r="C10352" s="270" t="s">
        <v>6984</v>
      </c>
      <c r="D10352" s="270" t="s">
        <v>1627</v>
      </c>
      <c r="E10352" s="277" t="s">
        <v>1657</v>
      </c>
      <c r="F10352" s="279" t="s">
        <v>881</v>
      </c>
    </row>
    <row r="10353" spans="1:6" x14ac:dyDescent="0.3">
      <c r="A10353" s="264" t="str">
        <f t="shared" si="161"/>
        <v>OnamiaMN</v>
      </c>
      <c r="B10353" s="269">
        <v>56359</v>
      </c>
      <c r="C10353" s="270" t="s">
        <v>6985</v>
      </c>
      <c r="D10353" s="270" t="s">
        <v>1627</v>
      </c>
      <c r="E10353" s="277" t="s">
        <v>1651</v>
      </c>
      <c r="F10353" s="279" t="s">
        <v>881</v>
      </c>
    </row>
    <row r="10354" spans="1:6" x14ac:dyDescent="0.3">
      <c r="A10354" s="264" t="str">
        <f t="shared" si="161"/>
        <v>BrahamMN</v>
      </c>
      <c r="B10354" s="269">
        <v>55006</v>
      </c>
      <c r="C10354" s="270" t="s">
        <v>6986</v>
      </c>
      <c r="D10354" s="270" t="s">
        <v>1627</v>
      </c>
      <c r="E10354" s="277" t="s">
        <v>1651</v>
      </c>
      <c r="F10354" s="279" t="s">
        <v>881</v>
      </c>
    </row>
    <row r="10355" spans="1:6" x14ac:dyDescent="0.3">
      <c r="A10355" s="264" t="str">
        <f t="shared" si="161"/>
        <v>Howard LakeMN</v>
      </c>
      <c r="B10355" s="269">
        <v>55349</v>
      </c>
      <c r="C10355" s="270" t="s">
        <v>6987</v>
      </c>
      <c r="D10355" s="270" t="s">
        <v>1627</v>
      </c>
      <c r="E10355" s="277" t="s">
        <v>1651</v>
      </c>
      <c r="F10355" s="279" t="s">
        <v>881</v>
      </c>
    </row>
    <row r="10356" spans="1:6" x14ac:dyDescent="0.3">
      <c r="A10356" s="264" t="str">
        <f t="shared" si="161"/>
        <v>South HavenMN</v>
      </c>
      <c r="B10356" s="269">
        <v>55382</v>
      </c>
      <c r="C10356" s="270" t="s">
        <v>5636</v>
      </c>
      <c r="D10356" s="270" t="s">
        <v>1627</v>
      </c>
      <c r="E10356" s="277" t="s">
        <v>1658</v>
      </c>
      <c r="F10356" s="279" t="s">
        <v>881</v>
      </c>
    </row>
    <row r="10357" spans="1:6" x14ac:dyDescent="0.3">
      <c r="A10357" s="264" t="str">
        <f t="shared" si="161"/>
        <v>SaginawMN</v>
      </c>
      <c r="B10357" s="269">
        <v>55779</v>
      </c>
      <c r="C10357" s="270" t="s">
        <v>1618</v>
      </c>
      <c r="D10357" s="270" t="s">
        <v>1627</v>
      </c>
      <c r="E10357" s="277" t="s">
        <v>1635</v>
      </c>
      <c r="F10357" s="279" t="s">
        <v>881</v>
      </c>
    </row>
    <row r="10358" spans="1:6" x14ac:dyDescent="0.3">
      <c r="A10358" s="264" t="str">
        <f t="shared" si="161"/>
        <v>AuroraMN</v>
      </c>
      <c r="B10358" s="269">
        <v>55705</v>
      </c>
      <c r="C10358" s="270" t="s">
        <v>3264</v>
      </c>
      <c r="D10358" s="270" t="s">
        <v>1627</v>
      </c>
      <c r="E10358" s="277" t="s">
        <v>1635</v>
      </c>
      <c r="F10358" s="279" t="s">
        <v>881</v>
      </c>
    </row>
    <row r="10359" spans="1:6" x14ac:dyDescent="0.3">
      <c r="A10359" s="264" t="str">
        <f t="shared" si="161"/>
        <v>BarnesvilleMN</v>
      </c>
      <c r="B10359" s="269">
        <v>56514</v>
      </c>
      <c r="C10359" s="270" t="s">
        <v>4037</v>
      </c>
      <c r="D10359" s="270" t="s">
        <v>1627</v>
      </c>
      <c r="E10359" s="277" t="s">
        <v>1637</v>
      </c>
      <c r="F10359" s="279" t="s">
        <v>881</v>
      </c>
    </row>
    <row r="10360" spans="1:6" x14ac:dyDescent="0.3">
      <c r="A10360" s="264" t="str">
        <f t="shared" si="161"/>
        <v>CohassetMN</v>
      </c>
      <c r="B10360" s="269">
        <v>55721</v>
      </c>
      <c r="C10360" s="270" t="s">
        <v>6159</v>
      </c>
      <c r="D10360" s="270" t="s">
        <v>1627</v>
      </c>
      <c r="E10360" s="277" t="s">
        <v>1642</v>
      </c>
      <c r="F10360" s="279" t="s">
        <v>881</v>
      </c>
    </row>
    <row r="10361" spans="1:6" x14ac:dyDescent="0.3">
      <c r="A10361" s="264" t="str">
        <f t="shared" si="161"/>
        <v>Lake CrystalMN</v>
      </c>
      <c r="B10361" s="269">
        <v>56055</v>
      </c>
      <c r="C10361" s="270" t="s">
        <v>6988</v>
      </c>
      <c r="D10361" s="270" t="s">
        <v>1627</v>
      </c>
      <c r="E10361" s="277" t="s">
        <v>1647</v>
      </c>
      <c r="F10361" s="279" t="s">
        <v>881</v>
      </c>
    </row>
    <row r="10362" spans="1:6" x14ac:dyDescent="0.3">
      <c r="A10362" s="264" t="str">
        <f t="shared" si="161"/>
        <v>PillagerMN</v>
      </c>
      <c r="B10362" s="269">
        <v>56473</v>
      </c>
      <c r="C10362" s="270" t="s">
        <v>6989</v>
      </c>
      <c r="D10362" s="270" t="s">
        <v>1627</v>
      </c>
      <c r="E10362" s="277" t="s">
        <v>1634</v>
      </c>
      <c r="F10362" s="279" t="s">
        <v>881</v>
      </c>
    </row>
    <row r="10363" spans="1:6" x14ac:dyDescent="0.3">
      <c r="A10363" s="264" t="str">
        <f t="shared" si="161"/>
        <v>Le CenterMN</v>
      </c>
      <c r="B10363" s="269">
        <v>56057</v>
      </c>
      <c r="C10363" s="270" t="s">
        <v>6990</v>
      </c>
      <c r="D10363" s="270" t="s">
        <v>1627</v>
      </c>
      <c r="E10363" s="277" t="s">
        <v>1651</v>
      </c>
      <c r="F10363" s="279" t="s">
        <v>881</v>
      </c>
    </row>
    <row r="10364" spans="1:6" x14ac:dyDescent="0.3">
      <c r="A10364" s="264" t="str">
        <f t="shared" si="161"/>
        <v>LakelandMN</v>
      </c>
      <c r="B10364" s="269">
        <v>55043</v>
      </c>
      <c r="C10364" s="270" t="s">
        <v>3621</v>
      </c>
      <c r="D10364" s="270" t="s">
        <v>1627</v>
      </c>
      <c r="E10364" s="277" t="s">
        <v>1651</v>
      </c>
      <c r="F10364" s="279" t="s">
        <v>881</v>
      </c>
    </row>
    <row r="10365" spans="1:6" x14ac:dyDescent="0.3">
      <c r="A10365" s="264" t="str">
        <f t="shared" si="161"/>
        <v>NewportMN</v>
      </c>
      <c r="B10365" s="269">
        <v>55055</v>
      </c>
      <c r="C10365" s="270" t="s">
        <v>2082</v>
      </c>
      <c r="D10365" s="270" t="s">
        <v>1627</v>
      </c>
      <c r="E10365" s="277" t="s">
        <v>1651</v>
      </c>
      <c r="F10365" s="279" t="s">
        <v>881</v>
      </c>
    </row>
    <row r="10366" spans="1:6" x14ac:dyDescent="0.3">
      <c r="A10366" s="264" t="str">
        <f t="shared" si="161"/>
        <v>HackensackMN</v>
      </c>
      <c r="B10366" s="269">
        <v>56452</v>
      </c>
      <c r="C10366" s="270" t="s">
        <v>6991</v>
      </c>
      <c r="D10366" s="270" t="s">
        <v>1627</v>
      </c>
      <c r="E10366" s="277" t="s">
        <v>1634</v>
      </c>
      <c r="F10366" s="279" t="s">
        <v>881</v>
      </c>
    </row>
    <row r="10367" spans="1:6" x14ac:dyDescent="0.3">
      <c r="A10367" s="264" t="str">
        <f t="shared" si="161"/>
        <v>Saint BonifaciusMN</v>
      </c>
      <c r="B10367" s="269">
        <v>55375</v>
      </c>
      <c r="C10367" s="270" t="s">
        <v>6992</v>
      </c>
      <c r="D10367" s="270" t="s">
        <v>1627</v>
      </c>
      <c r="E10367" s="277" t="s">
        <v>1651</v>
      </c>
      <c r="F10367" s="279" t="s">
        <v>881</v>
      </c>
    </row>
    <row r="10368" spans="1:6" x14ac:dyDescent="0.3">
      <c r="A10368" s="264" t="str">
        <f t="shared" si="161"/>
        <v>DuluthMN</v>
      </c>
      <c r="B10368" s="269">
        <v>55802</v>
      </c>
      <c r="C10368" s="270" t="s">
        <v>1635</v>
      </c>
      <c r="D10368" s="270" t="s">
        <v>1627</v>
      </c>
      <c r="E10368" s="277" t="s">
        <v>1635</v>
      </c>
      <c r="F10368" s="279" t="s">
        <v>881</v>
      </c>
    </row>
    <row r="10369" spans="1:6" x14ac:dyDescent="0.3">
      <c r="A10369" s="264" t="str">
        <f t="shared" si="161"/>
        <v>GilbertMN</v>
      </c>
      <c r="B10369" s="269">
        <v>55741</v>
      </c>
      <c r="C10369" s="270" t="s">
        <v>2202</v>
      </c>
      <c r="D10369" s="270" t="s">
        <v>1627</v>
      </c>
      <c r="E10369" s="277" t="s">
        <v>1635</v>
      </c>
      <c r="F10369" s="279" t="s">
        <v>881</v>
      </c>
    </row>
    <row r="10370" spans="1:6" x14ac:dyDescent="0.3">
      <c r="A10370" s="264" t="str">
        <f t="shared" si="161"/>
        <v>New York MillsMN</v>
      </c>
      <c r="B10370" s="269">
        <v>56567</v>
      </c>
      <c r="C10370" s="270" t="s">
        <v>6993</v>
      </c>
      <c r="D10370" s="270" t="s">
        <v>1627</v>
      </c>
      <c r="E10370" s="277" t="s">
        <v>1639</v>
      </c>
      <c r="F10370" s="279" t="s">
        <v>881</v>
      </c>
    </row>
    <row r="10371" spans="1:6" x14ac:dyDescent="0.3">
      <c r="A10371" s="264" t="str">
        <f t="shared" si="161"/>
        <v>Moose LakeMN</v>
      </c>
      <c r="B10371" s="269">
        <v>55767</v>
      </c>
      <c r="C10371" s="270" t="s">
        <v>6994</v>
      </c>
      <c r="D10371" s="270" t="s">
        <v>1627</v>
      </c>
      <c r="E10371" s="277" t="s">
        <v>1635</v>
      </c>
      <c r="F10371" s="279" t="s">
        <v>881</v>
      </c>
    </row>
    <row r="10372" spans="1:6" x14ac:dyDescent="0.3">
      <c r="A10372" s="264" t="str">
        <f t="shared" ref="A10372:A10435" si="162">CONCATENATE(C10372,D10372)</f>
        <v>Blooming PrairieMN</v>
      </c>
      <c r="B10372" s="269">
        <v>55917</v>
      </c>
      <c r="C10372" s="270" t="s">
        <v>6995</v>
      </c>
      <c r="D10372" s="270" t="s">
        <v>1627</v>
      </c>
      <c r="E10372" s="277" t="s">
        <v>1654</v>
      </c>
      <c r="F10372" s="279" t="s">
        <v>881</v>
      </c>
    </row>
    <row r="10373" spans="1:6" x14ac:dyDescent="0.3">
      <c r="A10373" s="264" t="str">
        <f t="shared" si="162"/>
        <v>BarnumMN</v>
      </c>
      <c r="B10373" s="269">
        <v>55707</v>
      </c>
      <c r="C10373" s="270" t="s">
        <v>4505</v>
      </c>
      <c r="D10373" s="270" t="s">
        <v>1627</v>
      </c>
      <c r="E10373" s="277" t="s">
        <v>1635</v>
      </c>
      <c r="F10373" s="279" t="s">
        <v>881</v>
      </c>
    </row>
    <row r="10374" spans="1:6" x14ac:dyDescent="0.3">
      <c r="A10374" s="264" t="str">
        <f t="shared" si="162"/>
        <v>RemerMN</v>
      </c>
      <c r="B10374" s="269">
        <v>56672</v>
      </c>
      <c r="C10374" s="270" t="s">
        <v>6996</v>
      </c>
      <c r="D10374" s="270" t="s">
        <v>1627</v>
      </c>
      <c r="E10374" s="277" t="s">
        <v>1634</v>
      </c>
      <c r="F10374" s="279" t="s">
        <v>881</v>
      </c>
    </row>
    <row r="10375" spans="1:6" x14ac:dyDescent="0.3">
      <c r="A10375" s="264" t="str">
        <f t="shared" si="162"/>
        <v>HarrisMN</v>
      </c>
      <c r="B10375" s="269">
        <v>55032</v>
      </c>
      <c r="C10375" s="270" t="s">
        <v>6997</v>
      </c>
      <c r="D10375" s="270" t="s">
        <v>1627</v>
      </c>
      <c r="E10375" s="277" t="s">
        <v>1651</v>
      </c>
      <c r="F10375" s="279" t="s">
        <v>881</v>
      </c>
    </row>
    <row r="10376" spans="1:6" x14ac:dyDescent="0.3">
      <c r="A10376" s="264" t="str">
        <f t="shared" si="162"/>
        <v>ScandiaMN</v>
      </c>
      <c r="B10376" s="269">
        <v>55073</v>
      </c>
      <c r="C10376" s="270" t="s">
        <v>6998</v>
      </c>
      <c r="D10376" s="270" t="s">
        <v>1627</v>
      </c>
      <c r="E10376" s="277" t="s">
        <v>1651</v>
      </c>
      <c r="F10376" s="279" t="s">
        <v>881</v>
      </c>
    </row>
    <row r="10377" spans="1:6" x14ac:dyDescent="0.3">
      <c r="A10377" s="264" t="str">
        <f t="shared" si="162"/>
        <v>CarltonMN</v>
      </c>
      <c r="B10377" s="269">
        <v>55718</v>
      </c>
      <c r="C10377" s="270" t="s">
        <v>4151</v>
      </c>
      <c r="D10377" s="270" t="s">
        <v>1627</v>
      </c>
      <c r="E10377" s="277" t="s">
        <v>1635</v>
      </c>
      <c r="F10377" s="279" t="s">
        <v>881</v>
      </c>
    </row>
    <row r="10378" spans="1:6" x14ac:dyDescent="0.3">
      <c r="A10378" s="264" t="str">
        <f t="shared" si="162"/>
        <v>Elko New MarketMN</v>
      </c>
      <c r="B10378" s="269">
        <v>55020</v>
      </c>
      <c r="C10378" s="270" t="s">
        <v>6999</v>
      </c>
      <c r="D10378" s="270" t="s">
        <v>1627</v>
      </c>
      <c r="E10378" s="277" t="s">
        <v>1651</v>
      </c>
      <c r="F10378" s="279" t="s">
        <v>881</v>
      </c>
    </row>
    <row r="10379" spans="1:6" x14ac:dyDescent="0.3">
      <c r="A10379" s="264" t="str">
        <f t="shared" si="162"/>
        <v>KenyonMN</v>
      </c>
      <c r="B10379" s="269">
        <v>55946</v>
      </c>
      <c r="C10379" s="270" t="s">
        <v>7000</v>
      </c>
      <c r="D10379" s="270" t="s">
        <v>1627</v>
      </c>
      <c r="E10379" s="277" t="s">
        <v>1656</v>
      </c>
      <c r="F10379" s="279" t="s">
        <v>881</v>
      </c>
    </row>
    <row r="10380" spans="1:6" x14ac:dyDescent="0.3">
      <c r="A10380" s="264" t="str">
        <f t="shared" si="162"/>
        <v>WatervilleMN</v>
      </c>
      <c r="B10380" s="269">
        <v>56096</v>
      </c>
      <c r="C10380" s="270" t="s">
        <v>6497</v>
      </c>
      <c r="D10380" s="270" t="s">
        <v>1627</v>
      </c>
      <c r="E10380" s="277" t="s">
        <v>1651</v>
      </c>
      <c r="F10380" s="279" t="s">
        <v>881</v>
      </c>
    </row>
    <row r="10381" spans="1:6" x14ac:dyDescent="0.3">
      <c r="A10381" s="264" t="str">
        <f t="shared" si="162"/>
        <v>Eagle LakeMN</v>
      </c>
      <c r="B10381" s="269">
        <v>56024</v>
      </c>
      <c r="C10381" s="270" t="s">
        <v>3888</v>
      </c>
      <c r="D10381" s="270" t="s">
        <v>1627</v>
      </c>
      <c r="E10381" s="277" t="s">
        <v>1647</v>
      </c>
      <c r="F10381" s="279" t="s">
        <v>881</v>
      </c>
    </row>
    <row r="10382" spans="1:6" x14ac:dyDescent="0.3">
      <c r="A10382" s="264" t="str">
        <f t="shared" si="162"/>
        <v>OronocoMN</v>
      </c>
      <c r="B10382" s="269">
        <v>55960</v>
      </c>
      <c r="C10382" s="270" t="s">
        <v>7001</v>
      </c>
      <c r="D10382" s="270" t="s">
        <v>1627</v>
      </c>
      <c r="E10382" s="277" t="s">
        <v>1657</v>
      </c>
      <c r="F10382" s="279" t="s">
        <v>881</v>
      </c>
    </row>
    <row r="10383" spans="1:6" x14ac:dyDescent="0.3">
      <c r="A10383" s="264" t="str">
        <f t="shared" si="162"/>
        <v>Mountain IronMN</v>
      </c>
      <c r="B10383" s="269">
        <v>55768</v>
      </c>
      <c r="C10383" s="270" t="s">
        <v>7002</v>
      </c>
      <c r="D10383" s="270" t="s">
        <v>1627</v>
      </c>
      <c r="E10383" s="277" t="s">
        <v>1635</v>
      </c>
      <c r="F10383" s="279" t="s">
        <v>881</v>
      </c>
    </row>
    <row r="10384" spans="1:6" x14ac:dyDescent="0.3">
      <c r="A10384" s="264" t="str">
        <f t="shared" si="162"/>
        <v>BackusMN</v>
      </c>
      <c r="B10384" s="269">
        <v>56435</v>
      </c>
      <c r="C10384" s="270" t="s">
        <v>7003</v>
      </c>
      <c r="D10384" s="270" t="s">
        <v>1627</v>
      </c>
      <c r="E10384" s="277" t="s">
        <v>1634</v>
      </c>
      <c r="F10384" s="279" t="s">
        <v>881</v>
      </c>
    </row>
    <row r="10385" spans="1:6" x14ac:dyDescent="0.3">
      <c r="A10385" s="264" t="str">
        <f t="shared" si="162"/>
        <v>LongvilleMN</v>
      </c>
      <c r="B10385" s="269">
        <v>56655</v>
      </c>
      <c r="C10385" s="270" t="s">
        <v>5965</v>
      </c>
      <c r="D10385" s="270" t="s">
        <v>1627</v>
      </c>
      <c r="E10385" s="277" t="s">
        <v>1634</v>
      </c>
      <c r="F10385" s="279" t="s">
        <v>881</v>
      </c>
    </row>
    <row r="10386" spans="1:6" x14ac:dyDescent="0.3">
      <c r="A10386" s="264" t="str">
        <f t="shared" si="162"/>
        <v>EyotaMN</v>
      </c>
      <c r="B10386" s="269">
        <v>55934</v>
      </c>
      <c r="C10386" s="270" t="s">
        <v>7004</v>
      </c>
      <c r="D10386" s="270" t="s">
        <v>1627</v>
      </c>
      <c r="E10386" s="277" t="s">
        <v>1657</v>
      </c>
      <c r="F10386" s="279" t="s">
        <v>881</v>
      </c>
    </row>
    <row r="10387" spans="1:6" x14ac:dyDescent="0.3">
      <c r="A10387" s="264" t="str">
        <f t="shared" si="162"/>
        <v>ArlingtonMN</v>
      </c>
      <c r="B10387" s="269">
        <v>55307</v>
      </c>
      <c r="C10387" s="270" t="s">
        <v>2452</v>
      </c>
      <c r="D10387" s="270" t="s">
        <v>1627</v>
      </c>
      <c r="E10387" s="277" t="s">
        <v>1651</v>
      </c>
      <c r="F10387" s="279" t="s">
        <v>881</v>
      </c>
    </row>
    <row r="10388" spans="1:6" x14ac:dyDescent="0.3">
      <c r="A10388" s="264" t="str">
        <f t="shared" si="162"/>
        <v>CologneMN</v>
      </c>
      <c r="B10388" s="269">
        <v>55322</v>
      </c>
      <c r="C10388" s="270" t="s">
        <v>7005</v>
      </c>
      <c r="D10388" s="270" t="s">
        <v>1627</v>
      </c>
      <c r="E10388" s="277" t="s">
        <v>1651</v>
      </c>
      <c r="F10388" s="279" t="s">
        <v>881</v>
      </c>
    </row>
    <row r="10389" spans="1:6" x14ac:dyDescent="0.3">
      <c r="A10389" s="264" t="str">
        <f t="shared" si="162"/>
        <v>RushfordMN</v>
      </c>
      <c r="B10389" s="269">
        <v>55971</v>
      </c>
      <c r="C10389" s="270" t="s">
        <v>7006</v>
      </c>
      <c r="D10389" s="270" t="s">
        <v>1627</v>
      </c>
      <c r="E10389" s="277" t="s">
        <v>1657</v>
      </c>
      <c r="F10389" s="279" t="s">
        <v>881</v>
      </c>
    </row>
    <row r="10390" spans="1:6" x14ac:dyDescent="0.3">
      <c r="A10390" s="264" t="str">
        <f t="shared" si="162"/>
        <v>CookMN</v>
      </c>
      <c r="B10390" s="269">
        <v>55723</v>
      </c>
      <c r="C10390" s="270" t="s">
        <v>7007</v>
      </c>
      <c r="D10390" s="270" t="s">
        <v>1627</v>
      </c>
      <c r="E10390" s="277" t="s">
        <v>1635</v>
      </c>
      <c r="F10390" s="279" t="s">
        <v>881</v>
      </c>
    </row>
    <row r="10391" spans="1:6" x14ac:dyDescent="0.3">
      <c r="A10391" s="264" t="str">
        <f t="shared" si="162"/>
        <v>SpringfieldMN</v>
      </c>
      <c r="B10391" s="269">
        <v>56087</v>
      </c>
      <c r="C10391" s="270" t="s">
        <v>1337</v>
      </c>
      <c r="D10391" s="270" t="s">
        <v>1627</v>
      </c>
      <c r="E10391" s="277" t="s">
        <v>1653</v>
      </c>
      <c r="F10391" s="279" t="s">
        <v>881</v>
      </c>
    </row>
    <row r="10392" spans="1:6" x14ac:dyDescent="0.3">
      <c r="A10392" s="264" t="str">
        <f t="shared" si="162"/>
        <v>HoustonMN</v>
      </c>
      <c r="B10392" s="269">
        <v>55943</v>
      </c>
      <c r="C10392" s="270" t="s">
        <v>1929</v>
      </c>
      <c r="D10392" s="270" t="s">
        <v>1627</v>
      </c>
      <c r="E10392" s="277" t="s">
        <v>1645</v>
      </c>
      <c r="F10392" s="279" t="s">
        <v>881</v>
      </c>
    </row>
    <row r="10393" spans="1:6" x14ac:dyDescent="0.3">
      <c r="A10393" s="264" t="str">
        <f t="shared" si="162"/>
        <v>MerrifieldMN</v>
      </c>
      <c r="B10393" s="269">
        <v>56465</v>
      </c>
      <c r="C10393" s="270" t="s">
        <v>7008</v>
      </c>
      <c r="D10393" s="270" t="s">
        <v>1627</v>
      </c>
      <c r="E10393" s="277" t="s">
        <v>1634</v>
      </c>
      <c r="F10393" s="279" t="s">
        <v>881</v>
      </c>
    </row>
    <row r="10394" spans="1:6" x14ac:dyDescent="0.3">
      <c r="A10394" s="264" t="str">
        <f t="shared" si="162"/>
        <v>Madison LakeMN</v>
      </c>
      <c r="B10394" s="269">
        <v>56063</v>
      </c>
      <c r="C10394" s="270" t="s">
        <v>7009</v>
      </c>
      <c r="D10394" s="270" t="s">
        <v>1627</v>
      </c>
      <c r="E10394" s="277" t="s">
        <v>1647</v>
      </c>
      <c r="F10394" s="279" t="s">
        <v>881</v>
      </c>
    </row>
    <row r="10395" spans="1:6" x14ac:dyDescent="0.3">
      <c r="A10395" s="264" t="str">
        <f t="shared" si="162"/>
        <v>TracyMN</v>
      </c>
      <c r="B10395" s="269">
        <v>56175</v>
      </c>
      <c r="C10395" s="270" t="s">
        <v>2591</v>
      </c>
      <c r="D10395" s="270" t="s">
        <v>1627</v>
      </c>
      <c r="E10395" s="277" t="s">
        <v>1649</v>
      </c>
      <c r="F10395" s="279" t="s">
        <v>881</v>
      </c>
    </row>
    <row r="10396" spans="1:6" x14ac:dyDescent="0.3">
      <c r="A10396" s="264" t="str">
        <f t="shared" si="162"/>
        <v>KimballMN</v>
      </c>
      <c r="B10396" s="269">
        <v>55353</v>
      </c>
      <c r="C10396" s="270" t="s">
        <v>7010</v>
      </c>
      <c r="D10396" s="270" t="s">
        <v>1627</v>
      </c>
      <c r="E10396" s="277" t="s">
        <v>1658</v>
      </c>
      <c r="F10396" s="279" t="s">
        <v>881</v>
      </c>
    </row>
    <row r="10397" spans="1:6" x14ac:dyDescent="0.3">
      <c r="A10397" s="264" t="str">
        <f t="shared" si="162"/>
        <v>TowerMN</v>
      </c>
      <c r="B10397" s="269">
        <v>55790</v>
      </c>
      <c r="C10397" s="270" t="s">
        <v>7011</v>
      </c>
      <c r="D10397" s="270" t="s">
        <v>1627</v>
      </c>
      <c r="E10397" s="277" t="s">
        <v>1635</v>
      </c>
      <c r="F10397" s="279" t="s">
        <v>881</v>
      </c>
    </row>
    <row r="10398" spans="1:6" x14ac:dyDescent="0.3">
      <c r="A10398" s="264" t="str">
        <f t="shared" si="162"/>
        <v>WinstedMN</v>
      </c>
      <c r="B10398" s="269">
        <v>55395</v>
      </c>
      <c r="C10398" s="270" t="s">
        <v>3482</v>
      </c>
      <c r="D10398" s="270" t="s">
        <v>1627</v>
      </c>
      <c r="E10398" s="277" t="s">
        <v>1423</v>
      </c>
      <c r="F10398" s="279" t="s">
        <v>881</v>
      </c>
    </row>
    <row r="10399" spans="1:6" x14ac:dyDescent="0.3">
      <c r="A10399" s="264" t="str">
        <f t="shared" si="162"/>
        <v>FosstonMN</v>
      </c>
      <c r="B10399" s="269">
        <v>56542</v>
      </c>
      <c r="C10399" s="270" t="s">
        <v>7012</v>
      </c>
      <c r="D10399" s="270" t="s">
        <v>1627</v>
      </c>
      <c r="E10399" s="277" t="s">
        <v>1641</v>
      </c>
      <c r="F10399" s="279" t="s">
        <v>881</v>
      </c>
    </row>
    <row r="10400" spans="1:6" x14ac:dyDescent="0.3">
      <c r="A10400" s="264" t="str">
        <f t="shared" si="162"/>
        <v>GaylordMN</v>
      </c>
      <c r="B10400" s="269">
        <v>55334</v>
      </c>
      <c r="C10400" s="270" t="s">
        <v>7013</v>
      </c>
      <c r="D10400" s="270" t="s">
        <v>1627</v>
      </c>
      <c r="E10400" s="277" t="s">
        <v>1651</v>
      </c>
      <c r="F10400" s="279" t="s">
        <v>881</v>
      </c>
    </row>
    <row r="10401" spans="1:6" x14ac:dyDescent="0.3">
      <c r="A10401" s="264" t="str">
        <f t="shared" si="162"/>
        <v>GreenfieldMN</v>
      </c>
      <c r="B10401" s="269">
        <v>55357</v>
      </c>
      <c r="C10401" s="270" t="s">
        <v>2803</v>
      </c>
      <c r="D10401" s="270" t="s">
        <v>1627</v>
      </c>
      <c r="E10401" s="277" t="s">
        <v>1651</v>
      </c>
      <c r="F10401" s="279" t="s">
        <v>881</v>
      </c>
    </row>
    <row r="10402" spans="1:6" x14ac:dyDescent="0.3">
      <c r="A10402" s="264" t="str">
        <f t="shared" si="162"/>
        <v>WaverlyMN</v>
      </c>
      <c r="B10402" s="269">
        <v>55390</v>
      </c>
      <c r="C10402" s="270" t="s">
        <v>1480</v>
      </c>
      <c r="D10402" s="270" t="s">
        <v>1627</v>
      </c>
      <c r="E10402" s="277" t="s">
        <v>1651</v>
      </c>
      <c r="F10402" s="279" t="s">
        <v>881</v>
      </c>
    </row>
    <row r="10403" spans="1:6" x14ac:dyDescent="0.3">
      <c r="A10403" s="264" t="str">
        <f t="shared" si="162"/>
        <v>AftonMN</v>
      </c>
      <c r="B10403" s="269">
        <v>55001</v>
      </c>
      <c r="C10403" s="270" t="s">
        <v>7014</v>
      </c>
      <c r="D10403" s="270" t="s">
        <v>1627</v>
      </c>
      <c r="E10403" s="277" t="s">
        <v>1651</v>
      </c>
      <c r="F10403" s="279" t="s">
        <v>881</v>
      </c>
    </row>
    <row r="10404" spans="1:6" x14ac:dyDescent="0.3">
      <c r="A10404" s="264" t="str">
        <f t="shared" si="162"/>
        <v>Spring ParkMN</v>
      </c>
      <c r="B10404" s="269">
        <v>55384</v>
      </c>
      <c r="C10404" s="270" t="s">
        <v>7015</v>
      </c>
      <c r="D10404" s="270" t="s">
        <v>1627</v>
      </c>
      <c r="E10404" s="277" t="s">
        <v>1651</v>
      </c>
      <c r="F10404" s="279" t="s">
        <v>881</v>
      </c>
    </row>
    <row r="10405" spans="1:6" x14ac:dyDescent="0.3">
      <c r="A10405" s="264" t="str">
        <f t="shared" si="162"/>
        <v>StanchfieldMN</v>
      </c>
      <c r="B10405" s="269">
        <v>55080</v>
      </c>
      <c r="C10405" s="270" t="s">
        <v>7016</v>
      </c>
      <c r="D10405" s="270" t="s">
        <v>1627</v>
      </c>
      <c r="E10405" s="277" t="s">
        <v>1651</v>
      </c>
      <c r="F10405" s="279" t="s">
        <v>881</v>
      </c>
    </row>
    <row r="10406" spans="1:6" x14ac:dyDescent="0.3">
      <c r="A10406" s="264" t="str">
        <f t="shared" si="162"/>
        <v>BlackduckMN</v>
      </c>
      <c r="B10406" s="269">
        <v>56630</v>
      </c>
      <c r="C10406" s="270" t="s">
        <v>7017</v>
      </c>
      <c r="D10406" s="270" t="s">
        <v>1627</v>
      </c>
      <c r="E10406" s="277" t="s">
        <v>1633</v>
      </c>
      <c r="F10406" s="279" t="s">
        <v>881</v>
      </c>
    </row>
    <row r="10407" spans="1:6" x14ac:dyDescent="0.3">
      <c r="A10407" s="264" t="str">
        <f t="shared" si="162"/>
        <v>Marine on Saint CroixMN</v>
      </c>
      <c r="B10407" s="269">
        <v>55047</v>
      </c>
      <c r="C10407" s="270" t="s">
        <v>7018</v>
      </c>
      <c r="D10407" s="270" t="s">
        <v>1627</v>
      </c>
      <c r="E10407" s="277" t="s">
        <v>1651</v>
      </c>
      <c r="F10407" s="279" t="s">
        <v>881</v>
      </c>
    </row>
    <row r="10408" spans="1:6" x14ac:dyDescent="0.3">
      <c r="A10408" s="264" t="str">
        <f t="shared" si="162"/>
        <v>NashwaukMN</v>
      </c>
      <c r="B10408" s="269">
        <v>55769</v>
      </c>
      <c r="C10408" s="270" t="s">
        <v>7019</v>
      </c>
      <c r="D10408" s="270" t="s">
        <v>1627</v>
      </c>
      <c r="E10408" s="277" t="s">
        <v>1642</v>
      </c>
      <c r="F10408" s="279" t="s">
        <v>881</v>
      </c>
    </row>
    <row r="10409" spans="1:6" x14ac:dyDescent="0.3">
      <c r="A10409" s="264" t="str">
        <f t="shared" si="162"/>
        <v>MayerMN</v>
      </c>
      <c r="B10409" s="269">
        <v>55360</v>
      </c>
      <c r="C10409" s="270" t="s">
        <v>2381</v>
      </c>
      <c r="D10409" s="270" t="s">
        <v>1627</v>
      </c>
      <c r="E10409" s="277" t="s">
        <v>1651</v>
      </c>
      <c r="F10409" s="279" t="s">
        <v>881</v>
      </c>
    </row>
    <row r="10410" spans="1:6" x14ac:dyDescent="0.3">
      <c r="A10410" s="264" t="str">
        <f t="shared" si="162"/>
        <v>Norwood Young AmericaMN</v>
      </c>
      <c r="B10410" s="269">
        <v>55397</v>
      </c>
      <c r="C10410" s="270" t="s">
        <v>7020</v>
      </c>
      <c r="D10410" s="270" t="s">
        <v>1627</v>
      </c>
      <c r="E10410" s="277" t="s">
        <v>1651</v>
      </c>
      <c r="F10410" s="279" t="s">
        <v>881</v>
      </c>
    </row>
    <row r="10411" spans="1:6" x14ac:dyDescent="0.3">
      <c r="A10411" s="264" t="str">
        <f t="shared" si="162"/>
        <v>GoodhueMN</v>
      </c>
      <c r="B10411" s="269">
        <v>55027</v>
      </c>
      <c r="C10411" s="270" t="s">
        <v>7021</v>
      </c>
      <c r="D10411" s="270" t="s">
        <v>1627</v>
      </c>
      <c r="E10411" s="277" t="s">
        <v>1656</v>
      </c>
      <c r="F10411" s="279" t="s">
        <v>881</v>
      </c>
    </row>
    <row r="10412" spans="1:6" x14ac:dyDescent="0.3">
      <c r="A10412" s="264" t="str">
        <f t="shared" si="162"/>
        <v>MapletonMN</v>
      </c>
      <c r="B10412" s="269">
        <v>56065</v>
      </c>
      <c r="C10412" s="270" t="s">
        <v>4906</v>
      </c>
      <c r="D10412" s="270" t="s">
        <v>1627</v>
      </c>
      <c r="E10412" s="277" t="s">
        <v>1647</v>
      </c>
      <c r="F10412" s="279" t="s">
        <v>881</v>
      </c>
    </row>
    <row r="10413" spans="1:6" x14ac:dyDescent="0.3">
      <c r="A10413" s="264" t="str">
        <f t="shared" si="162"/>
        <v>HanoverMN</v>
      </c>
      <c r="B10413" s="269">
        <v>55341</v>
      </c>
      <c r="C10413" s="270" t="s">
        <v>5340</v>
      </c>
      <c r="D10413" s="270" t="s">
        <v>1627</v>
      </c>
      <c r="E10413" s="277" t="s">
        <v>1651</v>
      </c>
      <c r="F10413" s="279" t="s">
        <v>881</v>
      </c>
    </row>
    <row r="10414" spans="1:6" x14ac:dyDescent="0.3">
      <c r="A10414" s="264" t="str">
        <f t="shared" si="162"/>
        <v>AtwaterMN</v>
      </c>
      <c r="B10414" s="269">
        <v>56209</v>
      </c>
      <c r="C10414" s="270" t="s">
        <v>2664</v>
      </c>
      <c r="D10414" s="270" t="s">
        <v>1627</v>
      </c>
      <c r="E10414" s="277" t="s">
        <v>1661</v>
      </c>
      <c r="F10414" s="279" t="s">
        <v>881</v>
      </c>
    </row>
    <row r="10415" spans="1:6" x14ac:dyDescent="0.3">
      <c r="A10415" s="264" t="str">
        <f t="shared" si="162"/>
        <v>Lester PrairieMN</v>
      </c>
      <c r="B10415" s="269">
        <v>55354</v>
      </c>
      <c r="C10415" s="270" t="s">
        <v>7022</v>
      </c>
      <c r="D10415" s="270" t="s">
        <v>1627</v>
      </c>
      <c r="E10415" s="277" t="s">
        <v>1423</v>
      </c>
      <c r="F10415" s="279" t="s">
        <v>881</v>
      </c>
    </row>
    <row r="10416" spans="1:6" x14ac:dyDescent="0.3">
      <c r="A10416" s="264" t="str">
        <f t="shared" si="162"/>
        <v>HayfieldMN</v>
      </c>
      <c r="B10416" s="269">
        <v>55940</v>
      </c>
      <c r="C10416" s="270" t="s">
        <v>7023</v>
      </c>
      <c r="D10416" s="270" t="s">
        <v>1627</v>
      </c>
      <c r="E10416" s="277" t="s">
        <v>1657</v>
      </c>
      <c r="F10416" s="279" t="s">
        <v>881</v>
      </c>
    </row>
    <row r="10417" spans="1:6" x14ac:dyDescent="0.3">
      <c r="A10417" s="264" t="str">
        <f t="shared" si="162"/>
        <v>OttertailMN</v>
      </c>
      <c r="B10417" s="269">
        <v>56571</v>
      </c>
      <c r="C10417" s="270" t="s">
        <v>7024</v>
      </c>
      <c r="D10417" s="270" t="s">
        <v>1627</v>
      </c>
      <c r="E10417" s="277" t="s">
        <v>1639</v>
      </c>
      <c r="F10417" s="279" t="s">
        <v>881</v>
      </c>
    </row>
    <row r="10418" spans="1:6" x14ac:dyDescent="0.3">
      <c r="A10418" s="264" t="str">
        <f t="shared" si="162"/>
        <v>Norwood Young AmericaMN</v>
      </c>
      <c r="B10418" s="269">
        <v>55368</v>
      </c>
      <c r="C10418" s="270" t="s">
        <v>7020</v>
      </c>
      <c r="D10418" s="270" t="s">
        <v>1627</v>
      </c>
      <c r="E10418" s="277" t="s">
        <v>1651</v>
      </c>
      <c r="F10418" s="279" t="s">
        <v>881</v>
      </c>
    </row>
    <row r="10419" spans="1:6" x14ac:dyDescent="0.3">
      <c r="A10419" s="264" t="str">
        <f t="shared" si="162"/>
        <v>BayportMN</v>
      </c>
      <c r="B10419" s="269">
        <v>55003</v>
      </c>
      <c r="C10419" s="270" t="s">
        <v>7025</v>
      </c>
      <c r="D10419" s="270" t="s">
        <v>1627</v>
      </c>
      <c r="E10419" s="277" t="s">
        <v>1651</v>
      </c>
      <c r="F10419" s="279" t="s">
        <v>881</v>
      </c>
    </row>
    <row r="10420" spans="1:6" x14ac:dyDescent="0.3">
      <c r="A10420" s="264" t="str">
        <f t="shared" si="162"/>
        <v>MedfordMN</v>
      </c>
      <c r="B10420" s="269">
        <v>55049</v>
      </c>
      <c r="C10420" s="270" t="s">
        <v>2080</v>
      </c>
      <c r="D10420" s="270" t="s">
        <v>1627</v>
      </c>
      <c r="E10420" s="277" t="s">
        <v>1654</v>
      </c>
      <c r="F10420" s="279" t="s">
        <v>881</v>
      </c>
    </row>
    <row r="10421" spans="1:6" x14ac:dyDescent="0.3">
      <c r="A10421" s="264" t="str">
        <f t="shared" si="162"/>
        <v>PrestonMN</v>
      </c>
      <c r="B10421" s="269">
        <v>55965</v>
      </c>
      <c r="C10421" s="270" t="s">
        <v>3518</v>
      </c>
      <c r="D10421" s="270" t="s">
        <v>1627</v>
      </c>
      <c r="E10421" s="277" t="s">
        <v>1657</v>
      </c>
      <c r="F10421" s="279" t="s">
        <v>881</v>
      </c>
    </row>
    <row r="10422" spans="1:6" x14ac:dyDescent="0.3">
      <c r="A10422" s="264" t="str">
        <f t="shared" si="162"/>
        <v>Parkers PrairieMN</v>
      </c>
      <c r="B10422" s="269">
        <v>56361</v>
      </c>
      <c r="C10422" s="270" t="s">
        <v>7026</v>
      </c>
      <c r="D10422" s="270" t="s">
        <v>1627</v>
      </c>
      <c r="E10422" s="277" t="s">
        <v>1639</v>
      </c>
      <c r="F10422" s="279" t="s">
        <v>881</v>
      </c>
    </row>
    <row r="10423" spans="1:6" x14ac:dyDescent="0.3">
      <c r="A10423" s="264" t="str">
        <f t="shared" si="162"/>
        <v>GlyndonMN</v>
      </c>
      <c r="B10423" s="269">
        <v>56547</v>
      </c>
      <c r="C10423" s="270" t="s">
        <v>7027</v>
      </c>
      <c r="D10423" s="270" t="s">
        <v>1627</v>
      </c>
      <c r="E10423" s="277" t="s">
        <v>1637</v>
      </c>
      <c r="F10423" s="279" t="s">
        <v>881</v>
      </c>
    </row>
    <row r="10424" spans="1:6" x14ac:dyDescent="0.3">
      <c r="A10424" s="264" t="str">
        <f t="shared" si="162"/>
        <v>HenningMN</v>
      </c>
      <c r="B10424" s="269">
        <v>56551</v>
      </c>
      <c r="C10424" s="270" t="s">
        <v>5250</v>
      </c>
      <c r="D10424" s="270" t="s">
        <v>1627</v>
      </c>
      <c r="E10424" s="277" t="s">
        <v>1639</v>
      </c>
      <c r="F10424" s="279" t="s">
        <v>881</v>
      </c>
    </row>
    <row r="10425" spans="1:6" x14ac:dyDescent="0.3">
      <c r="A10425" s="264" t="str">
        <f t="shared" si="162"/>
        <v>MantorvilleMN</v>
      </c>
      <c r="B10425" s="269">
        <v>55955</v>
      </c>
      <c r="C10425" s="270" t="s">
        <v>7028</v>
      </c>
      <c r="D10425" s="270" t="s">
        <v>1627</v>
      </c>
      <c r="E10425" s="277" t="s">
        <v>1657</v>
      </c>
      <c r="F10425" s="279" t="s">
        <v>881</v>
      </c>
    </row>
    <row r="10426" spans="1:6" x14ac:dyDescent="0.3">
      <c r="A10426" s="264" t="str">
        <f t="shared" si="162"/>
        <v>LewistonMN</v>
      </c>
      <c r="B10426" s="269">
        <v>55952</v>
      </c>
      <c r="C10426" s="270" t="s">
        <v>1275</v>
      </c>
      <c r="D10426" s="270" t="s">
        <v>1627</v>
      </c>
      <c r="E10426" s="277" t="s">
        <v>1663</v>
      </c>
      <c r="F10426" s="279" t="s">
        <v>881</v>
      </c>
    </row>
    <row r="10427" spans="1:6" x14ac:dyDescent="0.3">
      <c r="A10427" s="264" t="str">
        <f t="shared" si="162"/>
        <v>DentMN</v>
      </c>
      <c r="B10427" s="269">
        <v>56528</v>
      </c>
      <c r="C10427" s="270" t="s">
        <v>7029</v>
      </c>
      <c r="D10427" s="270" t="s">
        <v>1627</v>
      </c>
      <c r="E10427" s="277" t="s">
        <v>1639</v>
      </c>
      <c r="F10427" s="279" t="s">
        <v>881</v>
      </c>
    </row>
    <row r="10428" spans="1:6" x14ac:dyDescent="0.3">
      <c r="A10428" s="264" t="str">
        <f t="shared" si="162"/>
        <v>WinthropMN</v>
      </c>
      <c r="B10428" s="269">
        <v>55396</v>
      </c>
      <c r="C10428" s="270" t="s">
        <v>2034</v>
      </c>
      <c r="D10428" s="270" t="s">
        <v>1627</v>
      </c>
      <c r="E10428" s="277" t="s">
        <v>1651</v>
      </c>
      <c r="F10428" s="279" t="s">
        <v>881</v>
      </c>
    </row>
    <row r="10429" spans="1:6" x14ac:dyDescent="0.3">
      <c r="A10429" s="264" t="str">
        <f t="shared" si="162"/>
        <v>UnderwoodMN</v>
      </c>
      <c r="B10429" s="269">
        <v>56586</v>
      </c>
      <c r="C10429" s="270" t="s">
        <v>4365</v>
      </c>
      <c r="D10429" s="270" t="s">
        <v>1627</v>
      </c>
      <c r="E10429" s="277" t="s">
        <v>1639</v>
      </c>
      <c r="F10429" s="279" t="s">
        <v>881</v>
      </c>
    </row>
    <row r="10430" spans="1:6" x14ac:dyDescent="0.3">
      <c r="A10430" s="264" t="str">
        <f t="shared" si="162"/>
        <v>Spring GroveMN</v>
      </c>
      <c r="B10430" s="269">
        <v>55974</v>
      </c>
      <c r="C10430" s="270" t="s">
        <v>4831</v>
      </c>
      <c r="D10430" s="270" t="s">
        <v>1627</v>
      </c>
      <c r="E10430" s="277" t="s">
        <v>1645</v>
      </c>
      <c r="F10430" s="279" t="s">
        <v>881</v>
      </c>
    </row>
    <row r="10431" spans="1:6" x14ac:dyDescent="0.3">
      <c r="A10431" s="264" t="str">
        <f t="shared" si="162"/>
        <v>HoldingfordMN</v>
      </c>
      <c r="B10431" s="269">
        <v>56340</v>
      </c>
      <c r="C10431" s="270" t="s">
        <v>7030</v>
      </c>
      <c r="D10431" s="270" t="s">
        <v>1627</v>
      </c>
      <c r="E10431" s="277" t="s">
        <v>1658</v>
      </c>
      <c r="F10431" s="279" t="s">
        <v>881</v>
      </c>
    </row>
    <row r="10432" spans="1:6" x14ac:dyDescent="0.3">
      <c r="A10432" s="264" t="str">
        <f t="shared" si="162"/>
        <v>BelgradeMN</v>
      </c>
      <c r="B10432" s="269">
        <v>56312</v>
      </c>
      <c r="C10432" s="270" t="s">
        <v>6534</v>
      </c>
      <c r="D10432" s="270" t="s">
        <v>1627</v>
      </c>
      <c r="E10432" s="277" t="s">
        <v>1658</v>
      </c>
      <c r="F10432" s="279" t="s">
        <v>881</v>
      </c>
    </row>
    <row r="10433" spans="1:6" x14ac:dyDescent="0.3">
      <c r="A10433" s="264" t="str">
        <f t="shared" si="162"/>
        <v>BigforkMN</v>
      </c>
      <c r="B10433" s="269">
        <v>56628</v>
      </c>
      <c r="C10433" s="270" t="s">
        <v>7031</v>
      </c>
      <c r="D10433" s="270" t="s">
        <v>1627</v>
      </c>
      <c r="E10433" s="277" t="s">
        <v>1642</v>
      </c>
      <c r="F10433" s="279" t="s">
        <v>881</v>
      </c>
    </row>
    <row r="10434" spans="1:6" x14ac:dyDescent="0.3">
      <c r="A10434" s="264" t="str">
        <f t="shared" si="162"/>
        <v>Hoyt LakesMN</v>
      </c>
      <c r="B10434" s="269">
        <v>55750</v>
      </c>
      <c r="C10434" s="270" t="s">
        <v>7032</v>
      </c>
      <c r="D10434" s="270" t="s">
        <v>1627</v>
      </c>
      <c r="E10434" s="277" t="s">
        <v>1635</v>
      </c>
      <c r="F10434" s="279" t="s">
        <v>881</v>
      </c>
    </row>
    <row r="10435" spans="1:6" x14ac:dyDescent="0.3">
      <c r="A10435" s="264" t="str">
        <f t="shared" si="162"/>
        <v>BabbittMN</v>
      </c>
      <c r="B10435" s="269">
        <v>55706</v>
      </c>
      <c r="C10435" s="270" t="s">
        <v>7033</v>
      </c>
      <c r="D10435" s="270" t="s">
        <v>1627</v>
      </c>
      <c r="E10435" s="277" t="s">
        <v>1635</v>
      </c>
      <c r="F10435" s="279" t="s">
        <v>881</v>
      </c>
    </row>
    <row r="10436" spans="1:6" x14ac:dyDescent="0.3">
      <c r="A10436" s="264" t="str">
        <f t="shared" ref="A10436:A10499" si="163">CONCATENATE(C10436,D10436)</f>
        <v>ShaferMN</v>
      </c>
      <c r="B10436" s="269">
        <v>55074</v>
      </c>
      <c r="C10436" s="270" t="s">
        <v>7034</v>
      </c>
      <c r="D10436" s="270" t="s">
        <v>1627</v>
      </c>
      <c r="E10436" s="277" t="s">
        <v>1651</v>
      </c>
      <c r="F10436" s="279" t="s">
        <v>881</v>
      </c>
    </row>
    <row r="10437" spans="1:6" x14ac:dyDescent="0.3">
      <c r="A10437" s="264" t="str">
        <f t="shared" si="163"/>
        <v>MinneotaMN</v>
      </c>
      <c r="B10437" s="269">
        <v>56264</v>
      </c>
      <c r="C10437" s="270" t="s">
        <v>7035</v>
      </c>
      <c r="D10437" s="270" t="s">
        <v>1627</v>
      </c>
      <c r="E10437" s="277" t="s">
        <v>1649</v>
      </c>
      <c r="F10437" s="279" t="s">
        <v>881</v>
      </c>
    </row>
    <row r="10438" spans="1:6" x14ac:dyDescent="0.3">
      <c r="A10438" s="264" t="str">
        <f t="shared" si="163"/>
        <v>GoodviewMN</v>
      </c>
      <c r="B10438" s="269">
        <v>55959</v>
      </c>
      <c r="C10438" s="270" t="s">
        <v>7036</v>
      </c>
      <c r="D10438" s="270" t="s">
        <v>1627</v>
      </c>
      <c r="E10438" s="277" t="s">
        <v>1663</v>
      </c>
      <c r="F10438" s="279" t="s">
        <v>881</v>
      </c>
    </row>
    <row r="10439" spans="1:6" x14ac:dyDescent="0.3">
      <c r="A10439" s="264" t="str">
        <f t="shared" si="163"/>
        <v>FertileMN</v>
      </c>
      <c r="B10439" s="269">
        <v>56540</v>
      </c>
      <c r="C10439" s="270" t="s">
        <v>4479</v>
      </c>
      <c r="D10439" s="270" t="s">
        <v>1627</v>
      </c>
      <c r="E10439" s="277" t="s">
        <v>1641</v>
      </c>
      <c r="F10439" s="279" t="s">
        <v>881</v>
      </c>
    </row>
    <row r="10440" spans="1:6" x14ac:dyDescent="0.3">
      <c r="A10440" s="264" t="str">
        <f t="shared" si="163"/>
        <v>Eden ValleyMN</v>
      </c>
      <c r="B10440" s="269">
        <v>55329</v>
      </c>
      <c r="C10440" s="270" t="s">
        <v>7037</v>
      </c>
      <c r="D10440" s="270" t="s">
        <v>1627</v>
      </c>
      <c r="E10440" s="277" t="s">
        <v>1658</v>
      </c>
      <c r="F10440" s="279" t="s">
        <v>881</v>
      </c>
    </row>
    <row r="10441" spans="1:6" x14ac:dyDescent="0.3">
      <c r="A10441" s="264" t="str">
        <f t="shared" si="163"/>
        <v>OrrMN</v>
      </c>
      <c r="B10441" s="269">
        <v>55771</v>
      </c>
      <c r="C10441" s="270" t="s">
        <v>7038</v>
      </c>
      <c r="D10441" s="270" t="s">
        <v>1627</v>
      </c>
      <c r="E10441" s="277" t="s">
        <v>1635</v>
      </c>
      <c r="F10441" s="279" t="s">
        <v>881</v>
      </c>
    </row>
    <row r="10442" spans="1:6" x14ac:dyDescent="0.3">
      <c r="A10442" s="264" t="str">
        <f t="shared" si="163"/>
        <v>HendersonMN</v>
      </c>
      <c r="B10442" s="269">
        <v>56044</v>
      </c>
      <c r="C10442" s="270" t="s">
        <v>1749</v>
      </c>
      <c r="D10442" s="270" t="s">
        <v>1627</v>
      </c>
      <c r="E10442" s="277" t="s">
        <v>1651</v>
      </c>
      <c r="F10442" s="279" t="s">
        <v>881</v>
      </c>
    </row>
    <row r="10443" spans="1:6" x14ac:dyDescent="0.3">
      <c r="A10443" s="264" t="str">
        <f t="shared" si="163"/>
        <v>LanesboroMN</v>
      </c>
      <c r="B10443" s="269">
        <v>55949</v>
      </c>
      <c r="C10443" s="270" t="s">
        <v>6201</v>
      </c>
      <c r="D10443" s="270" t="s">
        <v>1627</v>
      </c>
      <c r="E10443" s="277" t="s">
        <v>1657</v>
      </c>
      <c r="F10443" s="279" t="s">
        <v>881</v>
      </c>
    </row>
    <row r="10444" spans="1:6" x14ac:dyDescent="0.3">
      <c r="A10444" s="264" t="str">
        <f t="shared" si="163"/>
        <v>TrumanMN</v>
      </c>
      <c r="B10444" s="269">
        <v>56088</v>
      </c>
      <c r="C10444" s="270" t="s">
        <v>7039</v>
      </c>
      <c r="D10444" s="270" t="s">
        <v>1627</v>
      </c>
      <c r="E10444" s="277" t="s">
        <v>1636</v>
      </c>
      <c r="F10444" s="279" t="s">
        <v>881</v>
      </c>
    </row>
    <row r="10445" spans="1:6" x14ac:dyDescent="0.3">
      <c r="A10445" s="264" t="str">
        <f t="shared" si="163"/>
        <v>HarmonyMN</v>
      </c>
      <c r="B10445" s="269">
        <v>55939</v>
      </c>
      <c r="C10445" s="270" t="s">
        <v>3261</v>
      </c>
      <c r="D10445" s="270" t="s">
        <v>1627</v>
      </c>
      <c r="E10445" s="277" t="s">
        <v>1657</v>
      </c>
      <c r="F10445" s="279" t="s">
        <v>881</v>
      </c>
    </row>
    <row r="10446" spans="1:6" x14ac:dyDescent="0.3">
      <c r="A10446" s="264" t="str">
        <f t="shared" si="163"/>
        <v>GlenvilleMN</v>
      </c>
      <c r="B10446" s="269">
        <v>56036</v>
      </c>
      <c r="C10446" s="270" t="s">
        <v>7040</v>
      </c>
      <c r="D10446" s="270" t="s">
        <v>1627</v>
      </c>
      <c r="E10446" s="277" t="s">
        <v>1629</v>
      </c>
      <c r="F10446" s="279" t="s">
        <v>881</v>
      </c>
    </row>
    <row r="10447" spans="1:6" x14ac:dyDescent="0.3">
      <c r="A10447" s="264" t="str">
        <f t="shared" si="163"/>
        <v>Silver LakeMN</v>
      </c>
      <c r="B10447" s="269">
        <v>55381</v>
      </c>
      <c r="C10447" s="270" t="s">
        <v>5385</v>
      </c>
      <c r="D10447" s="270" t="s">
        <v>1627</v>
      </c>
      <c r="E10447" s="277" t="s">
        <v>1423</v>
      </c>
      <c r="F10447" s="279" t="s">
        <v>881</v>
      </c>
    </row>
    <row r="10448" spans="1:6" x14ac:dyDescent="0.3">
      <c r="A10448" s="264" t="str">
        <f t="shared" si="163"/>
        <v>VergasMN</v>
      </c>
      <c r="B10448" s="269">
        <v>56587</v>
      </c>
      <c r="C10448" s="270" t="s">
        <v>7041</v>
      </c>
      <c r="D10448" s="270" t="s">
        <v>1627</v>
      </c>
      <c r="E10448" s="277" t="s">
        <v>1639</v>
      </c>
      <c r="F10448" s="279" t="s">
        <v>881</v>
      </c>
    </row>
    <row r="10449" spans="1:6" x14ac:dyDescent="0.3">
      <c r="A10449" s="264" t="str">
        <f t="shared" si="163"/>
        <v>MorristownMN</v>
      </c>
      <c r="B10449" s="269">
        <v>55052</v>
      </c>
      <c r="C10449" s="270" t="s">
        <v>2203</v>
      </c>
      <c r="D10449" s="270" t="s">
        <v>1627</v>
      </c>
      <c r="E10449" s="277" t="s">
        <v>1638</v>
      </c>
      <c r="F10449" s="279" t="s">
        <v>881</v>
      </c>
    </row>
    <row r="10450" spans="1:6" x14ac:dyDescent="0.3">
      <c r="A10450" s="264" t="str">
        <f t="shared" si="163"/>
        <v>DundasMN</v>
      </c>
      <c r="B10450" s="269">
        <v>55019</v>
      </c>
      <c r="C10450" s="270" t="s">
        <v>7042</v>
      </c>
      <c r="D10450" s="270" t="s">
        <v>1627</v>
      </c>
      <c r="E10450" s="277" t="s">
        <v>1638</v>
      </c>
      <c r="F10450" s="279" t="s">
        <v>881</v>
      </c>
    </row>
    <row r="10451" spans="1:6" x14ac:dyDescent="0.3">
      <c r="A10451" s="264" t="str">
        <f t="shared" si="163"/>
        <v>EllendaleMN</v>
      </c>
      <c r="B10451" s="269">
        <v>56026</v>
      </c>
      <c r="C10451" s="270" t="s">
        <v>3567</v>
      </c>
      <c r="D10451" s="270" t="s">
        <v>1627</v>
      </c>
      <c r="E10451" s="277" t="s">
        <v>1654</v>
      </c>
      <c r="F10451" s="279" t="s">
        <v>881</v>
      </c>
    </row>
    <row r="10452" spans="1:6" x14ac:dyDescent="0.3">
      <c r="A10452" s="264" t="str">
        <f t="shared" si="163"/>
        <v>GarrisonMN</v>
      </c>
      <c r="B10452" s="269">
        <v>56450</v>
      </c>
      <c r="C10452" s="270" t="s">
        <v>4455</v>
      </c>
      <c r="D10452" s="270" t="s">
        <v>1627</v>
      </c>
      <c r="E10452" s="277" t="s">
        <v>1651</v>
      </c>
      <c r="F10452" s="279" t="s">
        <v>881</v>
      </c>
    </row>
    <row r="10453" spans="1:6" x14ac:dyDescent="0.3">
      <c r="A10453" s="264" t="str">
        <f t="shared" si="163"/>
        <v>NicolletMN</v>
      </c>
      <c r="B10453" s="269">
        <v>56074</v>
      </c>
      <c r="C10453" s="270" t="s">
        <v>7043</v>
      </c>
      <c r="D10453" s="270" t="s">
        <v>1627</v>
      </c>
      <c r="E10453" s="277" t="s">
        <v>1647</v>
      </c>
      <c r="F10453" s="279" t="s">
        <v>881</v>
      </c>
    </row>
    <row r="10454" spans="1:6" x14ac:dyDescent="0.3">
      <c r="A10454" s="264" t="str">
        <f t="shared" si="163"/>
        <v>SherburnMN</v>
      </c>
      <c r="B10454" s="269">
        <v>56171</v>
      </c>
      <c r="C10454" s="270" t="s">
        <v>7044</v>
      </c>
      <c r="D10454" s="270" t="s">
        <v>1627</v>
      </c>
      <c r="E10454" s="277" t="s">
        <v>1636</v>
      </c>
      <c r="F10454" s="279" t="s">
        <v>881</v>
      </c>
    </row>
    <row r="10455" spans="1:6" x14ac:dyDescent="0.3">
      <c r="A10455" s="264" t="str">
        <f t="shared" si="163"/>
        <v>Center CityMN</v>
      </c>
      <c r="B10455" s="269">
        <v>55012</v>
      </c>
      <c r="C10455" s="270" t="s">
        <v>7045</v>
      </c>
      <c r="D10455" s="270" t="s">
        <v>1627</v>
      </c>
      <c r="E10455" s="277" t="s">
        <v>1651</v>
      </c>
      <c r="F10455" s="279" t="s">
        <v>881</v>
      </c>
    </row>
    <row r="10456" spans="1:6" x14ac:dyDescent="0.3">
      <c r="A10456" s="264" t="str">
        <f t="shared" si="163"/>
        <v>MiltonaMN</v>
      </c>
      <c r="B10456" s="269">
        <v>56354</v>
      </c>
      <c r="C10456" s="270" t="s">
        <v>7046</v>
      </c>
      <c r="D10456" s="270" t="s">
        <v>1627</v>
      </c>
      <c r="E10456" s="277" t="s">
        <v>1359</v>
      </c>
      <c r="F10456" s="279" t="s">
        <v>881</v>
      </c>
    </row>
    <row r="10457" spans="1:6" x14ac:dyDescent="0.3">
      <c r="A10457" s="264" t="str">
        <f t="shared" si="163"/>
        <v>MazeppaMN</v>
      </c>
      <c r="B10457" s="269">
        <v>55956</v>
      </c>
      <c r="C10457" s="270" t="s">
        <v>7047</v>
      </c>
      <c r="D10457" s="270" t="s">
        <v>1627</v>
      </c>
      <c r="E10457" s="277" t="s">
        <v>1657</v>
      </c>
      <c r="F10457" s="279" t="s">
        <v>881</v>
      </c>
    </row>
    <row r="10458" spans="1:6" x14ac:dyDescent="0.3">
      <c r="A10458" s="264" t="str">
        <f t="shared" si="163"/>
        <v>ElginMN</v>
      </c>
      <c r="B10458" s="269">
        <v>55932</v>
      </c>
      <c r="C10458" s="270" t="s">
        <v>2449</v>
      </c>
      <c r="D10458" s="270" t="s">
        <v>1627</v>
      </c>
      <c r="E10458" s="277" t="s">
        <v>1657</v>
      </c>
      <c r="F10458" s="279" t="s">
        <v>881</v>
      </c>
    </row>
    <row r="10459" spans="1:6" x14ac:dyDescent="0.3">
      <c r="A10459" s="264" t="str">
        <f t="shared" si="163"/>
        <v>Elko New MarketMN</v>
      </c>
      <c r="B10459" s="269">
        <v>55054</v>
      </c>
      <c r="C10459" s="270" t="s">
        <v>6999</v>
      </c>
      <c r="D10459" s="270" t="s">
        <v>1627</v>
      </c>
      <c r="E10459" s="277" t="s">
        <v>1651</v>
      </c>
      <c r="F10459" s="279" t="s">
        <v>881</v>
      </c>
    </row>
    <row r="10460" spans="1:6" x14ac:dyDescent="0.3">
      <c r="A10460" s="264" t="str">
        <f t="shared" si="163"/>
        <v>FreeportMN</v>
      </c>
      <c r="B10460" s="269">
        <v>56331</v>
      </c>
      <c r="C10460" s="270" t="s">
        <v>1313</v>
      </c>
      <c r="D10460" s="270" t="s">
        <v>1627</v>
      </c>
      <c r="E10460" s="277" t="s">
        <v>1658</v>
      </c>
      <c r="F10460" s="279" t="s">
        <v>881</v>
      </c>
    </row>
    <row r="10461" spans="1:6" x14ac:dyDescent="0.3">
      <c r="A10461" s="264" t="str">
        <f t="shared" si="163"/>
        <v>IrontonMN</v>
      </c>
      <c r="B10461" s="269">
        <v>56455</v>
      </c>
      <c r="C10461" s="270" t="s">
        <v>7048</v>
      </c>
      <c r="D10461" s="270" t="s">
        <v>1627</v>
      </c>
      <c r="E10461" s="277" t="s">
        <v>1634</v>
      </c>
      <c r="F10461" s="279" t="s">
        <v>881</v>
      </c>
    </row>
    <row r="10462" spans="1:6" x14ac:dyDescent="0.3">
      <c r="A10462" s="264" t="str">
        <f t="shared" si="163"/>
        <v>Taylors FallsMN</v>
      </c>
      <c r="B10462" s="269">
        <v>55084</v>
      </c>
      <c r="C10462" s="270" t="s">
        <v>7049</v>
      </c>
      <c r="D10462" s="270" t="s">
        <v>1627</v>
      </c>
      <c r="E10462" s="277" t="s">
        <v>1651</v>
      </c>
      <c r="F10462" s="279" t="s">
        <v>881</v>
      </c>
    </row>
    <row r="10463" spans="1:6" x14ac:dyDescent="0.3">
      <c r="A10463" s="264" t="str">
        <f t="shared" si="163"/>
        <v>HamptonMN</v>
      </c>
      <c r="B10463" s="269">
        <v>55031</v>
      </c>
      <c r="C10463" s="270" t="s">
        <v>1847</v>
      </c>
      <c r="D10463" s="270" t="s">
        <v>1627</v>
      </c>
      <c r="E10463" s="277" t="s">
        <v>1651</v>
      </c>
      <c r="F10463" s="279" t="s">
        <v>881</v>
      </c>
    </row>
    <row r="10464" spans="1:6" x14ac:dyDescent="0.3">
      <c r="A10464" s="264" t="str">
        <f t="shared" si="163"/>
        <v>ShevlinMN</v>
      </c>
      <c r="B10464" s="269">
        <v>56676</v>
      </c>
      <c r="C10464" s="270" t="s">
        <v>7050</v>
      </c>
      <c r="D10464" s="270" t="s">
        <v>1627</v>
      </c>
      <c r="E10464" s="277" t="s">
        <v>1633</v>
      </c>
      <c r="F10464" s="279" t="s">
        <v>881</v>
      </c>
    </row>
    <row r="10465" spans="1:6" x14ac:dyDescent="0.3">
      <c r="A10465" s="264" t="str">
        <f t="shared" si="163"/>
        <v>WelchMN</v>
      </c>
      <c r="B10465" s="269">
        <v>55089</v>
      </c>
      <c r="C10465" s="270" t="s">
        <v>7051</v>
      </c>
      <c r="D10465" s="270" t="s">
        <v>1627</v>
      </c>
      <c r="E10465" s="277" t="s">
        <v>1656</v>
      </c>
      <c r="F10465" s="279" t="s">
        <v>881</v>
      </c>
    </row>
    <row r="10466" spans="1:6" x14ac:dyDescent="0.3">
      <c r="A10466" s="264" t="str">
        <f t="shared" si="163"/>
        <v>West ConcordMN</v>
      </c>
      <c r="B10466" s="269">
        <v>55985</v>
      </c>
      <c r="C10466" s="270" t="s">
        <v>7052</v>
      </c>
      <c r="D10466" s="270" t="s">
        <v>1627</v>
      </c>
      <c r="E10466" s="277" t="s">
        <v>1657</v>
      </c>
      <c r="F10466" s="279" t="s">
        <v>881</v>
      </c>
    </row>
    <row r="10467" spans="1:6" x14ac:dyDescent="0.3">
      <c r="A10467" s="264" t="str">
        <f t="shared" si="163"/>
        <v>Grand MeadowMN</v>
      </c>
      <c r="B10467" s="269">
        <v>55936</v>
      </c>
      <c r="C10467" s="270" t="s">
        <v>7053</v>
      </c>
      <c r="D10467" s="270" t="s">
        <v>1627</v>
      </c>
      <c r="E10467" s="277" t="s">
        <v>1632</v>
      </c>
      <c r="F10467" s="279" t="s">
        <v>881</v>
      </c>
    </row>
    <row r="10468" spans="1:6" x14ac:dyDescent="0.3">
      <c r="A10468" s="264" t="str">
        <f t="shared" si="163"/>
        <v>EmilyMN</v>
      </c>
      <c r="B10468" s="269">
        <v>56447</v>
      </c>
      <c r="C10468" s="270" t="s">
        <v>7054</v>
      </c>
      <c r="D10468" s="270" t="s">
        <v>1627</v>
      </c>
      <c r="E10468" s="277" t="s">
        <v>1634</v>
      </c>
      <c r="F10468" s="279" t="s">
        <v>881</v>
      </c>
    </row>
    <row r="10469" spans="1:6" x14ac:dyDescent="0.3">
      <c r="A10469" s="264" t="str">
        <f t="shared" si="163"/>
        <v>Fort RipleyMN</v>
      </c>
      <c r="B10469" s="269">
        <v>56449</v>
      </c>
      <c r="C10469" s="270" t="s">
        <v>7055</v>
      </c>
      <c r="D10469" s="270" t="s">
        <v>1627</v>
      </c>
      <c r="E10469" s="277" t="s">
        <v>1634</v>
      </c>
      <c r="F10469" s="279" t="s">
        <v>881</v>
      </c>
    </row>
    <row r="10470" spans="1:6" x14ac:dyDescent="0.3">
      <c r="A10470" s="264" t="str">
        <f t="shared" si="163"/>
        <v>CottonwoodMN</v>
      </c>
      <c r="B10470" s="269">
        <v>56229</v>
      </c>
      <c r="C10470" s="270" t="s">
        <v>1434</v>
      </c>
      <c r="D10470" s="270" t="s">
        <v>1627</v>
      </c>
      <c r="E10470" s="277" t="s">
        <v>1649</v>
      </c>
      <c r="F10470" s="279" t="s">
        <v>881</v>
      </c>
    </row>
    <row r="10471" spans="1:6" x14ac:dyDescent="0.3">
      <c r="A10471" s="264" t="str">
        <f t="shared" si="163"/>
        <v>AdrianMN</v>
      </c>
      <c r="B10471" s="269">
        <v>56110</v>
      </c>
      <c r="C10471" s="270" t="s">
        <v>1568</v>
      </c>
      <c r="D10471" s="270" t="s">
        <v>1627</v>
      </c>
      <c r="E10471" s="277" t="s">
        <v>1665</v>
      </c>
      <c r="F10471" s="279" t="s">
        <v>881</v>
      </c>
    </row>
    <row r="10472" spans="1:6" x14ac:dyDescent="0.3">
      <c r="A10472" s="264" t="str">
        <f t="shared" si="163"/>
        <v>ClevelandMN</v>
      </c>
      <c r="B10472" s="269">
        <v>56017</v>
      </c>
      <c r="C10472" s="270" t="s">
        <v>1414</v>
      </c>
      <c r="D10472" s="270" t="s">
        <v>1627</v>
      </c>
      <c r="E10472" s="277" t="s">
        <v>1651</v>
      </c>
      <c r="F10472" s="279" t="s">
        <v>881</v>
      </c>
    </row>
    <row r="10473" spans="1:6" x14ac:dyDescent="0.3">
      <c r="A10473" s="264" t="str">
        <f t="shared" si="163"/>
        <v>BrandonMN</v>
      </c>
      <c r="B10473" s="269">
        <v>56315</v>
      </c>
      <c r="C10473" s="270" t="s">
        <v>3604</v>
      </c>
      <c r="D10473" s="270" t="s">
        <v>1627</v>
      </c>
      <c r="E10473" s="277" t="s">
        <v>1359</v>
      </c>
      <c r="F10473" s="279" t="s">
        <v>881</v>
      </c>
    </row>
    <row r="10474" spans="1:6" x14ac:dyDescent="0.3">
      <c r="A10474" s="264" t="str">
        <f t="shared" si="163"/>
        <v>WebsterMN</v>
      </c>
      <c r="B10474" s="269">
        <v>55088</v>
      </c>
      <c r="C10474" s="270" t="s">
        <v>3858</v>
      </c>
      <c r="D10474" s="270" t="s">
        <v>1627</v>
      </c>
      <c r="E10474" s="277" t="s">
        <v>1638</v>
      </c>
      <c r="F10474" s="279" t="s">
        <v>881</v>
      </c>
    </row>
    <row r="10475" spans="1:6" x14ac:dyDescent="0.3">
      <c r="A10475" s="264" t="str">
        <f t="shared" si="163"/>
        <v>GibbonMN</v>
      </c>
      <c r="B10475" s="269">
        <v>55335</v>
      </c>
      <c r="C10475" s="270" t="s">
        <v>7056</v>
      </c>
      <c r="D10475" s="270" t="s">
        <v>1627</v>
      </c>
      <c r="E10475" s="277" t="s">
        <v>1651</v>
      </c>
      <c r="F10475" s="279" t="s">
        <v>881</v>
      </c>
    </row>
    <row r="10476" spans="1:6" x14ac:dyDescent="0.3">
      <c r="A10476" s="264" t="str">
        <f t="shared" si="163"/>
        <v>Le RoyMN</v>
      </c>
      <c r="B10476" s="269">
        <v>55951</v>
      </c>
      <c r="C10476" s="270" t="s">
        <v>4887</v>
      </c>
      <c r="D10476" s="270" t="s">
        <v>1627</v>
      </c>
      <c r="E10476" s="277" t="s">
        <v>1632</v>
      </c>
      <c r="F10476" s="279" t="s">
        <v>881</v>
      </c>
    </row>
    <row r="10477" spans="1:6" x14ac:dyDescent="0.3">
      <c r="A10477" s="264" t="str">
        <f t="shared" si="163"/>
        <v>EvansvilleMN</v>
      </c>
      <c r="B10477" s="269">
        <v>56326</v>
      </c>
      <c r="C10477" s="270" t="s">
        <v>1358</v>
      </c>
      <c r="D10477" s="270" t="s">
        <v>1627</v>
      </c>
      <c r="E10477" s="277" t="s">
        <v>1359</v>
      </c>
      <c r="F10477" s="279" t="s">
        <v>881</v>
      </c>
    </row>
    <row r="10478" spans="1:6" x14ac:dyDescent="0.3">
      <c r="A10478" s="264" t="str">
        <f t="shared" si="163"/>
        <v>GoodlandMN</v>
      </c>
      <c r="B10478" s="269">
        <v>55775</v>
      </c>
      <c r="C10478" s="270" t="s">
        <v>3941</v>
      </c>
      <c r="D10478" s="270" t="s">
        <v>1627</v>
      </c>
      <c r="E10478" s="277" t="s">
        <v>1642</v>
      </c>
      <c r="F10478" s="279" t="s">
        <v>881</v>
      </c>
    </row>
    <row r="10479" spans="1:6" x14ac:dyDescent="0.3">
      <c r="A10479" s="264" t="str">
        <f t="shared" si="163"/>
        <v>AldenMN</v>
      </c>
      <c r="B10479" s="269">
        <v>56009</v>
      </c>
      <c r="C10479" s="270" t="s">
        <v>7057</v>
      </c>
      <c r="D10479" s="270" t="s">
        <v>1627</v>
      </c>
      <c r="E10479" s="277" t="s">
        <v>1629</v>
      </c>
      <c r="F10479" s="279" t="s">
        <v>881</v>
      </c>
    </row>
    <row r="10480" spans="1:6" x14ac:dyDescent="0.3">
      <c r="A10480" s="264" t="str">
        <f t="shared" si="163"/>
        <v>BrowntonMN</v>
      </c>
      <c r="B10480" s="269">
        <v>55312</v>
      </c>
      <c r="C10480" s="270" t="s">
        <v>7058</v>
      </c>
      <c r="D10480" s="270" t="s">
        <v>1627</v>
      </c>
      <c r="E10480" s="277" t="s">
        <v>1423</v>
      </c>
      <c r="F10480" s="279" t="s">
        <v>881</v>
      </c>
    </row>
    <row r="10481" spans="1:6" x14ac:dyDescent="0.3">
      <c r="A10481" s="264" t="str">
        <f t="shared" si="163"/>
        <v>MabelMN</v>
      </c>
      <c r="B10481" s="269">
        <v>55954</v>
      </c>
      <c r="C10481" s="270" t="s">
        <v>7059</v>
      </c>
      <c r="D10481" s="270" t="s">
        <v>1627</v>
      </c>
      <c r="E10481" s="277" t="s">
        <v>1657</v>
      </c>
      <c r="F10481" s="279" t="s">
        <v>881</v>
      </c>
    </row>
    <row r="10482" spans="1:6" x14ac:dyDescent="0.3">
      <c r="A10482" s="264" t="str">
        <f t="shared" si="163"/>
        <v>Good ThunderMN</v>
      </c>
      <c r="B10482" s="269">
        <v>56037</v>
      </c>
      <c r="C10482" s="270" t="s">
        <v>7060</v>
      </c>
      <c r="D10482" s="270" t="s">
        <v>1627</v>
      </c>
      <c r="E10482" s="277" t="s">
        <v>1647</v>
      </c>
      <c r="F10482" s="279" t="s">
        <v>881</v>
      </c>
    </row>
    <row r="10483" spans="1:6" x14ac:dyDescent="0.3">
      <c r="A10483" s="264" t="str">
        <f t="shared" si="163"/>
        <v>CarlosMN</v>
      </c>
      <c r="B10483" s="269">
        <v>56319</v>
      </c>
      <c r="C10483" s="270" t="s">
        <v>7061</v>
      </c>
      <c r="D10483" s="270" t="s">
        <v>1627</v>
      </c>
      <c r="E10483" s="277" t="s">
        <v>1359</v>
      </c>
      <c r="F10483" s="279" t="s">
        <v>881</v>
      </c>
    </row>
    <row r="10484" spans="1:6" x14ac:dyDescent="0.3">
      <c r="A10484" s="264" t="str">
        <f t="shared" si="163"/>
        <v>ForestonMN</v>
      </c>
      <c r="B10484" s="269">
        <v>56330</v>
      </c>
      <c r="C10484" s="270" t="s">
        <v>7062</v>
      </c>
      <c r="D10484" s="270" t="s">
        <v>1627</v>
      </c>
      <c r="E10484" s="277" t="s">
        <v>1651</v>
      </c>
      <c r="F10484" s="279" t="s">
        <v>881</v>
      </c>
    </row>
    <row r="10485" spans="1:6" x14ac:dyDescent="0.3">
      <c r="A10485" s="264" t="str">
        <f t="shared" si="163"/>
        <v>WanamingoMN</v>
      </c>
      <c r="B10485" s="269">
        <v>55983</v>
      </c>
      <c r="C10485" s="270" t="s">
        <v>7063</v>
      </c>
      <c r="D10485" s="270" t="s">
        <v>1627</v>
      </c>
      <c r="E10485" s="277" t="s">
        <v>1656</v>
      </c>
      <c r="F10485" s="279" t="s">
        <v>881</v>
      </c>
    </row>
    <row r="10486" spans="1:6" x14ac:dyDescent="0.3">
      <c r="A10486" s="264" t="str">
        <f t="shared" si="163"/>
        <v>GarfieldMN</v>
      </c>
      <c r="B10486" s="269">
        <v>56332</v>
      </c>
      <c r="C10486" s="270" t="s">
        <v>1810</v>
      </c>
      <c r="D10486" s="270" t="s">
        <v>1627</v>
      </c>
      <c r="E10486" s="277" t="s">
        <v>1359</v>
      </c>
      <c r="F10486" s="279" t="s">
        <v>881</v>
      </c>
    </row>
    <row r="10487" spans="1:6" x14ac:dyDescent="0.3">
      <c r="A10487" s="264" t="str">
        <f t="shared" si="163"/>
        <v>KasotaMN</v>
      </c>
      <c r="B10487" s="269">
        <v>56050</v>
      </c>
      <c r="C10487" s="270" t="s">
        <v>7064</v>
      </c>
      <c r="D10487" s="270" t="s">
        <v>1627</v>
      </c>
      <c r="E10487" s="277" t="s">
        <v>1651</v>
      </c>
      <c r="F10487" s="279" t="s">
        <v>881</v>
      </c>
    </row>
    <row r="10488" spans="1:6" x14ac:dyDescent="0.3">
      <c r="A10488" s="264" t="str">
        <f t="shared" si="163"/>
        <v>BrootenMN</v>
      </c>
      <c r="B10488" s="269">
        <v>56316</v>
      </c>
      <c r="C10488" s="270" t="s">
        <v>7065</v>
      </c>
      <c r="D10488" s="270" t="s">
        <v>1627</v>
      </c>
      <c r="E10488" s="277" t="s">
        <v>1658</v>
      </c>
      <c r="F10488" s="279" t="s">
        <v>881</v>
      </c>
    </row>
    <row r="10489" spans="1:6" x14ac:dyDescent="0.3">
      <c r="A10489" s="264" t="str">
        <f t="shared" si="163"/>
        <v>IronMN</v>
      </c>
      <c r="B10489" s="269">
        <v>55751</v>
      </c>
      <c r="C10489" s="270" t="s">
        <v>7066</v>
      </c>
      <c r="D10489" s="270" t="s">
        <v>1627</v>
      </c>
      <c r="E10489" s="277" t="s">
        <v>1635</v>
      </c>
      <c r="F10489" s="279" t="s">
        <v>881</v>
      </c>
    </row>
    <row r="10490" spans="1:6" x14ac:dyDescent="0.3">
      <c r="A10490" s="264" t="str">
        <f t="shared" si="163"/>
        <v>WrenshallMN</v>
      </c>
      <c r="B10490" s="269">
        <v>55797</v>
      </c>
      <c r="C10490" s="270" t="s">
        <v>7067</v>
      </c>
      <c r="D10490" s="270" t="s">
        <v>1627</v>
      </c>
      <c r="E10490" s="277" t="s">
        <v>1635</v>
      </c>
      <c r="F10490" s="279" t="s">
        <v>881</v>
      </c>
    </row>
    <row r="10491" spans="1:6" x14ac:dyDescent="0.3">
      <c r="A10491" s="264" t="str">
        <f t="shared" si="163"/>
        <v>EmbarrassMN</v>
      </c>
      <c r="B10491" s="269">
        <v>55732</v>
      </c>
      <c r="C10491" s="270" t="s">
        <v>7068</v>
      </c>
      <c r="D10491" s="270" t="s">
        <v>1627</v>
      </c>
      <c r="E10491" s="277" t="s">
        <v>1635</v>
      </c>
      <c r="F10491" s="279" t="s">
        <v>881</v>
      </c>
    </row>
    <row r="10492" spans="1:6" x14ac:dyDescent="0.3">
      <c r="A10492" s="264" t="str">
        <f t="shared" si="163"/>
        <v>FloodwoodMN</v>
      </c>
      <c r="B10492" s="269">
        <v>55736</v>
      </c>
      <c r="C10492" s="270" t="s">
        <v>7069</v>
      </c>
      <c r="D10492" s="270" t="s">
        <v>1627</v>
      </c>
      <c r="E10492" s="277" t="s">
        <v>1635</v>
      </c>
      <c r="F10492" s="279" t="s">
        <v>881</v>
      </c>
    </row>
    <row r="10493" spans="1:6" x14ac:dyDescent="0.3">
      <c r="A10493" s="264" t="str">
        <f t="shared" si="163"/>
        <v>KelloggMN</v>
      </c>
      <c r="B10493" s="269">
        <v>55945</v>
      </c>
      <c r="C10493" s="270" t="s">
        <v>4374</v>
      </c>
      <c r="D10493" s="270" t="s">
        <v>1627</v>
      </c>
      <c r="E10493" s="277" t="s">
        <v>1657</v>
      </c>
      <c r="F10493" s="279" t="s">
        <v>881</v>
      </c>
    </row>
    <row r="10494" spans="1:6" x14ac:dyDescent="0.3">
      <c r="A10494" s="264" t="str">
        <f t="shared" si="163"/>
        <v>ErskineMN</v>
      </c>
      <c r="B10494" s="269">
        <v>56535</v>
      </c>
      <c r="C10494" s="270" t="s">
        <v>7070</v>
      </c>
      <c r="D10494" s="270" t="s">
        <v>1627</v>
      </c>
      <c r="E10494" s="277" t="s">
        <v>1641</v>
      </c>
      <c r="F10494" s="279" t="s">
        <v>881</v>
      </c>
    </row>
    <row r="10495" spans="1:6" x14ac:dyDescent="0.3">
      <c r="A10495" s="264" t="str">
        <f t="shared" si="163"/>
        <v>ElysianMN</v>
      </c>
      <c r="B10495" s="269">
        <v>56028</v>
      </c>
      <c r="C10495" s="270" t="s">
        <v>7071</v>
      </c>
      <c r="D10495" s="270" t="s">
        <v>1627</v>
      </c>
      <c r="E10495" s="277" t="s">
        <v>1651</v>
      </c>
      <c r="F10495" s="279" t="s">
        <v>881</v>
      </c>
    </row>
    <row r="10496" spans="1:6" x14ac:dyDescent="0.3">
      <c r="A10496" s="264" t="str">
        <f t="shared" si="163"/>
        <v>MinneapolisMN</v>
      </c>
      <c r="B10496" s="269">
        <v>55402</v>
      </c>
      <c r="C10496" s="270" t="s">
        <v>5578</v>
      </c>
      <c r="D10496" s="270" t="s">
        <v>1627</v>
      </c>
      <c r="E10496" s="277" t="s">
        <v>1651</v>
      </c>
      <c r="F10496" s="279" t="s">
        <v>881</v>
      </c>
    </row>
    <row r="10497" spans="1:6" x14ac:dyDescent="0.3">
      <c r="A10497" s="264" t="str">
        <f t="shared" si="163"/>
        <v>RaymondMN</v>
      </c>
      <c r="B10497" s="269">
        <v>56282</v>
      </c>
      <c r="C10497" s="270" t="s">
        <v>3123</v>
      </c>
      <c r="D10497" s="270" t="s">
        <v>1627</v>
      </c>
      <c r="E10497" s="277" t="s">
        <v>1661</v>
      </c>
      <c r="F10497" s="279" t="s">
        <v>881</v>
      </c>
    </row>
    <row r="10498" spans="1:6" x14ac:dyDescent="0.3">
      <c r="A10498" s="264" t="str">
        <f t="shared" si="163"/>
        <v>Zumbro FallsMN</v>
      </c>
      <c r="B10498" s="269">
        <v>55991</v>
      </c>
      <c r="C10498" s="270" t="s">
        <v>7072</v>
      </c>
      <c r="D10498" s="270" t="s">
        <v>1627</v>
      </c>
      <c r="E10498" s="277" t="s">
        <v>1657</v>
      </c>
      <c r="F10498" s="279" t="s">
        <v>881</v>
      </c>
    </row>
    <row r="10499" spans="1:6" x14ac:dyDescent="0.3">
      <c r="A10499" s="264" t="str">
        <f t="shared" si="163"/>
        <v>Mountain IronMN</v>
      </c>
      <c r="B10499" s="269">
        <v>55710</v>
      </c>
      <c r="C10499" s="270" t="s">
        <v>7002</v>
      </c>
      <c r="D10499" s="270" t="s">
        <v>1627</v>
      </c>
      <c r="E10499" s="277" t="s">
        <v>1635</v>
      </c>
      <c r="F10499" s="279" t="s">
        <v>881</v>
      </c>
    </row>
    <row r="10500" spans="1:6" x14ac:dyDescent="0.3">
      <c r="A10500" s="264" t="str">
        <f t="shared" ref="A10500:A10563" si="164">CONCATENATE(C10500,D10500)</f>
        <v>BalatonMN</v>
      </c>
      <c r="B10500" s="269">
        <v>56115</v>
      </c>
      <c r="C10500" s="270" t="s">
        <v>7073</v>
      </c>
      <c r="D10500" s="270" t="s">
        <v>1627</v>
      </c>
      <c r="E10500" s="277" t="s">
        <v>1649</v>
      </c>
      <c r="F10500" s="279" t="s">
        <v>881</v>
      </c>
    </row>
    <row r="10501" spans="1:6" x14ac:dyDescent="0.3">
      <c r="A10501" s="264" t="str">
        <f t="shared" si="164"/>
        <v>AlturaMN</v>
      </c>
      <c r="B10501" s="269">
        <v>55910</v>
      </c>
      <c r="C10501" s="270" t="s">
        <v>7074</v>
      </c>
      <c r="D10501" s="270" t="s">
        <v>1627</v>
      </c>
      <c r="E10501" s="277" t="s">
        <v>1663</v>
      </c>
      <c r="F10501" s="279" t="s">
        <v>881</v>
      </c>
    </row>
    <row r="10502" spans="1:6" x14ac:dyDescent="0.3">
      <c r="A10502" s="264" t="str">
        <f t="shared" si="164"/>
        <v>ClaremontMN</v>
      </c>
      <c r="B10502" s="269">
        <v>55924</v>
      </c>
      <c r="C10502" s="270" t="s">
        <v>2673</v>
      </c>
      <c r="D10502" s="270" t="s">
        <v>1627</v>
      </c>
      <c r="E10502" s="277" t="s">
        <v>1657</v>
      </c>
      <c r="F10502" s="279" t="s">
        <v>881</v>
      </c>
    </row>
    <row r="10503" spans="1:6" x14ac:dyDescent="0.3">
      <c r="A10503" s="264" t="str">
        <f t="shared" si="164"/>
        <v>RichvilleMN</v>
      </c>
      <c r="B10503" s="269">
        <v>56576</v>
      </c>
      <c r="C10503" s="270" t="s">
        <v>7075</v>
      </c>
      <c r="D10503" s="270" t="s">
        <v>1627</v>
      </c>
      <c r="E10503" s="277" t="s">
        <v>1639</v>
      </c>
      <c r="F10503" s="279" t="s">
        <v>881</v>
      </c>
    </row>
    <row r="10504" spans="1:6" x14ac:dyDescent="0.3">
      <c r="A10504" s="264" t="str">
        <f t="shared" si="164"/>
        <v>StewartMN</v>
      </c>
      <c r="B10504" s="269">
        <v>55385</v>
      </c>
      <c r="C10504" s="270" t="s">
        <v>7076</v>
      </c>
      <c r="D10504" s="270" t="s">
        <v>1627</v>
      </c>
      <c r="E10504" s="277" t="s">
        <v>1423</v>
      </c>
      <c r="F10504" s="279" t="s">
        <v>881</v>
      </c>
    </row>
    <row r="10505" spans="1:6" x14ac:dyDescent="0.3">
      <c r="A10505" s="264" t="str">
        <f t="shared" si="164"/>
        <v>AdamsMN</v>
      </c>
      <c r="B10505" s="269">
        <v>55909</v>
      </c>
      <c r="C10505" s="270" t="s">
        <v>6145</v>
      </c>
      <c r="D10505" s="270" t="s">
        <v>1627</v>
      </c>
      <c r="E10505" s="277" t="s">
        <v>1632</v>
      </c>
      <c r="F10505" s="279" t="s">
        <v>881</v>
      </c>
    </row>
    <row r="10506" spans="1:6" x14ac:dyDescent="0.3">
      <c r="A10506" s="264" t="str">
        <f t="shared" si="164"/>
        <v>ErhardMN</v>
      </c>
      <c r="B10506" s="269">
        <v>56534</v>
      </c>
      <c r="C10506" s="270" t="s">
        <v>7077</v>
      </c>
      <c r="D10506" s="270" t="s">
        <v>1627</v>
      </c>
      <c r="E10506" s="277" t="s">
        <v>1639</v>
      </c>
      <c r="F10506" s="279" t="s">
        <v>881</v>
      </c>
    </row>
    <row r="10507" spans="1:6" x14ac:dyDescent="0.3">
      <c r="A10507" s="264" t="str">
        <f t="shared" si="164"/>
        <v>ColeraineMN</v>
      </c>
      <c r="B10507" s="269">
        <v>55722</v>
      </c>
      <c r="C10507" s="270" t="s">
        <v>7078</v>
      </c>
      <c r="D10507" s="270" t="s">
        <v>1627</v>
      </c>
      <c r="E10507" s="277" t="s">
        <v>1642</v>
      </c>
      <c r="F10507" s="279" t="s">
        <v>881</v>
      </c>
    </row>
    <row r="10508" spans="1:6" x14ac:dyDescent="0.3">
      <c r="A10508" s="264" t="str">
        <f t="shared" si="164"/>
        <v>SolwayMN</v>
      </c>
      <c r="B10508" s="269">
        <v>56678</v>
      </c>
      <c r="C10508" s="270" t="s">
        <v>7079</v>
      </c>
      <c r="D10508" s="270" t="s">
        <v>1627</v>
      </c>
      <c r="E10508" s="277" t="s">
        <v>1633</v>
      </c>
      <c r="F10508" s="279" t="s">
        <v>881</v>
      </c>
    </row>
    <row r="10509" spans="1:6" x14ac:dyDescent="0.3">
      <c r="A10509" s="264" t="str">
        <f t="shared" si="164"/>
        <v>MentorMN</v>
      </c>
      <c r="B10509" s="269">
        <v>56736</v>
      </c>
      <c r="C10509" s="270" t="s">
        <v>5742</v>
      </c>
      <c r="D10509" s="270" t="s">
        <v>1627</v>
      </c>
      <c r="E10509" s="277" t="s">
        <v>1641</v>
      </c>
      <c r="F10509" s="279" t="s">
        <v>881</v>
      </c>
    </row>
    <row r="10510" spans="1:6" x14ac:dyDescent="0.3">
      <c r="A10510" s="264" t="str">
        <f t="shared" si="164"/>
        <v>PennockMN</v>
      </c>
      <c r="B10510" s="269">
        <v>56279</v>
      </c>
      <c r="C10510" s="270" t="s">
        <v>7080</v>
      </c>
      <c r="D10510" s="270" t="s">
        <v>1627</v>
      </c>
      <c r="E10510" s="277" t="s">
        <v>1661</v>
      </c>
      <c r="F10510" s="279" t="s">
        <v>881</v>
      </c>
    </row>
    <row r="10511" spans="1:6" x14ac:dyDescent="0.3">
      <c r="A10511" s="264" t="str">
        <f t="shared" si="164"/>
        <v>McIntoshMN</v>
      </c>
      <c r="B10511" s="269">
        <v>56556</v>
      </c>
      <c r="C10511" s="270" t="s">
        <v>7081</v>
      </c>
      <c r="D10511" s="270" t="s">
        <v>1627</v>
      </c>
      <c r="E10511" s="277" t="s">
        <v>1641</v>
      </c>
      <c r="F10511" s="279" t="s">
        <v>881</v>
      </c>
    </row>
    <row r="10512" spans="1:6" x14ac:dyDescent="0.3">
      <c r="A10512" s="264" t="str">
        <f t="shared" si="164"/>
        <v>BuhlMN</v>
      </c>
      <c r="B10512" s="269">
        <v>55713</v>
      </c>
      <c r="C10512" s="270" t="s">
        <v>1525</v>
      </c>
      <c r="D10512" s="270" t="s">
        <v>1627</v>
      </c>
      <c r="E10512" s="277" t="s">
        <v>1635</v>
      </c>
      <c r="F10512" s="279" t="s">
        <v>881</v>
      </c>
    </row>
    <row r="10513" spans="1:6" x14ac:dyDescent="0.3">
      <c r="A10513" s="264" t="str">
        <f t="shared" si="164"/>
        <v>WelcomeMN</v>
      </c>
      <c r="B10513" s="269">
        <v>56181</v>
      </c>
      <c r="C10513" s="270" t="s">
        <v>6430</v>
      </c>
      <c r="D10513" s="270" t="s">
        <v>1627</v>
      </c>
      <c r="E10513" s="277" t="s">
        <v>1636</v>
      </c>
      <c r="F10513" s="279" t="s">
        <v>881</v>
      </c>
    </row>
    <row r="10514" spans="1:6" x14ac:dyDescent="0.3">
      <c r="A10514" s="264" t="str">
        <f t="shared" si="164"/>
        <v>DaltonMN</v>
      </c>
      <c r="B10514" s="269">
        <v>56324</v>
      </c>
      <c r="C10514" s="270" t="s">
        <v>1170</v>
      </c>
      <c r="D10514" s="270" t="s">
        <v>1627</v>
      </c>
      <c r="E10514" s="277" t="s">
        <v>1639</v>
      </c>
      <c r="F10514" s="279" t="s">
        <v>881</v>
      </c>
    </row>
    <row r="10515" spans="1:6" x14ac:dyDescent="0.3">
      <c r="A10515" s="264" t="str">
        <f t="shared" si="164"/>
        <v>HanskaMN</v>
      </c>
      <c r="B10515" s="269">
        <v>56041</v>
      </c>
      <c r="C10515" s="270" t="s">
        <v>7082</v>
      </c>
      <c r="D10515" s="270" t="s">
        <v>1627</v>
      </c>
      <c r="E10515" s="277" t="s">
        <v>1653</v>
      </c>
      <c r="F10515" s="279" t="s">
        <v>881</v>
      </c>
    </row>
    <row r="10516" spans="1:6" x14ac:dyDescent="0.3">
      <c r="A10516" s="264" t="str">
        <f t="shared" si="164"/>
        <v>Green IsleMN</v>
      </c>
      <c r="B10516" s="269">
        <v>55338</v>
      </c>
      <c r="C10516" s="270" t="s">
        <v>7083</v>
      </c>
      <c r="D10516" s="270" t="s">
        <v>1627</v>
      </c>
      <c r="E10516" s="277" t="s">
        <v>1651</v>
      </c>
      <c r="F10516" s="279" t="s">
        <v>881</v>
      </c>
    </row>
    <row r="10517" spans="1:6" x14ac:dyDescent="0.3">
      <c r="A10517" s="264" t="str">
        <f t="shared" si="164"/>
        <v>KeewatinMN</v>
      </c>
      <c r="B10517" s="269">
        <v>55753</v>
      </c>
      <c r="C10517" s="270" t="s">
        <v>7084</v>
      </c>
      <c r="D10517" s="270" t="s">
        <v>1627</v>
      </c>
      <c r="E10517" s="277" t="s">
        <v>1642</v>
      </c>
      <c r="F10517" s="279" t="s">
        <v>881</v>
      </c>
    </row>
    <row r="10518" spans="1:6" x14ac:dyDescent="0.3">
      <c r="A10518" s="264" t="str">
        <f t="shared" si="164"/>
        <v>DoverMN</v>
      </c>
      <c r="B10518" s="269">
        <v>55929</v>
      </c>
      <c r="C10518" s="270" t="s">
        <v>1094</v>
      </c>
      <c r="D10518" s="270" t="s">
        <v>1627</v>
      </c>
      <c r="E10518" s="277" t="s">
        <v>1657</v>
      </c>
      <c r="F10518" s="279" t="s">
        <v>881</v>
      </c>
    </row>
    <row r="10519" spans="1:6" x14ac:dyDescent="0.3">
      <c r="A10519" s="264" t="str">
        <f t="shared" si="164"/>
        <v>SabinMN</v>
      </c>
      <c r="B10519" s="269">
        <v>56580</v>
      </c>
      <c r="C10519" s="270" t="s">
        <v>7085</v>
      </c>
      <c r="D10519" s="270" t="s">
        <v>1627</v>
      </c>
      <c r="E10519" s="277" t="s">
        <v>1637</v>
      </c>
      <c r="F10519" s="279" t="s">
        <v>881</v>
      </c>
    </row>
    <row r="10520" spans="1:6" x14ac:dyDescent="0.3">
      <c r="A10520" s="264" t="str">
        <f t="shared" si="164"/>
        <v>RothsayMN</v>
      </c>
      <c r="B10520" s="269">
        <v>56579</v>
      </c>
      <c r="C10520" s="270" t="s">
        <v>7086</v>
      </c>
      <c r="D10520" s="270" t="s">
        <v>1627</v>
      </c>
      <c r="E10520" s="277" t="s">
        <v>1659</v>
      </c>
      <c r="F10520" s="279" t="s">
        <v>881</v>
      </c>
    </row>
    <row r="10521" spans="1:6" x14ac:dyDescent="0.3">
      <c r="A10521" s="264" t="str">
        <f t="shared" si="164"/>
        <v>TrimontMN</v>
      </c>
      <c r="B10521" s="269">
        <v>56176</v>
      </c>
      <c r="C10521" s="270" t="s">
        <v>7087</v>
      </c>
      <c r="D10521" s="270" t="s">
        <v>1627</v>
      </c>
      <c r="E10521" s="277" t="s">
        <v>1636</v>
      </c>
      <c r="F10521" s="279" t="s">
        <v>881</v>
      </c>
    </row>
    <row r="10522" spans="1:6" x14ac:dyDescent="0.3">
      <c r="A10522" s="264" t="str">
        <f t="shared" si="164"/>
        <v>RollingstoneMN</v>
      </c>
      <c r="B10522" s="269">
        <v>55969</v>
      </c>
      <c r="C10522" s="270" t="s">
        <v>7088</v>
      </c>
      <c r="D10522" s="270" t="s">
        <v>1627</v>
      </c>
      <c r="E10522" s="277" t="s">
        <v>1663</v>
      </c>
      <c r="F10522" s="279" t="s">
        <v>881</v>
      </c>
    </row>
    <row r="10523" spans="1:6" x14ac:dyDescent="0.3">
      <c r="A10523" s="264" t="str">
        <f t="shared" si="164"/>
        <v>BiwabikMN</v>
      </c>
      <c r="B10523" s="269">
        <v>55708</v>
      </c>
      <c r="C10523" s="270" t="s">
        <v>7089</v>
      </c>
      <c r="D10523" s="270" t="s">
        <v>1627</v>
      </c>
      <c r="E10523" s="277" t="s">
        <v>1635</v>
      </c>
      <c r="F10523" s="279" t="s">
        <v>881</v>
      </c>
    </row>
    <row r="10524" spans="1:6" x14ac:dyDescent="0.3">
      <c r="A10524" s="264" t="str">
        <f t="shared" si="164"/>
        <v>HokahMN</v>
      </c>
      <c r="B10524" s="269">
        <v>55941</v>
      </c>
      <c r="C10524" s="270" t="s">
        <v>7090</v>
      </c>
      <c r="D10524" s="270" t="s">
        <v>1627</v>
      </c>
      <c r="E10524" s="277" t="s">
        <v>1645</v>
      </c>
      <c r="F10524" s="279" t="s">
        <v>881</v>
      </c>
    </row>
    <row r="10525" spans="1:6" x14ac:dyDescent="0.3">
      <c r="A10525" s="264" t="str">
        <f t="shared" si="164"/>
        <v>AmboyMN</v>
      </c>
      <c r="B10525" s="269">
        <v>56010</v>
      </c>
      <c r="C10525" s="270" t="s">
        <v>4900</v>
      </c>
      <c r="D10525" s="270" t="s">
        <v>1627</v>
      </c>
      <c r="E10525" s="277" t="s">
        <v>1647</v>
      </c>
      <c r="F10525" s="279" t="s">
        <v>881</v>
      </c>
    </row>
    <row r="10526" spans="1:6" x14ac:dyDescent="0.3">
      <c r="A10526" s="264" t="str">
        <f t="shared" si="164"/>
        <v>ClitherallMN</v>
      </c>
      <c r="B10526" s="269">
        <v>56524</v>
      </c>
      <c r="C10526" s="270" t="s">
        <v>7091</v>
      </c>
      <c r="D10526" s="270" t="s">
        <v>1627</v>
      </c>
      <c r="E10526" s="277" t="s">
        <v>1639</v>
      </c>
      <c r="F10526" s="279" t="s">
        <v>881</v>
      </c>
    </row>
    <row r="10527" spans="1:6" x14ac:dyDescent="0.3">
      <c r="A10527" s="264" t="str">
        <f t="shared" si="164"/>
        <v>BrownsvilleMN</v>
      </c>
      <c r="B10527" s="269">
        <v>55919</v>
      </c>
      <c r="C10527" s="270" t="s">
        <v>2191</v>
      </c>
      <c r="D10527" s="270" t="s">
        <v>1627</v>
      </c>
      <c r="E10527" s="277" t="s">
        <v>1645</v>
      </c>
      <c r="F10527" s="279" t="s">
        <v>881</v>
      </c>
    </row>
    <row r="10528" spans="1:6" x14ac:dyDescent="0.3">
      <c r="A10528" s="264" t="str">
        <f t="shared" si="164"/>
        <v>CottonMN</v>
      </c>
      <c r="B10528" s="269">
        <v>55724</v>
      </c>
      <c r="C10528" s="270" t="s">
        <v>7092</v>
      </c>
      <c r="D10528" s="270" t="s">
        <v>1627</v>
      </c>
      <c r="E10528" s="277" t="s">
        <v>1635</v>
      </c>
      <c r="F10528" s="279" t="s">
        <v>881</v>
      </c>
    </row>
    <row r="10529" spans="1:6" x14ac:dyDescent="0.3">
      <c r="A10529" s="264" t="str">
        <f t="shared" si="164"/>
        <v>Lake LillianMN</v>
      </c>
      <c r="B10529" s="269">
        <v>56253</v>
      </c>
      <c r="C10529" s="270" t="s">
        <v>7093</v>
      </c>
      <c r="D10529" s="270" t="s">
        <v>1627</v>
      </c>
      <c r="E10529" s="277" t="s">
        <v>1661</v>
      </c>
      <c r="F10529" s="279" t="s">
        <v>881</v>
      </c>
    </row>
    <row r="10530" spans="1:6" x14ac:dyDescent="0.3">
      <c r="A10530" s="264" t="str">
        <f t="shared" si="164"/>
        <v>DakotaMN</v>
      </c>
      <c r="B10530" s="269">
        <v>55925</v>
      </c>
      <c r="C10530" s="270" t="s">
        <v>5077</v>
      </c>
      <c r="D10530" s="270" t="s">
        <v>1627</v>
      </c>
      <c r="E10530" s="277" t="s">
        <v>1663</v>
      </c>
      <c r="F10530" s="279" t="s">
        <v>881</v>
      </c>
    </row>
    <row r="10531" spans="1:6" x14ac:dyDescent="0.3">
      <c r="A10531" s="264" t="str">
        <f t="shared" si="164"/>
        <v>RandolphMN</v>
      </c>
      <c r="B10531" s="269">
        <v>55065</v>
      </c>
      <c r="C10531" s="270" t="s">
        <v>1602</v>
      </c>
      <c r="D10531" s="270" t="s">
        <v>1627</v>
      </c>
      <c r="E10531" s="277" t="s">
        <v>1651</v>
      </c>
      <c r="F10531" s="279" t="s">
        <v>881</v>
      </c>
    </row>
    <row r="10532" spans="1:6" x14ac:dyDescent="0.3">
      <c r="A10532" s="264" t="str">
        <f t="shared" si="164"/>
        <v>NorthomeMN</v>
      </c>
      <c r="B10532" s="269">
        <v>56661</v>
      </c>
      <c r="C10532" s="270" t="s">
        <v>7094</v>
      </c>
      <c r="D10532" s="270" t="s">
        <v>1627</v>
      </c>
      <c r="E10532" s="277" t="s">
        <v>1642</v>
      </c>
      <c r="F10532" s="279" t="s">
        <v>881</v>
      </c>
    </row>
    <row r="10533" spans="1:6" x14ac:dyDescent="0.3">
      <c r="A10533" s="264" t="str">
        <f t="shared" si="164"/>
        <v>KandiyohiMN</v>
      </c>
      <c r="B10533" s="269">
        <v>56251</v>
      </c>
      <c r="C10533" s="270" t="s">
        <v>7095</v>
      </c>
      <c r="D10533" s="270" t="s">
        <v>1627</v>
      </c>
      <c r="E10533" s="277" t="s">
        <v>1661</v>
      </c>
      <c r="F10533" s="279" t="s">
        <v>881</v>
      </c>
    </row>
    <row r="10534" spans="1:6" x14ac:dyDescent="0.3">
      <c r="A10534" s="264" t="str">
        <f t="shared" si="164"/>
        <v>OutingMN</v>
      </c>
      <c r="B10534" s="269">
        <v>56662</v>
      </c>
      <c r="C10534" s="270" t="s">
        <v>7096</v>
      </c>
      <c r="D10534" s="270" t="s">
        <v>1627</v>
      </c>
      <c r="E10534" s="277" t="s">
        <v>1634</v>
      </c>
      <c r="F10534" s="279" t="s">
        <v>881</v>
      </c>
    </row>
    <row r="10535" spans="1:6" x14ac:dyDescent="0.3">
      <c r="A10535" s="264" t="str">
        <f t="shared" si="164"/>
        <v>CourtlandMN</v>
      </c>
      <c r="B10535" s="269">
        <v>56021</v>
      </c>
      <c r="C10535" s="270" t="s">
        <v>1496</v>
      </c>
      <c r="D10535" s="270" t="s">
        <v>1627</v>
      </c>
      <c r="E10535" s="277" t="s">
        <v>1647</v>
      </c>
      <c r="F10535" s="279" t="s">
        <v>881</v>
      </c>
    </row>
    <row r="10536" spans="1:6" x14ac:dyDescent="0.3">
      <c r="A10536" s="264" t="str">
        <f t="shared" si="164"/>
        <v>UlenMN</v>
      </c>
      <c r="B10536" s="269">
        <v>56585</v>
      </c>
      <c r="C10536" s="270" t="s">
        <v>7097</v>
      </c>
      <c r="D10536" s="270" t="s">
        <v>1627</v>
      </c>
      <c r="E10536" s="277" t="s">
        <v>1637</v>
      </c>
      <c r="F10536" s="279" t="s">
        <v>881</v>
      </c>
    </row>
    <row r="10537" spans="1:6" x14ac:dyDescent="0.3">
      <c r="A10537" s="264" t="str">
        <f t="shared" si="164"/>
        <v>CromwellMN</v>
      </c>
      <c r="B10537" s="269">
        <v>55726</v>
      </c>
      <c r="C10537" s="270" t="s">
        <v>3473</v>
      </c>
      <c r="D10537" s="270" t="s">
        <v>1627</v>
      </c>
      <c r="E10537" s="277" t="s">
        <v>1635</v>
      </c>
      <c r="F10537" s="279" t="s">
        <v>881</v>
      </c>
    </row>
    <row r="10538" spans="1:6" x14ac:dyDescent="0.3">
      <c r="A10538" s="264" t="str">
        <f t="shared" si="164"/>
        <v>BrownsdaleMN</v>
      </c>
      <c r="B10538" s="269">
        <v>55918</v>
      </c>
      <c r="C10538" s="270" t="s">
        <v>7098</v>
      </c>
      <c r="D10538" s="270" t="s">
        <v>1627</v>
      </c>
      <c r="E10538" s="277" t="s">
        <v>1632</v>
      </c>
      <c r="F10538" s="279" t="s">
        <v>881</v>
      </c>
    </row>
    <row r="10539" spans="1:6" x14ac:dyDescent="0.3">
      <c r="A10539" s="264" t="str">
        <f t="shared" si="164"/>
        <v>Clarks GroveMN</v>
      </c>
      <c r="B10539" s="269">
        <v>56016</v>
      </c>
      <c r="C10539" s="270" t="s">
        <v>7099</v>
      </c>
      <c r="D10539" s="270" t="s">
        <v>1627</v>
      </c>
      <c r="E10539" s="277" t="s">
        <v>1629</v>
      </c>
      <c r="F10539" s="279" t="s">
        <v>881</v>
      </c>
    </row>
    <row r="10540" spans="1:6" x14ac:dyDescent="0.3">
      <c r="A10540" s="264" t="str">
        <f t="shared" si="164"/>
        <v>Side LakeMN</v>
      </c>
      <c r="B10540" s="269">
        <v>55781</v>
      </c>
      <c r="C10540" s="270" t="s">
        <v>7100</v>
      </c>
      <c r="D10540" s="270" t="s">
        <v>1627</v>
      </c>
      <c r="E10540" s="277" t="s">
        <v>1635</v>
      </c>
      <c r="F10540" s="279" t="s">
        <v>881</v>
      </c>
    </row>
    <row r="10541" spans="1:6" x14ac:dyDescent="0.3">
      <c r="A10541" s="264" t="str">
        <f t="shared" si="164"/>
        <v>Oak ParkMN</v>
      </c>
      <c r="B10541" s="269">
        <v>56357</v>
      </c>
      <c r="C10541" s="270" t="s">
        <v>2830</v>
      </c>
      <c r="D10541" s="270" t="s">
        <v>1627</v>
      </c>
      <c r="E10541" s="277" t="s">
        <v>1658</v>
      </c>
      <c r="F10541" s="279" t="s">
        <v>881</v>
      </c>
    </row>
    <row r="10542" spans="1:6" x14ac:dyDescent="0.3">
      <c r="A10542" s="264" t="str">
        <f t="shared" si="164"/>
        <v>GranadaMN</v>
      </c>
      <c r="B10542" s="269">
        <v>56039</v>
      </c>
      <c r="C10542" s="270" t="s">
        <v>7101</v>
      </c>
      <c r="D10542" s="270" t="s">
        <v>1627</v>
      </c>
      <c r="E10542" s="277" t="s">
        <v>1636</v>
      </c>
      <c r="F10542" s="279" t="s">
        <v>881</v>
      </c>
    </row>
    <row r="10543" spans="1:6" x14ac:dyDescent="0.3">
      <c r="A10543" s="264" t="str">
        <f t="shared" si="164"/>
        <v>BrewsterMN</v>
      </c>
      <c r="B10543" s="269">
        <v>56119</v>
      </c>
      <c r="C10543" s="270" t="s">
        <v>6114</v>
      </c>
      <c r="D10543" s="270" t="s">
        <v>1627</v>
      </c>
      <c r="E10543" s="277" t="s">
        <v>1665</v>
      </c>
      <c r="F10543" s="279" t="s">
        <v>881</v>
      </c>
    </row>
    <row r="10544" spans="1:6" x14ac:dyDescent="0.3">
      <c r="A10544" s="264" t="str">
        <f t="shared" si="164"/>
        <v>WykoffMN</v>
      </c>
      <c r="B10544" s="269">
        <v>55990</v>
      </c>
      <c r="C10544" s="270" t="s">
        <v>7102</v>
      </c>
      <c r="D10544" s="270" t="s">
        <v>1627</v>
      </c>
      <c r="E10544" s="277" t="s">
        <v>1657</v>
      </c>
      <c r="F10544" s="279" t="s">
        <v>881</v>
      </c>
    </row>
    <row r="10545" spans="1:6" x14ac:dyDescent="0.3">
      <c r="A10545" s="264" t="str">
        <f t="shared" si="164"/>
        <v>FisherMN</v>
      </c>
      <c r="B10545" s="269">
        <v>56723</v>
      </c>
      <c r="C10545" s="270" t="s">
        <v>2109</v>
      </c>
      <c r="D10545" s="270" t="s">
        <v>1627</v>
      </c>
      <c r="E10545" s="277" t="s">
        <v>1641</v>
      </c>
      <c r="F10545" s="279" t="s">
        <v>881</v>
      </c>
    </row>
    <row r="10546" spans="1:6" x14ac:dyDescent="0.3">
      <c r="A10546" s="264" t="str">
        <f t="shared" si="164"/>
        <v>New GermanyMN</v>
      </c>
      <c r="B10546" s="269">
        <v>55367</v>
      </c>
      <c r="C10546" s="270" t="s">
        <v>7103</v>
      </c>
      <c r="D10546" s="270" t="s">
        <v>1627</v>
      </c>
      <c r="E10546" s="277" t="s">
        <v>1651</v>
      </c>
      <c r="F10546" s="279" t="s">
        <v>881</v>
      </c>
    </row>
    <row r="10547" spans="1:6" x14ac:dyDescent="0.3">
      <c r="A10547" s="264" t="str">
        <f t="shared" si="164"/>
        <v>DennisonMN</v>
      </c>
      <c r="B10547" s="269">
        <v>55018</v>
      </c>
      <c r="C10547" s="270" t="s">
        <v>7104</v>
      </c>
      <c r="D10547" s="270" t="s">
        <v>1627</v>
      </c>
      <c r="E10547" s="277" t="s">
        <v>1656</v>
      </c>
      <c r="F10547" s="279" t="s">
        <v>881</v>
      </c>
    </row>
    <row r="10548" spans="1:6" x14ac:dyDescent="0.3">
      <c r="A10548" s="264" t="str">
        <f t="shared" si="164"/>
        <v>KensingtonMN</v>
      </c>
      <c r="B10548" s="269">
        <v>56343</v>
      </c>
      <c r="C10548" s="270" t="s">
        <v>6299</v>
      </c>
      <c r="D10548" s="270" t="s">
        <v>1627</v>
      </c>
      <c r="E10548" s="277" t="s">
        <v>1359</v>
      </c>
      <c r="F10548" s="279" t="s">
        <v>881</v>
      </c>
    </row>
    <row r="10549" spans="1:6" x14ac:dyDescent="0.3">
      <c r="A10549" s="264" t="str">
        <f t="shared" si="164"/>
        <v>Kettle RiverMN</v>
      </c>
      <c r="B10549" s="269">
        <v>55757</v>
      </c>
      <c r="C10549" s="270" t="s">
        <v>7105</v>
      </c>
      <c r="D10549" s="270" t="s">
        <v>1627</v>
      </c>
      <c r="E10549" s="277" t="s">
        <v>1635</v>
      </c>
      <c r="F10549" s="279" t="s">
        <v>881</v>
      </c>
    </row>
    <row r="10550" spans="1:6" x14ac:dyDescent="0.3">
      <c r="A10550" s="264" t="str">
        <f t="shared" si="164"/>
        <v>LafayetteMN</v>
      </c>
      <c r="B10550" s="269">
        <v>56054</v>
      </c>
      <c r="C10550" s="270" t="s">
        <v>1297</v>
      </c>
      <c r="D10550" s="270" t="s">
        <v>1627</v>
      </c>
      <c r="E10550" s="277" t="s">
        <v>1647</v>
      </c>
      <c r="F10550" s="279" t="s">
        <v>881</v>
      </c>
    </row>
    <row r="10551" spans="1:6" x14ac:dyDescent="0.3">
      <c r="A10551" s="264" t="str">
        <f t="shared" si="164"/>
        <v>Deer CreekMN</v>
      </c>
      <c r="B10551" s="269">
        <v>56527</v>
      </c>
      <c r="C10551" s="270" t="s">
        <v>5070</v>
      </c>
      <c r="D10551" s="270" t="s">
        <v>1627</v>
      </c>
      <c r="E10551" s="277" t="s">
        <v>1639</v>
      </c>
      <c r="F10551" s="279" t="s">
        <v>881</v>
      </c>
    </row>
    <row r="10552" spans="1:6" x14ac:dyDescent="0.3">
      <c r="A10552" s="264" t="str">
        <f t="shared" si="164"/>
        <v>LyleMN</v>
      </c>
      <c r="B10552" s="269">
        <v>55953</v>
      </c>
      <c r="C10552" s="270" t="s">
        <v>7106</v>
      </c>
      <c r="D10552" s="270" t="s">
        <v>1627</v>
      </c>
      <c r="E10552" s="277" t="s">
        <v>1632</v>
      </c>
      <c r="F10552" s="279" t="s">
        <v>881</v>
      </c>
    </row>
    <row r="10553" spans="1:6" x14ac:dyDescent="0.3">
      <c r="A10553" s="264" t="str">
        <f t="shared" si="164"/>
        <v>ComfreyMN</v>
      </c>
      <c r="B10553" s="269">
        <v>56019</v>
      </c>
      <c r="C10553" s="270" t="s">
        <v>7107</v>
      </c>
      <c r="D10553" s="270" t="s">
        <v>1627</v>
      </c>
      <c r="E10553" s="277" t="s">
        <v>1653</v>
      </c>
      <c r="F10553" s="279" t="s">
        <v>881</v>
      </c>
    </row>
    <row r="10554" spans="1:6" x14ac:dyDescent="0.3">
      <c r="A10554" s="264" t="str">
        <f t="shared" si="164"/>
        <v>HamburgMN</v>
      </c>
      <c r="B10554" s="269">
        <v>55339</v>
      </c>
      <c r="C10554" s="270" t="s">
        <v>5178</v>
      </c>
      <c r="D10554" s="270" t="s">
        <v>1627</v>
      </c>
      <c r="E10554" s="277" t="s">
        <v>1651</v>
      </c>
      <c r="F10554" s="279" t="s">
        <v>881</v>
      </c>
    </row>
    <row r="10555" spans="1:6" x14ac:dyDescent="0.3">
      <c r="A10555" s="264" t="str">
        <f t="shared" si="164"/>
        <v>RushmoreMN</v>
      </c>
      <c r="B10555" s="269">
        <v>56168</v>
      </c>
      <c r="C10555" s="270" t="s">
        <v>7108</v>
      </c>
      <c r="D10555" s="270" t="s">
        <v>1627</v>
      </c>
      <c r="E10555" s="277" t="s">
        <v>1665</v>
      </c>
      <c r="F10555" s="279" t="s">
        <v>881</v>
      </c>
    </row>
    <row r="10556" spans="1:6" x14ac:dyDescent="0.3">
      <c r="A10556" s="264" t="str">
        <f t="shared" si="164"/>
        <v>GryglaMN</v>
      </c>
      <c r="B10556" s="269">
        <v>56727</v>
      </c>
      <c r="C10556" s="270" t="s">
        <v>7109</v>
      </c>
      <c r="D10556" s="270" t="s">
        <v>1627</v>
      </c>
      <c r="E10556" s="277" t="s">
        <v>1633</v>
      </c>
      <c r="F10556" s="279" t="s">
        <v>881</v>
      </c>
    </row>
    <row r="10557" spans="1:6" x14ac:dyDescent="0.3">
      <c r="A10557" s="264" t="str">
        <f t="shared" si="164"/>
        <v>UticaMN</v>
      </c>
      <c r="B10557" s="269">
        <v>55979</v>
      </c>
      <c r="C10557" s="270" t="s">
        <v>5716</v>
      </c>
      <c r="D10557" s="270" t="s">
        <v>1627</v>
      </c>
      <c r="E10557" s="277" t="s">
        <v>1663</v>
      </c>
      <c r="F10557" s="279" t="s">
        <v>881</v>
      </c>
    </row>
    <row r="10558" spans="1:6" x14ac:dyDescent="0.3">
      <c r="A10558" s="264" t="str">
        <f t="shared" si="164"/>
        <v>FountainMN</v>
      </c>
      <c r="B10558" s="269">
        <v>55935</v>
      </c>
      <c r="C10558" s="270" t="s">
        <v>3284</v>
      </c>
      <c r="D10558" s="270" t="s">
        <v>1627</v>
      </c>
      <c r="E10558" s="277" t="s">
        <v>1657</v>
      </c>
      <c r="F10558" s="279" t="s">
        <v>881</v>
      </c>
    </row>
    <row r="10559" spans="1:6" x14ac:dyDescent="0.3">
      <c r="A10559" s="264" t="str">
        <f t="shared" si="164"/>
        <v>WahkonMN</v>
      </c>
      <c r="B10559" s="269">
        <v>56386</v>
      </c>
      <c r="C10559" s="270" t="s">
        <v>7110</v>
      </c>
      <c r="D10559" s="270" t="s">
        <v>1627</v>
      </c>
      <c r="E10559" s="277" t="s">
        <v>1651</v>
      </c>
      <c r="F10559" s="279" t="s">
        <v>881</v>
      </c>
    </row>
    <row r="10560" spans="1:6" x14ac:dyDescent="0.3">
      <c r="A10560" s="264" t="str">
        <f t="shared" si="164"/>
        <v>NerstrandMN</v>
      </c>
      <c r="B10560" s="269">
        <v>55053</v>
      </c>
      <c r="C10560" s="270" t="s">
        <v>7111</v>
      </c>
      <c r="D10560" s="270" t="s">
        <v>1627</v>
      </c>
      <c r="E10560" s="277" t="s">
        <v>1638</v>
      </c>
      <c r="F10560" s="279" t="s">
        <v>881</v>
      </c>
    </row>
    <row r="10561" spans="1:6" x14ac:dyDescent="0.3">
      <c r="A10561" s="264" t="str">
        <f t="shared" si="164"/>
        <v>MeadowlandsMN</v>
      </c>
      <c r="B10561" s="269">
        <v>55765</v>
      </c>
      <c r="C10561" s="270" t="s">
        <v>7112</v>
      </c>
      <c r="D10561" s="270" t="s">
        <v>1627</v>
      </c>
      <c r="E10561" s="277" t="s">
        <v>1635</v>
      </c>
      <c r="F10561" s="279" t="s">
        <v>881</v>
      </c>
    </row>
    <row r="10562" spans="1:6" x14ac:dyDescent="0.3">
      <c r="A10562" s="264" t="str">
        <f t="shared" si="164"/>
        <v>FarwellMN</v>
      </c>
      <c r="B10562" s="269">
        <v>56327</v>
      </c>
      <c r="C10562" s="270" t="s">
        <v>7113</v>
      </c>
      <c r="D10562" s="270" t="s">
        <v>1627</v>
      </c>
      <c r="E10562" s="277" t="s">
        <v>1359</v>
      </c>
      <c r="F10562" s="279" t="s">
        <v>881</v>
      </c>
    </row>
    <row r="10563" spans="1:6" x14ac:dyDescent="0.3">
      <c r="A10563" s="264" t="str">
        <f t="shared" si="164"/>
        <v>Rose CreekMN</v>
      </c>
      <c r="B10563" s="269">
        <v>55970</v>
      </c>
      <c r="C10563" s="270" t="s">
        <v>7114</v>
      </c>
      <c r="D10563" s="270" t="s">
        <v>1627</v>
      </c>
      <c r="E10563" s="277" t="s">
        <v>1632</v>
      </c>
      <c r="F10563" s="279" t="s">
        <v>881</v>
      </c>
    </row>
    <row r="10564" spans="1:6" x14ac:dyDescent="0.3">
      <c r="A10564" s="264" t="str">
        <f t="shared" ref="A10564:A10627" si="165">CONCATENATE(C10564,D10564)</f>
        <v>RacineMN</v>
      </c>
      <c r="B10564" s="269">
        <v>55967</v>
      </c>
      <c r="C10564" s="270" t="s">
        <v>2360</v>
      </c>
      <c r="D10564" s="270" t="s">
        <v>1627</v>
      </c>
      <c r="E10564" s="277" t="s">
        <v>1632</v>
      </c>
      <c r="F10564" s="279" t="s">
        <v>881</v>
      </c>
    </row>
    <row r="10565" spans="1:6" x14ac:dyDescent="0.3">
      <c r="A10565" s="264" t="str">
        <f t="shared" si="165"/>
        <v>HollandaleMN</v>
      </c>
      <c r="B10565" s="269">
        <v>56045</v>
      </c>
      <c r="C10565" s="270" t="s">
        <v>7115</v>
      </c>
      <c r="D10565" s="270" t="s">
        <v>1627</v>
      </c>
      <c r="E10565" s="277" t="s">
        <v>1629</v>
      </c>
      <c r="F10565" s="279" t="s">
        <v>881</v>
      </c>
    </row>
    <row r="10566" spans="1:6" x14ac:dyDescent="0.3">
      <c r="A10566" s="264" t="str">
        <f t="shared" si="165"/>
        <v>DexterMN</v>
      </c>
      <c r="B10566" s="269">
        <v>55926</v>
      </c>
      <c r="C10566" s="270" t="s">
        <v>4155</v>
      </c>
      <c r="D10566" s="270" t="s">
        <v>1627</v>
      </c>
      <c r="E10566" s="277" t="s">
        <v>1632</v>
      </c>
      <c r="F10566" s="279" t="s">
        <v>881</v>
      </c>
    </row>
    <row r="10567" spans="1:6" x14ac:dyDescent="0.3">
      <c r="A10567" s="264" t="str">
        <f t="shared" si="165"/>
        <v>KelliherMN</v>
      </c>
      <c r="B10567" s="269">
        <v>56650</v>
      </c>
      <c r="C10567" s="270" t="s">
        <v>7116</v>
      </c>
      <c r="D10567" s="270" t="s">
        <v>1627</v>
      </c>
      <c r="E10567" s="277" t="s">
        <v>1633</v>
      </c>
      <c r="F10567" s="279" t="s">
        <v>881</v>
      </c>
    </row>
    <row r="10568" spans="1:6" x14ac:dyDescent="0.3">
      <c r="A10568" s="264" t="str">
        <f t="shared" si="165"/>
        <v>KilkennyMN</v>
      </c>
      <c r="B10568" s="269">
        <v>56052</v>
      </c>
      <c r="C10568" s="270" t="s">
        <v>7117</v>
      </c>
      <c r="D10568" s="270" t="s">
        <v>1627</v>
      </c>
      <c r="E10568" s="277" t="s">
        <v>1651</v>
      </c>
      <c r="F10568" s="279" t="s">
        <v>881</v>
      </c>
    </row>
    <row r="10569" spans="1:6" x14ac:dyDescent="0.3">
      <c r="A10569" s="264" t="str">
        <f t="shared" si="165"/>
        <v>PetersonMN</v>
      </c>
      <c r="B10569" s="269">
        <v>55962</v>
      </c>
      <c r="C10569" s="270" t="s">
        <v>4448</v>
      </c>
      <c r="D10569" s="270" t="s">
        <v>1627</v>
      </c>
      <c r="E10569" s="277" t="s">
        <v>1657</v>
      </c>
      <c r="F10569" s="279" t="s">
        <v>881</v>
      </c>
    </row>
    <row r="10570" spans="1:6" x14ac:dyDescent="0.3">
      <c r="A10570" s="264" t="str">
        <f t="shared" si="165"/>
        <v>CantonMN</v>
      </c>
      <c r="B10570" s="269">
        <v>55922</v>
      </c>
      <c r="C10570" s="270" t="s">
        <v>1294</v>
      </c>
      <c r="D10570" s="270" t="s">
        <v>1627</v>
      </c>
      <c r="E10570" s="277" t="s">
        <v>1657</v>
      </c>
      <c r="F10570" s="279" t="s">
        <v>881</v>
      </c>
    </row>
    <row r="10571" spans="1:6" x14ac:dyDescent="0.3">
      <c r="A10571" s="264" t="str">
        <f t="shared" si="165"/>
        <v>TenstrikeMN</v>
      </c>
      <c r="B10571" s="269">
        <v>56647</v>
      </c>
      <c r="C10571" s="270" t="s">
        <v>7118</v>
      </c>
      <c r="D10571" s="270" t="s">
        <v>1627</v>
      </c>
      <c r="E10571" s="277" t="s">
        <v>1633</v>
      </c>
      <c r="F10571" s="279" t="s">
        <v>881</v>
      </c>
    </row>
    <row r="10572" spans="1:6" x14ac:dyDescent="0.3">
      <c r="A10572" s="264" t="str">
        <f t="shared" si="165"/>
        <v>Saint StephenMN</v>
      </c>
      <c r="B10572" s="269">
        <v>56375</v>
      </c>
      <c r="C10572" s="270" t="s">
        <v>7119</v>
      </c>
      <c r="D10572" s="270" t="s">
        <v>1627</v>
      </c>
      <c r="E10572" s="277" t="s">
        <v>1658</v>
      </c>
      <c r="F10572" s="279" t="s">
        <v>881</v>
      </c>
    </row>
    <row r="10573" spans="1:6" x14ac:dyDescent="0.3">
      <c r="A10573" s="264" t="str">
        <f t="shared" si="165"/>
        <v>SunburgMN</v>
      </c>
      <c r="B10573" s="269">
        <v>56289</v>
      </c>
      <c r="C10573" s="270" t="s">
        <v>7120</v>
      </c>
      <c r="D10573" s="270" t="s">
        <v>1627</v>
      </c>
      <c r="E10573" s="277" t="s">
        <v>1661</v>
      </c>
      <c r="F10573" s="279" t="s">
        <v>881</v>
      </c>
    </row>
    <row r="10574" spans="1:6" x14ac:dyDescent="0.3">
      <c r="A10574" s="264" t="str">
        <f t="shared" si="165"/>
        <v>EmmonsMN</v>
      </c>
      <c r="B10574" s="269">
        <v>56029</v>
      </c>
      <c r="C10574" s="270" t="s">
        <v>7121</v>
      </c>
      <c r="D10574" s="270" t="s">
        <v>1627</v>
      </c>
      <c r="E10574" s="277" t="s">
        <v>1629</v>
      </c>
      <c r="F10574" s="279" t="s">
        <v>881</v>
      </c>
    </row>
    <row r="10575" spans="1:6" x14ac:dyDescent="0.3">
      <c r="A10575" s="264" t="str">
        <f t="shared" si="165"/>
        <v>TenstrikeMN</v>
      </c>
      <c r="B10575" s="269">
        <v>56683</v>
      </c>
      <c r="C10575" s="270" t="s">
        <v>7118</v>
      </c>
      <c r="D10575" s="270" t="s">
        <v>1627</v>
      </c>
      <c r="E10575" s="277" t="s">
        <v>1633</v>
      </c>
      <c r="F10575" s="279" t="s">
        <v>881</v>
      </c>
    </row>
    <row r="10576" spans="1:6" x14ac:dyDescent="0.3">
      <c r="A10576" s="264" t="str">
        <f t="shared" si="165"/>
        <v>HartlandMN</v>
      </c>
      <c r="B10576" s="269">
        <v>56042</v>
      </c>
      <c r="C10576" s="270" t="s">
        <v>3542</v>
      </c>
      <c r="D10576" s="270" t="s">
        <v>1627</v>
      </c>
      <c r="E10576" s="277" t="s">
        <v>1629</v>
      </c>
      <c r="F10576" s="279" t="s">
        <v>881</v>
      </c>
    </row>
    <row r="10577" spans="1:6" x14ac:dyDescent="0.3">
      <c r="A10577" s="264" t="str">
        <f t="shared" si="165"/>
        <v>AngoraMN</v>
      </c>
      <c r="B10577" s="269">
        <v>55703</v>
      </c>
      <c r="C10577" s="270" t="s">
        <v>7122</v>
      </c>
      <c r="D10577" s="270" t="s">
        <v>1627</v>
      </c>
      <c r="E10577" s="277" t="s">
        <v>1635</v>
      </c>
      <c r="F10577" s="279" t="s">
        <v>881</v>
      </c>
    </row>
    <row r="10578" spans="1:6" x14ac:dyDescent="0.3">
      <c r="A10578" s="264" t="str">
        <f t="shared" si="165"/>
        <v>PlatoMN</v>
      </c>
      <c r="B10578" s="269">
        <v>55370</v>
      </c>
      <c r="C10578" s="270" t="s">
        <v>7123</v>
      </c>
      <c r="D10578" s="270" t="s">
        <v>1627</v>
      </c>
      <c r="E10578" s="277" t="s">
        <v>1423</v>
      </c>
      <c r="F10578" s="279" t="s">
        <v>881</v>
      </c>
    </row>
    <row r="10579" spans="1:6" x14ac:dyDescent="0.3">
      <c r="A10579" s="264" t="str">
        <f t="shared" si="165"/>
        <v>LyndMN</v>
      </c>
      <c r="B10579" s="269">
        <v>56157</v>
      </c>
      <c r="C10579" s="270" t="s">
        <v>7124</v>
      </c>
      <c r="D10579" s="270" t="s">
        <v>1627</v>
      </c>
      <c r="E10579" s="277" t="s">
        <v>1649</v>
      </c>
      <c r="F10579" s="279" t="s">
        <v>881</v>
      </c>
    </row>
    <row r="10580" spans="1:6" x14ac:dyDescent="0.3">
      <c r="A10580" s="264" t="str">
        <f t="shared" si="165"/>
        <v>ViningMN</v>
      </c>
      <c r="B10580" s="269">
        <v>56588</v>
      </c>
      <c r="C10580" s="270" t="s">
        <v>7125</v>
      </c>
      <c r="D10580" s="270" t="s">
        <v>1627</v>
      </c>
      <c r="E10580" s="277" t="s">
        <v>1639</v>
      </c>
      <c r="F10580" s="279" t="s">
        <v>881</v>
      </c>
    </row>
    <row r="10581" spans="1:6" x14ac:dyDescent="0.3">
      <c r="A10581" s="264" t="str">
        <f t="shared" si="165"/>
        <v>MillvilleMN</v>
      </c>
      <c r="B10581" s="269">
        <v>55957</v>
      </c>
      <c r="C10581" s="270" t="s">
        <v>3125</v>
      </c>
      <c r="D10581" s="270" t="s">
        <v>1627</v>
      </c>
      <c r="E10581" s="277" t="s">
        <v>1657</v>
      </c>
      <c r="F10581" s="279" t="s">
        <v>881</v>
      </c>
    </row>
    <row r="10582" spans="1:6" x14ac:dyDescent="0.3">
      <c r="A10582" s="264" t="str">
        <f t="shared" si="165"/>
        <v>Round LakeMN</v>
      </c>
      <c r="B10582" s="269">
        <v>56167</v>
      </c>
      <c r="C10582" s="270" t="s">
        <v>7126</v>
      </c>
      <c r="D10582" s="270" t="s">
        <v>1627</v>
      </c>
      <c r="E10582" s="277" t="s">
        <v>1665</v>
      </c>
      <c r="F10582" s="279" t="s">
        <v>881</v>
      </c>
    </row>
    <row r="10583" spans="1:6" x14ac:dyDescent="0.3">
      <c r="A10583" s="264" t="str">
        <f t="shared" si="165"/>
        <v>WrightMN</v>
      </c>
      <c r="B10583" s="269">
        <v>55798</v>
      </c>
      <c r="C10583" s="270" t="s">
        <v>5662</v>
      </c>
      <c r="D10583" s="270" t="s">
        <v>1627</v>
      </c>
      <c r="E10583" s="277" t="s">
        <v>1635</v>
      </c>
      <c r="F10583" s="279" t="s">
        <v>881</v>
      </c>
    </row>
    <row r="10584" spans="1:6" x14ac:dyDescent="0.3">
      <c r="A10584" s="264" t="str">
        <f t="shared" si="165"/>
        <v>PuposkyMN</v>
      </c>
      <c r="B10584" s="269">
        <v>56667</v>
      </c>
      <c r="C10584" s="270" t="s">
        <v>7127</v>
      </c>
      <c r="D10584" s="270" t="s">
        <v>1627</v>
      </c>
      <c r="E10584" s="277" t="s">
        <v>1633</v>
      </c>
      <c r="F10584" s="279" t="s">
        <v>881</v>
      </c>
    </row>
    <row r="10585" spans="1:6" x14ac:dyDescent="0.3">
      <c r="A10585" s="264" t="str">
        <f t="shared" si="165"/>
        <v>WillernieMN</v>
      </c>
      <c r="B10585" s="269">
        <v>55090</v>
      </c>
      <c r="C10585" s="270" t="s">
        <v>7128</v>
      </c>
      <c r="D10585" s="270" t="s">
        <v>1627</v>
      </c>
      <c r="E10585" s="277" t="s">
        <v>1651</v>
      </c>
      <c r="F10585" s="279" t="s">
        <v>881</v>
      </c>
    </row>
    <row r="10586" spans="1:6" x14ac:dyDescent="0.3">
      <c r="A10586" s="264" t="str">
        <f t="shared" si="165"/>
        <v>CeylonMN</v>
      </c>
      <c r="B10586" s="269">
        <v>56121</v>
      </c>
      <c r="C10586" s="270" t="s">
        <v>7129</v>
      </c>
      <c r="D10586" s="270" t="s">
        <v>1627</v>
      </c>
      <c r="E10586" s="277" t="s">
        <v>1636</v>
      </c>
      <c r="F10586" s="279" t="s">
        <v>881</v>
      </c>
    </row>
    <row r="10587" spans="1:6" x14ac:dyDescent="0.3">
      <c r="A10587" s="264" t="str">
        <f t="shared" si="165"/>
        <v>MakinenMN</v>
      </c>
      <c r="B10587" s="269">
        <v>55763</v>
      </c>
      <c r="C10587" s="270" t="s">
        <v>7130</v>
      </c>
      <c r="D10587" s="270" t="s">
        <v>1627</v>
      </c>
      <c r="E10587" s="277" t="s">
        <v>1635</v>
      </c>
      <c r="F10587" s="279" t="s">
        <v>881</v>
      </c>
    </row>
    <row r="10588" spans="1:6" x14ac:dyDescent="0.3">
      <c r="A10588" s="264" t="str">
        <f t="shared" si="165"/>
        <v>RussellMN</v>
      </c>
      <c r="B10588" s="269">
        <v>56169</v>
      </c>
      <c r="C10588" s="270" t="s">
        <v>2127</v>
      </c>
      <c r="D10588" s="270" t="s">
        <v>1627</v>
      </c>
      <c r="E10588" s="277" t="s">
        <v>1649</v>
      </c>
      <c r="F10588" s="279" t="s">
        <v>881</v>
      </c>
    </row>
    <row r="10589" spans="1:6" x14ac:dyDescent="0.3">
      <c r="A10589" s="264" t="str">
        <f t="shared" si="165"/>
        <v>WarbaMN</v>
      </c>
      <c r="B10589" s="269">
        <v>55793</v>
      </c>
      <c r="C10589" s="270" t="s">
        <v>7131</v>
      </c>
      <c r="D10589" s="270" t="s">
        <v>1627</v>
      </c>
      <c r="E10589" s="277" t="s">
        <v>1642</v>
      </c>
      <c r="F10589" s="279" t="s">
        <v>881</v>
      </c>
    </row>
    <row r="10590" spans="1:6" x14ac:dyDescent="0.3">
      <c r="A10590" s="264" t="str">
        <f t="shared" si="165"/>
        <v>DalboMN</v>
      </c>
      <c r="B10590" s="269">
        <v>55017</v>
      </c>
      <c r="C10590" s="270" t="s">
        <v>7132</v>
      </c>
      <c r="D10590" s="270" t="s">
        <v>1627</v>
      </c>
      <c r="E10590" s="277" t="s">
        <v>1651</v>
      </c>
      <c r="F10590" s="279" t="s">
        <v>881</v>
      </c>
    </row>
    <row r="10591" spans="1:6" x14ac:dyDescent="0.3">
      <c r="A10591" s="264" t="str">
        <f t="shared" si="165"/>
        <v>MarcellMN</v>
      </c>
      <c r="B10591" s="269">
        <v>56657</v>
      </c>
      <c r="C10591" s="270" t="s">
        <v>7133</v>
      </c>
      <c r="D10591" s="270" t="s">
        <v>1627</v>
      </c>
      <c r="E10591" s="277" t="s">
        <v>1642</v>
      </c>
      <c r="F10591" s="279" t="s">
        <v>881</v>
      </c>
    </row>
    <row r="10592" spans="1:6" x14ac:dyDescent="0.3">
      <c r="A10592" s="264" t="str">
        <f t="shared" si="165"/>
        <v>Cold SpringMN</v>
      </c>
      <c r="B10592" s="269">
        <v>56369</v>
      </c>
      <c r="C10592" s="270" t="s">
        <v>5693</v>
      </c>
      <c r="D10592" s="270" t="s">
        <v>1627</v>
      </c>
      <c r="E10592" s="277" t="s">
        <v>1658</v>
      </c>
      <c r="F10592" s="279" t="s">
        <v>881</v>
      </c>
    </row>
    <row r="10593" spans="1:6" x14ac:dyDescent="0.3">
      <c r="A10593" s="264" t="str">
        <f t="shared" si="165"/>
        <v>PrinsburgMN</v>
      </c>
      <c r="B10593" s="269">
        <v>56281</v>
      </c>
      <c r="C10593" s="270" t="s">
        <v>7134</v>
      </c>
      <c r="D10593" s="270" t="s">
        <v>1627</v>
      </c>
      <c r="E10593" s="277" t="s">
        <v>1661</v>
      </c>
      <c r="F10593" s="279" t="s">
        <v>881</v>
      </c>
    </row>
    <row r="10594" spans="1:6" x14ac:dyDescent="0.3">
      <c r="A10594" s="264" t="str">
        <f t="shared" si="165"/>
        <v>Fifty LakesMN</v>
      </c>
      <c r="B10594" s="269">
        <v>56448</v>
      </c>
      <c r="C10594" s="270" t="s">
        <v>7135</v>
      </c>
      <c r="D10594" s="270" t="s">
        <v>1627</v>
      </c>
      <c r="E10594" s="277" t="s">
        <v>1634</v>
      </c>
      <c r="F10594" s="279" t="s">
        <v>881</v>
      </c>
    </row>
    <row r="10595" spans="1:6" x14ac:dyDescent="0.3">
      <c r="A10595" s="264" t="str">
        <f t="shared" si="165"/>
        <v>Saint ClairMN</v>
      </c>
      <c r="B10595" s="269">
        <v>56080</v>
      </c>
      <c r="C10595" s="270" t="s">
        <v>6650</v>
      </c>
      <c r="D10595" s="270" t="s">
        <v>1627</v>
      </c>
      <c r="E10595" s="277" t="s">
        <v>1647</v>
      </c>
      <c r="F10595" s="279" t="s">
        <v>881</v>
      </c>
    </row>
    <row r="10596" spans="1:6" x14ac:dyDescent="0.3">
      <c r="A10596" s="264" t="str">
        <f t="shared" si="165"/>
        <v>Vernon CenterMN</v>
      </c>
      <c r="B10596" s="269">
        <v>56090</v>
      </c>
      <c r="C10596" s="270" t="s">
        <v>7136</v>
      </c>
      <c r="D10596" s="270" t="s">
        <v>1627</v>
      </c>
      <c r="E10596" s="277" t="s">
        <v>1647</v>
      </c>
      <c r="F10596" s="279" t="s">
        <v>881</v>
      </c>
    </row>
    <row r="10597" spans="1:6" x14ac:dyDescent="0.3">
      <c r="A10597" s="264" t="str">
        <f t="shared" si="165"/>
        <v>BlomkestMN</v>
      </c>
      <c r="B10597" s="269">
        <v>56216</v>
      </c>
      <c r="C10597" s="270" t="s">
        <v>7137</v>
      </c>
      <c r="D10597" s="270" t="s">
        <v>1627</v>
      </c>
      <c r="E10597" s="277" t="s">
        <v>1661</v>
      </c>
      <c r="F10597" s="279" t="s">
        <v>881</v>
      </c>
    </row>
    <row r="10598" spans="1:6" x14ac:dyDescent="0.3">
      <c r="A10598" s="264" t="str">
        <f t="shared" si="165"/>
        <v>MarbleMN</v>
      </c>
      <c r="B10598" s="269">
        <v>55764</v>
      </c>
      <c r="C10598" s="270" t="s">
        <v>7138</v>
      </c>
      <c r="D10598" s="270" t="s">
        <v>1627</v>
      </c>
      <c r="E10598" s="277" t="s">
        <v>1642</v>
      </c>
      <c r="F10598" s="279" t="s">
        <v>881</v>
      </c>
    </row>
    <row r="10599" spans="1:6" x14ac:dyDescent="0.3">
      <c r="A10599" s="264" t="str">
        <f t="shared" si="165"/>
        <v>GarvinMN</v>
      </c>
      <c r="B10599" s="269">
        <v>56132</v>
      </c>
      <c r="C10599" s="270" t="s">
        <v>7139</v>
      </c>
      <c r="D10599" s="270" t="s">
        <v>1627</v>
      </c>
      <c r="E10599" s="277" t="s">
        <v>1649</v>
      </c>
      <c r="F10599" s="279" t="s">
        <v>881</v>
      </c>
    </row>
    <row r="10600" spans="1:6" x14ac:dyDescent="0.3">
      <c r="A10600" s="264" t="str">
        <f t="shared" si="165"/>
        <v>NelsonMN</v>
      </c>
      <c r="B10600" s="269">
        <v>56355</v>
      </c>
      <c r="C10600" s="270" t="s">
        <v>3258</v>
      </c>
      <c r="D10600" s="270" t="s">
        <v>1627</v>
      </c>
      <c r="E10600" s="277" t="s">
        <v>1359</v>
      </c>
      <c r="F10600" s="279" t="s">
        <v>881</v>
      </c>
    </row>
    <row r="10601" spans="1:6" x14ac:dyDescent="0.3">
      <c r="A10601" s="264" t="str">
        <f t="shared" si="165"/>
        <v>ForbesMN</v>
      </c>
      <c r="B10601" s="269">
        <v>55738</v>
      </c>
      <c r="C10601" s="270" t="s">
        <v>7140</v>
      </c>
      <c r="D10601" s="270" t="s">
        <v>1627</v>
      </c>
      <c r="E10601" s="277" t="s">
        <v>1635</v>
      </c>
      <c r="F10601" s="279" t="s">
        <v>881</v>
      </c>
    </row>
    <row r="10602" spans="1:6" x14ac:dyDescent="0.3">
      <c r="A10602" s="264" t="str">
        <f t="shared" si="165"/>
        <v>GhentMN</v>
      </c>
      <c r="B10602" s="269">
        <v>56239</v>
      </c>
      <c r="C10602" s="270" t="s">
        <v>7141</v>
      </c>
      <c r="D10602" s="270" t="s">
        <v>1627</v>
      </c>
      <c r="E10602" s="277" t="s">
        <v>1649</v>
      </c>
      <c r="F10602" s="279" t="s">
        <v>881</v>
      </c>
    </row>
    <row r="10603" spans="1:6" x14ac:dyDescent="0.3">
      <c r="A10603" s="264" t="str">
        <f t="shared" si="165"/>
        <v>ShevlinMN</v>
      </c>
      <c r="B10603" s="269">
        <v>56652</v>
      </c>
      <c r="C10603" s="270" t="s">
        <v>7050</v>
      </c>
      <c r="D10603" s="270" t="s">
        <v>1627</v>
      </c>
      <c r="E10603" s="277" t="s">
        <v>1633</v>
      </c>
      <c r="F10603" s="279" t="s">
        <v>881</v>
      </c>
    </row>
    <row r="10604" spans="1:6" x14ac:dyDescent="0.3">
      <c r="A10604" s="264" t="str">
        <f t="shared" si="165"/>
        <v>WilmontMN</v>
      </c>
      <c r="B10604" s="269">
        <v>56185</v>
      </c>
      <c r="C10604" s="270" t="s">
        <v>7142</v>
      </c>
      <c r="D10604" s="270" t="s">
        <v>1627</v>
      </c>
      <c r="E10604" s="277" t="s">
        <v>1665</v>
      </c>
      <c r="F10604" s="279" t="s">
        <v>881</v>
      </c>
    </row>
    <row r="10605" spans="1:6" x14ac:dyDescent="0.3">
      <c r="A10605" s="264" t="str">
        <f t="shared" si="165"/>
        <v>EllendaleMN</v>
      </c>
      <c r="B10605" s="269">
        <v>56035</v>
      </c>
      <c r="C10605" s="270" t="s">
        <v>3567</v>
      </c>
      <c r="D10605" s="270" t="s">
        <v>1627</v>
      </c>
      <c r="E10605" s="277" t="s">
        <v>1654</v>
      </c>
      <c r="F10605" s="279" t="s">
        <v>881</v>
      </c>
    </row>
    <row r="10606" spans="1:6" x14ac:dyDescent="0.3">
      <c r="A10606" s="264" t="str">
        <f t="shared" si="165"/>
        <v>JacobsonMN</v>
      </c>
      <c r="B10606" s="269">
        <v>55752</v>
      </c>
      <c r="C10606" s="270" t="s">
        <v>7143</v>
      </c>
      <c r="D10606" s="270" t="s">
        <v>1627</v>
      </c>
      <c r="E10606" s="277" t="s">
        <v>1642</v>
      </c>
      <c r="F10606" s="279" t="s">
        <v>881</v>
      </c>
    </row>
    <row r="10607" spans="1:6" x14ac:dyDescent="0.3">
      <c r="A10607" s="264" t="str">
        <f t="shared" si="165"/>
        <v>FrontenacMN</v>
      </c>
      <c r="B10607" s="269">
        <v>55026</v>
      </c>
      <c r="C10607" s="270" t="s">
        <v>5573</v>
      </c>
      <c r="D10607" s="270" t="s">
        <v>1627</v>
      </c>
      <c r="E10607" s="277" t="s">
        <v>1656</v>
      </c>
      <c r="F10607" s="279" t="s">
        <v>881</v>
      </c>
    </row>
    <row r="10608" spans="1:6" x14ac:dyDescent="0.3">
      <c r="A10608" s="264" t="str">
        <f t="shared" si="165"/>
        <v>BrookstonMN</v>
      </c>
      <c r="B10608" s="269">
        <v>55711</v>
      </c>
      <c r="C10608" s="270" t="s">
        <v>7144</v>
      </c>
      <c r="D10608" s="270" t="s">
        <v>1627</v>
      </c>
      <c r="E10608" s="277" t="s">
        <v>1635</v>
      </c>
      <c r="F10608" s="279" t="s">
        <v>881</v>
      </c>
    </row>
    <row r="10609" spans="1:6" x14ac:dyDescent="0.3">
      <c r="A10609" s="264" t="str">
        <f t="shared" si="165"/>
        <v>SoudanMN</v>
      </c>
      <c r="B10609" s="269">
        <v>55782</v>
      </c>
      <c r="C10609" s="270" t="s">
        <v>7145</v>
      </c>
      <c r="D10609" s="270" t="s">
        <v>1627</v>
      </c>
      <c r="E10609" s="277" t="s">
        <v>1635</v>
      </c>
      <c r="F10609" s="279" t="s">
        <v>881</v>
      </c>
    </row>
    <row r="10610" spans="1:6" x14ac:dyDescent="0.3">
      <c r="A10610" s="264" t="str">
        <f t="shared" si="165"/>
        <v>CampbellMN</v>
      </c>
      <c r="B10610" s="269">
        <v>56522</v>
      </c>
      <c r="C10610" s="270" t="s">
        <v>2523</v>
      </c>
      <c r="D10610" s="270" t="s">
        <v>1627</v>
      </c>
      <c r="E10610" s="277" t="s">
        <v>1659</v>
      </c>
      <c r="F10610" s="279" t="s">
        <v>881</v>
      </c>
    </row>
    <row r="10611" spans="1:6" x14ac:dyDescent="0.3">
      <c r="A10611" s="264" t="str">
        <f t="shared" si="165"/>
        <v>KabetogamaMN</v>
      </c>
      <c r="B10611" s="269">
        <v>56669</v>
      </c>
      <c r="C10611" s="270" t="s">
        <v>7146</v>
      </c>
      <c r="D10611" s="270" t="s">
        <v>1627</v>
      </c>
      <c r="E10611" s="277" t="s">
        <v>1635</v>
      </c>
      <c r="F10611" s="279" t="s">
        <v>881</v>
      </c>
    </row>
    <row r="10612" spans="1:6" x14ac:dyDescent="0.3">
      <c r="A10612" s="264" t="str">
        <f t="shared" si="165"/>
        <v>EffieMN</v>
      </c>
      <c r="B10612" s="269">
        <v>56639</v>
      </c>
      <c r="C10612" s="270" t="s">
        <v>7147</v>
      </c>
      <c r="D10612" s="270" t="s">
        <v>1627</v>
      </c>
      <c r="E10612" s="277" t="s">
        <v>1642</v>
      </c>
      <c r="F10612" s="279" t="s">
        <v>881</v>
      </c>
    </row>
    <row r="10613" spans="1:6" x14ac:dyDescent="0.3">
      <c r="A10613" s="264" t="str">
        <f t="shared" si="165"/>
        <v>HaywardMN</v>
      </c>
      <c r="B10613" s="269">
        <v>56043</v>
      </c>
      <c r="C10613" s="270" t="s">
        <v>2493</v>
      </c>
      <c r="D10613" s="270" t="s">
        <v>1627</v>
      </c>
      <c r="E10613" s="277" t="s">
        <v>1629</v>
      </c>
      <c r="F10613" s="279" t="s">
        <v>881</v>
      </c>
    </row>
    <row r="10614" spans="1:6" x14ac:dyDescent="0.3">
      <c r="A10614" s="264" t="str">
        <f t="shared" si="165"/>
        <v>HolyokeMN</v>
      </c>
      <c r="B10614" s="269">
        <v>55749</v>
      </c>
      <c r="C10614" s="270" t="s">
        <v>6057</v>
      </c>
      <c r="D10614" s="270" t="s">
        <v>1627</v>
      </c>
      <c r="E10614" s="277" t="s">
        <v>1635</v>
      </c>
      <c r="F10614" s="279" t="s">
        <v>881</v>
      </c>
    </row>
    <row r="10615" spans="1:6" x14ac:dyDescent="0.3">
      <c r="A10615" s="264" t="str">
        <f t="shared" si="165"/>
        <v>AlbornMN</v>
      </c>
      <c r="B10615" s="269">
        <v>55702</v>
      </c>
      <c r="C10615" s="270" t="s">
        <v>7148</v>
      </c>
      <c r="D10615" s="270" t="s">
        <v>1627</v>
      </c>
      <c r="E10615" s="277" t="s">
        <v>1635</v>
      </c>
      <c r="F10615" s="279" t="s">
        <v>881</v>
      </c>
    </row>
    <row r="10616" spans="1:6" x14ac:dyDescent="0.3">
      <c r="A10616" s="264" t="str">
        <f t="shared" si="165"/>
        <v>ClimaxMN</v>
      </c>
      <c r="B10616" s="269">
        <v>56523</v>
      </c>
      <c r="C10616" s="270" t="s">
        <v>4160</v>
      </c>
      <c r="D10616" s="270" t="s">
        <v>1627</v>
      </c>
      <c r="E10616" s="277" t="s">
        <v>1641</v>
      </c>
      <c r="F10616" s="279" t="s">
        <v>881</v>
      </c>
    </row>
    <row r="10617" spans="1:6" x14ac:dyDescent="0.3">
      <c r="A10617" s="264" t="str">
        <f t="shared" si="165"/>
        <v>Garden CityMN</v>
      </c>
      <c r="B10617" s="269">
        <v>56034</v>
      </c>
      <c r="C10617" s="270" t="s">
        <v>1417</v>
      </c>
      <c r="D10617" s="270" t="s">
        <v>1627</v>
      </c>
      <c r="E10617" s="277" t="s">
        <v>1647</v>
      </c>
      <c r="F10617" s="279" t="s">
        <v>881</v>
      </c>
    </row>
    <row r="10618" spans="1:6" x14ac:dyDescent="0.3">
      <c r="A10618" s="264" t="str">
        <f t="shared" si="165"/>
        <v>WingerMN</v>
      </c>
      <c r="B10618" s="269">
        <v>56592</v>
      </c>
      <c r="C10618" s="270" t="s">
        <v>7149</v>
      </c>
      <c r="D10618" s="270" t="s">
        <v>1627</v>
      </c>
      <c r="E10618" s="277" t="s">
        <v>1641</v>
      </c>
      <c r="F10618" s="279" t="s">
        <v>881</v>
      </c>
    </row>
    <row r="10619" spans="1:6" x14ac:dyDescent="0.3">
      <c r="A10619" s="264" t="str">
        <f t="shared" si="165"/>
        <v>FeltonMN</v>
      </c>
      <c r="B10619" s="269">
        <v>56536</v>
      </c>
      <c r="C10619" s="270" t="s">
        <v>2875</v>
      </c>
      <c r="D10619" s="270" t="s">
        <v>1627</v>
      </c>
      <c r="E10619" s="277" t="s">
        <v>1637</v>
      </c>
      <c r="F10619" s="279" t="s">
        <v>881</v>
      </c>
    </row>
    <row r="10620" spans="1:6" x14ac:dyDescent="0.3">
      <c r="A10620" s="264" t="str">
        <f t="shared" si="165"/>
        <v>TauntonMN</v>
      </c>
      <c r="B10620" s="269">
        <v>56291</v>
      </c>
      <c r="C10620" s="270" t="s">
        <v>6047</v>
      </c>
      <c r="D10620" s="270" t="s">
        <v>1627</v>
      </c>
      <c r="E10620" s="277" t="s">
        <v>1649</v>
      </c>
      <c r="F10620" s="279" t="s">
        <v>881</v>
      </c>
    </row>
    <row r="10621" spans="1:6" x14ac:dyDescent="0.3">
      <c r="A10621" s="264" t="str">
        <f t="shared" si="165"/>
        <v>PembertonMN</v>
      </c>
      <c r="B10621" s="269">
        <v>56078</v>
      </c>
      <c r="C10621" s="270" t="s">
        <v>7150</v>
      </c>
      <c r="D10621" s="270" t="s">
        <v>1627</v>
      </c>
      <c r="E10621" s="277" t="s">
        <v>1647</v>
      </c>
      <c r="F10621" s="279" t="s">
        <v>881</v>
      </c>
    </row>
    <row r="10622" spans="1:6" x14ac:dyDescent="0.3">
      <c r="A10622" s="264" t="str">
        <f t="shared" si="165"/>
        <v>BenaMN</v>
      </c>
      <c r="B10622" s="269">
        <v>56626</v>
      </c>
      <c r="C10622" s="270" t="s">
        <v>7151</v>
      </c>
      <c r="D10622" s="270" t="s">
        <v>1627</v>
      </c>
      <c r="E10622" s="277" t="s">
        <v>1634</v>
      </c>
      <c r="F10622" s="279" t="s">
        <v>881</v>
      </c>
    </row>
    <row r="10623" spans="1:6" x14ac:dyDescent="0.3">
      <c r="A10623" s="264" t="str">
        <f t="shared" si="165"/>
        <v>HitterdalMN</v>
      </c>
      <c r="B10623" s="269">
        <v>56552</v>
      </c>
      <c r="C10623" s="270" t="s">
        <v>7152</v>
      </c>
      <c r="D10623" s="270" t="s">
        <v>1627</v>
      </c>
      <c r="E10623" s="277" t="s">
        <v>1637</v>
      </c>
      <c r="F10623" s="279" t="s">
        <v>881</v>
      </c>
    </row>
    <row r="10624" spans="1:6" x14ac:dyDescent="0.3">
      <c r="A10624" s="264" t="str">
        <f t="shared" si="165"/>
        <v>EitzenMN</v>
      </c>
      <c r="B10624" s="269">
        <v>55931</v>
      </c>
      <c r="C10624" s="270" t="s">
        <v>7153</v>
      </c>
      <c r="D10624" s="270" t="s">
        <v>1627</v>
      </c>
      <c r="E10624" s="277" t="s">
        <v>1645</v>
      </c>
      <c r="F10624" s="279" t="s">
        <v>881</v>
      </c>
    </row>
    <row r="10625" spans="1:6" x14ac:dyDescent="0.3">
      <c r="A10625" s="264" t="str">
        <f t="shared" si="165"/>
        <v>DunnellMN</v>
      </c>
      <c r="B10625" s="269">
        <v>56127</v>
      </c>
      <c r="C10625" s="270" t="s">
        <v>7154</v>
      </c>
      <c r="D10625" s="270" t="s">
        <v>1627</v>
      </c>
      <c r="E10625" s="277" t="s">
        <v>1636</v>
      </c>
      <c r="F10625" s="279" t="s">
        <v>881</v>
      </c>
    </row>
    <row r="10626" spans="1:6" x14ac:dyDescent="0.3">
      <c r="A10626" s="264" t="str">
        <f t="shared" si="165"/>
        <v>WolvertonMN</v>
      </c>
      <c r="B10626" s="269">
        <v>56594</v>
      </c>
      <c r="C10626" s="270" t="s">
        <v>7155</v>
      </c>
      <c r="D10626" s="270" t="s">
        <v>1627</v>
      </c>
      <c r="E10626" s="277" t="s">
        <v>1659</v>
      </c>
      <c r="F10626" s="279" t="s">
        <v>881</v>
      </c>
    </row>
    <row r="10627" spans="1:6" x14ac:dyDescent="0.3">
      <c r="A10627" s="264" t="str">
        <f t="shared" si="165"/>
        <v>BrimsonMN</v>
      </c>
      <c r="B10627" s="269">
        <v>55602</v>
      </c>
      <c r="C10627" s="270" t="s">
        <v>7156</v>
      </c>
      <c r="D10627" s="270" t="s">
        <v>1627</v>
      </c>
      <c r="E10627" s="277" t="s">
        <v>1635</v>
      </c>
      <c r="F10627" s="279" t="s">
        <v>881</v>
      </c>
    </row>
    <row r="10628" spans="1:6" x14ac:dyDescent="0.3">
      <c r="A10628" s="264" t="str">
        <f t="shared" ref="A10628:A10691" si="166">CONCATENATE(C10628,D10628)</f>
        <v>VermillionMN</v>
      </c>
      <c r="B10628" s="269">
        <v>55085</v>
      </c>
      <c r="C10628" s="270" t="s">
        <v>2185</v>
      </c>
      <c r="D10628" s="270" t="s">
        <v>1627</v>
      </c>
      <c r="E10628" s="277" t="s">
        <v>1651</v>
      </c>
      <c r="F10628" s="279" t="s">
        <v>881</v>
      </c>
    </row>
    <row r="10629" spans="1:6" x14ac:dyDescent="0.3">
      <c r="A10629" s="264" t="str">
        <f t="shared" si="166"/>
        <v>OstranderMN</v>
      </c>
      <c r="B10629" s="269">
        <v>55961</v>
      </c>
      <c r="C10629" s="270" t="s">
        <v>7157</v>
      </c>
      <c r="D10629" s="270" t="s">
        <v>1627</v>
      </c>
      <c r="E10629" s="277" t="s">
        <v>1657</v>
      </c>
      <c r="F10629" s="279" t="s">
        <v>881</v>
      </c>
    </row>
    <row r="10630" spans="1:6" x14ac:dyDescent="0.3">
      <c r="A10630" s="264" t="str">
        <f t="shared" si="166"/>
        <v>CanyonMN</v>
      </c>
      <c r="B10630" s="269">
        <v>55717</v>
      </c>
      <c r="C10630" s="270" t="s">
        <v>3212</v>
      </c>
      <c r="D10630" s="270" t="s">
        <v>1627</v>
      </c>
      <c r="E10630" s="277" t="s">
        <v>1635</v>
      </c>
      <c r="F10630" s="279" t="s">
        <v>881</v>
      </c>
    </row>
    <row r="10631" spans="1:6" x14ac:dyDescent="0.3">
      <c r="A10631" s="264" t="str">
        <f t="shared" si="166"/>
        <v>WalthamMN</v>
      </c>
      <c r="B10631" s="269">
        <v>55982</v>
      </c>
      <c r="C10631" s="270" t="s">
        <v>6066</v>
      </c>
      <c r="D10631" s="270" t="s">
        <v>1627</v>
      </c>
      <c r="E10631" s="277" t="s">
        <v>1632</v>
      </c>
      <c r="F10631" s="279" t="s">
        <v>881</v>
      </c>
    </row>
    <row r="10632" spans="1:6" x14ac:dyDescent="0.3">
      <c r="A10632" s="264" t="str">
        <f t="shared" si="166"/>
        <v>Federal DamMN</v>
      </c>
      <c r="B10632" s="269">
        <v>56641</v>
      </c>
      <c r="C10632" s="270" t="s">
        <v>7158</v>
      </c>
      <c r="D10632" s="270" t="s">
        <v>1627</v>
      </c>
      <c r="E10632" s="277" t="s">
        <v>1634</v>
      </c>
      <c r="F10632" s="279" t="s">
        <v>881</v>
      </c>
    </row>
    <row r="10633" spans="1:6" x14ac:dyDescent="0.3">
      <c r="A10633" s="264" t="str">
        <f t="shared" si="166"/>
        <v>TrailMN</v>
      </c>
      <c r="B10633" s="269">
        <v>56684</v>
      </c>
      <c r="C10633" s="270" t="s">
        <v>7159</v>
      </c>
      <c r="D10633" s="270" t="s">
        <v>1627</v>
      </c>
      <c r="E10633" s="277" t="s">
        <v>1641</v>
      </c>
      <c r="F10633" s="279" t="s">
        <v>881</v>
      </c>
    </row>
    <row r="10634" spans="1:6" x14ac:dyDescent="0.3">
      <c r="A10634" s="264" t="str">
        <f t="shared" si="166"/>
        <v>Squaw LakeMN</v>
      </c>
      <c r="B10634" s="269">
        <v>56681</v>
      </c>
      <c r="C10634" s="270" t="s">
        <v>7160</v>
      </c>
      <c r="D10634" s="270" t="s">
        <v>1627</v>
      </c>
      <c r="E10634" s="277" t="s">
        <v>1642</v>
      </c>
      <c r="F10634" s="279" t="s">
        <v>881</v>
      </c>
    </row>
    <row r="10635" spans="1:6" x14ac:dyDescent="0.3">
      <c r="A10635" s="264" t="str">
        <f t="shared" si="166"/>
        <v>CalumetMN</v>
      </c>
      <c r="B10635" s="269">
        <v>55716</v>
      </c>
      <c r="C10635" s="270" t="s">
        <v>6676</v>
      </c>
      <c r="D10635" s="270" t="s">
        <v>1627</v>
      </c>
      <c r="E10635" s="277" t="s">
        <v>1642</v>
      </c>
      <c r="F10635" s="279" t="s">
        <v>881</v>
      </c>
    </row>
    <row r="10636" spans="1:6" x14ac:dyDescent="0.3">
      <c r="A10636" s="264" t="str">
        <f t="shared" si="166"/>
        <v>LismoreMN</v>
      </c>
      <c r="B10636" s="269">
        <v>56155</v>
      </c>
      <c r="C10636" s="270" t="s">
        <v>7161</v>
      </c>
      <c r="D10636" s="270" t="s">
        <v>1627</v>
      </c>
      <c r="E10636" s="277" t="s">
        <v>1665</v>
      </c>
      <c r="F10636" s="279" t="s">
        <v>881</v>
      </c>
    </row>
    <row r="10637" spans="1:6" x14ac:dyDescent="0.3">
      <c r="A10637" s="264" t="str">
        <f t="shared" si="166"/>
        <v>BigelowMN</v>
      </c>
      <c r="B10637" s="269">
        <v>56117</v>
      </c>
      <c r="C10637" s="270" t="s">
        <v>7162</v>
      </c>
      <c r="D10637" s="270" t="s">
        <v>1627</v>
      </c>
      <c r="E10637" s="277" t="s">
        <v>1665</v>
      </c>
      <c r="F10637" s="279" t="s">
        <v>881</v>
      </c>
    </row>
    <row r="10638" spans="1:6" x14ac:dyDescent="0.3">
      <c r="A10638" s="264" t="str">
        <f t="shared" si="166"/>
        <v>BlufftonMN</v>
      </c>
      <c r="B10638" s="269">
        <v>56518</v>
      </c>
      <c r="C10638" s="270" t="s">
        <v>2130</v>
      </c>
      <c r="D10638" s="270" t="s">
        <v>1627</v>
      </c>
      <c r="E10638" s="277" t="s">
        <v>1639</v>
      </c>
      <c r="F10638" s="279" t="s">
        <v>881</v>
      </c>
    </row>
    <row r="10639" spans="1:6" x14ac:dyDescent="0.3">
      <c r="A10639" s="264" t="str">
        <f t="shared" si="166"/>
        <v>GullyMN</v>
      </c>
      <c r="B10639" s="269">
        <v>56646</v>
      </c>
      <c r="C10639" s="270" t="s">
        <v>7163</v>
      </c>
      <c r="D10639" s="270" t="s">
        <v>1627</v>
      </c>
      <c r="E10639" s="277" t="s">
        <v>1641</v>
      </c>
      <c r="F10639" s="279" t="s">
        <v>881</v>
      </c>
    </row>
    <row r="10640" spans="1:6" x14ac:dyDescent="0.3">
      <c r="A10640" s="264" t="str">
        <f t="shared" si="166"/>
        <v>EuclidMN</v>
      </c>
      <c r="B10640" s="269">
        <v>56722</v>
      </c>
      <c r="C10640" s="270" t="s">
        <v>7164</v>
      </c>
      <c r="D10640" s="270" t="s">
        <v>1627</v>
      </c>
      <c r="E10640" s="277" t="s">
        <v>1641</v>
      </c>
      <c r="F10640" s="279" t="s">
        <v>881</v>
      </c>
    </row>
    <row r="10641" spans="1:6" x14ac:dyDescent="0.3">
      <c r="A10641" s="264" t="str">
        <f t="shared" si="166"/>
        <v>New AuburnMN</v>
      </c>
      <c r="B10641" s="269">
        <v>55366</v>
      </c>
      <c r="C10641" s="270" t="s">
        <v>7165</v>
      </c>
      <c r="D10641" s="270" t="s">
        <v>1627</v>
      </c>
      <c r="E10641" s="277" t="s">
        <v>1651</v>
      </c>
      <c r="F10641" s="279" t="s">
        <v>881</v>
      </c>
    </row>
    <row r="10642" spans="1:6" x14ac:dyDescent="0.3">
      <c r="A10642" s="264" t="str">
        <f t="shared" si="166"/>
        <v>ElizabethMN</v>
      </c>
      <c r="B10642" s="269">
        <v>56533</v>
      </c>
      <c r="C10642" s="270" t="s">
        <v>2019</v>
      </c>
      <c r="D10642" s="270" t="s">
        <v>1627</v>
      </c>
      <c r="E10642" s="277" t="s">
        <v>1639</v>
      </c>
      <c r="F10642" s="279" t="s">
        <v>881</v>
      </c>
    </row>
    <row r="10643" spans="1:6" x14ac:dyDescent="0.3">
      <c r="A10643" s="264" t="str">
        <f t="shared" si="166"/>
        <v>ReadingMN</v>
      </c>
      <c r="B10643" s="269">
        <v>56165</v>
      </c>
      <c r="C10643" s="270" t="s">
        <v>2135</v>
      </c>
      <c r="D10643" s="270" t="s">
        <v>1627</v>
      </c>
      <c r="E10643" s="277" t="s">
        <v>1665</v>
      </c>
      <c r="F10643" s="279" t="s">
        <v>881</v>
      </c>
    </row>
    <row r="10644" spans="1:6" x14ac:dyDescent="0.3">
      <c r="A10644" s="264" t="str">
        <f t="shared" si="166"/>
        <v>FreebornMN</v>
      </c>
      <c r="B10644" s="269">
        <v>56032</v>
      </c>
      <c r="C10644" s="270" t="s">
        <v>7166</v>
      </c>
      <c r="D10644" s="270" t="s">
        <v>1627</v>
      </c>
      <c r="E10644" s="277" t="s">
        <v>1629</v>
      </c>
      <c r="F10644" s="279" t="s">
        <v>881</v>
      </c>
    </row>
    <row r="10645" spans="1:6" x14ac:dyDescent="0.3">
      <c r="A10645" s="264" t="str">
        <f t="shared" si="166"/>
        <v>WarsawMN</v>
      </c>
      <c r="B10645" s="269">
        <v>55087</v>
      </c>
      <c r="C10645" s="270" t="s">
        <v>1402</v>
      </c>
      <c r="D10645" s="270" t="s">
        <v>1627</v>
      </c>
      <c r="E10645" s="277" t="s">
        <v>1638</v>
      </c>
      <c r="F10645" s="279" t="s">
        <v>881</v>
      </c>
    </row>
    <row r="10646" spans="1:6" x14ac:dyDescent="0.3">
      <c r="A10646" s="264" t="str">
        <f t="shared" si="166"/>
        <v>GoodlandMN</v>
      </c>
      <c r="B10646" s="269">
        <v>55742</v>
      </c>
      <c r="C10646" s="270" t="s">
        <v>3941</v>
      </c>
      <c r="D10646" s="270" t="s">
        <v>1627</v>
      </c>
      <c r="E10646" s="277" t="s">
        <v>1642</v>
      </c>
      <c r="F10646" s="279" t="s">
        <v>881</v>
      </c>
    </row>
    <row r="10647" spans="1:6" x14ac:dyDescent="0.3">
      <c r="A10647" s="264" t="str">
        <f t="shared" si="166"/>
        <v>KinneyMN</v>
      </c>
      <c r="B10647" s="269">
        <v>55758</v>
      </c>
      <c r="C10647" s="270" t="s">
        <v>7167</v>
      </c>
      <c r="D10647" s="270" t="s">
        <v>1627</v>
      </c>
      <c r="E10647" s="277" t="s">
        <v>1635</v>
      </c>
      <c r="F10647" s="279" t="s">
        <v>881</v>
      </c>
    </row>
    <row r="10648" spans="1:6" x14ac:dyDescent="0.3">
      <c r="A10648" s="264" t="str">
        <f t="shared" si="166"/>
        <v>MendotaMN</v>
      </c>
      <c r="B10648" s="269">
        <v>55150</v>
      </c>
      <c r="C10648" s="270" t="s">
        <v>2864</v>
      </c>
      <c r="D10648" s="270" t="s">
        <v>1627</v>
      </c>
      <c r="E10648" s="277" t="s">
        <v>1651</v>
      </c>
      <c r="F10648" s="279" t="s">
        <v>881</v>
      </c>
    </row>
    <row r="10649" spans="1:6" x14ac:dyDescent="0.3">
      <c r="A10649" s="264" t="str">
        <f t="shared" si="166"/>
        <v>Saint MartinMN</v>
      </c>
      <c r="B10649" s="269">
        <v>56376</v>
      </c>
      <c r="C10649" s="270" t="s">
        <v>7168</v>
      </c>
      <c r="D10649" s="270" t="s">
        <v>1627</v>
      </c>
      <c r="E10649" s="277" t="s">
        <v>1658</v>
      </c>
      <c r="F10649" s="279" t="s">
        <v>881</v>
      </c>
    </row>
    <row r="10650" spans="1:6" x14ac:dyDescent="0.3">
      <c r="A10650" s="264" t="str">
        <f t="shared" si="166"/>
        <v>Crane LakeMN</v>
      </c>
      <c r="B10650" s="269">
        <v>55725</v>
      </c>
      <c r="C10650" s="270" t="s">
        <v>7169</v>
      </c>
      <c r="D10650" s="270" t="s">
        <v>1627</v>
      </c>
      <c r="E10650" s="277" t="s">
        <v>1635</v>
      </c>
      <c r="F10650" s="279" t="s">
        <v>881</v>
      </c>
    </row>
    <row r="10651" spans="1:6" x14ac:dyDescent="0.3">
      <c r="A10651" s="264" t="str">
        <f t="shared" si="166"/>
        <v>FreeportMN</v>
      </c>
      <c r="B10651" s="269">
        <v>56356</v>
      </c>
      <c r="C10651" s="270" t="s">
        <v>1313</v>
      </c>
      <c r="D10651" s="270" t="s">
        <v>1627</v>
      </c>
      <c r="E10651" s="277" t="s">
        <v>1658</v>
      </c>
      <c r="F10651" s="279" t="s">
        <v>881</v>
      </c>
    </row>
    <row r="10652" spans="1:6" x14ac:dyDescent="0.3">
      <c r="A10652" s="264" t="str">
        <f t="shared" si="166"/>
        <v>TaconiteMN</v>
      </c>
      <c r="B10652" s="269">
        <v>55786</v>
      </c>
      <c r="C10652" s="270" t="s">
        <v>7170</v>
      </c>
      <c r="D10652" s="270" t="s">
        <v>1627</v>
      </c>
      <c r="E10652" s="277" t="s">
        <v>1642</v>
      </c>
      <c r="F10652" s="279" t="s">
        <v>881</v>
      </c>
    </row>
    <row r="10653" spans="1:6" x14ac:dyDescent="0.3">
      <c r="A10653" s="264" t="str">
        <f t="shared" si="166"/>
        <v>SargeantMN</v>
      </c>
      <c r="B10653" s="269">
        <v>55973</v>
      </c>
      <c r="C10653" s="270" t="s">
        <v>7171</v>
      </c>
      <c r="D10653" s="270" t="s">
        <v>1627</v>
      </c>
      <c r="E10653" s="277" t="s">
        <v>1632</v>
      </c>
      <c r="F10653" s="279" t="s">
        <v>881</v>
      </c>
    </row>
    <row r="10654" spans="1:6" x14ac:dyDescent="0.3">
      <c r="A10654" s="264" t="str">
        <f t="shared" si="166"/>
        <v>GeorgetownMN</v>
      </c>
      <c r="B10654" s="269">
        <v>56546</v>
      </c>
      <c r="C10654" s="270" t="s">
        <v>2162</v>
      </c>
      <c r="D10654" s="270" t="s">
        <v>1627</v>
      </c>
      <c r="E10654" s="277" t="s">
        <v>1637</v>
      </c>
      <c r="F10654" s="279" t="s">
        <v>881</v>
      </c>
    </row>
    <row r="10655" spans="1:6" x14ac:dyDescent="0.3">
      <c r="A10655" s="264" t="str">
        <f t="shared" si="166"/>
        <v>BarnumMN</v>
      </c>
      <c r="B10655" s="269">
        <v>55780</v>
      </c>
      <c r="C10655" s="270" t="s">
        <v>4505</v>
      </c>
      <c r="D10655" s="270" t="s">
        <v>1627</v>
      </c>
      <c r="E10655" s="277" t="s">
        <v>1635</v>
      </c>
      <c r="F10655" s="279" t="s">
        <v>881</v>
      </c>
    </row>
    <row r="10656" spans="1:6" x14ac:dyDescent="0.3">
      <c r="A10656" s="264" t="str">
        <f t="shared" si="166"/>
        <v>KentMN</v>
      </c>
      <c r="B10656" s="269">
        <v>56553</v>
      </c>
      <c r="C10656" s="270" t="s">
        <v>3533</v>
      </c>
      <c r="D10656" s="270" t="s">
        <v>1627</v>
      </c>
      <c r="E10656" s="277" t="s">
        <v>1659</v>
      </c>
      <c r="F10656" s="279" t="s">
        <v>881</v>
      </c>
    </row>
    <row r="10657" spans="1:6" x14ac:dyDescent="0.3">
      <c r="A10657" s="264" t="str">
        <f t="shared" si="166"/>
        <v>FoxhomeMN</v>
      </c>
      <c r="B10657" s="269">
        <v>56543</v>
      </c>
      <c r="C10657" s="270" t="s">
        <v>7172</v>
      </c>
      <c r="D10657" s="270" t="s">
        <v>1627</v>
      </c>
      <c r="E10657" s="277" t="s">
        <v>1659</v>
      </c>
      <c r="F10657" s="279" t="s">
        <v>881</v>
      </c>
    </row>
    <row r="10658" spans="1:6" x14ac:dyDescent="0.3">
      <c r="A10658" s="264" t="str">
        <f t="shared" si="166"/>
        <v>PenningtonMN</v>
      </c>
      <c r="B10658" s="269">
        <v>56663</v>
      </c>
      <c r="C10658" s="270" t="s">
        <v>7173</v>
      </c>
      <c r="D10658" s="270" t="s">
        <v>1627</v>
      </c>
      <c r="E10658" s="277" t="s">
        <v>1633</v>
      </c>
      <c r="F10658" s="279" t="s">
        <v>881</v>
      </c>
    </row>
    <row r="10659" spans="1:6" x14ac:dyDescent="0.3">
      <c r="A10659" s="264" t="str">
        <f t="shared" si="166"/>
        <v>LeotaMN</v>
      </c>
      <c r="B10659" s="269">
        <v>56153</v>
      </c>
      <c r="C10659" s="270" t="s">
        <v>7174</v>
      </c>
      <c r="D10659" s="270" t="s">
        <v>1627</v>
      </c>
      <c r="E10659" s="277" t="s">
        <v>1665</v>
      </c>
      <c r="F10659" s="279" t="s">
        <v>881</v>
      </c>
    </row>
    <row r="10660" spans="1:6" x14ac:dyDescent="0.3">
      <c r="A10660" s="264" t="str">
        <f t="shared" si="166"/>
        <v>TalmoonMN</v>
      </c>
      <c r="B10660" s="269">
        <v>56637</v>
      </c>
      <c r="C10660" s="270" t="s">
        <v>7175</v>
      </c>
      <c r="D10660" s="270" t="s">
        <v>1627</v>
      </c>
      <c r="E10660" s="277" t="s">
        <v>1642</v>
      </c>
      <c r="F10660" s="279" t="s">
        <v>881</v>
      </c>
    </row>
    <row r="10661" spans="1:6" x14ac:dyDescent="0.3">
      <c r="A10661" s="264" t="str">
        <f t="shared" si="166"/>
        <v>BeltramiMN</v>
      </c>
      <c r="B10661" s="269">
        <v>56517</v>
      </c>
      <c r="C10661" s="270" t="s">
        <v>7176</v>
      </c>
      <c r="D10661" s="270" t="s">
        <v>1627</v>
      </c>
      <c r="E10661" s="277" t="s">
        <v>1641</v>
      </c>
      <c r="F10661" s="279" t="s">
        <v>881</v>
      </c>
    </row>
    <row r="10662" spans="1:6" x14ac:dyDescent="0.3">
      <c r="A10662" s="264" t="str">
        <f t="shared" si="166"/>
        <v>ElktonMN</v>
      </c>
      <c r="B10662" s="269">
        <v>55933</v>
      </c>
      <c r="C10662" s="270" t="s">
        <v>3884</v>
      </c>
      <c r="D10662" s="270" t="s">
        <v>1627</v>
      </c>
      <c r="E10662" s="277" t="s">
        <v>1632</v>
      </c>
      <c r="F10662" s="279" t="s">
        <v>881</v>
      </c>
    </row>
    <row r="10663" spans="1:6" x14ac:dyDescent="0.3">
      <c r="A10663" s="264" t="str">
        <f t="shared" si="166"/>
        <v>ElrosaMN</v>
      </c>
      <c r="B10663" s="269">
        <v>56325</v>
      </c>
      <c r="C10663" s="270" t="s">
        <v>7177</v>
      </c>
      <c r="D10663" s="270" t="s">
        <v>1627</v>
      </c>
      <c r="E10663" s="277" t="s">
        <v>1658</v>
      </c>
      <c r="F10663" s="279" t="s">
        <v>881</v>
      </c>
    </row>
    <row r="10664" spans="1:6" x14ac:dyDescent="0.3">
      <c r="A10664" s="264" t="str">
        <f t="shared" si="166"/>
        <v>Twin LakesMN</v>
      </c>
      <c r="B10664" s="269">
        <v>56089</v>
      </c>
      <c r="C10664" s="270" t="s">
        <v>7178</v>
      </c>
      <c r="D10664" s="270" t="s">
        <v>1627</v>
      </c>
      <c r="E10664" s="277" t="s">
        <v>1629</v>
      </c>
      <c r="F10664" s="279" t="s">
        <v>881</v>
      </c>
    </row>
    <row r="10665" spans="1:6" x14ac:dyDescent="0.3">
      <c r="A10665" s="264" t="str">
        <f t="shared" si="166"/>
        <v>GreenwaldMN</v>
      </c>
      <c r="B10665" s="269">
        <v>56335</v>
      </c>
      <c r="C10665" s="270" t="s">
        <v>7179</v>
      </c>
      <c r="D10665" s="270" t="s">
        <v>1627</v>
      </c>
      <c r="E10665" s="277" t="s">
        <v>1658</v>
      </c>
      <c r="F10665" s="279" t="s">
        <v>881</v>
      </c>
    </row>
    <row r="10666" spans="1:6" x14ac:dyDescent="0.3">
      <c r="A10666" s="264" t="str">
        <f t="shared" si="166"/>
        <v>Spring LakeMN</v>
      </c>
      <c r="B10666" s="269">
        <v>56680</v>
      </c>
      <c r="C10666" s="270" t="s">
        <v>6617</v>
      </c>
      <c r="D10666" s="270" t="s">
        <v>1627</v>
      </c>
      <c r="E10666" s="277" t="s">
        <v>1642</v>
      </c>
      <c r="F10666" s="279" t="s">
        <v>881</v>
      </c>
    </row>
    <row r="10667" spans="1:6" x14ac:dyDescent="0.3">
      <c r="A10667" s="264" t="str">
        <f t="shared" si="166"/>
        <v>LansingMN</v>
      </c>
      <c r="B10667" s="269">
        <v>55950</v>
      </c>
      <c r="C10667" s="270" t="s">
        <v>4706</v>
      </c>
      <c r="D10667" s="270" t="s">
        <v>1627</v>
      </c>
      <c r="E10667" s="277" t="s">
        <v>1632</v>
      </c>
      <c r="F10667" s="279" t="s">
        <v>881</v>
      </c>
    </row>
    <row r="10668" spans="1:6" x14ac:dyDescent="0.3">
      <c r="A10668" s="264" t="str">
        <f t="shared" si="166"/>
        <v>PeaseMN</v>
      </c>
      <c r="B10668" s="269">
        <v>56363</v>
      </c>
      <c r="C10668" s="270" t="s">
        <v>7180</v>
      </c>
      <c r="D10668" s="270" t="s">
        <v>1627</v>
      </c>
      <c r="E10668" s="277" t="s">
        <v>1651</v>
      </c>
      <c r="F10668" s="279" t="s">
        <v>881</v>
      </c>
    </row>
    <row r="10669" spans="1:6" x14ac:dyDescent="0.3">
      <c r="A10669" s="264" t="str">
        <f t="shared" si="166"/>
        <v>NielsvilleMN</v>
      </c>
      <c r="B10669" s="269">
        <v>56568</v>
      </c>
      <c r="C10669" s="270" t="s">
        <v>7181</v>
      </c>
      <c r="D10669" s="270" t="s">
        <v>1627</v>
      </c>
      <c r="E10669" s="277" t="s">
        <v>1641</v>
      </c>
      <c r="F10669" s="279" t="s">
        <v>881</v>
      </c>
    </row>
    <row r="10670" spans="1:6" x14ac:dyDescent="0.3">
      <c r="A10670" s="264" t="str">
        <f t="shared" si="166"/>
        <v>Reads LandingMN</v>
      </c>
      <c r="B10670" s="269">
        <v>55968</v>
      </c>
      <c r="C10670" s="270" t="s">
        <v>7182</v>
      </c>
      <c r="D10670" s="270" t="s">
        <v>1627</v>
      </c>
      <c r="E10670" s="277" t="s">
        <v>1657</v>
      </c>
      <c r="F10670" s="279" t="s">
        <v>881</v>
      </c>
    </row>
    <row r="10671" spans="1:6" x14ac:dyDescent="0.3">
      <c r="A10671" s="264" t="str">
        <f t="shared" si="166"/>
        <v>TaopiMN</v>
      </c>
      <c r="B10671" s="269">
        <v>55977</v>
      </c>
      <c r="C10671" s="270" t="s">
        <v>7183</v>
      </c>
      <c r="D10671" s="270" t="s">
        <v>1627</v>
      </c>
      <c r="E10671" s="277" t="s">
        <v>1632</v>
      </c>
      <c r="F10671" s="279" t="s">
        <v>881</v>
      </c>
    </row>
    <row r="10672" spans="1:6" x14ac:dyDescent="0.3">
      <c r="A10672" s="264" t="str">
        <f t="shared" si="166"/>
        <v>WirtMN</v>
      </c>
      <c r="B10672" s="269">
        <v>56688</v>
      </c>
      <c r="C10672" s="270" t="s">
        <v>7184</v>
      </c>
      <c r="D10672" s="270" t="s">
        <v>1627</v>
      </c>
      <c r="E10672" s="277" t="s">
        <v>1642</v>
      </c>
      <c r="F10672" s="279" t="s">
        <v>881</v>
      </c>
    </row>
    <row r="10673" spans="1:6" x14ac:dyDescent="0.3">
      <c r="A10673" s="264" t="str">
        <f t="shared" si="166"/>
        <v>KelliherMN</v>
      </c>
      <c r="B10673" s="269">
        <v>56685</v>
      </c>
      <c r="C10673" s="270" t="s">
        <v>7116</v>
      </c>
      <c r="D10673" s="270" t="s">
        <v>1627</v>
      </c>
      <c r="E10673" s="277" t="s">
        <v>1633</v>
      </c>
      <c r="F10673" s="279" t="s">
        <v>881</v>
      </c>
    </row>
    <row r="10674" spans="1:6" x14ac:dyDescent="0.3">
      <c r="A10674" s="264" t="str">
        <f t="shared" si="166"/>
        <v>RoscoeMN</v>
      </c>
      <c r="B10674" s="269">
        <v>56371</v>
      </c>
      <c r="C10674" s="270" t="s">
        <v>4745</v>
      </c>
      <c r="D10674" s="270" t="s">
        <v>1627</v>
      </c>
      <c r="E10674" s="277" t="s">
        <v>1658</v>
      </c>
      <c r="F10674" s="279" t="s">
        <v>881</v>
      </c>
    </row>
    <row r="10675" spans="1:6" x14ac:dyDescent="0.3">
      <c r="A10675" s="264" t="str">
        <f t="shared" si="166"/>
        <v>MaxMN</v>
      </c>
      <c r="B10675" s="269">
        <v>56659</v>
      </c>
      <c r="C10675" s="270" t="s">
        <v>743</v>
      </c>
      <c r="D10675" s="270" t="s">
        <v>1627</v>
      </c>
      <c r="E10675" s="277" t="s">
        <v>1642</v>
      </c>
      <c r="F10675" s="279" t="s">
        <v>881</v>
      </c>
    </row>
    <row r="10676" spans="1:6" x14ac:dyDescent="0.3">
      <c r="A10676" s="264" t="str">
        <f t="shared" si="166"/>
        <v>Swan RiverMN</v>
      </c>
      <c r="B10676" s="269">
        <v>55784</v>
      </c>
      <c r="C10676" s="270" t="s">
        <v>7185</v>
      </c>
      <c r="D10676" s="270" t="s">
        <v>1627</v>
      </c>
      <c r="E10676" s="277" t="s">
        <v>1642</v>
      </c>
      <c r="F10676" s="279" t="s">
        <v>881</v>
      </c>
    </row>
    <row r="10677" spans="1:6" x14ac:dyDescent="0.3">
      <c r="A10677" s="264" t="str">
        <f t="shared" si="166"/>
        <v>BockMN</v>
      </c>
      <c r="B10677" s="269">
        <v>56313</v>
      </c>
      <c r="C10677" s="270" t="s">
        <v>7186</v>
      </c>
      <c r="D10677" s="270" t="s">
        <v>1627</v>
      </c>
      <c r="E10677" s="277" t="s">
        <v>1651</v>
      </c>
      <c r="F10677" s="279" t="s">
        <v>881</v>
      </c>
    </row>
    <row r="10678" spans="1:6" x14ac:dyDescent="0.3">
      <c r="A10678" s="264" t="str">
        <f t="shared" si="166"/>
        <v>CongerMN</v>
      </c>
      <c r="B10678" s="269">
        <v>56020</v>
      </c>
      <c r="C10678" s="270" t="s">
        <v>7187</v>
      </c>
      <c r="D10678" s="270" t="s">
        <v>1627</v>
      </c>
      <c r="E10678" s="277" t="s">
        <v>1629</v>
      </c>
      <c r="F10678" s="279" t="s">
        <v>881</v>
      </c>
    </row>
    <row r="10679" spans="1:6" x14ac:dyDescent="0.3">
      <c r="A10679" s="264" t="str">
        <f t="shared" si="166"/>
        <v>ComstockMN</v>
      </c>
      <c r="B10679" s="269">
        <v>56525</v>
      </c>
      <c r="C10679" s="270" t="s">
        <v>6608</v>
      </c>
      <c r="D10679" s="270" t="s">
        <v>1627</v>
      </c>
      <c r="E10679" s="277" t="s">
        <v>1637</v>
      </c>
      <c r="F10679" s="279" t="s">
        <v>881</v>
      </c>
    </row>
    <row r="10680" spans="1:6" x14ac:dyDescent="0.3">
      <c r="A10680" s="264" t="str">
        <f t="shared" si="166"/>
        <v>HopeMN</v>
      </c>
      <c r="B10680" s="269">
        <v>56046</v>
      </c>
      <c r="C10680" s="270" t="s">
        <v>970</v>
      </c>
      <c r="D10680" s="270" t="s">
        <v>1627</v>
      </c>
      <c r="E10680" s="277" t="s">
        <v>1654</v>
      </c>
      <c r="F10680" s="279" t="s">
        <v>881</v>
      </c>
    </row>
    <row r="10681" spans="1:6" x14ac:dyDescent="0.3">
      <c r="A10681" s="264" t="str">
        <f t="shared" si="166"/>
        <v>CambridgeMN</v>
      </c>
      <c r="B10681" s="269">
        <v>55029</v>
      </c>
      <c r="C10681" s="270" t="s">
        <v>1547</v>
      </c>
      <c r="D10681" s="270" t="s">
        <v>1627</v>
      </c>
      <c r="E10681" s="277" t="s">
        <v>1651</v>
      </c>
      <c r="F10681" s="279" t="s">
        <v>881</v>
      </c>
    </row>
    <row r="10682" spans="1:6" x14ac:dyDescent="0.3">
      <c r="A10682" s="264" t="str">
        <f t="shared" si="166"/>
        <v>NashuaMN</v>
      </c>
      <c r="B10682" s="269">
        <v>56565</v>
      </c>
      <c r="C10682" s="270" t="s">
        <v>7188</v>
      </c>
      <c r="D10682" s="270" t="s">
        <v>1627</v>
      </c>
      <c r="E10682" s="277" t="s">
        <v>1659</v>
      </c>
      <c r="F10682" s="279" t="s">
        <v>881</v>
      </c>
    </row>
    <row r="10683" spans="1:6" x14ac:dyDescent="0.3">
      <c r="A10683" s="264" t="str">
        <f t="shared" si="166"/>
        <v>AdrianMN</v>
      </c>
      <c r="B10683" s="269">
        <v>56146</v>
      </c>
      <c r="C10683" s="270" t="s">
        <v>1568</v>
      </c>
      <c r="D10683" s="270" t="s">
        <v>1627</v>
      </c>
      <c r="E10683" s="277" t="s">
        <v>1665</v>
      </c>
      <c r="F10683" s="279" t="s">
        <v>881</v>
      </c>
    </row>
    <row r="10684" spans="1:6" x14ac:dyDescent="0.3">
      <c r="A10684" s="264" t="str">
        <f t="shared" si="166"/>
        <v>FarwellMN</v>
      </c>
      <c r="B10684" s="269">
        <v>56341</v>
      </c>
      <c r="C10684" s="270" t="s">
        <v>7113</v>
      </c>
      <c r="D10684" s="270" t="s">
        <v>1627</v>
      </c>
      <c r="E10684" s="277" t="s">
        <v>1359</v>
      </c>
      <c r="F10684" s="279" t="s">
        <v>881</v>
      </c>
    </row>
    <row r="10685" spans="1:6" x14ac:dyDescent="0.3">
      <c r="A10685" s="264" t="str">
        <f t="shared" si="166"/>
        <v>New UlmMN</v>
      </c>
      <c r="B10685" s="269">
        <v>56030</v>
      </c>
      <c r="C10685" s="270" t="s">
        <v>1653</v>
      </c>
      <c r="D10685" s="270" t="s">
        <v>1627</v>
      </c>
      <c r="E10685" s="277" t="s">
        <v>1653</v>
      </c>
      <c r="F10685" s="279" t="s">
        <v>881</v>
      </c>
    </row>
    <row r="10686" spans="1:6" x14ac:dyDescent="0.3">
      <c r="A10686" s="264" t="str">
        <f t="shared" si="166"/>
        <v>North Saint PaulMN</v>
      </c>
      <c r="B10686" s="269">
        <v>55144</v>
      </c>
      <c r="C10686" s="270" t="s">
        <v>7189</v>
      </c>
      <c r="D10686" s="270" t="s">
        <v>1627</v>
      </c>
      <c r="E10686" s="277" t="s">
        <v>1651</v>
      </c>
      <c r="F10686" s="279" t="s">
        <v>881</v>
      </c>
    </row>
    <row r="10687" spans="1:6" x14ac:dyDescent="0.3">
      <c r="A10687" s="264" t="str">
        <f t="shared" si="166"/>
        <v>North Saint PaulMN</v>
      </c>
      <c r="B10687" s="269">
        <v>55144</v>
      </c>
      <c r="C10687" s="270" t="s">
        <v>7189</v>
      </c>
      <c r="D10687" s="270" t="s">
        <v>1627</v>
      </c>
      <c r="E10687" s="277" t="s">
        <v>1651</v>
      </c>
      <c r="F10687" s="279" t="s">
        <v>881</v>
      </c>
    </row>
    <row r="10688" spans="1:6" x14ac:dyDescent="0.3">
      <c r="A10688" s="264" t="str">
        <f t="shared" si="166"/>
        <v>Saint PetersMO</v>
      </c>
      <c r="B10688" s="269">
        <v>63376</v>
      </c>
      <c r="C10688" s="270" t="s">
        <v>7190</v>
      </c>
      <c r="D10688" s="270" t="s">
        <v>1666</v>
      </c>
      <c r="E10688" s="277" t="s">
        <v>1339</v>
      </c>
      <c r="F10688" s="279" t="s">
        <v>881</v>
      </c>
    </row>
    <row r="10689" spans="1:6" x14ac:dyDescent="0.3">
      <c r="A10689" s="264" t="str">
        <f t="shared" si="166"/>
        <v>SpringfieldMO</v>
      </c>
      <c r="B10689" s="269">
        <v>65807</v>
      </c>
      <c r="C10689" s="270" t="s">
        <v>1337</v>
      </c>
      <c r="D10689" s="270" t="s">
        <v>1666</v>
      </c>
      <c r="E10689" s="277" t="s">
        <v>1337</v>
      </c>
      <c r="F10689" s="279" t="s">
        <v>881</v>
      </c>
    </row>
    <row r="10690" spans="1:6" x14ac:dyDescent="0.3">
      <c r="A10690" s="264" t="str">
        <f t="shared" si="166"/>
        <v>ColumbiaMO</v>
      </c>
      <c r="B10690" s="269">
        <v>65203</v>
      </c>
      <c r="C10690" s="270" t="s">
        <v>1487</v>
      </c>
      <c r="D10690" s="270" t="s">
        <v>1666</v>
      </c>
      <c r="E10690" s="277" t="s">
        <v>1487</v>
      </c>
      <c r="F10690" s="279" t="s">
        <v>881</v>
      </c>
    </row>
    <row r="10691" spans="1:6" x14ac:dyDescent="0.3">
      <c r="A10691" s="264" t="str">
        <f t="shared" si="166"/>
        <v>AfftonMO</v>
      </c>
      <c r="B10691" s="269">
        <v>63123</v>
      </c>
      <c r="C10691" s="270" t="s">
        <v>7191</v>
      </c>
      <c r="D10691" s="270" t="s">
        <v>1666</v>
      </c>
      <c r="E10691" s="277" t="s">
        <v>1339</v>
      </c>
      <c r="F10691" s="279" t="s">
        <v>881</v>
      </c>
    </row>
    <row r="10692" spans="1:6" x14ac:dyDescent="0.3">
      <c r="A10692" s="264" t="str">
        <f t="shared" ref="A10692:A10755" si="167">CONCATENATE(C10692,D10692)</f>
        <v>BallwinMO</v>
      </c>
      <c r="B10692" s="269">
        <v>63021</v>
      </c>
      <c r="C10692" s="270" t="s">
        <v>7192</v>
      </c>
      <c r="D10692" s="270" t="s">
        <v>1666</v>
      </c>
      <c r="E10692" s="277" t="s">
        <v>1339</v>
      </c>
      <c r="F10692" s="279" t="s">
        <v>881</v>
      </c>
    </row>
    <row r="10693" spans="1:6" x14ac:dyDescent="0.3">
      <c r="A10693" s="264" t="str">
        <f t="shared" si="167"/>
        <v>OakvilleMO</v>
      </c>
      <c r="B10693" s="269">
        <v>63129</v>
      </c>
      <c r="C10693" s="270" t="s">
        <v>7193</v>
      </c>
      <c r="D10693" s="270" t="s">
        <v>1666</v>
      </c>
      <c r="E10693" s="277" t="s">
        <v>1339</v>
      </c>
      <c r="F10693" s="279" t="s">
        <v>881</v>
      </c>
    </row>
    <row r="10694" spans="1:6" x14ac:dyDescent="0.3">
      <c r="A10694" s="264" t="str">
        <f t="shared" si="167"/>
        <v>Saint CharlesMO</v>
      </c>
      <c r="B10694" s="269">
        <v>63301</v>
      </c>
      <c r="C10694" s="270" t="s">
        <v>4355</v>
      </c>
      <c r="D10694" s="270" t="s">
        <v>1666</v>
      </c>
      <c r="E10694" s="277" t="s">
        <v>1339</v>
      </c>
      <c r="F10694" s="279" t="s">
        <v>881</v>
      </c>
    </row>
    <row r="10695" spans="1:6" x14ac:dyDescent="0.3">
      <c r="A10695" s="264" t="str">
        <f t="shared" si="167"/>
        <v>O FallonMO</v>
      </c>
      <c r="B10695" s="269">
        <v>63366</v>
      </c>
      <c r="C10695" s="270" t="s">
        <v>4682</v>
      </c>
      <c r="D10695" s="270" t="s">
        <v>1666</v>
      </c>
      <c r="E10695" s="277" t="s">
        <v>1339</v>
      </c>
      <c r="F10695" s="279" t="s">
        <v>881</v>
      </c>
    </row>
    <row r="10696" spans="1:6" x14ac:dyDescent="0.3">
      <c r="A10696" s="264" t="str">
        <f t="shared" si="167"/>
        <v>ColumbiaMO</v>
      </c>
      <c r="B10696" s="269">
        <v>65202</v>
      </c>
      <c r="C10696" s="270" t="s">
        <v>1487</v>
      </c>
      <c r="D10696" s="270" t="s">
        <v>1666</v>
      </c>
      <c r="E10696" s="277" t="s">
        <v>1487</v>
      </c>
      <c r="F10696" s="279" t="s">
        <v>881</v>
      </c>
    </row>
    <row r="10697" spans="1:6" x14ac:dyDescent="0.3">
      <c r="A10697" s="264" t="str">
        <f t="shared" si="167"/>
        <v>Saint CharlesMO</v>
      </c>
      <c r="B10697" s="269">
        <v>63303</v>
      </c>
      <c r="C10697" s="270" t="s">
        <v>4355</v>
      </c>
      <c r="D10697" s="270" t="s">
        <v>1666</v>
      </c>
      <c r="E10697" s="277" t="s">
        <v>1339</v>
      </c>
      <c r="F10697" s="279" t="s">
        <v>881</v>
      </c>
    </row>
    <row r="10698" spans="1:6" x14ac:dyDescent="0.3">
      <c r="A10698" s="264" t="str">
        <f t="shared" si="167"/>
        <v>Saint LouisMO</v>
      </c>
      <c r="B10698" s="269">
        <v>63116</v>
      </c>
      <c r="C10698" s="270" t="s">
        <v>6698</v>
      </c>
      <c r="D10698" s="270" t="s">
        <v>1666</v>
      </c>
      <c r="E10698" s="277" t="s">
        <v>1339</v>
      </c>
      <c r="F10698" s="279" t="s">
        <v>881</v>
      </c>
    </row>
    <row r="10699" spans="1:6" x14ac:dyDescent="0.3">
      <c r="A10699" s="264" t="str">
        <f t="shared" si="167"/>
        <v>SpringfieldMO</v>
      </c>
      <c r="B10699" s="269">
        <v>65802</v>
      </c>
      <c r="C10699" s="270" t="s">
        <v>1337</v>
      </c>
      <c r="D10699" s="270" t="s">
        <v>1666</v>
      </c>
      <c r="E10699" s="277" t="s">
        <v>1337</v>
      </c>
      <c r="F10699" s="279" t="s">
        <v>881</v>
      </c>
    </row>
    <row r="10700" spans="1:6" x14ac:dyDescent="0.3">
      <c r="A10700" s="264" t="str">
        <f t="shared" si="167"/>
        <v>FlorissantMO</v>
      </c>
      <c r="B10700" s="269">
        <v>63031</v>
      </c>
      <c r="C10700" s="270" t="s">
        <v>3312</v>
      </c>
      <c r="D10700" s="270" t="s">
        <v>1666</v>
      </c>
      <c r="E10700" s="277" t="s">
        <v>1339</v>
      </c>
      <c r="F10700" s="279" t="s">
        <v>881</v>
      </c>
    </row>
    <row r="10701" spans="1:6" x14ac:dyDescent="0.3">
      <c r="A10701" s="264" t="str">
        <f t="shared" si="167"/>
        <v>SpringfieldMO</v>
      </c>
      <c r="B10701" s="269">
        <v>65804</v>
      </c>
      <c r="C10701" s="270" t="s">
        <v>1337</v>
      </c>
      <c r="D10701" s="270" t="s">
        <v>1666</v>
      </c>
      <c r="E10701" s="277" t="s">
        <v>1337</v>
      </c>
      <c r="F10701" s="279" t="s">
        <v>881</v>
      </c>
    </row>
    <row r="10702" spans="1:6" x14ac:dyDescent="0.3">
      <c r="A10702" s="264" t="str">
        <f t="shared" si="167"/>
        <v>GladstoneMO</v>
      </c>
      <c r="B10702" s="269">
        <v>64118</v>
      </c>
      <c r="C10702" s="270" t="s">
        <v>5120</v>
      </c>
      <c r="D10702" s="270" t="s">
        <v>1666</v>
      </c>
      <c r="E10702" s="277" t="s">
        <v>1426</v>
      </c>
      <c r="F10702" s="279" t="s">
        <v>881</v>
      </c>
    </row>
    <row r="10703" spans="1:6" x14ac:dyDescent="0.3">
      <c r="A10703" s="264" t="str">
        <f t="shared" si="167"/>
        <v>JenningsMO</v>
      </c>
      <c r="B10703" s="269">
        <v>63136</v>
      </c>
      <c r="C10703" s="270" t="s">
        <v>1509</v>
      </c>
      <c r="D10703" s="270" t="s">
        <v>1666</v>
      </c>
      <c r="E10703" s="277" t="s">
        <v>1339</v>
      </c>
      <c r="F10703" s="279" t="s">
        <v>881</v>
      </c>
    </row>
    <row r="10704" spans="1:6" x14ac:dyDescent="0.3">
      <c r="A10704" s="264" t="str">
        <f t="shared" si="167"/>
        <v>ColumbiaMO</v>
      </c>
      <c r="B10704" s="269">
        <v>65201</v>
      </c>
      <c r="C10704" s="270" t="s">
        <v>1487</v>
      </c>
      <c r="D10704" s="270" t="s">
        <v>1666</v>
      </c>
      <c r="E10704" s="277" t="s">
        <v>1487</v>
      </c>
      <c r="F10704" s="279" t="s">
        <v>881</v>
      </c>
    </row>
    <row r="10705" spans="1:6" x14ac:dyDescent="0.3">
      <c r="A10705" s="264" t="str">
        <f t="shared" si="167"/>
        <v>SpringfieldMO</v>
      </c>
      <c r="B10705" s="269">
        <v>65803</v>
      </c>
      <c r="C10705" s="270" t="s">
        <v>1337</v>
      </c>
      <c r="D10705" s="270" t="s">
        <v>1666</v>
      </c>
      <c r="E10705" s="277" t="s">
        <v>1337</v>
      </c>
      <c r="F10705" s="279" t="s">
        <v>881</v>
      </c>
    </row>
    <row r="10706" spans="1:6" x14ac:dyDescent="0.3">
      <c r="A10706" s="264" t="str">
        <f t="shared" si="167"/>
        <v>FlorissantMO</v>
      </c>
      <c r="B10706" s="269">
        <v>63033</v>
      </c>
      <c r="C10706" s="270" t="s">
        <v>3312</v>
      </c>
      <c r="D10706" s="270" t="s">
        <v>1666</v>
      </c>
      <c r="E10706" s="277" t="s">
        <v>1339</v>
      </c>
      <c r="F10706" s="279" t="s">
        <v>881</v>
      </c>
    </row>
    <row r="10707" spans="1:6" x14ac:dyDescent="0.3">
      <c r="A10707" s="264" t="str">
        <f t="shared" si="167"/>
        <v>ChesterfieldMO</v>
      </c>
      <c r="B10707" s="269">
        <v>63017</v>
      </c>
      <c r="C10707" s="270" t="s">
        <v>5183</v>
      </c>
      <c r="D10707" s="270" t="s">
        <v>1666</v>
      </c>
      <c r="E10707" s="277" t="s">
        <v>1339</v>
      </c>
      <c r="F10707" s="279" t="s">
        <v>881</v>
      </c>
    </row>
    <row r="10708" spans="1:6" x14ac:dyDescent="0.3">
      <c r="A10708" s="264" t="str">
        <f t="shared" si="167"/>
        <v>FentonMO</v>
      </c>
      <c r="B10708" s="269">
        <v>63026</v>
      </c>
      <c r="C10708" s="270" t="s">
        <v>5216</v>
      </c>
      <c r="D10708" s="270" t="s">
        <v>1666</v>
      </c>
      <c r="E10708" s="277" t="s">
        <v>1339</v>
      </c>
      <c r="F10708" s="279" t="s">
        <v>881</v>
      </c>
    </row>
    <row r="10709" spans="1:6" x14ac:dyDescent="0.3">
      <c r="A10709" s="264" t="str">
        <f t="shared" si="167"/>
        <v>KirkwoodMO</v>
      </c>
      <c r="B10709" s="269">
        <v>63122</v>
      </c>
      <c r="C10709" s="270" t="s">
        <v>7194</v>
      </c>
      <c r="D10709" s="270" t="s">
        <v>1666</v>
      </c>
      <c r="E10709" s="277" t="s">
        <v>1339</v>
      </c>
      <c r="F10709" s="279" t="s">
        <v>881</v>
      </c>
    </row>
    <row r="10710" spans="1:6" x14ac:dyDescent="0.3">
      <c r="A10710" s="264" t="str">
        <f t="shared" si="167"/>
        <v>Jefferson CityMO</v>
      </c>
      <c r="B10710" s="269">
        <v>65109</v>
      </c>
      <c r="C10710" s="270" t="s">
        <v>1677</v>
      </c>
      <c r="D10710" s="270" t="s">
        <v>1666</v>
      </c>
      <c r="E10710" s="277" t="s">
        <v>1677</v>
      </c>
      <c r="F10710" s="279" t="s">
        <v>881</v>
      </c>
    </row>
    <row r="10711" spans="1:6" x14ac:dyDescent="0.3">
      <c r="A10711" s="264" t="str">
        <f t="shared" si="167"/>
        <v>O FallonMO</v>
      </c>
      <c r="B10711" s="269">
        <v>63368</v>
      </c>
      <c r="C10711" s="270" t="s">
        <v>4682</v>
      </c>
      <c r="D10711" s="270" t="s">
        <v>1666</v>
      </c>
      <c r="E10711" s="277" t="s">
        <v>1339</v>
      </c>
      <c r="F10711" s="279" t="s">
        <v>881</v>
      </c>
    </row>
    <row r="10712" spans="1:6" x14ac:dyDescent="0.3">
      <c r="A10712" s="264" t="str">
        <f t="shared" si="167"/>
        <v>WentzvilleMO</v>
      </c>
      <c r="B10712" s="269">
        <v>63385</v>
      </c>
      <c r="C10712" s="270" t="s">
        <v>7195</v>
      </c>
      <c r="D10712" s="270" t="s">
        <v>1666</v>
      </c>
      <c r="E10712" s="277" t="s">
        <v>1339</v>
      </c>
      <c r="F10712" s="279" t="s">
        <v>881</v>
      </c>
    </row>
    <row r="10713" spans="1:6" x14ac:dyDescent="0.3">
      <c r="A10713" s="264" t="str">
        <f t="shared" si="167"/>
        <v>IndependenceMO</v>
      </c>
      <c r="B10713" s="269">
        <v>64055</v>
      </c>
      <c r="C10713" s="270" t="s">
        <v>5550</v>
      </c>
      <c r="D10713" s="270" t="s">
        <v>1666</v>
      </c>
      <c r="E10713" s="277" t="s">
        <v>1426</v>
      </c>
      <c r="F10713" s="279" t="s">
        <v>881</v>
      </c>
    </row>
    <row r="10714" spans="1:6" x14ac:dyDescent="0.3">
      <c r="A10714" s="264" t="str">
        <f t="shared" si="167"/>
        <v>Cape GirardeauMO</v>
      </c>
      <c r="B10714" s="269">
        <v>63701</v>
      </c>
      <c r="C10714" s="270" t="s">
        <v>1670</v>
      </c>
      <c r="D10714" s="270" t="s">
        <v>1666</v>
      </c>
      <c r="E10714" s="277" t="s">
        <v>1670</v>
      </c>
      <c r="F10714" s="279" t="s">
        <v>881</v>
      </c>
    </row>
    <row r="10715" spans="1:6" x14ac:dyDescent="0.3">
      <c r="A10715" s="264" t="str">
        <f t="shared" si="167"/>
        <v>JoplinMO</v>
      </c>
      <c r="B10715" s="269">
        <v>64804</v>
      </c>
      <c r="C10715" s="270" t="s">
        <v>1678</v>
      </c>
      <c r="D10715" s="270" t="s">
        <v>1666</v>
      </c>
      <c r="E10715" s="277" t="s">
        <v>1678</v>
      </c>
      <c r="F10715" s="279" t="s">
        <v>881</v>
      </c>
    </row>
    <row r="10716" spans="1:6" x14ac:dyDescent="0.3">
      <c r="A10716" s="264" t="str">
        <f t="shared" si="167"/>
        <v>RaytownMO</v>
      </c>
      <c r="B10716" s="269">
        <v>64133</v>
      </c>
      <c r="C10716" s="270" t="s">
        <v>7196</v>
      </c>
      <c r="D10716" s="270" t="s">
        <v>1666</v>
      </c>
      <c r="E10716" s="277" t="s">
        <v>1426</v>
      </c>
      <c r="F10716" s="279" t="s">
        <v>881</v>
      </c>
    </row>
    <row r="10717" spans="1:6" x14ac:dyDescent="0.3">
      <c r="A10717" s="264" t="str">
        <f t="shared" si="167"/>
        <v>OverlandMO</v>
      </c>
      <c r="B10717" s="269">
        <v>63114</v>
      </c>
      <c r="C10717" s="270" t="s">
        <v>7197</v>
      </c>
      <c r="D10717" s="270" t="s">
        <v>1666</v>
      </c>
      <c r="E10717" s="277" t="s">
        <v>1339</v>
      </c>
      <c r="F10717" s="279" t="s">
        <v>881</v>
      </c>
    </row>
    <row r="10718" spans="1:6" x14ac:dyDescent="0.3">
      <c r="A10718" s="264" t="str">
        <f t="shared" si="167"/>
        <v>Weldon SpringMO</v>
      </c>
      <c r="B10718" s="269">
        <v>63304</v>
      </c>
      <c r="C10718" s="270" t="s">
        <v>7198</v>
      </c>
      <c r="D10718" s="270" t="s">
        <v>1666</v>
      </c>
      <c r="E10718" s="277" t="s">
        <v>1339</v>
      </c>
      <c r="F10718" s="279" t="s">
        <v>881</v>
      </c>
    </row>
    <row r="10719" spans="1:6" x14ac:dyDescent="0.3">
      <c r="A10719" s="264" t="str">
        <f t="shared" si="167"/>
        <v>Creve CoeurMO</v>
      </c>
      <c r="B10719" s="269">
        <v>63146</v>
      </c>
      <c r="C10719" s="270" t="s">
        <v>4867</v>
      </c>
      <c r="D10719" s="270" t="s">
        <v>1666</v>
      </c>
      <c r="E10719" s="277" t="s">
        <v>1339</v>
      </c>
      <c r="F10719" s="279" t="s">
        <v>881</v>
      </c>
    </row>
    <row r="10720" spans="1:6" x14ac:dyDescent="0.3">
      <c r="A10720" s="264" t="str">
        <f t="shared" si="167"/>
        <v>Webster GrovesMO</v>
      </c>
      <c r="B10720" s="269">
        <v>63119</v>
      </c>
      <c r="C10720" s="270" t="s">
        <v>7199</v>
      </c>
      <c r="D10720" s="270" t="s">
        <v>1666</v>
      </c>
      <c r="E10720" s="277" t="s">
        <v>1339</v>
      </c>
      <c r="F10720" s="279" t="s">
        <v>881</v>
      </c>
    </row>
    <row r="10721" spans="1:6" x14ac:dyDescent="0.3">
      <c r="A10721" s="264" t="str">
        <f t="shared" si="167"/>
        <v>Poplar BluffMO</v>
      </c>
      <c r="B10721" s="269">
        <v>63901</v>
      </c>
      <c r="C10721" s="270" t="s">
        <v>1689</v>
      </c>
      <c r="D10721" s="270" t="s">
        <v>1666</v>
      </c>
      <c r="E10721" s="277" t="s">
        <v>1689</v>
      </c>
      <c r="F10721" s="279" t="s">
        <v>881</v>
      </c>
    </row>
    <row r="10722" spans="1:6" x14ac:dyDescent="0.3">
      <c r="A10722" s="264" t="str">
        <f t="shared" si="167"/>
        <v>ArnoldMO</v>
      </c>
      <c r="B10722" s="269">
        <v>63010</v>
      </c>
      <c r="C10722" s="270" t="s">
        <v>6295</v>
      </c>
      <c r="D10722" s="270" t="s">
        <v>1666</v>
      </c>
      <c r="E10722" s="277" t="s">
        <v>1339</v>
      </c>
      <c r="F10722" s="279" t="s">
        <v>881</v>
      </c>
    </row>
    <row r="10723" spans="1:6" x14ac:dyDescent="0.3">
      <c r="A10723" s="264" t="str">
        <f t="shared" si="167"/>
        <v>BallwinMO</v>
      </c>
      <c r="B10723" s="269">
        <v>63011</v>
      </c>
      <c r="C10723" s="270" t="s">
        <v>7192</v>
      </c>
      <c r="D10723" s="270" t="s">
        <v>1666</v>
      </c>
      <c r="E10723" s="277" t="s">
        <v>1339</v>
      </c>
      <c r="F10723" s="279" t="s">
        <v>881</v>
      </c>
    </row>
    <row r="10724" spans="1:6" x14ac:dyDescent="0.3">
      <c r="A10724" s="264" t="str">
        <f t="shared" si="167"/>
        <v>LemayMO</v>
      </c>
      <c r="B10724" s="269">
        <v>63125</v>
      </c>
      <c r="C10724" s="270" t="s">
        <v>7200</v>
      </c>
      <c r="D10724" s="270" t="s">
        <v>1666</v>
      </c>
      <c r="E10724" s="277" t="s">
        <v>1339</v>
      </c>
      <c r="F10724" s="279" t="s">
        <v>881</v>
      </c>
    </row>
    <row r="10725" spans="1:6" x14ac:dyDescent="0.3">
      <c r="A10725" s="264" t="str">
        <f t="shared" si="167"/>
        <v>Saint LouisMO</v>
      </c>
      <c r="B10725" s="269">
        <v>63109</v>
      </c>
      <c r="C10725" s="270" t="s">
        <v>6698</v>
      </c>
      <c r="D10725" s="270" t="s">
        <v>1666</v>
      </c>
      <c r="E10725" s="277" t="s">
        <v>1339</v>
      </c>
      <c r="F10725" s="279" t="s">
        <v>881</v>
      </c>
    </row>
    <row r="10726" spans="1:6" x14ac:dyDescent="0.3">
      <c r="A10726" s="264" t="str">
        <f t="shared" si="167"/>
        <v>SedaliaMO</v>
      </c>
      <c r="B10726" s="269">
        <v>65301</v>
      </c>
      <c r="C10726" s="270" t="s">
        <v>1693</v>
      </c>
      <c r="D10726" s="270" t="s">
        <v>1666</v>
      </c>
      <c r="E10726" s="277" t="s">
        <v>1693</v>
      </c>
      <c r="F10726" s="279" t="s">
        <v>881</v>
      </c>
    </row>
    <row r="10727" spans="1:6" x14ac:dyDescent="0.3">
      <c r="A10727" s="264" t="str">
        <f t="shared" si="167"/>
        <v>LibertyMO</v>
      </c>
      <c r="B10727" s="269">
        <v>64068</v>
      </c>
      <c r="C10727" s="270" t="s">
        <v>4959</v>
      </c>
      <c r="D10727" s="270" t="s">
        <v>1666</v>
      </c>
      <c r="E10727" s="277" t="s">
        <v>1426</v>
      </c>
      <c r="F10727" s="279" t="s">
        <v>881</v>
      </c>
    </row>
    <row r="10728" spans="1:6" x14ac:dyDescent="0.3">
      <c r="A10728" s="264" t="str">
        <f t="shared" si="167"/>
        <v>NixaMO</v>
      </c>
      <c r="B10728" s="269">
        <v>65714</v>
      </c>
      <c r="C10728" s="270" t="s">
        <v>7201</v>
      </c>
      <c r="D10728" s="270" t="s">
        <v>1666</v>
      </c>
      <c r="E10728" s="277" t="s">
        <v>1337</v>
      </c>
      <c r="F10728" s="279" t="s">
        <v>881</v>
      </c>
    </row>
    <row r="10729" spans="1:6" x14ac:dyDescent="0.3">
      <c r="A10729" s="264" t="str">
        <f t="shared" si="167"/>
        <v>University CityMO</v>
      </c>
      <c r="B10729" s="269">
        <v>63130</v>
      </c>
      <c r="C10729" s="270" t="s">
        <v>7202</v>
      </c>
      <c r="D10729" s="270" t="s">
        <v>1666</v>
      </c>
      <c r="E10729" s="277" t="s">
        <v>1339</v>
      </c>
      <c r="F10729" s="279" t="s">
        <v>881</v>
      </c>
    </row>
    <row r="10730" spans="1:6" x14ac:dyDescent="0.3">
      <c r="A10730" s="264" t="str">
        <f t="shared" si="167"/>
        <v>RollaMO</v>
      </c>
      <c r="B10730" s="269">
        <v>65401</v>
      </c>
      <c r="C10730" s="270" t="s">
        <v>1692</v>
      </c>
      <c r="D10730" s="270" t="s">
        <v>1666</v>
      </c>
      <c r="E10730" s="277" t="s">
        <v>1692</v>
      </c>
      <c r="F10730" s="279" t="s">
        <v>881</v>
      </c>
    </row>
    <row r="10731" spans="1:6" x14ac:dyDescent="0.3">
      <c r="A10731" s="264" t="str">
        <f t="shared" si="167"/>
        <v>Saint LouisMO</v>
      </c>
      <c r="B10731" s="269">
        <v>63108</v>
      </c>
      <c r="C10731" s="270" t="s">
        <v>6698</v>
      </c>
      <c r="D10731" s="270" t="s">
        <v>1666</v>
      </c>
      <c r="E10731" s="277" t="s">
        <v>1339</v>
      </c>
      <c r="F10731" s="279" t="s">
        <v>881</v>
      </c>
    </row>
    <row r="10732" spans="1:6" x14ac:dyDescent="0.3">
      <c r="A10732" s="264" t="str">
        <f t="shared" si="167"/>
        <v>Kansas CityMO</v>
      </c>
      <c r="B10732" s="269">
        <v>64119</v>
      </c>
      <c r="C10732" s="270" t="s">
        <v>1426</v>
      </c>
      <c r="D10732" s="270" t="s">
        <v>1666</v>
      </c>
      <c r="E10732" s="277" t="s">
        <v>1426</v>
      </c>
      <c r="F10732" s="279" t="s">
        <v>881</v>
      </c>
    </row>
    <row r="10733" spans="1:6" x14ac:dyDescent="0.3">
      <c r="A10733" s="264" t="str">
        <f t="shared" si="167"/>
        <v>LebanonMO</v>
      </c>
      <c r="B10733" s="269">
        <v>65536</v>
      </c>
      <c r="C10733" s="270" t="s">
        <v>1684</v>
      </c>
      <c r="D10733" s="270" t="s">
        <v>1666</v>
      </c>
      <c r="E10733" s="277" t="s">
        <v>1684</v>
      </c>
      <c r="F10733" s="279" t="s">
        <v>881</v>
      </c>
    </row>
    <row r="10734" spans="1:6" x14ac:dyDescent="0.3">
      <c r="A10734" s="264" t="str">
        <f t="shared" si="167"/>
        <v>ConcordMO</v>
      </c>
      <c r="B10734" s="269">
        <v>63128</v>
      </c>
      <c r="C10734" s="270" t="s">
        <v>1820</v>
      </c>
      <c r="D10734" s="270" t="s">
        <v>1666</v>
      </c>
      <c r="E10734" s="277" t="s">
        <v>1339</v>
      </c>
      <c r="F10734" s="279" t="s">
        <v>881</v>
      </c>
    </row>
    <row r="10735" spans="1:6" x14ac:dyDescent="0.3">
      <c r="A10735" s="264" t="str">
        <f t="shared" si="167"/>
        <v>OzarkMO</v>
      </c>
      <c r="B10735" s="269">
        <v>65721</v>
      </c>
      <c r="C10735" s="270" t="s">
        <v>943</v>
      </c>
      <c r="D10735" s="270" t="s">
        <v>1666</v>
      </c>
      <c r="E10735" s="277" t="s">
        <v>1337</v>
      </c>
      <c r="F10735" s="279" t="s">
        <v>881</v>
      </c>
    </row>
    <row r="10736" spans="1:6" x14ac:dyDescent="0.3">
      <c r="A10736" s="264" t="str">
        <f t="shared" si="167"/>
        <v>Kansas CityMO</v>
      </c>
      <c r="B10736" s="269">
        <v>64114</v>
      </c>
      <c r="C10736" s="270" t="s">
        <v>1426</v>
      </c>
      <c r="D10736" s="270" t="s">
        <v>1666</v>
      </c>
      <c r="E10736" s="277" t="s">
        <v>1426</v>
      </c>
      <c r="F10736" s="279" t="s">
        <v>881</v>
      </c>
    </row>
    <row r="10737" spans="1:6" x14ac:dyDescent="0.3">
      <c r="A10737" s="264" t="str">
        <f t="shared" si="167"/>
        <v>Blue SpringsMO</v>
      </c>
      <c r="B10737" s="269">
        <v>64015</v>
      </c>
      <c r="C10737" s="270" t="s">
        <v>1604</v>
      </c>
      <c r="D10737" s="270" t="s">
        <v>1666</v>
      </c>
      <c r="E10737" s="277" t="s">
        <v>1426</v>
      </c>
      <c r="F10737" s="279" t="s">
        <v>881</v>
      </c>
    </row>
    <row r="10738" spans="1:6" x14ac:dyDescent="0.3">
      <c r="A10738" s="264" t="str">
        <f t="shared" si="167"/>
        <v>Kansas CityMO</v>
      </c>
      <c r="B10738" s="269">
        <v>64151</v>
      </c>
      <c r="C10738" s="270" t="s">
        <v>1426</v>
      </c>
      <c r="D10738" s="270" t="s">
        <v>1666</v>
      </c>
      <c r="E10738" s="277" t="s">
        <v>1426</v>
      </c>
      <c r="F10738" s="279" t="s">
        <v>881</v>
      </c>
    </row>
    <row r="10739" spans="1:6" x14ac:dyDescent="0.3">
      <c r="A10739" s="264" t="str">
        <f t="shared" si="167"/>
        <v>Saint LouisMO</v>
      </c>
      <c r="B10739" s="269">
        <v>63139</v>
      </c>
      <c r="C10739" s="270" t="s">
        <v>6698</v>
      </c>
      <c r="D10739" s="270" t="s">
        <v>1666</v>
      </c>
      <c r="E10739" s="277" t="s">
        <v>1339</v>
      </c>
      <c r="F10739" s="279" t="s">
        <v>881</v>
      </c>
    </row>
    <row r="10740" spans="1:6" x14ac:dyDescent="0.3">
      <c r="A10740" s="264" t="str">
        <f t="shared" si="167"/>
        <v>BransonMO</v>
      </c>
      <c r="B10740" s="269">
        <v>65616</v>
      </c>
      <c r="C10740" s="270" t="s">
        <v>1668</v>
      </c>
      <c r="D10740" s="270" t="s">
        <v>1666</v>
      </c>
      <c r="E10740" s="277" t="s">
        <v>1668</v>
      </c>
      <c r="F10740" s="279" t="s">
        <v>881</v>
      </c>
    </row>
    <row r="10741" spans="1:6" x14ac:dyDescent="0.3">
      <c r="A10741" s="264" t="str">
        <f t="shared" si="167"/>
        <v>Jefferson CityMO</v>
      </c>
      <c r="B10741" s="269">
        <v>65101</v>
      </c>
      <c r="C10741" s="270" t="s">
        <v>1677</v>
      </c>
      <c r="D10741" s="270" t="s">
        <v>1666</v>
      </c>
      <c r="E10741" s="277" t="s">
        <v>1677</v>
      </c>
      <c r="F10741" s="279" t="s">
        <v>881</v>
      </c>
    </row>
    <row r="10742" spans="1:6" x14ac:dyDescent="0.3">
      <c r="A10742" s="264" t="str">
        <f t="shared" si="167"/>
        <v>WarrensburgMO</v>
      </c>
      <c r="B10742" s="269">
        <v>64093</v>
      </c>
      <c r="C10742" s="270" t="s">
        <v>1696</v>
      </c>
      <c r="D10742" s="270" t="s">
        <v>1666</v>
      </c>
      <c r="E10742" s="277" t="s">
        <v>1696</v>
      </c>
      <c r="F10742" s="279" t="s">
        <v>881</v>
      </c>
    </row>
    <row r="10743" spans="1:6" x14ac:dyDescent="0.3">
      <c r="A10743" s="264" t="str">
        <f t="shared" si="167"/>
        <v>BeltonMO</v>
      </c>
      <c r="B10743" s="269">
        <v>64012</v>
      </c>
      <c r="C10743" s="270" t="s">
        <v>5796</v>
      </c>
      <c r="D10743" s="270" t="s">
        <v>1666</v>
      </c>
      <c r="E10743" s="277" t="s">
        <v>1426</v>
      </c>
      <c r="F10743" s="279" t="s">
        <v>881</v>
      </c>
    </row>
    <row r="10744" spans="1:6" x14ac:dyDescent="0.3">
      <c r="A10744" s="264" t="str">
        <f t="shared" si="167"/>
        <v>NorthwoodsMO</v>
      </c>
      <c r="B10744" s="269">
        <v>63121</v>
      </c>
      <c r="C10744" s="270" t="s">
        <v>7203</v>
      </c>
      <c r="D10744" s="270" t="s">
        <v>1666</v>
      </c>
      <c r="E10744" s="277" t="s">
        <v>1339</v>
      </c>
      <c r="F10744" s="279" t="s">
        <v>881</v>
      </c>
    </row>
    <row r="10745" spans="1:6" x14ac:dyDescent="0.3">
      <c r="A10745" s="264" t="str">
        <f t="shared" si="167"/>
        <v>Saint LouisMO</v>
      </c>
      <c r="B10745" s="269">
        <v>63118</v>
      </c>
      <c r="C10745" s="270" t="s">
        <v>6698</v>
      </c>
      <c r="D10745" s="270" t="s">
        <v>1666</v>
      </c>
      <c r="E10745" s="277" t="s">
        <v>1339</v>
      </c>
      <c r="F10745" s="279" t="s">
        <v>881</v>
      </c>
    </row>
    <row r="10746" spans="1:6" x14ac:dyDescent="0.3">
      <c r="A10746" s="264" t="str">
        <f t="shared" si="167"/>
        <v>Kansas CityMO</v>
      </c>
      <c r="B10746" s="269">
        <v>64111</v>
      </c>
      <c r="C10746" s="270" t="s">
        <v>1426</v>
      </c>
      <c r="D10746" s="270" t="s">
        <v>1666</v>
      </c>
      <c r="E10746" s="277" t="s">
        <v>1426</v>
      </c>
      <c r="F10746" s="279" t="s">
        <v>881</v>
      </c>
    </row>
    <row r="10747" spans="1:6" x14ac:dyDescent="0.3">
      <c r="A10747" s="264" t="str">
        <f t="shared" si="167"/>
        <v>FestusMO</v>
      </c>
      <c r="B10747" s="269">
        <v>63028</v>
      </c>
      <c r="C10747" s="270" t="s">
        <v>7204</v>
      </c>
      <c r="D10747" s="270" t="s">
        <v>1666</v>
      </c>
      <c r="E10747" s="277" t="s">
        <v>1339</v>
      </c>
      <c r="F10747" s="279" t="s">
        <v>881</v>
      </c>
    </row>
    <row r="10748" spans="1:6" x14ac:dyDescent="0.3">
      <c r="A10748" s="264" t="str">
        <f t="shared" si="167"/>
        <v>JacksonMO</v>
      </c>
      <c r="B10748" s="269">
        <v>63755</v>
      </c>
      <c r="C10748" s="270" t="s">
        <v>1273</v>
      </c>
      <c r="D10748" s="270" t="s">
        <v>1666</v>
      </c>
      <c r="E10748" s="277" t="s">
        <v>1670</v>
      </c>
      <c r="F10748" s="279" t="s">
        <v>881</v>
      </c>
    </row>
    <row r="10749" spans="1:6" x14ac:dyDescent="0.3">
      <c r="A10749" s="264" t="str">
        <f t="shared" si="167"/>
        <v>ParkvilleMO</v>
      </c>
      <c r="B10749" s="269">
        <v>64152</v>
      </c>
      <c r="C10749" s="270" t="s">
        <v>6242</v>
      </c>
      <c r="D10749" s="270" t="s">
        <v>1666</v>
      </c>
      <c r="E10749" s="277" t="s">
        <v>1426</v>
      </c>
      <c r="F10749" s="279" t="s">
        <v>881</v>
      </c>
    </row>
    <row r="10750" spans="1:6" x14ac:dyDescent="0.3">
      <c r="A10750" s="264" t="str">
        <f t="shared" si="167"/>
        <v>FarmingtonMO</v>
      </c>
      <c r="B10750" s="269">
        <v>63640</v>
      </c>
      <c r="C10750" s="270" t="s">
        <v>1673</v>
      </c>
      <c r="D10750" s="270" t="s">
        <v>1666</v>
      </c>
      <c r="E10750" s="277" t="s">
        <v>1673</v>
      </c>
      <c r="F10750" s="279" t="s">
        <v>881</v>
      </c>
    </row>
    <row r="10751" spans="1:6" x14ac:dyDescent="0.3">
      <c r="A10751" s="264" t="str">
        <f t="shared" si="167"/>
        <v>GrandviewMO</v>
      </c>
      <c r="B10751" s="269">
        <v>64030</v>
      </c>
      <c r="C10751" s="270" t="s">
        <v>7205</v>
      </c>
      <c r="D10751" s="270" t="s">
        <v>1666</v>
      </c>
      <c r="E10751" s="277" t="s">
        <v>1426</v>
      </c>
      <c r="F10751" s="279" t="s">
        <v>881</v>
      </c>
    </row>
    <row r="10752" spans="1:6" x14ac:dyDescent="0.3">
      <c r="A10752" s="264" t="str">
        <f t="shared" si="167"/>
        <v>RaytownMO</v>
      </c>
      <c r="B10752" s="269">
        <v>64138</v>
      </c>
      <c r="C10752" s="270" t="s">
        <v>7196</v>
      </c>
      <c r="D10752" s="270" t="s">
        <v>1666</v>
      </c>
      <c r="E10752" s="277" t="s">
        <v>1426</v>
      </c>
      <c r="F10752" s="279" t="s">
        <v>881</v>
      </c>
    </row>
    <row r="10753" spans="1:6" x14ac:dyDescent="0.3">
      <c r="A10753" s="264" t="str">
        <f t="shared" si="167"/>
        <v>West PlainsMO</v>
      </c>
      <c r="B10753" s="269">
        <v>65775</v>
      </c>
      <c r="C10753" s="270" t="s">
        <v>1697</v>
      </c>
      <c r="D10753" s="270" t="s">
        <v>1666</v>
      </c>
      <c r="E10753" s="277" t="s">
        <v>1697</v>
      </c>
      <c r="F10753" s="279" t="s">
        <v>881</v>
      </c>
    </row>
    <row r="10754" spans="1:6" x14ac:dyDescent="0.3">
      <c r="A10754" s="264" t="str">
        <f t="shared" si="167"/>
        <v>ImperialMO</v>
      </c>
      <c r="B10754" s="269">
        <v>63052</v>
      </c>
      <c r="C10754" s="270" t="s">
        <v>2774</v>
      </c>
      <c r="D10754" s="270" t="s">
        <v>1666</v>
      </c>
      <c r="E10754" s="277" t="s">
        <v>1339</v>
      </c>
      <c r="F10754" s="279" t="s">
        <v>881</v>
      </c>
    </row>
    <row r="10755" spans="1:6" x14ac:dyDescent="0.3">
      <c r="A10755" s="264" t="str">
        <f t="shared" si="167"/>
        <v>Kansas CityMO</v>
      </c>
      <c r="B10755" s="269">
        <v>64155</v>
      </c>
      <c r="C10755" s="270" t="s">
        <v>1426</v>
      </c>
      <c r="D10755" s="270" t="s">
        <v>1666</v>
      </c>
      <c r="E10755" s="277" t="s">
        <v>1426</v>
      </c>
      <c r="F10755" s="279" t="s">
        <v>881</v>
      </c>
    </row>
    <row r="10756" spans="1:6" x14ac:dyDescent="0.3">
      <c r="A10756" s="264" t="str">
        <f t="shared" ref="A10756:A10819" si="168">CONCATENATE(C10756,D10756)</f>
        <v>SikestonMO</v>
      </c>
      <c r="B10756" s="269">
        <v>63801</v>
      </c>
      <c r="C10756" s="270" t="s">
        <v>1695</v>
      </c>
      <c r="D10756" s="270" t="s">
        <v>1666</v>
      </c>
      <c r="E10756" s="277" t="s">
        <v>1695</v>
      </c>
      <c r="F10756" s="279" t="s">
        <v>881</v>
      </c>
    </row>
    <row r="10757" spans="1:6" x14ac:dyDescent="0.3">
      <c r="A10757" s="264" t="str">
        <f t="shared" si="168"/>
        <v>Kansas CityMO</v>
      </c>
      <c r="B10757" s="269">
        <v>64131</v>
      </c>
      <c r="C10757" s="270" t="s">
        <v>1426</v>
      </c>
      <c r="D10757" s="270" t="s">
        <v>1666</v>
      </c>
      <c r="E10757" s="277" t="s">
        <v>1426</v>
      </c>
      <c r="F10757" s="279" t="s">
        <v>881</v>
      </c>
    </row>
    <row r="10758" spans="1:6" x14ac:dyDescent="0.3">
      <c r="A10758" s="264" t="str">
        <f t="shared" si="168"/>
        <v>NeoshoMO</v>
      </c>
      <c r="B10758" s="269">
        <v>64850</v>
      </c>
      <c r="C10758" s="270" t="s">
        <v>7206</v>
      </c>
      <c r="D10758" s="270" t="s">
        <v>1666</v>
      </c>
      <c r="E10758" s="277" t="s">
        <v>1678</v>
      </c>
      <c r="F10758" s="279" t="s">
        <v>881</v>
      </c>
    </row>
    <row r="10759" spans="1:6" x14ac:dyDescent="0.3">
      <c r="A10759" s="264" t="str">
        <f t="shared" si="168"/>
        <v>Blue SpringsMO</v>
      </c>
      <c r="B10759" s="269">
        <v>64014</v>
      </c>
      <c r="C10759" s="270" t="s">
        <v>1604</v>
      </c>
      <c r="D10759" s="270" t="s">
        <v>1666</v>
      </c>
      <c r="E10759" s="277" t="s">
        <v>1426</v>
      </c>
      <c r="F10759" s="279" t="s">
        <v>881</v>
      </c>
    </row>
    <row r="10760" spans="1:6" x14ac:dyDescent="0.3">
      <c r="A10760" s="264" t="str">
        <f t="shared" si="168"/>
        <v>Saint LouisMO</v>
      </c>
      <c r="B10760" s="269">
        <v>63112</v>
      </c>
      <c r="C10760" s="270" t="s">
        <v>6698</v>
      </c>
      <c r="D10760" s="270" t="s">
        <v>1666</v>
      </c>
      <c r="E10760" s="277" t="s">
        <v>1339</v>
      </c>
      <c r="F10760" s="279" t="s">
        <v>881</v>
      </c>
    </row>
    <row r="10761" spans="1:6" x14ac:dyDescent="0.3">
      <c r="A10761" s="264" t="str">
        <f t="shared" si="168"/>
        <v>Lake Saint LouisMO</v>
      </c>
      <c r="B10761" s="269">
        <v>63367</v>
      </c>
      <c r="C10761" s="270" t="s">
        <v>7207</v>
      </c>
      <c r="D10761" s="270" t="s">
        <v>1666</v>
      </c>
      <c r="E10761" s="277" t="s">
        <v>1339</v>
      </c>
      <c r="F10761" s="279" t="s">
        <v>881</v>
      </c>
    </row>
    <row r="10762" spans="1:6" x14ac:dyDescent="0.3">
      <c r="A10762" s="264" t="str">
        <f t="shared" si="168"/>
        <v>Saint LouisMO</v>
      </c>
      <c r="B10762" s="269">
        <v>63104</v>
      </c>
      <c r="C10762" s="270" t="s">
        <v>6698</v>
      </c>
      <c r="D10762" s="270" t="s">
        <v>1666</v>
      </c>
      <c r="E10762" s="277" t="s">
        <v>1339</v>
      </c>
      <c r="F10762" s="279" t="s">
        <v>881</v>
      </c>
    </row>
    <row r="10763" spans="1:6" x14ac:dyDescent="0.3">
      <c r="A10763" s="264" t="str">
        <f t="shared" si="168"/>
        <v>TroyMO</v>
      </c>
      <c r="B10763" s="269">
        <v>63379</v>
      </c>
      <c r="C10763" s="270" t="s">
        <v>949</v>
      </c>
      <c r="D10763" s="270" t="s">
        <v>1666</v>
      </c>
      <c r="E10763" s="277" t="s">
        <v>1339</v>
      </c>
      <c r="F10763" s="279" t="s">
        <v>881</v>
      </c>
    </row>
    <row r="10764" spans="1:6" x14ac:dyDescent="0.3">
      <c r="A10764" s="264" t="str">
        <f t="shared" si="168"/>
        <v>Lees SummitMO</v>
      </c>
      <c r="B10764" s="269">
        <v>64081</v>
      </c>
      <c r="C10764" s="270" t="s">
        <v>7208</v>
      </c>
      <c r="D10764" s="270" t="s">
        <v>1666</v>
      </c>
      <c r="E10764" s="277" t="s">
        <v>1426</v>
      </c>
      <c r="F10764" s="279" t="s">
        <v>881</v>
      </c>
    </row>
    <row r="10765" spans="1:6" x14ac:dyDescent="0.3">
      <c r="A10765" s="264" t="str">
        <f t="shared" si="168"/>
        <v>Maryland HeightsMO</v>
      </c>
      <c r="B10765" s="269">
        <v>63043</v>
      </c>
      <c r="C10765" s="270" t="s">
        <v>7209</v>
      </c>
      <c r="D10765" s="270" t="s">
        <v>1666</v>
      </c>
      <c r="E10765" s="277" t="s">
        <v>1339</v>
      </c>
      <c r="F10765" s="279" t="s">
        <v>881</v>
      </c>
    </row>
    <row r="10766" spans="1:6" x14ac:dyDescent="0.3">
      <c r="A10766" s="264" t="str">
        <f t="shared" si="168"/>
        <v>IndependenceMO</v>
      </c>
      <c r="B10766" s="269">
        <v>64052</v>
      </c>
      <c r="C10766" s="270" t="s">
        <v>5550</v>
      </c>
      <c r="D10766" s="270" t="s">
        <v>1666</v>
      </c>
      <c r="E10766" s="277" t="s">
        <v>1426</v>
      </c>
      <c r="F10766" s="279" t="s">
        <v>881</v>
      </c>
    </row>
    <row r="10767" spans="1:6" x14ac:dyDescent="0.3">
      <c r="A10767" s="264" t="str">
        <f t="shared" si="168"/>
        <v>Kansas CityMO</v>
      </c>
      <c r="B10767" s="269">
        <v>64130</v>
      </c>
      <c r="C10767" s="270" t="s">
        <v>1426</v>
      </c>
      <c r="D10767" s="270" t="s">
        <v>1666</v>
      </c>
      <c r="E10767" s="277" t="s">
        <v>1426</v>
      </c>
      <c r="F10767" s="279" t="s">
        <v>881</v>
      </c>
    </row>
    <row r="10768" spans="1:6" x14ac:dyDescent="0.3">
      <c r="A10768" s="264" t="str">
        <f t="shared" si="168"/>
        <v>CarthageMO</v>
      </c>
      <c r="B10768" s="269">
        <v>64836</v>
      </c>
      <c r="C10768" s="270" t="s">
        <v>4891</v>
      </c>
      <c r="D10768" s="270" t="s">
        <v>1666</v>
      </c>
      <c r="E10768" s="277" t="s">
        <v>1678</v>
      </c>
      <c r="F10768" s="279" t="s">
        <v>881</v>
      </c>
    </row>
    <row r="10769" spans="1:6" x14ac:dyDescent="0.3">
      <c r="A10769" s="264" t="str">
        <f t="shared" si="168"/>
        <v>Lees SummitMO</v>
      </c>
      <c r="B10769" s="269">
        <v>64086</v>
      </c>
      <c r="C10769" s="270" t="s">
        <v>7208</v>
      </c>
      <c r="D10769" s="270" t="s">
        <v>1666</v>
      </c>
      <c r="E10769" s="277" t="s">
        <v>1426</v>
      </c>
      <c r="F10769" s="279" t="s">
        <v>881</v>
      </c>
    </row>
    <row r="10770" spans="1:6" x14ac:dyDescent="0.3">
      <c r="A10770" s="264" t="str">
        <f t="shared" si="168"/>
        <v>WashingtonMO</v>
      </c>
      <c r="B10770" s="269">
        <v>63090</v>
      </c>
      <c r="C10770" s="270" t="s">
        <v>1404</v>
      </c>
      <c r="D10770" s="270" t="s">
        <v>1666</v>
      </c>
      <c r="E10770" s="277" t="s">
        <v>1339</v>
      </c>
      <c r="F10770" s="279" t="s">
        <v>881</v>
      </c>
    </row>
    <row r="10771" spans="1:6" x14ac:dyDescent="0.3">
      <c r="A10771" s="264" t="str">
        <f t="shared" si="168"/>
        <v>SpringfieldMO</v>
      </c>
      <c r="B10771" s="269">
        <v>65810</v>
      </c>
      <c r="C10771" s="270" t="s">
        <v>1337</v>
      </c>
      <c r="D10771" s="270" t="s">
        <v>1666</v>
      </c>
      <c r="E10771" s="277" t="s">
        <v>1337</v>
      </c>
      <c r="F10771" s="279" t="s">
        <v>881</v>
      </c>
    </row>
    <row r="10772" spans="1:6" x14ac:dyDescent="0.3">
      <c r="A10772" s="264" t="str">
        <f t="shared" si="168"/>
        <v>RaymoreMO</v>
      </c>
      <c r="B10772" s="269">
        <v>64083</v>
      </c>
      <c r="C10772" s="270" t="s">
        <v>7210</v>
      </c>
      <c r="D10772" s="270" t="s">
        <v>1666</v>
      </c>
      <c r="E10772" s="277" t="s">
        <v>1426</v>
      </c>
      <c r="F10772" s="279" t="s">
        <v>881</v>
      </c>
    </row>
    <row r="10773" spans="1:6" x14ac:dyDescent="0.3">
      <c r="A10773" s="264" t="str">
        <f t="shared" si="168"/>
        <v>HannibalMO</v>
      </c>
      <c r="B10773" s="269">
        <v>63401</v>
      </c>
      <c r="C10773" s="270" t="s">
        <v>1676</v>
      </c>
      <c r="D10773" s="270" t="s">
        <v>1666</v>
      </c>
      <c r="E10773" s="277" t="s">
        <v>1676</v>
      </c>
      <c r="F10773" s="279" t="s">
        <v>881</v>
      </c>
    </row>
    <row r="10774" spans="1:6" x14ac:dyDescent="0.3">
      <c r="A10774" s="264" t="str">
        <f t="shared" si="168"/>
        <v>IndependenceMO</v>
      </c>
      <c r="B10774" s="269">
        <v>64050</v>
      </c>
      <c r="C10774" s="270" t="s">
        <v>5550</v>
      </c>
      <c r="D10774" s="270" t="s">
        <v>1666</v>
      </c>
      <c r="E10774" s="277" t="s">
        <v>1426</v>
      </c>
      <c r="F10774" s="279" t="s">
        <v>881</v>
      </c>
    </row>
    <row r="10775" spans="1:6" x14ac:dyDescent="0.3">
      <c r="A10775" s="264" t="str">
        <f t="shared" si="168"/>
        <v>Creve CoeurMO</v>
      </c>
      <c r="B10775" s="269">
        <v>63141</v>
      </c>
      <c r="C10775" s="270" t="s">
        <v>4867</v>
      </c>
      <c r="D10775" s="270" t="s">
        <v>1666</v>
      </c>
      <c r="E10775" s="277" t="s">
        <v>1339</v>
      </c>
      <c r="F10775" s="279" t="s">
        <v>881</v>
      </c>
    </row>
    <row r="10776" spans="1:6" x14ac:dyDescent="0.3">
      <c r="A10776" s="264" t="str">
        <f t="shared" si="168"/>
        <v>Saint JosephMO</v>
      </c>
      <c r="B10776" s="269">
        <v>64506</v>
      </c>
      <c r="C10776" s="270" t="s">
        <v>4862</v>
      </c>
      <c r="D10776" s="270" t="s">
        <v>1666</v>
      </c>
      <c r="E10776" s="277" t="s">
        <v>1443</v>
      </c>
      <c r="F10776" s="279" t="s">
        <v>881</v>
      </c>
    </row>
    <row r="10777" spans="1:6" x14ac:dyDescent="0.3">
      <c r="A10777" s="264" t="str">
        <f t="shared" si="168"/>
        <v>KirksvilleMO</v>
      </c>
      <c r="B10777" s="269">
        <v>63501</v>
      </c>
      <c r="C10777" s="270" t="s">
        <v>1682</v>
      </c>
      <c r="D10777" s="270" t="s">
        <v>1666</v>
      </c>
      <c r="E10777" s="277" t="s">
        <v>1682</v>
      </c>
      <c r="F10777" s="279" t="s">
        <v>881</v>
      </c>
    </row>
    <row r="10778" spans="1:6" x14ac:dyDescent="0.3">
      <c r="A10778" s="264" t="str">
        <f t="shared" si="168"/>
        <v>HazelwoodMO</v>
      </c>
      <c r="B10778" s="269">
        <v>63042</v>
      </c>
      <c r="C10778" s="270" t="s">
        <v>7211</v>
      </c>
      <c r="D10778" s="270" t="s">
        <v>1666</v>
      </c>
      <c r="E10778" s="277" t="s">
        <v>1339</v>
      </c>
      <c r="F10778" s="279" t="s">
        <v>881</v>
      </c>
    </row>
    <row r="10779" spans="1:6" x14ac:dyDescent="0.3">
      <c r="A10779" s="264" t="str">
        <f t="shared" si="168"/>
        <v>Kansas CityMO</v>
      </c>
      <c r="B10779" s="269">
        <v>64134</v>
      </c>
      <c r="C10779" s="270" t="s">
        <v>1426</v>
      </c>
      <c r="D10779" s="270" t="s">
        <v>1666</v>
      </c>
      <c r="E10779" s="277" t="s">
        <v>1426</v>
      </c>
      <c r="F10779" s="279" t="s">
        <v>881</v>
      </c>
    </row>
    <row r="10780" spans="1:6" x14ac:dyDescent="0.3">
      <c r="A10780" s="264" t="str">
        <f t="shared" si="168"/>
        <v>Saint LouisMO</v>
      </c>
      <c r="B10780" s="269">
        <v>63110</v>
      </c>
      <c r="C10780" s="270" t="s">
        <v>6698</v>
      </c>
      <c r="D10780" s="270" t="s">
        <v>1666</v>
      </c>
      <c r="E10780" s="277" t="s">
        <v>1339</v>
      </c>
      <c r="F10780" s="279" t="s">
        <v>881</v>
      </c>
    </row>
    <row r="10781" spans="1:6" x14ac:dyDescent="0.3">
      <c r="A10781" s="264" t="str">
        <f t="shared" si="168"/>
        <v>Kansas CityMO</v>
      </c>
      <c r="B10781" s="269">
        <v>64116</v>
      </c>
      <c r="C10781" s="270" t="s">
        <v>1426</v>
      </c>
      <c r="D10781" s="270" t="s">
        <v>1666</v>
      </c>
      <c r="E10781" s="277" t="s">
        <v>1426</v>
      </c>
      <c r="F10781" s="279" t="s">
        <v>881</v>
      </c>
    </row>
    <row r="10782" spans="1:6" x14ac:dyDescent="0.3">
      <c r="A10782" s="264" t="str">
        <f t="shared" si="168"/>
        <v>Lees SummitMO</v>
      </c>
      <c r="B10782" s="269">
        <v>64063</v>
      </c>
      <c r="C10782" s="270" t="s">
        <v>7208</v>
      </c>
      <c r="D10782" s="270" t="s">
        <v>1666</v>
      </c>
      <c r="E10782" s="277" t="s">
        <v>1426</v>
      </c>
      <c r="F10782" s="279" t="s">
        <v>881</v>
      </c>
    </row>
    <row r="10783" spans="1:6" x14ac:dyDescent="0.3">
      <c r="A10783" s="264" t="str">
        <f t="shared" si="168"/>
        <v>Saint LouisMO</v>
      </c>
      <c r="B10783" s="269">
        <v>63111</v>
      </c>
      <c r="C10783" s="270" t="s">
        <v>6698</v>
      </c>
      <c r="D10783" s="270" t="s">
        <v>1666</v>
      </c>
      <c r="E10783" s="277" t="s">
        <v>1339</v>
      </c>
      <c r="F10783" s="279" t="s">
        <v>881</v>
      </c>
    </row>
    <row r="10784" spans="1:6" x14ac:dyDescent="0.3">
      <c r="A10784" s="264" t="str">
        <f t="shared" si="168"/>
        <v>Spanish LakeMO</v>
      </c>
      <c r="B10784" s="269">
        <v>63138</v>
      </c>
      <c r="C10784" s="270" t="s">
        <v>7212</v>
      </c>
      <c r="D10784" s="270" t="s">
        <v>1666</v>
      </c>
      <c r="E10784" s="277" t="s">
        <v>1339</v>
      </c>
      <c r="F10784" s="279" t="s">
        <v>881</v>
      </c>
    </row>
    <row r="10785" spans="1:6" x14ac:dyDescent="0.3">
      <c r="A10785" s="264" t="str">
        <f t="shared" si="168"/>
        <v>De SotoMO</v>
      </c>
      <c r="B10785" s="269">
        <v>63020</v>
      </c>
      <c r="C10785" s="270" t="s">
        <v>4212</v>
      </c>
      <c r="D10785" s="270" t="s">
        <v>1666</v>
      </c>
      <c r="E10785" s="277" t="s">
        <v>1339</v>
      </c>
      <c r="F10785" s="279" t="s">
        <v>881</v>
      </c>
    </row>
    <row r="10786" spans="1:6" x14ac:dyDescent="0.3">
      <c r="A10786" s="264" t="str">
        <f t="shared" si="168"/>
        <v>FultonMO</v>
      </c>
      <c r="B10786" s="269">
        <v>65251</v>
      </c>
      <c r="C10786" s="270" t="s">
        <v>1987</v>
      </c>
      <c r="D10786" s="270" t="s">
        <v>1666</v>
      </c>
      <c r="E10786" s="277" t="s">
        <v>1677</v>
      </c>
      <c r="F10786" s="279" t="s">
        <v>881</v>
      </c>
    </row>
    <row r="10787" spans="1:6" x14ac:dyDescent="0.3">
      <c r="A10787" s="264" t="str">
        <f t="shared" si="168"/>
        <v>FergusonMO</v>
      </c>
      <c r="B10787" s="269">
        <v>63135</v>
      </c>
      <c r="C10787" s="270" t="s">
        <v>4532</v>
      </c>
      <c r="D10787" s="270" t="s">
        <v>1666</v>
      </c>
      <c r="E10787" s="277" t="s">
        <v>1339</v>
      </c>
      <c r="F10787" s="279" t="s">
        <v>881</v>
      </c>
    </row>
    <row r="10788" spans="1:6" x14ac:dyDescent="0.3">
      <c r="A10788" s="264" t="str">
        <f t="shared" si="168"/>
        <v>RepublicMO</v>
      </c>
      <c r="B10788" s="269">
        <v>65738</v>
      </c>
      <c r="C10788" s="270" t="s">
        <v>6834</v>
      </c>
      <c r="D10788" s="270" t="s">
        <v>1666</v>
      </c>
      <c r="E10788" s="277" t="s">
        <v>1337</v>
      </c>
      <c r="F10788" s="279" t="s">
        <v>881</v>
      </c>
    </row>
    <row r="10789" spans="1:6" x14ac:dyDescent="0.3">
      <c r="A10789" s="264" t="str">
        <f t="shared" si="168"/>
        <v>Bellefontaine NeighborsMO</v>
      </c>
      <c r="B10789" s="269">
        <v>63137</v>
      </c>
      <c r="C10789" s="270" t="s">
        <v>7213</v>
      </c>
      <c r="D10789" s="270" t="s">
        <v>1666</v>
      </c>
      <c r="E10789" s="277" t="s">
        <v>1339</v>
      </c>
      <c r="F10789" s="279" t="s">
        <v>881</v>
      </c>
    </row>
    <row r="10790" spans="1:6" x14ac:dyDescent="0.3">
      <c r="A10790" s="264" t="str">
        <f t="shared" si="168"/>
        <v>Saint LouisMO</v>
      </c>
      <c r="B10790" s="269">
        <v>63115</v>
      </c>
      <c r="C10790" s="270" t="s">
        <v>6698</v>
      </c>
      <c r="D10790" s="270" t="s">
        <v>1666</v>
      </c>
      <c r="E10790" s="277" t="s">
        <v>1339</v>
      </c>
      <c r="F10790" s="279" t="s">
        <v>881</v>
      </c>
    </row>
    <row r="10791" spans="1:6" x14ac:dyDescent="0.3">
      <c r="A10791" s="264" t="str">
        <f t="shared" si="168"/>
        <v>UnionMO</v>
      </c>
      <c r="B10791" s="269">
        <v>63084</v>
      </c>
      <c r="C10791" s="270" t="s">
        <v>5008</v>
      </c>
      <c r="D10791" s="270" t="s">
        <v>1666</v>
      </c>
      <c r="E10791" s="277" t="s">
        <v>1339</v>
      </c>
      <c r="F10791" s="279" t="s">
        <v>881</v>
      </c>
    </row>
    <row r="10792" spans="1:6" x14ac:dyDescent="0.3">
      <c r="A10792" s="264" t="str">
        <f t="shared" si="168"/>
        <v>Lees SummitMO</v>
      </c>
      <c r="B10792" s="269">
        <v>64064</v>
      </c>
      <c r="C10792" s="270" t="s">
        <v>7208</v>
      </c>
      <c r="D10792" s="270" t="s">
        <v>1666</v>
      </c>
      <c r="E10792" s="277" t="s">
        <v>1426</v>
      </c>
      <c r="F10792" s="279" t="s">
        <v>881</v>
      </c>
    </row>
    <row r="10793" spans="1:6" x14ac:dyDescent="0.3">
      <c r="A10793" s="264" t="str">
        <f t="shared" si="168"/>
        <v>BolivarMO</v>
      </c>
      <c r="B10793" s="269">
        <v>65613</v>
      </c>
      <c r="C10793" s="270" t="s">
        <v>7214</v>
      </c>
      <c r="D10793" s="270" t="s">
        <v>1666</v>
      </c>
      <c r="E10793" s="277" t="s">
        <v>1337</v>
      </c>
      <c r="F10793" s="279" t="s">
        <v>881</v>
      </c>
    </row>
    <row r="10794" spans="1:6" x14ac:dyDescent="0.3">
      <c r="A10794" s="264" t="str">
        <f t="shared" si="168"/>
        <v>Kansas CityMO</v>
      </c>
      <c r="B10794" s="269">
        <v>64157</v>
      </c>
      <c r="C10794" s="270" t="s">
        <v>1426</v>
      </c>
      <c r="D10794" s="270" t="s">
        <v>1666</v>
      </c>
      <c r="E10794" s="277" t="s">
        <v>1426</v>
      </c>
      <c r="F10794" s="279" t="s">
        <v>881</v>
      </c>
    </row>
    <row r="10795" spans="1:6" x14ac:dyDescent="0.3">
      <c r="A10795" s="264" t="str">
        <f t="shared" si="168"/>
        <v>ClaytonMO</v>
      </c>
      <c r="B10795" s="269">
        <v>63105</v>
      </c>
      <c r="C10795" s="270" t="s">
        <v>1412</v>
      </c>
      <c r="D10795" s="270" t="s">
        <v>1666</v>
      </c>
      <c r="E10795" s="277" t="s">
        <v>1339</v>
      </c>
      <c r="F10795" s="279" t="s">
        <v>881</v>
      </c>
    </row>
    <row r="10796" spans="1:6" x14ac:dyDescent="0.3">
      <c r="A10796" s="264" t="str">
        <f t="shared" si="168"/>
        <v>Park HillsMO</v>
      </c>
      <c r="B10796" s="269">
        <v>63601</v>
      </c>
      <c r="C10796" s="270" t="s">
        <v>7215</v>
      </c>
      <c r="D10796" s="270" t="s">
        <v>1666</v>
      </c>
      <c r="E10796" s="277" t="s">
        <v>1673</v>
      </c>
      <c r="F10796" s="279" t="s">
        <v>881</v>
      </c>
    </row>
    <row r="10797" spans="1:6" x14ac:dyDescent="0.3">
      <c r="A10797" s="264" t="str">
        <f t="shared" si="168"/>
        <v>Saint AnnMO</v>
      </c>
      <c r="B10797" s="269">
        <v>63074</v>
      </c>
      <c r="C10797" s="270" t="s">
        <v>7216</v>
      </c>
      <c r="D10797" s="270" t="s">
        <v>1666</v>
      </c>
      <c r="E10797" s="277" t="s">
        <v>1339</v>
      </c>
      <c r="F10797" s="279" t="s">
        <v>881</v>
      </c>
    </row>
    <row r="10798" spans="1:6" x14ac:dyDescent="0.3">
      <c r="A10798" s="264" t="str">
        <f t="shared" si="168"/>
        <v>Grain ValleyMO</v>
      </c>
      <c r="B10798" s="269">
        <v>64029</v>
      </c>
      <c r="C10798" s="270" t="s">
        <v>7217</v>
      </c>
      <c r="D10798" s="270" t="s">
        <v>1666</v>
      </c>
      <c r="E10798" s="277" t="s">
        <v>1426</v>
      </c>
      <c r="F10798" s="279" t="s">
        <v>881</v>
      </c>
    </row>
    <row r="10799" spans="1:6" x14ac:dyDescent="0.3">
      <c r="A10799" s="264" t="str">
        <f t="shared" si="168"/>
        <v>Kansas CityMO</v>
      </c>
      <c r="B10799" s="269">
        <v>64110</v>
      </c>
      <c r="C10799" s="270" t="s">
        <v>1426</v>
      </c>
      <c r="D10799" s="270" t="s">
        <v>1666</v>
      </c>
      <c r="E10799" s="277" t="s">
        <v>1426</v>
      </c>
      <c r="F10799" s="279" t="s">
        <v>881</v>
      </c>
    </row>
    <row r="10800" spans="1:6" x14ac:dyDescent="0.3">
      <c r="A10800" s="264" t="str">
        <f t="shared" si="168"/>
        <v>Kansas CityMO</v>
      </c>
      <c r="B10800" s="269">
        <v>64127</v>
      </c>
      <c r="C10800" s="270" t="s">
        <v>1426</v>
      </c>
      <c r="D10800" s="270" t="s">
        <v>1666</v>
      </c>
      <c r="E10800" s="277" t="s">
        <v>1426</v>
      </c>
      <c r="F10800" s="279" t="s">
        <v>881</v>
      </c>
    </row>
    <row r="10801" spans="1:6" x14ac:dyDescent="0.3">
      <c r="A10801" s="264" t="str">
        <f t="shared" si="168"/>
        <v>Spanish LakeMO</v>
      </c>
      <c r="B10801" s="269">
        <v>63034</v>
      </c>
      <c r="C10801" s="270" t="s">
        <v>7212</v>
      </c>
      <c r="D10801" s="270" t="s">
        <v>1666</v>
      </c>
      <c r="E10801" s="277" t="s">
        <v>1339</v>
      </c>
      <c r="F10801" s="279" t="s">
        <v>881</v>
      </c>
    </row>
    <row r="10802" spans="1:6" x14ac:dyDescent="0.3">
      <c r="A10802" s="264" t="str">
        <f t="shared" si="168"/>
        <v>MoberlyMO</v>
      </c>
      <c r="B10802" s="269">
        <v>65270</v>
      </c>
      <c r="C10802" s="270" t="s">
        <v>1687</v>
      </c>
      <c r="D10802" s="270" t="s">
        <v>1666</v>
      </c>
      <c r="E10802" s="277" t="s">
        <v>1687</v>
      </c>
      <c r="F10802" s="279" t="s">
        <v>881</v>
      </c>
    </row>
    <row r="10803" spans="1:6" x14ac:dyDescent="0.3">
      <c r="A10803" s="264" t="str">
        <f t="shared" si="168"/>
        <v>High RidgeMO</v>
      </c>
      <c r="B10803" s="269">
        <v>63049</v>
      </c>
      <c r="C10803" s="270" t="s">
        <v>7218</v>
      </c>
      <c r="D10803" s="270" t="s">
        <v>1666</v>
      </c>
      <c r="E10803" s="277" t="s">
        <v>1339</v>
      </c>
      <c r="F10803" s="279" t="s">
        <v>881</v>
      </c>
    </row>
    <row r="10804" spans="1:6" x14ac:dyDescent="0.3">
      <c r="A10804" s="264" t="str">
        <f t="shared" si="168"/>
        <v>CrestwoodMO</v>
      </c>
      <c r="B10804" s="269">
        <v>63126</v>
      </c>
      <c r="C10804" s="270" t="s">
        <v>4782</v>
      </c>
      <c r="D10804" s="270" t="s">
        <v>1666</v>
      </c>
      <c r="E10804" s="277" t="s">
        <v>1339</v>
      </c>
      <c r="F10804" s="279" t="s">
        <v>881</v>
      </c>
    </row>
    <row r="10805" spans="1:6" x14ac:dyDescent="0.3">
      <c r="A10805" s="264" t="str">
        <f t="shared" si="168"/>
        <v>Des PeresMO</v>
      </c>
      <c r="B10805" s="269">
        <v>63131</v>
      </c>
      <c r="C10805" s="270" t="s">
        <v>7219</v>
      </c>
      <c r="D10805" s="270" t="s">
        <v>1666</v>
      </c>
      <c r="E10805" s="277" t="s">
        <v>1339</v>
      </c>
      <c r="F10805" s="279" t="s">
        <v>881</v>
      </c>
    </row>
    <row r="10806" spans="1:6" x14ac:dyDescent="0.3">
      <c r="A10806" s="264" t="str">
        <f t="shared" si="168"/>
        <v>ChesterfieldMO</v>
      </c>
      <c r="B10806" s="269">
        <v>63005</v>
      </c>
      <c r="C10806" s="270" t="s">
        <v>5183</v>
      </c>
      <c r="D10806" s="270" t="s">
        <v>1666</v>
      </c>
      <c r="E10806" s="277" t="s">
        <v>1339</v>
      </c>
      <c r="F10806" s="279" t="s">
        <v>881</v>
      </c>
    </row>
    <row r="10807" spans="1:6" x14ac:dyDescent="0.3">
      <c r="A10807" s="264" t="str">
        <f t="shared" si="168"/>
        <v>SpringfieldMO</v>
      </c>
      <c r="B10807" s="269">
        <v>65806</v>
      </c>
      <c r="C10807" s="270" t="s">
        <v>1337</v>
      </c>
      <c r="D10807" s="270" t="s">
        <v>1666</v>
      </c>
      <c r="E10807" s="277" t="s">
        <v>1337</v>
      </c>
      <c r="F10807" s="279" t="s">
        <v>881</v>
      </c>
    </row>
    <row r="10808" spans="1:6" x14ac:dyDescent="0.3">
      <c r="A10808" s="264" t="str">
        <f t="shared" si="168"/>
        <v>Excelsior SpringsMO</v>
      </c>
      <c r="B10808" s="269">
        <v>64024</v>
      </c>
      <c r="C10808" s="270" t="s">
        <v>7220</v>
      </c>
      <c r="D10808" s="270" t="s">
        <v>1666</v>
      </c>
      <c r="E10808" s="277" t="s">
        <v>1426</v>
      </c>
      <c r="F10808" s="279" t="s">
        <v>881</v>
      </c>
    </row>
    <row r="10809" spans="1:6" x14ac:dyDescent="0.3">
      <c r="A10809" s="264" t="str">
        <f t="shared" si="168"/>
        <v>MexicoMO</v>
      </c>
      <c r="B10809" s="269">
        <v>65265</v>
      </c>
      <c r="C10809" s="270" t="s">
        <v>1686</v>
      </c>
      <c r="D10809" s="270" t="s">
        <v>1666</v>
      </c>
      <c r="E10809" s="277" t="s">
        <v>1686</v>
      </c>
      <c r="F10809" s="279" t="s">
        <v>881</v>
      </c>
    </row>
    <row r="10810" spans="1:6" x14ac:dyDescent="0.3">
      <c r="A10810" s="264" t="str">
        <f t="shared" si="168"/>
        <v>HillsboroMO</v>
      </c>
      <c r="B10810" s="269">
        <v>63050</v>
      </c>
      <c r="C10810" s="270" t="s">
        <v>1449</v>
      </c>
      <c r="D10810" s="270" t="s">
        <v>1666</v>
      </c>
      <c r="E10810" s="277" t="s">
        <v>1339</v>
      </c>
      <c r="F10810" s="279" t="s">
        <v>881</v>
      </c>
    </row>
    <row r="10811" spans="1:6" x14ac:dyDescent="0.3">
      <c r="A10811" s="264" t="str">
        <f t="shared" si="168"/>
        <v>Kansas CityMO</v>
      </c>
      <c r="B10811" s="269">
        <v>64117</v>
      </c>
      <c r="C10811" s="270" t="s">
        <v>1426</v>
      </c>
      <c r="D10811" s="270" t="s">
        <v>1666</v>
      </c>
      <c r="E10811" s="277" t="s">
        <v>1426</v>
      </c>
      <c r="F10811" s="279" t="s">
        <v>881</v>
      </c>
    </row>
    <row r="10812" spans="1:6" x14ac:dyDescent="0.3">
      <c r="A10812" s="264" t="str">
        <f t="shared" si="168"/>
        <v>IndependenceMO</v>
      </c>
      <c r="B10812" s="269">
        <v>64056</v>
      </c>
      <c r="C10812" s="270" t="s">
        <v>5550</v>
      </c>
      <c r="D10812" s="270" t="s">
        <v>1666</v>
      </c>
      <c r="E10812" s="277" t="s">
        <v>1426</v>
      </c>
      <c r="F10812" s="279" t="s">
        <v>881</v>
      </c>
    </row>
    <row r="10813" spans="1:6" x14ac:dyDescent="0.3">
      <c r="A10813" s="264" t="str">
        <f t="shared" si="168"/>
        <v>OlivetteMO</v>
      </c>
      <c r="B10813" s="269">
        <v>63132</v>
      </c>
      <c r="C10813" s="270" t="s">
        <v>7221</v>
      </c>
      <c r="D10813" s="270" t="s">
        <v>1666</v>
      </c>
      <c r="E10813" s="277" t="s">
        <v>1339</v>
      </c>
      <c r="F10813" s="279" t="s">
        <v>881</v>
      </c>
    </row>
    <row r="10814" spans="1:6" x14ac:dyDescent="0.3">
      <c r="A10814" s="264" t="str">
        <f t="shared" si="168"/>
        <v>MarshfieldMO</v>
      </c>
      <c r="B10814" s="269">
        <v>65706</v>
      </c>
      <c r="C10814" s="270" t="s">
        <v>6079</v>
      </c>
      <c r="D10814" s="270" t="s">
        <v>1666</v>
      </c>
      <c r="E10814" s="277" t="s">
        <v>1337</v>
      </c>
      <c r="F10814" s="279" t="s">
        <v>881</v>
      </c>
    </row>
    <row r="10815" spans="1:6" x14ac:dyDescent="0.3">
      <c r="A10815" s="264" t="str">
        <f t="shared" si="168"/>
        <v>MarshallMO</v>
      </c>
      <c r="B10815" s="269">
        <v>65340</v>
      </c>
      <c r="C10815" s="270" t="s">
        <v>1649</v>
      </c>
      <c r="D10815" s="270" t="s">
        <v>1666</v>
      </c>
      <c r="E10815" s="277" t="s">
        <v>1649</v>
      </c>
      <c r="F10815" s="279" t="s">
        <v>881</v>
      </c>
    </row>
    <row r="10816" spans="1:6" x14ac:dyDescent="0.3">
      <c r="A10816" s="264" t="str">
        <f t="shared" si="168"/>
        <v>IndependenceMO</v>
      </c>
      <c r="B10816" s="269">
        <v>64057</v>
      </c>
      <c r="C10816" s="270" t="s">
        <v>5550</v>
      </c>
      <c r="D10816" s="270" t="s">
        <v>1666</v>
      </c>
      <c r="E10816" s="277" t="s">
        <v>1426</v>
      </c>
      <c r="F10816" s="279" t="s">
        <v>881</v>
      </c>
    </row>
    <row r="10817" spans="1:6" x14ac:dyDescent="0.3">
      <c r="A10817" s="264" t="str">
        <f t="shared" si="168"/>
        <v>WarrentonMO</v>
      </c>
      <c r="B10817" s="269">
        <v>63383</v>
      </c>
      <c r="C10817" s="270" t="s">
        <v>7222</v>
      </c>
      <c r="D10817" s="270" t="s">
        <v>1666</v>
      </c>
      <c r="E10817" s="277" t="s">
        <v>1339</v>
      </c>
      <c r="F10817" s="279" t="s">
        <v>881</v>
      </c>
    </row>
    <row r="10818" spans="1:6" x14ac:dyDescent="0.3">
      <c r="A10818" s="264" t="str">
        <f t="shared" si="168"/>
        <v>Kansas CityMO</v>
      </c>
      <c r="B10818" s="269">
        <v>64132</v>
      </c>
      <c r="C10818" s="270" t="s">
        <v>1426</v>
      </c>
      <c r="D10818" s="270" t="s">
        <v>1666</v>
      </c>
      <c r="E10818" s="277" t="s">
        <v>1426</v>
      </c>
      <c r="F10818" s="279" t="s">
        <v>881</v>
      </c>
    </row>
    <row r="10819" spans="1:6" x14ac:dyDescent="0.3">
      <c r="A10819" s="264" t="str">
        <f t="shared" si="168"/>
        <v>MaryvilleMO</v>
      </c>
      <c r="B10819" s="269">
        <v>64468</v>
      </c>
      <c r="C10819" s="270" t="s">
        <v>1685</v>
      </c>
      <c r="D10819" s="270" t="s">
        <v>1666</v>
      </c>
      <c r="E10819" s="277" t="s">
        <v>1685</v>
      </c>
      <c r="F10819" s="279" t="s">
        <v>881</v>
      </c>
    </row>
    <row r="10820" spans="1:6" x14ac:dyDescent="0.3">
      <c r="A10820" s="264" t="str">
        <f t="shared" ref="A10820:A10883" si="169">CONCATENATE(C10820,D10820)</f>
        <v>PacificMO</v>
      </c>
      <c r="B10820" s="269">
        <v>63069</v>
      </c>
      <c r="C10820" s="270" t="s">
        <v>7223</v>
      </c>
      <c r="D10820" s="270" t="s">
        <v>1666</v>
      </c>
      <c r="E10820" s="277" t="s">
        <v>1339</v>
      </c>
      <c r="F10820" s="279" t="s">
        <v>881</v>
      </c>
    </row>
    <row r="10821" spans="1:6" x14ac:dyDescent="0.3">
      <c r="A10821" s="264" t="str">
        <f t="shared" si="169"/>
        <v>Lees SummitMO</v>
      </c>
      <c r="B10821" s="269">
        <v>64082</v>
      </c>
      <c r="C10821" s="270" t="s">
        <v>7208</v>
      </c>
      <c r="D10821" s="270" t="s">
        <v>1666</v>
      </c>
      <c r="E10821" s="277" t="s">
        <v>1426</v>
      </c>
      <c r="F10821" s="279" t="s">
        <v>881</v>
      </c>
    </row>
    <row r="10822" spans="1:6" x14ac:dyDescent="0.3">
      <c r="A10822" s="264" t="str">
        <f t="shared" si="169"/>
        <v>Bonne TerreMO</v>
      </c>
      <c r="B10822" s="269">
        <v>63628</v>
      </c>
      <c r="C10822" s="270" t="s">
        <v>7224</v>
      </c>
      <c r="D10822" s="270" t="s">
        <v>1666</v>
      </c>
      <c r="E10822" s="277" t="s">
        <v>1673</v>
      </c>
      <c r="F10822" s="279" t="s">
        <v>881</v>
      </c>
    </row>
    <row r="10823" spans="1:6" x14ac:dyDescent="0.3">
      <c r="A10823" s="264" t="str">
        <f t="shared" si="169"/>
        <v>EurekaMO</v>
      </c>
      <c r="B10823" s="269">
        <v>63025</v>
      </c>
      <c r="C10823" s="270" t="s">
        <v>2726</v>
      </c>
      <c r="D10823" s="270" t="s">
        <v>1666</v>
      </c>
      <c r="E10823" s="277" t="s">
        <v>1339</v>
      </c>
      <c r="F10823" s="279" t="s">
        <v>881</v>
      </c>
    </row>
    <row r="10824" spans="1:6" x14ac:dyDescent="0.3">
      <c r="A10824" s="264" t="str">
        <f t="shared" si="169"/>
        <v>HarrisonvilleMO</v>
      </c>
      <c r="B10824" s="269">
        <v>64701</v>
      </c>
      <c r="C10824" s="270" t="s">
        <v>7225</v>
      </c>
      <c r="D10824" s="270" t="s">
        <v>1666</v>
      </c>
      <c r="E10824" s="277" t="s">
        <v>1426</v>
      </c>
      <c r="F10824" s="279" t="s">
        <v>881</v>
      </c>
    </row>
    <row r="10825" spans="1:6" x14ac:dyDescent="0.3">
      <c r="A10825" s="264" t="str">
        <f t="shared" si="169"/>
        <v>Kansas CityMO</v>
      </c>
      <c r="B10825" s="269">
        <v>64112</v>
      </c>
      <c r="C10825" s="270" t="s">
        <v>1426</v>
      </c>
      <c r="D10825" s="270" t="s">
        <v>1666</v>
      </c>
      <c r="E10825" s="277" t="s">
        <v>1426</v>
      </c>
      <c r="F10825" s="279" t="s">
        <v>881</v>
      </c>
    </row>
    <row r="10826" spans="1:6" x14ac:dyDescent="0.3">
      <c r="A10826" s="264" t="str">
        <f t="shared" si="169"/>
        <v>KearneyMO</v>
      </c>
      <c r="B10826" s="269">
        <v>64060</v>
      </c>
      <c r="C10826" s="270" t="s">
        <v>1804</v>
      </c>
      <c r="D10826" s="270" t="s">
        <v>1666</v>
      </c>
      <c r="E10826" s="277" t="s">
        <v>1426</v>
      </c>
      <c r="F10826" s="279" t="s">
        <v>881</v>
      </c>
    </row>
    <row r="10827" spans="1:6" x14ac:dyDescent="0.3">
      <c r="A10827" s="264" t="str">
        <f t="shared" si="169"/>
        <v>Platte CityMO</v>
      </c>
      <c r="B10827" s="269">
        <v>64079</v>
      </c>
      <c r="C10827" s="270" t="s">
        <v>7226</v>
      </c>
      <c r="D10827" s="270" t="s">
        <v>1666</v>
      </c>
      <c r="E10827" s="277" t="s">
        <v>1426</v>
      </c>
      <c r="F10827" s="279" t="s">
        <v>881</v>
      </c>
    </row>
    <row r="10828" spans="1:6" x14ac:dyDescent="0.3">
      <c r="A10828" s="264" t="str">
        <f t="shared" si="169"/>
        <v>Kansas CityMO</v>
      </c>
      <c r="B10828" s="269">
        <v>64108</v>
      </c>
      <c r="C10828" s="270" t="s">
        <v>1426</v>
      </c>
      <c r="D10828" s="270" t="s">
        <v>1666</v>
      </c>
      <c r="E10828" s="277" t="s">
        <v>1426</v>
      </c>
      <c r="F10828" s="279" t="s">
        <v>881</v>
      </c>
    </row>
    <row r="10829" spans="1:6" x14ac:dyDescent="0.3">
      <c r="A10829" s="264" t="str">
        <f t="shared" si="169"/>
        <v>KennettMO</v>
      </c>
      <c r="B10829" s="269">
        <v>63857</v>
      </c>
      <c r="C10829" s="270" t="s">
        <v>1680</v>
      </c>
      <c r="D10829" s="270" t="s">
        <v>1666</v>
      </c>
      <c r="E10829" s="277" t="s">
        <v>1680</v>
      </c>
      <c r="F10829" s="279" t="s">
        <v>881</v>
      </c>
    </row>
    <row r="10830" spans="1:6" x14ac:dyDescent="0.3">
      <c r="A10830" s="264" t="str">
        <f t="shared" si="169"/>
        <v>House SpringsMO</v>
      </c>
      <c r="B10830" s="269">
        <v>63051</v>
      </c>
      <c r="C10830" s="270" t="s">
        <v>7227</v>
      </c>
      <c r="D10830" s="270" t="s">
        <v>1666</v>
      </c>
      <c r="E10830" s="277" t="s">
        <v>1339</v>
      </c>
      <c r="F10830" s="279" t="s">
        <v>881</v>
      </c>
    </row>
    <row r="10831" spans="1:6" x14ac:dyDescent="0.3">
      <c r="A10831" s="264" t="str">
        <f t="shared" si="169"/>
        <v>Kansas CityMO</v>
      </c>
      <c r="B10831" s="269">
        <v>64106</v>
      </c>
      <c r="C10831" s="270" t="s">
        <v>1426</v>
      </c>
      <c r="D10831" s="270" t="s">
        <v>1666</v>
      </c>
      <c r="E10831" s="277" t="s">
        <v>1426</v>
      </c>
      <c r="F10831" s="279" t="s">
        <v>881</v>
      </c>
    </row>
    <row r="10832" spans="1:6" x14ac:dyDescent="0.3">
      <c r="A10832" s="264" t="str">
        <f t="shared" si="169"/>
        <v>Saint JosephMO</v>
      </c>
      <c r="B10832" s="269">
        <v>64507</v>
      </c>
      <c r="C10832" s="270" t="s">
        <v>4862</v>
      </c>
      <c r="D10832" s="270" t="s">
        <v>1666</v>
      </c>
      <c r="E10832" s="277" t="s">
        <v>1443</v>
      </c>
      <c r="F10832" s="279" t="s">
        <v>881</v>
      </c>
    </row>
    <row r="10833" spans="1:6" x14ac:dyDescent="0.3">
      <c r="A10833" s="264" t="str">
        <f t="shared" si="169"/>
        <v>WaynesvilleMO</v>
      </c>
      <c r="B10833" s="269">
        <v>65583</v>
      </c>
      <c r="C10833" s="270" t="s">
        <v>4123</v>
      </c>
      <c r="D10833" s="270" t="s">
        <v>1666</v>
      </c>
      <c r="E10833" s="277" t="s">
        <v>1674</v>
      </c>
      <c r="F10833" s="279" t="s">
        <v>881</v>
      </c>
    </row>
    <row r="10834" spans="1:6" x14ac:dyDescent="0.3">
      <c r="A10834" s="264" t="str">
        <f t="shared" si="169"/>
        <v>Kansas CityMO</v>
      </c>
      <c r="B10834" s="269">
        <v>64154</v>
      </c>
      <c r="C10834" s="270" t="s">
        <v>1426</v>
      </c>
      <c r="D10834" s="270" t="s">
        <v>1666</v>
      </c>
      <c r="E10834" s="277" t="s">
        <v>1426</v>
      </c>
      <c r="F10834" s="279" t="s">
        <v>881</v>
      </c>
    </row>
    <row r="10835" spans="1:6" x14ac:dyDescent="0.3">
      <c r="A10835" s="264" t="str">
        <f t="shared" si="169"/>
        <v>Saint JosephMO</v>
      </c>
      <c r="B10835" s="269">
        <v>64505</v>
      </c>
      <c r="C10835" s="270" t="s">
        <v>4862</v>
      </c>
      <c r="D10835" s="270" t="s">
        <v>1666</v>
      </c>
      <c r="E10835" s="277" t="s">
        <v>1443</v>
      </c>
      <c r="F10835" s="279" t="s">
        <v>881</v>
      </c>
    </row>
    <row r="10836" spans="1:6" x14ac:dyDescent="0.3">
      <c r="A10836" s="264" t="str">
        <f t="shared" si="169"/>
        <v>Saint JosephMO</v>
      </c>
      <c r="B10836" s="269">
        <v>64503</v>
      </c>
      <c r="C10836" s="270" t="s">
        <v>4862</v>
      </c>
      <c r="D10836" s="270" t="s">
        <v>1666</v>
      </c>
      <c r="E10836" s="277" t="s">
        <v>1443</v>
      </c>
      <c r="F10836" s="279" t="s">
        <v>881</v>
      </c>
    </row>
    <row r="10837" spans="1:6" x14ac:dyDescent="0.3">
      <c r="A10837" s="264" t="str">
        <f t="shared" si="169"/>
        <v>Pleasant HillMO</v>
      </c>
      <c r="B10837" s="269">
        <v>64080</v>
      </c>
      <c r="C10837" s="270" t="s">
        <v>2633</v>
      </c>
      <c r="D10837" s="270" t="s">
        <v>1666</v>
      </c>
      <c r="E10837" s="277" t="s">
        <v>1426</v>
      </c>
      <c r="F10837" s="279" t="s">
        <v>881</v>
      </c>
    </row>
    <row r="10838" spans="1:6" x14ac:dyDescent="0.3">
      <c r="A10838" s="264" t="str">
        <f t="shared" si="169"/>
        <v>MaplewoodMO</v>
      </c>
      <c r="B10838" s="269">
        <v>63143</v>
      </c>
      <c r="C10838" s="270" t="s">
        <v>6894</v>
      </c>
      <c r="D10838" s="270" t="s">
        <v>1666</v>
      </c>
      <c r="E10838" s="277" t="s">
        <v>1339</v>
      </c>
      <c r="F10838" s="279" t="s">
        <v>881</v>
      </c>
    </row>
    <row r="10839" spans="1:6" x14ac:dyDescent="0.3">
      <c r="A10839" s="264" t="str">
        <f t="shared" si="169"/>
        <v>SmithvilleMO</v>
      </c>
      <c r="B10839" s="269">
        <v>64089</v>
      </c>
      <c r="C10839" s="270" t="s">
        <v>4180</v>
      </c>
      <c r="D10839" s="270" t="s">
        <v>1666</v>
      </c>
      <c r="E10839" s="277" t="s">
        <v>1426</v>
      </c>
      <c r="F10839" s="279" t="s">
        <v>881</v>
      </c>
    </row>
    <row r="10840" spans="1:6" x14ac:dyDescent="0.3">
      <c r="A10840" s="264" t="str">
        <f t="shared" si="169"/>
        <v>Kansas CityMO</v>
      </c>
      <c r="B10840" s="269">
        <v>64109</v>
      </c>
      <c r="C10840" s="270" t="s">
        <v>1426</v>
      </c>
      <c r="D10840" s="270" t="s">
        <v>1666</v>
      </c>
      <c r="E10840" s="277" t="s">
        <v>1426</v>
      </c>
      <c r="F10840" s="279" t="s">
        <v>881</v>
      </c>
    </row>
    <row r="10841" spans="1:6" x14ac:dyDescent="0.3">
      <c r="A10841" s="264" t="str">
        <f t="shared" si="169"/>
        <v>Saint LouisMO</v>
      </c>
      <c r="B10841" s="269">
        <v>63103</v>
      </c>
      <c r="C10841" s="270" t="s">
        <v>6698</v>
      </c>
      <c r="D10841" s="270" t="s">
        <v>1666</v>
      </c>
      <c r="E10841" s="277" t="s">
        <v>1339</v>
      </c>
      <c r="F10841" s="279" t="s">
        <v>881</v>
      </c>
    </row>
    <row r="10842" spans="1:6" x14ac:dyDescent="0.3">
      <c r="A10842" s="264" t="str">
        <f t="shared" si="169"/>
        <v>BerkeleyMO</v>
      </c>
      <c r="B10842" s="269">
        <v>63134</v>
      </c>
      <c r="C10842" s="270" t="s">
        <v>2734</v>
      </c>
      <c r="D10842" s="270" t="s">
        <v>1666</v>
      </c>
      <c r="E10842" s="277" t="s">
        <v>1339</v>
      </c>
      <c r="F10842" s="279" t="s">
        <v>881</v>
      </c>
    </row>
    <row r="10843" spans="1:6" x14ac:dyDescent="0.3">
      <c r="A10843" s="264" t="str">
        <f t="shared" si="169"/>
        <v>Kansas CityMO</v>
      </c>
      <c r="B10843" s="269">
        <v>64128</v>
      </c>
      <c r="C10843" s="270" t="s">
        <v>1426</v>
      </c>
      <c r="D10843" s="270" t="s">
        <v>1666</v>
      </c>
      <c r="E10843" s="277" t="s">
        <v>1426</v>
      </c>
      <c r="F10843" s="279" t="s">
        <v>881</v>
      </c>
    </row>
    <row r="10844" spans="1:6" x14ac:dyDescent="0.3">
      <c r="A10844" s="264" t="str">
        <f t="shared" si="169"/>
        <v>BrentwoodMO</v>
      </c>
      <c r="B10844" s="269">
        <v>63144</v>
      </c>
      <c r="C10844" s="270" t="s">
        <v>2504</v>
      </c>
      <c r="D10844" s="270" t="s">
        <v>1666</v>
      </c>
      <c r="E10844" s="277" t="s">
        <v>1339</v>
      </c>
      <c r="F10844" s="279" t="s">
        <v>881</v>
      </c>
    </row>
    <row r="10845" spans="1:6" x14ac:dyDescent="0.3">
      <c r="A10845" s="264" t="str">
        <f t="shared" si="169"/>
        <v>Saint ClairMO</v>
      </c>
      <c r="B10845" s="269">
        <v>63077</v>
      </c>
      <c r="C10845" s="270" t="s">
        <v>6650</v>
      </c>
      <c r="D10845" s="270" t="s">
        <v>1666</v>
      </c>
      <c r="E10845" s="277" t="s">
        <v>1339</v>
      </c>
      <c r="F10845" s="279" t="s">
        <v>881</v>
      </c>
    </row>
    <row r="10846" spans="1:6" x14ac:dyDescent="0.3">
      <c r="A10846" s="264" t="str">
        <f t="shared" si="169"/>
        <v>RogersvilleMO</v>
      </c>
      <c r="B10846" s="269">
        <v>65742</v>
      </c>
      <c r="C10846" s="270" t="s">
        <v>1215</v>
      </c>
      <c r="D10846" s="270" t="s">
        <v>1666</v>
      </c>
      <c r="E10846" s="277" t="s">
        <v>1337</v>
      </c>
      <c r="F10846" s="279" t="s">
        <v>881</v>
      </c>
    </row>
    <row r="10847" spans="1:6" x14ac:dyDescent="0.3">
      <c r="A10847" s="264" t="str">
        <f t="shared" si="169"/>
        <v>Kansas CityMO</v>
      </c>
      <c r="B10847" s="269">
        <v>64113</v>
      </c>
      <c r="C10847" s="270" t="s">
        <v>1426</v>
      </c>
      <c r="D10847" s="270" t="s">
        <v>1666</v>
      </c>
      <c r="E10847" s="277" t="s">
        <v>1426</v>
      </c>
      <c r="F10847" s="279" t="s">
        <v>881</v>
      </c>
    </row>
    <row r="10848" spans="1:6" x14ac:dyDescent="0.3">
      <c r="A10848" s="264" t="str">
        <f t="shared" si="169"/>
        <v>Saint RobertMO</v>
      </c>
      <c r="B10848" s="269">
        <v>65584</v>
      </c>
      <c r="C10848" s="270" t="s">
        <v>7228</v>
      </c>
      <c r="D10848" s="270" t="s">
        <v>1666</v>
      </c>
      <c r="E10848" s="277" t="s">
        <v>1674</v>
      </c>
      <c r="F10848" s="279" t="s">
        <v>881</v>
      </c>
    </row>
    <row r="10849" spans="1:6" x14ac:dyDescent="0.3">
      <c r="A10849" s="264" t="str">
        <f t="shared" si="169"/>
        <v>LadueMO</v>
      </c>
      <c r="B10849" s="269">
        <v>63124</v>
      </c>
      <c r="C10849" s="270" t="s">
        <v>7229</v>
      </c>
      <c r="D10849" s="270" t="s">
        <v>1666</v>
      </c>
      <c r="E10849" s="277" t="s">
        <v>1339</v>
      </c>
      <c r="F10849" s="279" t="s">
        <v>881</v>
      </c>
    </row>
    <row r="10850" spans="1:6" x14ac:dyDescent="0.3">
      <c r="A10850" s="264" t="str">
        <f t="shared" si="169"/>
        <v>Richmond HeightsMO</v>
      </c>
      <c r="B10850" s="269">
        <v>63117</v>
      </c>
      <c r="C10850" s="270" t="s">
        <v>7230</v>
      </c>
      <c r="D10850" s="270" t="s">
        <v>1666</v>
      </c>
      <c r="E10850" s="277" t="s">
        <v>1339</v>
      </c>
      <c r="F10850" s="279" t="s">
        <v>881</v>
      </c>
    </row>
    <row r="10851" spans="1:6" x14ac:dyDescent="0.3">
      <c r="A10851" s="264" t="str">
        <f t="shared" si="169"/>
        <v>SpringfieldMO</v>
      </c>
      <c r="B10851" s="269">
        <v>65809</v>
      </c>
      <c r="C10851" s="270" t="s">
        <v>1337</v>
      </c>
      <c r="D10851" s="270" t="s">
        <v>1666</v>
      </c>
      <c r="E10851" s="277" t="s">
        <v>1337</v>
      </c>
      <c r="F10851" s="279" t="s">
        <v>881</v>
      </c>
    </row>
    <row r="10852" spans="1:6" x14ac:dyDescent="0.3">
      <c r="A10852" s="264" t="str">
        <f t="shared" si="169"/>
        <v>Saint JosephMO</v>
      </c>
      <c r="B10852" s="269">
        <v>64501</v>
      </c>
      <c r="C10852" s="270" t="s">
        <v>4862</v>
      </c>
      <c r="D10852" s="270" t="s">
        <v>1666</v>
      </c>
      <c r="E10852" s="277" t="s">
        <v>1443</v>
      </c>
      <c r="F10852" s="279" t="s">
        <v>881</v>
      </c>
    </row>
    <row r="10853" spans="1:6" x14ac:dyDescent="0.3">
      <c r="A10853" s="264" t="str">
        <f t="shared" si="169"/>
        <v>Oak GroveMO</v>
      </c>
      <c r="B10853" s="269">
        <v>64075</v>
      </c>
      <c r="C10853" s="270" t="s">
        <v>5704</v>
      </c>
      <c r="D10853" s="270" t="s">
        <v>1666</v>
      </c>
      <c r="E10853" s="277" t="s">
        <v>1426</v>
      </c>
      <c r="F10853" s="279" t="s">
        <v>881</v>
      </c>
    </row>
    <row r="10854" spans="1:6" x14ac:dyDescent="0.3">
      <c r="A10854" s="264" t="str">
        <f t="shared" si="169"/>
        <v>Kansas CityMO</v>
      </c>
      <c r="B10854" s="269">
        <v>64105</v>
      </c>
      <c r="C10854" s="270" t="s">
        <v>1426</v>
      </c>
      <c r="D10854" s="270" t="s">
        <v>1666</v>
      </c>
      <c r="E10854" s="277" t="s">
        <v>1426</v>
      </c>
      <c r="F10854" s="279" t="s">
        <v>881</v>
      </c>
    </row>
    <row r="10855" spans="1:6" x14ac:dyDescent="0.3">
      <c r="A10855" s="264" t="str">
        <f t="shared" si="169"/>
        <v>BridgetonMO</v>
      </c>
      <c r="B10855" s="269">
        <v>63044</v>
      </c>
      <c r="C10855" s="270" t="s">
        <v>7231</v>
      </c>
      <c r="D10855" s="270" t="s">
        <v>1666</v>
      </c>
      <c r="E10855" s="277" t="s">
        <v>1339</v>
      </c>
      <c r="F10855" s="279" t="s">
        <v>881</v>
      </c>
    </row>
    <row r="10856" spans="1:6" x14ac:dyDescent="0.3">
      <c r="A10856" s="264" t="str">
        <f t="shared" si="169"/>
        <v>Kansas CityMO</v>
      </c>
      <c r="B10856" s="269">
        <v>64124</v>
      </c>
      <c r="C10856" s="270" t="s">
        <v>1426</v>
      </c>
      <c r="D10856" s="270" t="s">
        <v>1666</v>
      </c>
      <c r="E10856" s="277" t="s">
        <v>1426</v>
      </c>
      <c r="F10856" s="279" t="s">
        <v>881</v>
      </c>
    </row>
    <row r="10857" spans="1:6" x14ac:dyDescent="0.3">
      <c r="A10857" s="264" t="str">
        <f t="shared" si="169"/>
        <v>Wright CityMO</v>
      </c>
      <c r="B10857" s="269">
        <v>63390</v>
      </c>
      <c r="C10857" s="270" t="s">
        <v>7232</v>
      </c>
      <c r="D10857" s="270" t="s">
        <v>1666</v>
      </c>
      <c r="E10857" s="277" t="s">
        <v>1339</v>
      </c>
      <c r="F10857" s="279" t="s">
        <v>881</v>
      </c>
    </row>
    <row r="10858" spans="1:6" x14ac:dyDescent="0.3">
      <c r="A10858" s="264" t="str">
        <f t="shared" si="169"/>
        <v>Saint LouisMO</v>
      </c>
      <c r="B10858" s="269">
        <v>63106</v>
      </c>
      <c r="C10858" s="270" t="s">
        <v>6698</v>
      </c>
      <c r="D10858" s="270" t="s">
        <v>1666</v>
      </c>
      <c r="E10858" s="277" t="s">
        <v>1339</v>
      </c>
      <c r="F10858" s="279" t="s">
        <v>881</v>
      </c>
    </row>
    <row r="10859" spans="1:6" x14ac:dyDescent="0.3">
      <c r="A10859" s="264" t="str">
        <f t="shared" si="169"/>
        <v>Kansas CityMO</v>
      </c>
      <c r="B10859" s="269">
        <v>64137</v>
      </c>
      <c r="C10859" s="270" t="s">
        <v>1426</v>
      </c>
      <c r="D10859" s="270" t="s">
        <v>1666</v>
      </c>
      <c r="E10859" s="277" t="s">
        <v>1426</v>
      </c>
      <c r="F10859" s="279" t="s">
        <v>881</v>
      </c>
    </row>
    <row r="10860" spans="1:6" x14ac:dyDescent="0.3">
      <c r="A10860" s="264" t="str">
        <f t="shared" si="169"/>
        <v>Saint JosephMO</v>
      </c>
      <c r="B10860" s="269">
        <v>64504</v>
      </c>
      <c r="C10860" s="270" t="s">
        <v>4862</v>
      </c>
      <c r="D10860" s="270" t="s">
        <v>1666</v>
      </c>
      <c r="E10860" s="277" t="s">
        <v>1443</v>
      </c>
      <c r="F10860" s="279" t="s">
        <v>881</v>
      </c>
    </row>
    <row r="10861" spans="1:6" x14ac:dyDescent="0.3">
      <c r="A10861" s="264" t="str">
        <f t="shared" si="169"/>
        <v>Holts SummitMO</v>
      </c>
      <c r="B10861" s="269">
        <v>65043</v>
      </c>
      <c r="C10861" s="270" t="s">
        <v>7233</v>
      </c>
      <c r="D10861" s="270" t="s">
        <v>1666</v>
      </c>
      <c r="E10861" s="277" t="s">
        <v>1677</v>
      </c>
      <c r="F10861" s="279" t="s">
        <v>881</v>
      </c>
    </row>
    <row r="10862" spans="1:6" x14ac:dyDescent="0.3">
      <c r="A10862" s="264" t="str">
        <f t="shared" si="169"/>
        <v>Reeds SpringMO</v>
      </c>
      <c r="B10862" s="269">
        <v>65737</v>
      </c>
      <c r="C10862" s="270" t="s">
        <v>7234</v>
      </c>
      <c r="D10862" s="270" t="s">
        <v>1666</v>
      </c>
      <c r="E10862" s="277" t="s">
        <v>1668</v>
      </c>
      <c r="F10862" s="279" t="s">
        <v>881</v>
      </c>
    </row>
    <row r="10863" spans="1:6" x14ac:dyDescent="0.3">
      <c r="A10863" s="264" t="str">
        <f t="shared" si="169"/>
        <v>CameronMO</v>
      </c>
      <c r="B10863" s="269">
        <v>64429</v>
      </c>
      <c r="C10863" s="270" t="s">
        <v>5981</v>
      </c>
      <c r="D10863" s="270" t="s">
        <v>1666</v>
      </c>
      <c r="E10863" s="277" t="s">
        <v>1426</v>
      </c>
      <c r="F10863" s="279" t="s">
        <v>881</v>
      </c>
    </row>
    <row r="10864" spans="1:6" x14ac:dyDescent="0.3">
      <c r="A10864" s="264" t="str">
        <f t="shared" si="169"/>
        <v>OdessaMO</v>
      </c>
      <c r="B10864" s="269">
        <v>64076</v>
      </c>
      <c r="C10864" s="270" t="s">
        <v>2256</v>
      </c>
      <c r="D10864" s="270" t="s">
        <v>1666</v>
      </c>
      <c r="E10864" s="277" t="s">
        <v>1426</v>
      </c>
      <c r="F10864" s="279" t="s">
        <v>881</v>
      </c>
    </row>
    <row r="10865" spans="1:6" x14ac:dyDescent="0.3">
      <c r="A10865" s="264" t="str">
        <f t="shared" si="169"/>
        <v>Kansas CityMO</v>
      </c>
      <c r="B10865" s="269">
        <v>64129</v>
      </c>
      <c r="C10865" s="270" t="s">
        <v>1426</v>
      </c>
      <c r="D10865" s="270" t="s">
        <v>1666</v>
      </c>
      <c r="E10865" s="277" t="s">
        <v>1426</v>
      </c>
      <c r="F10865" s="279" t="s">
        <v>881</v>
      </c>
    </row>
    <row r="10866" spans="1:6" x14ac:dyDescent="0.3">
      <c r="A10866" s="264" t="str">
        <f t="shared" si="169"/>
        <v>Saint JamesMO</v>
      </c>
      <c r="B10866" s="269">
        <v>65559</v>
      </c>
      <c r="C10866" s="270" t="s">
        <v>5987</v>
      </c>
      <c r="D10866" s="270" t="s">
        <v>1666</v>
      </c>
      <c r="E10866" s="277" t="s">
        <v>1692</v>
      </c>
      <c r="F10866" s="279" t="s">
        <v>881</v>
      </c>
    </row>
    <row r="10867" spans="1:6" x14ac:dyDescent="0.3">
      <c r="A10867" s="264" t="str">
        <f t="shared" si="169"/>
        <v>Valley ParkMO</v>
      </c>
      <c r="B10867" s="269">
        <v>63088</v>
      </c>
      <c r="C10867" s="270" t="s">
        <v>7235</v>
      </c>
      <c r="D10867" s="270" t="s">
        <v>1666</v>
      </c>
      <c r="E10867" s="277" t="s">
        <v>1339</v>
      </c>
      <c r="F10867" s="279" t="s">
        <v>881</v>
      </c>
    </row>
    <row r="10868" spans="1:6" x14ac:dyDescent="0.3">
      <c r="A10868" s="264" t="str">
        <f t="shared" si="169"/>
        <v>BarnhartMO</v>
      </c>
      <c r="B10868" s="269">
        <v>63012</v>
      </c>
      <c r="C10868" s="270" t="s">
        <v>7236</v>
      </c>
      <c r="D10868" s="270" t="s">
        <v>1666</v>
      </c>
      <c r="E10868" s="277" t="s">
        <v>1339</v>
      </c>
      <c r="F10868" s="279" t="s">
        <v>881</v>
      </c>
    </row>
    <row r="10869" spans="1:6" x14ac:dyDescent="0.3">
      <c r="A10869" s="264" t="str">
        <f t="shared" si="169"/>
        <v>RichmondMO</v>
      </c>
      <c r="B10869" s="269">
        <v>64085</v>
      </c>
      <c r="C10869" s="270" t="s">
        <v>1393</v>
      </c>
      <c r="D10869" s="270" t="s">
        <v>1666</v>
      </c>
      <c r="E10869" s="277" t="s">
        <v>1426</v>
      </c>
      <c r="F10869" s="279" t="s">
        <v>881</v>
      </c>
    </row>
    <row r="10870" spans="1:6" x14ac:dyDescent="0.3">
      <c r="A10870" s="264" t="str">
        <f t="shared" si="169"/>
        <v>PeculiarMO</v>
      </c>
      <c r="B10870" s="269">
        <v>64078</v>
      </c>
      <c r="C10870" s="270" t="s">
        <v>7237</v>
      </c>
      <c r="D10870" s="270" t="s">
        <v>1666</v>
      </c>
      <c r="E10870" s="277" t="s">
        <v>1426</v>
      </c>
      <c r="F10870" s="279" t="s">
        <v>881</v>
      </c>
    </row>
    <row r="10871" spans="1:6" x14ac:dyDescent="0.3">
      <c r="A10871" s="264" t="str">
        <f t="shared" si="169"/>
        <v>Cape GirardeauMO</v>
      </c>
      <c r="B10871" s="269">
        <v>63703</v>
      </c>
      <c r="C10871" s="270" t="s">
        <v>1670</v>
      </c>
      <c r="D10871" s="270" t="s">
        <v>1666</v>
      </c>
      <c r="E10871" s="277" t="s">
        <v>1670</v>
      </c>
      <c r="F10871" s="279" t="s">
        <v>881</v>
      </c>
    </row>
    <row r="10872" spans="1:6" x14ac:dyDescent="0.3">
      <c r="A10872" s="264" t="str">
        <f t="shared" si="169"/>
        <v>Kansas CityMO</v>
      </c>
      <c r="B10872" s="269">
        <v>64123</v>
      </c>
      <c r="C10872" s="270" t="s">
        <v>1426</v>
      </c>
      <c r="D10872" s="270" t="s">
        <v>1666</v>
      </c>
      <c r="E10872" s="277" t="s">
        <v>1426</v>
      </c>
      <c r="F10872" s="279" t="s">
        <v>881</v>
      </c>
    </row>
    <row r="10873" spans="1:6" x14ac:dyDescent="0.3">
      <c r="A10873" s="264" t="str">
        <f t="shared" si="169"/>
        <v>WillardMO</v>
      </c>
      <c r="B10873" s="269">
        <v>65781</v>
      </c>
      <c r="C10873" s="270" t="s">
        <v>7238</v>
      </c>
      <c r="D10873" s="270" t="s">
        <v>1666</v>
      </c>
      <c r="E10873" s="277" t="s">
        <v>1337</v>
      </c>
      <c r="F10873" s="279" t="s">
        <v>881</v>
      </c>
    </row>
    <row r="10874" spans="1:6" x14ac:dyDescent="0.3">
      <c r="A10874" s="264" t="str">
        <f t="shared" si="169"/>
        <v>BuffaloMO</v>
      </c>
      <c r="B10874" s="269">
        <v>65622</v>
      </c>
      <c r="C10874" s="270" t="s">
        <v>4406</v>
      </c>
      <c r="D10874" s="270" t="s">
        <v>1666</v>
      </c>
      <c r="E10874" s="277" t="s">
        <v>1337</v>
      </c>
      <c r="F10874" s="279" t="s">
        <v>881</v>
      </c>
    </row>
    <row r="10875" spans="1:6" x14ac:dyDescent="0.3">
      <c r="A10875" s="264" t="str">
        <f t="shared" si="169"/>
        <v>HollisterMO</v>
      </c>
      <c r="B10875" s="269">
        <v>65672</v>
      </c>
      <c r="C10875" s="270" t="s">
        <v>2598</v>
      </c>
      <c r="D10875" s="270" t="s">
        <v>1666</v>
      </c>
      <c r="E10875" s="277" t="s">
        <v>1668</v>
      </c>
      <c r="F10875" s="279" t="s">
        <v>881</v>
      </c>
    </row>
    <row r="10876" spans="1:6" x14ac:dyDescent="0.3">
      <c r="A10876" s="264" t="str">
        <f t="shared" si="169"/>
        <v>Saint LouisMO</v>
      </c>
      <c r="B10876" s="269">
        <v>63120</v>
      </c>
      <c r="C10876" s="270" t="s">
        <v>6698</v>
      </c>
      <c r="D10876" s="270" t="s">
        <v>1666</v>
      </c>
      <c r="E10876" s="277" t="s">
        <v>1339</v>
      </c>
      <c r="F10876" s="279" t="s">
        <v>881</v>
      </c>
    </row>
    <row r="10877" spans="1:6" x14ac:dyDescent="0.3">
      <c r="A10877" s="264" t="str">
        <f t="shared" si="169"/>
        <v>BattlefieldMO</v>
      </c>
      <c r="B10877" s="269">
        <v>65619</v>
      </c>
      <c r="C10877" s="270" t="s">
        <v>7239</v>
      </c>
      <c r="D10877" s="270" t="s">
        <v>1666</v>
      </c>
      <c r="E10877" s="277" t="s">
        <v>1337</v>
      </c>
      <c r="F10877" s="279" t="s">
        <v>881</v>
      </c>
    </row>
    <row r="10878" spans="1:6" x14ac:dyDescent="0.3">
      <c r="A10878" s="264" t="str">
        <f t="shared" si="169"/>
        <v>WentzvilleMO</v>
      </c>
      <c r="B10878" s="269">
        <v>63348</v>
      </c>
      <c r="C10878" s="270" t="s">
        <v>7195</v>
      </c>
      <c r="D10878" s="270" t="s">
        <v>1666</v>
      </c>
      <c r="E10878" s="277" t="s">
        <v>1339</v>
      </c>
      <c r="F10878" s="279" t="s">
        <v>881</v>
      </c>
    </row>
    <row r="10879" spans="1:6" x14ac:dyDescent="0.3">
      <c r="A10879" s="264" t="str">
        <f t="shared" si="169"/>
        <v>DixonMO</v>
      </c>
      <c r="B10879" s="269">
        <v>65459</v>
      </c>
      <c r="C10879" s="270" t="s">
        <v>1308</v>
      </c>
      <c r="D10879" s="270" t="s">
        <v>1666</v>
      </c>
      <c r="E10879" s="277" t="s">
        <v>1674</v>
      </c>
      <c r="F10879" s="279" t="s">
        <v>881</v>
      </c>
    </row>
    <row r="10880" spans="1:6" x14ac:dyDescent="0.3">
      <c r="A10880" s="264" t="str">
        <f t="shared" si="169"/>
        <v>SavannahMO</v>
      </c>
      <c r="B10880" s="269">
        <v>64485</v>
      </c>
      <c r="C10880" s="270" t="s">
        <v>1190</v>
      </c>
      <c r="D10880" s="270" t="s">
        <v>1666</v>
      </c>
      <c r="E10880" s="277" t="s">
        <v>1443</v>
      </c>
      <c r="F10880" s="279" t="s">
        <v>881</v>
      </c>
    </row>
    <row r="10881" spans="1:6" x14ac:dyDescent="0.3">
      <c r="A10881" s="264" t="str">
        <f t="shared" si="169"/>
        <v>WildwoodMO</v>
      </c>
      <c r="B10881" s="269">
        <v>63040</v>
      </c>
      <c r="C10881" s="270" t="s">
        <v>3810</v>
      </c>
      <c r="D10881" s="270" t="s">
        <v>1666</v>
      </c>
      <c r="E10881" s="277" t="s">
        <v>1339</v>
      </c>
      <c r="F10881" s="279" t="s">
        <v>881</v>
      </c>
    </row>
    <row r="10882" spans="1:6" x14ac:dyDescent="0.3">
      <c r="A10882" s="264" t="str">
        <f t="shared" si="169"/>
        <v>PevelyMO</v>
      </c>
      <c r="B10882" s="269">
        <v>63070</v>
      </c>
      <c r="C10882" s="270" t="s">
        <v>7240</v>
      </c>
      <c r="D10882" s="270" t="s">
        <v>1666</v>
      </c>
      <c r="E10882" s="277" t="s">
        <v>1339</v>
      </c>
      <c r="F10882" s="279" t="s">
        <v>881</v>
      </c>
    </row>
    <row r="10883" spans="1:6" x14ac:dyDescent="0.3">
      <c r="A10883" s="264" t="str">
        <f t="shared" si="169"/>
        <v>CaliforniaMO</v>
      </c>
      <c r="B10883" s="269">
        <v>65018</v>
      </c>
      <c r="C10883" s="270" t="s">
        <v>6302</v>
      </c>
      <c r="D10883" s="270" t="s">
        <v>1666</v>
      </c>
      <c r="E10883" s="277" t="s">
        <v>1677</v>
      </c>
      <c r="F10883" s="279" t="s">
        <v>881</v>
      </c>
    </row>
    <row r="10884" spans="1:6" x14ac:dyDescent="0.3">
      <c r="A10884" s="264" t="str">
        <f t="shared" ref="A10884:A10947" si="170">CONCATENATE(C10884,D10884)</f>
        <v>Saint RobertMO</v>
      </c>
      <c r="B10884" s="269">
        <v>65473</v>
      </c>
      <c r="C10884" s="270" t="s">
        <v>7228</v>
      </c>
      <c r="D10884" s="270" t="s">
        <v>1666</v>
      </c>
      <c r="E10884" s="277" t="s">
        <v>1674</v>
      </c>
      <c r="F10884" s="279" t="s">
        <v>881</v>
      </c>
    </row>
    <row r="10885" spans="1:6" x14ac:dyDescent="0.3">
      <c r="A10885" s="264" t="str">
        <f t="shared" si="170"/>
        <v>CentraliaMO</v>
      </c>
      <c r="B10885" s="269">
        <v>65240</v>
      </c>
      <c r="C10885" s="270" t="s">
        <v>1298</v>
      </c>
      <c r="D10885" s="270" t="s">
        <v>1666</v>
      </c>
      <c r="E10885" s="277" t="s">
        <v>1487</v>
      </c>
      <c r="F10885" s="279" t="s">
        <v>881</v>
      </c>
    </row>
    <row r="10886" spans="1:6" x14ac:dyDescent="0.3">
      <c r="A10886" s="264" t="str">
        <f t="shared" si="170"/>
        <v>Cedar HillMO</v>
      </c>
      <c r="B10886" s="269">
        <v>63016</v>
      </c>
      <c r="C10886" s="270" t="s">
        <v>7241</v>
      </c>
      <c r="D10886" s="270" t="s">
        <v>1666</v>
      </c>
      <c r="E10886" s="277" t="s">
        <v>1339</v>
      </c>
      <c r="F10886" s="279" t="s">
        <v>881</v>
      </c>
    </row>
    <row r="10887" spans="1:6" x14ac:dyDescent="0.3">
      <c r="A10887" s="264" t="str">
        <f t="shared" si="170"/>
        <v>GreenwoodMO</v>
      </c>
      <c r="B10887" s="269">
        <v>64034</v>
      </c>
      <c r="C10887" s="270" t="s">
        <v>1707</v>
      </c>
      <c r="D10887" s="270" t="s">
        <v>1666</v>
      </c>
      <c r="E10887" s="277" t="s">
        <v>1426</v>
      </c>
      <c r="F10887" s="279" t="s">
        <v>881</v>
      </c>
    </row>
    <row r="10888" spans="1:6" x14ac:dyDescent="0.3">
      <c r="A10888" s="264" t="str">
        <f t="shared" si="170"/>
        <v>StraffordMO</v>
      </c>
      <c r="B10888" s="269">
        <v>65757</v>
      </c>
      <c r="C10888" s="270" t="s">
        <v>7242</v>
      </c>
      <c r="D10888" s="270" t="s">
        <v>1666</v>
      </c>
      <c r="E10888" s="277" t="s">
        <v>1337</v>
      </c>
      <c r="F10888" s="279" t="s">
        <v>881</v>
      </c>
    </row>
    <row r="10889" spans="1:6" x14ac:dyDescent="0.3">
      <c r="A10889" s="264" t="str">
        <f t="shared" si="170"/>
        <v>Moscow MillsMO</v>
      </c>
      <c r="B10889" s="269">
        <v>63362</v>
      </c>
      <c r="C10889" s="270" t="s">
        <v>7243</v>
      </c>
      <c r="D10889" s="270" t="s">
        <v>1666</v>
      </c>
      <c r="E10889" s="277" t="s">
        <v>1339</v>
      </c>
      <c r="F10889" s="279" t="s">
        <v>881</v>
      </c>
    </row>
    <row r="10890" spans="1:6" x14ac:dyDescent="0.3">
      <c r="A10890" s="264" t="str">
        <f t="shared" si="170"/>
        <v>ButlerMO</v>
      </c>
      <c r="B10890" s="269">
        <v>64730</v>
      </c>
      <c r="C10890" s="270" t="s">
        <v>5351</v>
      </c>
      <c r="D10890" s="270" t="s">
        <v>1666</v>
      </c>
      <c r="E10890" s="277" t="s">
        <v>1426</v>
      </c>
      <c r="F10890" s="279" t="s">
        <v>881</v>
      </c>
    </row>
    <row r="10891" spans="1:6" x14ac:dyDescent="0.3">
      <c r="A10891" s="264" t="str">
        <f t="shared" si="170"/>
        <v>PagedaleMO</v>
      </c>
      <c r="B10891" s="269">
        <v>63133</v>
      </c>
      <c r="C10891" s="270" t="s">
        <v>7244</v>
      </c>
      <c r="D10891" s="270" t="s">
        <v>1666</v>
      </c>
      <c r="E10891" s="277" t="s">
        <v>1339</v>
      </c>
      <c r="F10891" s="279" t="s">
        <v>881</v>
      </c>
    </row>
    <row r="10892" spans="1:6" x14ac:dyDescent="0.3">
      <c r="A10892" s="264" t="str">
        <f t="shared" si="170"/>
        <v>Willow SpringsMO</v>
      </c>
      <c r="B10892" s="269">
        <v>65793</v>
      </c>
      <c r="C10892" s="270" t="s">
        <v>4864</v>
      </c>
      <c r="D10892" s="270" t="s">
        <v>1666</v>
      </c>
      <c r="E10892" s="277" t="s">
        <v>1697</v>
      </c>
      <c r="F10892" s="279" t="s">
        <v>881</v>
      </c>
    </row>
    <row r="10893" spans="1:6" x14ac:dyDescent="0.3">
      <c r="A10893" s="264" t="str">
        <f t="shared" si="170"/>
        <v>Kimberling CityMO</v>
      </c>
      <c r="B10893" s="269">
        <v>65686</v>
      </c>
      <c r="C10893" s="270" t="s">
        <v>7245</v>
      </c>
      <c r="D10893" s="270" t="s">
        <v>1666</v>
      </c>
      <c r="E10893" s="277" t="s">
        <v>1668</v>
      </c>
      <c r="F10893" s="279" t="s">
        <v>881</v>
      </c>
    </row>
    <row r="10894" spans="1:6" x14ac:dyDescent="0.3">
      <c r="A10894" s="264" t="str">
        <f t="shared" si="170"/>
        <v>ForsythMO</v>
      </c>
      <c r="B10894" s="269">
        <v>65653</v>
      </c>
      <c r="C10894" s="270" t="s">
        <v>4025</v>
      </c>
      <c r="D10894" s="270" t="s">
        <v>1666</v>
      </c>
      <c r="E10894" s="277" t="s">
        <v>1668</v>
      </c>
      <c r="F10894" s="279" t="s">
        <v>881</v>
      </c>
    </row>
    <row r="10895" spans="1:6" x14ac:dyDescent="0.3">
      <c r="A10895" s="264" t="str">
        <f t="shared" si="170"/>
        <v>SeymourMO</v>
      </c>
      <c r="B10895" s="269">
        <v>65746</v>
      </c>
      <c r="C10895" s="270" t="s">
        <v>1395</v>
      </c>
      <c r="D10895" s="270" t="s">
        <v>1666</v>
      </c>
      <c r="E10895" s="277" t="s">
        <v>1337</v>
      </c>
      <c r="F10895" s="279" t="s">
        <v>881</v>
      </c>
    </row>
    <row r="10896" spans="1:6" x14ac:dyDescent="0.3">
      <c r="A10896" s="264" t="str">
        <f t="shared" si="170"/>
        <v>Scott CityMO</v>
      </c>
      <c r="B10896" s="269">
        <v>63780</v>
      </c>
      <c r="C10896" s="270" t="s">
        <v>7246</v>
      </c>
      <c r="D10896" s="270" t="s">
        <v>1666</v>
      </c>
      <c r="E10896" s="277" t="s">
        <v>1695</v>
      </c>
      <c r="F10896" s="279" t="s">
        <v>881</v>
      </c>
    </row>
    <row r="10897" spans="1:6" x14ac:dyDescent="0.3">
      <c r="A10897" s="264" t="str">
        <f t="shared" si="170"/>
        <v>Saint LouisMO</v>
      </c>
      <c r="B10897" s="269">
        <v>63101</v>
      </c>
      <c r="C10897" s="270" t="s">
        <v>6698</v>
      </c>
      <c r="D10897" s="270" t="s">
        <v>1666</v>
      </c>
      <c r="E10897" s="277" t="s">
        <v>1339</v>
      </c>
      <c r="F10897" s="279" t="s">
        <v>881</v>
      </c>
    </row>
    <row r="10898" spans="1:6" x14ac:dyDescent="0.3">
      <c r="A10898" s="264" t="str">
        <f t="shared" si="170"/>
        <v>Kansas CityMO</v>
      </c>
      <c r="B10898" s="269">
        <v>64158</v>
      </c>
      <c r="C10898" s="270" t="s">
        <v>1426</v>
      </c>
      <c r="D10898" s="270" t="s">
        <v>1666</v>
      </c>
      <c r="E10898" s="277" t="s">
        <v>1426</v>
      </c>
      <c r="F10898" s="279" t="s">
        <v>881</v>
      </c>
    </row>
    <row r="10899" spans="1:6" x14ac:dyDescent="0.3">
      <c r="A10899" s="264" t="str">
        <f t="shared" si="170"/>
        <v>AshlandMO</v>
      </c>
      <c r="B10899" s="269">
        <v>65010</v>
      </c>
      <c r="C10899" s="270" t="s">
        <v>1946</v>
      </c>
      <c r="D10899" s="270" t="s">
        <v>1666</v>
      </c>
      <c r="E10899" s="277" t="s">
        <v>1487</v>
      </c>
      <c r="F10899" s="279" t="s">
        <v>881</v>
      </c>
    </row>
    <row r="10900" spans="1:6" x14ac:dyDescent="0.3">
      <c r="A10900" s="264" t="str">
        <f t="shared" si="170"/>
        <v>Kansas CityMO</v>
      </c>
      <c r="B10900" s="269">
        <v>64156</v>
      </c>
      <c r="C10900" s="270" t="s">
        <v>1426</v>
      </c>
      <c r="D10900" s="270" t="s">
        <v>1666</v>
      </c>
      <c r="E10900" s="277" t="s">
        <v>1426</v>
      </c>
      <c r="F10900" s="279" t="s">
        <v>881</v>
      </c>
    </row>
    <row r="10901" spans="1:6" x14ac:dyDescent="0.3">
      <c r="A10901" s="264" t="str">
        <f t="shared" si="170"/>
        <v>HoldenMO</v>
      </c>
      <c r="B10901" s="269">
        <v>64040</v>
      </c>
      <c r="C10901" s="270" t="s">
        <v>5909</v>
      </c>
      <c r="D10901" s="270" t="s">
        <v>1666</v>
      </c>
      <c r="E10901" s="277" t="s">
        <v>1696</v>
      </c>
      <c r="F10901" s="279" t="s">
        <v>881</v>
      </c>
    </row>
    <row r="10902" spans="1:6" x14ac:dyDescent="0.3">
      <c r="A10902" s="264" t="str">
        <f t="shared" si="170"/>
        <v>WinfieldMO</v>
      </c>
      <c r="B10902" s="269">
        <v>63389</v>
      </c>
      <c r="C10902" s="270" t="s">
        <v>4814</v>
      </c>
      <c r="D10902" s="270" t="s">
        <v>1666</v>
      </c>
      <c r="E10902" s="277" t="s">
        <v>1339</v>
      </c>
      <c r="F10902" s="279" t="s">
        <v>881</v>
      </c>
    </row>
    <row r="10903" spans="1:6" x14ac:dyDescent="0.3">
      <c r="A10903" s="264" t="str">
        <f t="shared" si="170"/>
        <v>Mountain ViewMO</v>
      </c>
      <c r="B10903" s="269">
        <v>65548</v>
      </c>
      <c r="C10903" s="270" t="s">
        <v>2614</v>
      </c>
      <c r="D10903" s="270" t="s">
        <v>1666</v>
      </c>
      <c r="E10903" s="277" t="s">
        <v>1697</v>
      </c>
      <c r="F10903" s="279" t="s">
        <v>881</v>
      </c>
    </row>
    <row r="10904" spans="1:6" x14ac:dyDescent="0.3">
      <c r="A10904" s="264" t="str">
        <f t="shared" si="170"/>
        <v>MaldenMO</v>
      </c>
      <c r="B10904" s="269">
        <v>63863</v>
      </c>
      <c r="C10904" s="270" t="s">
        <v>5196</v>
      </c>
      <c r="D10904" s="270" t="s">
        <v>1666</v>
      </c>
      <c r="E10904" s="277" t="s">
        <v>1680</v>
      </c>
      <c r="F10904" s="279" t="s">
        <v>881</v>
      </c>
    </row>
    <row r="10905" spans="1:6" x14ac:dyDescent="0.3">
      <c r="A10905" s="264" t="str">
        <f t="shared" si="170"/>
        <v>Kansas CityMO</v>
      </c>
      <c r="B10905" s="269">
        <v>64153</v>
      </c>
      <c r="C10905" s="270" t="s">
        <v>1426</v>
      </c>
      <c r="D10905" s="270" t="s">
        <v>1666</v>
      </c>
      <c r="E10905" s="277" t="s">
        <v>1426</v>
      </c>
      <c r="F10905" s="279" t="s">
        <v>881</v>
      </c>
    </row>
    <row r="10906" spans="1:6" x14ac:dyDescent="0.3">
      <c r="A10906" s="264" t="str">
        <f t="shared" si="170"/>
        <v>HigginsvilleMO</v>
      </c>
      <c r="B10906" s="269">
        <v>64037</v>
      </c>
      <c r="C10906" s="270" t="s">
        <v>7247</v>
      </c>
      <c r="D10906" s="270" t="s">
        <v>1666</v>
      </c>
      <c r="E10906" s="277" t="s">
        <v>1426</v>
      </c>
      <c r="F10906" s="279" t="s">
        <v>881</v>
      </c>
    </row>
    <row r="10907" spans="1:6" x14ac:dyDescent="0.3">
      <c r="A10907" s="264" t="str">
        <f t="shared" si="170"/>
        <v>AndersonMO</v>
      </c>
      <c r="B10907" s="269">
        <v>64831</v>
      </c>
      <c r="C10907" s="270" t="s">
        <v>1529</v>
      </c>
      <c r="D10907" s="270" t="s">
        <v>1666</v>
      </c>
      <c r="E10907" s="277" t="s">
        <v>963</v>
      </c>
      <c r="F10907" s="279" t="s">
        <v>881</v>
      </c>
    </row>
    <row r="10908" spans="1:6" x14ac:dyDescent="0.3">
      <c r="A10908" s="264" t="str">
        <f t="shared" si="170"/>
        <v>Knob NosterMO</v>
      </c>
      <c r="B10908" s="269">
        <v>65336</v>
      </c>
      <c r="C10908" s="270" t="s">
        <v>7248</v>
      </c>
      <c r="D10908" s="270" t="s">
        <v>1666</v>
      </c>
      <c r="E10908" s="277" t="s">
        <v>1696</v>
      </c>
      <c r="F10908" s="279" t="s">
        <v>881</v>
      </c>
    </row>
    <row r="10909" spans="1:6" x14ac:dyDescent="0.3">
      <c r="A10909" s="264" t="str">
        <f t="shared" si="170"/>
        <v>Kansas CityMO</v>
      </c>
      <c r="B10909" s="269">
        <v>64126</v>
      </c>
      <c r="C10909" s="270" t="s">
        <v>1426</v>
      </c>
      <c r="D10909" s="270" t="s">
        <v>1666</v>
      </c>
      <c r="E10909" s="277" t="s">
        <v>1426</v>
      </c>
      <c r="F10909" s="279" t="s">
        <v>881</v>
      </c>
    </row>
    <row r="10910" spans="1:6" x14ac:dyDescent="0.3">
      <c r="A10910" s="264" t="str">
        <f t="shared" si="170"/>
        <v>WildwoodMO</v>
      </c>
      <c r="B10910" s="269">
        <v>63038</v>
      </c>
      <c r="C10910" s="270" t="s">
        <v>3810</v>
      </c>
      <c r="D10910" s="270" t="s">
        <v>1666</v>
      </c>
      <c r="E10910" s="277" t="s">
        <v>1339</v>
      </c>
      <c r="F10910" s="279" t="s">
        <v>881</v>
      </c>
    </row>
    <row r="10911" spans="1:6" x14ac:dyDescent="0.3">
      <c r="A10911" s="264" t="str">
        <f t="shared" si="170"/>
        <v>PalmyraMO</v>
      </c>
      <c r="B10911" s="269">
        <v>63461</v>
      </c>
      <c r="C10911" s="270" t="s">
        <v>5021</v>
      </c>
      <c r="D10911" s="270" t="s">
        <v>1666</v>
      </c>
      <c r="E10911" s="277" t="s">
        <v>1676</v>
      </c>
      <c r="F10911" s="279" t="s">
        <v>881</v>
      </c>
    </row>
    <row r="10912" spans="1:6" x14ac:dyDescent="0.3">
      <c r="A10912" s="264" t="str">
        <f t="shared" si="170"/>
        <v>RichlandMO</v>
      </c>
      <c r="B10912" s="269">
        <v>65556</v>
      </c>
      <c r="C10912" s="270" t="s">
        <v>6685</v>
      </c>
      <c r="D10912" s="270" t="s">
        <v>1666</v>
      </c>
      <c r="E10912" s="277" t="s">
        <v>1674</v>
      </c>
      <c r="F10912" s="279" t="s">
        <v>881</v>
      </c>
    </row>
    <row r="10913" spans="1:6" x14ac:dyDescent="0.3">
      <c r="A10913" s="264" t="str">
        <f t="shared" si="170"/>
        <v>Sugar CreekMO</v>
      </c>
      <c r="B10913" s="269">
        <v>64058</v>
      </c>
      <c r="C10913" s="270" t="s">
        <v>7249</v>
      </c>
      <c r="D10913" s="270" t="s">
        <v>1666</v>
      </c>
      <c r="E10913" s="277" t="s">
        <v>1426</v>
      </c>
      <c r="F10913" s="279" t="s">
        <v>881</v>
      </c>
    </row>
    <row r="10914" spans="1:6" x14ac:dyDescent="0.3">
      <c r="A10914" s="264" t="str">
        <f t="shared" si="170"/>
        <v>SenecaMO</v>
      </c>
      <c r="B10914" s="269">
        <v>64865</v>
      </c>
      <c r="C10914" s="270" t="s">
        <v>2170</v>
      </c>
      <c r="D10914" s="270" t="s">
        <v>1666</v>
      </c>
      <c r="E10914" s="277" t="s">
        <v>1678</v>
      </c>
      <c r="F10914" s="279" t="s">
        <v>881</v>
      </c>
    </row>
    <row r="10915" spans="1:6" x14ac:dyDescent="0.3">
      <c r="A10915" s="264" t="str">
        <f t="shared" si="170"/>
        <v>LexingtonMO</v>
      </c>
      <c r="B10915" s="269">
        <v>64067</v>
      </c>
      <c r="C10915" s="270" t="s">
        <v>1401</v>
      </c>
      <c r="D10915" s="270" t="s">
        <v>1666</v>
      </c>
      <c r="E10915" s="277" t="s">
        <v>1426</v>
      </c>
      <c r="F10915" s="279" t="s">
        <v>881</v>
      </c>
    </row>
    <row r="10916" spans="1:6" x14ac:dyDescent="0.3">
      <c r="A10916" s="264" t="str">
        <f t="shared" si="170"/>
        <v>Marble HillMO</v>
      </c>
      <c r="B10916" s="269">
        <v>63764</v>
      </c>
      <c r="C10916" s="270" t="s">
        <v>4194</v>
      </c>
      <c r="D10916" s="270" t="s">
        <v>1666</v>
      </c>
      <c r="E10916" s="277" t="s">
        <v>1670</v>
      </c>
      <c r="F10916" s="279" t="s">
        <v>881</v>
      </c>
    </row>
    <row r="10917" spans="1:6" x14ac:dyDescent="0.3">
      <c r="A10917" s="264" t="str">
        <f t="shared" si="170"/>
        <v>IndependenceMO</v>
      </c>
      <c r="B10917" s="269">
        <v>64053</v>
      </c>
      <c r="C10917" s="270" t="s">
        <v>5550</v>
      </c>
      <c r="D10917" s="270" t="s">
        <v>1666</v>
      </c>
      <c r="E10917" s="277" t="s">
        <v>1426</v>
      </c>
      <c r="F10917" s="279" t="s">
        <v>881</v>
      </c>
    </row>
    <row r="10918" spans="1:6" x14ac:dyDescent="0.3">
      <c r="A10918" s="264" t="str">
        <f t="shared" si="170"/>
        <v>LawsonMO</v>
      </c>
      <c r="B10918" s="269">
        <v>64062</v>
      </c>
      <c r="C10918" s="270" t="s">
        <v>7250</v>
      </c>
      <c r="D10918" s="270" t="s">
        <v>1666</v>
      </c>
      <c r="E10918" s="277" t="s">
        <v>1426</v>
      </c>
      <c r="F10918" s="279" t="s">
        <v>881</v>
      </c>
    </row>
    <row r="10919" spans="1:6" x14ac:dyDescent="0.3">
      <c r="A10919" s="264" t="str">
        <f t="shared" si="170"/>
        <v>Sunset HillsMO</v>
      </c>
      <c r="B10919" s="269">
        <v>63127</v>
      </c>
      <c r="C10919" s="270" t="s">
        <v>7251</v>
      </c>
      <c r="D10919" s="270" t="s">
        <v>1666</v>
      </c>
      <c r="E10919" s="277" t="s">
        <v>1339</v>
      </c>
      <c r="F10919" s="279" t="s">
        <v>881</v>
      </c>
    </row>
    <row r="10920" spans="1:6" x14ac:dyDescent="0.3">
      <c r="A10920" s="264" t="str">
        <f t="shared" si="170"/>
        <v>Villa RidgeMO</v>
      </c>
      <c r="B10920" s="269">
        <v>63089</v>
      </c>
      <c r="C10920" s="270" t="s">
        <v>7252</v>
      </c>
      <c r="D10920" s="270" t="s">
        <v>1666</v>
      </c>
      <c r="E10920" s="277" t="s">
        <v>1339</v>
      </c>
      <c r="F10920" s="279" t="s">
        <v>881</v>
      </c>
    </row>
    <row r="10921" spans="1:6" x14ac:dyDescent="0.3">
      <c r="A10921" s="264" t="str">
        <f t="shared" si="170"/>
        <v>Shell KnobMO</v>
      </c>
      <c r="B10921" s="269">
        <v>65747</v>
      </c>
      <c r="C10921" s="270" t="s">
        <v>7253</v>
      </c>
      <c r="D10921" s="270" t="s">
        <v>1666</v>
      </c>
      <c r="E10921" s="277" t="s">
        <v>1668</v>
      </c>
      <c r="F10921" s="279" t="s">
        <v>881</v>
      </c>
    </row>
    <row r="10922" spans="1:6" x14ac:dyDescent="0.3">
      <c r="A10922" s="264" t="str">
        <f t="shared" si="170"/>
        <v>Fair GroveMO</v>
      </c>
      <c r="B10922" s="269">
        <v>65648</v>
      </c>
      <c r="C10922" s="270" t="s">
        <v>7254</v>
      </c>
      <c r="D10922" s="270" t="s">
        <v>1666</v>
      </c>
      <c r="E10922" s="277" t="s">
        <v>1337</v>
      </c>
      <c r="F10922" s="279" t="s">
        <v>881</v>
      </c>
    </row>
    <row r="10923" spans="1:6" x14ac:dyDescent="0.3">
      <c r="A10923" s="264" t="str">
        <f t="shared" si="170"/>
        <v>Kansas CityMO</v>
      </c>
      <c r="B10923" s="269">
        <v>64145</v>
      </c>
      <c r="C10923" s="270" t="s">
        <v>1426</v>
      </c>
      <c r="D10923" s="270" t="s">
        <v>1666</v>
      </c>
      <c r="E10923" s="277" t="s">
        <v>1426</v>
      </c>
      <c r="F10923" s="279" t="s">
        <v>881</v>
      </c>
    </row>
    <row r="10924" spans="1:6" x14ac:dyDescent="0.3">
      <c r="A10924" s="264" t="str">
        <f t="shared" si="170"/>
        <v>LinnMO</v>
      </c>
      <c r="B10924" s="269">
        <v>65051</v>
      </c>
      <c r="C10924" s="270" t="s">
        <v>7255</v>
      </c>
      <c r="D10924" s="270" t="s">
        <v>1666</v>
      </c>
      <c r="E10924" s="277" t="s">
        <v>1677</v>
      </c>
      <c r="F10924" s="279" t="s">
        <v>881</v>
      </c>
    </row>
    <row r="10925" spans="1:6" x14ac:dyDescent="0.3">
      <c r="A10925" s="264" t="str">
        <f t="shared" si="170"/>
        <v>GalenaMO</v>
      </c>
      <c r="B10925" s="269">
        <v>65656</v>
      </c>
      <c r="C10925" s="270" t="s">
        <v>7256</v>
      </c>
      <c r="D10925" s="270" t="s">
        <v>1666</v>
      </c>
      <c r="E10925" s="277" t="s">
        <v>1668</v>
      </c>
      <c r="F10925" s="279" t="s">
        <v>881</v>
      </c>
    </row>
    <row r="10926" spans="1:6" x14ac:dyDescent="0.3">
      <c r="A10926" s="264" t="str">
        <f t="shared" si="170"/>
        <v>ChaffeeMO</v>
      </c>
      <c r="B10926" s="269">
        <v>63740</v>
      </c>
      <c r="C10926" s="270" t="s">
        <v>7257</v>
      </c>
      <c r="D10926" s="270" t="s">
        <v>1666</v>
      </c>
      <c r="E10926" s="277" t="s">
        <v>1695</v>
      </c>
      <c r="F10926" s="279" t="s">
        <v>881</v>
      </c>
    </row>
    <row r="10927" spans="1:6" x14ac:dyDescent="0.3">
      <c r="A10927" s="264" t="str">
        <f t="shared" si="170"/>
        <v>BillingsMO</v>
      </c>
      <c r="B10927" s="269">
        <v>65610</v>
      </c>
      <c r="C10927" s="270" t="s">
        <v>1725</v>
      </c>
      <c r="D10927" s="270" t="s">
        <v>1666</v>
      </c>
      <c r="E10927" s="277" t="s">
        <v>1337</v>
      </c>
      <c r="F10927" s="279" t="s">
        <v>881</v>
      </c>
    </row>
    <row r="10928" spans="1:6" x14ac:dyDescent="0.3">
      <c r="A10928" s="264" t="str">
        <f t="shared" si="170"/>
        <v>CleverMO</v>
      </c>
      <c r="B10928" s="269">
        <v>65631</v>
      </c>
      <c r="C10928" s="270" t="s">
        <v>7258</v>
      </c>
      <c r="D10928" s="270" t="s">
        <v>1666</v>
      </c>
      <c r="E10928" s="277" t="s">
        <v>1337</v>
      </c>
      <c r="F10928" s="279" t="s">
        <v>881</v>
      </c>
    </row>
    <row r="10929" spans="1:6" x14ac:dyDescent="0.3">
      <c r="A10929" s="264" t="str">
        <f t="shared" si="170"/>
        <v>NoelMO</v>
      </c>
      <c r="B10929" s="269">
        <v>64854</v>
      </c>
      <c r="C10929" s="270" t="s">
        <v>7259</v>
      </c>
      <c r="D10929" s="270" t="s">
        <v>1666</v>
      </c>
      <c r="E10929" s="277" t="s">
        <v>963</v>
      </c>
      <c r="F10929" s="279" t="s">
        <v>881</v>
      </c>
    </row>
    <row r="10930" spans="1:6" x14ac:dyDescent="0.3">
      <c r="A10930" s="264" t="str">
        <f t="shared" si="170"/>
        <v>New HavenMO</v>
      </c>
      <c r="B10930" s="269">
        <v>63068</v>
      </c>
      <c r="C10930" s="270" t="s">
        <v>3429</v>
      </c>
      <c r="D10930" s="270" t="s">
        <v>1666</v>
      </c>
      <c r="E10930" s="277" t="s">
        <v>1339</v>
      </c>
      <c r="F10930" s="279" t="s">
        <v>881</v>
      </c>
    </row>
    <row r="10931" spans="1:6" x14ac:dyDescent="0.3">
      <c r="A10931" s="264" t="str">
        <f t="shared" si="170"/>
        <v>SpartaMO</v>
      </c>
      <c r="B10931" s="269">
        <v>65753</v>
      </c>
      <c r="C10931" s="270" t="s">
        <v>4048</v>
      </c>
      <c r="D10931" s="270" t="s">
        <v>1666</v>
      </c>
      <c r="E10931" s="277" t="s">
        <v>1337</v>
      </c>
      <c r="F10931" s="279" t="s">
        <v>881</v>
      </c>
    </row>
    <row r="10932" spans="1:6" x14ac:dyDescent="0.3">
      <c r="A10932" s="264" t="str">
        <f t="shared" si="170"/>
        <v>DittmerMO</v>
      </c>
      <c r="B10932" s="269">
        <v>63023</v>
      </c>
      <c r="C10932" s="270" t="s">
        <v>7260</v>
      </c>
      <c r="D10932" s="270" t="s">
        <v>1666</v>
      </c>
      <c r="E10932" s="277" t="s">
        <v>1339</v>
      </c>
      <c r="F10932" s="279" t="s">
        <v>881</v>
      </c>
    </row>
    <row r="10933" spans="1:6" x14ac:dyDescent="0.3">
      <c r="A10933" s="264" t="str">
        <f t="shared" si="170"/>
        <v>Crystal CityMO</v>
      </c>
      <c r="B10933" s="269">
        <v>63019</v>
      </c>
      <c r="C10933" s="270" t="s">
        <v>7261</v>
      </c>
      <c r="D10933" s="270" t="s">
        <v>1666</v>
      </c>
      <c r="E10933" s="277" t="s">
        <v>1339</v>
      </c>
      <c r="F10933" s="279" t="s">
        <v>881</v>
      </c>
    </row>
    <row r="10934" spans="1:6" x14ac:dyDescent="0.3">
      <c r="A10934" s="264" t="str">
        <f t="shared" si="170"/>
        <v>PinevilleMO</v>
      </c>
      <c r="B10934" s="269">
        <v>64856</v>
      </c>
      <c r="C10934" s="270" t="s">
        <v>5706</v>
      </c>
      <c r="D10934" s="270" t="s">
        <v>1666</v>
      </c>
      <c r="E10934" s="277" t="s">
        <v>963</v>
      </c>
      <c r="F10934" s="279" t="s">
        <v>881</v>
      </c>
    </row>
    <row r="10935" spans="1:6" x14ac:dyDescent="0.3">
      <c r="A10935" s="264" t="str">
        <f t="shared" si="170"/>
        <v>MarthasvilleMO</v>
      </c>
      <c r="B10935" s="269">
        <v>63357</v>
      </c>
      <c r="C10935" s="270" t="s">
        <v>7262</v>
      </c>
      <c r="D10935" s="270" t="s">
        <v>1666</v>
      </c>
      <c r="E10935" s="277" t="s">
        <v>1339</v>
      </c>
      <c r="F10935" s="279" t="s">
        <v>881</v>
      </c>
    </row>
    <row r="10936" spans="1:6" x14ac:dyDescent="0.3">
      <c r="A10936" s="264" t="str">
        <f t="shared" si="170"/>
        <v>ElsberryMO</v>
      </c>
      <c r="B10936" s="269">
        <v>63343</v>
      </c>
      <c r="C10936" s="270" t="s">
        <v>7263</v>
      </c>
      <c r="D10936" s="270" t="s">
        <v>1666</v>
      </c>
      <c r="E10936" s="277" t="s">
        <v>1339</v>
      </c>
      <c r="F10936" s="279" t="s">
        <v>881</v>
      </c>
    </row>
    <row r="10937" spans="1:6" x14ac:dyDescent="0.3">
      <c r="A10937" s="264" t="str">
        <f t="shared" si="170"/>
        <v>GranbyMO</v>
      </c>
      <c r="B10937" s="269">
        <v>64844</v>
      </c>
      <c r="C10937" s="270" t="s">
        <v>3498</v>
      </c>
      <c r="D10937" s="270" t="s">
        <v>1666</v>
      </c>
      <c r="E10937" s="277" t="s">
        <v>1678</v>
      </c>
      <c r="F10937" s="279" t="s">
        <v>881</v>
      </c>
    </row>
    <row r="10938" spans="1:6" x14ac:dyDescent="0.3">
      <c r="A10938" s="264" t="str">
        <f t="shared" si="170"/>
        <v>LathropMO</v>
      </c>
      <c r="B10938" s="269">
        <v>64465</v>
      </c>
      <c r="C10938" s="270" t="s">
        <v>2772</v>
      </c>
      <c r="D10938" s="270" t="s">
        <v>1666</v>
      </c>
      <c r="E10938" s="277" t="s">
        <v>1426</v>
      </c>
      <c r="F10938" s="279" t="s">
        <v>881</v>
      </c>
    </row>
    <row r="10939" spans="1:6" x14ac:dyDescent="0.3">
      <c r="A10939" s="264" t="str">
        <f t="shared" si="170"/>
        <v>BucknerMO</v>
      </c>
      <c r="B10939" s="269">
        <v>64016</v>
      </c>
      <c r="C10939" s="270" t="s">
        <v>5818</v>
      </c>
      <c r="D10939" s="270" t="s">
        <v>1666</v>
      </c>
      <c r="E10939" s="277" t="s">
        <v>1426</v>
      </c>
      <c r="F10939" s="279" t="s">
        <v>881</v>
      </c>
    </row>
    <row r="10940" spans="1:6" x14ac:dyDescent="0.3">
      <c r="A10940" s="264" t="str">
        <f t="shared" si="170"/>
        <v>RiversideMO</v>
      </c>
      <c r="B10940" s="269">
        <v>64150</v>
      </c>
      <c r="C10940" s="270" t="s">
        <v>1510</v>
      </c>
      <c r="D10940" s="270" t="s">
        <v>1666</v>
      </c>
      <c r="E10940" s="277" t="s">
        <v>1426</v>
      </c>
      <c r="F10940" s="279" t="s">
        <v>881</v>
      </c>
    </row>
    <row r="10941" spans="1:6" x14ac:dyDescent="0.3">
      <c r="A10941" s="264" t="str">
        <f t="shared" si="170"/>
        <v>HallsvilleMO</v>
      </c>
      <c r="B10941" s="269">
        <v>65255</v>
      </c>
      <c r="C10941" s="270" t="s">
        <v>7264</v>
      </c>
      <c r="D10941" s="270" t="s">
        <v>1666</v>
      </c>
      <c r="E10941" s="277" t="s">
        <v>1487</v>
      </c>
      <c r="F10941" s="279" t="s">
        <v>881</v>
      </c>
    </row>
    <row r="10942" spans="1:6" x14ac:dyDescent="0.3">
      <c r="A10942" s="264" t="str">
        <f t="shared" si="170"/>
        <v>Sugar CreekMO</v>
      </c>
      <c r="B10942" s="269">
        <v>64054</v>
      </c>
      <c r="C10942" s="270" t="s">
        <v>7249</v>
      </c>
      <c r="D10942" s="270" t="s">
        <v>1666</v>
      </c>
      <c r="E10942" s="277" t="s">
        <v>1426</v>
      </c>
      <c r="F10942" s="279" t="s">
        <v>881</v>
      </c>
    </row>
    <row r="10943" spans="1:6" x14ac:dyDescent="0.3">
      <c r="A10943" s="264" t="str">
        <f t="shared" si="170"/>
        <v>CraneMO</v>
      </c>
      <c r="B10943" s="269">
        <v>65633</v>
      </c>
      <c r="C10943" s="270" t="s">
        <v>7265</v>
      </c>
      <c r="D10943" s="270" t="s">
        <v>1666</v>
      </c>
      <c r="E10943" s="277" t="s">
        <v>1668</v>
      </c>
      <c r="F10943" s="279" t="s">
        <v>881</v>
      </c>
    </row>
    <row r="10944" spans="1:6" x14ac:dyDescent="0.3">
      <c r="A10944" s="264" t="str">
        <f t="shared" si="170"/>
        <v>KahokaMO</v>
      </c>
      <c r="B10944" s="269">
        <v>63445</v>
      </c>
      <c r="C10944" s="270" t="s">
        <v>7266</v>
      </c>
      <c r="D10944" s="270" t="s">
        <v>1666</v>
      </c>
      <c r="E10944" s="277" t="s">
        <v>1235</v>
      </c>
      <c r="F10944" s="279" t="s">
        <v>881</v>
      </c>
    </row>
    <row r="10945" spans="1:6" x14ac:dyDescent="0.3">
      <c r="A10945" s="264" t="str">
        <f t="shared" si="170"/>
        <v>Ash GroveMO</v>
      </c>
      <c r="B10945" s="269">
        <v>65604</v>
      </c>
      <c r="C10945" s="270" t="s">
        <v>7267</v>
      </c>
      <c r="D10945" s="270" t="s">
        <v>1666</v>
      </c>
      <c r="E10945" s="277" t="s">
        <v>1337</v>
      </c>
      <c r="F10945" s="279" t="s">
        <v>881</v>
      </c>
    </row>
    <row r="10946" spans="1:6" x14ac:dyDescent="0.3">
      <c r="A10946" s="264" t="str">
        <f t="shared" si="170"/>
        <v>HoltMO</v>
      </c>
      <c r="B10946" s="269">
        <v>64048</v>
      </c>
      <c r="C10946" s="270" t="s">
        <v>3910</v>
      </c>
      <c r="D10946" s="270" t="s">
        <v>1666</v>
      </c>
      <c r="E10946" s="277" t="s">
        <v>1426</v>
      </c>
      <c r="F10946" s="279" t="s">
        <v>881</v>
      </c>
    </row>
    <row r="10947" spans="1:6" x14ac:dyDescent="0.3">
      <c r="A10947" s="264" t="str">
        <f t="shared" si="170"/>
        <v>New LondonMO</v>
      </c>
      <c r="B10947" s="269">
        <v>63459</v>
      </c>
      <c r="C10947" s="270" t="s">
        <v>3447</v>
      </c>
      <c r="D10947" s="270" t="s">
        <v>1666</v>
      </c>
      <c r="E10947" s="277" t="s">
        <v>1676</v>
      </c>
      <c r="F10947" s="279" t="s">
        <v>881</v>
      </c>
    </row>
    <row r="10948" spans="1:6" x14ac:dyDescent="0.3">
      <c r="A10948" s="264" t="str">
        <f t="shared" ref="A10948:A11011" si="171">CONCATENATE(C10948,D10948)</f>
        <v>Merriam Woods VillageMO</v>
      </c>
      <c r="B10948" s="269">
        <v>65740</v>
      </c>
      <c r="C10948" s="270" t="s">
        <v>7268</v>
      </c>
      <c r="D10948" s="270" t="s">
        <v>1666</v>
      </c>
      <c r="E10948" s="277" t="s">
        <v>1668</v>
      </c>
      <c r="F10948" s="279" t="s">
        <v>881</v>
      </c>
    </row>
    <row r="10949" spans="1:6" x14ac:dyDescent="0.3">
      <c r="A10949" s="264" t="str">
        <f t="shared" si="171"/>
        <v>Iron Mountain LakeMO</v>
      </c>
      <c r="B10949" s="269">
        <v>63624</v>
      </c>
      <c r="C10949" s="270" t="s">
        <v>7269</v>
      </c>
      <c r="D10949" s="270" t="s">
        <v>1666</v>
      </c>
      <c r="E10949" s="277" t="s">
        <v>1673</v>
      </c>
      <c r="F10949" s="279" t="s">
        <v>881</v>
      </c>
    </row>
    <row r="10950" spans="1:6" x14ac:dyDescent="0.3">
      <c r="A10950" s="264" t="str">
        <f t="shared" si="171"/>
        <v>NeoshoMO</v>
      </c>
      <c r="B10950" s="269">
        <v>606</v>
      </c>
      <c r="C10950" s="270" t="s">
        <v>7206</v>
      </c>
      <c r="D10950" s="270" t="s">
        <v>1666</v>
      </c>
      <c r="E10950" s="277" t="s">
        <v>1678</v>
      </c>
      <c r="F10950" s="279" t="s">
        <v>881</v>
      </c>
    </row>
    <row r="10951" spans="1:6" x14ac:dyDescent="0.3">
      <c r="A10951" s="264" t="str">
        <f t="shared" si="171"/>
        <v>HerculaneumMO</v>
      </c>
      <c r="B10951" s="269">
        <v>63048</v>
      </c>
      <c r="C10951" s="270" t="s">
        <v>7270</v>
      </c>
      <c r="D10951" s="270" t="s">
        <v>1666</v>
      </c>
      <c r="E10951" s="277" t="s">
        <v>1339</v>
      </c>
      <c r="F10951" s="279" t="s">
        <v>881</v>
      </c>
    </row>
    <row r="10952" spans="1:6" x14ac:dyDescent="0.3">
      <c r="A10952" s="264" t="str">
        <f t="shared" si="171"/>
        <v>AdrianMO</v>
      </c>
      <c r="B10952" s="269">
        <v>64720</v>
      </c>
      <c r="C10952" s="270" t="s">
        <v>1568</v>
      </c>
      <c r="D10952" s="270" t="s">
        <v>1666</v>
      </c>
      <c r="E10952" s="277" t="s">
        <v>1426</v>
      </c>
      <c r="F10952" s="279" t="s">
        <v>881</v>
      </c>
    </row>
    <row r="10953" spans="1:6" x14ac:dyDescent="0.3">
      <c r="A10953" s="264" t="str">
        <f t="shared" si="171"/>
        <v>Garden CityMO</v>
      </c>
      <c r="B10953" s="269">
        <v>64747</v>
      </c>
      <c r="C10953" s="270" t="s">
        <v>1417</v>
      </c>
      <c r="D10953" s="270" t="s">
        <v>1666</v>
      </c>
      <c r="E10953" s="277" t="s">
        <v>1426</v>
      </c>
      <c r="F10953" s="279" t="s">
        <v>881</v>
      </c>
    </row>
    <row r="10954" spans="1:6" x14ac:dyDescent="0.3">
      <c r="A10954" s="264" t="str">
        <f t="shared" si="171"/>
        <v>CantonMO</v>
      </c>
      <c r="B10954" s="269">
        <v>63435</v>
      </c>
      <c r="C10954" s="270" t="s">
        <v>1294</v>
      </c>
      <c r="D10954" s="270" t="s">
        <v>1666</v>
      </c>
      <c r="E10954" s="277" t="s">
        <v>1331</v>
      </c>
      <c r="F10954" s="279" t="s">
        <v>881</v>
      </c>
    </row>
    <row r="10955" spans="1:6" x14ac:dyDescent="0.3">
      <c r="A10955" s="264" t="str">
        <f t="shared" si="171"/>
        <v>BentonMO</v>
      </c>
      <c r="B10955" s="269">
        <v>63736</v>
      </c>
      <c r="C10955" s="270" t="s">
        <v>1719</v>
      </c>
      <c r="D10955" s="270" t="s">
        <v>1666</v>
      </c>
      <c r="E10955" s="277" t="s">
        <v>1695</v>
      </c>
      <c r="F10955" s="279" t="s">
        <v>881</v>
      </c>
    </row>
    <row r="10956" spans="1:6" x14ac:dyDescent="0.3">
      <c r="A10956" s="264" t="str">
        <f t="shared" si="171"/>
        <v>CampbellMO</v>
      </c>
      <c r="B10956" s="269">
        <v>63933</v>
      </c>
      <c r="C10956" s="270" t="s">
        <v>2523</v>
      </c>
      <c r="D10956" s="270" t="s">
        <v>1666</v>
      </c>
      <c r="E10956" s="277" t="s">
        <v>1680</v>
      </c>
      <c r="F10956" s="279" t="s">
        <v>881</v>
      </c>
    </row>
    <row r="10957" spans="1:6" x14ac:dyDescent="0.3">
      <c r="A10957" s="264" t="str">
        <f t="shared" si="171"/>
        <v>VandaliaMO</v>
      </c>
      <c r="B10957" s="269">
        <v>63382</v>
      </c>
      <c r="C10957" s="270" t="s">
        <v>6808</v>
      </c>
      <c r="D10957" s="270" t="s">
        <v>1666</v>
      </c>
      <c r="E10957" s="277" t="s">
        <v>1686</v>
      </c>
      <c r="F10957" s="279" t="s">
        <v>881</v>
      </c>
    </row>
    <row r="10958" spans="1:6" x14ac:dyDescent="0.3">
      <c r="A10958" s="264" t="str">
        <f t="shared" si="171"/>
        <v>ConcordiaMO</v>
      </c>
      <c r="B10958" s="269">
        <v>64020</v>
      </c>
      <c r="C10958" s="270" t="s">
        <v>7271</v>
      </c>
      <c r="D10958" s="270" t="s">
        <v>1666</v>
      </c>
      <c r="E10958" s="277" t="s">
        <v>1426</v>
      </c>
      <c r="F10958" s="279" t="s">
        <v>881</v>
      </c>
    </row>
    <row r="10959" spans="1:6" x14ac:dyDescent="0.3">
      <c r="A10959" s="264" t="str">
        <f t="shared" si="171"/>
        <v>FordlandMO</v>
      </c>
      <c r="B10959" s="269">
        <v>65652</v>
      </c>
      <c r="C10959" s="270" t="s">
        <v>7272</v>
      </c>
      <c r="D10959" s="270" t="s">
        <v>1666</v>
      </c>
      <c r="E10959" s="277" t="s">
        <v>1337</v>
      </c>
      <c r="F10959" s="279" t="s">
        <v>881</v>
      </c>
    </row>
    <row r="10960" spans="1:6" x14ac:dyDescent="0.3">
      <c r="A10960" s="264" t="str">
        <f t="shared" si="171"/>
        <v>WentzvilleMO</v>
      </c>
      <c r="B10960" s="269">
        <v>63341</v>
      </c>
      <c r="C10960" s="270" t="s">
        <v>7195</v>
      </c>
      <c r="D10960" s="270" t="s">
        <v>1666</v>
      </c>
      <c r="E10960" s="277" t="s">
        <v>1339</v>
      </c>
      <c r="F10960" s="279" t="s">
        <v>881</v>
      </c>
    </row>
    <row r="10961" spans="1:6" x14ac:dyDescent="0.3">
      <c r="A10961" s="264" t="str">
        <f t="shared" si="171"/>
        <v>KingsvilleMO</v>
      </c>
      <c r="B10961" s="269">
        <v>64061</v>
      </c>
      <c r="C10961" s="270" t="s">
        <v>2243</v>
      </c>
      <c r="D10961" s="270" t="s">
        <v>1666</v>
      </c>
      <c r="E10961" s="277" t="s">
        <v>1696</v>
      </c>
      <c r="F10961" s="279" t="s">
        <v>881</v>
      </c>
    </row>
    <row r="10962" spans="1:6" x14ac:dyDescent="0.3">
      <c r="A10962" s="264" t="str">
        <f t="shared" si="171"/>
        <v>PlattsburgMO</v>
      </c>
      <c r="B10962" s="269">
        <v>64477</v>
      </c>
      <c r="C10962" s="270" t="s">
        <v>7273</v>
      </c>
      <c r="D10962" s="270" t="s">
        <v>1666</v>
      </c>
      <c r="E10962" s="277" t="s">
        <v>1426</v>
      </c>
      <c r="F10962" s="279" t="s">
        <v>881</v>
      </c>
    </row>
    <row r="10963" spans="1:6" x14ac:dyDescent="0.3">
      <c r="A10963" s="264" t="str">
        <f t="shared" si="171"/>
        <v>Lone JackMO</v>
      </c>
      <c r="B10963" s="269">
        <v>64070</v>
      </c>
      <c r="C10963" s="270" t="s">
        <v>7274</v>
      </c>
      <c r="D10963" s="270" t="s">
        <v>1666</v>
      </c>
      <c r="E10963" s="277" t="s">
        <v>1426</v>
      </c>
      <c r="F10963" s="279" t="s">
        <v>881</v>
      </c>
    </row>
    <row r="10964" spans="1:6" x14ac:dyDescent="0.3">
      <c r="A10964" s="264" t="str">
        <f t="shared" si="171"/>
        <v>GeraldMO</v>
      </c>
      <c r="B10964" s="269">
        <v>63037</v>
      </c>
      <c r="C10964" s="270" t="s">
        <v>7275</v>
      </c>
      <c r="D10964" s="270" t="s">
        <v>1666</v>
      </c>
      <c r="E10964" s="277" t="s">
        <v>1339</v>
      </c>
      <c r="F10964" s="279" t="s">
        <v>881</v>
      </c>
    </row>
    <row r="10965" spans="1:6" x14ac:dyDescent="0.3">
      <c r="A10965" s="264" t="str">
        <f t="shared" si="171"/>
        <v>CrockerMO</v>
      </c>
      <c r="B10965" s="269">
        <v>65452</v>
      </c>
      <c r="C10965" s="270" t="s">
        <v>7276</v>
      </c>
      <c r="D10965" s="270" t="s">
        <v>1666</v>
      </c>
      <c r="E10965" s="277" t="s">
        <v>1674</v>
      </c>
      <c r="F10965" s="279" t="s">
        <v>881</v>
      </c>
    </row>
    <row r="10966" spans="1:6" x14ac:dyDescent="0.3">
      <c r="A10966" s="264" t="str">
        <f t="shared" si="171"/>
        <v>SarcoxieMO</v>
      </c>
      <c r="B10966" s="269">
        <v>64862</v>
      </c>
      <c r="C10966" s="270" t="s">
        <v>7277</v>
      </c>
      <c r="D10966" s="270" t="s">
        <v>1666</v>
      </c>
      <c r="E10966" s="277" t="s">
        <v>1678</v>
      </c>
      <c r="F10966" s="279" t="s">
        <v>881</v>
      </c>
    </row>
    <row r="10967" spans="1:6" x14ac:dyDescent="0.3">
      <c r="A10967" s="264" t="str">
        <f t="shared" si="171"/>
        <v>Saint LouisMO</v>
      </c>
      <c r="B10967" s="269">
        <v>63102</v>
      </c>
      <c r="C10967" s="270" t="s">
        <v>6698</v>
      </c>
      <c r="D10967" s="270" t="s">
        <v>1666</v>
      </c>
      <c r="E10967" s="277" t="s">
        <v>1339</v>
      </c>
      <c r="F10967" s="279" t="s">
        <v>881</v>
      </c>
    </row>
    <row r="10968" spans="1:6" x14ac:dyDescent="0.3">
      <c r="A10968" s="264" t="str">
        <f t="shared" si="171"/>
        <v>AuxvasseMO</v>
      </c>
      <c r="B10968" s="269">
        <v>65231</v>
      </c>
      <c r="C10968" s="270" t="s">
        <v>7278</v>
      </c>
      <c r="D10968" s="270" t="s">
        <v>1666</v>
      </c>
      <c r="E10968" s="277" t="s">
        <v>1677</v>
      </c>
      <c r="F10968" s="279" t="s">
        <v>881</v>
      </c>
    </row>
    <row r="10969" spans="1:6" x14ac:dyDescent="0.3">
      <c r="A10969" s="264" t="str">
        <f t="shared" si="171"/>
        <v>New BloomfieldMO</v>
      </c>
      <c r="B10969" s="269">
        <v>65063</v>
      </c>
      <c r="C10969" s="270" t="s">
        <v>7279</v>
      </c>
      <c r="D10969" s="270" t="s">
        <v>1666</v>
      </c>
      <c r="E10969" s="277" t="s">
        <v>1677</v>
      </c>
      <c r="F10969" s="279" t="s">
        <v>881</v>
      </c>
    </row>
    <row r="10970" spans="1:6" x14ac:dyDescent="0.3">
      <c r="A10970" s="264" t="str">
        <f t="shared" si="171"/>
        <v>GoodmanMO</v>
      </c>
      <c r="B10970" s="269">
        <v>64843</v>
      </c>
      <c r="C10970" s="270" t="s">
        <v>7280</v>
      </c>
      <c r="D10970" s="270" t="s">
        <v>1666</v>
      </c>
      <c r="E10970" s="277" t="s">
        <v>963</v>
      </c>
      <c r="F10970" s="279" t="s">
        <v>881</v>
      </c>
    </row>
    <row r="10971" spans="1:6" x14ac:dyDescent="0.3">
      <c r="A10971" s="264" t="str">
        <f t="shared" si="171"/>
        <v>RobertsvilleMO</v>
      </c>
      <c r="B10971" s="269">
        <v>63072</v>
      </c>
      <c r="C10971" s="270" t="s">
        <v>7281</v>
      </c>
      <c r="D10971" s="270" t="s">
        <v>1666</v>
      </c>
      <c r="E10971" s="277" t="s">
        <v>1339</v>
      </c>
      <c r="F10971" s="279" t="s">
        <v>881</v>
      </c>
    </row>
    <row r="10972" spans="1:6" x14ac:dyDescent="0.3">
      <c r="A10972" s="264" t="str">
        <f t="shared" si="171"/>
        <v>Bates CityMO</v>
      </c>
      <c r="B10972" s="269">
        <v>64011</v>
      </c>
      <c r="C10972" s="270" t="s">
        <v>7282</v>
      </c>
      <c r="D10972" s="270" t="s">
        <v>1666</v>
      </c>
      <c r="E10972" s="277" t="s">
        <v>1426</v>
      </c>
      <c r="F10972" s="279" t="s">
        <v>881</v>
      </c>
    </row>
    <row r="10973" spans="1:6" x14ac:dyDescent="0.3">
      <c r="A10973" s="264" t="str">
        <f t="shared" si="171"/>
        <v>Blue EyeMO</v>
      </c>
      <c r="B10973" s="269">
        <v>65611</v>
      </c>
      <c r="C10973" s="270" t="s">
        <v>7283</v>
      </c>
      <c r="D10973" s="270" t="s">
        <v>1666</v>
      </c>
      <c r="E10973" s="277" t="s">
        <v>1668</v>
      </c>
      <c r="F10973" s="279" t="s">
        <v>881</v>
      </c>
    </row>
    <row r="10974" spans="1:6" x14ac:dyDescent="0.3">
      <c r="A10974" s="264" t="str">
        <f t="shared" si="171"/>
        <v>WestonMO</v>
      </c>
      <c r="B10974" s="269">
        <v>64098</v>
      </c>
      <c r="C10974" s="270" t="s">
        <v>3492</v>
      </c>
      <c r="D10974" s="270" t="s">
        <v>1666</v>
      </c>
      <c r="E10974" s="277" t="s">
        <v>1426</v>
      </c>
      <c r="F10974" s="279" t="s">
        <v>881</v>
      </c>
    </row>
    <row r="10975" spans="1:6" x14ac:dyDescent="0.3">
      <c r="A10975" s="264" t="str">
        <f t="shared" si="171"/>
        <v>NewburgMO</v>
      </c>
      <c r="B10975" s="269">
        <v>65550</v>
      </c>
      <c r="C10975" s="270" t="s">
        <v>6388</v>
      </c>
      <c r="D10975" s="270" t="s">
        <v>1666</v>
      </c>
      <c r="E10975" s="277" t="s">
        <v>1692</v>
      </c>
      <c r="F10975" s="279" t="s">
        <v>881</v>
      </c>
    </row>
    <row r="10976" spans="1:6" x14ac:dyDescent="0.3">
      <c r="A10976" s="264" t="str">
        <f t="shared" si="171"/>
        <v>Walnut GroveMO</v>
      </c>
      <c r="B10976" s="269">
        <v>65770</v>
      </c>
      <c r="C10976" s="270" t="s">
        <v>1672</v>
      </c>
      <c r="D10976" s="270" t="s">
        <v>1666</v>
      </c>
      <c r="E10976" s="277" t="s">
        <v>1337</v>
      </c>
      <c r="F10976" s="279" t="s">
        <v>881</v>
      </c>
    </row>
    <row r="10977" spans="1:6" x14ac:dyDescent="0.3">
      <c r="A10977" s="264" t="str">
        <f t="shared" si="171"/>
        <v>TiptonMO</v>
      </c>
      <c r="B10977" s="269">
        <v>65081</v>
      </c>
      <c r="C10977" s="270" t="s">
        <v>3040</v>
      </c>
      <c r="D10977" s="270" t="s">
        <v>1666</v>
      </c>
      <c r="E10977" s="277" t="s">
        <v>1677</v>
      </c>
      <c r="F10977" s="279" t="s">
        <v>881</v>
      </c>
    </row>
    <row r="10978" spans="1:6" x14ac:dyDescent="0.3">
      <c r="A10978" s="264" t="str">
        <f t="shared" si="171"/>
        <v>ConwayMO</v>
      </c>
      <c r="B10978" s="269">
        <v>65632</v>
      </c>
      <c r="C10978" s="270" t="s">
        <v>1688</v>
      </c>
      <c r="D10978" s="270" t="s">
        <v>1666</v>
      </c>
      <c r="E10978" s="277" t="s">
        <v>1684</v>
      </c>
      <c r="F10978" s="279" t="s">
        <v>881</v>
      </c>
    </row>
    <row r="10979" spans="1:6" x14ac:dyDescent="0.3">
      <c r="A10979" s="264" t="str">
        <f t="shared" si="171"/>
        <v>LampeMO</v>
      </c>
      <c r="B10979" s="269">
        <v>65681</v>
      </c>
      <c r="C10979" s="270" t="s">
        <v>7284</v>
      </c>
      <c r="D10979" s="270" t="s">
        <v>1666</v>
      </c>
      <c r="E10979" s="277" t="s">
        <v>1668</v>
      </c>
      <c r="F10979" s="279" t="s">
        <v>881</v>
      </c>
    </row>
    <row r="10980" spans="1:6" x14ac:dyDescent="0.3">
      <c r="A10980" s="264" t="str">
        <f t="shared" si="171"/>
        <v>RussellvilleMO</v>
      </c>
      <c r="B10980" s="269">
        <v>65074</v>
      </c>
      <c r="C10980" s="270" t="s">
        <v>984</v>
      </c>
      <c r="D10980" s="270" t="s">
        <v>1666</v>
      </c>
      <c r="E10980" s="277" t="s">
        <v>1677</v>
      </c>
      <c r="F10980" s="279" t="s">
        <v>881</v>
      </c>
    </row>
    <row r="10981" spans="1:6" x14ac:dyDescent="0.3">
      <c r="A10981" s="264" t="str">
        <f t="shared" si="171"/>
        <v>OranMO</v>
      </c>
      <c r="B10981" s="269">
        <v>63771</v>
      </c>
      <c r="C10981" s="270" t="s">
        <v>7285</v>
      </c>
      <c r="D10981" s="270" t="s">
        <v>1666</v>
      </c>
      <c r="E10981" s="277" t="s">
        <v>1695</v>
      </c>
      <c r="F10981" s="279" t="s">
        <v>881</v>
      </c>
    </row>
    <row r="10982" spans="1:6" x14ac:dyDescent="0.3">
      <c r="A10982" s="264" t="str">
        <f t="shared" si="171"/>
        <v>DiamondMO</v>
      </c>
      <c r="B10982" s="269">
        <v>64840</v>
      </c>
      <c r="C10982" s="270" t="s">
        <v>7286</v>
      </c>
      <c r="D10982" s="270" t="s">
        <v>1666</v>
      </c>
      <c r="E10982" s="277" t="s">
        <v>1678</v>
      </c>
      <c r="F10982" s="279" t="s">
        <v>881</v>
      </c>
    </row>
    <row r="10983" spans="1:6" x14ac:dyDescent="0.3">
      <c r="A10983" s="264" t="str">
        <f t="shared" si="171"/>
        <v>HamiltonMO</v>
      </c>
      <c r="B10983" s="269">
        <v>64644</v>
      </c>
      <c r="C10983" s="270" t="s">
        <v>3419</v>
      </c>
      <c r="D10983" s="270" t="s">
        <v>1666</v>
      </c>
      <c r="E10983" s="277" t="s">
        <v>1426</v>
      </c>
      <c r="F10983" s="279" t="s">
        <v>881</v>
      </c>
    </row>
    <row r="10984" spans="1:6" x14ac:dyDescent="0.3">
      <c r="A10984" s="264" t="str">
        <f t="shared" si="171"/>
        <v>FoleyMO</v>
      </c>
      <c r="B10984" s="269">
        <v>63347</v>
      </c>
      <c r="C10984" s="270" t="s">
        <v>977</v>
      </c>
      <c r="D10984" s="270" t="s">
        <v>1666</v>
      </c>
      <c r="E10984" s="277" t="s">
        <v>1339</v>
      </c>
      <c r="F10984" s="279" t="s">
        <v>881</v>
      </c>
    </row>
    <row r="10985" spans="1:6" x14ac:dyDescent="0.3">
      <c r="A10985" s="264" t="str">
        <f t="shared" si="171"/>
        <v>ElklandMO</v>
      </c>
      <c r="B10985" s="269">
        <v>65644</v>
      </c>
      <c r="C10985" s="270" t="s">
        <v>7287</v>
      </c>
      <c r="D10985" s="270" t="s">
        <v>1666</v>
      </c>
      <c r="E10985" s="277" t="s">
        <v>1337</v>
      </c>
      <c r="F10985" s="279" t="s">
        <v>881</v>
      </c>
    </row>
    <row r="10986" spans="1:6" x14ac:dyDescent="0.3">
      <c r="A10986" s="264" t="str">
        <f t="shared" si="171"/>
        <v>HuntsvilleMO</v>
      </c>
      <c r="B10986" s="269">
        <v>65259</v>
      </c>
      <c r="C10986" s="270" t="s">
        <v>938</v>
      </c>
      <c r="D10986" s="270" t="s">
        <v>1666</v>
      </c>
      <c r="E10986" s="277" t="s">
        <v>1687</v>
      </c>
      <c r="F10986" s="279" t="s">
        <v>881</v>
      </c>
    </row>
    <row r="10987" spans="1:6" x14ac:dyDescent="0.3">
      <c r="A10987" s="264" t="str">
        <f t="shared" si="171"/>
        <v>HumansvilleMO</v>
      </c>
      <c r="B10987" s="269">
        <v>65674</v>
      </c>
      <c r="C10987" s="270" t="s">
        <v>7288</v>
      </c>
      <c r="D10987" s="270" t="s">
        <v>1666</v>
      </c>
      <c r="E10987" s="277" t="s">
        <v>1337</v>
      </c>
      <c r="F10987" s="279" t="s">
        <v>881</v>
      </c>
    </row>
    <row r="10988" spans="1:6" x14ac:dyDescent="0.3">
      <c r="A10988" s="264" t="str">
        <f t="shared" si="171"/>
        <v>KirbyvilleMO</v>
      </c>
      <c r="B10988" s="269">
        <v>65679</v>
      </c>
      <c r="C10988" s="270" t="s">
        <v>7289</v>
      </c>
      <c r="D10988" s="270" t="s">
        <v>1666</v>
      </c>
      <c r="E10988" s="277" t="s">
        <v>1668</v>
      </c>
      <c r="F10988" s="279" t="s">
        <v>881</v>
      </c>
    </row>
    <row r="10989" spans="1:6" x14ac:dyDescent="0.3">
      <c r="A10989" s="264" t="str">
        <f t="shared" si="171"/>
        <v>SlaterMO</v>
      </c>
      <c r="B10989" s="269">
        <v>65349</v>
      </c>
      <c r="C10989" s="270" t="s">
        <v>3424</v>
      </c>
      <c r="D10989" s="270" t="s">
        <v>1666</v>
      </c>
      <c r="E10989" s="277" t="s">
        <v>1649</v>
      </c>
      <c r="F10989" s="279" t="s">
        <v>881</v>
      </c>
    </row>
    <row r="10990" spans="1:6" x14ac:dyDescent="0.3">
      <c r="A10990" s="264" t="str">
        <f t="shared" si="171"/>
        <v>NianguaMO</v>
      </c>
      <c r="B10990" s="269">
        <v>65713</v>
      </c>
      <c r="C10990" s="270" t="s">
        <v>7290</v>
      </c>
      <c r="D10990" s="270" t="s">
        <v>1666</v>
      </c>
      <c r="E10990" s="277" t="s">
        <v>1337</v>
      </c>
      <c r="F10990" s="279" t="s">
        <v>881</v>
      </c>
    </row>
    <row r="10991" spans="1:6" x14ac:dyDescent="0.3">
      <c r="A10991" s="264" t="str">
        <f t="shared" si="171"/>
        <v>Old MonroeMO</v>
      </c>
      <c r="B10991" s="269">
        <v>63369</v>
      </c>
      <c r="C10991" s="270" t="s">
        <v>7291</v>
      </c>
      <c r="D10991" s="270" t="s">
        <v>1666</v>
      </c>
      <c r="E10991" s="277" t="s">
        <v>1339</v>
      </c>
      <c r="F10991" s="279" t="s">
        <v>881</v>
      </c>
    </row>
    <row r="10992" spans="1:6" x14ac:dyDescent="0.3">
      <c r="A10992" s="264" t="str">
        <f t="shared" si="171"/>
        <v>JasperMO</v>
      </c>
      <c r="B10992" s="269">
        <v>64755</v>
      </c>
      <c r="C10992" s="270" t="s">
        <v>1134</v>
      </c>
      <c r="D10992" s="270" t="s">
        <v>1666</v>
      </c>
      <c r="E10992" s="277" t="s">
        <v>1678</v>
      </c>
      <c r="F10992" s="279" t="s">
        <v>881</v>
      </c>
    </row>
    <row r="10993" spans="1:6" x14ac:dyDescent="0.3">
      <c r="A10993" s="264" t="str">
        <f t="shared" si="171"/>
        <v>Pleasant HopeMO</v>
      </c>
      <c r="B10993" s="269">
        <v>65725</v>
      </c>
      <c r="C10993" s="270" t="s">
        <v>7292</v>
      </c>
      <c r="D10993" s="270" t="s">
        <v>1666</v>
      </c>
      <c r="E10993" s="277" t="s">
        <v>1337</v>
      </c>
      <c r="F10993" s="279" t="s">
        <v>881</v>
      </c>
    </row>
    <row r="10994" spans="1:6" x14ac:dyDescent="0.3">
      <c r="A10994" s="264" t="str">
        <f t="shared" si="171"/>
        <v>Kansas CityMO</v>
      </c>
      <c r="B10994" s="269">
        <v>64136</v>
      </c>
      <c r="C10994" s="270" t="s">
        <v>1426</v>
      </c>
      <c r="D10994" s="270" t="s">
        <v>1666</v>
      </c>
      <c r="E10994" s="277" t="s">
        <v>1426</v>
      </c>
      <c r="F10994" s="279" t="s">
        <v>881</v>
      </c>
    </row>
    <row r="10995" spans="1:6" x14ac:dyDescent="0.3">
      <c r="A10995" s="264" t="str">
        <f t="shared" si="171"/>
        <v>SenathMO</v>
      </c>
      <c r="B10995" s="269">
        <v>63876</v>
      </c>
      <c r="C10995" s="270" t="s">
        <v>7293</v>
      </c>
      <c r="D10995" s="270" t="s">
        <v>1666</v>
      </c>
      <c r="E10995" s="277" t="s">
        <v>1680</v>
      </c>
      <c r="F10995" s="279" t="s">
        <v>881</v>
      </c>
    </row>
    <row r="10996" spans="1:6" x14ac:dyDescent="0.3">
      <c r="A10996" s="264" t="str">
        <f t="shared" si="171"/>
        <v>GowerMO</v>
      </c>
      <c r="B10996" s="269">
        <v>64454</v>
      </c>
      <c r="C10996" s="270" t="s">
        <v>7294</v>
      </c>
      <c r="D10996" s="270" t="s">
        <v>1666</v>
      </c>
      <c r="E10996" s="277" t="s">
        <v>1426</v>
      </c>
      <c r="F10996" s="279" t="s">
        <v>881</v>
      </c>
    </row>
    <row r="10997" spans="1:6" x14ac:dyDescent="0.3">
      <c r="A10997" s="264" t="str">
        <f t="shared" si="171"/>
        <v>Rich HillMO</v>
      </c>
      <c r="B10997" s="269">
        <v>64779</v>
      </c>
      <c r="C10997" s="270" t="s">
        <v>7295</v>
      </c>
      <c r="D10997" s="270" t="s">
        <v>1666</v>
      </c>
      <c r="E10997" s="277" t="s">
        <v>1426</v>
      </c>
      <c r="F10997" s="279" t="s">
        <v>881</v>
      </c>
    </row>
    <row r="10998" spans="1:6" x14ac:dyDescent="0.3">
      <c r="A10998" s="264" t="str">
        <f t="shared" si="171"/>
        <v>HighlandvilleMO</v>
      </c>
      <c r="B10998" s="269">
        <v>65669</v>
      </c>
      <c r="C10998" s="270" t="s">
        <v>7296</v>
      </c>
      <c r="D10998" s="270" t="s">
        <v>1666</v>
      </c>
      <c r="E10998" s="277" t="s">
        <v>1337</v>
      </c>
      <c r="F10998" s="279" t="s">
        <v>881</v>
      </c>
    </row>
    <row r="10999" spans="1:6" x14ac:dyDescent="0.3">
      <c r="A10999" s="264" t="str">
        <f t="shared" si="171"/>
        <v>LabadieMO</v>
      </c>
      <c r="B10999" s="269">
        <v>63055</v>
      </c>
      <c r="C10999" s="270" t="s">
        <v>7297</v>
      </c>
      <c r="D10999" s="270" t="s">
        <v>1666</v>
      </c>
      <c r="E10999" s="277" t="s">
        <v>1339</v>
      </c>
      <c r="F10999" s="279" t="s">
        <v>881</v>
      </c>
    </row>
    <row r="11000" spans="1:6" x14ac:dyDescent="0.3">
      <c r="A11000" s="264" t="str">
        <f t="shared" si="171"/>
        <v>CenterviewMO</v>
      </c>
      <c r="B11000" s="269">
        <v>64019</v>
      </c>
      <c r="C11000" s="270" t="s">
        <v>7298</v>
      </c>
      <c r="D11000" s="270" t="s">
        <v>1666</v>
      </c>
      <c r="E11000" s="277" t="s">
        <v>1696</v>
      </c>
      <c r="F11000" s="279" t="s">
        <v>881</v>
      </c>
    </row>
    <row r="11001" spans="1:6" x14ac:dyDescent="0.3">
      <c r="A11001" s="264" t="str">
        <f t="shared" si="171"/>
        <v>ArchieMO</v>
      </c>
      <c r="B11001" s="269">
        <v>64725</v>
      </c>
      <c r="C11001" s="270" t="s">
        <v>7299</v>
      </c>
      <c r="D11001" s="270" t="s">
        <v>1666</v>
      </c>
      <c r="E11001" s="277" t="s">
        <v>1426</v>
      </c>
      <c r="F11001" s="279" t="s">
        <v>881</v>
      </c>
    </row>
    <row r="11002" spans="1:6" x14ac:dyDescent="0.3">
      <c r="A11002" s="264" t="str">
        <f t="shared" si="171"/>
        <v>HartsburgMO</v>
      </c>
      <c r="B11002" s="269">
        <v>65039</v>
      </c>
      <c r="C11002" s="270" t="s">
        <v>5189</v>
      </c>
      <c r="D11002" s="270" t="s">
        <v>1666</v>
      </c>
      <c r="E11002" s="277" t="s">
        <v>1487</v>
      </c>
      <c r="F11002" s="279" t="s">
        <v>881</v>
      </c>
    </row>
    <row r="11003" spans="1:6" x14ac:dyDescent="0.3">
      <c r="A11003" s="264" t="str">
        <f t="shared" si="171"/>
        <v>Sweet SpringsMO</v>
      </c>
      <c r="B11003" s="269">
        <v>65351</v>
      </c>
      <c r="C11003" s="270" t="s">
        <v>7300</v>
      </c>
      <c r="D11003" s="270" t="s">
        <v>1666</v>
      </c>
      <c r="E11003" s="277" t="s">
        <v>1649</v>
      </c>
      <c r="F11003" s="279" t="s">
        <v>881</v>
      </c>
    </row>
    <row r="11004" spans="1:6" x14ac:dyDescent="0.3">
      <c r="A11004" s="264" t="str">
        <f t="shared" si="171"/>
        <v>SturgeonMO</v>
      </c>
      <c r="B11004" s="269">
        <v>65284</v>
      </c>
      <c r="C11004" s="270" t="s">
        <v>7301</v>
      </c>
      <c r="D11004" s="270" t="s">
        <v>1666</v>
      </c>
      <c r="E11004" s="277" t="s">
        <v>1487</v>
      </c>
      <c r="F11004" s="279" t="s">
        <v>881</v>
      </c>
    </row>
    <row r="11005" spans="1:6" x14ac:dyDescent="0.3">
      <c r="A11005" s="264" t="str">
        <f t="shared" si="171"/>
        <v>UrbanaMO</v>
      </c>
      <c r="B11005" s="269">
        <v>65767</v>
      </c>
      <c r="C11005" s="270" t="s">
        <v>2001</v>
      </c>
      <c r="D11005" s="270" t="s">
        <v>1666</v>
      </c>
      <c r="E11005" s="277" t="s">
        <v>1337</v>
      </c>
      <c r="F11005" s="279" t="s">
        <v>881</v>
      </c>
    </row>
    <row r="11006" spans="1:6" x14ac:dyDescent="0.3">
      <c r="A11006" s="264" t="str">
        <f t="shared" si="171"/>
        <v>LonedellMO</v>
      </c>
      <c r="B11006" s="269">
        <v>63060</v>
      </c>
      <c r="C11006" s="270" t="s">
        <v>7302</v>
      </c>
      <c r="D11006" s="270" t="s">
        <v>1666</v>
      </c>
      <c r="E11006" s="277" t="s">
        <v>1339</v>
      </c>
      <c r="F11006" s="279" t="s">
        <v>881</v>
      </c>
    </row>
    <row r="11007" spans="1:6" x14ac:dyDescent="0.3">
      <c r="A11007" s="264" t="str">
        <f t="shared" si="171"/>
        <v>SilexMO</v>
      </c>
      <c r="B11007" s="269">
        <v>63377</v>
      </c>
      <c r="C11007" s="270" t="s">
        <v>7303</v>
      </c>
      <c r="D11007" s="270" t="s">
        <v>1666</v>
      </c>
      <c r="E11007" s="277" t="s">
        <v>1339</v>
      </c>
      <c r="F11007" s="279" t="s">
        <v>881</v>
      </c>
    </row>
    <row r="11008" spans="1:6" x14ac:dyDescent="0.3">
      <c r="A11008" s="264" t="str">
        <f t="shared" si="171"/>
        <v>PoloMO</v>
      </c>
      <c r="B11008" s="269">
        <v>64671</v>
      </c>
      <c r="C11008" s="270" t="s">
        <v>4902</v>
      </c>
      <c r="D11008" s="270" t="s">
        <v>1666</v>
      </c>
      <c r="E11008" s="277" t="s">
        <v>1426</v>
      </c>
      <c r="F11008" s="279" t="s">
        <v>881</v>
      </c>
    </row>
    <row r="11009" spans="1:6" x14ac:dyDescent="0.3">
      <c r="A11009" s="264" t="str">
        <f t="shared" si="171"/>
        <v>ClarkMO</v>
      </c>
      <c r="B11009" s="269">
        <v>65243</v>
      </c>
      <c r="C11009" s="270" t="s">
        <v>3378</v>
      </c>
      <c r="D11009" s="270" t="s">
        <v>1666</v>
      </c>
      <c r="E11009" s="277" t="s">
        <v>1687</v>
      </c>
      <c r="F11009" s="279" t="s">
        <v>881</v>
      </c>
    </row>
    <row r="11010" spans="1:6" x14ac:dyDescent="0.3">
      <c r="A11010" s="264" t="str">
        <f t="shared" si="171"/>
        <v>BolivarMO</v>
      </c>
      <c r="B11010" s="269">
        <v>65724</v>
      </c>
      <c r="C11010" s="270" t="s">
        <v>7214</v>
      </c>
      <c r="D11010" s="270" t="s">
        <v>1666</v>
      </c>
      <c r="E11010" s="277" t="s">
        <v>1337</v>
      </c>
      <c r="F11010" s="279" t="s">
        <v>881</v>
      </c>
    </row>
    <row r="11011" spans="1:6" x14ac:dyDescent="0.3">
      <c r="A11011" s="264" t="str">
        <f t="shared" si="171"/>
        <v>DrexelMO</v>
      </c>
      <c r="B11011" s="269">
        <v>64742</v>
      </c>
      <c r="C11011" s="270" t="s">
        <v>7304</v>
      </c>
      <c r="D11011" s="270" t="s">
        <v>1666</v>
      </c>
      <c r="E11011" s="277" t="s">
        <v>1426</v>
      </c>
      <c r="F11011" s="279" t="s">
        <v>881</v>
      </c>
    </row>
    <row r="11012" spans="1:6" x14ac:dyDescent="0.3">
      <c r="A11012" s="264" t="str">
        <f t="shared" ref="A11012:A11075" si="172">CONCATENATE(C11012,D11012)</f>
        <v>MaysvilleMO</v>
      </c>
      <c r="B11012" s="269">
        <v>64469</v>
      </c>
      <c r="C11012" s="270" t="s">
        <v>1476</v>
      </c>
      <c r="D11012" s="270" t="s">
        <v>1666</v>
      </c>
      <c r="E11012" s="277" t="s">
        <v>1443</v>
      </c>
      <c r="F11012" s="279" t="s">
        <v>881</v>
      </c>
    </row>
    <row r="11013" spans="1:6" x14ac:dyDescent="0.3">
      <c r="A11013" s="264" t="str">
        <f t="shared" si="172"/>
        <v>CatawissaMO</v>
      </c>
      <c r="B11013" s="269">
        <v>63015</v>
      </c>
      <c r="C11013" s="270" t="s">
        <v>7305</v>
      </c>
      <c r="D11013" s="270" t="s">
        <v>1666</v>
      </c>
      <c r="E11013" s="277" t="s">
        <v>1339</v>
      </c>
      <c r="F11013" s="279" t="s">
        <v>881</v>
      </c>
    </row>
    <row r="11014" spans="1:6" x14ac:dyDescent="0.3">
      <c r="A11014" s="264" t="str">
        <f t="shared" si="172"/>
        <v>BolivarMO</v>
      </c>
      <c r="B11014" s="269">
        <v>65663</v>
      </c>
      <c r="C11014" s="270" t="s">
        <v>7214</v>
      </c>
      <c r="D11014" s="270" t="s">
        <v>1666</v>
      </c>
      <c r="E11014" s="277" t="s">
        <v>1337</v>
      </c>
      <c r="F11014" s="279" t="s">
        <v>881</v>
      </c>
    </row>
    <row r="11015" spans="1:6" x14ac:dyDescent="0.3">
      <c r="A11015" s="264" t="str">
        <f t="shared" si="172"/>
        <v>StewartsvilleMO</v>
      </c>
      <c r="B11015" s="269">
        <v>64490</v>
      </c>
      <c r="C11015" s="270" t="s">
        <v>7306</v>
      </c>
      <c r="D11015" s="270" t="s">
        <v>1666</v>
      </c>
      <c r="E11015" s="277" t="s">
        <v>1443</v>
      </c>
      <c r="F11015" s="279" t="s">
        <v>881</v>
      </c>
    </row>
    <row r="11016" spans="1:6" x14ac:dyDescent="0.3">
      <c r="A11016" s="264" t="str">
        <f t="shared" si="172"/>
        <v>Cape FairMO</v>
      </c>
      <c r="B11016" s="269">
        <v>65624</v>
      </c>
      <c r="C11016" s="270" t="s">
        <v>7307</v>
      </c>
      <c r="D11016" s="270" t="s">
        <v>1666</v>
      </c>
      <c r="E11016" s="277" t="s">
        <v>1668</v>
      </c>
      <c r="F11016" s="279" t="s">
        <v>881</v>
      </c>
    </row>
    <row r="11017" spans="1:6" x14ac:dyDescent="0.3">
      <c r="A11017" s="264" t="str">
        <f t="shared" si="172"/>
        <v>CartervilleMO</v>
      </c>
      <c r="B11017" s="269">
        <v>64835</v>
      </c>
      <c r="C11017" s="270" t="s">
        <v>4799</v>
      </c>
      <c r="D11017" s="270" t="s">
        <v>1666</v>
      </c>
      <c r="E11017" s="277" t="s">
        <v>1678</v>
      </c>
      <c r="F11017" s="279" t="s">
        <v>881</v>
      </c>
    </row>
    <row r="11018" spans="1:6" x14ac:dyDescent="0.3">
      <c r="A11018" s="264" t="str">
        <f t="shared" si="172"/>
        <v>HarrisburgMO</v>
      </c>
      <c r="B11018" s="269">
        <v>65256</v>
      </c>
      <c r="C11018" s="270" t="s">
        <v>1801</v>
      </c>
      <c r="D11018" s="270" t="s">
        <v>1666</v>
      </c>
      <c r="E11018" s="277" t="s">
        <v>1487</v>
      </c>
      <c r="F11018" s="279" t="s">
        <v>881</v>
      </c>
    </row>
    <row r="11019" spans="1:6" x14ac:dyDescent="0.3">
      <c r="A11019" s="264" t="str">
        <f t="shared" si="172"/>
        <v>Hawk PointMO</v>
      </c>
      <c r="B11019" s="269">
        <v>63349</v>
      </c>
      <c r="C11019" s="270" t="s">
        <v>7308</v>
      </c>
      <c r="D11019" s="270" t="s">
        <v>1666</v>
      </c>
      <c r="E11019" s="277" t="s">
        <v>1339</v>
      </c>
      <c r="F11019" s="279" t="s">
        <v>881</v>
      </c>
    </row>
    <row r="11020" spans="1:6" x14ac:dyDescent="0.3">
      <c r="A11020" s="264" t="str">
        <f t="shared" si="172"/>
        <v>LeslieMO</v>
      </c>
      <c r="B11020" s="269">
        <v>63056</v>
      </c>
      <c r="C11020" s="270" t="s">
        <v>4190</v>
      </c>
      <c r="D11020" s="270" t="s">
        <v>1666</v>
      </c>
      <c r="E11020" s="277" t="s">
        <v>1339</v>
      </c>
      <c r="F11020" s="279" t="s">
        <v>881</v>
      </c>
    </row>
    <row r="11021" spans="1:6" x14ac:dyDescent="0.3">
      <c r="A11021" s="264" t="str">
        <f t="shared" si="172"/>
        <v>Kansas CityMO</v>
      </c>
      <c r="B11021" s="269">
        <v>64139</v>
      </c>
      <c r="C11021" s="270" t="s">
        <v>1426</v>
      </c>
      <c r="D11021" s="270" t="s">
        <v>1666</v>
      </c>
      <c r="E11021" s="277" t="s">
        <v>1426</v>
      </c>
      <c r="F11021" s="279" t="s">
        <v>881</v>
      </c>
    </row>
    <row r="11022" spans="1:6" x14ac:dyDescent="0.3">
      <c r="A11022" s="264" t="str">
        <f t="shared" si="172"/>
        <v>PerryMO</v>
      </c>
      <c r="B11022" s="269">
        <v>63462</v>
      </c>
      <c r="C11022" s="270" t="s">
        <v>2004</v>
      </c>
      <c r="D11022" s="270" t="s">
        <v>1666</v>
      </c>
      <c r="E11022" s="277" t="s">
        <v>1676</v>
      </c>
      <c r="F11022" s="279" t="s">
        <v>881</v>
      </c>
    </row>
    <row r="11023" spans="1:6" x14ac:dyDescent="0.3">
      <c r="A11023" s="264" t="str">
        <f t="shared" si="172"/>
        <v>PomonaMO</v>
      </c>
      <c r="B11023" s="269">
        <v>65789</v>
      </c>
      <c r="C11023" s="270" t="s">
        <v>2546</v>
      </c>
      <c r="D11023" s="270" t="s">
        <v>1666</v>
      </c>
      <c r="E11023" s="277" t="s">
        <v>1697</v>
      </c>
      <c r="F11023" s="279" t="s">
        <v>881</v>
      </c>
    </row>
    <row r="11024" spans="1:6" x14ac:dyDescent="0.3">
      <c r="A11024" s="264" t="str">
        <f t="shared" si="172"/>
        <v>CentertownMO</v>
      </c>
      <c r="B11024" s="269">
        <v>65023</v>
      </c>
      <c r="C11024" s="270" t="s">
        <v>7309</v>
      </c>
      <c r="D11024" s="270" t="s">
        <v>1666</v>
      </c>
      <c r="E11024" s="277" t="s">
        <v>1677</v>
      </c>
      <c r="F11024" s="279" t="s">
        <v>881</v>
      </c>
    </row>
    <row r="11025" spans="1:6" x14ac:dyDescent="0.3">
      <c r="A11025" s="264" t="str">
        <f t="shared" si="172"/>
        <v>ClevelandMO</v>
      </c>
      <c r="B11025" s="269">
        <v>64734</v>
      </c>
      <c r="C11025" s="270" t="s">
        <v>1414</v>
      </c>
      <c r="D11025" s="270" t="s">
        <v>1666</v>
      </c>
      <c r="E11025" s="277" t="s">
        <v>1426</v>
      </c>
      <c r="F11025" s="279" t="s">
        <v>881</v>
      </c>
    </row>
    <row r="11026" spans="1:6" x14ac:dyDescent="0.3">
      <c r="A11026" s="264" t="str">
        <f t="shared" si="172"/>
        <v>RocheportMO</v>
      </c>
      <c r="B11026" s="269">
        <v>65279</v>
      </c>
      <c r="C11026" s="270" t="s">
        <v>7310</v>
      </c>
      <c r="D11026" s="270" t="s">
        <v>1666</v>
      </c>
      <c r="E11026" s="277" t="s">
        <v>1487</v>
      </c>
      <c r="F11026" s="279" t="s">
        <v>881</v>
      </c>
    </row>
    <row r="11027" spans="1:6" x14ac:dyDescent="0.3">
      <c r="A11027" s="264" t="str">
        <f t="shared" si="172"/>
        <v>South West CityMO</v>
      </c>
      <c r="B11027" s="269">
        <v>64863</v>
      </c>
      <c r="C11027" s="270" t="s">
        <v>7311</v>
      </c>
      <c r="D11027" s="270" t="s">
        <v>1666</v>
      </c>
      <c r="E11027" s="277" t="s">
        <v>963</v>
      </c>
      <c r="F11027" s="279" t="s">
        <v>881</v>
      </c>
    </row>
    <row r="11028" spans="1:6" x14ac:dyDescent="0.3">
      <c r="A11028" s="264" t="str">
        <f t="shared" si="172"/>
        <v>TrimbleMO</v>
      </c>
      <c r="B11028" s="269">
        <v>64492</v>
      </c>
      <c r="C11028" s="270" t="s">
        <v>7312</v>
      </c>
      <c r="D11028" s="270" t="s">
        <v>1666</v>
      </c>
      <c r="E11028" s="277" t="s">
        <v>1426</v>
      </c>
      <c r="F11028" s="279" t="s">
        <v>881</v>
      </c>
    </row>
    <row r="11029" spans="1:6" x14ac:dyDescent="0.3">
      <c r="A11029" s="264" t="str">
        <f t="shared" si="172"/>
        <v>PhillipsburgMO</v>
      </c>
      <c r="B11029" s="269">
        <v>65722</v>
      </c>
      <c r="C11029" s="270" t="s">
        <v>7313</v>
      </c>
      <c r="D11029" s="270" t="s">
        <v>1666</v>
      </c>
      <c r="E11029" s="277" t="s">
        <v>1684</v>
      </c>
      <c r="F11029" s="279" t="s">
        <v>881</v>
      </c>
    </row>
    <row r="11030" spans="1:6" x14ac:dyDescent="0.3">
      <c r="A11030" s="264" t="str">
        <f t="shared" si="172"/>
        <v>La MonteMO</v>
      </c>
      <c r="B11030" s="269">
        <v>65337</v>
      </c>
      <c r="C11030" s="270" t="s">
        <v>7314</v>
      </c>
      <c r="D11030" s="270" t="s">
        <v>1666</v>
      </c>
      <c r="E11030" s="277" t="s">
        <v>1693</v>
      </c>
      <c r="F11030" s="279" t="s">
        <v>881</v>
      </c>
    </row>
    <row r="11031" spans="1:6" x14ac:dyDescent="0.3">
      <c r="A11031" s="264" t="str">
        <f t="shared" si="172"/>
        <v>ClarktonMO</v>
      </c>
      <c r="B11031" s="269">
        <v>63837</v>
      </c>
      <c r="C11031" s="270" t="s">
        <v>7315</v>
      </c>
      <c r="D11031" s="270" t="s">
        <v>1666</v>
      </c>
      <c r="E11031" s="277" t="s">
        <v>1680</v>
      </c>
      <c r="F11031" s="279" t="s">
        <v>881</v>
      </c>
    </row>
    <row r="11032" spans="1:6" x14ac:dyDescent="0.3">
      <c r="A11032" s="264" t="str">
        <f t="shared" si="172"/>
        <v>Kansas CityMO</v>
      </c>
      <c r="B11032" s="269">
        <v>64125</v>
      </c>
      <c r="C11032" s="270" t="s">
        <v>1426</v>
      </c>
      <c r="D11032" s="270" t="s">
        <v>1666</v>
      </c>
      <c r="E11032" s="277" t="s">
        <v>1426</v>
      </c>
      <c r="F11032" s="279" t="s">
        <v>881</v>
      </c>
    </row>
    <row r="11033" spans="1:6" x14ac:dyDescent="0.3">
      <c r="A11033" s="264" t="str">
        <f t="shared" si="172"/>
        <v>DearbornMO</v>
      </c>
      <c r="B11033" s="269">
        <v>64439</v>
      </c>
      <c r="C11033" s="270" t="s">
        <v>6581</v>
      </c>
      <c r="D11033" s="270" t="s">
        <v>1666</v>
      </c>
      <c r="E11033" s="277" t="s">
        <v>1426</v>
      </c>
      <c r="F11033" s="279" t="s">
        <v>881</v>
      </c>
    </row>
    <row r="11034" spans="1:6" x14ac:dyDescent="0.3">
      <c r="A11034" s="264" t="str">
        <f t="shared" si="172"/>
        <v>Fair PlayMO</v>
      </c>
      <c r="B11034" s="269">
        <v>65649</v>
      </c>
      <c r="C11034" s="270" t="s">
        <v>7316</v>
      </c>
      <c r="D11034" s="270" t="s">
        <v>1666</v>
      </c>
      <c r="E11034" s="277" t="s">
        <v>1337</v>
      </c>
      <c r="F11034" s="279" t="s">
        <v>881</v>
      </c>
    </row>
    <row r="11035" spans="1:6" x14ac:dyDescent="0.3">
      <c r="A11035" s="264" t="str">
        <f t="shared" si="172"/>
        <v>Kansas CityMO</v>
      </c>
      <c r="B11035" s="269">
        <v>64146</v>
      </c>
      <c r="C11035" s="270" t="s">
        <v>1426</v>
      </c>
      <c r="D11035" s="270" t="s">
        <v>1666</v>
      </c>
      <c r="E11035" s="277" t="s">
        <v>1426</v>
      </c>
      <c r="F11035" s="279" t="s">
        <v>881</v>
      </c>
    </row>
    <row r="11036" spans="1:6" x14ac:dyDescent="0.3">
      <c r="A11036" s="264" t="str">
        <f t="shared" si="172"/>
        <v>OrrickMO</v>
      </c>
      <c r="B11036" s="269">
        <v>64077</v>
      </c>
      <c r="C11036" s="270" t="s">
        <v>7317</v>
      </c>
      <c r="D11036" s="270" t="s">
        <v>1666</v>
      </c>
      <c r="E11036" s="277" t="s">
        <v>1426</v>
      </c>
      <c r="F11036" s="279" t="s">
        <v>881</v>
      </c>
    </row>
    <row r="11037" spans="1:6" x14ac:dyDescent="0.3">
      <c r="A11037" s="264" t="str">
        <f t="shared" si="172"/>
        <v>BrightonMO</v>
      </c>
      <c r="B11037" s="269">
        <v>65617</v>
      </c>
      <c r="C11037" s="270" t="s">
        <v>3277</v>
      </c>
      <c r="D11037" s="270" t="s">
        <v>1666</v>
      </c>
      <c r="E11037" s="277" t="s">
        <v>1337</v>
      </c>
      <c r="F11037" s="279" t="s">
        <v>881</v>
      </c>
    </row>
    <row r="11038" spans="1:6" x14ac:dyDescent="0.3">
      <c r="A11038" s="264" t="str">
        <f t="shared" si="172"/>
        <v>HigbeeMO</v>
      </c>
      <c r="B11038" s="269">
        <v>65257</v>
      </c>
      <c r="C11038" s="270" t="s">
        <v>7318</v>
      </c>
      <c r="D11038" s="270" t="s">
        <v>1666</v>
      </c>
      <c r="E11038" s="277" t="s">
        <v>1687</v>
      </c>
      <c r="F11038" s="279" t="s">
        <v>881</v>
      </c>
    </row>
    <row r="11039" spans="1:6" x14ac:dyDescent="0.3">
      <c r="A11039" s="264" t="str">
        <f t="shared" si="172"/>
        <v>La GrangeMO</v>
      </c>
      <c r="B11039" s="269">
        <v>63448</v>
      </c>
      <c r="C11039" s="270" t="s">
        <v>4694</v>
      </c>
      <c r="D11039" s="270" t="s">
        <v>1666</v>
      </c>
      <c r="E11039" s="277" t="s">
        <v>1331</v>
      </c>
      <c r="F11039" s="279" t="s">
        <v>881</v>
      </c>
    </row>
    <row r="11040" spans="1:6" x14ac:dyDescent="0.3">
      <c r="A11040" s="264" t="str">
        <f t="shared" si="172"/>
        <v>BeaufortMO</v>
      </c>
      <c r="B11040" s="269">
        <v>63013</v>
      </c>
      <c r="C11040" s="270" t="s">
        <v>7319</v>
      </c>
      <c r="D11040" s="270" t="s">
        <v>1666</v>
      </c>
      <c r="E11040" s="277" t="s">
        <v>1339</v>
      </c>
      <c r="F11040" s="279" t="s">
        <v>881</v>
      </c>
    </row>
    <row r="11041" spans="1:6" x14ac:dyDescent="0.3">
      <c r="A11041" s="264" t="str">
        <f t="shared" si="172"/>
        <v>SmithtonMO</v>
      </c>
      <c r="B11041" s="269">
        <v>65350</v>
      </c>
      <c r="C11041" s="270" t="s">
        <v>4884</v>
      </c>
      <c r="D11041" s="270" t="s">
        <v>1666</v>
      </c>
      <c r="E11041" s="277" t="s">
        <v>1693</v>
      </c>
      <c r="F11041" s="279" t="s">
        <v>881</v>
      </c>
    </row>
    <row r="11042" spans="1:6" x14ac:dyDescent="0.3">
      <c r="A11042" s="264" t="str">
        <f t="shared" si="172"/>
        <v>RidgedaleMO</v>
      </c>
      <c r="B11042" s="269">
        <v>65739</v>
      </c>
      <c r="C11042" s="270" t="s">
        <v>7320</v>
      </c>
      <c r="D11042" s="270" t="s">
        <v>1666</v>
      </c>
      <c r="E11042" s="277" t="s">
        <v>1668</v>
      </c>
      <c r="F11042" s="279" t="s">
        <v>881</v>
      </c>
    </row>
    <row r="11043" spans="1:6" x14ac:dyDescent="0.3">
      <c r="A11043" s="264" t="str">
        <f t="shared" si="172"/>
        <v>FreeburgMO</v>
      </c>
      <c r="B11043" s="269">
        <v>65035</v>
      </c>
      <c r="C11043" s="270" t="s">
        <v>4860</v>
      </c>
      <c r="D11043" s="270" t="s">
        <v>1666</v>
      </c>
      <c r="E11043" s="277" t="s">
        <v>1677</v>
      </c>
      <c r="F11043" s="279" t="s">
        <v>881</v>
      </c>
    </row>
    <row r="11044" spans="1:6" x14ac:dyDescent="0.3">
      <c r="A11044" s="264" t="str">
        <f t="shared" si="172"/>
        <v>QulinMO</v>
      </c>
      <c r="B11044" s="269">
        <v>63961</v>
      </c>
      <c r="C11044" s="270" t="s">
        <v>7321</v>
      </c>
      <c r="D11044" s="270" t="s">
        <v>1666</v>
      </c>
      <c r="E11044" s="277" t="s">
        <v>1689</v>
      </c>
      <c r="F11044" s="279" t="s">
        <v>881</v>
      </c>
    </row>
    <row r="11045" spans="1:6" x14ac:dyDescent="0.3">
      <c r="A11045" s="264" t="str">
        <f t="shared" si="172"/>
        <v>BraymerMO</v>
      </c>
      <c r="B11045" s="269">
        <v>64624</v>
      </c>
      <c r="C11045" s="270" t="s">
        <v>7322</v>
      </c>
      <c r="D11045" s="270" t="s">
        <v>1666</v>
      </c>
      <c r="E11045" s="277" t="s">
        <v>1426</v>
      </c>
      <c r="F11045" s="279" t="s">
        <v>881</v>
      </c>
    </row>
    <row r="11046" spans="1:6" x14ac:dyDescent="0.3">
      <c r="A11046" s="264" t="str">
        <f t="shared" si="172"/>
        <v>Edgar SpringsMO</v>
      </c>
      <c r="B11046" s="269">
        <v>65462</v>
      </c>
      <c r="C11046" s="270" t="s">
        <v>7323</v>
      </c>
      <c r="D11046" s="270" t="s">
        <v>1666</v>
      </c>
      <c r="E11046" s="277" t="s">
        <v>1692</v>
      </c>
      <c r="F11046" s="279" t="s">
        <v>881</v>
      </c>
    </row>
    <row r="11047" spans="1:6" x14ac:dyDescent="0.3">
      <c r="A11047" s="264" t="str">
        <f t="shared" si="172"/>
        <v>HolcombMO</v>
      </c>
      <c r="B11047" s="269">
        <v>63852</v>
      </c>
      <c r="C11047" s="270" t="s">
        <v>5593</v>
      </c>
      <c r="D11047" s="270" t="s">
        <v>1666</v>
      </c>
      <c r="E11047" s="277" t="s">
        <v>1680</v>
      </c>
      <c r="F11047" s="279" t="s">
        <v>881</v>
      </c>
    </row>
    <row r="11048" spans="1:6" x14ac:dyDescent="0.3">
      <c r="A11048" s="264" t="str">
        <f t="shared" si="172"/>
        <v>GreentopMO</v>
      </c>
      <c r="B11048" s="269">
        <v>63546</v>
      </c>
      <c r="C11048" s="270" t="s">
        <v>7324</v>
      </c>
      <c r="D11048" s="270" t="s">
        <v>1666</v>
      </c>
      <c r="E11048" s="277" t="s">
        <v>1682</v>
      </c>
      <c r="F11048" s="279" t="s">
        <v>881</v>
      </c>
    </row>
    <row r="11049" spans="1:6" x14ac:dyDescent="0.3">
      <c r="A11049" s="264" t="str">
        <f t="shared" si="172"/>
        <v>FiskMO</v>
      </c>
      <c r="B11049" s="269">
        <v>63940</v>
      </c>
      <c r="C11049" s="270" t="s">
        <v>7325</v>
      </c>
      <c r="D11049" s="270" t="s">
        <v>1666</v>
      </c>
      <c r="E11049" s="277" t="s">
        <v>1689</v>
      </c>
      <c r="F11049" s="279" t="s">
        <v>881</v>
      </c>
    </row>
    <row r="11050" spans="1:6" x14ac:dyDescent="0.3">
      <c r="A11050" s="264" t="str">
        <f t="shared" si="172"/>
        <v>Green RidgeMO</v>
      </c>
      <c r="B11050" s="269">
        <v>65332</v>
      </c>
      <c r="C11050" s="270" t="s">
        <v>7326</v>
      </c>
      <c r="D11050" s="270" t="s">
        <v>1666</v>
      </c>
      <c r="E11050" s="277" t="s">
        <v>1693</v>
      </c>
      <c r="F11050" s="279" t="s">
        <v>881</v>
      </c>
    </row>
    <row r="11051" spans="1:6" x14ac:dyDescent="0.3">
      <c r="A11051" s="264" t="str">
        <f t="shared" si="172"/>
        <v>FreemanMO</v>
      </c>
      <c r="B11051" s="269">
        <v>64746</v>
      </c>
      <c r="C11051" s="270" t="s">
        <v>7327</v>
      </c>
      <c r="D11051" s="270" t="s">
        <v>1666</v>
      </c>
      <c r="E11051" s="277" t="s">
        <v>1426</v>
      </c>
      <c r="F11051" s="279" t="s">
        <v>881</v>
      </c>
    </row>
    <row r="11052" spans="1:6" x14ac:dyDescent="0.3">
      <c r="A11052" s="264" t="str">
        <f t="shared" si="172"/>
        <v>Long LaneMO</v>
      </c>
      <c r="B11052" s="269">
        <v>65590</v>
      </c>
      <c r="C11052" s="270" t="s">
        <v>7328</v>
      </c>
      <c r="D11052" s="270" t="s">
        <v>1666</v>
      </c>
      <c r="E11052" s="277" t="s">
        <v>1337</v>
      </c>
      <c r="F11052" s="279" t="s">
        <v>881</v>
      </c>
    </row>
    <row r="11053" spans="1:6" x14ac:dyDescent="0.3">
      <c r="A11053" s="264" t="str">
        <f t="shared" si="172"/>
        <v>RayvilleMO</v>
      </c>
      <c r="B11053" s="269">
        <v>64084</v>
      </c>
      <c r="C11053" s="270" t="s">
        <v>7329</v>
      </c>
      <c r="D11053" s="270" t="s">
        <v>1666</v>
      </c>
      <c r="E11053" s="277" t="s">
        <v>1426</v>
      </c>
      <c r="F11053" s="279" t="s">
        <v>881</v>
      </c>
    </row>
    <row r="11054" spans="1:6" x14ac:dyDescent="0.3">
      <c r="A11054" s="264" t="str">
        <f t="shared" si="172"/>
        <v>AugustaMO</v>
      </c>
      <c r="B11054" s="269">
        <v>63332</v>
      </c>
      <c r="C11054" s="270" t="s">
        <v>3960</v>
      </c>
      <c r="D11054" s="270" t="s">
        <v>1666</v>
      </c>
      <c r="E11054" s="277" t="s">
        <v>1339</v>
      </c>
      <c r="F11054" s="279" t="s">
        <v>881</v>
      </c>
    </row>
    <row r="11055" spans="1:6" x14ac:dyDescent="0.3">
      <c r="A11055" s="264" t="str">
        <f t="shared" si="172"/>
        <v>Oak RidgeMO</v>
      </c>
      <c r="B11055" s="269">
        <v>63769</v>
      </c>
      <c r="C11055" s="270" t="s">
        <v>6018</v>
      </c>
      <c r="D11055" s="270" t="s">
        <v>1666</v>
      </c>
      <c r="E11055" s="277" t="s">
        <v>1670</v>
      </c>
      <c r="F11055" s="279" t="s">
        <v>881</v>
      </c>
    </row>
    <row r="11056" spans="1:6" x14ac:dyDescent="0.3">
      <c r="A11056" s="264" t="str">
        <f t="shared" si="172"/>
        <v>AgencyMO</v>
      </c>
      <c r="B11056" s="269">
        <v>64401</v>
      </c>
      <c r="C11056" s="270" t="s">
        <v>4404</v>
      </c>
      <c r="D11056" s="270" t="s">
        <v>1666</v>
      </c>
      <c r="E11056" s="277" t="s">
        <v>1443</v>
      </c>
      <c r="F11056" s="279" t="s">
        <v>881</v>
      </c>
    </row>
    <row r="11057" spans="1:6" x14ac:dyDescent="0.3">
      <c r="A11057" s="264" t="str">
        <f t="shared" si="172"/>
        <v>LeetonMO</v>
      </c>
      <c r="B11057" s="269">
        <v>64761</v>
      </c>
      <c r="C11057" s="270" t="s">
        <v>7330</v>
      </c>
      <c r="D11057" s="270" t="s">
        <v>1666</v>
      </c>
      <c r="E11057" s="277" t="s">
        <v>1696</v>
      </c>
      <c r="F11057" s="279" t="s">
        <v>881</v>
      </c>
    </row>
    <row r="11058" spans="1:6" x14ac:dyDescent="0.3">
      <c r="A11058" s="264" t="str">
        <f t="shared" si="172"/>
        <v>French VillageMO</v>
      </c>
      <c r="B11058" s="269">
        <v>63036</v>
      </c>
      <c r="C11058" s="270" t="s">
        <v>7331</v>
      </c>
      <c r="D11058" s="270" t="s">
        <v>1666</v>
      </c>
      <c r="E11058" s="277" t="s">
        <v>1673</v>
      </c>
      <c r="F11058" s="279" t="s">
        <v>881</v>
      </c>
    </row>
    <row r="11059" spans="1:6" x14ac:dyDescent="0.3">
      <c r="A11059" s="264" t="str">
        <f t="shared" si="172"/>
        <v>NovingerMO</v>
      </c>
      <c r="B11059" s="269">
        <v>63559</v>
      </c>
      <c r="C11059" s="270" t="s">
        <v>7332</v>
      </c>
      <c r="D11059" s="270" t="s">
        <v>1666</v>
      </c>
      <c r="E11059" s="277" t="s">
        <v>1682</v>
      </c>
      <c r="F11059" s="279" t="s">
        <v>881</v>
      </c>
    </row>
    <row r="11060" spans="1:6" x14ac:dyDescent="0.3">
      <c r="A11060" s="264" t="str">
        <f t="shared" si="172"/>
        <v>CairoMO</v>
      </c>
      <c r="B11060" s="269">
        <v>65239</v>
      </c>
      <c r="C11060" s="270" t="s">
        <v>7333</v>
      </c>
      <c r="D11060" s="270" t="s">
        <v>1666</v>
      </c>
      <c r="E11060" s="277" t="s">
        <v>1687</v>
      </c>
      <c r="F11060" s="279" t="s">
        <v>881</v>
      </c>
    </row>
    <row r="11061" spans="1:6" x14ac:dyDescent="0.3">
      <c r="A11061" s="264" t="str">
        <f t="shared" si="172"/>
        <v>EdgertonMO</v>
      </c>
      <c r="B11061" s="269">
        <v>64444</v>
      </c>
      <c r="C11061" s="270" t="s">
        <v>5591</v>
      </c>
      <c r="D11061" s="270" t="s">
        <v>1666</v>
      </c>
      <c r="E11061" s="277" t="s">
        <v>1426</v>
      </c>
      <c r="F11061" s="279" t="s">
        <v>881</v>
      </c>
    </row>
    <row r="11062" spans="1:6" x14ac:dyDescent="0.3">
      <c r="A11062" s="264" t="str">
        <f t="shared" si="172"/>
        <v>Kissee MillsMO</v>
      </c>
      <c r="B11062" s="269">
        <v>65680</v>
      </c>
      <c r="C11062" s="270" t="s">
        <v>7334</v>
      </c>
      <c r="D11062" s="270" t="s">
        <v>1666</v>
      </c>
      <c r="E11062" s="277" t="s">
        <v>1668</v>
      </c>
      <c r="F11062" s="279" t="s">
        <v>881</v>
      </c>
    </row>
    <row r="11063" spans="1:6" x14ac:dyDescent="0.3">
      <c r="A11063" s="264" t="str">
        <f t="shared" si="172"/>
        <v>LohmanMO</v>
      </c>
      <c r="B11063" s="269">
        <v>65053</v>
      </c>
      <c r="C11063" s="270" t="s">
        <v>7335</v>
      </c>
      <c r="D11063" s="270" t="s">
        <v>1666</v>
      </c>
      <c r="E11063" s="277" t="s">
        <v>1677</v>
      </c>
      <c r="F11063" s="279" t="s">
        <v>881</v>
      </c>
    </row>
    <row r="11064" spans="1:6" x14ac:dyDescent="0.3">
      <c r="A11064" s="264" t="str">
        <f t="shared" si="172"/>
        <v>BransonMO</v>
      </c>
      <c r="B11064" s="269">
        <v>65771</v>
      </c>
      <c r="C11064" s="270" t="s">
        <v>1668</v>
      </c>
      <c r="D11064" s="270" t="s">
        <v>1666</v>
      </c>
      <c r="E11064" s="277" t="s">
        <v>1668</v>
      </c>
      <c r="F11064" s="279" t="s">
        <v>881</v>
      </c>
    </row>
    <row r="11065" spans="1:6" x14ac:dyDescent="0.3">
      <c r="A11065" s="264" t="str">
        <f t="shared" si="172"/>
        <v>Poplar BluffMO</v>
      </c>
      <c r="B11065" s="269">
        <v>63945</v>
      </c>
      <c r="C11065" s="270" t="s">
        <v>1689</v>
      </c>
      <c r="D11065" s="270" t="s">
        <v>1666</v>
      </c>
      <c r="E11065" s="277" t="s">
        <v>1689</v>
      </c>
      <c r="F11065" s="279" t="s">
        <v>881</v>
      </c>
    </row>
    <row r="11066" spans="1:6" x14ac:dyDescent="0.3">
      <c r="A11066" s="264" t="str">
        <f t="shared" si="172"/>
        <v>StellaMO</v>
      </c>
      <c r="B11066" s="269">
        <v>64867</v>
      </c>
      <c r="C11066" s="270" t="s">
        <v>7336</v>
      </c>
      <c r="D11066" s="270" t="s">
        <v>1666</v>
      </c>
      <c r="E11066" s="277" t="s">
        <v>963</v>
      </c>
      <c r="F11066" s="279" t="s">
        <v>881</v>
      </c>
    </row>
    <row r="11067" spans="1:6" x14ac:dyDescent="0.3">
      <c r="A11067" s="264" t="str">
        <f t="shared" si="172"/>
        <v>WestphaliaMO</v>
      </c>
      <c r="B11067" s="269">
        <v>65085</v>
      </c>
      <c r="C11067" s="270" t="s">
        <v>6818</v>
      </c>
      <c r="D11067" s="270" t="s">
        <v>1666</v>
      </c>
      <c r="E11067" s="277" t="s">
        <v>1677</v>
      </c>
      <c r="F11067" s="279" t="s">
        <v>881</v>
      </c>
    </row>
    <row r="11068" spans="1:6" x14ac:dyDescent="0.3">
      <c r="A11068" s="264" t="str">
        <f t="shared" si="172"/>
        <v>EwingMO</v>
      </c>
      <c r="B11068" s="269">
        <v>63440</v>
      </c>
      <c r="C11068" s="270" t="s">
        <v>7337</v>
      </c>
      <c r="D11068" s="270" t="s">
        <v>1666</v>
      </c>
      <c r="E11068" s="277" t="s">
        <v>1331</v>
      </c>
      <c r="F11068" s="279" t="s">
        <v>881</v>
      </c>
    </row>
    <row r="11069" spans="1:6" x14ac:dyDescent="0.3">
      <c r="A11069" s="264" t="str">
        <f t="shared" si="172"/>
        <v>WellingtonMO</v>
      </c>
      <c r="B11069" s="269">
        <v>64097</v>
      </c>
      <c r="C11069" s="270" t="s">
        <v>3303</v>
      </c>
      <c r="D11069" s="270" t="s">
        <v>1666</v>
      </c>
      <c r="E11069" s="277" t="s">
        <v>1426</v>
      </c>
      <c r="F11069" s="279" t="s">
        <v>881</v>
      </c>
    </row>
    <row r="11070" spans="1:6" x14ac:dyDescent="0.3">
      <c r="A11070" s="264" t="str">
        <f t="shared" si="172"/>
        <v>CenterMO</v>
      </c>
      <c r="B11070" s="269">
        <v>63436</v>
      </c>
      <c r="C11070" s="270" t="s">
        <v>5814</v>
      </c>
      <c r="D11070" s="270" t="s">
        <v>1666</v>
      </c>
      <c r="E11070" s="277" t="s">
        <v>1676</v>
      </c>
      <c r="F11070" s="279" t="s">
        <v>881</v>
      </c>
    </row>
    <row r="11071" spans="1:6" x14ac:dyDescent="0.3">
      <c r="A11071" s="264" t="str">
        <f t="shared" si="172"/>
        <v>Kansas CityMO</v>
      </c>
      <c r="B11071" s="269">
        <v>64163</v>
      </c>
      <c r="C11071" s="270" t="s">
        <v>1426</v>
      </c>
      <c r="D11071" s="270" t="s">
        <v>1666</v>
      </c>
      <c r="E11071" s="277" t="s">
        <v>1426</v>
      </c>
      <c r="F11071" s="279" t="s">
        <v>881</v>
      </c>
    </row>
    <row r="11072" spans="1:6" x14ac:dyDescent="0.3">
      <c r="A11072" s="264" t="str">
        <f t="shared" si="172"/>
        <v>TebbettsMO</v>
      </c>
      <c r="B11072" s="269">
        <v>65016</v>
      </c>
      <c r="C11072" s="270" t="s">
        <v>7338</v>
      </c>
      <c r="D11072" s="270" t="s">
        <v>1666</v>
      </c>
      <c r="E11072" s="277" t="s">
        <v>1677</v>
      </c>
      <c r="F11072" s="279" t="s">
        <v>881</v>
      </c>
    </row>
    <row r="11073" spans="1:6" x14ac:dyDescent="0.3">
      <c r="A11073" s="264" t="str">
        <f t="shared" si="172"/>
        <v>PattonMO</v>
      </c>
      <c r="B11073" s="269">
        <v>63662</v>
      </c>
      <c r="C11073" s="270" t="s">
        <v>7339</v>
      </c>
      <c r="D11073" s="270" t="s">
        <v>1666</v>
      </c>
      <c r="E11073" s="277" t="s">
        <v>1670</v>
      </c>
      <c r="F11073" s="279" t="s">
        <v>881</v>
      </c>
    </row>
    <row r="11074" spans="1:6" x14ac:dyDescent="0.3">
      <c r="A11074" s="264" t="str">
        <f t="shared" si="172"/>
        <v>ChamoisMO</v>
      </c>
      <c r="B11074" s="269">
        <v>65024</v>
      </c>
      <c r="C11074" s="270" t="s">
        <v>7340</v>
      </c>
      <c r="D11074" s="270" t="s">
        <v>1666</v>
      </c>
      <c r="E11074" s="277" t="s">
        <v>1677</v>
      </c>
      <c r="F11074" s="279" t="s">
        <v>881</v>
      </c>
    </row>
    <row r="11075" spans="1:6" x14ac:dyDescent="0.3">
      <c r="A11075" s="264" t="str">
        <f t="shared" si="172"/>
        <v>Bois D ArcMO</v>
      </c>
      <c r="B11075" s="269">
        <v>65612</v>
      </c>
      <c r="C11075" s="270" t="s">
        <v>7341</v>
      </c>
      <c r="D11075" s="270" t="s">
        <v>1666</v>
      </c>
      <c r="E11075" s="277" t="s">
        <v>1337</v>
      </c>
      <c r="F11075" s="279" t="s">
        <v>881</v>
      </c>
    </row>
    <row r="11076" spans="1:6" x14ac:dyDescent="0.3">
      <c r="A11076" s="264" t="str">
        <f t="shared" ref="A11076:A11139" si="173">CONCATENATE(C11076,D11076)</f>
        <v>LonedellMO</v>
      </c>
      <c r="B11076" s="269">
        <v>63071</v>
      </c>
      <c r="C11076" s="270" t="s">
        <v>7302</v>
      </c>
      <c r="D11076" s="270" t="s">
        <v>1666</v>
      </c>
      <c r="E11076" s="277" t="s">
        <v>1339</v>
      </c>
      <c r="F11076" s="279" t="s">
        <v>881</v>
      </c>
    </row>
    <row r="11077" spans="1:6" x14ac:dyDescent="0.3">
      <c r="A11077" s="264" t="str">
        <f t="shared" si="173"/>
        <v>NewtoniaMO</v>
      </c>
      <c r="B11077" s="269">
        <v>64866</v>
      </c>
      <c r="C11077" s="270" t="s">
        <v>7342</v>
      </c>
      <c r="D11077" s="270" t="s">
        <v>1666</v>
      </c>
      <c r="E11077" s="277" t="s">
        <v>1678</v>
      </c>
      <c r="F11077" s="279" t="s">
        <v>881</v>
      </c>
    </row>
    <row r="11078" spans="1:6" x14ac:dyDescent="0.3">
      <c r="A11078" s="264" t="str">
        <f t="shared" si="173"/>
        <v>MillersvilleMO</v>
      </c>
      <c r="B11078" s="269">
        <v>63766</v>
      </c>
      <c r="C11078" s="270" t="s">
        <v>7343</v>
      </c>
      <c r="D11078" s="270" t="s">
        <v>1666</v>
      </c>
      <c r="E11078" s="277" t="s">
        <v>1670</v>
      </c>
      <c r="F11078" s="279" t="s">
        <v>881</v>
      </c>
    </row>
    <row r="11079" spans="1:6" x14ac:dyDescent="0.3">
      <c r="A11079" s="264" t="str">
        <f t="shared" si="173"/>
        <v>BroseleyMO</v>
      </c>
      <c r="B11079" s="269">
        <v>63932</v>
      </c>
      <c r="C11079" s="270" t="s">
        <v>7344</v>
      </c>
      <c r="D11079" s="270" t="s">
        <v>1666</v>
      </c>
      <c r="E11079" s="277" t="s">
        <v>1689</v>
      </c>
      <c r="F11079" s="279" t="s">
        <v>881</v>
      </c>
    </row>
    <row r="11080" spans="1:6" x14ac:dyDescent="0.3">
      <c r="A11080" s="264" t="str">
        <f t="shared" si="173"/>
        <v>LewistownMO</v>
      </c>
      <c r="B11080" s="269">
        <v>63452</v>
      </c>
      <c r="C11080" s="270" t="s">
        <v>2122</v>
      </c>
      <c r="D11080" s="270" t="s">
        <v>1666</v>
      </c>
      <c r="E11080" s="277" t="s">
        <v>1331</v>
      </c>
      <c r="F11080" s="279" t="s">
        <v>881</v>
      </c>
    </row>
    <row r="11081" spans="1:6" x14ac:dyDescent="0.3">
      <c r="A11081" s="264" t="str">
        <f t="shared" si="173"/>
        <v>SibleyMO</v>
      </c>
      <c r="B11081" s="269">
        <v>64088</v>
      </c>
      <c r="C11081" s="270" t="s">
        <v>5192</v>
      </c>
      <c r="D11081" s="270" t="s">
        <v>1666</v>
      </c>
      <c r="E11081" s="277" t="s">
        <v>1426</v>
      </c>
      <c r="F11081" s="279" t="s">
        <v>881</v>
      </c>
    </row>
    <row r="11082" spans="1:6" x14ac:dyDescent="0.3">
      <c r="A11082" s="264" t="str">
        <f t="shared" si="173"/>
        <v>MorrisvilleMO</v>
      </c>
      <c r="B11082" s="269">
        <v>65710</v>
      </c>
      <c r="C11082" s="270" t="s">
        <v>7345</v>
      </c>
      <c r="D11082" s="270" t="s">
        <v>1666</v>
      </c>
      <c r="E11082" s="277" t="s">
        <v>1337</v>
      </c>
      <c r="F11082" s="279" t="s">
        <v>881</v>
      </c>
    </row>
    <row r="11083" spans="1:6" x14ac:dyDescent="0.3">
      <c r="A11083" s="264" t="str">
        <f t="shared" si="173"/>
        <v>TaneyvilleMO</v>
      </c>
      <c r="B11083" s="269">
        <v>65759</v>
      </c>
      <c r="C11083" s="270" t="s">
        <v>7346</v>
      </c>
      <c r="D11083" s="270" t="s">
        <v>1666</v>
      </c>
      <c r="E11083" s="277" t="s">
        <v>1668</v>
      </c>
      <c r="F11083" s="279" t="s">
        <v>881</v>
      </c>
    </row>
    <row r="11084" spans="1:6" x14ac:dyDescent="0.3">
      <c r="A11084" s="264" t="str">
        <f t="shared" si="173"/>
        <v>JamestownMO</v>
      </c>
      <c r="B11084" s="269">
        <v>65046</v>
      </c>
      <c r="C11084" s="270" t="s">
        <v>1787</v>
      </c>
      <c r="D11084" s="270" t="s">
        <v>1666</v>
      </c>
      <c r="E11084" s="277" t="s">
        <v>1677</v>
      </c>
      <c r="F11084" s="279" t="s">
        <v>881</v>
      </c>
    </row>
    <row r="11085" spans="1:6" x14ac:dyDescent="0.3">
      <c r="A11085" s="264" t="str">
        <f t="shared" si="173"/>
        <v>HenleyMO</v>
      </c>
      <c r="B11085" s="269">
        <v>65040</v>
      </c>
      <c r="C11085" s="270" t="s">
        <v>7347</v>
      </c>
      <c r="D11085" s="270" t="s">
        <v>1666</v>
      </c>
      <c r="E11085" s="277" t="s">
        <v>1677</v>
      </c>
      <c r="F11085" s="279" t="s">
        <v>881</v>
      </c>
    </row>
    <row r="11086" spans="1:6" x14ac:dyDescent="0.3">
      <c r="A11086" s="264" t="str">
        <f t="shared" si="173"/>
        <v>Rocky ComfortMO</v>
      </c>
      <c r="B11086" s="269">
        <v>64861</v>
      </c>
      <c r="C11086" s="270" t="s">
        <v>7348</v>
      </c>
      <c r="D11086" s="270" t="s">
        <v>1666</v>
      </c>
      <c r="E11086" s="277" t="s">
        <v>963</v>
      </c>
      <c r="F11086" s="279" t="s">
        <v>881</v>
      </c>
    </row>
    <row r="11087" spans="1:6" x14ac:dyDescent="0.3">
      <c r="A11087" s="264" t="str">
        <f t="shared" si="173"/>
        <v>LaddoniaMO</v>
      </c>
      <c r="B11087" s="269">
        <v>63352</v>
      </c>
      <c r="C11087" s="270" t="s">
        <v>7349</v>
      </c>
      <c r="D11087" s="270" t="s">
        <v>1666</v>
      </c>
      <c r="E11087" s="277" t="s">
        <v>1686</v>
      </c>
      <c r="F11087" s="279" t="s">
        <v>881</v>
      </c>
    </row>
    <row r="11088" spans="1:6" x14ac:dyDescent="0.3">
      <c r="A11088" s="264" t="str">
        <f t="shared" si="173"/>
        <v>EldridgeMO</v>
      </c>
      <c r="B11088" s="269">
        <v>65463</v>
      </c>
      <c r="C11088" s="270" t="s">
        <v>1617</v>
      </c>
      <c r="D11088" s="270" t="s">
        <v>1666</v>
      </c>
      <c r="E11088" s="277" t="s">
        <v>1684</v>
      </c>
      <c r="F11088" s="279" t="s">
        <v>881</v>
      </c>
    </row>
    <row r="11089" spans="1:6" x14ac:dyDescent="0.3">
      <c r="A11089" s="264" t="str">
        <f t="shared" si="173"/>
        <v>La BelleMO</v>
      </c>
      <c r="B11089" s="269">
        <v>63447</v>
      </c>
      <c r="C11089" s="270" t="s">
        <v>7350</v>
      </c>
      <c r="D11089" s="270" t="s">
        <v>1666</v>
      </c>
      <c r="E11089" s="277" t="s">
        <v>1331</v>
      </c>
      <c r="F11089" s="279" t="s">
        <v>881</v>
      </c>
    </row>
    <row r="11090" spans="1:6" x14ac:dyDescent="0.3">
      <c r="A11090" s="264" t="str">
        <f t="shared" si="173"/>
        <v>EastonMO</v>
      </c>
      <c r="B11090" s="269">
        <v>64443</v>
      </c>
      <c r="C11090" s="270" t="s">
        <v>1551</v>
      </c>
      <c r="D11090" s="270" t="s">
        <v>1666</v>
      </c>
      <c r="E11090" s="277" t="s">
        <v>1443</v>
      </c>
      <c r="F11090" s="279" t="s">
        <v>881</v>
      </c>
    </row>
    <row r="11091" spans="1:6" x14ac:dyDescent="0.3">
      <c r="A11091" s="264" t="str">
        <f t="shared" si="173"/>
        <v>LaqueyMO</v>
      </c>
      <c r="B11091" s="269">
        <v>65534</v>
      </c>
      <c r="C11091" s="270" t="s">
        <v>7351</v>
      </c>
      <c r="D11091" s="270" t="s">
        <v>1666</v>
      </c>
      <c r="E11091" s="277" t="s">
        <v>1674</v>
      </c>
      <c r="F11091" s="279" t="s">
        <v>881</v>
      </c>
    </row>
    <row r="11092" spans="1:6" x14ac:dyDescent="0.3">
      <c r="A11092" s="264" t="str">
        <f t="shared" si="173"/>
        <v>RushvilleMO</v>
      </c>
      <c r="B11092" s="269">
        <v>64484</v>
      </c>
      <c r="C11092" s="270" t="s">
        <v>7352</v>
      </c>
      <c r="D11092" s="270" t="s">
        <v>1666</v>
      </c>
      <c r="E11092" s="277" t="s">
        <v>1443</v>
      </c>
      <c r="F11092" s="279" t="s">
        <v>881</v>
      </c>
    </row>
    <row r="11093" spans="1:6" x14ac:dyDescent="0.3">
      <c r="A11093" s="264" t="str">
        <f t="shared" si="173"/>
        <v>FaucettMO</v>
      </c>
      <c r="B11093" s="269">
        <v>64448</v>
      </c>
      <c r="C11093" s="270" t="s">
        <v>7353</v>
      </c>
      <c r="D11093" s="270" t="s">
        <v>1666</v>
      </c>
      <c r="E11093" s="277" t="s">
        <v>1443</v>
      </c>
      <c r="F11093" s="279" t="s">
        <v>881</v>
      </c>
    </row>
    <row r="11094" spans="1:6" x14ac:dyDescent="0.3">
      <c r="A11094" s="264" t="str">
        <f t="shared" si="173"/>
        <v>NeelyvilleMO</v>
      </c>
      <c r="B11094" s="269">
        <v>63954</v>
      </c>
      <c r="C11094" s="270" t="s">
        <v>7354</v>
      </c>
      <c r="D11094" s="270" t="s">
        <v>1666</v>
      </c>
      <c r="E11094" s="277" t="s">
        <v>1689</v>
      </c>
      <c r="F11094" s="279" t="s">
        <v>881</v>
      </c>
    </row>
    <row r="11095" spans="1:6" x14ac:dyDescent="0.3">
      <c r="A11095" s="264" t="str">
        <f t="shared" si="173"/>
        <v>WaverlyMO</v>
      </c>
      <c r="B11095" s="269">
        <v>64096</v>
      </c>
      <c r="C11095" s="270" t="s">
        <v>1480</v>
      </c>
      <c r="D11095" s="270" t="s">
        <v>1666</v>
      </c>
      <c r="E11095" s="277" t="s">
        <v>1426</v>
      </c>
      <c r="F11095" s="279" t="s">
        <v>881</v>
      </c>
    </row>
    <row r="11096" spans="1:6" x14ac:dyDescent="0.3">
      <c r="A11096" s="264" t="str">
        <f t="shared" si="173"/>
        <v>CardwellMO</v>
      </c>
      <c r="B11096" s="269">
        <v>63829</v>
      </c>
      <c r="C11096" s="270" t="s">
        <v>7355</v>
      </c>
      <c r="D11096" s="270" t="s">
        <v>1666</v>
      </c>
      <c r="E11096" s="277" t="s">
        <v>1680</v>
      </c>
      <c r="F11096" s="279" t="s">
        <v>881</v>
      </c>
    </row>
    <row r="11097" spans="1:6" x14ac:dyDescent="0.3">
      <c r="A11097" s="264" t="str">
        <f t="shared" si="173"/>
        <v>ChilhoweeMO</v>
      </c>
      <c r="B11097" s="269">
        <v>64733</v>
      </c>
      <c r="C11097" s="270" t="s">
        <v>7356</v>
      </c>
      <c r="D11097" s="270" t="s">
        <v>1666</v>
      </c>
      <c r="E11097" s="277" t="s">
        <v>1696</v>
      </c>
      <c r="F11097" s="279" t="s">
        <v>881</v>
      </c>
    </row>
    <row r="11098" spans="1:6" x14ac:dyDescent="0.3">
      <c r="A11098" s="264" t="str">
        <f t="shared" si="173"/>
        <v>FalconMO</v>
      </c>
      <c r="B11098" s="269">
        <v>65470</v>
      </c>
      <c r="C11098" s="270" t="s">
        <v>7357</v>
      </c>
      <c r="D11098" s="270" t="s">
        <v>1666</v>
      </c>
      <c r="E11098" s="277" t="s">
        <v>1684</v>
      </c>
      <c r="F11098" s="279" t="s">
        <v>881</v>
      </c>
    </row>
    <row r="11099" spans="1:6" x14ac:dyDescent="0.3">
      <c r="A11099" s="264" t="str">
        <f t="shared" si="173"/>
        <v>MetaMO</v>
      </c>
      <c r="B11099" s="269">
        <v>65058</v>
      </c>
      <c r="C11099" s="270" t="s">
        <v>7358</v>
      </c>
      <c r="D11099" s="270" t="s">
        <v>1666</v>
      </c>
      <c r="E11099" s="277" t="s">
        <v>1677</v>
      </c>
      <c r="F11099" s="279" t="s">
        <v>881</v>
      </c>
    </row>
    <row r="11100" spans="1:6" x14ac:dyDescent="0.3">
      <c r="A11100" s="264" t="str">
        <f t="shared" si="173"/>
        <v>CreightonMO</v>
      </c>
      <c r="B11100" s="269">
        <v>64739</v>
      </c>
      <c r="C11100" s="270" t="s">
        <v>7359</v>
      </c>
      <c r="D11100" s="270" t="s">
        <v>1666</v>
      </c>
      <c r="E11100" s="277" t="s">
        <v>1426</v>
      </c>
      <c r="F11100" s="279" t="s">
        <v>881</v>
      </c>
    </row>
    <row r="11101" spans="1:6" x14ac:dyDescent="0.3">
      <c r="A11101" s="264" t="str">
        <f t="shared" si="173"/>
        <v>MokaneMO</v>
      </c>
      <c r="B11101" s="269">
        <v>65059</v>
      </c>
      <c r="C11101" s="270" t="s">
        <v>7360</v>
      </c>
      <c r="D11101" s="270" t="s">
        <v>1666</v>
      </c>
      <c r="E11101" s="277" t="s">
        <v>1677</v>
      </c>
      <c r="F11101" s="279" t="s">
        <v>881</v>
      </c>
    </row>
    <row r="11102" spans="1:6" x14ac:dyDescent="0.3">
      <c r="A11102" s="264" t="str">
        <f t="shared" si="173"/>
        <v>HornersvilleMO</v>
      </c>
      <c r="B11102" s="269">
        <v>63855</v>
      </c>
      <c r="C11102" s="270" t="s">
        <v>7361</v>
      </c>
      <c r="D11102" s="270" t="s">
        <v>1666</v>
      </c>
      <c r="E11102" s="277" t="s">
        <v>1680</v>
      </c>
      <c r="F11102" s="279" t="s">
        <v>881</v>
      </c>
    </row>
    <row r="11103" spans="1:6" x14ac:dyDescent="0.3">
      <c r="A11103" s="264" t="str">
        <f t="shared" si="173"/>
        <v>Union StarMO</v>
      </c>
      <c r="B11103" s="269">
        <v>64494</v>
      </c>
      <c r="C11103" s="270" t="s">
        <v>7362</v>
      </c>
      <c r="D11103" s="270" t="s">
        <v>1666</v>
      </c>
      <c r="E11103" s="277" t="s">
        <v>1443</v>
      </c>
      <c r="F11103" s="279" t="s">
        <v>881</v>
      </c>
    </row>
    <row r="11104" spans="1:6" x14ac:dyDescent="0.3">
      <c r="A11104" s="264" t="str">
        <f t="shared" si="173"/>
        <v>Valles MinesMO</v>
      </c>
      <c r="B11104" s="269">
        <v>63087</v>
      </c>
      <c r="C11104" s="270" t="s">
        <v>7363</v>
      </c>
      <c r="D11104" s="270" t="s">
        <v>1666</v>
      </c>
      <c r="E11104" s="277" t="s">
        <v>1673</v>
      </c>
      <c r="F11104" s="279" t="s">
        <v>881</v>
      </c>
    </row>
    <row r="11105" spans="1:6" x14ac:dyDescent="0.3">
      <c r="A11105" s="264" t="str">
        <f t="shared" si="173"/>
        <v>MaywoodMO</v>
      </c>
      <c r="B11105" s="269">
        <v>63454</v>
      </c>
      <c r="C11105" s="270" t="s">
        <v>2783</v>
      </c>
      <c r="D11105" s="270" t="s">
        <v>1666</v>
      </c>
      <c r="E11105" s="277" t="s">
        <v>1676</v>
      </c>
      <c r="F11105" s="279" t="s">
        <v>881</v>
      </c>
    </row>
    <row r="11106" spans="1:6" x14ac:dyDescent="0.3">
      <c r="A11106" s="264" t="str">
        <f t="shared" si="173"/>
        <v>WhitewaterMO</v>
      </c>
      <c r="B11106" s="269">
        <v>63785</v>
      </c>
      <c r="C11106" s="270" t="s">
        <v>3358</v>
      </c>
      <c r="D11106" s="270" t="s">
        <v>1666</v>
      </c>
      <c r="E11106" s="277" t="s">
        <v>1670</v>
      </c>
      <c r="F11106" s="279" t="s">
        <v>881</v>
      </c>
    </row>
    <row r="11107" spans="1:6" x14ac:dyDescent="0.3">
      <c r="A11107" s="264" t="str">
        <f t="shared" si="173"/>
        <v>LeadwoodMO</v>
      </c>
      <c r="B11107" s="269">
        <v>63653</v>
      </c>
      <c r="C11107" s="270" t="s">
        <v>7364</v>
      </c>
      <c r="D11107" s="270" t="s">
        <v>1666</v>
      </c>
      <c r="E11107" s="277" t="s">
        <v>1673</v>
      </c>
      <c r="F11107" s="279" t="s">
        <v>881</v>
      </c>
    </row>
    <row r="11108" spans="1:6" x14ac:dyDescent="0.3">
      <c r="A11108" s="264" t="str">
        <f t="shared" si="173"/>
        <v>Burlington JunctionMO</v>
      </c>
      <c r="B11108" s="269">
        <v>64428</v>
      </c>
      <c r="C11108" s="270" t="s">
        <v>7365</v>
      </c>
      <c r="D11108" s="270" t="s">
        <v>1666</v>
      </c>
      <c r="E11108" s="277" t="s">
        <v>1685</v>
      </c>
      <c r="F11108" s="279" t="s">
        <v>881</v>
      </c>
    </row>
    <row r="11109" spans="1:6" x14ac:dyDescent="0.3">
      <c r="A11109" s="264" t="str">
        <f t="shared" si="173"/>
        <v>Gray SummitMO</v>
      </c>
      <c r="B11109" s="269">
        <v>63039</v>
      </c>
      <c r="C11109" s="270" t="s">
        <v>7366</v>
      </c>
      <c r="D11109" s="270" t="s">
        <v>1666</v>
      </c>
      <c r="E11109" s="277" t="s">
        <v>1339</v>
      </c>
      <c r="F11109" s="279" t="s">
        <v>881</v>
      </c>
    </row>
    <row r="11110" spans="1:6" x14ac:dyDescent="0.3">
      <c r="A11110" s="264" t="str">
        <f t="shared" si="173"/>
        <v>WentworthMO</v>
      </c>
      <c r="B11110" s="269">
        <v>64873</v>
      </c>
      <c r="C11110" s="270" t="s">
        <v>7367</v>
      </c>
      <c r="D11110" s="270" t="s">
        <v>1666</v>
      </c>
      <c r="E11110" s="277" t="s">
        <v>1678</v>
      </c>
      <c r="F11110" s="279" t="s">
        <v>881</v>
      </c>
    </row>
    <row r="11111" spans="1:6" x14ac:dyDescent="0.3">
      <c r="A11111" s="264" t="str">
        <f t="shared" si="173"/>
        <v>HardinMO</v>
      </c>
      <c r="B11111" s="269">
        <v>64035</v>
      </c>
      <c r="C11111" s="270" t="s">
        <v>5017</v>
      </c>
      <c r="D11111" s="270" t="s">
        <v>1666</v>
      </c>
      <c r="E11111" s="277" t="s">
        <v>1426</v>
      </c>
      <c r="F11111" s="279" t="s">
        <v>881</v>
      </c>
    </row>
    <row r="11112" spans="1:6" x14ac:dyDescent="0.3">
      <c r="A11112" s="264" t="str">
        <f t="shared" si="173"/>
        <v>AmazoniaMO</v>
      </c>
      <c r="B11112" s="269">
        <v>64421</v>
      </c>
      <c r="C11112" s="270" t="s">
        <v>7368</v>
      </c>
      <c r="D11112" s="270" t="s">
        <v>1666</v>
      </c>
      <c r="E11112" s="277" t="s">
        <v>1443</v>
      </c>
      <c r="F11112" s="279" t="s">
        <v>881</v>
      </c>
    </row>
    <row r="11113" spans="1:6" x14ac:dyDescent="0.3">
      <c r="A11113" s="264" t="str">
        <f t="shared" si="173"/>
        <v>TebbettsMO</v>
      </c>
      <c r="B11113" s="269">
        <v>65080</v>
      </c>
      <c r="C11113" s="270" t="s">
        <v>7338</v>
      </c>
      <c r="D11113" s="270" t="s">
        <v>1666</v>
      </c>
      <c r="E11113" s="277" t="s">
        <v>1677</v>
      </c>
      <c r="F11113" s="279" t="s">
        <v>881</v>
      </c>
    </row>
    <row r="11114" spans="1:6" x14ac:dyDescent="0.3">
      <c r="A11114" s="264" t="str">
        <f t="shared" si="173"/>
        <v>SpokaneMO</v>
      </c>
      <c r="B11114" s="269">
        <v>65754</v>
      </c>
      <c r="C11114" s="270" t="s">
        <v>7369</v>
      </c>
      <c r="D11114" s="270" t="s">
        <v>1666</v>
      </c>
      <c r="E11114" s="277" t="s">
        <v>1337</v>
      </c>
      <c r="F11114" s="279" t="s">
        <v>881</v>
      </c>
    </row>
    <row r="11115" spans="1:6" x14ac:dyDescent="0.3">
      <c r="A11115" s="264" t="str">
        <f t="shared" si="173"/>
        <v>LouisburgMO</v>
      </c>
      <c r="B11115" s="269">
        <v>65685</v>
      </c>
      <c r="C11115" s="270" t="s">
        <v>5559</v>
      </c>
      <c r="D11115" s="270" t="s">
        <v>1666</v>
      </c>
      <c r="E11115" s="277" t="s">
        <v>1337</v>
      </c>
      <c r="F11115" s="279" t="s">
        <v>881</v>
      </c>
    </row>
    <row r="11116" spans="1:6" x14ac:dyDescent="0.3">
      <c r="A11116" s="264" t="str">
        <f t="shared" si="173"/>
        <v>AldrichMO</v>
      </c>
      <c r="B11116" s="269">
        <v>65601</v>
      </c>
      <c r="C11116" s="270" t="s">
        <v>7370</v>
      </c>
      <c r="D11116" s="270" t="s">
        <v>1666</v>
      </c>
      <c r="E11116" s="277" t="s">
        <v>1337</v>
      </c>
      <c r="F11116" s="279" t="s">
        <v>881</v>
      </c>
    </row>
    <row r="11117" spans="1:6" x14ac:dyDescent="0.3">
      <c r="A11117" s="264" t="str">
        <f t="shared" si="173"/>
        <v>Jefferson CityMO</v>
      </c>
      <c r="B11117" s="269">
        <v>65054</v>
      </c>
      <c r="C11117" s="270" t="s">
        <v>1677</v>
      </c>
      <c r="D11117" s="270" t="s">
        <v>1666</v>
      </c>
      <c r="E11117" s="277" t="s">
        <v>1677</v>
      </c>
      <c r="F11117" s="279" t="s">
        <v>881</v>
      </c>
    </row>
    <row r="11118" spans="1:6" x14ac:dyDescent="0.3">
      <c r="A11118" s="264" t="str">
        <f t="shared" si="173"/>
        <v>AltenburgMO</v>
      </c>
      <c r="B11118" s="269">
        <v>63732</v>
      </c>
      <c r="C11118" s="270" t="s">
        <v>7371</v>
      </c>
      <c r="D11118" s="270" t="s">
        <v>1666</v>
      </c>
      <c r="E11118" s="277" t="s">
        <v>1670</v>
      </c>
      <c r="F11118" s="279" t="s">
        <v>881</v>
      </c>
    </row>
    <row r="11119" spans="1:6" x14ac:dyDescent="0.3">
      <c r="A11119" s="264" t="str">
        <f t="shared" si="173"/>
        <v>ArbyrdMO</v>
      </c>
      <c r="B11119" s="269">
        <v>63821</v>
      </c>
      <c r="C11119" s="270" t="s">
        <v>7372</v>
      </c>
      <c r="D11119" s="270" t="s">
        <v>1666</v>
      </c>
      <c r="E11119" s="277" t="s">
        <v>1680</v>
      </c>
      <c r="F11119" s="279" t="s">
        <v>881</v>
      </c>
    </row>
    <row r="11120" spans="1:6" x14ac:dyDescent="0.3">
      <c r="A11120" s="264" t="str">
        <f t="shared" si="173"/>
        <v>WilliamsburgMO</v>
      </c>
      <c r="B11120" s="269">
        <v>63388</v>
      </c>
      <c r="C11120" s="270" t="s">
        <v>3731</v>
      </c>
      <c r="D11120" s="270" t="s">
        <v>1666</v>
      </c>
      <c r="E11120" s="277" t="s">
        <v>1677</v>
      </c>
      <c r="F11120" s="279" t="s">
        <v>881</v>
      </c>
    </row>
    <row r="11121" spans="1:6" x14ac:dyDescent="0.3">
      <c r="A11121" s="264" t="str">
        <f t="shared" si="173"/>
        <v>HopkinsMO</v>
      </c>
      <c r="B11121" s="269">
        <v>64461</v>
      </c>
      <c r="C11121" s="270" t="s">
        <v>6742</v>
      </c>
      <c r="D11121" s="270" t="s">
        <v>1666</v>
      </c>
      <c r="E11121" s="277" t="s">
        <v>1685</v>
      </c>
      <c r="F11121" s="279" t="s">
        <v>881</v>
      </c>
    </row>
    <row r="11122" spans="1:6" x14ac:dyDescent="0.3">
      <c r="A11122" s="264" t="str">
        <f t="shared" si="173"/>
        <v>KidderMO</v>
      </c>
      <c r="B11122" s="269">
        <v>64649</v>
      </c>
      <c r="C11122" s="270" t="s">
        <v>7373</v>
      </c>
      <c r="D11122" s="270" t="s">
        <v>1666</v>
      </c>
      <c r="E11122" s="277" t="s">
        <v>1426</v>
      </c>
      <c r="F11122" s="279" t="s">
        <v>881</v>
      </c>
    </row>
    <row r="11123" spans="1:6" x14ac:dyDescent="0.3">
      <c r="A11123" s="264" t="str">
        <f t="shared" si="173"/>
        <v>RavenwoodMO</v>
      </c>
      <c r="B11123" s="269">
        <v>64479</v>
      </c>
      <c r="C11123" s="270" t="s">
        <v>7374</v>
      </c>
      <c r="D11123" s="270" t="s">
        <v>1666</v>
      </c>
      <c r="E11123" s="277" t="s">
        <v>1685</v>
      </c>
      <c r="F11123" s="279" t="s">
        <v>881</v>
      </c>
    </row>
    <row r="11124" spans="1:6" x14ac:dyDescent="0.3">
      <c r="A11124" s="264" t="str">
        <f t="shared" si="173"/>
        <v>ClarksdaleMO</v>
      </c>
      <c r="B11124" s="269">
        <v>64430</v>
      </c>
      <c r="C11124" s="270" t="s">
        <v>1703</v>
      </c>
      <c r="D11124" s="270" t="s">
        <v>1666</v>
      </c>
      <c r="E11124" s="277" t="s">
        <v>1443</v>
      </c>
      <c r="F11124" s="279" t="s">
        <v>881</v>
      </c>
    </row>
    <row r="11125" spans="1:6" x14ac:dyDescent="0.3">
      <c r="A11125" s="264" t="str">
        <f t="shared" si="173"/>
        <v>Kingdom CityMO</v>
      </c>
      <c r="B11125" s="269">
        <v>65262</v>
      </c>
      <c r="C11125" s="270" t="s">
        <v>7375</v>
      </c>
      <c r="D11125" s="270" t="s">
        <v>1666</v>
      </c>
      <c r="E11125" s="277" t="s">
        <v>1677</v>
      </c>
      <c r="F11125" s="279" t="s">
        <v>881</v>
      </c>
    </row>
    <row r="11126" spans="1:6" x14ac:dyDescent="0.3">
      <c r="A11126" s="264" t="str">
        <f t="shared" si="173"/>
        <v>OsbornMO</v>
      </c>
      <c r="B11126" s="269">
        <v>64474</v>
      </c>
      <c r="C11126" s="270" t="s">
        <v>7376</v>
      </c>
      <c r="D11126" s="270" t="s">
        <v>1666</v>
      </c>
      <c r="E11126" s="277" t="s">
        <v>1443</v>
      </c>
      <c r="F11126" s="279" t="s">
        <v>881</v>
      </c>
    </row>
    <row r="11127" spans="1:6" x14ac:dyDescent="0.3">
      <c r="A11127" s="264" t="str">
        <f t="shared" si="173"/>
        <v>BergerMO</v>
      </c>
      <c r="B11127" s="269">
        <v>63014</v>
      </c>
      <c r="C11127" s="270" t="s">
        <v>7377</v>
      </c>
      <c r="D11127" s="270" t="s">
        <v>1666</v>
      </c>
      <c r="E11127" s="277" t="s">
        <v>1339</v>
      </c>
      <c r="F11127" s="279" t="s">
        <v>881</v>
      </c>
    </row>
    <row r="11128" spans="1:6" x14ac:dyDescent="0.3">
      <c r="A11128" s="264" t="str">
        <f t="shared" si="173"/>
        <v>Camden PointMO</v>
      </c>
      <c r="B11128" s="269">
        <v>64018</v>
      </c>
      <c r="C11128" s="270" t="s">
        <v>7378</v>
      </c>
      <c r="D11128" s="270" t="s">
        <v>1666</v>
      </c>
      <c r="E11128" s="277" t="s">
        <v>1426</v>
      </c>
      <c r="F11128" s="279" t="s">
        <v>881</v>
      </c>
    </row>
    <row r="11129" spans="1:6" x14ac:dyDescent="0.3">
      <c r="A11129" s="264" t="str">
        <f t="shared" si="173"/>
        <v>GreencastleMO</v>
      </c>
      <c r="B11129" s="269">
        <v>63544</v>
      </c>
      <c r="C11129" s="270" t="s">
        <v>5297</v>
      </c>
      <c r="D11129" s="270" t="s">
        <v>1666</v>
      </c>
      <c r="E11129" s="277" t="s">
        <v>1682</v>
      </c>
      <c r="F11129" s="279" t="s">
        <v>881</v>
      </c>
    </row>
    <row r="11130" spans="1:6" x14ac:dyDescent="0.3">
      <c r="A11130" s="264" t="str">
        <f t="shared" si="173"/>
        <v>HughesvilleMO</v>
      </c>
      <c r="B11130" s="269">
        <v>65334</v>
      </c>
      <c r="C11130" s="270" t="s">
        <v>6358</v>
      </c>
      <c r="D11130" s="270" t="s">
        <v>1666</v>
      </c>
      <c r="E11130" s="277" t="s">
        <v>1693</v>
      </c>
      <c r="F11130" s="279" t="s">
        <v>881</v>
      </c>
    </row>
    <row r="11131" spans="1:6" x14ac:dyDescent="0.3">
      <c r="A11131" s="264" t="str">
        <f t="shared" si="173"/>
        <v>ZalmaMO</v>
      </c>
      <c r="B11131" s="269">
        <v>63787</v>
      </c>
      <c r="C11131" s="270" t="s">
        <v>7379</v>
      </c>
      <c r="D11131" s="270" t="s">
        <v>1666</v>
      </c>
      <c r="E11131" s="277" t="s">
        <v>1670</v>
      </c>
      <c r="F11131" s="279" t="s">
        <v>881</v>
      </c>
    </row>
    <row r="11132" spans="1:6" x14ac:dyDescent="0.3">
      <c r="A11132" s="264" t="str">
        <f t="shared" si="173"/>
        <v>Doe RunMO</v>
      </c>
      <c r="B11132" s="269">
        <v>63637</v>
      </c>
      <c r="C11132" s="270" t="s">
        <v>7380</v>
      </c>
      <c r="D11132" s="270" t="s">
        <v>1666</v>
      </c>
      <c r="E11132" s="277" t="s">
        <v>1673</v>
      </c>
      <c r="F11132" s="279" t="s">
        <v>881</v>
      </c>
    </row>
    <row r="11133" spans="1:6" x14ac:dyDescent="0.3">
      <c r="A11133" s="264" t="str">
        <f t="shared" si="173"/>
        <v>ProtemMO</v>
      </c>
      <c r="B11133" s="269">
        <v>65733</v>
      </c>
      <c r="C11133" s="270" t="s">
        <v>7381</v>
      </c>
      <c r="D11133" s="270" t="s">
        <v>1666</v>
      </c>
      <c r="E11133" s="277" t="s">
        <v>1668</v>
      </c>
      <c r="F11133" s="279" t="s">
        <v>881</v>
      </c>
    </row>
    <row r="11134" spans="1:6" x14ac:dyDescent="0.3">
      <c r="A11134" s="264" t="str">
        <f t="shared" si="173"/>
        <v>BrashearMO</v>
      </c>
      <c r="B11134" s="269">
        <v>63533</v>
      </c>
      <c r="C11134" s="270" t="s">
        <v>7382</v>
      </c>
      <c r="D11134" s="270" t="s">
        <v>1666</v>
      </c>
      <c r="E11134" s="277" t="s">
        <v>1682</v>
      </c>
      <c r="F11134" s="279" t="s">
        <v>881</v>
      </c>
    </row>
    <row r="11135" spans="1:6" x14ac:dyDescent="0.3">
      <c r="A11135" s="264" t="str">
        <f t="shared" si="173"/>
        <v>FairviewMO</v>
      </c>
      <c r="B11135" s="269">
        <v>64842</v>
      </c>
      <c r="C11135" s="270" t="s">
        <v>3997</v>
      </c>
      <c r="D11135" s="270" t="s">
        <v>1666</v>
      </c>
      <c r="E11135" s="277" t="s">
        <v>1678</v>
      </c>
      <c r="F11135" s="279" t="s">
        <v>881</v>
      </c>
    </row>
    <row r="11136" spans="1:6" x14ac:dyDescent="0.3">
      <c r="A11136" s="264" t="str">
        <f t="shared" si="173"/>
        <v>LabadieMO</v>
      </c>
      <c r="B11136" s="269">
        <v>63073</v>
      </c>
      <c r="C11136" s="270" t="s">
        <v>7297</v>
      </c>
      <c r="D11136" s="270" t="s">
        <v>1666</v>
      </c>
      <c r="E11136" s="277" t="s">
        <v>1339</v>
      </c>
      <c r="F11136" s="279" t="s">
        <v>881</v>
      </c>
    </row>
    <row r="11137" spans="1:6" x14ac:dyDescent="0.3">
      <c r="A11137" s="264" t="str">
        <f t="shared" si="173"/>
        <v>SkidmoreMO</v>
      </c>
      <c r="B11137" s="269">
        <v>64487</v>
      </c>
      <c r="C11137" s="270" t="s">
        <v>7383</v>
      </c>
      <c r="D11137" s="270" t="s">
        <v>1666</v>
      </c>
      <c r="E11137" s="277" t="s">
        <v>1685</v>
      </c>
      <c r="F11137" s="279" t="s">
        <v>881</v>
      </c>
    </row>
    <row r="11138" spans="1:6" x14ac:dyDescent="0.3">
      <c r="A11138" s="264" t="str">
        <f t="shared" si="173"/>
        <v>AsburyMO</v>
      </c>
      <c r="B11138" s="269">
        <v>64832</v>
      </c>
      <c r="C11138" s="270" t="s">
        <v>7384</v>
      </c>
      <c r="D11138" s="270" t="s">
        <v>1666</v>
      </c>
      <c r="E11138" s="277" t="s">
        <v>1678</v>
      </c>
      <c r="F11138" s="279" t="s">
        <v>881</v>
      </c>
    </row>
    <row r="11139" spans="1:6" x14ac:dyDescent="0.3">
      <c r="A11139" s="264" t="str">
        <f t="shared" si="173"/>
        <v>MartinsburgMO</v>
      </c>
      <c r="B11139" s="269">
        <v>65264</v>
      </c>
      <c r="C11139" s="270" t="s">
        <v>7385</v>
      </c>
      <c r="D11139" s="270" t="s">
        <v>1666</v>
      </c>
      <c r="E11139" s="277" t="s">
        <v>1686</v>
      </c>
      <c r="F11139" s="279" t="s">
        <v>881</v>
      </c>
    </row>
    <row r="11140" spans="1:6" x14ac:dyDescent="0.3">
      <c r="A11140" s="264" t="str">
        <f t="shared" ref="A11140:A11203" si="174">CONCATENATE(C11140,D11140)</f>
        <v>Portage des SiouxMO</v>
      </c>
      <c r="B11140" s="269">
        <v>63373</v>
      </c>
      <c r="C11140" s="270" t="s">
        <v>7386</v>
      </c>
      <c r="D11140" s="270" t="s">
        <v>1666</v>
      </c>
      <c r="E11140" s="277" t="s">
        <v>1339</v>
      </c>
      <c r="F11140" s="279" t="s">
        <v>881</v>
      </c>
    </row>
    <row r="11141" spans="1:6" x14ac:dyDescent="0.3">
      <c r="A11141" s="264" t="str">
        <f t="shared" si="174"/>
        <v>BarnardMO</v>
      </c>
      <c r="B11141" s="269">
        <v>64423</v>
      </c>
      <c r="C11141" s="270" t="s">
        <v>7387</v>
      </c>
      <c r="D11141" s="270" t="s">
        <v>1666</v>
      </c>
      <c r="E11141" s="277" t="s">
        <v>1685</v>
      </c>
      <c r="F11141" s="279" t="s">
        <v>881</v>
      </c>
    </row>
    <row r="11142" spans="1:6" x14ac:dyDescent="0.3">
      <c r="A11142" s="264" t="str">
        <f t="shared" si="174"/>
        <v>DunneganMO</v>
      </c>
      <c r="B11142" s="269">
        <v>65640</v>
      </c>
      <c r="C11142" s="270" t="s">
        <v>7388</v>
      </c>
      <c r="D11142" s="270" t="s">
        <v>1666</v>
      </c>
      <c r="E11142" s="277" t="s">
        <v>1337</v>
      </c>
      <c r="F11142" s="279" t="s">
        <v>881</v>
      </c>
    </row>
    <row r="11143" spans="1:6" x14ac:dyDescent="0.3">
      <c r="A11143" s="264" t="str">
        <f t="shared" si="174"/>
        <v>HumeMO</v>
      </c>
      <c r="B11143" s="269">
        <v>64752</v>
      </c>
      <c r="C11143" s="270" t="s">
        <v>3224</v>
      </c>
      <c r="D11143" s="270" t="s">
        <v>1666</v>
      </c>
      <c r="E11143" s="277" t="s">
        <v>1426</v>
      </c>
      <c r="F11143" s="279" t="s">
        <v>881</v>
      </c>
    </row>
    <row r="11144" spans="1:6" x14ac:dyDescent="0.3">
      <c r="A11144" s="264" t="str">
        <f t="shared" si="174"/>
        <v>CosbyMO</v>
      </c>
      <c r="B11144" s="269">
        <v>64436</v>
      </c>
      <c r="C11144" s="270" t="s">
        <v>7389</v>
      </c>
      <c r="D11144" s="270" t="s">
        <v>1666</v>
      </c>
      <c r="E11144" s="277" t="s">
        <v>1443</v>
      </c>
      <c r="F11144" s="279" t="s">
        <v>881</v>
      </c>
    </row>
    <row r="11145" spans="1:6" x14ac:dyDescent="0.3">
      <c r="A11145" s="264" t="str">
        <f t="shared" si="174"/>
        <v>MayviewMO</v>
      </c>
      <c r="B11145" s="269">
        <v>64071</v>
      </c>
      <c r="C11145" s="270" t="s">
        <v>7390</v>
      </c>
      <c r="D11145" s="270" t="s">
        <v>1666</v>
      </c>
      <c r="E11145" s="277" t="s">
        <v>1426</v>
      </c>
      <c r="F11145" s="279" t="s">
        <v>881</v>
      </c>
    </row>
    <row r="11146" spans="1:6" x14ac:dyDescent="0.3">
      <c r="A11146" s="264" t="str">
        <f t="shared" si="174"/>
        <v>ClarksburgMO</v>
      </c>
      <c r="B11146" s="269">
        <v>65025</v>
      </c>
      <c r="C11146" s="270" t="s">
        <v>2379</v>
      </c>
      <c r="D11146" s="270" t="s">
        <v>1666</v>
      </c>
      <c r="E11146" s="277" t="s">
        <v>1677</v>
      </c>
      <c r="F11146" s="279" t="s">
        <v>881</v>
      </c>
    </row>
    <row r="11147" spans="1:6" x14ac:dyDescent="0.3">
      <c r="A11147" s="264" t="str">
        <f t="shared" si="174"/>
        <v>De KalbMO</v>
      </c>
      <c r="B11147" s="269">
        <v>64440</v>
      </c>
      <c r="C11147" s="270" t="s">
        <v>7391</v>
      </c>
      <c r="D11147" s="270" t="s">
        <v>1666</v>
      </c>
      <c r="E11147" s="277" t="s">
        <v>1443</v>
      </c>
      <c r="F11147" s="279" t="s">
        <v>881</v>
      </c>
    </row>
    <row r="11148" spans="1:6" x14ac:dyDescent="0.3">
      <c r="A11148" s="264" t="str">
        <f t="shared" si="174"/>
        <v>OldfieldMO</v>
      </c>
      <c r="B11148" s="269">
        <v>65720</v>
      </c>
      <c r="C11148" s="270" t="s">
        <v>7392</v>
      </c>
      <c r="D11148" s="270" t="s">
        <v>1666</v>
      </c>
      <c r="E11148" s="277" t="s">
        <v>1337</v>
      </c>
      <c r="F11148" s="279" t="s">
        <v>881</v>
      </c>
    </row>
    <row r="11149" spans="1:6" x14ac:dyDescent="0.3">
      <c r="A11149" s="264" t="str">
        <f t="shared" si="174"/>
        <v>CedarcreekMO</v>
      </c>
      <c r="B11149" s="269">
        <v>65627</v>
      </c>
      <c r="C11149" s="270" t="s">
        <v>7393</v>
      </c>
      <c r="D11149" s="270" t="s">
        <v>1666</v>
      </c>
      <c r="E11149" s="277" t="s">
        <v>1668</v>
      </c>
      <c r="F11149" s="279" t="s">
        <v>881</v>
      </c>
    </row>
    <row r="11150" spans="1:6" x14ac:dyDescent="0.3">
      <c r="A11150" s="264" t="str">
        <f t="shared" si="174"/>
        <v>AlexandriaMO</v>
      </c>
      <c r="B11150" s="269">
        <v>63430</v>
      </c>
      <c r="C11150" s="270" t="s">
        <v>1359</v>
      </c>
      <c r="D11150" s="270" t="s">
        <v>1666</v>
      </c>
      <c r="E11150" s="277" t="s">
        <v>1235</v>
      </c>
      <c r="F11150" s="279" t="s">
        <v>881</v>
      </c>
    </row>
    <row r="11151" spans="1:6" x14ac:dyDescent="0.3">
      <c r="A11151" s="264" t="str">
        <f t="shared" si="174"/>
        <v>NelsonMO</v>
      </c>
      <c r="B11151" s="269">
        <v>65347</v>
      </c>
      <c r="C11151" s="270" t="s">
        <v>3258</v>
      </c>
      <c r="D11151" s="270" t="s">
        <v>1666</v>
      </c>
      <c r="E11151" s="277" t="s">
        <v>1649</v>
      </c>
      <c r="F11151" s="279" t="s">
        <v>881</v>
      </c>
    </row>
    <row r="11152" spans="1:6" x14ac:dyDescent="0.3">
      <c r="A11152" s="264" t="str">
        <f t="shared" si="174"/>
        <v>ChadwickMO</v>
      </c>
      <c r="B11152" s="269">
        <v>65629</v>
      </c>
      <c r="C11152" s="270" t="s">
        <v>7394</v>
      </c>
      <c r="D11152" s="270" t="s">
        <v>1666</v>
      </c>
      <c r="E11152" s="277" t="s">
        <v>1337</v>
      </c>
      <c r="F11152" s="279" t="s">
        <v>881</v>
      </c>
    </row>
    <row r="11153" spans="1:6" x14ac:dyDescent="0.3">
      <c r="A11153" s="264" t="str">
        <f t="shared" si="174"/>
        <v>BreckenridgeMO</v>
      </c>
      <c r="B11153" s="269">
        <v>64625</v>
      </c>
      <c r="C11153" s="270" t="s">
        <v>1054</v>
      </c>
      <c r="D11153" s="270" t="s">
        <v>1666</v>
      </c>
      <c r="E11153" s="277" t="s">
        <v>1426</v>
      </c>
      <c r="F11153" s="279" t="s">
        <v>881</v>
      </c>
    </row>
    <row r="11154" spans="1:6" x14ac:dyDescent="0.3">
      <c r="A11154" s="264" t="str">
        <f t="shared" si="174"/>
        <v>CorderMO</v>
      </c>
      <c r="B11154" s="269">
        <v>64021</v>
      </c>
      <c r="C11154" s="270" t="s">
        <v>7395</v>
      </c>
      <c r="D11154" s="270" t="s">
        <v>1666</v>
      </c>
      <c r="E11154" s="277" t="s">
        <v>1426</v>
      </c>
      <c r="F11154" s="279" t="s">
        <v>881</v>
      </c>
    </row>
    <row r="11155" spans="1:6" x14ac:dyDescent="0.3">
      <c r="A11155" s="264" t="str">
        <f t="shared" si="174"/>
        <v>HoustoniaMO</v>
      </c>
      <c r="B11155" s="269">
        <v>65333</v>
      </c>
      <c r="C11155" s="270" t="s">
        <v>7396</v>
      </c>
      <c r="D11155" s="270" t="s">
        <v>1666</v>
      </c>
      <c r="E11155" s="277" t="s">
        <v>1693</v>
      </c>
      <c r="F11155" s="279" t="s">
        <v>881</v>
      </c>
    </row>
    <row r="11156" spans="1:6" x14ac:dyDescent="0.3">
      <c r="A11156" s="264" t="str">
        <f t="shared" si="174"/>
        <v>AmsterdamMO</v>
      </c>
      <c r="B11156" s="269">
        <v>64723</v>
      </c>
      <c r="C11156" s="270" t="s">
        <v>1899</v>
      </c>
      <c r="D11156" s="270" t="s">
        <v>1666</v>
      </c>
      <c r="E11156" s="277" t="s">
        <v>1426</v>
      </c>
      <c r="F11156" s="279" t="s">
        <v>881</v>
      </c>
    </row>
    <row r="11157" spans="1:6" x14ac:dyDescent="0.3">
      <c r="A11157" s="264" t="str">
        <f t="shared" si="174"/>
        <v>CowgillMO</v>
      </c>
      <c r="B11157" s="269">
        <v>64637</v>
      </c>
      <c r="C11157" s="270" t="s">
        <v>7397</v>
      </c>
      <c r="D11157" s="270" t="s">
        <v>1666</v>
      </c>
      <c r="E11157" s="277" t="s">
        <v>1426</v>
      </c>
      <c r="F11157" s="279" t="s">
        <v>881</v>
      </c>
    </row>
    <row r="11158" spans="1:6" x14ac:dyDescent="0.3">
      <c r="A11158" s="264" t="str">
        <f t="shared" si="174"/>
        <v>PhiladelphiaMO</v>
      </c>
      <c r="B11158" s="269">
        <v>63463</v>
      </c>
      <c r="C11158" s="270" t="s">
        <v>7398</v>
      </c>
      <c r="D11158" s="270" t="s">
        <v>1666</v>
      </c>
      <c r="E11158" s="277" t="s">
        <v>1676</v>
      </c>
      <c r="F11158" s="279" t="s">
        <v>881</v>
      </c>
    </row>
    <row r="11159" spans="1:6" x14ac:dyDescent="0.3">
      <c r="A11159" s="264" t="str">
        <f t="shared" si="174"/>
        <v>AlmaMO</v>
      </c>
      <c r="B11159" s="269">
        <v>64001</v>
      </c>
      <c r="C11159" s="270" t="s">
        <v>1569</v>
      </c>
      <c r="D11159" s="270" t="s">
        <v>1666</v>
      </c>
      <c r="E11159" s="277" t="s">
        <v>1426</v>
      </c>
      <c r="F11159" s="279" t="s">
        <v>881</v>
      </c>
    </row>
    <row r="11160" spans="1:6" x14ac:dyDescent="0.3">
      <c r="A11160" s="264" t="str">
        <f t="shared" si="174"/>
        <v>TaylorMO</v>
      </c>
      <c r="B11160" s="269">
        <v>63471</v>
      </c>
      <c r="C11160" s="270" t="s">
        <v>1883</v>
      </c>
      <c r="D11160" s="270" t="s">
        <v>1666</v>
      </c>
      <c r="E11160" s="277" t="s">
        <v>1676</v>
      </c>
      <c r="F11160" s="279" t="s">
        <v>881</v>
      </c>
    </row>
    <row r="11161" spans="1:6" x14ac:dyDescent="0.3">
      <c r="A11161" s="264" t="str">
        <f t="shared" si="174"/>
        <v>NapoleonMO</v>
      </c>
      <c r="B11161" s="269">
        <v>64074</v>
      </c>
      <c r="C11161" s="270" t="s">
        <v>6871</v>
      </c>
      <c r="D11161" s="270" t="s">
        <v>1666</v>
      </c>
      <c r="E11161" s="277" t="s">
        <v>1426</v>
      </c>
      <c r="F11161" s="279" t="s">
        <v>881</v>
      </c>
    </row>
    <row r="11162" spans="1:6" x14ac:dyDescent="0.3">
      <c r="A11162" s="264" t="str">
        <f t="shared" si="174"/>
        <v>Malta BendMO</v>
      </c>
      <c r="B11162" s="269">
        <v>65339</v>
      </c>
      <c r="C11162" s="270" t="s">
        <v>7399</v>
      </c>
      <c r="D11162" s="270" t="s">
        <v>1666</v>
      </c>
      <c r="E11162" s="277" t="s">
        <v>1649</v>
      </c>
      <c r="F11162" s="279" t="s">
        <v>881</v>
      </c>
    </row>
    <row r="11163" spans="1:6" x14ac:dyDescent="0.3">
      <c r="A11163" s="264" t="str">
        <f t="shared" si="174"/>
        <v>KingstonMO</v>
      </c>
      <c r="B11163" s="269">
        <v>64650</v>
      </c>
      <c r="C11163" s="270" t="s">
        <v>1923</v>
      </c>
      <c r="D11163" s="270" t="s">
        <v>1666</v>
      </c>
      <c r="E11163" s="277" t="s">
        <v>1426</v>
      </c>
      <c r="F11163" s="279" t="s">
        <v>881</v>
      </c>
    </row>
    <row r="11164" spans="1:6" x14ac:dyDescent="0.3">
      <c r="A11164" s="264" t="str">
        <f t="shared" si="174"/>
        <v>West AltonMO</v>
      </c>
      <c r="B11164" s="269">
        <v>63386</v>
      </c>
      <c r="C11164" s="270" t="s">
        <v>7400</v>
      </c>
      <c r="D11164" s="270" t="s">
        <v>1666</v>
      </c>
      <c r="E11164" s="277" t="s">
        <v>1339</v>
      </c>
      <c r="F11164" s="279" t="s">
        <v>881</v>
      </c>
    </row>
    <row r="11165" spans="1:6" x14ac:dyDescent="0.3">
      <c r="A11165" s="264" t="str">
        <f t="shared" si="174"/>
        <v>ThompsonMO</v>
      </c>
      <c r="B11165" s="269">
        <v>65285</v>
      </c>
      <c r="C11165" s="270" t="s">
        <v>3519</v>
      </c>
      <c r="D11165" s="270" t="s">
        <v>1666</v>
      </c>
      <c r="E11165" s="277" t="s">
        <v>1686</v>
      </c>
      <c r="F11165" s="279" t="s">
        <v>881</v>
      </c>
    </row>
    <row r="11166" spans="1:6" x14ac:dyDescent="0.3">
      <c r="A11166" s="264" t="str">
        <f t="shared" si="174"/>
        <v>RosendaleMO</v>
      </c>
      <c r="B11166" s="269">
        <v>64483</v>
      </c>
      <c r="C11166" s="270" t="s">
        <v>7401</v>
      </c>
      <c r="D11166" s="270" t="s">
        <v>1666</v>
      </c>
      <c r="E11166" s="277" t="s">
        <v>1443</v>
      </c>
      <c r="F11166" s="279" t="s">
        <v>881</v>
      </c>
    </row>
    <row r="11167" spans="1:6" x14ac:dyDescent="0.3">
      <c r="A11167" s="264" t="str">
        <f t="shared" si="174"/>
        <v>SteedmanMO</v>
      </c>
      <c r="B11167" s="269">
        <v>65077</v>
      </c>
      <c r="C11167" s="270" t="s">
        <v>7402</v>
      </c>
      <c r="D11167" s="270" t="s">
        <v>1666</v>
      </c>
      <c r="E11167" s="277" t="s">
        <v>1677</v>
      </c>
      <c r="F11167" s="279" t="s">
        <v>881</v>
      </c>
    </row>
    <row r="11168" spans="1:6" x14ac:dyDescent="0.3">
      <c r="A11168" s="264" t="str">
        <f t="shared" si="174"/>
        <v>MorleyMO</v>
      </c>
      <c r="B11168" s="269">
        <v>63767</v>
      </c>
      <c r="C11168" s="270" t="s">
        <v>6745</v>
      </c>
      <c r="D11168" s="270" t="s">
        <v>1666</v>
      </c>
      <c r="E11168" s="277" t="s">
        <v>1695</v>
      </c>
      <c r="F11168" s="279" t="s">
        <v>881</v>
      </c>
    </row>
    <row r="11169" spans="1:6" x14ac:dyDescent="0.3">
      <c r="A11169" s="264" t="str">
        <f t="shared" si="174"/>
        <v>Saint ThomasMO</v>
      </c>
      <c r="B11169" s="269">
        <v>65076</v>
      </c>
      <c r="C11169" s="270" t="s">
        <v>7403</v>
      </c>
      <c r="D11169" s="270" t="s">
        <v>1666</v>
      </c>
      <c r="E11169" s="277" t="s">
        <v>1677</v>
      </c>
      <c r="F11169" s="279" t="s">
        <v>881</v>
      </c>
    </row>
    <row r="11170" spans="1:6" x14ac:dyDescent="0.3">
      <c r="A11170" s="264" t="str">
        <f t="shared" si="174"/>
        <v>JacksonvilleMO</v>
      </c>
      <c r="B11170" s="269">
        <v>65260</v>
      </c>
      <c r="C11170" s="270" t="s">
        <v>1034</v>
      </c>
      <c r="D11170" s="270" t="s">
        <v>1666</v>
      </c>
      <c r="E11170" s="277" t="s">
        <v>1687</v>
      </c>
      <c r="F11170" s="279" t="s">
        <v>881</v>
      </c>
    </row>
    <row r="11171" spans="1:6" x14ac:dyDescent="0.3">
      <c r="A11171" s="264" t="str">
        <f t="shared" si="174"/>
        <v>BolckowMO</v>
      </c>
      <c r="B11171" s="269">
        <v>64427</v>
      </c>
      <c r="C11171" s="270" t="s">
        <v>7404</v>
      </c>
      <c r="D11171" s="270" t="s">
        <v>1666</v>
      </c>
      <c r="E11171" s="277" t="s">
        <v>1443</v>
      </c>
      <c r="F11171" s="279" t="s">
        <v>881</v>
      </c>
    </row>
    <row r="11172" spans="1:6" x14ac:dyDescent="0.3">
      <c r="A11172" s="264" t="str">
        <f t="shared" si="174"/>
        <v>WeatherbyMO</v>
      </c>
      <c r="B11172" s="269">
        <v>64497</v>
      </c>
      <c r="C11172" s="270" t="s">
        <v>7405</v>
      </c>
      <c r="D11172" s="270" t="s">
        <v>1666</v>
      </c>
      <c r="E11172" s="277" t="s">
        <v>1443</v>
      </c>
      <c r="F11172" s="279" t="s">
        <v>881</v>
      </c>
    </row>
    <row r="11173" spans="1:6" x14ac:dyDescent="0.3">
      <c r="A11173" s="264" t="str">
        <f t="shared" si="174"/>
        <v>BradleyvilleMO</v>
      </c>
      <c r="B11173" s="269">
        <v>65614</v>
      </c>
      <c r="C11173" s="270" t="s">
        <v>7406</v>
      </c>
      <c r="D11173" s="270" t="s">
        <v>1666</v>
      </c>
      <c r="E11173" s="277" t="s">
        <v>1668</v>
      </c>
      <c r="F11173" s="279" t="s">
        <v>881</v>
      </c>
    </row>
    <row r="11174" spans="1:6" x14ac:dyDescent="0.3">
      <c r="A11174" s="264" t="str">
        <f t="shared" si="174"/>
        <v>BurfordvilleMO</v>
      </c>
      <c r="B11174" s="269">
        <v>63739</v>
      </c>
      <c r="C11174" s="270" t="s">
        <v>7407</v>
      </c>
      <c r="D11174" s="270" t="s">
        <v>1666</v>
      </c>
      <c r="E11174" s="277" t="s">
        <v>1670</v>
      </c>
      <c r="F11174" s="279" t="s">
        <v>881</v>
      </c>
    </row>
    <row r="11175" spans="1:6" x14ac:dyDescent="0.3">
      <c r="A11175" s="264" t="str">
        <f t="shared" si="174"/>
        <v>HelenaMO</v>
      </c>
      <c r="B11175" s="269">
        <v>64459</v>
      </c>
      <c r="C11175" s="270" t="s">
        <v>1089</v>
      </c>
      <c r="D11175" s="270" t="s">
        <v>1666</v>
      </c>
      <c r="E11175" s="277" t="s">
        <v>1443</v>
      </c>
      <c r="F11175" s="279" t="s">
        <v>881</v>
      </c>
    </row>
    <row r="11176" spans="1:6" x14ac:dyDescent="0.3">
      <c r="A11176" s="264" t="str">
        <f t="shared" si="174"/>
        <v>SaddlebrookeMO</v>
      </c>
      <c r="B11176" s="269">
        <v>65630</v>
      </c>
      <c r="C11176" s="270" t="s">
        <v>7408</v>
      </c>
      <c r="D11176" s="270" t="s">
        <v>1666</v>
      </c>
      <c r="E11176" s="277" t="s">
        <v>1337</v>
      </c>
      <c r="F11176" s="279" t="s">
        <v>881</v>
      </c>
    </row>
    <row r="11177" spans="1:6" x14ac:dyDescent="0.3">
      <c r="A11177" s="264" t="str">
        <f t="shared" si="174"/>
        <v>TurneyMO</v>
      </c>
      <c r="B11177" s="269">
        <v>64493</v>
      </c>
      <c r="C11177" s="270" t="s">
        <v>7409</v>
      </c>
      <c r="D11177" s="270" t="s">
        <v>1666</v>
      </c>
      <c r="E11177" s="277" t="s">
        <v>1426</v>
      </c>
      <c r="F11177" s="279" t="s">
        <v>881</v>
      </c>
    </row>
    <row r="11178" spans="1:6" x14ac:dyDescent="0.3">
      <c r="A11178" s="264" t="str">
        <f t="shared" si="174"/>
        <v>FortunaMO</v>
      </c>
      <c r="B11178" s="269">
        <v>65034</v>
      </c>
      <c r="C11178" s="270" t="s">
        <v>2791</v>
      </c>
      <c r="D11178" s="270" t="s">
        <v>1666</v>
      </c>
      <c r="E11178" s="277" t="s">
        <v>1677</v>
      </c>
      <c r="F11178" s="279" t="s">
        <v>881</v>
      </c>
    </row>
    <row r="11179" spans="1:6" x14ac:dyDescent="0.3">
      <c r="A11179" s="264" t="str">
        <f t="shared" si="174"/>
        <v>BrunerMO</v>
      </c>
      <c r="B11179" s="269">
        <v>65620</v>
      </c>
      <c r="C11179" s="270" t="s">
        <v>7410</v>
      </c>
      <c r="D11179" s="270" t="s">
        <v>1666</v>
      </c>
      <c r="E11179" s="277" t="s">
        <v>1337</v>
      </c>
      <c r="F11179" s="279" t="s">
        <v>881</v>
      </c>
    </row>
    <row r="11180" spans="1:6" x14ac:dyDescent="0.3">
      <c r="A11180" s="264" t="str">
        <f t="shared" si="174"/>
        <v>GrubvilleMO</v>
      </c>
      <c r="B11180" s="269">
        <v>63041</v>
      </c>
      <c r="C11180" s="270" t="s">
        <v>7411</v>
      </c>
      <c r="D11180" s="270" t="s">
        <v>1666</v>
      </c>
      <c r="E11180" s="277" t="s">
        <v>1339</v>
      </c>
      <c r="F11180" s="279" t="s">
        <v>881</v>
      </c>
    </row>
    <row r="11181" spans="1:6" x14ac:dyDescent="0.3">
      <c r="A11181" s="264" t="str">
        <f t="shared" si="174"/>
        <v>DeltaMO</v>
      </c>
      <c r="B11181" s="269">
        <v>63744</v>
      </c>
      <c r="C11181" s="270" t="s">
        <v>7412</v>
      </c>
      <c r="D11181" s="270" t="s">
        <v>1666</v>
      </c>
      <c r="E11181" s="277" t="s">
        <v>1670</v>
      </c>
      <c r="F11181" s="279" t="s">
        <v>881</v>
      </c>
    </row>
    <row r="11182" spans="1:6" x14ac:dyDescent="0.3">
      <c r="A11182" s="264" t="str">
        <f t="shared" si="174"/>
        <v>Conception JunctionMO</v>
      </c>
      <c r="B11182" s="269">
        <v>64434</v>
      </c>
      <c r="C11182" s="270" t="s">
        <v>7413</v>
      </c>
      <c r="D11182" s="270" t="s">
        <v>1666</v>
      </c>
      <c r="E11182" s="277" t="s">
        <v>1685</v>
      </c>
      <c r="F11182" s="279" t="s">
        <v>881</v>
      </c>
    </row>
    <row r="11183" spans="1:6" x14ac:dyDescent="0.3">
      <c r="A11183" s="264" t="str">
        <f t="shared" si="174"/>
        <v>Peace ValleyMO</v>
      </c>
      <c r="B11183" s="269">
        <v>65788</v>
      </c>
      <c r="C11183" s="270" t="s">
        <v>7414</v>
      </c>
      <c r="D11183" s="270" t="s">
        <v>1666</v>
      </c>
      <c r="E11183" s="277" t="s">
        <v>1697</v>
      </c>
      <c r="F11183" s="279" t="s">
        <v>881</v>
      </c>
    </row>
    <row r="11184" spans="1:6" x14ac:dyDescent="0.3">
      <c r="A11184" s="264" t="str">
        <f t="shared" si="174"/>
        <v>AmoretMO</v>
      </c>
      <c r="B11184" s="269">
        <v>64722</v>
      </c>
      <c r="C11184" s="270" t="s">
        <v>7415</v>
      </c>
      <c r="D11184" s="270" t="s">
        <v>1666</v>
      </c>
      <c r="E11184" s="277" t="s">
        <v>1426</v>
      </c>
      <c r="F11184" s="279" t="s">
        <v>881</v>
      </c>
    </row>
    <row r="11185" spans="1:6" x14ac:dyDescent="0.3">
      <c r="A11185" s="264" t="str">
        <f t="shared" si="174"/>
        <v>BlackburnMO</v>
      </c>
      <c r="B11185" s="269">
        <v>65321</v>
      </c>
      <c r="C11185" s="270" t="s">
        <v>7416</v>
      </c>
      <c r="D11185" s="270" t="s">
        <v>1666</v>
      </c>
      <c r="E11185" s="277" t="s">
        <v>1649</v>
      </c>
      <c r="F11185" s="279" t="s">
        <v>881</v>
      </c>
    </row>
    <row r="11186" spans="1:6" x14ac:dyDescent="0.3">
      <c r="A11186" s="264" t="str">
        <f t="shared" si="174"/>
        <v>KelsoMO</v>
      </c>
      <c r="B11186" s="269">
        <v>63758</v>
      </c>
      <c r="C11186" s="270" t="s">
        <v>7417</v>
      </c>
      <c r="D11186" s="270" t="s">
        <v>1666</v>
      </c>
      <c r="E11186" s="277" t="s">
        <v>1695</v>
      </c>
      <c r="F11186" s="279" t="s">
        <v>881</v>
      </c>
    </row>
    <row r="11187" spans="1:6" x14ac:dyDescent="0.3">
      <c r="A11187" s="264" t="str">
        <f t="shared" si="174"/>
        <v>TruxtonMO</v>
      </c>
      <c r="B11187" s="269">
        <v>63381</v>
      </c>
      <c r="C11187" s="270" t="s">
        <v>7418</v>
      </c>
      <c r="D11187" s="270" t="s">
        <v>1666</v>
      </c>
      <c r="E11187" s="277" t="s">
        <v>1339</v>
      </c>
      <c r="F11187" s="279" t="s">
        <v>881</v>
      </c>
    </row>
    <row r="11188" spans="1:6" x14ac:dyDescent="0.3">
      <c r="A11188" s="264" t="str">
        <f t="shared" si="174"/>
        <v>Clifton HillMO</v>
      </c>
      <c r="B11188" s="269">
        <v>65244</v>
      </c>
      <c r="C11188" s="270" t="s">
        <v>7419</v>
      </c>
      <c r="D11188" s="270" t="s">
        <v>1666</v>
      </c>
      <c r="E11188" s="277" t="s">
        <v>1687</v>
      </c>
      <c r="F11188" s="279" t="s">
        <v>881</v>
      </c>
    </row>
    <row r="11189" spans="1:6" x14ac:dyDescent="0.3">
      <c r="A11189" s="264" t="str">
        <f t="shared" si="174"/>
        <v>LathamMO</v>
      </c>
      <c r="B11189" s="269">
        <v>65050</v>
      </c>
      <c r="C11189" s="270" t="s">
        <v>5180</v>
      </c>
      <c r="D11189" s="270" t="s">
        <v>1666</v>
      </c>
      <c r="E11189" s="277" t="s">
        <v>1677</v>
      </c>
      <c r="F11189" s="279" t="s">
        <v>881</v>
      </c>
    </row>
    <row r="11190" spans="1:6" x14ac:dyDescent="0.3">
      <c r="A11190" s="264" t="str">
        <f t="shared" si="174"/>
        <v>GrahamMO</v>
      </c>
      <c r="B11190" s="269">
        <v>64455</v>
      </c>
      <c r="C11190" s="270" t="s">
        <v>5805</v>
      </c>
      <c r="D11190" s="270" t="s">
        <v>1666</v>
      </c>
      <c r="E11190" s="277" t="s">
        <v>1685</v>
      </c>
      <c r="F11190" s="279" t="s">
        <v>881</v>
      </c>
    </row>
    <row r="11191" spans="1:6" x14ac:dyDescent="0.3">
      <c r="A11191" s="264" t="str">
        <f t="shared" si="174"/>
        <v>CamdenMO</v>
      </c>
      <c r="B11191" s="269">
        <v>64017</v>
      </c>
      <c r="C11191" s="270" t="s">
        <v>961</v>
      </c>
      <c r="D11191" s="270" t="s">
        <v>1666</v>
      </c>
      <c r="E11191" s="277" t="s">
        <v>1426</v>
      </c>
      <c r="F11191" s="279" t="s">
        <v>881</v>
      </c>
    </row>
    <row r="11192" spans="1:6" x14ac:dyDescent="0.3">
      <c r="A11192" s="264" t="str">
        <f t="shared" si="174"/>
        <v>FillmoreMO</v>
      </c>
      <c r="B11192" s="269">
        <v>64449</v>
      </c>
      <c r="C11192" s="270" t="s">
        <v>2827</v>
      </c>
      <c r="D11192" s="270" t="s">
        <v>1666</v>
      </c>
      <c r="E11192" s="277" t="s">
        <v>1443</v>
      </c>
      <c r="F11192" s="279" t="s">
        <v>881</v>
      </c>
    </row>
    <row r="11193" spans="1:6" x14ac:dyDescent="0.3">
      <c r="A11193" s="264" t="str">
        <f t="shared" si="174"/>
        <v>FarberMO</v>
      </c>
      <c r="B11193" s="269">
        <v>63345</v>
      </c>
      <c r="C11193" s="270" t="s">
        <v>7420</v>
      </c>
      <c r="D11193" s="270" t="s">
        <v>1666</v>
      </c>
      <c r="E11193" s="277" t="s">
        <v>1686</v>
      </c>
      <c r="F11193" s="279" t="s">
        <v>881</v>
      </c>
    </row>
    <row r="11194" spans="1:6" x14ac:dyDescent="0.3">
      <c r="A11194" s="264" t="str">
        <f t="shared" si="174"/>
        <v>PortlandMO</v>
      </c>
      <c r="B11194" s="269">
        <v>65067</v>
      </c>
      <c r="C11194" s="270" t="s">
        <v>3489</v>
      </c>
      <c r="D11194" s="270" t="s">
        <v>1666</v>
      </c>
      <c r="E11194" s="277" t="s">
        <v>1677</v>
      </c>
      <c r="F11194" s="279" t="s">
        <v>881</v>
      </c>
    </row>
    <row r="11195" spans="1:6" x14ac:dyDescent="0.3">
      <c r="A11195" s="264" t="str">
        <f t="shared" si="174"/>
        <v>ParnellMO</v>
      </c>
      <c r="B11195" s="269">
        <v>64475</v>
      </c>
      <c r="C11195" s="270" t="s">
        <v>7421</v>
      </c>
      <c r="D11195" s="270" t="s">
        <v>1666</v>
      </c>
      <c r="E11195" s="277" t="s">
        <v>1685</v>
      </c>
      <c r="F11195" s="279" t="s">
        <v>881</v>
      </c>
    </row>
    <row r="11196" spans="1:6" x14ac:dyDescent="0.3">
      <c r="A11196" s="264" t="str">
        <f t="shared" si="174"/>
        <v>ClearmontMO</v>
      </c>
      <c r="B11196" s="269">
        <v>64431</v>
      </c>
      <c r="C11196" s="270" t="s">
        <v>7422</v>
      </c>
      <c r="D11196" s="270" t="s">
        <v>1666</v>
      </c>
      <c r="E11196" s="277" t="s">
        <v>1685</v>
      </c>
      <c r="F11196" s="279" t="s">
        <v>881</v>
      </c>
    </row>
    <row r="11197" spans="1:6" x14ac:dyDescent="0.3">
      <c r="A11197" s="264" t="str">
        <f t="shared" si="174"/>
        <v>MoraMO</v>
      </c>
      <c r="B11197" s="269">
        <v>65345</v>
      </c>
      <c r="C11197" s="270" t="s">
        <v>6043</v>
      </c>
      <c r="D11197" s="270" t="s">
        <v>1666</v>
      </c>
      <c r="E11197" s="277" t="s">
        <v>1693</v>
      </c>
      <c r="F11197" s="279" t="s">
        <v>881</v>
      </c>
    </row>
    <row r="11198" spans="1:6" x14ac:dyDescent="0.3">
      <c r="A11198" s="264" t="str">
        <f t="shared" si="174"/>
        <v>MoodyMO</v>
      </c>
      <c r="B11198" s="269">
        <v>65777</v>
      </c>
      <c r="C11198" s="270" t="s">
        <v>1166</v>
      </c>
      <c r="D11198" s="270" t="s">
        <v>1666</v>
      </c>
      <c r="E11198" s="277" t="s">
        <v>1697</v>
      </c>
      <c r="F11198" s="279" t="s">
        <v>881</v>
      </c>
    </row>
    <row r="11199" spans="1:6" x14ac:dyDescent="0.3">
      <c r="A11199" s="264" t="str">
        <f t="shared" si="174"/>
        <v>DurhamMO</v>
      </c>
      <c r="B11199" s="269">
        <v>63438</v>
      </c>
      <c r="C11199" s="270" t="s">
        <v>2957</v>
      </c>
      <c r="D11199" s="270" t="s">
        <v>1666</v>
      </c>
      <c r="E11199" s="277" t="s">
        <v>1331</v>
      </c>
      <c r="F11199" s="279" t="s">
        <v>881</v>
      </c>
    </row>
    <row r="11200" spans="1:6" x14ac:dyDescent="0.3">
      <c r="A11200" s="264" t="str">
        <f t="shared" si="174"/>
        <v>LanaganMO</v>
      </c>
      <c r="B11200" s="269">
        <v>64847</v>
      </c>
      <c r="C11200" s="270" t="s">
        <v>7423</v>
      </c>
      <c r="D11200" s="270" t="s">
        <v>1666</v>
      </c>
      <c r="E11200" s="277" t="s">
        <v>963</v>
      </c>
      <c r="F11200" s="279" t="s">
        <v>881</v>
      </c>
    </row>
    <row r="11201" spans="1:6" x14ac:dyDescent="0.3">
      <c r="A11201" s="264" t="str">
        <f t="shared" si="174"/>
        <v>BirminghamMO</v>
      </c>
      <c r="B11201" s="269">
        <v>64161</v>
      </c>
      <c r="C11201" s="270" t="s">
        <v>959</v>
      </c>
      <c r="D11201" s="270" t="s">
        <v>1666</v>
      </c>
      <c r="E11201" s="277" t="s">
        <v>1426</v>
      </c>
      <c r="F11201" s="279" t="s">
        <v>881</v>
      </c>
    </row>
    <row r="11202" spans="1:6" x14ac:dyDescent="0.3">
      <c r="A11202" s="264" t="str">
        <f t="shared" si="174"/>
        <v>KinlochMO</v>
      </c>
      <c r="B11202" s="269">
        <v>63140</v>
      </c>
      <c r="C11202" s="270" t="s">
        <v>7424</v>
      </c>
      <c r="D11202" s="270" t="s">
        <v>1666</v>
      </c>
      <c r="E11202" s="277" t="s">
        <v>1339</v>
      </c>
      <c r="F11202" s="279" t="s">
        <v>881</v>
      </c>
    </row>
    <row r="11203" spans="1:6" x14ac:dyDescent="0.3">
      <c r="A11203" s="264" t="str">
        <f t="shared" si="174"/>
        <v>PurcellMO</v>
      </c>
      <c r="B11203" s="269">
        <v>64857</v>
      </c>
      <c r="C11203" s="270" t="s">
        <v>7425</v>
      </c>
      <c r="D11203" s="270" t="s">
        <v>1666</v>
      </c>
      <c r="E11203" s="277" t="s">
        <v>1678</v>
      </c>
      <c r="F11203" s="279" t="s">
        <v>881</v>
      </c>
    </row>
    <row r="11204" spans="1:6" x14ac:dyDescent="0.3">
      <c r="A11204" s="264" t="str">
        <f t="shared" ref="A11204:A11267" si="175">CONCATENATE(C11204,D11204)</f>
        <v>PickeringMO</v>
      </c>
      <c r="B11204" s="269">
        <v>64476</v>
      </c>
      <c r="C11204" s="270" t="s">
        <v>7426</v>
      </c>
      <c r="D11204" s="270" t="s">
        <v>1666</v>
      </c>
      <c r="E11204" s="277" t="s">
        <v>1685</v>
      </c>
      <c r="F11204" s="279" t="s">
        <v>881</v>
      </c>
    </row>
    <row r="11205" spans="1:6" x14ac:dyDescent="0.3">
      <c r="A11205" s="264" t="str">
        <f t="shared" si="175"/>
        <v>ArgyleMO</v>
      </c>
      <c r="B11205" s="269">
        <v>65001</v>
      </c>
      <c r="C11205" s="270" t="s">
        <v>4466</v>
      </c>
      <c r="D11205" s="270" t="s">
        <v>1666</v>
      </c>
      <c r="E11205" s="277" t="s">
        <v>1677</v>
      </c>
      <c r="F11205" s="279" t="s">
        <v>881</v>
      </c>
    </row>
    <row r="11206" spans="1:6" x14ac:dyDescent="0.3">
      <c r="A11206" s="264" t="str">
        <f t="shared" si="175"/>
        <v>Kansas CityMO</v>
      </c>
      <c r="B11206" s="269">
        <v>64149</v>
      </c>
      <c r="C11206" s="270" t="s">
        <v>1426</v>
      </c>
      <c r="D11206" s="270" t="s">
        <v>1666</v>
      </c>
      <c r="E11206" s="277" t="s">
        <v>1426</v>
      </c>
      <c r="F11206" s="279" t="s">
        <v>881</v>
      </c>
    </row>
    <row r="11207" spans="1:6" x14ac:dyDescent="0.3">
      <c r="A11207" s="264" t="str">
        <f t="shared" si="175"/>
        <v>East LynneMO</v>
      </c>
      <c r="B11207" s="269">
        <v>64743</v>
      </c>
      <c r="C11207" s="270" t="s">
        <v>7427</v>
      </c>
      <c r="D11207" s="270" t="s">
        <v>1666</v>
      </c>
      <c r="E11207" s="277" t="s">
        <v>1426</v>
      </c>
      <c r="F11207" s="279" t="s">
        <v>881</v>
      </c>
    </row>
    <row r="11208" spans="1:6" x14ac:dyDescent="0.3">
      <c r="A11208" s="264" t="str">
        <f t="shared" si="175"/>
        <v>AmityMO</v>
      </c>
      <c r="B11208" s="269">
        <v>64422</v>
      </c>
      <c r="C11208" s="270" t="s">
        <v>1855</v>
      </c>
      <c r="D11208" s="270" t="s">
        <v>1666</v>
      </c>
      <c r="E11208" s="277" t="s">
        <v>1443</v>
      </c>
      <c r="F11208" s="279" t="s">
        <v>881</v>
      </c>
    </row>
    <row r="11209" spans="1:6" x14ac:dyDescent="0.3">
      <c r="A11209" s="264" t="str">
        <f t="shared" si="175"/>
        <v>ReaMO</v>
      </c>
      <c r="B11209" s="269">
        <v>64480</v>
      </c>
      <c r="C11209" s="270" t="s">
        <v>7428</v>
      </c>
      <c r="D11209" s="270" t="s">
        <v>1666</v>
      </c>
      <c r="E11209" s="277" t="s">
        <v>1443</v>
      </c>
      <c r="F11209" s="279" t="s">
        <v>881</v>
      </c>
    </row>
    <row r="11210" spans="1:6" x14ac:dyDescent="0.3">
      <c r="A11210" s="264" t="str">
        <f t="shared" si="175"/>
        <v>LynchburgMO</v>
      </c>
      <c r="B11210" s="269">
        <v>65543</v>
      </c>
      <c r="C11210" s="270" t="s">
        <v>2299</v>
      </c>
      <c r="D11210" s="270" t="s">
        <v>1666</v>
      </c>
      <c r="E11210" s="277" t="s">
        <v>1684</v>
      </c>
      <c r="F11210" s="279" t="s">
        <v>881</v>
      </c>
    </row>
    <row r="11211" spans="1:6" x14ac:dyDescent="0.3">
      <c r="A11211" s="264" t="str">
        <f t="shared" si="175"/>
        <v>WilliamstownMO</v>
      </c>
      <c r="B11211" s="269">
        <v>63473</v>
      </c>
      <c r="C11211" s="270" t="s">
        <v>5712</v>
      </c>
      <c r="D11211" s="270" t="s">
        <v>1666</v>
      </c>
      <c r="E11211" s="277" t="s">
        <v>1235</v>
      </c>
      <c r="F11211" s="279" t="s">
        <v>881</v>
      </c>
    </row>
    <row r="11212" spans="1:6" x14ac:dyDescent="0.3">
      <c r="A11212" s="264" t="str">
        <f t="shared" si="175"/>
        <v>GuilfordMO</v>
      </c>
      <c r="B11212" s="269">
        <v>64457</v>
      </c>
      <c r="C11212" s="270" t="s">
        <v>3457</v>
      </c>
      <c r="D11212" s="270" t="s">
        <v>1666</v>
      </c>
      <c r="E11212" s="277" t="s">
        <v>1685</v>
      </c>
      <c r="F11212" s="279" t="s">
        <v>881</v>
      </c>
    </row>
    <row r="11213" spans="1:6" x14ac:dyDescent="0.3">
      <c r="A11213" s="264" t="str">
        <f t="shared" si="175"/>
        <v>PowersiteMO</v>
      </c>
      <c r="B11213" s="269">
        <v>65731</v>
      </c>
      <c r="C11213" s="270" t="s">
        <v>7429</v>
      </c>
      <c r="D11213" s="270" t="s">
        <v>1666</v>
      </c>
      <c r="E11213" s="277" t="s">
        <v>1668</v>
      </c>
      <c r="F11213" s="279" t="s">
        <v>881</v>
      </c>
    </row>
    <row r="11214" spans="1:6" x14ac:dyDescent="0.3">
      <c r="A11214" s="264" t="str">
        <f t="shared" si="175"/>
        <v>De SotoMO</v>
      </c>
      <c r="B11214" s="269">
        <v>63030</v>
      </c>
      <c r="C11214" s="270" t="s">
        <v>4212</v>
      </c>
      <c r="D11214" s="270" t="s">
        <v>1666</v>
      </c>
      <c r="E11214" s="277" t="s">
        <v>1339</v>
      </c>
      <c r="F11214" s="279" t="s">
        <v>881</v>
      </c>
    </row>
    <row r="11215" spans="1:6" x14ac:dyDescent="0.3">
      <c r="A11215" s="264" t="str">
        <f t="shared" si="175"/>
        <v>ElmoMO</v>
      </c>
      <c r="B11215" s="269">
        <v>64445</v>
      </c>
      <c r="C11215" s="270" t="s">
        <v>7430</v>
      </c>
      <c r="D11215" s="270" t="s">
        <v>1666</v>
      </c>
      <c r="E11215" s="277" t="s">
        <v>1685</v>
      </c>
      <c r="F11215" s="279" t="s">
        <v>881</v>
      </c>
    </row>
    <row r="11216" spans="1:6" x14ac:dyDescent="0.3">
      <c r="A11216" s="264" t="str">
        <f t="shared" si="175"/>
        <v>HenriettaMO</v>
      </c>
      <c r="B11216" s="269">
        <v>64036</v>
      </c>
      <c r="C11216" s="270" t="s">
        <v>7431</v>
      </c>
      <c r="D11216" s="270" t="s">
        <v>1666</v>
      </c>
      <c r="E11216" s="277" t="s">
        <v>1426</v>
      </c>
      <c r="F11216" s="279" t="s">
        <v>881</v>
      </c>
    </row>
    <row r="11217" spans="1:6" x14ac:dyDescent="0.3">
      <c r="A11217" s="264" t="str">
        <f t="shared" si="175"/>
        <v>MonticelloMO</v>
      </c>
      <c r="B11217" s="269">
        <v>63457</v>
      </c>
      <c r="C11217" s="270" t="s">
        <v>3836</v>
      </c>
      <c r="D11217" s="270" t="s">
        <v>1666</v>
      </c>
      <c r="E11217" s="277" t="s">
        <v>1331</v>
      </c>
      <c r="F11217" s="279" t="s">
        <v>881</v>
      </c>
    </row>
    <row r="11218" spans="1:6" x14ac:dyDescent="0.3">
      <c r="A11218" s="264" t="str">
        <f t="shared" si="175"/>
        <v>Benton CityMO</v>
      </c>
      <c r="B11218" s="269">
        <v>65232</v>
      </c>
      <c r="C11218" s="270" t="s">
        <v>7432</v>
      </c>
      <c r="D11218" s="270" t="s">
        <v>1666</v>
      </c>
      <c r="E11218" s="277" t="s">
        <v>1686</v>
      </c>
      <c r="F11218" s="279" t="s">
        <v>881</v>
      </c>
    </row>
    <row r="11219" spans="1:6" x14ac:dyDescent="0.3">
      <c r="A11219" s="264" t="str">
        <f t="shared" si="175"/>
        <v>WentzvilleMO</v>
      </c>
      <c r="B11219" s="269">
        <v>63365</v>
      </c>
      <c r="C11219" s="270" t="s">
        <v>7195</v>
      </c>
      <c r="D11219" s="270" t="s">
        <v>1666</v>
      </c>
      <c r="E11219" s="277" t="s">
        <v>1339</v>
      </c>
      <c r="F11219" s="279" t="s">
        <v>881</v>
      </c>
    </row>
    <row r="11220" spans="1:6" x14ac:dyDescent="0.3">
      <c r="A11220" s="264" t="str">
        <f t="shared" si="175"/>
        <v>PowellMO</v>
      </c>
      <c r="B11220" s="269">
        <v>65730</v>
      </c>
      <c r="C11220" s="270" t="s">
        <v>7433</v>
      </c>
      <c r="D11220" s="270" t="s">
        <v>1666</v>
      </c>
      <c r="E11220" s="277" t="s">
        <v>963</v>
      </c>
      <c r="F11220" s="279" t="s">
        <v>881</v>
      </c>
    </row>
    <row r="11221" spans="1:6" x14ac:dyDescent="0.3">
      <c r="A11221" s="264" t="str">
        <f t="shared" si="175"/>
        <v>Kansas CityMO</v>
      </c>
      <c r="B11221" s="269">
        <v>64167</v>
      </c>
      <c r="C11221" s="270" t="s">
        <v>1426</v>
      </c>
      <c r="D11221" s="270" t="s">
        <v>1666</v>
      </c>
      <c r="E11221" s="277" t="s">
        <v>1426</v>
      </c>
      <c r="F11221" s="279" t="s">
        <v>881</v>
      </c>
    </row>
    <row r="11222" spans="1:6" x14ac:dyDescent="0.3">
      <c r="A11222" s="264" t="str">
        <f t="shared" si="175"/>
        <v>JeromeMO</v>
      </c>
      <c r="B11222" s="269">
        <v>65529</v>
      </c>
      <c r="C11222" s="270" t="s">
        <v>2451</v>
      </c>
      <c r="D11222" s="270" t="s">
        <v>1666</v>
      </c>
      <c r="E11222" s="277" t="s">
        <v>1692</v>
      </c>
      <c r="F11222" s="279" t="s">
        <v>881</v>
      </c>
    </row>
    <row r="11223" spans="1:6" x14ac:dyDescent="0.3">
      <c r="A11223" s="264" t="str">
        <f t="shared" si="175"/>
        <v>Kansas CityMO</v>
      </c>
      <c r="B11223" s="269">
        <v>64166</v>
      </c>
      <c r="C11223" s="270" t="s">
        <v>1426</v>
      </c>
      <c r="D11223" s="270" t="s">
        <v>1666</v>
      </c>
      <c r="E11223" s="277" t="s">
        <v>1426</v>
      </c>
      <c r="F11223" s="279" t="s">
        <v>881</v>
      </c>
    </row>
    <row r="11224" spans="1:6" x14ac:dyDescent="0.3">
      <c r="A11224" s="264" t="str">
        <f t="shared" si="175"/>
        <v>SenecaMO</v>
      </c>
      <c r="B11224" s="269">
        <v>64858</v>
      </c>
      <c r="C11224" s="270" t="s">
        <v>2170</v>
      </c>
      <c r="D11224" s="270" t="s">
        <v>1666</v>
      </c>
      <c r="E11224" s="277" t="s">
        <v>1678</v>
      </c>
      <c r="F11224" s="279" t="s">
        <v>881</v>
      </c>
    </row>
    <row r="11225" spans="1:6" x14ac:dyDescent="0.3">
      <c r="A11225" s="264" t="str">
        <f t="shared" si="175"/>
        <v>Kansas CityMO</v>
      </c>
      <c r="B11225" s="269">
        <v>64164</v>
      </c>
      <c r="C11225" s="270" t="s">
        <v>1426</v>
      </c>
      <c r="D11225" s="270" t="s">
        <v>1666</v>
      </c>
      <c r="E11225" s="277" t="s">
        <v>1426</v>
      </c>
      <c r="F11225" s="279" t="s">
        <v>881</v>
      </c>
    </row>
    <row r="11226" spans="1:6" x14ac:dyDescent="0.3">
      <c r="A11226" s="264" t="str">
        <f t="shared" si="175"/>
        <v>RavenwoodMO</v>
      </c>
      <c r="B11226" s="269">
        <v>64453</v>
      </c>
      <c r="C11226" s="270" t="s">
        <v>7374</v>
      </c>
      <c r="D11226" s="270" t="s">
        <v>1666</v>
      </c>
      <c r="E11226" s="277" t="s">
        <v>1685</v>
      </c>
      <c r="F11226" s="279" t="s">
        <v>881</v>
      </c>
    </row>
    <row r="11227" spans="1:6" x14ac:dyDescent="0.3">
      <c r="A11227" s="264" t="str">
        <f t="shared" si="175"/>
        <v>GoblerMO</v>
      </c>
      <c r="B11227" s="269">
        <v>63849</v>
      </c>
      <c r="C11227" s="270" t="s">
        <v>7434</v>
      </c>
      <c r="D11227" s="270" t="s">
        <v>1666</v>
      </c>
      <c r="E11227" s="277" t="s">
        <v>1680</v>
      </c>
      <c r="F11227" s="279" t="s">
        <v>881</v>
      </c>
    </row>
    <row r="11228" spans="1:6" x14ac:dyDescent="0.3">
      <c r="A11228" s="264" t="str">
        <f t="shared" si="175"/>
        <v>FarleyMO</v>
      </c>
      <c r="B11228" s="269">
        <v>64028</v>
      </c>
      <c r="C11228" s="270" t="s">
        <v>4358</v>
      </c>
      <c r="D11228" s="270" t="s">
        <v>1666</v>
      </c>
      <c r="E11228" s="277" t="s">
        <v>1426</v>
      </c>
      <c r="F11228" s="279" t="s">
        <v>881</v>
      </c>
    </row>
    <row r="11229" spans="1:6" x14ac:dyDescent="0.3">
      <c r="A11229" s="264" t="str">
        <f t="shared" si="175"/>
        <v>GrubvilleMO</v>
      </c>
      <c r="B11229" s="269">
        <v>63061</v>
      </c>
      <c r="C11229" s="270" t="s">
        <v>7411</v>
      </c>
      <c r="D11229" s="270" t="s">
        <v>1666</v>
      </c>
      <c r="E11229" s="277" t="s">
        <v>1339</v>
      </c>
      <c r="F11229" s="279" t="s">
        <v>881</v>
      </c>
    </row>
    <row r="11230" spans="1:6" x14ac:dyDescent="0.3">
      <c r="A11230" s="264" t="str">
        <f t="shared" si="175"/>
        <v>Edgar SpringsMO</v>
      </c>
      <c r="B11230" s="269">
        <v>65541</v>
      </c>
      <c r="C11230" s="270" t="s">
        <v>7323</v>
      </c>
      <c r="D11230" s="270" t="s">
        <v>1666</v>
      </c>
      <c r="E11230" s="277" t="s">
        <v>1692</v>
      </c>
      <c r="F11230" s="279" t="s">
        <v>881</v>
      </c>
    </row>
    <row r="11231" spans="1:6" x14ac:dyDescent="0.3">
      <c r="A11231" s="264" t="str">
        <f t="shared" si="175"/>
        <v>WindyvilleMO</v>
      </c>
      <c r="B11231" s="269">
        <v>65783</v>
      </c>
      <c r="C11231" s="270" t="s">
        <v>7435</v>
      </c>
      <c r="D11231" s="270" t="s">
        <v>1666</v>
      </c>
      <c r="E11231" s="277" t="s">
        <v>1337</v>
      </c>
      <c r="F11231" s="279" t="s">
        <v>881</v>
      </c>
    </row>
    <row r="11232" spans="1:6" x14ac:dyDescent="0.3">
      <c r="A11232" s="264" t="str">
        <f t="shared" si="175"/>
        <v>Rush HillMO</v>
      </c>
      <c r="B11232" s="269">
        <v>65280</v>
      </c>
      <c r="C11232" s="270" t="s">
        <v>7436</v>
      </c>
      <c r="D11232" s="270" t="s">
        <v>1666</v>
      </c>
      <c r="E11232" s="277" t="s">
        <v>1686</v>
      </c>
      <c r="F11232" s="279" t="s">
        <v>881</v>
      </c>
    </row>
    <row r="11233" spans="1:6" x14ac:dyDescent="0.3">
      <c r="A11233" s="264" t="str">
        <f t="shared" si="175"/>
        <v>BolivarMO</v>
      </c>
      <c r="B11233" s="269">
        <v>65727</v>
      </c>
      <c r="C11233" s="270" t="s">
        <v>7214</v>
      </c>
      <c r="D11233" s="270" t="s">
        <v>1666</v>
      </c>
      <c r="E11233" s="277" t="s">
        <v>1337</v>
      </c>
      <c r="F11233" s="279" t="s">
        <v>881</v>
      </c>
    </row>
    <row r="11234" spans="1:6" x14ac:dyDescent="0.3">
      <c r="A11234" s="264" t="str">
        <f t="shared" si="175"/>
        <v>Kansas CityMO</v>
      </c>
      <c r="B11234" s="269">
        <v>64165</v>
      </c>
      <c r="C11234" s="270" t="s">
        <v>1426</v>
      </c>
      <c r="D11234" s="270" t="s">
        <v>1666</v>
      </c>
      <c r="E11234" s="277" t="s">
        <v>1426</v>
      </c>
      <c r="F11234" s="279" t="s">
        <v>881</v>
      </c>
    </row>
    <row r="11235" spans="1:6" x14ac:dyDescent="0.3">
      <c r="A11235" s="264" t="str">
        <f t="shared" si="175"/>
        <v>VanduserMO</v>
      </c>
      <c r="B11235" s="269">
        <v>63784</v>
      </c>
      <c r="C11235" s="270" t="s">
        <v>7437</v>
      </c>
      <c r="D11235" s="270" t="s">
        <v>1666</v>
      </c>
      <c r="E11235" s="277" t="s">
        <v>1695</v>
      </c>
      <c r="F11235" s="279" t="s">
        <v>881</v>
      </c>
    </row>
    <row r="11236" spans="1:6" x14ac:dyDescent="0.3">
      <c r="A11236" s="264" t="str">
        <f t="shared" si="175"/>
        <v>EmmaMO</v>
      </c>
      <c r="B11236" s="269">
        <v>65327</v>
      </c>
      <c r="C11236" s="270" t="s">
        <v>7438</v>
      </c>
      <c r="D11236" s="270" t="s">
        <v>1666</v>
      </c>
      <c r="E11236" s="277" t="s">
        <v>1426</v>
      </c>
      <c r="F11236" s="279" t="s">
        <v>881</v>
      </c>
    </row>
    <row r="11237" spans="1:6" x14ac:dyDescent="0.3">
      <c r="A11237" s="264" t="str">
        <f t="shared" si="175"/>
        <v>SturdivantMO</v>
      </c>
      <c r="B11237" s="269">
        <v>63782</v>
      </c>
      <c r="C11237" s="270" t="s">
        <v>7439</v>
      </c>
      <c r="D11237" s="270" t="s">
        <v>1666</v>
      </c>
      <c r="E11237" s="277" t="s">
        <v>1670</v>
      </c>
      <c r="F11237" s="279" t="s">
        <v>881</v>
      </c>
    </row>
    <row r="11238" spans="1:6" x14ac:dyDescent="0.3">
      <c r="A11238" s="264" t="str">
        <f t="shared" si="175"/>
        <v>Missouri CityMO</v>
      </c>
      <c r="B11238" s="269">
        <v>64072</v>
      </c>
      <c r="C11238" s="270" t="s">
        <v>7440</v>
      </c>
      <c r="D11238" s="270" t="s">
        <v>1666</v>
      </c>
      <c r="E11238" s="277" t="s">
        <v>1426</v>
      </c>
      <c r="F11238" s="279" t="s">
        <v>881</v>
      </c>
    </row>
    <row r="11239" spans="1:6" x14ac:dyDescent="0.3">
      <c r="A11239" s="264" t="str">
        <f t="shared" si="175"/>
        <v>DukeMO</v>
      </c>
      <c r="B11239" s="269">
        <v>65461</v>
      </c>
      <c r="C11239" s="270" t="s">
        <v>7441</v>
      </c>
      <c r="D11239" s="270" t="s">
        <v>1666</v>
      </c>
      <c r="E11239" s="277" t="s">
        <v>1674</v>
      </c>
      <c r="F11239" s="279" t="s">
        <v>881</v>
      </c>
    </row>
    <row r="11240" spans="1:6" x14ac:dyDescent="0.3">
      <c r="A11240" s="264" t="str">
        <f t="shared" si="175"/>
        <v>WestphaliaMO</v>
      </c>
      <c r="B11240" s="269">
        <v>65048</v>
      </c>
      <c r="C11240" s="270" t="s">
        <v>6818</v>
      </c>
      <c r="D11240" s="270" t="s">
        <v>1666</v>
      </c>
      <c r="E11240" s="277" t="s">
        <v>1677</v>
      </c>
      <c r="F11240" s="279" t="s">
        <v>881</v>
      </c>
    </row>
    <row r="11241" spans="1:6" x14ac:dyDescent="0.3">
      <c r="A11241" s="264" t="str">
        <f t="shared" si="175"/>
        <v>GordonvilleMO</v>
      </c>
      <c r="B11241" s="269">
        <v>63752</v>
      </c>
      <c r="C11241" s="270" t="s">
        <v>7442</v>
      </c>
      <c r="D11241" s="270" t="s">
        <v>1666</v>
      </c>
      <c r="E11241" s="277" t="s">
        <v>1670</v>
      </c>
      <c r="F11241" s="279" t="s">
        <v>881</v>
      </c>
    </row>
    <row r="11242" spans="1:6" x14ac:dyDescent="0.3">
      <c r="A11242" s="264" t="str">
        <f t="shared" si="175"/>
        <v>Old AppletonMO</v>
      </c>
      <c r="B11242" s="269">
        <v>63770</v>
      </c>
      <c r="C11242" s="270" t="s">
        <v>7443</v>
      </c>
      <c r="D11242" s="270" t="s">
        <v>1666</v>
      </c>
      <c r="E11242" s="277" t="s">
        <v>1670</v>
      </c>
      <c r="F11242" s="279" t="s">
        <v>881</v>
      </c>
    </row>
    <row r="11243" spans="1:6" x14ac:dyDescent="0.3">
      <c r="A11243" s="264" t="str">
        <f t="shared" si="175"/>
        <v>DoverMO</v>
      </c>
      <c r="B11243" s="269">
        <v>64022</v>
      </c>
      <c r="C11243" s="270" t="s">
        <v>1094</v>
      </c>
      <c r="D11243" s="270" t="s">
        <v>1666</v>
      </c>
      <c r="E11243" s="277" t="s">
        <v>1426</v>
      </c>
      <c r="F11243" s="279" t="s">
        <v>881</v>
      </c>
    </row>
    <row r="11244" spans="1:6" x14ac:dyDescent="0.3">
      <c r="A11244" s="264" t="str">
        <f t="shared" si="175"/>
        <v>Ash GroveMO</v>
      </c>
      <c r="B11244" s="269">
        <v>65664</v>
      </c>
      <c r="C11244" s="270" t="s">
        <v>7267</v>
      </c>
      <c r="D11244" s="270" t="s">
        <v>1666</v>
      </c>
      <c r="E11244" s="277" t="s">
        <v>1337</v>
      </c>
      <c r="F11244" s="279" t="s">
        <v>881</v>
      </c>
    </row>
    <row r="11245" spans="1:6" x14ac:dyDescent="0.3">
      <c r="A11245" s="264" t="str">
        <f t="shared" si="175"/>
        <v>HurleyMO</v>
      </c>
      <c r="B11245" s="269">
        <v>65675</v>
      </c>
      <c r="C11245" s="270" t="s">
        <v>7444</v>
      </c>
      <c r="D11245" s="270" t="s">
        <v>1666</v>
      </c>
      <c r="E11245" s="277" t="s">
        <v>1668</v>
      </c>
      <c r="F11245" s="279" t="s">
        <v>881</v>
      </c>
    </row>
    <row r="11246" spans="1:6" x14ac:dyDescent="0.3">
      <c r="A11246" s="264" t="str">
        <f t="shared" si="175"/>
        <v>StrasburgMO</v>
      </c>
      <c r="B11246" s="269">
        <v>64090</v>
      </c>
      <c r="C11246" s="270" t="s">
        <v>3325</v>
      </c>
      <c r="D11246" s="270" t="s">
        <v>1666</v>
      </c>
      <c r="E11246" s="277" t="s">
        <v>1426</v>
      </c>
      <c r="F11246" s="279" t="s">
        <v>881</v>
      </c>
    </row>
    <row r="11247" spans="1:6" x14ac:dyDescent="0.3">
      <c r="A11247" s="264" t="str">
        <f t="shared" si="175"/>
        <v>BeulahMO</v>
      </c>
      <c r="B11247" s="269">
        <v>65436</v>
      </c>
      <c r="C11247" s="270" t="s">
        <v>3363</v>
      </c>
      <c r="D11247" s="270" t="s">
        <v>1666</v>
      </c>
      <c r="E11247" s="277" t="s">
        <v>1692</v>
      </c>
      <c r="F11247" s="279" t="s">
        <v>881</v>
      </c>
    </row>
    <row r="11248" spans="1:6" x14ac:dyDescent="0.3">
      <c r="A11248" s="264" t="str">
        <f t="shared" si="175"/>
        <v>RueterMO</v>
      </c>
      <c r="B11248" s="269">
        <v>65744</v>
      </c>
      <c r="C11248" s="270" t="s">
        <v>7445</v>
      </c>
      <c r="D11248" s="270" t="s">
        <v>1666</v>
      </c>
      <c r="E11248" s="277" t="s">
        <v>1668</v>
      </c>
      <c r="F11248" s="279" t="s">
        <v>881</v>
      </c>
    </row>
    <row r="11249" spans="1:6" x14ac:dyDescent="0.3">
      <c r="A11249" s="264" t="str">
        <f t="shared" si="175"/>
        <v>GibbsMO</v>
      </c>
      <c r="B11249" s="269">
        <v>63540</v>
      </c>
      <c r="C11249" s="270" t="s">
        <v>7446</v>
      </c>
      <c r="D11249" s="270" t="s">
        <v>1666</v>
      </c>
      <c r="E11249" s="277" t="s">
        <v>1682</v>
      </c>
      <c r="F11249" s="279" t="s">
        <v>881</v>
      </c>
    </row>
    <row r="11250" spans="1:6" x14ac:dyDescent="0.3">
      <c r="A11250" s="264" t="str">
        <f t="shared" si="175"/>
        <v>LevasyMO</v>
      </c>
      <c r="B11250" s="269">
        <v>64066</v>
      </c>
      <c r="C11250" s="270" t="s">
        <v>7447</v>
      </c>
      <c r="D11250" s="270" t="s">
        <v>1666</v>
      </c>
      <c r="E11250" s="277" t="s">
        <v>1426</v>
      </c>
      <c r="F11250" s="279" t="s">
        <v>881</v>
      </c>
    </row>
    <row r="11251" spans="1:6" x14ac:dyDescent="0.3">
      <c r="A11251" s="264" t="str">
        <f t="shared" si="175"/>
        <v>GarrisonMO</v>
      </c>
      <c r="B11251" s="269">
        <v>65657</v>
      </c>
      <c r="C11251" s="270" t="s">
        <v>4455</v>
      </c>
      <c r="D11251" s="270" t="s">
        <v>1666</v>
      </c>
      <c r="E11251" s="277" t="s">
        <v>1337</v>
      </c>
      <c r="F11251" s="279" t="s">
        <v>881</v>
      </c>
    </row>
    <row r="11252" spans="1:6" x14ac:dyDescent="0.3">
      <c r="A11252" s="264" t="str">
        <f t="shared" si="175"/>
        <v>ZalmaMO</v>
      </c>
      <c r="B11252" s="269">
        <v>63750</v>
      </c>
      <c r="C11252" s="270" t="s">
        <v>7379</v>
      </c>
      <c r="D11252" s="270" t="s">
        <v>1666</v>
      </c>
      <c r="E11252" s="277" t="s">
        <v>1670</v>
      </c>
      <c r="F11252" s="279" t="s">
        <v>881</v>
      </c>
    </row>
    <row r="11253" spans="1:6" x14ac:dyDescent="0.3">
      <c r="A11253" s="264" t="str">
        <f t="shared" si="175"/>
        <v>GibsonMO</v>
      </c>
      <c r="B11253" s="269">
        <v>63847</v>
      </c>
      <c r="C11253" s="270" t="s">
        <v>5963</v>
      </c>
      <c r="D11253" s="270" t="s">
        <v>1666</v>
      </c>
      <c r="E11253" s="277" t="s">
        <v>1680</v>
      </c>
      <c r="F11253" s="279" t="s">
        <v>881</v>
      </c>
    </row>
    <row r="11254" spans="1:6" x14ac:dyDescent="0.3">
      <c r="A11254" s="264" t="str">
        <f t="shared" si="175"/>
        <v>HighlandvilleMO</v>
      </c>
      <c r="B11254" s="269">
        <v>65728</v>
      </c>
      <c r="C11254" s="270" t="s">
        <v>7296</v>
      </c>
      <c r="D11254" s="270" t="s">
        <v>1666</v>
      </c>
      <c r="E11254" s="277" t="s">
        <v>1337</v>
      </c>
      <c r="F11254" s="279" t="s">
        <v>881</v>
      </c>
    </row>
    <row r="11255" spans="1:6" x14ac:dyDescent="0.3">
      <c r="A11255" s="264" t="str">
        <f t="shared" si="175"/>
        <v>Oak RidgeMO</v>
      </c>
      <c r="B11255" s="269">
        <v>63743</v>
      </c>
      <c r="C11255" s="270" t="s">
        <v>6018</v>
      </c>
      <c r="D11255" s="270" t="s">
        <v>1666</v>
      </c>
      <c r="E11255" s="277" t="s">
        <v>1670</v>
      </c>
      <c r="F11255" s="279" t="s">
        <v>881</v>
      </c>
    </row>
    <row r="11256" spans="1:6" x14ac:dyDescent="0.3">
      <c r="A11256" s="264" t="str">
        <f t="shared" si="175"/>
        <v>WhitesideMO</v>
      </c>
      <c r="B11256" s="269">
        <v>63387</v>
      </c>
      <c r="C11256" s="270" t="s">
        <v>7448</v>
      </c>
      <c r="D11256" s="270" t="s">
        <v>1666</v>
      </c>
      <c r="E11256" s="277" t="s">
        <v>1339</v>
      </c>
      <c r="F11256" s="279" t="s">
        <v>881</v>
      </c>
    </row>
    <row r="11257" spans="1:6" x14ac:dyDescent="0.3">
      <c r="A11257" s="264" t="str">
        <f t="shared" si="175"/>
        <v>ConceptionMO</v>
      </c>
      <c r="B11257" s="269">
        <v>64433</v>
      </c>
      <c r="C11257" s="270" t="s">
        <v>7449</v>
      </c>
      <c r="D11257" s="270" t="s">
        <v>1666</v>
      </c>
      <c r="E11257" s="277" t="s">
        <v>1685</v>
      </c>
      <c r="F11257" s="279" t="s">
        <v>881</v>
      </c>
    </row>
    <row r="11258" spans="1:6" x14ac:dyDescent="0.3">
      <c r="A11258" s="264" t="str">
        <f t="shared" si="175"/>
        <v>CaliforniaMO</v>
      </c>
      <c r="B11258" s="269">
        <v>65042</v>
      </c>
      <c r="C11258" s="270" t="s">
        <v>6302</v>
      </c>
      <c r="D11258" s="270" t="s">
        <v>1666</v>
      </c>
      <c r="E11258" s="277" t="s">
        <v>1677</v>
      </c>
      <c r="F11258" s="279" t="s">
        <v>881</v>
      </c>
    </row>
    <row r="11259" spans="1:6" x14ac:dyDescent="0.3">
      <c r="A11259" s="264" t="str">
        <f t="shared" si="175"/>
        <v>ClydeMO</v>
      </c>
      <c r="B11259" s="269">
        <v>64432</v>
      </c>
      <c r="C11259" s="270" t="s">
        <v>7450</v>
      </c>
      <c r="D11259" s="270" t="s">
        <v>1666</v>
      </c>
      <c r="E11259" s="277" t="s">
        <v>1685</v>
      </c>
      <c r="F11259" s="279" t="s">
        <v>881</v>
      </c>
    </row>
    <row r="11260" spans="1:6" x14ac:dyDescent="0.3">
      <c r="A11260" s="264" t="str">
        <f t="shared" si="175"/>
        <v>New LondonMO</v>
      </c>
      <c r="B11260" s="269">
        <v>63467</v>
      </c>
      <c r="C11260" s="270" t="s">
        <v>3447</v>
      </c>
      <c r="D11260" s="270" t="s">
        <v>1666</v>
      </c>
      <c r="E11260" s="277" t="s">
        <v>1676</v>
      </c>
      <c r="F11260" s="279" t="s">
        <v>881</v>
      </c>
    </row>
    <row r="11261" spans="1:6" x14ac:dyDescent="0.3">
      <c r="A11261" s="264" t="str">
        <f t="shared" si="175"/>
        <v>RollaMO</v>
      </c>
      <c r="B11261" s="269">
        <v>65532</v>
      </c>
      <c r="C11261" s="270" t="s">
        <v>1692</v>
      </c>
      <c r="D11261" s="270" t="s">
        <v>1666</v>
      </c>
      <c r="E11261" s="277" t="s">
        <v>1692</v>
      </c>
      <c r="F11261" s="279" t="s">
        <v>881</v>
      </c>
    </row>
    <row r="11262" spans="1:6" x14ac:dyDescent="0.3">
      <c r="A11262" s="264" t="str">
        <f t="shared" si="175"/>
        <v>CaliforniaMO</v>
      </c>
      <c r="B11262" s="269">
        <v>65055</v>
      </c>
      <c r="C11262" s="270" t="s">
        <v>6302</v>
      </c>
      <c r="D11262" s="270" t="s">
        <v>1666</v>
      </c>
      <c r="E11262" s="277" t="s">
        <v>1677</v>
      </c>
      <c r="F11262" s="279" t="s">
        <v>881</v>
      </c>
    </row>
    <row r="11263" spans="1:6" x14ac:dyDescent="0.3">
      <c r="A11263" s="264" t="str">
        <f t="shared" si="175"/>
        <v>RivesMO</v>
      </c>
      <c r="B11263" s="269">
        <v>63875</v>
      </c>
      <c r="C11263" s="270" t="s">
        <v>7451</v>
      </c>
      <c r="D11263" s="270" t="s">
        <v>1666</v>
      </c>
      <c r="E11263" s="277" t="s">
        <v>1680</v>
      </c>
      <c r="F11263" s="279" t="s">
        <v>881</v>
      </c>
    </row>
    <row r="11264" spans="1:6" x14ac:dyDescent="0.3">
      <c r="A11264" s="264" t="str">
        <f t="shared" si="175"/>
        <v>RivesMO</v>
      </c>
      <c r="B11264" s="269">
        <v>63875</v>
      </c>
      <c r="C11264" s="270" t="s">
        <v>7451</v>
      </c>
      <c r="D11264" s="270" t="s">
        <v>1666</v>
      </c>
      <c r="E11264" s="277" t="s">
        <v>1680</v>
      </c>
      <c r="F11264" s="279" t="s">
        <v>881</v>
      </c>
    </row>
    <row r="11265" spans="1:6" x14ac:dyDescent="0.3">
      <c r="A11265" s="264" t="str">
        <f t="shared" si="175"/>
        <v>OxfordMS</v>
      </c>
      <c r="B11265" s="269">
        <v>38655</v>
      </c>
      <c r="C11265" s="270" t="s">
        <v>1046</v>
      </c>
      <c r="D11265" s="270" t="s">
        <v>1699</v>
      </c>
      <c r="E11265" s="277" t="s">
        <v>1046</v>
      </c>
      <c r="F11265" s="279" t="s">
        <v>881</v>
      </c>
    </row>
    <row r="11266" spans="1:6" x14ac:dyDescent="0.3">
      <c r="A11266" s="264" t="str">
        <f t="shared" si="175"/>
        <v>StarkvilleMS</v>
      </c>
      <c r="B11266" s="269">
        <v>39759</v>
      </c>
      <c r="C11266" s="270" t="s">
        <v>1718</v>
      </c>
      <c r="D11266" s="270" t="s">
        <v>1699</v>
      </c>
      <c r="E11266" s="277" t="s">
        <v>1718</v>
      </c>
      <c r="F11266" s="279" t="s">
        <v>881</v>
      </c>
    </row>
    <row r="11267" spans="1:6" x14ac:dyDescent="0.3">
      <c r="A11267" s="264" t="str">
        <f t="shared" si="175"/>
        <v>Olive BranchMS</v>
      </c>
      <c r="B11267" s="269">
        <v>38654</v>
      </c>
      <c r="C11267" s="270" t="s">
        <v>7452</v>
      </c>
      <c r="D11267" s="270" t="s">
        <v>1699</v>
      </c>
      <c r="E11267" s="277" t="s">
        <v>980</v>
      </c>
      <c r="F11267" s="279" t="s">
        <v>881</v>
      </c>
    </row>
    <row r="11268" spans="1:6" x14ac:dyDescent="0.3">
      <c r="A11268" s="264" t="str">
        <f t="shared" ref="A11268:A11331" si="176">CONCATENATE(C11268,D11268)</f>
        <v>GulfportMS</v>
      </c>
      <c r="B11268" s="269">
        <v>39503</v>
      </c>
      <c r="C11268" s="270" t="s">
        <v>3685</v>
      </c>
      <c r="D11268" s="270" t="s">
        <v>1699</v>
      </c>
      <c r="E11268" s="277" t="s">
        <v>1710</v>
      </c>
      <c r="F11268" s="279" t="s">
        <v>881</v>
      </c>
    </row>
    <row r="11269" spans="1:6" x14ac:dyDescent="0.3">
      <c r="A11269" s="264" t="str">
        <f t="shared" si="176"/>
        <v>HattiesburgMS</v>
      </c>
      <c r="B11269" s="269">
        <v>39401</v>
      </c>
      <c r="C11269" s="270" t="s">
        <v>1711</v>
      </c>
      <c r="D11269" s="270" t="s">
        <v>1699</v>
      </c>
      <c r="E11269" s="277" t="s">
        <v>1711</v>
      </c>
      <c r="F11269" s="279" t="s">
        <v>881</v>
      </c>
    </row>
    <row r="11270" spans="1:6" x14ac:dyDescent="0.3">
      <c r="A11270" s="264" t="str">
        <f t="shared" si="176"/>
        <v>HattiesburgMS</v>
      </c>
      <c r="B11270" s="269">
        <v>39402</v>
      </c>
      <c r="C11270" s="270" t="s">
        <v>1711</v>
      </c>
      <c r="D11270" s="270" t="s">
        <v>1699</v>
      </c>
      <c r="E11270" s="277" t="s">
        <v>1711</v>
      </c>
      <c r="F11270" s="279" t="s">
        <v>881</v>
      </c>
    </row>
    <row r="11271" spans="1:6" x14ac:dyDescent="0.3">
      <c r="A11271" s="264" t="str">
        <f t="shared" si="176"/>
        <v>MadisonMS</v>
      </c>
      <c r="B11271" s="269">
        <v>39110</v>
      </c>
      <c r="C11271" s="270" t="s">
        <v>956</v>
      </c>
      <c r="D11271" s="270" t="s">
        <v>1699</v>
      </c>
      <c r="E11271" s="277" t="s">
        <v>1273</v>
      </c>
      <c r="F11271" s="279" t="s">
        <v>881</v>
      </c>
    </row>
    <row r="11272" spans="1:6" x14ac:dyDescent="0.3">
      <c r="A11272" s="264" t="str">
        <f t="shared" si="176"/>
        <v>Ocean SpringsMS</v>
      </c>
      <c r="B11272" s="269">
        <v>39564</v>
      </c>
      <c r="C11272" s="270" t="s">
        <v>7453</v>
      </c>
      <c r="D11272" s="270" t="s">
        <v>1699</v>
      </c>
      <c r="E11272" s="277" t="s">
        <v>1710</v>
      </c>
      <c r="F11272" s="279" t="s">
        <v>881</v>
      </c>
    </row>
    <row r="11273" spans="1:6" x14ac:dyDescent="0.3">
      <c r="A11273" s="264" t="str">
        <f t="shared" si="176"/>
        <v>BrandonMS</v>
      </c>
      <c r="B11273" s="269">
        <v>39047</v>
      </c>
      <c r="C11273" s="270" t="s">
        <v>3604</v>
      </c>
      <c r="D11273" s="270" t="s">
        <v>1699</v>
      </c>
      <c r="E11273" s="277" t="s">
        <v>1273</v>
      </c>
      <c r="F11273" s="279" t="s">
        <v>881</v>
      </c>
    </row>
    <row r="11274" spans="1:6" x14ac:dyDescent="0.3">
      <c r="A11274" s="264" t="str">
        <f t="shared" si="176"/>
        <v>SouthavenMS</v>
      </c>
      <c r="B11274" s="269">
        <v>38671</v>
      </c>
      <c r="C11274" s="270" t="s">
        <v>7454</v>
      </c>
      <c r="D11274" s="270" t="s">
        <v>1699</v>
      </c>
      <c r="E11274" s="277" t="s">
        <v>980</v>
      </c>
      <c r="F11274" s="279" t="s">
        <v>881</v>
      </c>
    </row>
    <row r="11275" spans="1:6" x14ac:dyDescent="0.3">
      <c r="A11275" s="264" t="str">
        <f t="shared" si="176"/>
        <v>BrandonMS</v>
      </c>
      <c r="B11275" s="269">
        <v>39042</v>
      </c>
      <c r="C11275" s="270" t="s">
        <v>3604</v>
      </c>
      <c r="D11275" s="270" t="s">
        <v>1699</v>
      </c>
      <c r="E11275" s="277" t="s">
        <v>1273</v>
      </c>
      <c r="F11275" s="279" t="s">
        <v>881</v>
      </c>
    </row>
    <row r="11276" spans="1:6" x14ac:dyDescent="0.3">
      <c r="A11276" s="264" t="str">
        <f t="shared" si="176"/>
        <v>BiloxiMS</v>
      </c>
      <c r="B11276" s="269">
        <v>39532</v>
      </c>
      <c r="C11276" s="270" t="s">
        <v>7455</v>
      </c>
      <c r="D11276" s="270" t="s">
        <v>1699</v>
      </c>
      <c r="E11276" s="277" t="s">
        <v>1710</v>
      </c>
      <c r="F11276" s="279" t="s">
        <v>881</v>
      </c>
    </row>
    <row r="11277" spans="1:6" x14ac:dyDescent="0.3">
      <c r="A11277" s="264" t="str">
        <f t="shared" si="176"/>
        <v>NatchezMS</v>
      </c>
      <c r="B11277" s="269">
        <v>39120</v>
      </c>
      <c r="C11277" s="270" t="s">
        <v>1518</v>
      </c>
      <c r="D11277" s="270" t="s">
        <v>1699</v>
      </c>
      <c r="E11277" s="277" t="s">
        <v>1518</v>
      </c>
      <c r="F11277" s="279" t="s">
        <v>881</v>
      </c>
    </row>
    <row r="11278" spans="1:6" x14ac:dyDescent="0.3">
      <c r="A11278" s="264" t="str">
        <f t="shared" si="176"/>
        <v>VicksburgMS</v>
      </c>
      <c r="B11278" s="269">
        <v>39180</v>
      </c>
      <c r="C11278" s="270" t="s">
        <v>1721</v>
      </c>
      <c r="D11278" s="270" t="s">
        <v>1699</v>
      </c>
      <c r="E11278" s="277" t="s">
        <v>1721</v>
      </c>
      <c r="F11278" s="279" t="s">
        <v>881</v>
      </c>
    </row>
    <row r="11279" spans="1:6" x14ac:dyDescent="0.3">
      <c r="A11279" s="264" t="str">
        <f t="shared" si="176"/>
        <v>RidgelandMS</v>
      </c>
      <c r="B11279" s="269">
        <v>39157</v>
      </c>
      <c r="C11279" s="270" t="s">
        <v>7456</v>
      </c>
      <c r="D11279" s="270" t="s">
        <v>1699</v>
      </c>
      <c r="E11279" s="277" t="s">
        <v>1273</v>
      </c>
      <c r="F11279" s="279" t="s">
        <v>881</v>
      </c>
    </row>
    <row r="11280" spans="1:6" x14ac:dyDescent="0.3">
      <c r="A11280" s="264" t="str">
        <f t="shared" si="176"/>
        <v>PearlMS</v>
      </c>
      <c r="B11280" s="269">
        <v>39208</v>
      </c>
      <c r="C11280" s="270" t="s">
        <v>7457</v>
      </c>
      <c r="D11280" s="270" t="s">
        <v>1699</v>
      </c>
      <c r="E11280" s="277" t="s">
        <v>1273</v>
      </c>
      <c r="F11280" s="279" t="s">
        <v>881</v>
      </c>
    </row>
    <row r="11281" spans="1:6" x14ac:dyDescent="0.3">
      <c r="A11281" s="264" t="str">
        <f t="shared" si="176"/>
        <v>PicayuneMS</v>
      </c>
      <c r="B11281" s="269">
        <v>39466</v>
      </c>
      <c r="C11281" s="270" t="s">
        <v>1717</v>
      </c>
      <c r="D11281" s="270" t="s">
        <v>1699</v>
      </c>
      <c r="E11281" s="277" t="s">
        <v>1717</v>
      </c>
      <c r="F11281" s="279" t="s">
        <v>881</v>
      </c>
    </row>
    <row r="11282" spans="1:6" x14ac:dyDescent="0.3">
      <c r="A11282" s="264" t="str">
        <f t="shared" si="176"/>
        <v>CorinthMS</v>
      </c>
      <c r="B11282" s="269">
        <v>38834</v>
      </c>
      <c r="C11282" s="270" t="s">
        <v>1704</v>
      </c>
      <c r="D11282" s="270" t="s">
        <v>1699</v>
      </c>
      <c r="E11282" s="277" t="s">
        <v>1704</v>
      </c>
      <c r="F11282" s="279" t="s">
        <v>881</v>
      </c>
    </row>
    <row r="11283" spans="1:6" x14ac:dyDescent="0.3">
      <c r="A11283" s="264" t="str">
        <f t="shared" si="176"/>
        <v>JacksonMS</v>
      </c>
      <c r="B11283" s="269">
        <v>39212</v>
      </c>
      <c r="C11283" s="270" t="s">
        <v>1273</v>
      </c>
      <c r="D11283" s="270" t="s">
        <v>1699</v>
      </c>
      <c r="E11283" s="277" t="s">
        <v>1273</v>
      </c>
      <c r="F11283" s="279" t="s">
        <v>881</v>
      </c>
    </row>
    <row r="11284" spans="1:6" x14ac:dyDescent="0.3">
      <c r="A11284" s="264" t="str">
        <f t="shared" si="176"/>
        <v>TupeloMS</v>
      </c>
      <c r="B11284" s="269">
        <v>38801</v>
      </c>
      <c r="C11284" s="270" t="s">
        <v>1720</v>
      </c>
      <c r="D11284" s="270" t="s">
        <v>1699</v>
      </c>
      <c r="E11284" s="277" t="s">
        <v>1720</v>
      </c>
      <c r="F11284" s="279" t="s">
        <v>881</v>
      </c>
    </row>
    <row r="11285" spans="1:6" x14ac:dyDescent="0.3">
      <c r="A11285" s="264" t="str">
        <f t="shared" si="176"/>
        <v>CantonMS</v>
      </c>
      <c r="B11285" s="269">
        <v>39046</v>
      </c>
      <c r="C11285" s="270" t="s">
        <v>1294</v>
      </c>
      <c r="D11285" s="270" t="s">
        <v>1699</v>
      </c>
      <c r="E11285" s="277" t="s">
        <v>1273</v>
      </c>
      <c r="F11285" s="279" t="s">
        <v>881</v>
      </c>
    </row>
    <row r="11286" spans="1:6" x14ac:dyDescent="0.3">
      <c r="A11286" s="264" t="str">
        <f t="shared" si="176"/>
        <v>JacksonMS</v>
      </c>
      <c r="B11286" s="269">
        <v>39211</v>
      </c>
      <c r="C11286" s="270" t="s">
        <v>1273</v>
      </c>
      <c r="D11286" s="270" t="s">
        <v>1699</v>
      </c>
      <c r="E11286" s="277" t="s">
        <v>1273</v>
      </c>
      <c r="F11286" s="279" t="s">
        <v>881</v>
      </c>
    </row>
    <row r="11287" spans="1:6" x14ac:dyDescent="0.3">
      <c r="A11287" s="264" t="str">
        <f t="shared" si="176"/>
        <v>JacksonMS</v>
      </c>
      <c r="B11287" s="269">
        <v>39209</v>
      </c>
      <c r="C11287" s="270" t="s">
        <v>1273</v>
      </c>
      <c r="D11287" s="270" t="s">
        <v>1699</v>
      </c>
      <c r="E11287" s="277" t="s">
        <v>1273</v>
      </c>
      <c r="F11287" s="279" t="s">
        <v>881</v>
      </c>
    </row>
    <row r="11288" spans="1:6" x14ac:dyDescent="0.3">
      <c r="A11288" s="264" t="str">
        <f t="shared" si="176"/>
        <v>ClintonMS</v>
      </c>
      <c r="B11288" s="269">
        <v>39056</v>
      </c>
      <c r="C11288" s="270" t="s">
        <v>1227</v>
      </c>
      <c r="D11288" s="270" t="s">
        <v>1699</v>
      </c>
      <c r="E11288" s="277" t="s">
        <v>1273</v>
      </c>
      <c r="F11288" s="279" t="s">
        <v>881</v>
      </c>
    </row>
    <row r="11289" spans="1:6" x14ac:dyDescent="0.3">
      <c r="A11289" s="264" t="str">
        <f t="shared" si="176"/>
        <v>HernandoMS</v>
      </c>
      <c r="B11289" s="269">
        <v>38632</v>
      </c>
      <c r="C11289" s="270" t="s">
        <v>3784</v>
      </c>
      <c r="D11289" s="270" t="s">
        <v>1699</v>
      </c>
      <c r="E11289" s="277" t="s">
        <v>980</v>
      </c>
      <c r="F11289" s="279" t="s">
        <v>881</v>
      </c>
    </row>
    <row r="11290" spans="1:6" x14ac:dyDescent="0.3">
      <c r="A11290" s="264" t="str">
        <f t="shared" si="176"/>
        <v>JacksonMS</v>
      </c>
      <c r="B11290" s="269">
        <v>39206</v>
      </c>
      <c r="C11290" s="270" t="s">
        <v>1273</v>
      </c>
      <c r="D11290" s="270" t="s">
        <v>1699</v>
      </c>
      <c r="E11290" s="277" t="s">
        <v>1273</v>
      </c>
      <c r="F11290" s="279" t="s">
        <v>881</v>
      </c>
    </row>
    <row r="11291" spans="1:6" x14ac:dyDescent="0.3">
      <c r="A11291" s="264" t="str">
        <f t="shared" si="176"/>
        <v>MeridianMS</v>
      </c>
      <c r="B11291" s="269">
        <v>39301</v>
      </c>
      <c r="C11291" s="270" t="s">
        <v>1716</v>
      </c>
      <c r="D11291" s="270" t="s">
        <v>1699</v>
      </c>
      <c r="E11291" s="277" t="s">
        <v>1716</v>
      </c>
      <c r="F11291" s="279" t="s">
        <v>881</v>
      </c>
    </row>
    <row r="11292" spans="1:6" x14ac:dyDescent="0.3">
      <c r="A11292" s="264" t="str">
        <f t="shared" si="176"/>
        <v>Horn LakeMS</v>
      </c>
      <c r="B11292" s="269">
        <v>38637</v>
      </c>
      <c r="C11292" s="270" t="s">
        <v>7458</v>
      </c>
      <c r="D11292" s="270" t="s">
        <v>1699</v>
      </c>
      <c r="E11292" s="277" t="s">
        <v>980</v>
      </c>
      <c r="F11292" s="279" t="s">
        <v>881</v>
      </c>
    </row>
    <row r="11293" spans="1:6" x14ac:dyDescent="0.3">
      <c r="A11293" s="264" t="str">
        <f t="shared" si="176"/>
        <v>GreenwoodMS</v>
      </c>
      <c r="B11293" s="269">
        <v>38930</v>
      </c>
      <c r="C11293" s="270" t="s">
        <v>1707</v>
      </c>
      <c r="D11293" s="270" t="s">
        <v>1699</v>
      </c>
      <c r="E11293" s="277" t="s">
        <v>1707</v>
      </c>
      <c r="F11293" s="279" t="s">
        <v>881</v>
      </c>
    </row>
    <row r="11294" spans="1:6" x14ac:dyDescent="0.3">
      <c r="A11294" s="264" t="str">
        <f t="shared" si="176"/>
        <v>BrookhavenMS</v>
      </c>
      <c r="B11294" s="269">
        <v>39601</v>
      </c>
      <c r="C11294" s="270" t="s">
        <v>1701</v>
      </c>
      <c r="D11294" s="270" t="s">
        <v>1699</v>
      </c>
      <c r="E11294" s="277" t="s">
        <v>1701</v>
      </c>
      <c r="F11294" s="279" t="s">
        <v>881</v>
      </c>
    </row>
    <row r="11295" spans="1:6" x14ac:dyDescent="0.3">
      <c r="A11295" s="264" t="str">
        <f t="shared" si="176"/>
        <v>LaurelMS</v>
      </c>
      <c r="B11295" s="269">
        <v>39443</v>
      </c>
      <c r="C11295" s="270" t="s">
        <v>1713</v>
      </c>
      <c r="D11295" s="270" t="s">
        <v>1699</v>
      </c>
      <c r="E11295" s="277" t="s">
        <v>1713</v>
      </c>
      <c r="F11295" s="279" t="s">
        <v>881</v>
      </c>
    </row>
    <row r="11296" spans="1:6" x14ac:dyDescent="0.3">
      <c r="A11296" s="264" t="str">
        <f t="shared" si="176"/>
        <v>GulfportMS</v>
      </c>
      <c r="B11296" s="269">
        <v>39501</v>
      </c>
      <c r="C11296" s="270" t="s">
        <v>3685</v>
      </c>
      <c r="D11296" s="270" t="s">
        <v>1699</v>
      </c>
      <c r="E11296" s="277" t="s">
        <v>1710</v>
      </c>
      <c r="F11296" s="279" t="s">
        <v>881</v>
      </c>
    </row>
    <row r="11297" spans="1:6" x14ac:dyDescent="0.3">
      <c r="A11297" s="264" t="str">
        <f t="shared" si="176"/>
        <v>GreenvilleMS</v>
      </c>
      <c r="B11297" s="269">
        <v>38701</v>
      </c>
      <c r="C11297" s="270" t="s">
        <v>1706</v>
      </c>
      <c r="D11297" s="270" t="s">
        <v>1699</v>
      </c>
      <c r="E11297" s="277" t="s">
        <v>1706</v>
      </c>
      <c r="F11297" s="279" t="s">
        <v>881</v>
      </c>
    </row>
    <row r="11298" spans="1:6" x14ac:dyDescent="0.3">
      <c r="A11298" s="264" t="str">
        <f t="shared" si="176"/>
        <v>PetalMS</v>
      </c>
      <c r="B11298" s="269">
        <v>39465</v>
      </c>
      <c r="C11298" s="270" t="s">
        <v>7459</v>
      </c>
      <c r="D11298" s="270" t="s">
        <v>1699</v>
      </c>
      <c r="E11298" s="277" t="s">
        <v>1711</v>
      </c>
      <c r="F11298" s="279" t="s">
        <v>881</v>
      </c>
    </row>
    <row r="11299" spans="1:6" x14ac:dyDescent="0.3">
      <c r="A11299" s="264" t="str">
        <f t="shared" si="176"/>
        <v>BiloxiMS</v>
      </c>
      <c r="B11299" s="269">
        <v>39531</v>
      </c>
      <c r="C11299" s="270" t="s">
        <v>7455</v>
      </c>
      <c r="D11299" s="270" t="s">
        <v>1699</v>
      </c>
      <c r="E11299" s="277" t="s">
        <v>1710</v>
      </c>
      <c r="F11299" s="279" t="s">
        <v>881</v>
      </c>
    </row>
    <row r="11300" spans="1:6" x14ac:dyDescent="0.3">
      <c r="A11300" s="264" t="str">
        <f t="shared" si="176"/>
        <v>ColumbusMS</v>
      </c>
      <c r="B11300" s="269">
        <v>39702</v>
      </c>
      <c r="C11300" s="270" t="s">
        <v>922</v>
      </c>
      <c r="D11300" s="270" t="s">
        <v>1699</v>
      </c>
      <c r="E11300" s="277" t="s">
        <v>922</v>
      </c>
      <c r="F11300" s="279" t="s">
        <v>881</v>
      </c>
    </row>
    <row r="11301" spans="1:6" x14ac:dyDescent="0.3">
      <c r="A11301" s="264" t="str">
        <f t="shared" si="176"/>
        <v>McCombMS</v>
      </c>
      <c r="B11301" s="269">
        <v>39648</v>
      </c>
      <c r="C11301" s="270" t="s">
        <v>1714</v>
      </c>
      <c r="D11301" s="270" t="s">
        <v>1699</v>
      </c>
      <c r="E11301" s="277" t="s">
        <v>1714</v>
      </c>
      <c r="F11301" s="279" t="s">
        <v>881</v>
      </c>
    </row>
    <row r="11302" spans="1:6" x14ac:dyDescent="0.3">
      <c r="A11302" s="264" t="str">
        <f t="shared" si="176"/>
        <v>PontotocMS</v>
      </c>
      <c r="B11302" s="269">
        <v>38863</v>
      </c>
      <c r="C11302" s="270" t="s">
        <v>7460</v>
      </c>
      <c r="D11302" s="270" t="s">
        <v>1699</v>
      </c>
      <c r="E11302" s="277" t="s">
        <v>1720</v>
      </c>
      <c r="F11302" s="279" t="s">
        <v>881</v>
      </c>
    </row>
    <row r="11303" spans="1:6" x14ac:dyDescent="0.3">
      <c r="A11303" s="264" t="str">
        <f t="shared" si="176"/>
        <v>MeridianMS</v>
      </c>
      <c r="B11303" s="269">
        <v>39305</v>
      </c>
      <c r="C11303" s="270" t="s">
        <v>1716</v>
      </c>
      <c r="D11303" s="270" t="s">
        <v>1699</v>
      </c>
      <c r="E11303" s="277" t="s">
        <v>1716</v>
      </c>
      <c r="F11303" s="279" t="s">
        <v>881</v>
      </c>
    </row>
    <row r="11304" spans="1:6" x14ac:dyDescent="0.3">
      <c r="A11304" s="264" t="str">
        <f t="shared" si="176"/>
        <v>GulfportMS</v>
      </c>
      <c r="B11304" s="269">
        <v>39507</v>
      </c>
      <c r="C11304" s="270" t="s">
        <v>3685</v>
      </c>
      <c r="D11304" s="270" t="s">
        <v>1699</v>
      </c>
      <c r="E11304" s="277" t="s">
        <v>1710</v>
      </c>
      <c r="F11304" s="279" t="s">
        <v>881</v>
      </c>
    </row>
    <row r="11305" spans="1:6" x14ac:dyDescent="0.3">
      <c r="A11305" s="264" t="str">
        <f t="shared" si="176"/>
        <v>FlorenceMS</v>
      </c>
      <c r="B11305" s="269">
        <v>39073</v>
      </c>
      <c r="C11305" s="270" t="s">
        <v>969</v>
      </c>
      <c r="D11305" s="270" t="s">
        <v>1699</v>
      </c>
      <c r="E11305" s="277" t="s">
        <v>1273</v>
      </c>
      <c r="F11305" s="279" t="s">
        <v>881</v>
      </c>
    </row>
    <row r="11306" spans="1:6" x14ac:dyDescent="0.3">
      <c r="A11306" s="264" t="str">
        <f t="shared" si="176"/>
        <v>Long BeachMS</v>
      </c>
      <c r="B11306" s="269">
        <v>39560</v>
      </c>
      <c r="C11306" s="270" t="s">
        <v>2471</v>
      </c>
      <c r="D11306" s="270" t="s">
        <v>1699</v>
      </c>
      <c r="E11306" s="277" t="s">
        <v>1710</v>
      </c>
      <c r="F11306" s="279" t="s">
        <v>881</v>
      </c>
    </row>
    <row r="11307" spans="1:6" x14ac:dyDescent="0.3">
      <c r="A11307" s="264" t="str">
        <f t="shared" si="176"/>
        <v>ClevelandMS</v>
      </c>
      <c r="B11307" s="269">
        <v>38732</v>
      </c>
      <c r="C11307" s="270" t="s">
        <v>1414</v>
      </c>
      <c r="D11307" s="270" t="s">
        <v>1699</v>
      </c>
      <c r="E11307" s="277" t="s">
        <v>1414</v>
      </c>
      <c r="F11307" s="279" t="s">
        <v>881</v>
      </c>
    </row>
    <row r="11308" spans="1:6" x14ac:dyDescent="0.3">
      <c r="A11308" s="264" t="str">
        <f t="shared" si="176"/>
        <v>ClarksdaleMS</v>
      </c>
      <c r="B11308" s="269">
        <v>38614</v>
      </c>
      <c r="C11308" s="270" t="s">
        <v>1703</v>
      </c>
      <c r="D11308" s="270" t="s">
        <v>1699</v>
      </c>
      <c r="E11308" s="277" t="s">
        <v>1703</v>
      </c>
      <c r="F11308" s="279" t="s">
        <v>881</v>
      </c>
    </row>
    <row r="11309" spans="1:6" x14ac:dyDescent="0.3">
      <c r="A11309" s="264" t="str">
        <f t="shared" si="176"/>
        <v>GrenadaMS</v>
      </c>
      <c r="B11309" s="269">
        <v>38901</v>
      </c>
      <c r="C11309" s="270" t="s">
        <v>1708</v>
      </c>
      <c r="D11309" s="270" t="s">
        <v>1699</v>
      </c>
      <c r="E11309" s="277" t="s">
        <v>1708</v>
      </c>
      <c r="F11309" s="279" t="s">
        <v>881</v>
      </c>
    </row>
    <row r="11310" spans="1:6" x14ac:dyDescent="0.3">
      <c r="A11310" s="264" t="str">
        <f t="shared" si="176"/>
        <v>GautierMS</v>
      </c>
      <c r="B11310" s="269">
        <v>39553</v>
      </c>
      <c r="C11310" s="270" t="s">
        <v>7461</v>
      </c>
      <c r="D11310" s="270" t="s">
        <v>1699</v>
      </c>
      <c r="E11310" s="277" t="s">
        <v>1710</v>
      </c>
      <c r="F11310" s="279" t="s">
        <v>881</v>
      </c>
    </row>
    <row r="11311" spans="1:6" x14ac:dyDescent="0.3">
      <c r="A11311" s="264" t="str">
        <f t="shared" si="176"/>
        <v>LaurelMS</v>
      </c>
      <c r="B11311" s="269">
        <v>39440</v>
      </c>
      <c r="C11311" s="270" t="s">
        <v>1713</v>
      </c>
      <c r="D11311" s="270" t="s">
        <v>1699</v>
      </c>
      <c r="E11311" s="277" t="s">
        <v>1713</v>
      </c>
      <c r="F11311" s="279" t="s">
        <v>881</v>
      </c>
    </row>
    <row r="11312" spans="1:6" x14ac:dyDescent="0.3">
      <c r="A11312" s="264" t="str">
        <f t="shared" si="176"/>
        <v>VancleaveMS</v>
      </c>
      <c r="B11312" s="269">
        <v>39565</v>
      </c>
      <c r="C11312" s="270" t="s">
        <v>7462</v>
      </c>
      <c r="D11312" s="270" t="s">
        <v>1699</v>
      </c>
      <c r="E11312" s="277" t="s">
        <v>1710</v>
      </c>
      <c r="F11312" s="279" t="s">
        <v>881</v>
      </c>
    </row>
    <row r="11313" spans="1:6" x14ac:dyDescent="0.3">
      <c r="A11313" s="264" t="str">
        <f t="shared" si="176"/>
        <v>TupeloMS</v>
      </c>
      <c r="B11313" s="269">
        <v>38804</v>
      </c>
      <c r="C11313" s="270" t="s">
        <v>1720</v>
      </c>
      <c r="D11313" s="270" t="s">
        <v>1699</v>
      </c>
      <c r="E11313" s="277" t="s">
        <v>1720</v>
      </c>
      <c r="F11313" s="279" t="s">
        <v>881</v>
      </c>
    </row>
    <row r="11314" spans="1:6" x14ac:dyDescent="0.3">
      <c r="A11314" s="264" t="str">
        <f t="shared" si="176"/>
        <v>West PointMS</v>
      </c>
      <c r="B11314" s="269">
        <v>39773</v>
      </c>
      <c r="C11314" s="270" t="s">
        <v>1722</v>
      </c>
      <c r="D11314" s="270" t="s">
        <v>1699</v>
      </c>
      <c r="E11314" s="277" t="s">
        <v>1722</v>
      </c>
      <c r="F11314" s="279" t="s">
        <v>881</v>
      </c>
    </row>
    <row r="11315" spans="1:6" x14ac:dyDescent="0.3">
      <c r="A11315" s="264" t="str">
        <f t="shared" si="176"/>
        <v>Yazoo CityMS</v>
      </c>
      <c r="B11315" s="269">
        <v>39194</v>
      </c>
      <c r="C11315" s="270" t="s">
        <v>7463</v>
      </c>
      <c r="D11315" s="270" t="s">
        <v>1699</v>
      </c>
      <c r="E11315" s="277" t="s">
        <v>1273</v>
      </c>
      <c r="F11315" s="279" t="s">
        <v>881</v>
      </c>
    </row>
    <row r="11316" spans="1:6" x14ac:dyDescent="0.3">
      <c r="A11316" s="264" t="str">
        <f t="shared" si="176"/>
        <v>CarriereMS</v>
      </c>
      <c r="B11316" s="269">
        <v>39426</v>
      </c>
      <c r="C11316" s="270" t="s">
        <v>7464</v>
      </c>
      <c r="D11316" s="270" t="s">
        <v>1699</v>
      </c>
      <c r="E11316" s="277" t="s">
        <v>1717</v>
      </c>
      <c r="F11316" s="279" t="s">
        <v>881</v>
      </c>
    </row>
    <row r="11317" spans="1:6" x14ac:dyDescent="0.3">
      <c r="A11317" s="264" t="str">
        <f t="shared" si="176"/>
        <v>ColumbusMS</v>
      </c>
      <c r="B11317" s="269">
        <v>39705</v>
      </c>
      <c r="C11317" s="270" t="s">
        <v>922</v>
      </c>
      <c r="D11317" s="270" t="s">
        <v>1699</v>
      </c>
      <c r="E11317" s="277" t="s">
        <v>922</v>
      </c>
      <c r="F11317" s="279" t="s">
        <v>881</v>
      </c>
    </row>
    <row r="11318" spans="1:6" x14ac:dyDescent="0.3">
      <c r="A11318" s="264" t="str">
        <f t="shared" si="176"/>
        <v>Moss PointMS</v>
      </c>
      <c r="B11318" s="269">
        <v>39562</v>
      </c>
      <c r="C11318" s="270" t="s">
        <v>7465</v>
      </c>
      <c r="D11318" s="270" t="s">
        <v>1699</v>
      </c>
      <c r="E11318" s="277" t="s">
        <v>1710</v>
      </c>
      <c r="F11318" s="279" t="s">
        <v>881</v>
      </c>
    </row>
    <row r="11319" spans="1:6" x14ac:dyDescent="0.3">
      <c r="A11319" s="264" t="str">
        <f t="shared" si="176"/>
        <v>Bay Saint LouisMS</v>
      </c>
      <c r="B11319" s="269">
        <v>39520</v>
      </c>
      <c r="C11319" s="270" t="s">
        <v>7466</v>
      </c>
      <c r="D11319" s="270" t="s">
        <v>1699</v>
      </c>
      <c r="E11319" s="277" t="s">
        <v>1710</v>
      </c>
      <c r="F11319" s="279" t="s">
        <v>881</v>
      </c>
    </row>
    <row r="11320" spans="1:6" x14ac:dyDescent="0.3">
      <c r="A11320" s="264" t="str">
        <f t="shared" si="176"/>
        <v>ByhaliaMS</v>
      </c>
      <c r="B11320" s="269">
        <v>38611</v>
      </c>
      <c r="C11320" s="270" t="s">
        <v>7467</v>
      </c>
      <c r="D11320" s="270" t="s">
        <v>1699</v>
      </c>
      <c r="E11320" s="277" t="s">
        <v>980</v>
      </c>
      <c r="F11320" s="279" t="s">
        <v>881</v>
      </c>
    </row>
    <row r="11321" spans="1:6" x14ac:dyDescent="0.3">
      <c r="A11321" s="264" t="str">
        <f t="shared" si="176"/>
        <v>Pass ChristianMS</v>
      </c>
      <c r="B11321" s="269">
        <v>39571</v>
      </c>
      <c r="C11321" s="270" t="s">
        <v>7468</v>
      </c>
      <c r="D11321" s="270" t="s">
        <v>1699</v>
      </c>
      <c r="E11321" s="277" t="s">
        <v>1710</v>
      </c>
      <c r="F11321" s="279" t="s">
        <v>881</v>
      </c>
    </row>
    <row r="11322" spans="1:6" x14ac:dyDescent="0.3">
      <c r="A11322" s="264" t="str">
        <f t="shared" si="176"/>
        <v>JacksonMS</v>
      </c>
      <c r="B11322" s="269">
        <v>39204</v>
      </c>
      <c r="C11322" s="270" t="s">
        <v>1273</v>
      </c>
      <c r="D11322" s="270" t="s">
        <v>1699</v>
      </c>
      <c r="E11322" s="277" t="s">
        <v>1273</v>
      </c>
      <c r="F11322" s="279" t="s">
        <v>881</v>
      </c>
    </row>
    <row r="11323" spans="1:6" x14ac:dyDescent="0.3">
      <c r="A11323" s="264" t="str">
        <f t="shared" si="176"/>
        <v>MeridianMS</v>
      </c>
      <c r="B11323" s="269">
        <v>39307</v>
      </c>
      <c r="C11323" s="270" t="s">
        <v>1716</v>
      </c>
      <c r="D11323" s="270" t="s">
        <v>1699</v>
      </c>
      <c r="E11323" s="277" t="s">
        <v>1716</v>
      </c>
      <c r="F11323" s="279" t="s">
        <v>881</v>
      </c>
    </row>
    <row r="11324" spans="1:6" x14ac:dyDescent="0.3">
      <c r="A11324" s="264" t="str">
        <f t="shared" si="176"/>
        <v>VicksburgMS</v>
      </c>
      <c r="B11324" s="269">
        <v>39183</v>
      </c>
      <c r="C11324" s="270" t="s">
        <v>1721</v>
      </c>
      <c r="D11324" s="270" t="s">
        <v>1699</v>
      </c>
      <c r="E11324" s="277" t="s">
        <v>1721</v>
      </c>
      <c r="F11324" s="279" t="s">
        <v>881</v>
      </c>
    </row>
    <row r="11325" spans="1:6" x14ac:dyDescent="0.3">
      <c r="A11325" s="264" t="str">
        <f t="shared" si="176"/>
        <v>Holly SpringsMS</v>
      </c>
      <c r="B11325" s="269">
        <v>38635</v>
      </c>
      <c r="C11325" s="270" t="s">
        <v>7469</v>
      </c>
      <c r="D11325" s="270" t="s">
        <v>1699</v>
      </c>
      <c r="E11325" s="277" t="s">
        <v>980</v>
      </c>
      <c r="F11325" s="279" t="s">
        <v>881</v>
      </c>
    </row>
    <row r="11326" spans="1:6" x14ac:dyDescent="0.3">
      <c r="A11326" s="264" t="str">
        <f t="shared" si="176"/>
        <v>ByramMS</v>
      </c>
      <c r="B11326" s="269">
        <v>39272</v>
      </c>
      <c r="C11326" s="270" t="s">
        <v>7470</v>
      </c>
      <c r="D11326" s="270" t="s">
        <v>1699</v>
      </c>
      <c r="E11326" s="277" t="s">
        <v>1273</v>
      </c>
      <c r="F11326" s="279" t="s">
        <v>881</v>
      </c>
    </row>
    <row r="11327" spans="1:6" x14ac:dyDescent="0.3">
      <c r="A11327" s="264" t="str">
        <f t="shared" si="176"/>
        <v>ColumbusMS</v>
      </c>
      <c r="B11327" s="269">
        <v>39701</v>
      </c>
      <c r="C11327" s="270" t="s">
        <v>922</v>
      </c>
      <c r="D11327" s="270" t="s">
        <v>1699</v>
      </c>
      <c r="E11327" s="277" t="s">
        <v>922</v>
      </c>
      <c r="F11327" s="279" t="s">
        <v>881</v>
      </c>
    </row>
    <row r="11328" spans="1:6" x14ac:dyDescent="0.3">
      <c r="A11328" s="264" t="str">
        <f t="shared" si="176"/>
        <v>DibervilleMS</v>
      </c>
      <c r="B11328" s="269">
        <v>39540</v>
      </c>
      <c r="C11328" s="270" t="s">
        <v>7471</v>
      </c>
      <c r="D11328" s="270" t="s">
        <v>1699</v>
      </c>
      <c r="E11328" s="277" t="s">
        <v>1710</v>
      </c>
      <c r="F11328" s="279" t="s">
        <v>881</v>
      </c>
    </row>
    <row r="11329" spans="1:6" x14ac:dyDescent="0.3">
      <c r="A11329" s="264" t="str">
        <f t="shared" si="176"/>
        <v>SenatobiaMS</v>
      </c>
      <c r="B11329" s="269">
        <v>38668</v>
      </c>
      <c r="C11329" s="270" t="s">
        <v>7472</v>
      </c>
      <c r="D11329" s="270" t="s">
        <v>1699</v>
      </c>
      <c r="E11329" s="277" t="s">
        <v>980</v>
      </c>
      <c r="F11329" s="279" t="s">
        <v>881</v>
      </c>
    </row>
    <row r="11330" spans="1:6" x14ac:dyDescent="0.3">
      <c r="A11330" s="264" t="str">
        <f t="shared" si="176"/>
        <v>PurvisMS</v>
      </c>
      <c r="B11330" s="269">
        <v>39475</v>
      </c>
      <c r="C11330" s="270" t="s">
        <v>7473</v>
      </c>
      <c r="D11330" s="270" t="s">
        <v>1699</v>
      </c>
      <c r="E11330" s="277" t="s">
        <v>1711</v>
      </c>
      <c r="F11330" s="279" t="s">
        <v>881</v>
      </c>
    </row>
    <row r="11331" spans="1:6" x14ac:dyDescent="0.3">
      <c r="A11331" s="264" t="str">
        <f t="shared" si="176"/>
        <v>SaltilloMS</v>
      </c>
      <c r="B11331" s="269">
        <v>38866</v>
      </c>
      <c r="C11331" s="270" t="s">
        <v>7474</v>
      </c>
      <c r="D11331" s="270" t="s">
        <v>1699</v>
      </c>
      <c r="E11331" s="277" t="s">
        <v>1720</v>
      </c>
      <c r="F11331" s="279" t="s">
        <v>881</v>
      </c>
    </row>
    <row r="11332" spans="1:6" x14ac:dyDescent="0.3">
      <c r="A11332" s="264" t="str">
        <f t="shared" ref="A11332:A11395" si="177">CONCATENATE(C11332,D11332)</f>
        <v>PoplarvilleMS</v>
      </c>
      <c r="B11332" s="269">
        <v>39470</v>
      </c>
      <c r="C11332" s="270" t="s">
        <v>7475</v>
      </c>
      <c r="D11332" s="270" t="s">
        <v>1699</v>
      </c>
      <c r="E11332" s="277" t="s">
        <v>1717</v>
      </c>
      <c r="F11332" s="279" t="s">
        <v>881</v>
      </c>
    </row>
    <row r="11333" spans="1:6" x14ac:dyDescent="0.3">
      <c r="A11333" s="264" t="str">
        <f t="shared" si="177"/>
        <v>SaucierMS</v>
      </c>
      <c r="B11333" s="269">
        <v>39574</v>
      </c>
      <c r="C11333" s="270" t="s">
        <v>7476</v>
      </c>
      <c r="D11333" s="270" t="s">
        <v>1699</v>
      </c>
      <c r="E11333" s="277" t="s">
        <v>1710</v>
      </c>
      <c r="F11333" s="279" t="s">
        <v>881</v>
      </c>
    </row>
    <row r="11334" spans="1:6" x14ac:dyDescent="0.3">
      <c r="A11334" s="264" t="str">
        <f t="shared" si="177"/>
        <v>EllisvilleMS</v>
      </c>
      <c r="B11334" s="269">
        <v>39437</v>
      </c>
      <c r="C11334" s="270" t="s">
        <v>5217</v>
      </c>
      <c r="D11334" s="270" t="s">
        <v>1699</v>
      </c>
      <c r="E11334" s="277" t="s">
        <v>1713</v>
      </c>
      <c r="F11334" s="279" t="s">
        <v>881</v>
      </c>
    </row>
    <row r="11335" spans="1:6" x14ac:dyDescent="0.3">
      <c r="A11335" s="264" t="str">
        <f t="shared" si="177"/>
        <v>GreenvilleMS</v>
      </c>
      <c r="B11335" s="269">
        <v>38703</v>
      </c>
      <c r="C11335" s="270" t="s">
        <v>1706</v>
      </c>
      <c r="D11335" s="270" t="s">
        <v>1699</v>
      </c>
      <c r="E11335" s="277" t="s">
        <v>1706</v>
      </c>
      <c r="F11335" s="279" t="s">
        <v>881</v>
      </c>
    </row>
    <row r="11336" spans="1:6" x14ac:dyDescent="0.3">
      <c r="A11336" s="264" t="str">
        <f t="shared" si="177"/>
        <v>SouthavenMS</v>
      </c>
      <c r="B11336" s="269">
        <v>38672</v>
      </c>
      <c r="C11336" s="270" t="s">
        <v>7454</v>
      </c>
      <c r="D11336" s="270" t="s">
        <v>1699</v>
      </c>
      <c r="E11336" s="277" t="s">
        <v>980</v>
      </c>
      <c r="F11336" s="279" t="s">
        <v>881</v>
      </c>
    </row>
    <row r="11337" spans="1:6" x14ac:dyDescent="0.3">
      <c r="A11337" s="264" t="str">
        <f t="shared" si="177"/>
        <v>Moss PointMS</v>
      </c>
      <c r="B11337" s="269">
        <v>39563</v>
      </c>
      <c r="C11337" s="270" t="s">
        <v>7465</v>
      </c>
      <c r="D11337" s="270" t="s">
        <v>1699</v>
      </c>
      <c r="E11337" s="277" t="s">
        <v>1710</v>
      </c>
      <c r="F11337" s="279" t="s">
        <v>881</v>
      </c>
    </row>
    <row r="11338" spans="1:6" x14ac:dyDescent="0.3">
      <c r="A11338" s="264" t="str">
        <f t="shared" si="177"/>
        <v>Crystal SpringsMS</v>
      </c>
      <c r="B11338" s="269">
        <v>39059</v>
      </c>
      <c r="C11338" s="270" t="s">
        <v>7477</v>
      </c>
      <c r="D11338" s="270" t="s">
        <v>1699</v>
      </c>
      <c r="E11338" s="277" t="s">
        <v>1273</v>
      </c>
      <c r="F11338" s="279" t="s">
        <v>881</v>
      </c>
    </row>
    <row r="11339" spans="1:6" x14ac:dyDescent="0.3">
      <c r="A11339" s="264" t="str">
        <f t="shared" si="177"/>
        <v>PascagoulaMS</v>
      </c>
      <c r="B11339" s="269">
        <v>39581</v>
      </c>
      <c r="C11339" s="270" t="s">
        <v>7478</v>
      </c>
      <c r="D11339" s="270" t="s">
        <v>1699</v>
      </c>
      <c r="E11339" s="277" t="s">
        <v>1710</v>
      </c>
      <c r="F11339" s="279" t="s">
        <v>881</v>
      </c>
    </row>
    <row r="11340" spans="1:6" x14ac:dyDescent="0.3">
      <c r="A11340" s="264" t="str">
        <f t="shared" si="177"/>
        <v>FultonMS</v>
      </c>
      <c r="B11340" s="269">
        <v>38843</v>
      </c>
      <c r="C11340" s="270" t="s">
        <v>1987</v>
      </c>
      <c r="D11340" s="270" t="s">
        <v>1699</v>
      </c>
      <c r="E11340" s="277" t="s">
        <v>1720</v>
      </c>
      <c r="F11340" s="279" t="s">
        <v>881</v>
      </c>
    </row>
    <row r="11341" spans="1:6" x14ac:dyDescent="0.3">
      <c r="A11341" s="264" t="str">
        <f t="shared" si="177"/>
        <v>ColdwaterMS</v>
      </c>
      <c r="B11341" s="269">
        <v>38618</v>
      </c>
      <c r="C11341" s="270" t="s">
        <v>1579</v>
      </c>
      <c r="D11341" s="270" t="s">
        <v>1699</v>
      </c>
      <c r="E11341" s="277" t="s">
        <v>980</v>
      </c>
      <c r="F11341" s="279" t="s">
        <v>881</v>
      </c>
    </row>
    <row r="11342" spans="1:6" x14ac:dyDescent="0.3">
      <c r="A11342" s="264" t="str">
        <f t="shared" si="177"/>
        <v>IndianolaMS</v>
      </c>
      <c r="B11342" s="269">
        <v>38751</v>
      </c>
      <c r="C11342" s="270" t="s">
        <v>1712</v>
      </c>
      <c r="D11342" s="270" t="s">
        <v>1699</v>
      </c>
      <c r="E11342" s="277" t="s">
        <v>1712</v>
      </c>
      <c r="F11342" s="279" t="s">
        <v>881</v>
      </c>
    </row>
    <row r="11343" spans="1:6" x14ac:dyDescent="0.3">
      <c r="A11343" s="264" t="str">
        <f t="shared" si="177"/>
        <v>PascagoulaMS</v>
      </c>
      <c r="B11343" s="269">
        <v>39567</v>
      </c>
      <c r="C11343" s="270" t="s">
        <v>7478</v>
      </c>
      <c r="D11343" s="270" t="s">
        <v>1699</v>
      </c>
      <c r="E11343" s="277" t="s">
        <v>1710</v>
      </c>
      <c r="F11343" s="279" t="s">
        <v>881</v>
      </c>
    </row>
    <row r="11344" spans="1:6" x14ac:dyDescent="0.3">
      <c r="A11344" s="264" t="str">
        <f t="shared" si="177"/>
        <v>DiamondheadMS</v>
      </c>
      <c r="B11344" s="269">
        <v>39525</v>
      </c>
      <c r="C11344" s="270" t="s">
        <v>7479</v>
      </c>
      <c r="D11344" s="270" t="s">
        <v>1699</v>
      </c>
      <c r="E11344" s="277" t="s">
        <v>1710</v>
      </c>
      <c r="F11344" s="279" t="s">
        <v>881</v>
      </c>
    </row>
    <row r="11345" spans="1:6" x14ac:dyDescent="0.3">
      <c r="A11345" s="264" t="str">
        <f t="shared" si="177"/>
        <v>SummitMS</v>
      </c>
      <c r="B11345" s="269">
        <v>39666</v>
      </c>
      <c r="C11345" s="270" t="s">
        <v>4835</v>
      </c>
      <c r="D11345" s="270" t="s">
        <v>1699</v>
      </c>
      <c r="E11345" s="277" t="s">
        <v>1714</v>
      </c>
      <c r="F11345" s="279" t="s">
        <v>881</v>
      </c>
    </row>
    <row r="11346" spans="1:6" x14ac:dyDescent="0.3">
      <c r="A11346" s="264" t="str">
        <f t="shared" si="177"/>
        <v>HazlehurstMS</v>
      </c>
      <c r="B11346" s="269">
        <v>39083</v>
      </c>
      <c r="C11346" s="270" t="s">
        <v>7480</v>
      </c>
      <c r="D11346" s="270" t="s">
        <v>1699</v>
      </c>
      <c r="E11346" s="277" t="s">
        <v>1273</v>
      </c>
      <c r="F11346" s="279" t="s">
        <v>881</v>
      </c>
    </row>
    <row r="11347" spans="1:6" x14ac:dyDescent="0.3">
      <c r="A11347" s="264" t="str">
        <f t="shared" si="177"/>
        <v>MageeMS</v>
      </c>
      <c r="B11347" s="269">
        <v>39111</v>
      </c>
      <c r="C11347" s="270" t="s">
        <v>7481</v>
      </c>
      <c r="D11347" s="270" t="s">
        <v>1699</v>
      </c>
      <c r="E11347" s="277" t="s">
        <v>1273</v>
      </c>
      <c r="F11347" s="279" t="s">
        <v>881</v>
      </c>
    </row>
    <row r="11348" spans="1:6" x14ac:dyDescent="0.3">
      <c r="A11348" s="264" t="str">
        <f t="shared" si="177"/>
        <v>FlowoodMS</v>
      </c>
      <c r="B11348" s="269">
        <v>39232</v>
      </c>
      <c r="C11348" s="270" t="s">
        <v>7482</v>
      </c>
      <c r="D11348" s="270" t="s">
        <v>1699</v>
      </c>
      <c r="E11348" s="277" t="s">
        <v>1273</v>
      </c>
      <c r="F11348" s="279" t="s">
        <v>881</v>
      </c>
    </row>
    <row r="11349" spans="1:6" x14ac:dyDescent="0.3">
      <c r="A11349" s="264" t="str">
        <f t="shared" si="177"/>
        <v>SumrallMS</v>
      </c>
      <c r="B11349" s="269">
        <v>39482</v>
      </c>
      <c r="C11349" s="270" t="s">
        <v>7483</v>
      </c>
      <c r="D11349" s="270" t="s">
        <v>1699</v>
      </c>
      <c r="E11349" s="277" t="s">
        <v>1711</v>
      </c>
      <c r="F11349" s="279" t="s">
        <v>881</v>
      </c>
    </row>
    <row r="11350" spans="1:6" x14ac:dyDescent="0.3">
      <c r="A11350" s="264" t="str">
        <f t="shared" si="177"/>
        <v>MendenhallMS</v>
      </c>
      <c r="B11350" s="269">
        <v>39114</v>
      </c>
      <c r="C11350" s="270" t="s">
        <v>7484</v>
      </c>
      <c r="D11350" s="270" t="s">
        <v>1699</v>
      </c>
      <c r="E11350" s="277" t="s">
        <v>1273</v>
      </c>
      <c r="F11350" s="279" t="s">
        <v>881</v>
      </c>
    </row>
    <row r="11351" spans="1:6" x14ac:dyDescent="0.3">
      <c r="A11351" s="264" t="str">
        <f t="shared" si="177"/>
        <v>BiloxiMS</v>
      </c>
      <c r="B11351" s="269">
        <v>39530</v>
      </c>
      <c r="C11351" s="270" t="s">
        <v>7455</v>
      </c>
      <c r="D11351" s="270" t="s">
        <v>1699</v>
      </c>
      <c r="E11351" s="277" t="s">
        <v>1710</v>
      </c>
      <c r="F11351" s="279" t="s">
        <v>881</v>
      </c>
    </row>
    <row r="11352" spans="1:6" x14ac:dyDescent="0.3">
      <c r="A11352" s="264" t="str">
        <f t="shared" si="177"/>
        <v>TerryMS</v>
      </c>
      <c r="B11352" s="269">
        <v>39170</v>
      </c>
      <c r="C11352" s="270" t="s">
        <v>7485</v>
      </c>
      <c r="D11352" s="270" t="s">
        <v>1699</v>
      </c>
      <c r="E11352" s="277" t="s">
        <v>1273</v>
      </c>
      <c r="F11352" s="279" t="s">
        <v>881</v>
      </c>
    </row>
    <row r="11353" spans="1:6" x14ac:dyDescent="0.3">
      <c r="A11353" s="264" t="str">
        <f t="shared" si="177"/>
        <v>LumbertonMS</v>
      </c>
      <c r="B11353" s="269">
        <v>39455</v>
      </c>
      <c r="C11353" s="270" t="s">
        <v>1753</v>
      </c>
      <c r="D11353" s="270" t="s">
        <v>1699</v>
      </c>
      <c r="E11353" s="277" t="s">
        <v>1717</v>
      </c>
      <c r="F11353" s="279" t="s">
        <v>881</v>
      </c>
    </row>
    <row r="11354" spans="1:6" x14ac:dyDescent="0.3">
      <c r="A11354" s="264" t="str">
        <f t="shared" si="177"/>
        <v>JacksonMS</v>
      </c>
      <c r="B11354" s="269">
        <v>39202</v>
      </c>
      <c r="C11354" s="270" t="s">
        <v>1273</v>
      </c>
      <c r="D11354" s="270" t="s">
        <v>1699</v>
      </c>
      <c r="E11354" s="277" t="s">
        <v>1273</v>
      </c>
      <c r="F11354" s="279" t="s">
        <v>881</v>
      </c>
    </row>
    <row r="11355" spans="1:6" x14ac:dyDescent="0.3">
      <c r="A11355" s="264" t="str">
        <f t="shared" si="177"/>
        <v>RaymondMS</v>
      </c>
      <c r="B11355" s="269">
        <v>39154</v>
      </c>
      <c r="C11355" s="270" t="s">
        <v>3123</v>
      </c>
      <c r="D11355" s="270" t="s">
        <v>1699</v>
      </c>
      <c r="E11355" s="277" t="s">
        <v>1273</v>
      </c>
      <c r="F11355" s="279" t="s">
        <v>881</v>
      </c>
    </row>
    <row r="11356" spans="1:6" x14ac:dyDescent="0.3">
      <c r="A11356" s="264" t="str">
        <f t="shared" si="177"/>
        <v>MagnoliaMS</v>
      </c>
      <c r="B11356" s="269">
        <v>39652</v>
      </c>
      <c r="C11356" s="270" t="s">
        <v>976</v>
      </c>
      <c r="D11356" s="270" t="s">
        <v>1699</v>
      </c>
      <c r="E11356" s="277" t="s">
        <v>1714</v>
      </c>
      <c r="F11356" s="279" t="s">
        <v>881</v>
      </c>
    </row>
    <row r="11357" spans="1:6" x14ac:dyDescent="0.3">
      <c r="A11357" s="264" t="str">
        <f t="shared" si="177"/>
        <v>NesbitMS</v>
      </c>
      <c r="B11357" s="269">
        <v>38651</v>
      </c>
      <c r="C11357" s="270" t="s">
        <v>7486</v>
      </c>
      <c r="D11357" s="270" t="s">
        <v>1699</v>
      </c>
      <c r="E11357" s="277" t="s">
        <v>980</v>
      </c>
      <c r="F11357" s="279" t="s">
        <v>881</v>
      </c>
    </row>
    <row r="11358" spans="1:6" x14ac:dyDescent="0.3">
      <c r="A11358" s="264" t="str">
        <f t="shared" si="177"/>
        <v>WessonMS</v>
      </c>
      <c r="B11358" s="269">
        <v>39191</v>
      </c>
      <c r="C11358" s="270" t="s">
        <v>7487</v>
      </c>
      <c r="D11358" s="270" t="s">
        <v>1699</v>
      </c>
      <c r="E11358" s="277" t="s">
        <v>1273</v>
      </c>
      <c r="F11358" s="279" t="s">
        <v>881</v>
      </c>
    </row>
    <row r="11359" spans="1:6" x14ac:dyDescent="0.3">
      <c r="A11359" s="264" t="str">
        <f t="shared" si="177"/>
        <v>KilnMS</v>
      </c>
      <c r="B11359" s="269">
        <v>39556</v>
      </c>
      <c r="C11359" s="270" t="s">
        <v>7488</v>
      </c>
      <c r="D11359" s="270" t="s">
        <v>1699</v>
      </c>
      <c r="E11359" s="277" t="s">
        <v>1710</v>
      </c>
      <c r="F11359" s="279" t="s">
        <v>881</v>
      </c>
    </row>
    <row r="11360" spans="1:6" x14ac:dyDescent="0.3">
      <c r="A11360" s="264" t="str">
        <f t="shared" si="177"/>
        <v>RichtonMS</v>
      </c>
      <c r="B11360" s="269">
        <v>39476</v>
      </c>
      <c r="C11360" s="270" t="s">
        <v>7489</v>
      </c>
      <c r="D11360" s="270" t="s">
        <v>1699</v>
      </c>
      <c r="E11360" s="277" t="s">
        <v>1711</v>
      </c>
      <c r="F11360" s="279" t="s">
        <v>881</v>
      </c>
    </row>
    <row r="11361" spans="1:6" x14ac:dyDescent="0.3">
      <c r="A11361" s="264" t="str">
        <f t="shared" si="177"/>
        <v>NettletonMS</v>
      </c>
      <c r="B11361" s="269">
        <v>38858</v>
      </c>
      <c r="C11361" s="270" t="s">
        <v>7490</v>
      </c>
      <c r="D11361" s="270" t="s">
        <v>1699</v>
      </c>
      <c r="E11361" s="277" t="s">
        <v>1720</v>
      </c>
      <c r="F11361" s="279" t="s">
        <v>881</v>
      </c>
    </row>
    <row r="11362" spans="1:6" x14ac:dyDescent="0.3">
      <c r="A11362" s="264" t="str">
        <f t="shared" si="177"/>
        <v>RichlandMS</v>
      </c>
      <c r="B11362" s="269">
        <v>39218</v>
      </c>
      <c r="C11362" s="270" t="s">
        <v>6685</v>
      </c>
      <c r="D11362" s="270" t="s">
        <v>1699</v>
      </c>
      <c r="E11362" s="277" t="s">
        <v>1273</v>
      </c>
      <c r="F11362" s="279" t="s">
        <v>881</v>
      </c>
    </row>
    <row r="11363" spans="1:6" x14ac:dyDescent="0.3">
      <c r="A11363" s="264" t="str">
        <f t="shared" si="177"/>
        <v>WavelandMS</v>
      </c>
      <c r="B11363" s="269">
        <v>39576</v>
      </c>
      <c r="C11363" s="270" t="s">
        <v>7491</v>
      </c>
      <c r="D11363" s="270" t="s">
        <v>1699</v>
      </c>
      <c r="E11363" s="277" t="s">
        <v>1710</v>
      </c>
      <c r="F11363" s="279" t="s">
        <v>881</v>
      </c>
    </row>
    <row r="11364" spans="1:6" x14ac:dyDescent="0.3">
      <c r="A11364" s="264" t="str">
        <f t="shared" si="177"/>
        <v>Bogue ChittoMS</v>
      </c>
      <c r="B11364" s="269">
        <v>39629</v>
      </c>
      <c r="C11364" s="270" t="s">
        <v>7492</v>
      </c>
      <c r="D11364" s="270" t="s">
        <v>1699</v>
      </c>
      <c r="E11364" s="277" t="s">
        <v>1701</v>
      </c>
      <c r="F11364" s="279" t="s">
        <v>881</v>
      </c>
    </row>
    <row r="11365" spans="1:6" x14ac:dyDescent="0.3">
      <c r="A11365" s="264" t="str">
        <f t="shared" si="177"/>
        <v>LynchburgMS</v>
      </c>
      <c r="B11365" s="269">
        <v>38680</v>
      </c>
      <c r="C11365" s="270" t="s">
        <v>2299</v>
      </c>
      <c r="D11365" s="270" t="s">
        <v>1699</v>
      </c>
      <c r="E11365" s="277" t="s">
        <v>980</v>
      </c>
      <c r="F11365" s="279" t="s">
        <v>881</v>
      </c>
    </row>
    <row r="11366" spans="1:6" x14ac:dyDescent="0.3">
      <c r="A11366" s="264" t="str">
        <f t="shared" si="177"/>
        <v>TunicaMS</v>
      </c>
      <c r="B11366" s="269">
        <v>38676</v>
      </c>
      <c r="C11366" s="270" t="s">
        <v>7493</v>
      </c>
      <c r="D11366" s="270" t="s">
        <v>1699</v>
      </c>
      <c r="E11366" s="277" t="s">
        <v>980</v>
      </c>
      <c r="F11366" s="279" t="s">
        <v>881</v>
      </c>
    </row>
    <row r="11367" spans="1:6" x14ac:dyDescent="0.3">
      <c r="A11367" s="264" t="str">
        <f t="shared" si="177"/>
        <v>CollinsvilleMS</v>
      </c>
      <c r="B11367" s="269">
        <v>39325</v>
      </c>
      <c r="C11367" s="270" t="s">
        <v>1326</v>
      </c>
      <c r="D11367" s="270" t="s">
        <v>1699</v>
      </c>
      <c r="E11367" s="277" t="s">
        <v>1716</v>
      </c>
      <c r="F11367" s="279" t="s">
        <v>881</v>
      </c>
    </row>
    <row r="11368" spans="1:6" x14ac:dyDescent="0.3">
      <c r="A11368" s="264" t="str">
        <f t="shared" si="177"/>
        <v>TupeloMS</v>
      </c>
      <c r="B11368" s="269">
        <v>38826</v>
      </c>
      <c r="C11368" s="270" t="s">
        <v>1720</v>
      </c>
      <c r="D11368" s="270" t="s">
        <v>1699</v>
      </c>
      <c r="E11368" s="277" t="s">
        <v>1720</v>
      </c>
      <c r="F11368" s="279" t="s">
        <v>881</v>
      </c>
    </row>
    <row r="11369" spans="1:6" x14ac:dyDescent="0.3">
      <c r="A11369" s="264" t="str">
        <f t="shared" si="177"/>
        <v>GuntownMS</v>
      </c>
      <c r="B11369" s="269">
        <v>38849</v>
      </c>
      <c r="C11369" s="270" t="s">
        <v>7494</v>
      </c>
      <c r="D11369" s="270" t="s">
        <v>1699</v>
      </c>
      <c r="E11369" s="277" t="s">
        <v>1720</v>
      </c>
      <c r="F11369" s="279" t="s">
        <v>881</v>
      </c>
    </row>
    <row r="11370" spans="1:6" x14ac:dyDescent="0.3">
      <c r="A11370" s="264" t="str">
        <f t="shared" si="177"/>
        <v>LibertyMS</v>
      </c>
      <c r="B11370" s="269">
        <v>39645</v>
      </c>
      <c r="C11370" s="270" t="s">
        <v>4959</v>
      </c>
      <c r="D11370" s="270" t="s">
        <v>1699</v>
      </c>
      <c r="E11370" s="277" t="s">
        <v>1714</v>
      </c>
      <c r="F11370" s="279" t="s">
        <v>881</v>
      </c>
    </row>
    <row r="11371" spans="1:6" x14ac:dyDescent="0.3">
      <c r="A11371" s="264" t="str">
        <f t="shared" si="177"/>
        <v>Bay SpringsMS</v>
      </c>
      <c r="B11371" s="269">
        <v>39422</v>
      </c>
      <c r="C11371" s="270" t="s">
        <v>7495</v>
      </c>
      <c r="D11371" s="270" t="s">
        <v>1699</v>
      </c>
      <c r="E11371" s="277" t="s">
        <v>1713</v>
      </c>
      <c r="F11371" s="279" t="s">
        <v>881</v>
      </c>
    </row>
    <row r="11372" spans="1:6" x14ac:dyDescent="0.3">
      <c r="A11372" s="264" t="str">
        <f t="shared" si="177"/>
        <v>FloraMS</v>
      </c>
      <c r="B11372" s="269">
        <v>39071</v>
      </c>
      <c r="C11372" s="270" t="s">
        <v>5377</v>
      </c>
      <c r="D11372" s="270" t="s">
        <v>1699</v>
      </c>
      <c r="E11372" s="277" t="s">
        <v>1273</v>
      </c>
      <c r="F11372" s="279" t="s">
        <v>881</v>
      </c>
    </row>
    <row r="11373" spans="1:6" x14ac:dyDescent="0.3">
      <c r="A11373" s="264" t="str">
        <f t="shared" si="177"/>
        <v>ShannonMS</v>
      </c>
      <c r="B11373" s="269">
        <v>38868</v>
      </c>
      <c r="C11373" s="270" t="s">
        <v>7496</v>
      </c>
      <c r="D11373" s="270" t="s">
        <v>1699</v>
      </c>
      <c r="E11373" s="277" t="s">
        <v>1720</v>
      </c>
      <c r="F11373" s="279" t="s">
        <v>881</v>
      </c>
    </row>
    <row r="11374" spans="1:6" x14ac:dyDescent="0.3">
      <c r="A11374" s="264" t="str">
        <f t="shared" si="177"/>
        <v>CaledoniaMS</v>
      </c>
      <c r="B11374" s="269">
        <v>39740</v>
      </c>
      <c r="C11374" s="270" t="s">
        <v>4933</v>
      </c>
      <c r="D11374" s="270" t="s">
        <v>1699</v>
      </c>
      <c r="E11374" s="277" t="s">
        <v>922</v>
      </c>
      <c r="F11374" s="279" t="s">
        <v>881</v>
      </c>
    </row>
    <row r="11375" spans="1:6" x14ac:dyDescent="0.3">
      <c r="A11375" s="264" t="str">
        <f t="shared" si="177"/>
        <v>PelahatchieMS</v>
      </c>
      <c r="B11375" s="269">
        <v>39145</v>
      </c>
      <c r="C11375" s="270" t="s">
        <v>7497</v>
      </c>
      <c r="D11375" s="270" t="s">
        <v>1699</v>
      </c>
      <c r="E11375" s="277" t="s">
        <v>1273</v>
      </c>
      <c r="F11375" s="279" t="s">
        <v>881</v>
      </c>
    </row>
    <row r="11376" spans="1:6" x14ac:dyDescent="0.3">
      <c r="A11376" s="264" t="str">
        <f t="shared" si="177"/>
        <v>JacksonMS</v>
      </c>
      <c r="B11376" s="269">
        <v>39216</v>
      </c>
      <c r="C11376" s="270" t="s">
        <v>1273</v>
      </c>
      <c r="D11376" s="270" t="s">
        <v>1699</v>
      </c>
      <c r="E11376" s="277" t="s">
        <v>1273</v>
      </c>
      <c r="F11376" s="279" t="s">
        <v>881</v>
      </c>
    </row>
    <row r="11377" spans="1:6" x14ac:dyDescent="0.3">
      <c r="A11377" s="264" t="str">
        <f t="shared" si="177"/>
        <v>RienziMS</v>
      </c>
      <c r="B11377" s="269">
        <v>38865</v>
      </c>
      <c r="C11377" s="270" t="s">
        <v>7498</v>
      </c>
      <c r="D11377" s="270" t="s">
        <v>1699</v>
      </c>
      <c r="E11377" s="277" t="s">
        <v>1704</v>
      </c>
      <c r="F11377" s="279" t="s">
        <v>881</v>
      </c>
    </row>
    <row r="11378" spans="1:6" x14ac:dyDescent="0.3">
      <c r="A11378" s="264" t="str">
        <f t="shared" si="177"/>
        <v>MantachieMS</v>
      </c>
      <c r="B11378" s="269">
        <v>38855</v>
      </c>
      <c r="C11378" s="270" t="s">
        <v>7499</v>
      </c>
      <c r="D11378" s="270" t="s">
        <v>1699</v>
      </c>
      <c r="E11378" s="277" t="s">
        <v>1720</v>
      </c>
      <c r="F11378" s="279" t="s">
        <v>881</v>
      </c>
    </row>
    <row r="11379" spans="1:6" x14ac:dyDescent="0.3">
      <c r="A11379" s="264" t="str">
        <f t="shared" si="177"/>
        <v>JacksonMS</v>
      </c>
      <c r="B11379" s="269">
        <v>39203</v>
      </c>
      <c r="C11379" s="270" t="s">
        <v>1273</v>
      </c>
      <c r="D11379" s="270" t="s">
        <v>1699</v>
      </c>
      <c r="E11379" s="277" t="s">
        <v>1273</v>
      </c>
      <c r="F11379" s="279" t="s">
        <v>881</v>
      </c>
    </row>
    <row r="11380" spans="1:6" x14ac:dyDescent="0.3">
      <c r="A11380" s="264" t="str">
        <f t="shared" si="177"/>
        <v>UticaMS</v>
      </c>
      <c r="B11380" s="269">
        <v>39175</v>
      </c>
      <c r="C11380" s="270" t="s">
        <v>5716</v>
      </c>
      <c r="D11380" s="270" t="s">
        <v>1699</v>
      </c>
      <c r="E11380" s="277" t="s">
        <v>1273</v>
      </c>
      <c r="F11380" s="279" t="s">
        <v>881</v>
      </c>
    </row>
    <row r="11381" spans="1:6" x14ac:dyDescent="0.3">
      <c r="A11381" s="264" t="str">
        <f t="shared" si="177"/>
        <v>HeidelbergMS</v>
      </c>
      <c r="B11381" s="269">
        <v>39439</v>
      </c>
      <c r="C11381" s="270" t="s">
        <v>7500</v>
      </c>
      <c r="D11381" s="270" t="s">
        <v>1699</v>
      </c>
      <c r="E11381" s="277" t="s">
        <v>1713</v>
      </c>
      <c r="F11381" s="279" t="s">
        <v>881</v>
      </c>
    </row>
    <row r="11382" spans="1:6" x14ac:dyDescent="0.3">
      <c r="A11382" s="264" t="str">
        <f t="shared" si="177"/>
        <v>EdwardsMS</v>
      </c>
      <c r="B11382" s="269">
        <v>39066</v>
      </c>
      <c r="C11382" s="270" t="s">
        <v>1065</v>
      </c>
      <c r="D11382" s="270" t="s">
        <v>1699</v>
      </c>
      <c r="E11382" s="277" t="s">
        <v>1273</v>
      </c>
      <c r="F11382" s="279" t="s">
        <v>881</v>
      </c>
    </row>
    <row r="11383" spans="1:6" x14ac:dyDescent="0.3">
      <c r="A11383" s="264" t="str">
        <f t="shared" si="177"/>
        <v>RobinsonvilleMS</v>
      </c>
      <c r="B11383" s="269">
        <v>38664</v>
      </c>
      <c r="C11383" s="270" t="s">
        <v>7501</v>
      </c>
      <c r="D11383" s="270" t="s">
        <v>1699</v>
      </c>
      <c r="E11383" s="277" t="s">
        <v>980</v>
      </c>
      <c r="F11383" s="279" t="s">
        <v>881</v>
      </c>
    </row>
    <row r="11384" spans="1:6" x14ac:dyDescent="0.3">
      <c r="A11384" s="264" t="str">
        <f t="shared" si="177"/>
        <v>MoorevilleMS</v>
      </c>
      <c r="B11384" s="269">
        <v>38857</v>
      </c>
      <c r="C11384" s="270" t="s">
        <v>7502</v>
      </c>
      <c r="D11384" s="270" t="s">
        <v>1699</v>
      </c>
      <c r="E11384" s="277" t="s">
        <v>1720</v>
      </c>
      <c r="F11384" s="279" t="s">
        <v>881</v>
      </c>
    </row>
    <row r="11385" spans="1:6" x14ac:dyDescent="0.3">
      <c r="A11385" s="264" t="str">
        <f t="shared" si="177"/>
        <v>ShubutaMS</v>
      </c>
      <c r="B11385" s="269">
        <v>39360</v>
      </c>
      <c r="C11385" s="270" t="s">
        <v>7503</v>
      </c>
      <c r="D11385" s="270" t="s">
        <v>1699</v>
      </c>
      <c r="E11385" s="277" t="s">
        <v>1716</v>
      </c>
      <c r="F11385" s="279" t="s">
        <v>881</v>
      </c>
    </row>
    <row r="11386" spans="1:6" x14ac:dyDescent="0.3">
      <c r="A11386" s="264" t="str">
        <f t="shared" si="177"/>
        <v>MoselleMS</v>
      </c>
      <c r="B11386" s="269">
        <v>39459</v>
      </c>
      <c r="C11386" s="270" t="s">
        <v>7504</v>
      </c>
      <c r="D11386" s="270" t="s">
        <v>1699</v>
      </c>
      <c r="E11386" s="277" t="s">
        <v>1713</v>
      </c>
      <c r="F11386" s="279" t="s">
        <v>881</v>
      </c>
    </row>
    <row r="11387" spans="1:6" x14ac:dyDescent="0.3">
      <c r="A11387" s="264" t="str">
        <f t="shared" si="177"/>
        <v>Snow Lake ShoresMS</v>
      </c>
      <c r="B11387" s="269">
        <v>38603</v>
      </c>
      <c r="C11387" s="270" t="s">
        <v>7505</v>
      </c>
      <c r="D11387" s="270" t="s">
        <v>1699</v>
      </c>
      <c r="E11387" s="277" t="s">
        <v>980</v>
      </c>
      <c r="F11387" s="279" t="s">
        <v>881</v>
      </c>
    </row>
    <row r="11388" spans="1:6" x14ac:dyDescent="0.3">
      <c r="A11388" s="264" t="str">
        <f t="shared" si="177"/>
        <v>GlosterMS</v>
      </c>
      <c r="B11388" s="269">
        <v>39638</v>
      </c>
      <c r="C11388" s="270" t="s">
        <v>5992</v>
      </c>
      <c r="D11388" s="270" t="s">
        <v>1699</v>
      </c>
      <c r="E11388" s="277" t="s">
        <v>1714</v>
      </c>
      <c r="F11388" s="279" t="s">
        <v>881</v>
      </c>
    </row>
    <row r="11389" spans="1:6" x14ac:dyDescent="0.3">
      <c r="A11389" s="264" t="str">
        <f t="shared" si="177"/>
        <v>HolcombMS</v>
      </c>
      <c r="B11389" s="269">
        <v>38917</v>
      </c>
      <c r="C11389" s="270" t="s">
        <v>5593</v>
      </c>
      <c r="D11389" s="270" t="s">
        <v>1699</v>
      </c>
      <c r="E11389" s="277" t="s">
        <v>1708</v>
      </c>
      <c r="F11389" s="279" t="s">
        <v>881</v>
      </c>
    </row>
    <row r="11390" spans="1:6" x14ac:dyDescent="0.3">
      <c r="A11390" s="264" t="str">
        <f t="shared" si="177"/>
        <v>GoldenMS</v>
      </c>
      <c r="B11390" s="269">
        <v>38847</v>
      </c>
      <c r="C11390" s="270" t="s">
        <v>3271</v>
      </c>
      <c r="D11390" s="270" t="s">
        <v>1699</v>
      </c>
      <c r="E11390" s="277" t="s">
        <v>1720</v>
      </c>
      <c r="F11390" s="279" t="s">
        <v>881</v>
      </c>
    </row>
    <row r="11391" spans="1:6" x14ac:dyDescent="0.3">
      <c r="A11391" s="264" t="str">
        <f t="shared" si="177"/>
        <v>BoltonMS</v>
      </c>
      <c r="B11391" s="269">
        <v>39041</v>
      </c>
      <c r="C11391" s="270" t="s">
        <v>3514</v>
      </c>
      <c r="D11391" s="270" t="s">
        <v>1699</v>
      </c>
      <c r="E11391" s="277" t="s">
        <v>1273</v>
      </c>
      <c r="F11391" s="279" t="s">
        <v>881</v>
      </c>
    </row>
    <row r="11392" spans="1:6" x14ac:dyDescent="0.3">
      <c r="A11392" s="264" t="str">
        <f t="shared" si="177"/>
        <v>LauderdaleMS</v>
      </c>
      <c r="B11392" s="269">
        <v>39335</v>
      </c>
      <c r="C11392" s="270" t="s">
        <v>7506</v>
      </c>
      <c r="D11392" s="270" t="s">
        <v>1699</v>
      </c>
      <c r="E11392" s="277" t="s">
        <v>1716</v>
      </c>
      <c r="F11392" s="279" t="s">
        <v>881</v>
      </c>
    </row>
    <row r="11393" spans="1:6" x14ac:dyDescent="0.3">
      <c r="A11393" s="264" t="str">
        <f t="shared" si="177"/>
        <v>EcruMS</v>
      </c>
      <c r="B11393" s="269">
        <v>38841</v>
      </c>
      <c r="C11393" s="270" t="s">
        <v>7507</v>
      </c>
      <c r="D11393" s="270" t="s">
        <v>1699</v>
      </c>
      <c r="E11393" s="277" t="s">
        <v>1720</v>
      </c>
      <c r="F11393" s="279" t="s">
        <v>881</v>
      </c>
    </row>
    <row r="11394" spans="1:6" x14ac:dyDescent="0.3">
      <c r="A11394" s="264" t="str">
        <f t="shared" si="177"/>
        <v>BraxtonMS</v>
      </c>
      <c r="B11394" s="269">
        <v>39044</v>
      </c>
      <c r="C11394" s="270" t="s">
        <v>7508</v>
      </c>
      <c r="D11394" s="270" t="s">
        <v>1699</v>
      </c>
      <c r="E11394" s="277" t="s">
        <v>1273</v>
      </c>
      <c r="F11394" s="279" t="s">
        <v>881</v>
      </c>
    </row>
    <row r="11395" spans="1:6" x14ac:dyDescent="0.3">
      <c r="A11395" s="264" t="str">
        <f t="shared" si="177"/>
        <v>BentoniaMS</v>
      </c>
      <c r="B11395" s="269">
        <v>39040</v>
      </c>
      <c r="C11395" s="270" t="s">
        <v>7509</v>
      </c>
      <c r="D11395" s="270" t="s">
        <v>1699</v>
      </c>
      <c r="E11395" s="277" t="s">
        <v>1273</v>
      </c>
      <c r="F11395" s="279" t="s">
        <v>881</v>
      </c>
    </row>
    <row r="11396" spans="1:6" x14ac:dyDescent="0.3">
      <c r="A11396" s="264" t="str">
        <f t="shared" ref="A11396:A11459" si="178">CONCATENATE(C11396,D11396)</f>
        <v>LouinMS</v>
      </c>
      <c r="B11396" s="269">
        <v>39338</v>
      </c>
      <c r="C11396" s="270" t="s">
        <v>7510</v>
      </c>
      <c r="D11396" s="270" t="s">
        <v>1699</v>
      </c>
      <c r="E11396" s="277" t="s">
        <v>1713</v>
      </c>
      <c r="F11396" s="279" t="s">
        <v>881</v>
      </c>
    </row>
    <row r="11397" spans="1:6" x14ac:dyDescent="0.3">
      <c r="A11397" s="264" t="str">
        <f t="shared" si="178"/>
        <v>PlantersvilleMS</v>
      </c>
      <c r="B11397" s="269">
        <v>38862</v>
      </c>
      <c r="C11397" s="270" t="s">
        <v>1591</v>
      </c>
      <c r="D11397" s="270" t="s">
        <v>1699</v>
      </c>
      <c r="E11397" s="277" t="s">
        <v>1720</v>
      </c>
      <c r="F11397" s="279" t="s">
        <v>881</v>
      </c>
    </row>
    <row r="11398" spans="1:6" x14ac:dyDescent="0.3">
      <c r="A11398" s="264" t="str">
        <f t="shared" si="178"/>
        <v>EnterpriseMS</v>
      </c>
      <c r="B11398" s="269">
        <v>39330</v>
      </c>
      <c r="C11398" s="270" t="s">
        <v>931</v>
      </c>
      <c r="D11398" s="270" t="s">
        <v>1699</v>
      </c>
      <c r="E11398" s="277" t="s">
        <v>1716</v>
      </c>
      <c r="F11398" s="279" t="s">
        <v>881</v>
      </c>
    </row>
    <row r="11399" spans="1:6" x14ac:dyDescent="0.3">
      <c r="A11399" s="264" t="str">
        <f t="shared" si="178"/>
        <v>SosoMS</v>
      </c>
      <c r="B11399" s="269">
        <v>39480</v>
      </c>
      <c r="C11399" s="270" t="s">
        <v>7511</v>
      </c>
      <c r="D11399" s="270" t="s">
        <v>1699</v>
      </c>
      <c r="E11399" s="277" t="s">
        <v>1713</v>
      </c>
      <c r="F11399" s="279" t="s">
        <v>881</v>
      </c>
    </row>
    <row r="11400" spans="1:6" x14ac:dyDescent="0.3">
      <c r="A11400" s="264" t="str">
        <f t="shared" si="178"/>
        <v>ToomsubaMS</v>
      </c>
      <c r="B11400" s="269">
        <v>39364</v>
      </c>
      <c r="C11400" s="270" t="s">
        <v>7512</v>
      </c>
      <c r="D11400" s="270" t="s">
        <v>1699</v>
      </c>
      <c r="E11400" s="277" t="s">
        <v>1716</v>
      </c>
      <c r="F11400" s="279" t="s">
        <v>881</v>
      </c>
    </row>
    <row r="11401" spans="1:6" x14ac:dyDescent="0.3">
      <c r="A11401" s="264" t="str">
        <f t="shared" si="178"/>
        <v>Potts CampMS</v>
      </c>
      <c r="B11401" s="269">
        <v>38659</v>
      </c>
      <c r="C11401" s="270" t="s">
        <v>7513</v>
      </c>
      <c r="D11401" s="270" t="s">
        <v>1699</v>
      </c>
      <c r="E11401" s="277" t="s">
        <v>980</v>
      </c>
      <c r="F11401" s="279" t="s">
        <v>881</v>
      </c>
    </row>
    <row r="11402" spans="1:6" x14ac:dyDescent="0.3">
      <c r="A11402" s="264" t="str">
        <f t="shared" si="178"/>
        <v>RulevilleMS</v>
      </c>
      <c r="B11402" s="269">
        <v>38771</v>
      </c>
      <c r="C11402" s="270" t="s">
        <v>7514</v>
      </c>
      <c r="D11402" s="270" t="s">
        <v>1699</v>
      </c>
      <c r="E11402" s="277" t="s">
        <v>1712</v>
      </c>
      <c r="F11402" s="279" t="s">
        <v>881</v>
      </c>
    </row>
    <row r="11403" spans="1:6" x14ac:dyDescent="0.3">
      <c r="A11403" s="264" t="str">
        <f t="shared" si="178"/>
        <v>DrewMS</v>
      </c>
      <c r="B11403" s="269">
        <v>38737</v>
      </c>
      <c r="C11403" s="270" t="s">
        <v>7515</v>
      </c>
      <c r="D11403" s="270" t="s">
        <v>1699</v>
      </c>
      <c r="E11403" s="277" t="s">
        <v>1712</v>
      </c>
      <c r="F11403" s="279" t="s">
        <v>881</v>
      </c>
    </row>
    <row r="11404" spans="1:6" x14ac:dyDescent="0.3">
      <c r="A11404" s="264" t="str">
        <f t="shared" si="178"/>
        <v>SteensMS</v>
      </c>
      <c r="B11404" s="269">
        <v>39766</v>
      </c>
      <c r="C11404" s="270" t="s">
        <v>7516</v>
      </c>
      <c r="D11404" s="270" t="s">
        <v>1699</v>
      </c>
      <c r="E11404" s="277" t="s">
        <v>922</v>
      </c>
      <c r="F11404" s="279" t="s">
        <v>881</v>
      </c>
    </row>
    <row r="11405" spans="1:6" x14ac:dyDescent="0.3">
      <c r="A11405" s="264" t="str">
        <f t="shared" si="178"/>
        <v>OsykaMS</v>
      </c>
      <c r="B11405" s="269">
        <v>39657</v>
      </c>
      <c r="C11405" s="270" t="s">
        <v>7517</v>
      </c>
      <c r="D11405" s="270" t="s">
        <v>1699</v>
      </c>
      <c r="E11405" s="277" t="s">
        <v>1714</v>
      </c>
      <c r="F11405" s="279" t="s">
        <v>881</v>
      </c>
    </row>
    <row r="11406" spans="1:6" x14ac:dyDescent="0.3">
      <c r="A11406" s="264" t="str">
        <f t="shared" si="178"/>
        <v>VaidenMS</v>
      </c>
      <c r="B11406" s="269">
        <v>39176</v>
      </c>
      <c r="C11406" s="270" t="s">
        <v>7518</v>
      </c>
      <c r="D11406" s="270" t="s">
        <v>1699</v>
      </c>
      <c r="E11406" s="277" t="s">
        <v>1707</v>
      </c>
      <c r="F11406" s="279" t="s">
        <v>881</v>
      </c>
    </row>
    <row r="11407" spans="1:6" x14ac:dyDescent="0.3">
      <c r="A11407" s="264" t="str">
        <f t="shared" si="178"/>
        <v>ShawMS</v>
      </c>
      <c r="B11407" s="269">
        <v>38773</v>
      </c>
      <c r="C11407" s="270" t="s">
        <v>7519</v>
      </c>
      <c r="D11407" s="270" t="s">
        <v>1699</v>
      </c>
      <c r="E11407" s="277" t="s">
        <v>1414</v>
      </c>
      <c r="F11407" s="279" t="s">
        <v>881</v>
      </c>
    </row>
    <row r="11408" spans="1:6" x14ac:dyDescent="0.3">
      <c r="A11408" s="264" t="str">
        <f t="shared" si="178"/>
        <v>BeaumontMS</v>
      </c>
      <c r="B11408" s="269">
        <v>39423</v>
      </c>
      <c r="C11408" s="270" t="s">
        <v>2533</v>
      </c>
      <c r="D11408" s="270" t="s">
        <v>1699</v>
      </c>
      <c r="E11408" s="277" t="s">
        <v>1711</v>
      </c>
      <c r="F11408" s="279" t="s">
        <v>881</v>
      </c>
    </row>
    <row r="11409" spans="1:6" x14ac:dyDescent="0.3">
      <c r="A11409" s="264" t="str">
        <f t="shared" si="178"/>
        <v>LamarMS</v>
      </c>
      <c r="B11409" s="269">
        <v>38642</v>
      </c>
      <c r="C11409" s="270" t="s">
        <v>7520</v>
      </c>
      <c r="D11409" s="270" t="s">
        <v>1699</v>
      </c>
      <c r="E11409" s="277" t="s">
        <v>980</v>
      </c>
      <c r="F11409" s="279" t="s">
        <v>881</v>
      </c>
    </row>
    <row r="11410" spans="1:6" x14ac:dyDescent="0.3">
      <c r="A11410" s="264" t="str">
        <f t="shared" si="178"/>
        <v>BentonMS</v>
      </c>
      <c r="B11410" s="269">
        <v>39039</v>
      </c>
      <c r="C11410" s="270" t="s">
        <v>1719</v>
      </c>
      <c r="D11410" s="270" t="s">
        <v>1699</v>
      </c>
      <c r="E11410" s="277" t="s">
        <v>1273</v>
      </c>
      <c r="F11410" s="279" t="s">
        <v>881</v>
      </c>
    </row>
    <row r="11411" spans="1:6" x14ac:dyDescent="0.3">
      <c r="A11411" s="264" t="str">
        <f t="shared" si="178"/>
        <v>AbbevilleMS</v>
      </c>
      <c r="B11411" s="269">
        <v>38601</v>
      </c>
      <c r="C11411" s="270" t="s">
        <v>1276</v>
      </c>
      <c r="D11411" s="270" t="s">
        <v>1699</v>
      </c>
      <c r="E11411" s="277" t="s">
        <v>1046</v>
      </c>
      <c r="F11411" s="279" t="s">
        <v>881</v>
      </c>
    </row>
    <row r="11412" spans="1:6" x14ac:dyDescent="0.3">
      <c r="A11412" s="264" t="str">
        <f t="shared" si="178"/>
        <v>Hickory FlatMS</v>
      </c>
      <c r="B11412" s="269">
        <v>38633</v>
      </c>
      <c r="C11412" s="270" t="s">
        <v>7521</v>
      </c>
      <c r="D11412" s="270" t="s">
        <v>1699</v>
      </c>
      <c r="E11412" s="277" t="s">
        <v>980</v>
      </c>
      <c r="F11412" s="279" t="s">
        <v>881</v>
      </c>
    </row>
    <row r="11413" spans="1:6" x14ac:dyDescent="0.3">
      <c r="A11413" s="264" t="str">
        <f t="shared" si="178"/>
        <v>SarahMS</v>
      </c>
      <c r="B11413" s="269">
        <v>38665</v>
      </c>
      <c r="C11413" s="270" t="s">
        <v>7522</v>
      </c>
      <c r="D11413" s="270" t="s">
        <v>1699</v>
      </c>
      <c r="E11413" s="277" t="s">
        <v>980</v>
      </c>
      <c r="F11413" s="279" t="s">
        <v>881</v>
      </c>
    </row>
    <row r="11414" spans="1:6" x14ac:dyDescent="0.3">
      <c r="A11414" s="264" t="str">
        <f t="shared" si="178"/>
        <v>OvettMS</v>
      </c>
      <c r="B11414" s="269">
        <v>39464</v>
      </c>
      <c r="C11414" s="270" t="s">
        <v>7523</v>
      </c>
      <c r="D11414" s="270" t="s">
        <v>1699</v>
      </c>
      <c r="E11414" s="277" t="s">
        <v>1713</v>
      </c>
      <c r="F11414" s="279" t="s">
        <v>881</v>
      </c>
    </row>
    <row r="11415" spans="1:6" x14ac:dyDescent="0.3">
      <c r="A11415" s="264" t="str">
        <f t="shared" si="178"/>
        <v>GlenMS</v>
      </c>
      <c r="B11415" s="269">
        <v>38846</v>
      </c>
      <c r="C11415" s="270" t="s">
        <v>7524</v>
      </c>
      <c r="D11415" s="270" t="s">
        <v>1699</v>
      </c>
      <c r="E11415" s="277" t="s">
        <v>1704</v>
      </c>
      <c r="F11415" s="279" t="s">
        <v>881</v>
      </c>
    </row>
    <row r="11416" spans="1:6" x14ac:dyDescent="0.3">
      <c r="A11416" s="264" t="str">
        <f t="shared" si="178"/>
        <v>SturgisMS</v>
      </c>
      <c r="B11416" s="269">
        <v>39769</v>
      </c>
      <c r="C11416" s="270" t="s">
        <v>1623</v>
      </c>
      <c r="D11416" s="270" t="s">
        <v>1699</v>
      </c>
      <c r="E11416" s="277" t="s">
        <v>1718</v>
      </c>
      <c r="F11416" s="279" t="s">
        <v>881</v>
      </c>
    </row>
    <row r="11417" spans="1:6" x14ac:dyDescent="0.3">
      <c r="A11417" s="264" t="str">
        <f t="shared" si="178"/>
        <v>PrairieMS</v>
      </c>
      <c r="B11417" s="269">
        <v>39756</v>
      </c>
      <c r="C11417" s="270" t="s">
        <v>7525</v>
      </c>
      <c r="D11417" s="270" t="s">
        <v>1699</v>
      </c>
      <c r="E11417" s="277" t="s">
        <v>1722</v>
      </c>
      <c r="F11417" s="279" t="s">
        <v>881</v>
      </c>
    </row>
    <row r="11418" spans="1:6" x14ac:dyDescent="0.3">
      <c r="A11418" s="264" t="str">
        <f t="shared" si="178"/>
        <v>MarionMS</v>
      </c>
      <c r="B11418" s="269">
        <v>39342</v>
      </c>
      <c r="C11418" s="270" t="s">
        <v>1379</v>
      </c>
      <c r="D11418" s="270" t="s">
        <v>1699</v>
      </c>
      <c r="E11418" s="277" t="s">
        <v>1716</v>
      </c>
      <c r="F11418" s="279" t="s">
        <v>881</v>
      </c>
    </row>
    <row r="11419" spans="1:6" x14ac:dyDescent="0.3">
      <c r="A11419" s="264" t="str">
        <f t="shared" si="178"/>
        <v>ShelbyMS</v>
      </c>
      <c r="B11419" s="269">
        <v>38774</v>
      </c>
      <c r="C11419" s="270" t="s">
        <v>1418</v>
      </c>
      <c r="D11419" s="270" t="s">
        <v>1699</v>
      </c>
      <c r="E11419" s="277" t="s">
        <v>1414</v>
      </c>
      <c r="F11419" s="279" t="s">
        <v>881</v>
      </c>
    </row>
    <row r="11420" spans="1:6" x14ac:dyDescent="0.3">
      <c r="A11420" s="264" t="str">
        <f t="shared" si="178"/>
        <v>BrooklynMS</v>
      </c>
      <c r="B11420" s="269">
        <v>39425</v>
      </c>
      <c r="C11420" s="270" t="s">
        <v>3496</v>
      </c>
      <c r="D11420" s="270" t="s">
        <v>1699</v>
      </c>
      <c r="E11420" s="277" t="s">
        <v>1711</v>
      </c>
      <c r="F11420" s="279" t="s">
        <v>881</v>
      </c>
    </row>
    <row r="11421" spans="1:6" x14ac:dyDescent="0.3">
      <c r="A11421" s="264" t="str">
        <f t="shared" si="178"/>
        <v>WallsMS</v>
      </c>
      <c r="B11421" s="269">
        <v>38641</v>
      </c>
      <c r="C11421" s="270" t="s">
        <v>7526</v>
      </c>
      <c r="D11421" s="270" t="s">
        <v>1699</v>
      </c>
      <c r="E11421" s="277" t="s">
        <v>980</v>
      </c>
      <c r="F11421" s="279" t="s">
        <v>881</v>
      </c>
    </row>
    <row r="11422" spans="1:6" x14ac:dyDescent="0.3">
      <c r="A11422" s="264" t="str">
        <f t="shared" si="178"/>
        <v>ThaxtonMS</v>
      </c>
      <c r="B11422" s="269">
        <v>38871</v>
      </c>
      <c r="C11422" s="270" t="s">
        <v>7527</v>
      </c>
      <c r="D11422" s="270" t="s">
        <v>1699</v>
      </c>
      <c r="E11422" s="277" t="s">
        <v>1720</v>
      </c>
      <c r="F11422" s="279" t="s">
        <v>881</v>
      </c>
    </row>
    <row r="11423" spans="1:6" x14ac:dyDescent="0.3">
      <c r="A11423" s="264" t="str">
        <f t="shared" si="178"/>
        <v>MoorheadMS</v>
      </c>
      <c r="B11423" s="269">
        <v>38761</v>
      </c>
      <c r="C11423" s="270" t="s">
        <v>6887</v>
      </c>
      <c r="D11423" s="270" t="s">
        <v>1699</v>
      </c>
      <c r="E11423" s="277" t="s">
        <v>1712</v>
      </c>
      <c r="F11423" s="279" t="s">
        <v>881</v>
      </c>
    </row>
    <row r="11424" spans="1:6" x14ac:dyDescent="0.3">
      <c r="A11424" s="264" t="str">
        <f t="shared" si="178"/>
        <v>VeronaMS</v>
      </c>
      <c r="B11424" s="269">
        <v>38879</v>
      </c>
      <c r="C11424" s="270" t="s">
        <v>5155</v>
      </c>
      <c r="D11424" s="270" t="s">
        <v>1699</v>
      </c>
      <c r="E11424" s="277" t="s">
        <v>1720</v>
      </c>
      <c r="F11424" s="279" t="s">
        <v>881</v>
      </c>
    </row>
    <row r="11425" spans="1:6" x14ac:dyDescent="0.3">
      <c r="A11425" s="264" t="str">
        <f t="shared" si="178"/>
        <v>PrestonMS</v>
      </c>
      <c r="B11425" s="269">
        <v>39354</v>
      </c>
      <c r="C11425" s="270" t="s">
        <v>3518</v>
      </c>
      <c r="D11425" s="270" t="s">
        <v>1699</v>
      </c>
      <c r="E11425" s="277" t="s">
        <v>1716</v>
      </c>
      <c r="F11425" s="279" t="s">
        <v>881</v>
      </c>
    </row>
    <row r="11426" spans="1:6" x14ac:dyDescent="0.3">
      <c r="A11426" s="264" t="str">
        <f t="shared" si="178"/>
        <v>StringerMS</v>
      </c>
      <c r="B11426" s="269">
        <v>39481</v>
      </c>
      <c r="C11426" s="270" t="s">
        <v>7528</v>
      </c>
      <c r="D11426" s="270" t="s">
        <v>1699</v>
      </c>
      <c r="E11426" s="277" t="s">
        <v>1713</v>
      </c>
      <c r="F11426" s="279" t="s">
        <v>881</v>
      </c>
    </row>
    <row r="11427" spans="1:6" x14ac:dyDescent="0.3">
      <c r="A11427" s="264" t="str">
        <f t="shared" si="178"/>
        <v>BoyleMS</v>
      </c>
      <c r="B11427" s="269">
        <v>38730</v>
      </c>
      <c r="C11427" s="270" t="s">
        <v>7529</v>
      </c>
      <c r="D11427" s="270" t="s">
        <v>1699</v>
      </c>
      <c r="E11427" s="277" t="s">
        <v>1414</v>
      </c>
      <c r="F11427" s="279" t="s">
        <v>881</v>
      </c>
    </row>
    <row r="11428" spans="1:6" x14ac:dyDescent="0.3">
      <c r="A11428" s="264" t="str">
        <f t="shared" si="178"/>
        <v>Red BanksMS</v>
      </c>
      <c r="B11428" s="269">
        <v>38661</v>
      </c>
      <c r="C11428" s="270" t="s">
        <v>7530</v>
      </c>
      <c r="D11428" s="270" t="s">
        <v>1699</v>
      </c>
      <c r="E11428" s="277" t="s">
        <v>980</v>
      </c>
      <c r="F11428" s="279" t="s">
        <v>881</v>
      </c>
    </row>
    <row r="11429" spans="1:6" x14ac:dyDescent="0.3">
      <c r="A11429" s="264" t="str">
        <f t="shared" si="178"/>
        <v>CrawfordMS</v>
      </c>
      <c r="B11429" s="269">
        <v>39743</v>
      </c>
      <c r="C11429" s="270" t="s">
        <v>4142</v>
      </c>
      <c r="D11429" s="270" t="s">
        <v>1699</v>
      </c>
      <c r="E11429" s="277" t="s">
        <v>922</v>
      </c>
      <c r="F11429" s="279" t="s">
        <v>881</v>
      </c>
    </row>
    <row r="11430" spans="1:6" x14ac:dyDescent="0.3">
      <c r="A11430" s="264" t="str">
        <f t="shared" si="178"/>
        <v>HermanvilleMS</v>
      </c>
      <c r="B11430" s="269">
        <v>39086</v>
      </c>
      <c r="C11430" s="270" t="s">
        <v>7531</v>
      </c>
      <c r="D11430" s="270" t="s">
        <v>1699</v>
      </c>
      <c r="E11430" s="277" t="s">
        <v>1721</v>
      </c>
      <c r="F11430" s="279" t="s">
        <v>881</v>
      </c>
    </row>
    <row r="11431" spans="1:6" x14ac:dyDescent="0.3">
      <c r="A11431" s="264" t="str">
        <f t="shared" si="178"/>
        <v>BaileyMS</v>
      </c>
      <c r="B11431" s="269">
        <v>39320</v>
      </c>
      <c r="C11431" s="270" t="s">
        <v>3309</v>
      </c>
      <c r="D11431" s="270" t="s">
        <v>1699</v>
      </c>
      <c r="E11431" s="277" t="s">
        <v>1716</v>
      </c>
      <c r="F11431" s="279" t="s">
        <v>881</v>
      </c>
    </row>
    <row r="11432" spans="1:6" x14ac:dyDescent="0.3">
      <c r="A11432" s="264" t="str">
        <f t="shared" si="178"/>
        <v>LyonMS</v>
      </c>
      <c r="B11432" s="269">
        <v>38645</v>
      </c>
      <c r="C11432" s="270" t="s">
        <v>7532</v>
      </c>
      <c r="D11432" s="270" t="s">
        <v>1699</v>
      </c>
      <c r="E11432" s="277" t="s">
        <v>1703</v>
      </c>
      <c r="F11432" s="279" t="s">
        <v>881</v>
      </c>
    </row>
    <row r="11433" spans="1:6" x14ac:dyDescent="0.3">
      <c r="A11433" s="264" t="str">
        <f t="shared" si="178"/>
        <v>PachutaMS</v>
      </c>
      <c r="B11433" s="269">
        <v>39347</v>
      </c>
      <c r="C11433" s="270" t="s">
        <v>7533</v>
      </c>
      <c r="D11433" s="270" t="s">
        <v>1699</v>
      </c>
      <c r="E11433" s="277" t="s">
        <v>1713</v>
      </c>
      <c r="F11433" s="279" t="s">
        <v>881</v>
      </c>
    </row>
    <row r="11434" spans="1:6" x14ac:dyDescent="0.3">
      <c r="A11434" s="264" t="str">
        <f t="shared" si="178"/>
        <v>PinolaMS</v>
      </c>
      <c r="B11434" s="269">
        <v>39149</v>
      </c>
      <c r="C11434" s="270" t="s">
        <v>7534</v>
      </c>
      <c r="D11434" s="270" t="s">
        <v>1699</v>
      </c>
      <c r="E11434" s="277" t="s">
        <v>1273</v>
      </c>
      <c r="F11434" s="279" t="s">
        <v>881</v>
      </c>
    </row>
    <row r="11435" spans="1:6" x14ac:dyDescent="0.3">
      <c r="A11435" s="264" t="str">
        <f t="shared" si="178"/>
        <v>Gore SpringsMS</v>
      </c>
      <c r="B11435" s="269">
        <v>38929</v>
      </c>
      <c r="C11435" s="270" t="s">
        <v>7535</v>
      </c>
      <c r="D11435" s="270" t="s">
        <v>1699</v>
      </c>
      <c r="E11435" s="277" t="s">
        <v>1708</v>
      </c>
      <c r="F11435" s="279" t="s">
        <v>881</v>
      </c>
    </row>
    <row r="11436" spans="1:6" x14ac:dyDescent="0.3">
      <c r="A11436" s="264" t="str">
        <f t="shared" si="178"/>
        <v>CedarbluffMS</v>
      </c>
      <c r="B11436" s="269">
        <v>39741</v>
      </c>
      <c r="C11436" s="270" t="s">
        <v>7536</v>
      </c>
      <c r="D11436" s="270" t="s">
        <v>1699</v>
      </c>
      <c r="E11436" s="277" t="s">
        <v>1722</v>
      </c>
      <c r="F11436" s="279" t="s">
        <v>881</v>
      </c>
    </row>
    <row r="11437" spans="1:6" x14ac:dyDescent="0.3">
      <c r="A11437" s="264" t="str">
        <f t="shared" si="178"/>
        <v>RuthMS</v>
      </c>
      <c r="B11437" s="269">
        <v>39662</v>
      </c>
      <c r="C11437" s="270" t="s">
        <v>7537</v>
      </c>
      <c r="D11437" s="270" t="s">
        <v>1699</v>
      </c>
      <c r="E11437" s="277" t="s">
        <v>1701</v>
      </c>
      <c r="F11437" s="279" t="s">
        <v>881</v>
      </c>
    </row>
    <row r="11438" spans="1:6" x14ac:dyDescent="0.3">
      <c r="A11438" s="264" t="str">
        <f t="shared" si="178"/>
        <v>InvernessMS</v>
      </c>
      <c r="B11438" s="269">
        <v>38753</v>
      </c>
      <c r="C11438" s="270" t="s">
        <v>3103</v>
      </c>
      <c r="D11438" s="270" t="s">
        <v>1699</v>
      </c>
      <c r="E11438" s="277" t="s">
        <v>1712</v>
      </c>
      <c r="F11438" s="279" t="s">
        <v>881</v>
      </c>
    </row>
    <row r="11439" spans="1:6" x14ac:dyDescent="0.3">
      <c r="A11439" s="264" t="str">
        <f t="shared" si="178"/>
        <v>VossburgMS</v>
      </c>
      <c r="B11439" s="269">
        <v>39366</v>
      </c>
      <c r="C11439" s="270" t="s">
        <v>7538</v>
      </c>
      <c r="D11439" s="270" t="s">
        <v>1699</v>
      </c>
      <c r="E11439" s="277" t="s">
        <v>1716</v>
      </c>
      <c r="F11439" s="279" t="s">
        <v>881</v>
      </c>
    </row>
    <row r="11440" spans="1:6" x14ac:dyDescent="0.3">
      <c r="A11440" s="264" t="str">
        <f t="shared" si="178"/>
        <v>TremontMS</v>
      </c>
      <c r="B11440" s="269">
        <v>38876</v>
      </c>
      <c r="C11440" s="270" t="s">
        <v>4893</v>
      </c>
      <c r="D11440" s="270" t="s">
        <v>1699</v>
      </c>
      <c r="E11440" s="277" t="s">
        <v>1720</v>
      </c>
      <c r="F11440" s="279" t="s">
        <v>881</v>
      </c>
    </row>
    <row r="11441" spans="1:6" x14ac:dyDescent="0.3">
      <c r="A11441" s="264" t="str">
        <f t="shared" si="178"/>
        <v>WaterfordMS</v>
      </c>
      <c r="B11441" s="269">
        <v>38685</v>
      </c>
      <c r="C11441" s="270" t="s">
        <v>2876</v>
      </c>
      <c r="D11441" s="270" t="s">
        <v>1699</v>
      </c>
      <c r="E11441" s="277" t="s">
        <v>980</v>
      </c>
      <c r="F11441" s="279" t="s">
        <v>881</v>
      </c>
    </row>
    <row r="11442" spans="1:6" x14ac:dyDescent="0.3">
      <c r="A11442" s="264" t="str">
        <f t="shared" si="178"/>
        <v>SidonMS</v>
      </c>
      <c r="B11442" s="269">
        <v>38954</v>
      </c>
      <c r="C11442" s="270" t="s">
        <v>7539</v>
      </c>
      <c r="D11442" s="270" t="s">
        <v>1699</v>
      </c>
      <c r="E11442" s="277" t="s">
        <v>1707</v>
      </c>
      <c r="F11442" s="279" t="s">
        <v>881</v>
      </c>
    </row>
    <row r="11443" spans="1:6" x14ac:dyDescent="0.3">
      <c r="A11443" s="264" t="str">
        <f t="shared" si="178"/>
        <v>PearlingtonMS</v>
      </c>
      <c r="B11443" s="269">
        <v>39572</v>
      </c>
      <c r="C11443" s="270" t="s">
        <v>7540</v>
      </c>
      <c r="D11443" s="270" t="s">
        <v>1699</v>
      </c>
      <c r="E11443" s="277" t="s">
        <v>1710</v>
      </c>
      <c r="F11443" s="279" t="s">
        <v>881</v>
      </c>
    </row>
    <row r="11444" spans="1:6" x14ac:dyDescent="0.3">
      <c r="A11444" s="264" t="str">
        <f t="shared" si="178"/>
        <v>SunflowerMS</v>
      </c>
      <c r="B11444" s="269">
        <v>38778</v>
      </c>
      <c r="C11444" s="270" t="s">
        <v>7541</v>
      </c>
      <c r="D11444" s="270" t="s">
        <v>1699</v>
      </c>
      <c r="E11444" s="277" t="s">
        <v>1712</v>
      </c>
      <c r="F11444" s="279" t="s">
        <v>881</v>
      </c>
    </row>
    <row r="11445" spans="1:6" x14ac:dyDescent="0.3">
      <c r="A11445" s="264" t="str">
        <f t="shared" si="178"/>
        <v>MerigoldMS</v>
      </c>
      <c r="B11445" s="269">
        <v>38759</v>
      </c>
      <c r="C11445" s="270" t="s">
        <v>7542</v>
      </c>
      <c r="D11445" s="270" t="s">
        <v>1699</v>
      </c>
      <c r="E11445" s="277" t="s">
        <v>1414</v>
      </c>
      <c r="F11445" s="279" t="s">
        <v>881</v>
      </c>
    </row>
    <row r="11446" spans="1:6" x14ac:dyDescent="0.3">
      <c r="A11446" s="264" t="str">
        <f t="shared" si="178"/>
        <v>TaylorMS</v>
      </c>
      <c r="B11446" s="269">
        <v>38673</v>
      </c>
      <c r="C11446" s="270" t="s">
        <v>1883</v>
      </c>
      <c r="D11446" s="270" t="s">
        <v>1699</v>
      </c>
      <c r="E11446" s="277" t="s">
        <v>1046</v>
      </c>
      <c r="F11446" s="279" t="s">
        <v>881</v>
      </c>
    </row>
    <row r="11447" spans="1:6" x14ac:dyDescent="0.3">
      <c r="A11447" s="264" t="str">
        <f t="shared" si="178"/>
        <v>HarrisvilleMS</v>
      </c>
      <c r="B11447" s="269">
        <v>39082</v>
      </c>
      <c r="C11447" s="270" t="s">
        <v>7543</v>
      </c>
      <c r="D11447" s="270" t="s">
        <v>1699</v>
      </c>
      <c r="E11447" s="277" t="s">
        <v>1273</v>
      </c>
      <c r="F11447" s="279" t="s">
        <v>881</v>
      </c>
    </row>
    <row r="11448" spans="1:6" x14ac:dyDescent="0.3">
      <c r="A11448" s="264" t="str">
        <f t="shared" si="178"/>
        <v>CamdenMS</v>
      </c>
      <c r="B11448" s="269">
        <v>39045</v>
      </c>
      <c r="C11448" s="270" t="s">
        <v>961</v>
      </c>
      <c r="D11448" s="270" t="s">
        <v>1699</v>
      </c>
      <c r="E11448" s="277" t="s">
        <v>1273</v>
      </c>
      <c r="F11448" s="279" t="s">
        <v>881</v>
      </c>
    </row>
    <row r="11449" spans="1:6" x14ac:dyDescent="0.3">
      <c r="A11449" s="264" t="str">
        <f t="shared" si="178"/>
        <v>New AugustaMS</v>
      </c>
      <c r="B11449" s="269">
        <v>39462</v>
      </c>
      <c r="C11449" s="270" t="s">
        <v>7544</v>
      </c>
      <c r="D11449" s="270" t="s">
        <v>1699</v>
      </c>
      <c r="E11449" s="277" t="s">
        <v>1711</v>
      </c>
      <c r="F11449" s="279" t="s">
        <v>881</v>
      </c>
    </row>
    <row r="11450" spans="1:6" x14ac:dyDescent="0.3">
      <c r="A11450" s="264" t="str">
        <f t="shared" si="178"/>
        <v>PhebaMS</v>
      </c>
      <c r="B11450" s="269">
        <v>39755</v>
      </c>
      <c r="C11450" s="270" t="s">
        <v>7545</v>
      </c>
      <c r="D11450" s="270" t="s">
        <v>1699</v>
      </c>
      <c r="E11450" s="277" t="s">
        <v>1722</v>
      </c>
      <c r="F11450" s="279" t="s">
        <v>881</v>
      </c>
    </row>
    <row r="11451" spans="1:6" x14ac:dyDescent="0.3">
      <c r="A11451" s="264" t="str">
        <f t="shared" si="178"/>
        <v>Michigan CityMS</v>
      </c>
      <c r="B11451" s="269">
        <v>38647</v>
      </c>
      <c r="C11451" s="270" t="s">
        <v>5275</v>
      </c>
      <c r="D11451" s="270" t="s">
        <v>1699</v>
      </c>
      <c r="E11451" s="277" t="s">
        <v>980</v>
      </c>
      <c r="F11451" s="279" t="s">
        <v>881</v>
      </c>
    </row>
    <row r="11452" spans="1:6" x14ac:dyDescent="0.3">
      <c r="A11452" s="264" t="str">
        <f t="shared" si="178"/>
        <v>DundeeMS</v>
      </c>
      <c r="B11452" s="269">
        <v>38626</v>
      </c>
      <c r="C11452" s="270" t="s">
        <v>3882</v>
      </c>
      <c r="D11452" s="270" t="s">
        <v>1699</v>
      </c>
      <c r="E11452" s="277" t="s">
        <v>980</v>
      </c>
      <c r="F11452" s="279" t="s">
        <v>881</v>
      </c>
    </row>
    <row r="11453" spans="1:6" x14ac:dyDescent="0.3">
      <c r="A11453" s="264" t="str">
        <f t="shared" si="178"/>
        <v>VaughanMS</v>
      </c>
      <c r="B11453" s="269">
        <v>39179</v>
      </c>
      <c r="C11453" s="270" t="s">
        <v>7546</v>
      </c>
      <c r="D11453" s="270" t="s">
        <v>1699</v>
      </c>
      <c r="E11453" s="277" t="s">
        <v>1273</v>
      </c>
      <c r="F11453" s="279" t="s">
        <v>881</v>
      </c>
    </row>
    <row r="11454" spans="1:6" x14ac:dyDescent="0.3">
      <c r="A11454" s="264" t="str">
        <f t="shared" si="178"/>
        <v>PattisonMS</v>
      </c>
      <c r="B11454" s="269">
        <v>39144</v>
      </c>
      <c r="C11454" s="270" t="s">
        <v>7547</v>
      </c>
      <c r="D11454" s="270" t="s">
        <v>1699</v>
      </c>
      <c r="E11454" s="277" t="s">
        <v>1721</v>
      </c>
      <c r="F11454" s="279" t="s">
        <v>881</v>
      </c>
    </row>
    <row r="11455" spans="1:6" x14ac:dyDescent="0.3">
      <c r="A11455" s="264" t="str">
        <f t="shared" si="178"/>
        <v>BenoitMS</v>
      </c>
      <c r="B11455" s="269">
        <v>38725</v>
      </c>
      <c r="C11455" s="270" t="s">
        <v>7548</v>
      </c>
      <c r="D11455" s="270" t="s">
        <v>1699</v>
      </c>
      <c r="E11455" s="277" t="s">
        <v>1414</v>
      </c>
      <c r="F11455" s="279" t="s">
        <v>881</v>
      </c>
    </row>
    <row r="11456" spans="1:6" x14ac:dyDescent="0.3">
      <c r="A11456" s="264" t="str">
        <f t="shared" si="178"/>
        <v>CoahomaMS</v>
      </c>
      <c r="B11456" s="269">
        <v>38617</v>
      </c>
      <c r="C11456" s="270" t="s">
        <v>7549</v>
      </c>
      <c r="D11456" s="270" t="s">
        <v>1699</v>
      </c>
      <c r="E11456" s="277" t="s">
        <v>1703</v>
      </c>
      <c r="F11456" s="279" t="s">
        <v>881</v>
      </c>
    </row>
    <row r="11457" spans="1:6" x14ac:dyDescent="0.3">
      <c r="A11457" s="264" t="str">
        <f t="shared" si="178"/>
        <v>Friars PointMS</v>
      </c>
      <c r="B11457" s="269">
        <v>38631</v>
      </c>
      <c r="C11457" s="270" t="s">
        <v>7550</v>
      </c>
      <c r="D11457" s="270" t="s">
        <v>1699</v>
      </c>
      <c r="E11457" s="277" t="s">
        <v>1703</v>
      </c>
      <c r="F11457" s="279" t="s">
        <v>881</v>
      </c>
    </row>
    <row r="11458" spans="1:6" x14ac:dyDescent="0.3">
      <c r="A11458" s="264" t="str">
        <f t="shared" si="178"/>
        <v>JacksonMS</v>
      </c>
      <c r="B11458" s="269">
        <v>39201</v>
      </c>
      <c r="C11458" s="270" t="s">
        <v>1273</v>
      </c>
      <c r="D11458" s="270" t="s">
        <v>1699</v>
      </c>
      <c r="E11458" s="277" t="s">
        <v>1273</v>
      </c>
      <c r="F11458" s="279" t="s">
        <v>881</v>
      </c>
    </row>
    <row r="11459" spans="1:6" x14ac:dyDescent="0.3">
      <c r="A11459" s="264" t="str">
        <f t="shared" si="178"/>
        <v>SandersvilleMS</v>
      </c>
      <c r="B11459" s="269">
        <v>39477</v>
      </c>
      <c r="C11459" s="270" t="s">
        <v>7551</v>
      </c>
      <c r="D11459" s="270" t="s">
        <v>1699</v>
      </c>
      <c r="E11459" s="277" t="s">
        <v>1713</v>
      </c>
      <c r="F11459" s="279" t="s">
        <v>881</v>
      </c>
    </row>
    <row r="11460" spans="1:6" x14ac:dyDescent="0.3">
      <c r="A11460" s="264" t="str">
        <f t="shared" ref="A11460:A11523" si="179">CONCATENATE(C11460,D11460)</f>
        <v>GeorgetownMS</v>
      </c>
      <c r="B11460" s="269">
        <v>39078</v>
      </c>
      <c r="C11460" s="270" t="s">
        <v>2162</v>
      </c>
      <c r="D11460" s="270" t="s">
        <v>1699</v>
      </c>
      <c r="E11460" s="277" t="s">
        <v>1273</v>
      </c>
      <c r="F11460" s="279" t="s">
        <v>881</v>
      </c>
    </row>
    <row r="11461" spans="1:6" x14ac:dyDescent="0.3">
      <c r="A11461" s="264" t="str">
        <f t="shared" si="179"/>
        <v>Rose HillMS</v>
      </c>
      <c r="B11461" s="269">
        <v>39356</v>
      </c>
      <c r="C11461" s="270" t="s">
        <v>4465</v>
      </c>
      <c r="D11461" s="270" t="s">
        <v>1699</v>
      </c>
      <c r="E11461" s="277" t="s">
        <v>1713</v>
      </c>
      <c r="F11461" s="279" t="s">
        <v>881</v>
      </c>
    </row>
    <row r="11462" spans="1:6" x14ac:dyDescent="0.3">
      <c r="A11462" s="264" t="str">
        <f t="shared" si="179"/>
        <v>JonestownMS</v>
      </c>
      <c r="B11462" s="269">
        <v>38639</v>
      </c>
      <c r="C11462" s="270" t="s">
        <v>7552</v>
      </c>
      <c r="D11462" s="270" t="s">
        <v>1699</v>
      </c>
      <c r="E11462" s="277" t="s">
        <v>1703</v>
      </c>
      <c r="F11462" s="279" t="s">
        <v>881</v>
      </c>
    </row>
    <row r="11463" spans="1:6" x14ac:dyDescent="0.3">
      <c r="A11463" s="264" t="str">
        <f t="shared" si="179"/>
        <v>DalevilleMS</v>
      </c>
      <c r="B11463" s="269">
        <v>39326</v>
      </c>
      <c r="C11463" s="270" t="s">
        <v>1208</v>
      </c>
      <c r="D11463" s="270" t="s">
        <v>1699</v>
      </c>
      <c r="E11463" s="277" t="s">
        <v>1716</v>
      </c>
      <c r="F11463" s="279" t="s">
        <v>881</v>
      </c>
    </row>
    <row r="11464" spans="1:6" x14ac:dyDescent="0.3">
      <c r="A11464" s="264" t="str">
        <f t="shared" si="179"/>
        <v>AlligatorMS</v>
      </c>
      <c r="B11464" s="269">
        <v>38720</v>
      </c>
      <c r="C11464" s="270" t="s">
        <v>7553</v>
      </c>
      <c r="D11464" s="270" t="s">
        <v>1699</v>
      </c>
      <c r="E11464" s="277" t="s">
        <v>1703</v>
      </c>
      <c r="F11464" s="279" t="s">
        <v>881</v>
      </c>
    </row>
    <row r="11465" spans="1:6" x14ac:dyDescent="0.3">
      <c r="A11465" s="264" t="str">
        <f t="shared" si="179"/>
        <v>RedwoodMS</v>
      </c>
      <c r="B11465" s="269">
        <v>39156</v>
      </c>
      <c r="C11465" s="270" t="s">
        <v>7554</v>
      </c>
      <c r="D11465" s="270" t="s">
        <v>1699</v>
      </c>
      <c r="E11465" s="277" t="s">
        <v>1721</v>
      </c>
      <c r="F11465" s="279" t="s">
        <v>881</v>
      </c>
    </row>
    <row r="11466" spans="1:6" x14ac:dyDescent="0.3">
      <c r="A11466" s="264" t="str">
        <f t="shared" si="179"/>
        <v>PauldingMS</v>
      </c>
      <c r="B11466" s="269">
        <v>39348</v>
      </c>
      <c r="C11466" s="270" t="s">
        <v>7555</v>
      </c>
      <c r="D11466" s="270" t="s">
        <v>1699</v>
      </c>
      <c r="E11466" s="277" t="s">
        <v>1713</v>
      </c>
      <c r="F11466" s="279" t="s">
        <v>881</v>
      </c>
    </row>
    <row r="11467" spans="1:6" x14ac:dyDescent="0.3">
      <c r="A11467" s="264" t="str">
        <f t="shared" si="179"/>
        <v>D'LoMS</v>
      </c>
      <c r="B11467" s="269">
        <v>39062</v>
      </c>
      <c r="C11467" s="270" t="s">
        <v>7556</v>
      </c>
      <c r="D11467" s="270" t="s">
        <v>1699</v>
      </c>
      <c r="E11467" s="277" t="s">
        <v>1273</v>
      </c>
      <c r="F11467" s="279" t="s">
        <v>881</v>
      </c>
    </row>
    <row r="11468" spans="1:6" x14ac:dyDescent="0.3">
      <c r="A11468" s="264" t="str">
        <f t="shared" si="179"/>
        <v>Bay SpringsMS</v>
      </c>
      <c r="B11468" s="269">
        <v>1525</v>
      </c>
      <c r="C11468" s="270" t="s">
        <v>7495</v>
      </c>
      <c r="D11468" s="270" t="s">
        <v>1699</v>
      </c>
      <c r="E11468" s="277" t="s">
        <v>1713</v>
      </c>
      <c r="F11468" s="279" t="s">
        <v>881</v>
      </c>
    </row>
    <row r="11469" spans="1:6" x14ac:dyDescent="0.3">
      <c r="A11469" s="264" t="str">
        <f t="shared" si="179"/>
        <v>DoddsvilleMS</v>
      </c>
      <c r="B11469" s="269">
        <v>38736</v>
      </c>
      <c r="C11469" s="270" t="s">
        <v>7557</v>
      </c>
      <c r="D11469" s="270" t="s">
        <v>1699</v>
      </c>
      <c r="E11469" s="277" t="s">
        <v>1712</v>
      </c>
      <c r="F11469" s="279" t="s">
        <v>881</v>
      </c>
    </row>
    <row r="11470" spans="1:6" x14ac:dyDescent="0.3">
      <c r="A11470" s="264" t="str">
        <f t="shared" si="179"/>
        <v>SchlaterMS</v>
      </c>
      <c r="B11470" s="269">
        <v>38952</v>
      </c>
      <c r="C11470" s="270" t="s">
        <v>7558</v>
      </c>
      <c r="D11470" s="270" t="s">
        <v>1699</v>
      </c>
      <c r="E11470" s="277" t="s">
        <v>1707</v>
      </c>
      <c r="F11470" s="279" t="s">
        <v>881</v>
      </c>
    </row>
    <row r="11471" spans="1:6" x14ac:dyDescent="0.3">
      <c r="A11471" s="264" t="str">
        <f t="shared" si="179"/>
        <v>Minter CityMS</v>
      </c>
      <c r="B11471" s="269">
        <v>38944</v>
      </c>
      <c r="C11471" s="270" t="s">
        <v>7559</v>
      </c>
      <c r="D11471" s="270" t="s">
        <v>1699</v>
      </c>
      <c r="E11471" s="277" t="s">
        <v>1707</v>
      </c>
      <c r="F11471" s="279" t="s">
        <v>881</v>
      </c>
    </row>
    <row r="11472" spans="1:6" x14ac:dyDescent="0.3">
      <c r="A11472" s="264" t="str">
        <f t="shared" si="179"/>
        <v>ColumbusMS</v>
      </c>
      <c r="B11472" s="269">
        <v>39736</v>
      </c>
      <c r="C11472" s="270" t="s">
        <v>922</v>
      </c>
      <c r="D11472" s="270" t="s">
        <v>1699</v>
      </c>
      <c r="E11472" s="277" t="s">
        <v>922</v>
      </c>
      <c r="F11472" s="279" t="s">
        <v>881</v>
      </c>
    </row>
    <row r="11473" spans="1:6" x14ac:dyDescent="0.3">
      <c r="A11473" s="264" t="str">
        <f t="shared" si="179"/>
        <v>McCombMS</v>
      </c>
      <c r="B11473" s="269">
        <v>39635</v>
      </c>
      <c r="C11473" s="270" t="s">
        <v>1714</v>
      </c>
      <c r="D11473" s="270" t="s">
        <v>1699</v>
      </c>
      <c r="E11473" s="277" t="s">
        <v>1714</v>
      </c>
      <c r="F11473" s="279" t="s">
        <v>881</v>
      </c>
    </row>
    <row r="11474" spans="1:6" x14ac:dyDescent="0.3">
      <c r="A11474" s="264" t="str">
        <f t="shared" si="179"/>
        <v>ParisMS</v>
      </c>
      <c r="B11474" s="269">
        <v>38949</v>
      </c>
      <c r="C11474" s="270" t="s">
        <v>2205</v>
      </c>
      <c r="D11474" s="270" t="s">
        <v>1699</v>
      </c>
      <c r="E11474" s="277" t="s">
        <v>1046</v>
      </c>
      <c r="F11474" s="279" t="s">
        <v>881</v>
      </c>
    </row>
    <row r="11475" spans="1:6" x14ac:dyDescent="0.3">
      <c r="A11475" s="264" t="str">
        <f t="shared" si="179"/>
        <v>Morgan CityMS</v>
      </c>
      <c r="B11475" s="269">
        <v>38946</v>
      </c>
      <c r="C11475" s="270" t="s">
        <v>1516</v>
      </c>
      <c r="D11475" s="270" t="s">
        <v>1699</v>
      </c>
      <c r="E11475" s="277" t="s">
        <v>1707</v>
      </c>
      <c r="F11475" s="279" t="s">
        <v>881</v>
      </c>
    </row>
    <row r="11476" spans="1:6" x14ac:dyDescent="0.3">
      <c r="A11476" s="264" t="str">
        <f t="shared" si="179"/>
        <v>SatartiaMS</v>
      </c>
      <c r="B11476" s="269">
        <v>39162</v>
      </c>
      <c r="C11476" s="270" t="s">
        <v>7560</v>
      </c>
      <c r="D11476" s="270" t="s">
        <v>1699</v>
      </c>
      <c r="E11476" s="277" t="s">
        <v>1273</v>
      </c>
      <c r="F11476" s="279" t="s">
        <v>881</v>
      </c>
    </row>
    <row r="11477" spans="1:6" x14ac:dyDescent="0.3">
      <c r="A11477" s="264" t="str">
        <f t="shared" si="179"/>
        <v>LulaMS</v>
      </c>
      <c r="B11477" s="269">
        <v>38644</v>
      </c>
      <c r="C11477" s="270" t="s">
        <v>4063</v>
      </c>
      <c r="D11477" s="270" t="s">
        <v>1699</v>
      </c>
      <c r="E11477" s="277" t="s">
        <v>1703</v>
      </c>
      <c r="F11477" s="279" t="s">
        <v>881</v>
      </c>
    </row>
    <row r="11478" spans="1:6" x14ac:dyDescent="0.3">
      <c r="A11478" s="264" t="str">
        <f t="shared" si="179"/>
        <v>NatchezMS</v>
      </c>
      <c r="B11478" s="269">
        <v>39165</v>
      </c>
      <c r="C11478" s="270" t="s">
        <v>1518</v>
      </c>
      <c r="D11478" s="270" t="s">
        <v>1699</v>
      </c>
      <c r="E11478" s="277" t="s">
        <v>1518</v>
      </c>
      <c r="F11478" s="279" t="s">
        <v>881</v>
      </c>
    </row>
    <row r="11479" spans="1:6" x14ac:dyDescent="0.3">
      <c r="A11479" s="264" t="str">
        <f t="shared" si="179"/>
        <v>ToccopolaMS</v>
      </c>
      <c r="B11479" s="269">
        <v>38874</v>
      </c>
      <c r="C11479" s="270" t="s">
        <v>7561</v>
      </c>
      <c r="D11479" s="270" t="s">
        <v>1699</v>
      </c>
      <c r="E11479" s="277" t="s">
        <v>1720</v>
      </c>
      <c r="F11479" s="279" t="s">
        <v>881</v>
      </c>
    </row>
    <row r="11480" spans="1:6" x14ac:dyDescent="0.3">
      <c r="A11480" s="264" t="str">
        <f t="shared" si="179"/>
        <v>DrewMS</v>
      </c>
      <c r="B11480" s="269">
        <v>38768</v>
      </c>
      <c r="C11480" s="270" t="s">
        <v>7515</v>
      </c>
      <c r="D11480" s="270" t="s">
        <v>1699</v>
      </c>
      <c r="E11480" s="277" t="s">
        <v>1712</v>
      </c>
      <c r="F11480" s="279" t="s">
        <v>881</v>
      </c>
    </row>
    <row r="11481" spans="1:6" x14ac:dyDescent="0.3">
      <c r="A11481" s="264" t="str">
        <f t="shared" si="179"/>
        <v>AlgomaMS</v>
      </c>
      <c r="B11481" s="269">
        <v>38820</v>
      </c>
      <c r="C11481" s="270" t="s">
        <v>7562</v>
      </c>
      <c r="D11481" s="270" t="s">
        <v>1699</v>
      </c>
      <c r="E11481" s="277" t="s">
        <v>1720</v>
      </c>
      <c r="F11481" s="279" t="s">
        <v>881</v>
      </c>
    </row>
    <row r="11482" spans="1:6" x14ac:dyDescent="0.3">
      <c r="A11482" s="264" t="str">
        <f t="shared" si="179"/>
        <v>AlligatorMS</v>
      </c>
      <c r="B11482" s="269">
        <v>38767</v>
      </c>
      <c r="C11482" s="270" t="s">
        <v>7553</v>
      </c>
      <c r="D11482" s="270" t="s">
        <v>1699</v>
      </c>
      <c r="E11482" s="277" t="s">
        <v>1703</v>
      </c>
      <c r="F11482" s="279" t="s">
        <v>881</v>
      </c>
    </row>
    <row r="11483" spans="1:6" x14ac:dyDescent="0.3">
      <c r="A11483" s="264" t="str">
        <f t="shared" si="179"/>
        <v>ColumbusMS</v>
      </c>
      <c r="B11483" s="269">
        <v>39753</v>
      </c>
      <c r="C11483" s="270" t="s">
        <v>922</v>
      </c>
      <c r="D11483" s="270" t="s">
        <v>1699</v>
      </c>
      <c r="E11483" s="277" t="s">
        <v>922</v>
      </c>
      <c r="F11483" s="279" t="s">
        <v>881</v>
      </c>
    </row>
    <row r="11484" spans="1:6" x14ac:dyDescent="0.3">
      <c r="A11484" s="264" t="str">
        <f t="shared" si="179"/>
        <v>Yazoo CityMS</v>
      </c>
      <c r="B11484" s="269">
        <v>39173</v>
      </c>
      <c r="C11484" s="270" t="s">
        <v>7463</v>
      </c>
      <c r="D11484" s="270" t="s">
        <v>1699</v>
      </c>
      <c r="E11484" s="277" t="s">
        <v>1273</v>
      </c>
      <c r="F11484" s="279" t="s">
        <v>881</v>
      </c>
    </row>
    <row r="11485" spans="1:6" x14ac:dyDescent="0.3">
      <c r="A11485" s="264" t="str">
        <f t="shared" si="179"/>
        <v>ClarksdaleMS</v>
      </c>
      <c r="B11485" s="269">
        <v>38739</v>
      </c>
      <c r="C11485" s="270" t="s">
        <v>1703</v>
      </c>
      <c r="D11485" s="270" t="s">
        <v>1699</v>
      </c>
      <c r="E11485" s="277" t="s">
        <v>1703</v>
      </c>
      <c r="F11485" s="279" t="s">
        <v>881</v>
      </c>
    </row>
    <row r="11486" spans="1:6" x14ac:dyDescent="0.3">
      <c r="A11486" s="264" t="str">
        <f t="shared" si="179"/>
        <v>KalispellMT</v>
      </c>
      <c r="B11486" s="269">
        <v>59901</v>
      </c>
      <c r="C11486" s="270" t="s">
        <v>1731</v>
      </c>
      <c r="D11486" s="270" t="s">
        <v>1723</v>
      </c>
      <c r="E11486" s="277" t="s">
        <v>1731</v>
      </c>
      <c r="F11486" s="279" t="s">
        <v>881</v>
      </c>
    </row>
    <row r="11487" spans="1:6" x14ac:dyDescent="0.3">
      <c r="A11487" s="264" t="str">
        <f t="shared" si="179"/>
        <v>BillingsMT</v>
      </c>
      <c r="B11487" s="269">
        <v>59102</v>
      </c>
      <c r="C11487" s="270" t="s">
        <v>1725</v>
      </c>
      <c r="D11487" s="270" t="s">
        <v>1723</v>
      </c>
      <c r="E11487" s="277" t="s">
        <v>1725</v>
      </c>
      <c r="F11487" s="279" t="s">
        <v>881</v>
      </c>
    </row>
    <row r="11488" spans="1:6" x14ac:dyDescent="0.3">
      <c r="A11488" s="264" t="str">
        <f t="shared" si="179"/>
        <v>BozemanMT</v>
      </c>
      <c r="B11488" s="269">
        <v>59718</v>
      </c>
      <c r="C11488" s="270" t="s">
        <v>1726</v>
      </c>
      <c r="D11488" s="270" t="s">
        <v>1723</v>
      </c>
      <c r="E11488" s="277" t="s">
        <v>1726</v>
      </c>
      <c r="F11488" s="279" t="s">
        <v>881</v>
      </c>
    </row>
    <row r="11489" spans="1:6" x14ac:dyDescent="0.3">
      <c r="A11489" s="264" t="str">
        <f t="shared" si="179"/>
        <v>BillingsMT</v>
      </c>
      <c r="B11489" s="269">
        <v>59101</v>
      </c>
      <c r="C11489" s="270" t="s">
        <v>1725</v>
      </c>
      <c r="D11489" s="270" t="s">
        <v>1723</v>
      </c>
      <c r="E11489" s="277" t="s">
        <v>1725</v>
      </c>
      <c r="F11489" s="279" t="s">
        <v>881</v>
      </c>
    </row>
    <row r="11490" spans="1:6" x14ac:dyDescent="0.3">
      <c r="A11490" s="264" t="str">
        <f t="shared" si="179"/>
        <v>ButteMT</v>
      </c>
      <c r="B11490" s="269">
        <v>59701</v>
      </c>
      <c r="C11490" s="270" t="s">
        <v>7563</v>
      </c>
      <c r="D11490" s="270" t="s">
        <v>1723</v>
      </c>
      <c r="E11490" s="277" t="s">
        <v>1727</v>
      </c>
      <c r="F11490" s="279" t="s">
        <v>881</v>
      </c>
    </row>
    <row r="11491" spans="1:6" x14ac:dyDescent="0.3">
      <c r="A11491" s="264" t="str">
        <f t="shared" si="179"/>
        <v>Great FallsMT</v>
      </c>
      <c r="B11491" s="269">
        <v>59405</v>
      </c>
      <c r="C11491" s="270" t="s">
        <v>1729</v>
      </c>
      <c r="D11491" s="270" t="s">
        <v>1723</v>
      </c>
      <c r="E11491" s="277" t="s">
        <v>1729</v>
      </c>
      <c r="F11491" s="279" t="s">
        <v>881</v>
      </c>
    </row>
    <row r="11492" spans="1:6" x14ac:dyDescent="0.3">
      <c r="A11492" s="264" t="str">
        <f t="shared" si="179"/>
        <v>BozemanMT</v>
      </c>
      <c r="B11492" s="269">
        <v>59715</v>
      </c>
      <c r="C11492" s="270" t="s">
        <v>1726</v>
      </c>
      <c r="D11492" s="270" t="s">
        <v>1723</v>
      </c>
      <c r="E11492" s="277" t="s">
        <v>1726</v>
      </c>
      <c r="F11492" s="279" t="s">
        <v>881</v>
      </c>
    </row>
    <row r="11493" spans="1:6" x14ac:dyDescent="0.3">
      <c r="A11493" s="264" t="str">
        <f t="shared" si="179"/>
        <v>MissoulaMT</v>
      </c>
      <c r="B11493" s="269">
        <v>59801</v>
      </c>
      <c r="C11493" s="270" t="s">
        <v>1732</v>
      </c>
      <c r="D11493" s="270" t="s">
        <v>1723</v>
      </c>
      <c r="E11493" s="277" t="s">
        <v>1732</v>
      </c>
      <c r="F11493" s="279" t="s">
        <v>881</v>
      </c>
    </row>
    <row r="11494" spans="1:6" x14ac:dyDescent="0.3">
      <c r="A11494" s="264" t="str">
        <f t="shared" si="179"/>
        <v>HelenaMT</v>
      </c>
      <c r="B11494" s="269">
        <v>59601</v>
      </c>
      <c r="C11494" s="270" t="s">
        <v>1089</v>
      </c>
      <c r="D11494" s="270" t="s">
        <v>1723</v>
      </c>
      <c r="E11494" s="277" t="s">
        <v>1089</v>
      </c>
      <c r="F11494" s="279" t="s">
        <v>881</v>
      </c>
    </row>
    <row r="11495" spans="1:6" x14ac:dyDescent="0.3">
      <c r="A11495" s="264" t="str">
        <f t="shared" si="179"/>
        <v>BillingsMT</v>
      </c>
      <c r="B11495" s="269">
        <v>59105</v>
      </c>
      <c r="C11495" s="270" t="s">
        <v>1725</v>
      </c>
      <c r="D11495" s="270" t="s">
        <v>1723</v>
      </c>
      <c r="E11495" s="277" t="s">
        <v>1725</v>
      </c>
      <c r="F11495" s="279" t="s">
        <v>881</v>
      </c>
    </row>
    <row r="11496" spans="1:6" x14ac:dyDescent="0.3">
      <c r="A11496" s="264" t="str">
        <f t="shared" si="179"/>
        <v>HelenaMT</v>
      </c>
      <c r="B11496" s="269">
        <v>59602</v>
      </c>
      <c r="C11496" s="270" t="s">
        <v>1089</v>
      </c>
      <c r="D11496" s="270" t="s">
        <v>1723</v>
      </c>
      <c r="E11496" s="277" t="s">
        <v>1089</v>
      </c>
      <c r="F11496" s="279" t="s">
        <v>881</v>
      </c>
    </row>
    <row r="11497" spans="1:6" x14ac:dyDescent="0.3">
      <c r="A11497" s="264" t="str">
        <f t="shared" si="179"/>
        <v>Great FallsMT</v>
      </c>
      <c r="B11497" s="269">
        <v>59404</v>
      </c>
      <c r="C11497" s="270" t="s">
        <v>1729</v>
      </c>
      <c r="D11497" s="270" t="s">
        <v>1723</v>
      </c>
      <c r="E11497" s="277" t="s">
        <v>1729</v>
      </c>
      <c r="F11497" s="279" t="s">
        <v>881</v>
      </c>
    </row>
    <row r="11498" spans="1:6" x14ac:dyDescent="0.3">
      <c r="A11498" s="264" t="str">
        <f t="shared" si="179"/>
        <v>MissoulaMT</v>
      </c>
      <c r="B11498" s="269">
        <v>59808</v>
      </c>
      <c r="C11498" s="270" t="s">
        <v>1732</v>
      </c>
      <c r="D11498" s="270" t="s">
        <v>1723</v>
      </c>
      <c r="E11498" s="277" t="s">
        <v>1732</v>
      </c>
      <c r="F11498" s="279" t="s">
        <v>881</v>
      </c>
    </row>
    <row r="11499" spans="1:6" x14ac:dyDescent="0.3">
      <c r="A11499" s="264" t="str">
        <f t="shared" si="179"/>
        <v>MissoulaMT</v>
      </c>
      <c r="B11499" s="269">
        <v>59802</v>
      </c>
      <c r="C11499" s="270" t="s">
        <v>1732</v>
      </c>
      <c r="D11499" s="270" t="s">
        <v>1723</v>
      </c>
      <c r="E11499" s="277" t="s">
        <v>1732</v>
      </c>
      <c r="F11499" s="279" t="s">
        <v>881</v>
      </c>
    </row>
    <row r="11500" spans="1:6" x14ac:dyDescent="0.3">
      <c r="A11500" s="264" t="str">
        <f t="shared" si="179"/>
        <v>BelgradeMT</v>
      </c>
      <c r="B11500" s="269">
        <v>59714</v>
      </c>
      <c r="C11500" s="270" t="s">
        <v>6534</v>
      </c>
      <c r="D11500" s="270" t="s">
        <v>1723</v>
      </c>
      <c r="E11500" s="277" t="s">
        <v>1726</v>
      </c>
      <c r="F11500" s="279" t="s">
        <v>881</v>
      </c>
    </row>
    <row r="11501" spans="1:6" x14ac:dyDescent="0.3">
      <c r="A11501" s="264" t="str">
        <f t="shared" si="179"/>
        <v>BillingsMT</v>
      </c>
      <c r="B11501" s="269">
        <v>59106</v>
      </c>
      <c r="C11501" s="270" t="s">
        <v>1725</v>
      </c>
      <c r="D11501" s="270" t="s">
        <v>1723</v>
      </c>
      <c r="E11501" s="277" t="s">
        <v>1725</v>
      </c>
      <c r="F11501" s="279" t="s">
        <v>881</v>
      </c>
    </row>
    <row r="11502" spans="1:6" x14ac:dyDescent="0.3">
      <c r="A11502" s="264" t="str">
        <f t="shared" si="179"/>
        <v>WhitefishMT</v>
      </c>
      <c r="B11502" s="269">
        <v>59937</v>
      </c>
      <c r="C11502" s="270" t="s">
        <v>7564</v>
      </c>
      <c r="D11502" s="270" t="s">
        <v>1723</v>
      </c>
      <c r="E11502" s="277" t="s">
        <v>1731</v>
      </c>
      <c r="F11502" s="279" t="s">
        <v>881</v>
      </c>
    </row>
    <row r="11503" spans="1:6" x14ac:dyDescent="0.3">
      <c r="A11503" s="264" t="str">
        <f t="shared" si="179"/>
        <v>Columbia FallsMT</v>
      </c>
      <c r="B11503" s="269">
        <v>59912</v>
      </c>
      <c r="C11503" s="270" t="s">
        <v>7565</v>
      </c>
      <c r="D11503" s="270" t="s">
        <v>1723</v>
      </c>
      <c r="E11503" s="277" t="s">
        <v>1731</v>
      </c>
      <c r="F11503" s="279" t="s">
        <v>881</v>
      </c>
    </row>
    <row r="11504" spans="1:6" x14ac:dyDescent="0.3">
      <c r="A11504" s="264" t="str">
        <f t="shared" si="179"/>
        <v>MissoulaMT</v>
      </c>
      <c r="B11504" s="269">
        <v>59803</v>
      </c>
      <c r="C11504" s="270" t="s">
        <v>1732</v>
      </c>
      <c r="D11504" s="270" t="s">
        <v>1723</v>
      </c>
      <c r="E11504" s="277" t="s">
        <v>1732</v>
      </c>
      <c r="F11504" s="279" t="s">
        <v>881</v>
      </c>
    </row>
    <row r="11505" spans="1:6" x14ac:dyDescent="0.3">
      <c r="A11505" s="264" t="str">
        <f t="shared" si="179"/>
        <v>Great FallsMT</v>
      </c>
      <c r="B11505" s="269">
        <v>59401</v>
      </c>
      <c r="C11505" s="270" t="s">
        <v>1729</v>
      </c>
      <c r="D11505" s="270" t="s">
        <v>1723</v>
      </c>
      <c r="E11505" s="277" t="s">
        <v>1729</v>
      </c>
      <c r="F11505" s="279" t="s">
        <v>881</v>
      </c>
    </row>
    <row r="11506" spans="1:6" x14ac:dyDescent="0.3">
      <c r="A11506" s="264" t="str">
        <f t="shared" si="179"/>
        <v>BigforkMT</v>
      </c>
      <c r="B11506" s="269">
        <v>59911</v>
      </c>
      <c r="C11506" s="270" t="s">
        <v>7031</v>
      </c>
      <c r="D11506" s="270" t="s">
        <v>1723</v>
      </c>
      <c r="E11506" s="277" t="s">
        <v>1731</v>
      </c>
      <c r="F11506" s="279" t="s">
        <v>881</v>
      </c>
    </row>
    <row r="11507" spans="1:6" x14ac:dyDescent="0.3">
      <c r="A11507" s="264" t="str">
        <f t="shared" si="179"/>
        <v>LaurelMT</v>
      </c>
      <c r="B11507" s="269">
        <v>59044</v>
      </c>
      <c r="C11507" s="270" t="s">
        <v>1713</v>
      </c>
      <c r="D11507" s="270" t="s">
        <v>1723</v>
      </c>
      <c r="E11507" s="277" t="s">
        <v>1725</v>
      </c>
      <c r="F11507" s="279" t="s">
        <v>881</v>
      </c>
    </row>
    <row r="11508" spans="1:6" x14ac:dyDescent="0.3">
      <c r="A11508" s="264" t="str">
        <f t="shared" si="179"/>
        <v>East HelenaMT</v>
      </c>
      <c r="B11508" s="269">
        <v>59635</v>
      </c>
      <c r="C11508" s="270" t="s">
        <v>7566</v>
      </c>
      <c r="D11508" s="270" t="s">
        <v>1723</v>
      </c>
      <c r="E11508" s="277" t="s">
        <v>1089</v>
      </c>
      <c r="F11508" s="279" t="s">
        <v>881</v>
      </c>
    </row>
    <row r="11509" spans="1:6" x14ac:dyDescent="0.3">
      <c r="A11509" s="264" t="str">
        <f t="shared" si="179"/>
        <v>MissoulaMT</v>
      </c>
      <c r="B11509" s="269">
        <v>59804</v>
      </c>
      <c r="C11509" s="270" t="s">
        <v>1732</v>
      </c>
      <c r="D11509" s="270" t="s">
        <v>1723</v>
      </c>
      <c r="E11509" s="277" t="s">
        <v>1732</v>
      </c>
      <c r="F11509" s="279" t="s">
        <v>881</v>
      </c>
    </row>
    <row r="11510" spans="1:6" x14ac:dyDescent="0.3">
      <c r="A11510" s="264" t="str">
        <f t="shared" si="179"/>
        <v>LoloMT</v>
      </c>
      <c r="B11510" s="269">
        <v>59847</v>
      </c>
      <c r="C11510" s="270" t="s">
        <v>7567</v>
      </c>
      <c r="D11510" s="270" t="s">
        <v>1723</v>
      </c>
      <c r="E11510" s="277" t="s">
        <v>1732</v>
      </c>
      <c r="F11510" s="279" t="s">
        <v>881</v>
      </c>
    </row>
    <row r="11511" spans="1:6" x14ac:dyDescent="0.3">
      <c r="A11511" s="264" t="str">
        <f t="shared" si="179"/>
        <v>Red LodgeMT</v>
      </c>
      <c r="B11511" s="269">
        <v>59068</v>
      </c>
      <c r="C11511" s="270" t="s">
        <v>7568</v>
      </c>
      <c r="D11511" s="270" t="s">
        <v>1723</v>
      </c>
      <c r="E11511" s="277" t="s">
        <v>1725</v>
      </c>
      <c r="F11511" s="279" t="s">
        <v>881</v>
      </c>
    </row>
    <row r="11512" spans="1:6" x14ac:dyDescent="0.3">
      <c r="A11512" s="264" t="str">
        <f t="shared" si="179"/>
        <v>ManhattanMT</v>
      </c>
      <c r="B11512" s="269">
        <v>59741</v>
      </c>
      <c r="C11512" s="270" t="s">
        <v>1432</v>
      </c>
      <c r="D11512" s="270" t="s">
        <v>1723</v>
      </c>
      <c r="E11512" s="277" t="s">
        <v>1726</v>
      </c>
      <c r="F11512" s="279" t="s">
        <v>881</v>
      </c>
    </row>
    <row r="11513" spans="1:6" x14ac:dyDescent="0.3">
      <c r="A11513" s="264" t="str">
        <f t="shared" si="179"/>
        <v>ClancyMT</v>
      </c>
      <c r="B11513" s="269">
        <v>59634</v>
      </c>
      <c r="C11513" s="270" t="s">
        <v>7569</v>
      </c>
      <c r="D11513" s="270" t="s">
        <v>1723</v>
      </c>
      <c r="E11513" s="277" t="s">
        <v>1089</v>
      </c>
      <c r="F11513" s="279" t="s">
        <v>881</v>
      </c>
    </row>
    <row r="11514" spans="1:6" x14ac:dyDescent="0.3">
      <c r="A11514" s="264" t="str">
        <f t="shared" si="179"/>
        <v>Three ForksMT</v>
      </c>
      <c r="B11514" s="269">
        <v>59752</v>
      </c>
      <c r="C11514" s="270" t="s">
        <v>7570</v>
      </c>
      <c r="D11514" s="270" t="s">
        <v>1723</v>
      </c>
      <c r="E11514" s="277" t="s">
        <v>1726</v>
      </c>
      <c r="F11514" s="279" t="s">
        <v>881</v>
      </c>
    </row>
    <row r="11515" spans="1:6" x14ac:dyDescent="0.3">
      <c r="A11515" s="264" t="str">
        <f t="shared" si="179"/>
        <v>WhitehallMT</v>
      </c>
      <c r="B11515" s="269">
        <v>59759</v>
      </c>
      <c r="C11515" s="270" t="s">
        <v>6361</v>
      </c>
      <c r="D11515" s="270" t="s">
        <v>1723</v>
      </c>
      <c r="E11515" s="277" t="s">
        <v>1089</v>
      </c>
      <c r="F11515" s="279" t="s">
        <v>881</v>
      </c>
    </row>
    <row r="11516" spans="1:6" x14ac:dyDescent="0.3">
      <c r="A11516" s="264" t="str">
        <f t="shared" si="179"/>
        <v>ShepherdMT</v>
      </c>
      <c r="B11516" s="269">
        <v>59079</v>
      </c>
      <c r="C11516" s="270" t="s">
        <v>6700</v>
      </c>
      <c r="D11516" s="270" t="s">
        <v>1723</v>
      </c>
      <c r="E11516" s="277" t="s">
        <v>1725</v>
      </c>
      <c r="F11516" s="279" t="s">
        <v>881</v>
      </c>
    </row>
    <row r="11517" spans="1:6" x14ac:dyDescent="0.3">
      <c r="A11517" s="264" t="str">
        <f t="shared" si="179"/>
        <v>Gallatin GatewayMT</v>
      </c>
      <c r="B11517" s="269">
        <v>59716</v>
      </c>
      <c r="C11517" s="270" t="s">
        <v>7571</v>
      </c>
      <c r="D11517" s="270" t="s">
        <v>1723</v>
      </c>
      <c r="E11517" s="277" t="s">
        <v>1726</v>
      </c>
      <c r="F11517" s="279" t="s">
        <v>881</v>
      </c>
    </row>
    <row r="11518" spans="1:6" x14ac:dyDescent="0.3">
      <c r="A11518" s="264" t="str">
        <f t="shared" si="179"/>
        <v>LakesideMT</v>
      </c>
      <c r="B11518" s="269">
        <v>59922</v>
      </c>
      <c r="C11518" s="270" t="s">
        <v>2351</v>
      </c>
      <c r="D11518" s="270" t="s">
        <v>1723</v>
      </c>
      <c r="E11518" s="277" t="s">
        <v>1731</v>
      </c>
      <c r="F11518" s="279" t="s">
        <v>881</v>
      </c>
    </row>
    <row r="11519" spans="1:6" x14ac:dyDescent="0.3">
      <c r="A11519" s="264" t="str">
        <f t="shared" si="179"/>
        <v>West YellowstoneMT</v>
      </c>
      <c r="B11519" s="269">
        <v>59758</v>
      </c>
      <c r="C11519" s="270" t="s">
        <v>7572</v>
      </c>
      <c r="D11519" s="270" t="s">
        <v>1723</v>
      </c>
      <c r="E11519" s="277" t="s">
        <v>1726</v>
      </c>
      <c r="F11519" s="279" t="s">
        <v>881</v>
      </c>
    </row>
    <row r="11520" spans="1:6" x14ac:dyDescent="0.3">
      <c r="A11520" s="264" t="str">
        <f t="shared" si="179"/>
        <v>FrenchtownMT</v>
      </c>
      <c r="B11520" s="269">
        <v>59834</v>
      </c>
      <c r="C11520" s="270" t="s">
        <v>7573</v>
      </c>
      <c r="D11520" s="270" t="s">
        <v>1723</v>
      </c>
      <c r="E11520" s="277" t="s">
        <v>1732</v>
      </c>
      <c r="F11520" s="279" t="s">
        <v>881</v>
      </c>
    </row>
    <row r="11521" spans="1:6" x14ac:dyDescent="0.3">
      <c r="A11521" s="264" t="str">
        <f t="shared" si="179"/>
        <v>Seeley LakeMT</v>
      </c>
      <c r="B11521" s="269">
        <v>59868</v>
      </c>
      <c r="C11521" s="270" t="s">
        <v>7574</v>
      </c>
      <c r="D11521" s="270" t="s">
        <v>1723</v>
      </c>
      <c r="E11521" s="277" t="s">
        <v>1732</v>
      </c>
      <c r="F11521" s="279" t="s">
        <v>881</v>
      </c>
    </row>
    <row r="11522" spans="1:6" x14ac:dyDescent="0.3">
      <c r="A11522" s="264" t="str">
        <f t="shared" si="179"/>
        <v>Gallatin GatewayMT</v>
      </c>
      <c r="B11522" s="269">
        <v>59730</v>
      </c>
      <c r="C11522" s="270" t="s">
        <v>7571</v>
      </c>
      <c r="D11522" s="270" t="s">
        <v>1723</v>
      </c>
      <c r="E11522" s="277" t="s">
        <v>1726</v>
      </c>
      <c r="F11522" s="279" t="s">
        <v>881</v>
      </c>
    </row>
    <row r="11523" spans="1:6" x14ac:dyDescent="0.3">
      <c r="A11523" s="264" t="str">
        <f t="shared" si="179"/>
        <v>ClintonMT</v>
      </c>
      <c r="B11523" s="269">
        <v>59825</v>
      </c>
      <c r="C11523" s="270" t="s">
        <v>1227</v>
      </c>
      <c r="D11523" s="270" t="s">
        <v>1723</v>
      </c>
      <c r="E11523" s="277" t="s">
        <v>1732</v>
      </c>
      <c r="F11523" s="279" t="s">
        <v>881</v>
      </c>
    </row>
    <row r="11524" spans="1:6" x14ac:dyDescent="0.3">
      <c r="A11524" s="264" t="str">
        <f t="shared" ref="A11524:A11587" si="180">CONCATENATE(C11524,D11524)</f>
        <v>CascadeMT</v>
      </c>
      <c r="B11524" s="269">
        <v>59421</v>
      </c>
      <c r="C11524" s="270" t="s">
        <v>4324</v>
      </c>
      <c r="D11524" s="270" t="s">
        <v>1723</v>
      </c>
      <c r="E11524" s="277" t="s">
        <v>1729</v>
      </c>
      <c r="F11524" s="279" t="s">
        <v>881</v>
      </c>
    </row>
    <row r="11525" spans="1:6" x14ac:dyDescent="0.3">
      <c r="A11525" s="264" t="str">
        <f t="shared" si="180"/>
        <v>BoulderMT</v>
      </c>
      <c r="B11525" s="269">
        <v>59632</v>
      </c>
      <c r="C11525" s="270" t="s">
        <v>1053</v>
      </c>
      <c r="D11525" s="270" t="s">
        <v>1723</v>
      </c>
      <c r="E11525" s="277" t="s">
        <v>1089</v>
      </c>
      <c r="F11525" s="279" t="s">
        <v>881</v>
      </c>
    </row>
    <row r="11526" spans="1:6" x14ac:dyDescent="0.3">
      <c r="A11526" s="264" t="str">
        <f t="shared" si="180"/>
        <v>JolietMT</v>
      </c>
      <c r="B11526" s="269">
        <v>59041</v>
      </c>
      <c r="C11526" s="270" t="s">
        <v>4654</v>
      </c>
      <c r="D11526" s="270" t="s">
        <v>1723</v>
      </c>
      <c r="E11526" s="277" t="s">
        <v>1725</v>
      </c>
      <c r="F11526" s="279" t="s">
        <v>881</v>
      </c>
    </row>
    <row r="11527" spans="1:6" x14ac:dyDescent="0.3">
      <c r="A11527" s="264" t="str">
        <f t="shared" si="180"/>
        <v>HuntleyMT</v>
      </c>
      <c r="B11527" s="269">
        <v>59037</v>
      </c>
      <c r="C11527" s="270" t="s">
        <v>4702</v>
      </c>
      <c r="D11527" s="270" t="s">
        <v>1723</v>
      </c>
      <c r="E11527" s="277" t="s">
        <v>1725</v>
      </c>
      <c r="F11527" s="279" t="s">
        <v>881</v>
      </c>
    </row>
    <row r="11528" spans="1:6" x14ac:dyDescent="0.3">
      <c r="A11528" s="264" t="str">
        <f t="shared" si="180"/>
        <v>SomersMT</v>
      </c>
      <c r="B11528" s="269">
        <v>59932</v>
      </c>
      <c r="C11528" s="270" t="s">
        <v>3491</v>
      </c>
      <c r="D11528" s="270" t="s">
        <v>1723</v>
      </c>
      <c r="E11528" s="277" t="s">
        <v>1731</v>
      </c>
      <c r="F11528" s="279" t="s">
        <v>881</v>
      </c>
    </row>
    <row r="11529" spans="1:6" x14ac:dyDescent="0.3">
      <c r="A11529" s="264" t="str">
        <f t="shared" si="180"/>
        <v>BonnerMT</v>
      </c>
      <c r="B11529" s="269">
        <v>59823</v>
      </c>
      <c r="C11529" s="270" t="s">
        <v>7575</v>
      </c>
      <c r="D11529" s="270" t="s">
        <v>1723</v>
      </c>
      <c r="E11529" s="277" t="s">
        <v>1732</v>
      </c>
      <c r="F11529" s="279" t="s">
        <v>881</v>
      </c>
    </row>
    <row r="11530" spans="1:6" x14ac:dyDescent="0.3">
      <c r="A11530" s="264" t="str">
        <f t="shared" si="180"/>
        <v>KilaMT</v>
      </c>
      <c r="B11530" s="269">
        <v>59920</v>
      </c>
      <c r="C11530" s="270" t="s">
        <v>7576</v>
      </c>
      <c r="D11530" s="270" t="s">
        <v>1723</v>
      </c>
      <c r="E11530" s="277" t="s">
        <v>1731</v>
      </c>
      <c r="F11530" s="279" t="s">
        <v>881</v>
      </c>
    </row>
    <row r="11531" spans="1:6" x14ac:dyDescent="0.3">
      <c r="A11531" s="264" t="str">
        <f t="shared" si="180"/>
        <v>MarionMT</v>
      </c>
      <c r="B11531" s="269">
        <v>59925</v>
      </c>
      <c r="C11531" s="270" t="s">
        <v>1379</v>
      </c>
      <c r="D11531" s="270" t="s">
        <v>1723</v>
      </c>
      <c r="E11531" s="277" t="s">
        <v>1731</v>
      </c>
      <c r="F11531" s="279" t="s">
        <v>881</v>
      </c>
    </row>
    <row r="11532" spans="1:6" x14ac:dyDescent="0.3">
      <c r="A11532" s="264" t="str">
        <f t="shared" si="180"/>
        <v>LincolnMT</v>
      </c>
      <c r="B11532" s="269">
        <v>59639</v>
      </c>
      <c r="C11532" s="270" t="s">
        <v>1224</v>
      </c>
      <c r="D11532" s="270" t="s">
        <v>1723</v>
      </c>
      <c r="E11532" s="277" t="s">
        <v>1089</v>
      </c>
      <c r="F11532" s="279" t="s">
        <v>881</v>
      </c>
    </row>
    <row r="11533" spans="1:6" x14ac:dyDescent="0.3">
      <c r="A11533" s="264" t="str">
        <f t="shared" si="180"/>
        <v>BeltMT</v>
      </c>
      <c r="B11533" s="269">
        <v>59412</v>
      </c>
      <c r="C11533" s="270" t="s">
        <v>7577</v>
      </c>
      <c r="D11533" s="270" t="s">
        <v>1723</v>
      </c>
      <c r="E11533" s="277" t="s">
        <v>1729</v>
      </c>
      <c r="F11533" s="279" t="s">
        <v>881</v>
      </c>
    </row>
    <row r="11534" spans="1:6" x14ac:dyDescent="0.3">
      <c r="A11534" s="264" t="str">
        <f t="shared" si="180"/>
        <v>BridgerMT</v>
      </c>
      <c r="B11534" s="269">
        <v>59014</v>
      </c>
      <c r="C11534" s="270" t="s">
        <v>7578</v>
      </c>
      <c r="D11534" s="270" t="s">
        <v>1723</v>
      </c>
      <c r="E11534" s="277" t="s">
        <v>1725</v>
      </c>
      <c r="F11534" s="279" t="s">
        <v>881</v>
      </c>
    </row>
    <row r="11535" spans="1:6" x14ac:dyDescent="0.3">
      <c r="A11535" s="264" t="str">
        <f t="shared" si="180"/>
        <v>RobertsMT</v>
      </c>
      <c r="B11535" s="269">
        <v>59070</v>
      </c>
      <c r="C11535" s="270" t="s">
        <v>4606</v>
      </c>
      <c r="D11535" s="270" t="s">
        <v>1723</v>
      </c>
      <c r="E11535" s="277" t="s">
        <v>1725</v>
      </c>
      <c r="F11535" s="279" t="s">
        <v>881</v>
      </c>
    </row>
    <row r="11536" spans="1:6" x14ac:dyDescent="0.3">
      <c r="A11536" s="264" t="str">
        <f t="shared" si="180"/>
        <v>VaughnMT</v>
      </c>
      <c r="B11536" s="269">
        <v>59487</v>
      </c>
      <c r="C11536" s="270" t="s">
        <v>7579</v>
      </c>
      <c r="D11536" s="270" t="s">
        <v>1723</v>
      </c>
      <c r="E11536" s="277" t="s">
        <v>1729</v>
      </c>
      <c r="F11536" s="279" t="s">
        <v>881</v>
      </c>
    </row>
    <row r="11537" spans="1:6" x14ac:dyDescent="0.3">
      <c r="A11537" s="264" t="str">
        <f t="shared" si="180"/>
        <v>Black EagleMT</v>
      </c>
      <c r="B11537" s="269">
        <v>59414</v>
      </c>
      <c r="C11537" s="270" t="s">
        <v>7580</v>
      </c>
      <c r="D11537" s="270" t="s">
        <v>1723</v>
      </c>
      <c r="E11537" s="277" t="s">
        <v>1729</v>
      </c>
      <c r="F11537" s="279" t="s">
        <v>881</v>
      </c>
    </row>
    <row r="11538" spans="1:6" x14ac:dyDescent="0.3">
      <c r="A11538" s="264" t="str">
        <f t="shared" si="180"/>
        <v>WordenMT</v>
      </c>
      <c r="B11538" s="269">
        <v>59088</v>
      </c>
      <c r="C11538" s="270" t="s">
        <v>4925</v>
      </c>
      <c r="D11538" s="270" t="s">
        <v>1723</v>
      </c>
      <c r="E11538" s="277" t="s">
        <v>1725</v>
      </c>
      <c r="F11538" s="279" t="s">
        <v>881</v>
      </c>
    </row>
    <row r="11539" spans="1:6" x14ac:dyDescent="0.3">
      <c r="A11539" s="264" t="str">
        <f t="shared" si="180"/>
        <v>HusonMT</v>
      </c>
      <c r="B11539" s="269">
        <v>59846</v>
      </c>
      <c r="C11539" s="270" t="s">
        <v>7581</v>
      </c>
      <c r="D11539" s="270" t="s">
        <v>1723</v>
      </c>
      <c r="E11539" s="277" t="s">
        <v>1732</v>
      </c>
      <c r="F11539" s="279" t="s">
        <v>881</v>
      </c>
    </row>
    <row r="11540" spans="1:6" x14ac:dyDescent="0.3">
      <c r="A11540" s="264" t="str">
        <f t="shared" si="180"/>
        <v>Hungry HorseMT</v>
      </c>
      <c r="B11540" s="269">
        <v>59919</v>
      </c>
      <c r="C11540" s="270" t="s">
        <v>7582</v>
      </c>
      <c r="D11540" s="270" t="s">
        <v>1723</v>
      </c>
      <c r="E11540" s="277" t="s">
        <v>1731</v>
      </c>
      <c r="F11540" s="279" t="s">
        <v>881</v>
      </c>
    </row>
    <row r="11541" spans="1:6" x14ac:dyDescent="0.3">
      <c r="A11541" s="264" t="str">
        <f t="shared" si="180"/>
        <v>CondonMT</v>
      </c>
      <c r="B11541" s="269">
        <v>59826</v>
      </c>
      <c r="C11541" s="270" t="s">
        <v>7583</v>
      </c>
      <c r="D11541" s="270" t="s">
        <v>1723</v>
      </c>
      <c r="E11541" s="277" t="s">
        <v>1732</v>
      </c>
      <c r="F11541" s="279" t="s">
        <v>881</v>
      </c>
    </row>
    <row r="11542" spans="1:6" x14ac:dyDescent="0.3">
      <c r="A11542" s="264" t="str">
        <f t="shared" si="180"/>
        <v>Wolf CreekMT</v>
      </c>
      <c r="B11542" s="269">
        <v>59648</v>
      </c>
      <c r="C11542" s="270" t="s">
        <v>7584</v>
      </c>
      <c r="D11542" s="270" t="s">
        <v>1723</v>
      </c>
      <c r="E11542" s="277" t="s">
        <v>1089</v>
      </c>
      <c r="F11542" s="279" t="s">
        <v>881</v>
      </c>
    </row>
    <row r="11543" spans="1:6" x14ac:dyDescent="0.3">
      <c r="A11543" s="264" t="str">
        <f t="shared" si="180"/>
        <v>CascadeMT</v>
      </c>
      <c r="B11543" s="269">
        <v>59485</v>
      </c>
      <c r="C11543" s="270" t="s">
        <v>4324</v>
      </c>
      <c r="D11543" s="270" t="s">
        <v>1723</v>
      </c>
      <c r="E11543" s="277" t="s">
        <v>1729</v>
      </c>
      <c r="F11543" s="279" t="s">
        <v>881</v>
      </c>
    </row>
    <row r="11544" spans="1:6" x14ac:dyDescent="0.3">
      <c r="A11544" s="264" t="str">
        <f t="shared" si="180"/>
        <v>FrombergMT</v>
      </c>
      <c r="B11544" s="269">
        <v>59029</v>
      </c>
      <c r="C11544" s="270" t="s">
        <v>7585</v>
      </c>
      <c r="D11544" s="270" t="s">
        <v>1723</v>
      </c>
      <c r="E11544" s="277" t="s">
        <v>1725</v>
      </c>
      <c r="F11544" s="279" t="s">
        <v>881</v>
      </c>
    </row>
    <row r="11545" spans="1:6" x14ac:dyDescent="0.3">
      <c r="A11545" s="264" t="str">
        <f t="shared" si="180"/>
        <v>Columbia FallsMT</v>
      </c>
      <c r="B11545" s="269">
        <v>59936</v>
      </c>
      <c r="C11545" s="270" t="s">
        <v>7565</v>
      </c>
      <c r="D11545" s="270" t="s">
        <v>1723</v>
      </c>
      <c r="E11545" s="277" t="s">
        <v>1731</v>
      </c>
      <c r="F11545" s="279" t="s">
        <v>881</v>
      </c>
    </row>
    <row r="11546" spans="1:6" x14ac:dyDescent="0.3">
      <c r="A11546" s="264" t="str">
        <f t="shared" si="180"/>
        <v>ClancyMT</v>
      </c>
      <c r="B11546" s="269">
        <v>59638</v>
      </c>
      <c r="C11546" s="270" t="s">
        <v>7569</v>
      </c>
      <c r="D11546" s="270" t="s">
        <v>1723</v>
      </c>
      <c r="E11546" s="277" t="s">
        <v>1089</v>
      </c>
      <c r="F11546" s="279" t="s">
        <v>881</v>
      </c>
    </row>
    <row r="11547" spans="1:6" x14ac:dyDescent="0.3">
      <c r="A11547" s="264" t="str">
        <f t="shared" si="180"/>
        <v>Columbia FallsMT</v>
      </c>
      <c r="B11547" s="269">
        <v>59913</v>
      </c>
      <c r="C11547" s="270" t="s">
        <v>7565</v>
      </c>
      <c r="D11547" s="270" t="s">
        <v>1723</v>
      </c>
      <c r="E11547" s="277" t="s">
        <v>1731</v>
      </c>
      <c r="F11547" s="279" t="s">
        <v>881</v>
      </c>
    </row>
    <row r="11548" spans="1:6" x14ac:dyDescent="0.3">
      <c r="A11548" s="264" t="str">
        <f t="shared" si="180"/>
        <v>Fort ShawMT</v>
      </c>
      <c r="B11548" s="269">
        <v>59443</v>
      </c>
      <c r="C11548" s="270" t="s">
        <v>7586</v>
      </c>
      <c r="D11548" s="270" t="s">
        <v>1723</v>
      </c>
      <c r="E11548" s="277" t="s">
        <v>1729</v>
      </c>
      <c r="F11548" s="279" t="s">
        <v>881</v>
      </c>
    </row>
    <row r="11549" spans="1:6" x14ac:dyDescent="0.3">
      <c r="A11549" s="264" t="str">
        <f t="shared" si="180"/>
        <v>Sand CouleeMT</v>
      </c>
      <c r="B11549" s="269">
        <v>59472</v>
      </c>
      <c r="C11549" s="270" t="s">
        <v>7587</v>
      </c>
      <c r="D11549" s="270" t="s">
        <v>1723</v>
      </c>
      <c r="E11549" s="277" t="s">
        <v>1729</v>
      </c>
      <c r="F11549" s="279" t="s">
        <v>881</v>
      </c>
    </row>
    <row r="11550" spans="1:6" x14ac:dyDescent="0.3">
      <c r="A11550" s="264" t="str">
        <f t="shared" si="180"/>
        <v>MoltMT</v>
      </c>
      <c r="B11550" s="269">
        <v>59057</v>
      </c>
      <c r="C11550" s="270" t="s">
        <v>7588</v>
      </c>
      <c r="D11550" s="270" t="s">
        <v>1723</v>
      </c>
      <c r="E11550" s="277" t="s">
        <v>1725</v>
      </c>
      <c r="F11550" s="279" t="s">
        <v>881</v>
      </c>
    </row>
    <row r="11551" spans="1:6" x14ac:dyDescent="0.3">
      <c r="A11551" s="264" t="str">
        <f t="shared" si="180"/>
        <v>Bonner-West RiversideMT</v>
      </c>
      <c r="B11551" s="269">
        <v>59851</v>
      </c>
      <c r="C11551" s="270" t="s">
        <v>7589</v>
      </c>
      <c r="D11551" s="270" t="s">
        <v>1723</v>
      </c>
      <c r="E11551" s="277" t="s">
        <v>1732</v>
      </c>
      <c r="F11551" s="279" t="s">
        <v>881</v>
      </c>
    </row>
    <row r="11552" spans="1:6" x14ac:dyDescent="0.3">
      <c r="A11552" s="264" t="str">
        <f t="shared" si="180"/>
        <v>BelfryMT</v>
      </c>
      <c r="B11552" s="269">
        <v>59008</v>
      </c>
      <c r="C11552" s="270" t="s">
        <v>7590</v>
      </c>
      <c r="D11552" s="270" t="s">
        <v>1723</v>
      </c>
      <c r="E11552" s="277" t="s">
        <v>1725</v>
      </c>
      <c r="F11552" s="279" t="s">
        <v>881</v>
      </c>
    </row>
    <row r="11553" spans="1:6" x14ac:dyDescent="0.3">
      <c r="A11553" s="264" t="str">
        <f t="shared" si="180"/>
        <v>Sun RiverMT</v>
      </c>
      <c r="B11553" s="269">
        <v>59483</v>
      </c>
      <c r="C11553" s="270" t="s">
        <v>7591</v>
      </c>
      <c r="D11553" s="270" t="s">
        <v>1723</v>
      </c>
      <c r="E11553" s="277" t="s">
        <v>1729</v>
      </c>
      <c r="F11553" s="279" t="s">
        <v>881</v>
      </c>
    </row>
    <row r="11554" spans="1:6" x14ac:dyDescent="0.3">
      <c r="A11554" s="264" t="str">
        <f t="shared" si="180"/>
        <v>BroadviewMT</v>
      </c>
      <c r="B11554" s="269">
        <v>59015</v>
      </c>
      <c r="C11554" s="270" t="s">
        <v>4836</v>
      </c>
      <c r="D11554" s="270" t="s">
        <v>1723</v>
      </c>
      <c r="E11554" s="277" t="s">
        <v>1725</v>
      </c>
      <c r="F11554" s="279" t="s">
        <v>881</v>
      </c>
    </row>
    <row r="11555" spans="1:6" x14ac:dyDescent="0.3">
      <c r="A11555" s="264" t="str">
        <f t="shared" si="180"/>
        <v>Fort ShawMT</v>
      </c>
      <c r="B11555" s="269">
        <v>59477</v>
      </c>
      <c r="C11555" s="270" t="s">
        <v>7586</v>
      </c>
      <c r="D11555" s="270" t="s">
        <v>1723</v>
      </c>
      <c r="E11555" s="277" t="s">
        <v>1729</v>
      </c>
      <c r="F11555" s="279" t="s">
        <v>881</v>
      </c>
    </row>
    <row r="11556" spans="1:6" x14ac:dyDescent="0.3">
      <c r="A11556" s="264" t="str">
        <f t="shared" si="180"/>
        <v>CusterMT</v>
      </c>
      <c r="B11556" s="269">
        <v>59024</v>
      </c>
      <c r="C11556" s="270" t="s">
        <v>6829</v>
      </c>
      <c r="D11556" s="270" t="s">
        <v>1723</v>
      </c>
      <c r="E11556" s="277" t="s">
        <v>1725</v>
      </c>
      <c r="F11556" s="279" t="s">
        <v>881</v>
      </c>
    </row>
    <row r="11557" spans="1:6" x14ac:dyDescent="0.3">
      <c r="A11557" s="264" t="str">
        <f t="shared" si="180"/>
        <v>Martin CityMT</v>
      </c>
      <c r="B11557" s="269">
        <v>59926</v>
      </c>
      <c r="C11557" s="270" t="s">
        <v>7592</v>
      </c>
      <c r="D11557" s="270" t="s">
        <v>1723</v>
      </c>
      <c r="E11557" s="277" t="s">
        <v>1731</v>
      </c>
      <c r="F11557" s="279" t="s">
        <v>881</v>
      </c>
    </row>
    <row r="11558" spans="1:6" x14ac:dyDescent="0.3">
      <c r="A11558" s="264" t="str">
        <f t="shared" si="180"/>
        <v>Three ForksMT</v>
      </c>
      <c r="B11558" s="269">
        <v>59735</v>
      </c>
      <c r="C11558" s="270" t="s">
        <v>7570</v>
      </c>
      <c r="D11558" s="270" t="s">
        <v>1723</v>
      </c>
      <c r="E11558" s="277" t="s">
        <v>1726</v>
      </c>
      <c r="F11558" s="279" t="s">
        <v>881</v>
      </c>
    </row>
    <row r="11559" spans="1:6" x14ac:dyDescent="0.3">
      <c r="A11559" s="264" t="str">
        <f t="shared" si="180"/>
        <v>PolebridgeMT</v>
      </c>
      <c r="B11559" s="269">
        <v>59928</v>
      </c>
      <c r="C11559" s="270" t="s">
        <v>7593</v>
      </c>
      <c r="D11559" s="270" t="s">
        <v>1723</v>
      </c>
      <c r="E11559" s="277" t="s">
        <v>1731</v>
      </c>
      <c r="F11559" s="279" t="s">
        <v>881</v>
      </c>
    </row>
    <row r="11560" spans="1:6" x14ac:dyDescent="0.3">
      <c r="A11560" s="264" t="str">
        <f t="shared" si="180"/>
        <v>Three ForksMT</v>
      </c>
      <c r="B11560" s="269">
        <v>59760</v>
      </c>
      <c r="C11560" s="270" t="s">
        <v>7570</v>
      </c>
      <c r="D11560" s="270" t="s">
        <v>1723</v>
      </c>
      <c r="E11560" s="277" t="s">
        <v>1726</v>
      </c>
      <c r="F11560" s="279" t="s">
        <v>881</v>
      </c>
    </row>
    <row r="11561" spans="1:6" x14ac:dyDescent="0.3">
      <c r="A11561" s="264" t="str">
        <f t="shared" si="180"/>
        <v>WhitefishMT</v>
      </c>
      <c r="B11561" s="269">
        <v>59927</v>
      </c>
      <c r="C11561" s="270" t="s">
        <v>7564</v>
      </c>
      <c r="D11561" s="270" t="s">
        <v>1723</v>
      </c>
      <c r="E11561" s="277" t="s">
        <v>1731</v>
      </c>
      <c r="F11561" s="279" t="s">
        <v>881</v>
      </c>
    </row>
    <row r="11562" spans="1:6" x14ac:dyDescent="0.3">
      <c r="A11562" s="264" t="str">
        <f t="shared" si="180"/>
        <v>ButteMT</v>
      </c>
      <c r="B11562" s="269">
        <v>59750</v>
      </c>
      <c r="C11562" s="270" t="s">
        <v>7563</v>
      </c>
      <c r="D11562" s="270" t="s">
        <v>1723</v>
      </c>
      <c r="E11562" s="277" t="s">
        <v>1727</v>
      </c>
      <c r="F11562" s="279" t="s">
        <v>881</v>
      </c>
    </row>
    <row r="11563" spans="1:6" x14ac:dyDescent="0.3">
      <c r="A11563" s="264" t="str">
        <f t="shared" si="180"/>
        <v>StockettMT</v>
      </c>
      <c r="B11563" s="269">
        <v>59480</v>
      </c>
      <c r="C11563" s="270" t="s">
        <v>7594</v>
      </c>
      <c r="D11563" s="270" t="s">
        <v>1723</v>
      </c>
      <c r="E11563" s="277" t="s">
        <v>1729</v>
      </c>
      <c r="F11563" s="279" t="s">
        <v>881</v>
      </c>
    </row>
    <row r="11564" spans="1:6" x14ac:dyDescent="0.3">
      <c r="A11564" s="264" t="str">
        <f t="shared" si="180"/>
        <v>ButteMT</v>
      </c>
      <c r="B11564" s="269">
        <v>59748</v>
      </c>
      <c r="C11564" s="270" t="s">
        <v>7563</v>
      </c>
      <c r="D11564" s="270" t="s">
        <v>1723</v>
      </c>
      <c r="E11564" s="277" t="s">
        <v>1727</v>
      </c>
      <c r="F11564" s="279" t="s">
        <v>881</v>
      </c>
    </row>
    <row r="11565" spans="1:6" x14ac:dyDescent="0.3">
      <c r="A11565" s="264" t="str">
        <f t="shared" si="180"/>
        <v>MonarchMT</v>
      </c>
      <c r="B11565" s="269">
        <v>59463</v>
      </c>
      <c r="C11565" s="270" t="s">
        <v>7595</v>
      </c>
      <c r="D11565" s="270" t="s">
        <v>1723</v>
      </c>
      <c r="E11565" s="277" t="s">
        <v>1729</v>
      </c>
      <c r="F11565" s="279" t="s">
        <v>881</v>
      </c>
    </row>
    <row r="11566" spans="1:6" x14ac:dyDescent="0.3">
      <c r="A11566" s="264" t="str">
        <f t="shared" si="180"/>
        <v>BoulderMT</v>
      </c>
      <c r="B11566" s="269">
        <v>59631</v>
      </c>
      <c r="C11566" s="270" t="s">
        <v>1053</v>
      </c>
      <c r="D11566" s="270" t="s">
        <v>1723</v>
      </c>
      <c r="E11566" s="277" t="s">
        <v>1089</v>
      </c>
      <c r="F11566" s="279" t="s">
        <v>881</v>
      </c>
    </row>
    <row r="11567" spans="1:6" x14ac:dyDescent="0.3">
      <c r="A11567" s="264" t="str">
        <f t="shared" si="180"/>
        <v>EssexMT</v>
      </c>
      <c r="B11567" s="269">
        <v>59916</v>
      </c>
      <c r="C11567" s="270" t="s">
        <v>3260</v>
      </c>
      <c r="D11567" s="270" t="s">
        <v>1723</v>
      </c>
      <c r="E11567" s="277" t="s">
        <v>1731</v>
      </c>
      <c r="F11567" s="279" t="s">
        <v>881</v>
      </c>
    </row>
    <row r="11568" spans="1:6" x14ac:dyDescent="0.3">
      <c r="A11568" s="264" t="str">
        <f t="shared" si="180"/>
        <v>MelroseMT</v>
      </c>
      <c r="B11568" s="269">
        <v>59743</v>
      </c>
      <c r="C11568" s="270" t="s">
        <v>3873</v>
      </c>
      <c r="D11568" s="270" t="s">
        <v>1723</v>
      </c>
      <c r="E11568" s="277" t="s">
        <v>1727</v>
      </c>
      <c r="F11568" s="279" t="s">
        <v>881</v>
      </c>
    </row>
    <row r="11569" spans="1:6" x14ac:dyDescent="0.3">
      <c r="A11569" s="264" t="str">
        <f t="shared" si="180"/>
        <v>EdgarMT</v>
      </c>
      <c r="B11569" s="269">
        <v>59026</v>
      </c>
      <c r="C11569" s="270" t="s">
        <v>7596</v>
      </c>
      <c r="D11569" s="270" t="s">
        <v>1723</v>
      </c>
      <c r="E11569" s="277" t="s">
        <v>1725</v>
      </c>
      <c r="F11569" s="279" t="s">
        <v>881</v>
      </c>
    </row>
    <row r="11570" spans="1:6" x14ac:dyDescent="0.3">
      <c r="A11570" s="264" t="str">
        <f t="shared" si="180"/>
        <v>Pompeys PillarMT</v>
      </c>
      <c r="B11570" s="269">
        <v>59064</v>
      </c>
      <c r="C11570" s="270" t="s">
        <v>7597</v>
      </c>
      <c r="D11570" s="270" t="s">
        <v>1723</v>
      </c>
      <c r="E11570" s="277" t="s">
        <v>1725</v>
      </c>
      <c r="F11570" s="279" t="s">
        <v>881</v>
      </c>
    </row>
    <row r="11571" spans="1:6" x14ac:dyDescent="0.3">
      <c r="A11571" s="264" t="str">
        <f t="shared" si="180"/>
        <v>East HelenaMT</v>
      </c>
      <c r="B11571" s="269">
        <v>59647</v>
      </c>
      <c r="C11571" s="270" t="s">
        <v>7566</v>
      </c>
      <c r="D11571" s="270" t="s">
        <v>1723</v>
      </c>
      <c r="E11571" s="277" t="s">
        <v>1089</v>
      </c>
      <c r="F11571" s="279" t="s">
        <v>881</v>
      </c>
    </row>
    <row r="11572" spans="1:6" x14ac:dyDescent="0.3">
      <c r="A11572" s="264" t="str">
        <f t="shared" si="180"/>
        <v>Canyon CreekMT</v>
      </c>
      <c r="B11572" s="269">
        <v>59633</v>
      </c>
      <c r="C11572" s="270" t="s">
        <v>7598</v>
      </c>
      <c r="D11572" s="270" t="s">
        <v>1723</v>
      </c>
      <c r="E11572" s="277" t="s">
        <v>1089</v>
      </c>
      <c r="F11572" s="279" t="s">
        <v>881</v>
      </c>
    </row>
    <row r="11573" spans="1:6" x14ac:dyDescent="0.3">
      <c r="A11573" s="264" t="str">
        <f t="shared" si="180"/>
        <v>ActonMT</v>
      </c>
      <c r="B11573" s="269">
        <v>59002</v>
      </c>
      <c r="C11573" s="270" t="s">
        <v>2901</v>
      </c>
      <c r="D11573" s="270" t="s">
        <v>1723</v>
      </c>
      <c r="E11573" s="277" t="s">
        <v>1725</v>
      </c>
      <c r="F11573" s="279" t="s">
        <v>881</v>
      </c>
    </row>
    <row r="11574" spans="1:6" x14ac:dyDescent="0.3">
      <c r="A11574" s="264" t="str">
        <f t="shared" si="180"/>
        <v>BeltMT</v>
      </c>
      <c r="B11574" s="269">
        <v>59469</v>
      </c>
      <c r="C11574" s="270" t="s">
        <v>7577</v>
      </c>
      <c r="D11574" s="270" t="s">
        <v>1723</v>
      </c>
      <c r="E11574" s="277" t="s">
        <v>1729</v>
      </c>
      <c r="F11574" s="279" t="s">
        <v>881</v>
      </c>
    </row>
    <row r="11575" spans="1:6" x14ac:dyDescent="0.3">
      <c r="A11575" s="264" t="str">
        <f t="shared" si="180"/>
        <v>BearcreekMT</v>
      </c>
      <c r="B11575" s="269">
        <v>59007</v>
      </c>
      <c r="C11575" s="270" t="s">
        <v>7599</v>
      </c>
      <c r="D11575" s="270" t="s">
        <v>1723</v>
      </c>
      <c r="E11575" s="277" t="s">
        <v>1725</v>
      </c>
      <c r="F11575" s="279" t="s">
        <v>881</v>
      </c>
    </row>
    <row r="11576" spans="1:6" x14ac:dyDescent="0.3">
      <c r="A11576" s="264" t="str">
        <f t="shared" si="180"/>
        <v>HelenaMT</v>
      </c>
      <c r="B11576" s="269">
        <v>59640</v>
      </c>
      <c r="C11576" s="270" t="s">
        <v>1089</v>
      </c>
      <c r="D11576" s="270" t="s">
        <v>1723</v>
      </c>
      <c r="E11576" s="277" t="s">
        <v>1089</v>
      </c>
      <c r="F11576" s="279" t="s">
        <v>881</v>
      </c>
    </row>
    <row r="11577" spans="1:6" x14ac:dyDescent="0.3">
      <c r="A11577" s="264" t="str">
        <f t="shared" si="180"/>
        <v>NeihartMT</v>
      </c>
      <c r="B11577" s="269">
        <v>59465</v>
      </c>
      <c r="C11577" s="270" t="s">
        <v>7600</v>
      </c>
      <c r="D11577" s="270" t="s">
        <v>1723</v>
      </c>
      <c r="E11577" s="277" t="s">
        <v>1729</v>
      </c>
      <c r="F11577" s="279" t="s">
        <v>881</v>
      </c>
    </row>
    <row r="11578" spans="1:6" x14ac:dyDescent="0.3">
      <c r="A11578" s="264" t="str">
        <f t="shared" si="180"/>
        <v>JolietMT</v>
      </c>
      <c r="B11578" s="269">
        <v>59013</v>
      </c>
      <c r="C11578" s="270" t="s">
        <v>4654</v>
      </c>
      <c r="D11578" s="270" t="s">
        <v>1723</v>
      </c>
      <c r="E11578" s="277" t="s">
        <v>1725</v>
      </c>
      <c r="F11578" s="279" t="s">
        <v>881</v>
      </c>
    </row>
    <row r="11579" spans="1:6" x14ac:dyDescent="0.3">
      <c r="A11579" s="264" t="str">
        <f t="shared" si="180"/>
        <v>CharlotteNC</v>
      </c>
      <c r="B11579" s="269">
        <v>28269</v>
      </c>
      <c r="C11579" s="270" t="s">
        <v>2103</v>
      </c>
      <c r="D11579" s="270" t="s">
        <v>1734</v>
      </c>
      <c r="E11579" s="277" t="s">
        <v>1739</v>
      </c>
      <c r="F11579" s="279" t="s">
        <v>882</v>
      </c>
    </row>
    <row r="11580" spans="1:6" x14ac:dyDescent="0.3">
      <c r="A11580" s="264" t="str">
        <f t="shared" si="180"/>
        <v>CharlotteNC</v>
      </c>
      <c r="B11580" s="269">
        <v>28277</v>
      </c>
      <c r="C11580" s="270" t="s">
        <v>2103</v>
      </c>
      <c r="D11580" s="270" t="s">
        <v>1734</v>
      </c>
      <c r="E11580" s="277" t="s">
        <v>1739</v>
      </c>
      <c r="F11580" s="279" t="s">
        <v>882</v>
      </c>
    </row>
    <row r="11581" spans="1:6" x14ac:dyDescent="0.3">
      <c r="A11581" s="264" t="str">
        <f t="shared" si="180"/>
        <v>ConcordNC</v>
      </c>
      <c r="B11581" s="269">
        <v>28027</v>
      </c>
      <c r="C11581" s="270" t="s">
        <v>1820</v>
      </c>
      <c r="D11581" s="270" t="s">
        <v>1734</v>
      </c>
      <c r="E11581" s="277" t="s">
        <v>1739</v>
      </c>
      <c r="F11581" s="279" t="s">
        <v>882</v>
      </c>
    </row>
    <row r="11582" spans="1:6" x14ac:dyDescent="0.3">
      <c r="A11582" s="264" t="str">
        <f t="shared" si="180"/>
        <v>Wake ForestNC</v>
      </c>
      <c r="B11582" s="269">
        <v>27587</v>
      </c>
      <c r="C11582" s="270" t="s">
        <v>7601</v>
      </c>
      <c r="D11582" s="270" t="s">
        <v>1734</v>
      </c>
      <c r="E11582" s="277" t="s">
        <v>1764</v>
      </c>
      <c r="F11582" s="279" t="s">
        <v>882</v>
      </c>
    </row>
    <row r="11583" spans="1:6" x14ac:dyDescent="0.3">
      <c r="A11583" s="264" t="str">
        <f t="shared" si="180"/>
        <v>HuntersvilleNC</v>
      </c>
      <c r="B11583" s="269">
        <v>28078</v>
      </c>
      <c r="C11583" s="270" t="s">
        <v>7602</v>
      </c>
      <c r="D11583" s="270" t="s">
        <v>1734</v>
      </c>
      <c r="E11583" s="277" t="s">
        <v>1739</v>
      </c>
      <c r="F11583" s="279" t="s">
        <v>882</v>
      </c>
    </row>
    <row r="11584" spans="1:6" x14ac:dyDescent="0.3">
      <c r="A11584" s="264" t="str">
        <f t="shared" si="180"/>
        <v>RaleighNC</v>
      </c>
      <c r="B11584" s="269">
        <v>27610</v>
      </c>
      <c r="C11584" s="270" t="s">
        <v>1764</v>
      </c>
      <c r="D11584" s="270" t="s">
        <v>1734</v>
      </c>
      <c r="E11584" s="277" t="s">
        <v>1764</v>
      </c>
      <c r="F11584" s="279" t="s">
        <v>882</v>
      </c>
    </row>
    <row r="11585" spans="1:6" x14ac:dyDescent="0.3">
      <c r="A11585" s="264" t="str">
        <f t="shared" si="180"/>
        <v>GreensboroNC</v>
      </c>
      <c r="B11585" s="269">
        <v>27410</v>
      </c>
      <c r="C11585" s="270" t="s">
        <v>1269</v>
      </c>
      <c r="D11585" s="270" t="s">
        <v>1734</v>
      </c>
      <c r="E11585" s="277" t="s">
        <v>1748</v>
      </c>
      <c r="F11585" s="279" t="s">
        <v>882</v>
      </c>
    </row>
    <row r="11586" spans="1:6" x14ac:dyDescent="0.3">
      <c r="A11586" s="264" t="str">
        <f t="shared" si="180"/>
        <v>GreensboroNC</v>
      </c>
      <c r="B11586" s="269">
        <v>27406</v>
      </c>
      <c r="C11586" s="270" t="s">
        <v>1269</v>
      </c>
      <c r="D11586" s="270" t="s">
        <v>1734</v>
      </c>
      <c r="E11586" s="277" t="s">
        <v>1748</v>
      </c>
      <c r="F11586" s="279" t="s">
        <v>882</v>
      </c>
    </row>
    <row r="11587" spans="1:6" x14ac:dyDescent="0.3">
      <c r="A11587" s="264" t="str">
        <f t="shared" si="180"/>
        <v>FayettevilleNC</v>
      </c>
      <c r="B11587" s="269">
        <v>28314</v>
      </c>
      <c r="C11587" s="270" t="s">
        <v>1690</v>
      </c>
      <c r="D11587" s="270" t="s">
        <v>1734</v>
      </c>
      <c r="E11587" s="277" t="s">
        <v>1690</v>
      </c>
      <c r="F11587" s="279" t="s">
        <v>882</v>
      </c>
    </row>
    <row r="11588" spans="1:6" x14ac:dyDescent="0.3">
      <c r="A11588" s="264" t="str">
        <f t="shared" ref="A11588:A11651" si="181">CONCATENATE(C11588,D11588)</f>
        <v>GreenvilleNC</v>
      </c>
      <c r="B11588" s="269">
        <v>27834</v>
      </c>
      <c r="C11588" s="270" t="s">
        <v>1706</v>
      </c>
      <c r="D11588" s="270" t="s">
        <v>1734</v>
      </c>
      <c r="E11588" s="277" t="s">
        <v>1706</v>
      </c>
      <c r="F11588" s="279" t="s">
        <v>882</v>
      </c>
    </row>
    <row r="11589" spans="1:6" x14ac:dyDescent="0.3">
      <c r="A11589" s="264" t="str">
        <f t="shared" si="181"/>
        <v>GreenvilleNC</v>
      </c>
      <c r="B11589" s="269">
        <v>27858</v>
      </c>
      <c r="C11589" s="270" t="s">
        <v>1706</v>
      </c>
      <c r="D11589" s="270" t="s">
        <v>1734</v>
      </c>
      <c r="E11589" s="277" t="s">
        <v>1706</v>
      </c>
      <c r="F11589" s="279" t="s">
        <v>882</v>
      </c>
    </row>
    <row r="11590" spans="1:6" x14ac:dyDescent="0.3">
      <c r="A11590" s="264" t="str">
        <f t="shared" si="181"/>
        <v>DurhamNC</v>
      </c>
      <c r="B11590" s="269">
        <v>27703</v>
      </c>
      <c r="C11590" s="270" t="s">
        <v>2957</v>
      </c>
      <c r="D11590" s="270" t="s">
        <v>1734</v>
      </c>
      <c r="E11590" s="277" t="s">
        <v>1744</v>
      </c>
      <c r="F11590" s="279" t="s">
        <v>882</v>
      </c>
    </row>
    <row r="11591" spans="1:6" x14ac:dyDescent="0.3">
      <c r="A11591" s="264" t="str">
        <f t="shared" si="181"/>
        <v>DurhamNC</v>
      </c>
      <c r="B11591" s="269">
        <v>27713</v>
      </c>
      <c r="C11591" s="270" t="s">
        <v>2957</v>
      </c>
      <c r="D11591" s="270" t="s">
        <v>1734</v>
      </c>
      <c r="E11591" s="277" t="s">
        <v>1744</v>
      </c>
      <c r="F11591" s="279" t="s">
        <v>882</v>
      </c>
    </row>
    <row r="11592" spans="1:6" x14ac:dyDescent="0.3">
      <c r="A11592" s="264" t="str">
        <f t="shared" si="181"/>
        <v>KernersvilleNC</v>
      </c>
      <c r="B11592" s="269">
        <v>27284</v>
      </c>
      <c r="C11592" s="270" t="s">
        <v>7603</v>
      </c>
      <c r="D11592" s="270" t="s">
        <v>1734</v>
      </c>
      <c r="E11592" s="277" t="s">
        <v>1779</v>
      </c>
      <c r="F11592" s="279" t="s">
        <v>882</v>
      </c>
    </row>
    <row r="11593" spans="1:6" x14ac:dyDescent="0.3">
      <c r="A11593" s="264" t="str">
        <f t="shared" si="181"/>
        <v>DurhamNC</v>
      </c>
      <c r="B11593" s="269">
        <v>27707</v>
      </c>
      <c r="C11593" s="270" t="s">
        <v>2957</v>
      </c>
      <c r="D11593" s="270" t="s">
        <v>1734</v>
      </c>
      <c r="E11593" s="277" t="s">
        <v>1744</v>
      </c>
      <c r="F11593" s="279" t="s">
        <v>882</v>
      </c>
    </row>
    <row r="11594" spans="1:6" x14ac:dyDescent="0.3">
      <c r="A11594" s="264" t="str">
        <f t="shared" si="181"/>
        <v>CharlotteNC</v>
      </c>
      <c r="B11594" s="269">
        <v>28205</v>
      </c>
      <c r="C11594" s="270" t="s">
        <v>2103</v>
      </c>
      <c r="D11594" s="270" t="s">
        <v>1734</v>
      </c>
      <c r="E11594" s="277" t="s">
        <v>1739</v>
      </c>
      <c r="F11594" s="279" t="s">
        <v>882</v>
      </c>
    </row>
    <row r="11595" spans="1:6" x14ac:dyDescent="0.3">
      <c r="A11595" s="264" t="str">
        <f t="shared" si="181"/>
        <v>HickoryNC</v>
      </c>
      <c r="B11595" s="269">
        <v>28601</v>
      </c>
      <c r="C11595" s="270" t="s">
        <v>5747</v>
      </c>
      <c r="D11595" s="270" t="s">
        <v>1734</v>
      </c>
      <c r="E11595" s="277" t="s">
        <v>1750</v>
      </c>
      <c r="F11595" s="279" t="s">
        <v>882</v>
      </c>
    </row>
    <row r="11596" spans="1:6" x14ac:dyDescent="0.3">
      <c r="A11596" s="264" t="str">
        <f t="shared" si="181"/>
        <v>CaryNC</v>
      </c>
      <c r="B11596" s="269">
        <v>27519</v>
      </c>
      <c r="C11596" s="270" t="s">
        <v>4728</v>
      </c>
      <c r="D11596" s="270" t="s">
        <v>1734</v>
      </c>
      <c r="E11596" s="277" t="s">
        <v>1764</v>
      </c>
      <c r="F11596" s="279" t="s">
        <v>882</v>
      </c>
    </row>
    <row r="11597" spans="1:6" x14ac:dyDescent="0.3">
      <c r="A11597" s="264" t="str">
        <f t="shared" si="181"/>
        <v>DurhamNC</v>
      </c>
      <c r="B11597" s="269">
        <v>27705</v>
      </c>
      <c r="C11597" s="270" t="s">
        <v>2957</v>
      </c>
      <c r="D11597" s="270" t="s">
        <v>1734</v>
      </c>
      <c r="E11597" s="277" t="s">
        <v>1744</v>
      </c>
      <c r="F11597" s="279" t="s">
        <v>882</v>
      </c>
    </row>
    <row r="11598" spans="1:6" x14ac:dyDescent="0.3">
      <c r="A11598" s="264" t="str">
        <f t="shared" si="181"/>
        <v>CharlotteNC</v>
      </c>
      <c r="B11598" s="269">
        <v>28216</v>
      </c>
      <c r="C11598" s="270" t="s">
        <v>2103</v>
      </c>
      <c r="D11598" s="270" t="s">
        <v>1734</v>
      </c>
      <c r="E11598" s="277" t="s">
        <v>1739</v>
      </c>
      <c r="F11598" s="279" t="s">
        <v>882</v>
      </c>
    </row>
    <row r="11599" spans="1:6" x14ac:dyDescent="0.3">
      <c r="A11599" s="264" t="str">
        <f t="shared" si="181"/>
        <v>CharlotteNC</v>
      </c>
      <c r="B11599" s="269">
        <v>28215</v>
      </c>
      <c r="C11599" s="270" t="s">
        <v>2103</v>
      </c>
      <c r="D11599" s="270" t="s">
        <v>1734</v>
      </c>
      <c r="E11599" s="277" t="s">
        <v>1739</v>
      </c>
      <c r="F11599" s="279" t="s">
        <v>882</v>
      </c>
    </row>
    <row r="11600" spans="1:6" x14ac:dyDescent="0.3">
      <c r="A11600" s="264" t="str">
        <f t="shared" si="181"/>
        <v>Mint HillNC</v>
      </c>
      <c r="B11600" s="269">
        <v>28227</v>
      </c>
      <c r="C11600" s="270" t="s">
        <v>7604</v>
      </c>
      <c r="D11600" s="270" t="s">
        <v>1734</v>
      </c>
      <c r="E11600" s="277" t="s">
        <v>1739</v>
      </c>
      <c r="F11600" s="279" t="s">
        <v>882</v>
      </c>
    </row>
    <row r="11601" spans="1:6" x14ac:dyDescent="0.3">
      <c r="A11601" s="264" t="str">
        <f t="shared" si="181"/>
        <v>CharlotteNC</v>
      </c>
      <c r="B11601" s="269">
        <v>28210</v>
      </c>
      <c r="C11601" s="270" t="s">
        <v>2103</v>
      </c>
      <c r="D11601" s="270" t="s">
        <v>1734</v>
      </c>
      <c r="E11601" s="277" t="s">
        <v>1739</v>
      </c>
      <c r="F11601" s="279" t="s">
        <v>882</v>
      </c>
    </row>
    <row r="11602" spans="1:6" x14ac:dyDescent="0.3">
      <c r="A11602" s="264" t="str">
        <f t="shared" si="181"/>
        <v>High PointNC</v>
      </c>
      <c r="B11602" s="269">
        <v>27265</v>
      </c>
      <c r="C11602" s="270" t="s">
        <v>7605</v>
      </c>
      <c r="D11602" s="270" t="s">
        <v>1734</v>
      </c>
      <c r="E11602" s="277" t="s">
        <v>1748</v>
      </c>
      <c r="F11602" s="279" t="s">
        <v>882</v>
      </c>
    </row>
    <row r="11603" spans="1:6" x14ac:dyDescent="0.3">
      <c r="A11603" s="264" t="str">
        <f t="shared" si="181"/>
        <v>GreensboroNC</v>
      </c>
      <c r="B11603" s="269">
        <v>27407</v>
      </c>
      <c r="C11603" s="270" t="s">
        <v>1269</v>
      </c>
      <c r="D11603" s="270" t="s">
        <v>1734</v>
      </c>
      <c r="E11603" s="277" t="s">
        <v>1748</v>
      </c>
      <c r="F11603" s="279" t="s">
        <v>882</v>
      </c>
    </row>
    <row r="11604" spans="1:6" x14ac:dyDescent="0.3">
      <c r="A11604" s="264" t="str">
        <f t="shared" si="181"/>
        <v>ConcordNC</v>
      </c>
      <c r="B11604" s="269">
        <v>28025</v>
      </c>
      <c r="C11604" s="270" t="s">
        <v>1820</v>
      </c>
      <c r="D11604" s="270" t="s">
        <v>1734</v>
      </c>
      <c r="E11604" s="277" t="s">
        <v>1739</v>
      </c>
      <c r="F11604" s="279" t="s">
        <v>882</v>
      </c>
    </row>
    <row r="11605" spans="1:6" x14ac:dyDescent="0.3">
      <c r="A11605" s="264" t="str">
        <f t="shared" si="181"/>
        <v>RaleighNC</v>
      </c>
      <c r="B11605" s="269">
        <v>27603</v>
      </c>
      <c r="C11605" s="270" t="s">
        <v>1764</v>
      </c>
      <c r="D11605" s="270" t="s">
        <v>1734</v>
      </c>
      <c r="E11605" s="277" t="s">
        <v>1764</v>
      </c>
      <c r="F11605" s="279" t="s">
        <v>882</v>
      </c>
    </row>
    <row r="11606" spans="1:6" x14ac:dyDescent="0.3">
      <c r="A11606" s="264" t="str">
        <f t="shared" si="181"/>
        <v>GarnerNC</v>
      </c>
      <c r="B11606" s="269">
        <v>27529</v>
      </c>
      <c r="C11606" s="270" t="s">
        <v>2141</v>
      </c>
      <c r="D11606" s="270" t="s">
        <v>1734</v>
      </c>
      <c r="E11606" s="277" t="s">
        <v>1764</v>
      </c>
      <c r="F11606" s="279" t="s">
        <v>882</v>
      </c>
    </row>
    <row r="11607" spans="1:6" x14ac:dyDescent="0.3">
      <c r="A11607" s="264" t="str">
        <f t="shared" si="181"/>
        <v>Winston-SalemNC</v>
      </c>
      <c r="B11607" s="269">
        <v>27106</v>
      </c>
      <c r="C11607" s="270" t="s">
        <v>1779</v>
      </c>
      <c r="D11607" s="270" t="s">
        <v>1734</v>
      </c>
      <c r="E11607" s="277" t="s">
        <v>1779</v>
      </c>
      <c r="F11607" s="279" t="s">
        <v>882</v>
      </c>
    </row>
    <row r="11608" spans="1:6" x14ac:dyDescent="0.3">
      <c r="A11608" s="264" t="str">
        <f t="shared" si="181"/>
        <v>JacksonvilleNC</v>
      </c>
      <c r="B11608" s="269">
        <v>28540</v>
      </c>
      <c r="C11608" s="270" t="s">
        <v>1034</v>
      </c>
      <c r="D11608" s="270" t="s">
        <v>1734</v>
      </c>
      <c r="E11608" s="277" t="s">
        <v>1034</v>
      </c>
      <c r="F11608" s="279" t="s">
        <v>882</v>
      </c>
    </row>
    <row r="11609" spans="1:6" x14ac:dyDescent="0.3">
      <c r="A11609" s="264" t="str">
        <f t="shared" si="181"/>
        <v>JacksonvilleNC</v>
      </c>
      <c r="B11609" s="269">
        <v>28546</v>
      </c>
      <c r="C11609" s="270" t="s">
        <v>1034</v>
      </c>
      <c r="D11609" s="270" t="s">
        <v>1734</v>
      </c>
      <c r="E11609" s="277" t="s">
        <v>1034</v>
      </c>
      <c r="F11609" s="279" t="s">
        <v>882</v>
      </c>
    </row>
    <row r="11610" spans="1:6" x14ac:dyDescent="0.3">
      <c r="A11610" s="264" t="str">
        <f t="shared" si="181"/>
        <v>Fuquay VarinaNC</v>
      </c>
      <c r="B11610" s="269">
        <v>27526</v>
      </c>
      <c r="C11610" s="270" t="s">
        <v>7606</v>
      </c>
      <c r="D11610" s="270" t="s">
        <v>1734</v>
      </c>
      <c r="E11610" s="277" t="s">
        <v>1764</v>
      </c>
      <c r="F11610" s="279" t="s">
        <v>882</v>
      </c>
    </row>
    <row r="11611" spans="1:6" x14ac:dyDescent="0.3">
      <c r="A11611" s="264" t="str">
        <f t="shared" si="181"/>
        <v>RaleighNC</v>
      </c>
      <c r="B11611" s="269">
        <v>27606</v>
      </c>
      <c r="C11611" s="270" t="s">
        <v>1764</v>
      </c>
      <c r="D11611" s="270" t="s">
        <v>1734</v>
      </c>
      <c r="E11611" s="277" t="s">
        <v>1764</v>
      </c>
      <c r="F11611" s="279" t="s">
        <v>882</v>
      </c>
    </row>
    <row r="11612" spans="1:6" x14ac:dyDescent="0.3">
      <c r="A11612" s="264" t="str">
        <f t="shared" si="181"/>
        <v>LenoirNC</v>
      </c>
      <c r="B11612" s="269">
        <v>28645</v>
      </c>
      <c r="C11612" s="270" t="s">
        <v>7607</v>
      </c>
      <c r="D11612" s="270" t="s">
        <v>1734</v>
      </c>
      <c r="E11612" s="277" t="s">
        <v>1750</v>
      </c>
      <c r="F11612" s="279" t="s">
        <v>882</v>
      </c>
    </row>
    <row r="11613" spans="1:6" x14ac:dyDescent="0.3">
      <c r="A11613" s="264" t="str">
        <f t="shared" si="181"/>
        <v>GreensboroNC</v>
      </c>
      <c r="B11613" s="269">
        <v>27405</v>
      </c>
      <c r="C11613" s="270" t="s">
        <v>1269</v>
      </c>
      <c r="D11613" s="270" t="s">
        <v>1734</v>
      </c>
      <c r="E11613" s="277" t="s">
        <v>1748</v>
      </c>
      <c r="F11613" s="279" t="s">
        <v>882</v>
      </c>
    </row>
    <row r="11614" spans="1:6" x14ac:dyDescent="0.3">
      <c r="A11614" s="264" t="str">
        <f t="shared" si="181"/>
        <v>RaleighNC</v>
      </c>
      <c r="B11614" s="269">
        <v>27616</v>
      </c>
      <c r="C11614" s="270" t="s">
        <v>1764</v>
      </c>
      <c r="D11614" s="270" t="s">
        <v>1734</v>
      </c>
      <c r="E11614" s="277" t="s">
        <v>1764</v>
      </c>
      <c r="F11614" s="279" t="s">
        <v>882</v>
      </c>
    </row>
    <row r="11615" spans="1:6" x14ac:dyDescent="0.3">
      <c r="A11615" s="264" t="str">
        <f t="shared" si="181"/>
        <v>WaxhawNC</v>
      </c>
      <c r="B11615" s="269">
        <v>28173</v>
      </c>
      <c r="C11615" s="270" t="s">
        <v>7608</v>
      </c>
      <c r="D11615" s="270" t="s">
        <v>1734</v>
      </c>
      <c r="E11615" s="277" t="s">
        <v>1739</v>
      </c>
      <c r="F11615" s="279" t="s">
        <v>882</v>
      </c>
    </row>
    <row r="11616" spans="1:6" x14ac:dyDescent="0.3">
      <c r="A11616" s="264" t="str">
        <f t="shared" si="181"/>
        <v>RaleighNC</v>
      </c>
      <c r="B11616" s="269">
        <v>27613</v>
      </c>
      <c r="C11616" s="270" t="s">
        <v>1764</v>
      </c>
      <c r="D11616" s="270" t="s">
        <v>1734</v>
      </c>
      <c r="E11616" s="277" t="s">
        <v>1764</v>
      </c>
      <c r="F11616" s="279" t="s">
        <v>882</v>
      </c>
    </row>
    <row r="11617" spans="1:6" x14ac:dyDescent="0.3">
      <c r="A11617" s="264" t="str">
        <f t="shared" si="181"/>
        <v>BurlingtonNC</v>
      </c>
      <c r="B11617" s="269">
        <v>27215</v>
      </c>
      <c r="C11617" s="270" t="s">
        <v>1221</v>
      </c>
      <c r="D11617" s="270" t="s">
        <v>1734</v>
      </c>
      <c r="E11617" s="277" t="s">
        <v>1221</v>
      </c>
      <c r="F11617" s="279" t="s">
        <v>882</v>
      </c>
    </row>
    <row r="11618" spans="1:6" x14ac:dyDescent="0.3">
      <c r="A11618" s="264" t="str">
        <f t="shared" si="181"/>
        <v>WilmingtonNC</v>
      </c>
      <c r="B11618" s="269">
        <v>28412</v>
      </c>
      <c r="C11618" s="270" t="s">
        <v>1775</v>
      </c>
      <c r="D11618" s="270" t="s">
        <v>1734</v>
      </c>
      <c r="E11618" s="277" t="s">
        <v>1775</v>
      </c>
      <c r="F11618" s="279" t="s">
        <v>882</v>
      </c>
    </row>
    <row r="11619" spans="1:6" x14ac:dyDescent="0.3">
      <c r="A11619" s="264" t="str">
        <f t="shared" si="181"/>
        <v>AshevilleNC</v>
      </c>
      <c r="B11619" s="269">
        <v>28806</v>
      </c>
      <c r="C11619" s="270" t="s">
        <v>1736</v>
      </c>
      <c r="D11619" s="270" t="s">
        <v>1734</v>
      </c>
      <c r="E11619" s="277" t="s">
        <v>1736</v>
      </c>
      <c r="F11619" s="279" t="s">
        <v>882</v>
      </c>
    </row>
    <row r="11620" spans="1:6" x14ac:dyDescent="0.3">
      <c r="A11620" s="264" t="str">
        <f t="shared" si="181"/>
        <v>MooresvilleNC</v>
      </c>
      <c r="B11620" s="269">
        <v>28117</v>
      </c>
      <c r="C11620" s="270" t="s">
        <v>1681</v>
      </c>
      <c r="D11620" s="270" t="s">
        <v>1734</v>
      </c>
      <c r="E11620" s="277" t="s">
        <v>1739</v>
      </c>
      <c r="F11620" s="279" t="s">
        <v>882</v>
      </c>
    </row>
    <row r="11621" spans="1:6" x14ac:dyDescent="0.3">
      <c r="A11621" s="264" t="str">
        <f t="shared" si="181"/>
        <v>CharlotteNC</v>
      </c>
      <c r="B11621" s="269">
        <v>28262</v>
      </c>
      <c r="C11621" s="270" t="s">
        <v>2103</v>
      </c>
      <c r="D11621" s="270" t="s">
        <v>1734</v>
      </c>
      <c r="E11621" s="277" t="s">
        <v>1739</v>
      </c>
      <c r="F11621" s="279" t="s">
        <v>882</v>
      </c>
    </row>
    <row r="11622" spans="1:6" x14ac:dyDescent="0.3">
      <c r="A11622" s="264" t="str">
        <f t="shared" si="181"/>
        <v>ThomasvilleNC</v>
      </c>
      <c r="B11622" s="269">
        <v>27360</v>
      </c>
      <c r="C11622" s="270" t="s">
        <v>1198</v>
      </c>
      <c r="D11622" s="270" t="s">
        <v>1734</v>
      </c>
      <c r="E11622" s="277" t="s">
        <v>1779</v>
      </c>
      <c r="F11622" s="279" t="s">
        <v>882</v>
      </c>
    </row>
    <row r="11623" spans="1:6" x14ac:dyDescent="0.3">
      <c r="A11623" s="264" t="str">
        <f t="shared" si="181"/>
        <v>CaryNC</v>
      </c>
      <c r="B11623" s="269">
        <v>27513</v>
      </c>
      <c r="C11623" s="270" t="s">
        <v>4728</v>
      </c>
      <c r="D11623" s="270" t="s">
        <v>1734</v>
      </c>
      <c r="E11623" s="277" t="s">
        <v>1764</v>
      </c>
      <c r="F11623" s="279" t="s">
        <v>882</v>
      </c>
    </row>
    <row r="11624" spans="1:6" x14ac:dyDescent="0.3">
      <c r="A11624" s="264" t="str">
        <f t="shared" si="181"/>
        <v>RaleighNC</v>
      </c>
      <c r="B11624" s="269">
        <v>27615</v>
      </c>
      <c r="C11624" s="270" t="s">
        <v>1764</v>
      </c>
      <c r="D11624" s="270" t="s">
        <v>1734</v>
      </c>
      <c r="E11624" s="277" t="s">
        <v>1764</v>
      </c>
      <c r="F11624" s="279" t="s">
        <v>882</v>
      </c>
    </row>
    <row r="11625" spans="1:6" x14ac:dyDescent="0.3">
      <c r="A11625" s="264" t="str">
        <f t="shared" si="181"/>
        <v>RaleighNC</v>
      </c>
      <c r="B11625" s="269">
        <v>27612</v>
      </c>
      <c r="C11625" s="270" t="s">
        <v>1764</v>
      </c>
      <c r="D11625" s="270" t="s">
        <v>1734</v>
      </c>
      <c r="E11625" s="277" t="s">
        <v>1764</v>
      </c>
      <c r="F11625" s="279" t="s">
        <v>882</v>
      </c>
    </row>
    <row r="11626" spans="1:6" x14ac:dyDescent="0.3">
      <c r="A11626" s="264" t="str">
        <f t="shared" si="181"/>
        <v>MonroeNC</v>
      </c>
      <c r="B11626" s="269">
        <v>28110</v>
      </c>
      <c r="C11626" s="270" t="s">
        <v>1514</v>
      </c>
      <c r="D11626" s="270" t="s">
        <v>1734</v>
      </c>
      <c r="E11626" s="277" t="s">
        <v>1739</v>
      </c>
      <c r="F11626" s="279" t="s">
        <v>882</v>
      </c>
    </row>
    <row r="11627" spans="1:6" x14ac:dyDescent="0.3">
      <c r="A11627" s="264" t="str">
        <f t="shared" si="181"/>
        <v>RaleighNC</v>
      </c>
      <c r="B11627" s="269">
        <v>27604</v>
      </c>
      <c r="C11627" s="270" t="s">
        <v>1764</v>
      </c>
      <c r="D11627" s="270" t="s">
        <v>1734</v>
      </c>
      <c r="E11627" s="277" t="s">
        <v>1764</v>
      </c>
      <c r="F11627" s="279" t="s">
        <v>882</v>
      </c>
    </row>
    <row r="11628" spans="1:6" x14ac:dyDescent="0.3">
      <c r="A11628" s="264" t="str">
        <f t="shared" si="181"/>
        <v>Winston-SalemNC</v>
      </c>
      <c r="B11628" s="269">
        <v>27107</v>
      </c>
      <c r="C11628" s="270" t="s">
        <v>1779</v>
      </c>
      <c r="D11628" s="270" t="s">
        <v>1734</v>
      </c>
      <c r="E11628" s="277" t="s">
        <v>1779</v>
      </c>
      <c r="F11628" s="279" t="s">
        <v>882</v>
      </c>
    </row>
    <row r="11629" spans="1:6" x14ac:dyDescent="0.3">
      <c r="A11629" s="264" t="str">
        <f t="shared" si="181"/>
        <v>WilmingtonNC</v>
      </c>
      <c r="B11629" s="269">
        <v>28403</v>
      </c>
      <c r="C11629" s="270" t="s">
        <v>1775</v>
      </c>
      <c r="D11629" s="270" t="s">
        <v>1734</v>
      </c>
      <c r="E11629" s="277" t="s">
        <v>1775</v>
      </c>
      <c r="F11629" s="279" t="s">
        <v>882</v>
      </c>
    </row>
    <row r="11630" spans="1:6" x14ac:dyDescent="0.3">
      <c r="A11630" s="264" t="str">
        <f t="shared" si="181"/>
        <v>RaleighNC</v>
      </c>
      <c r="B11630" s="269">
        <v>27609</v>
      </c>
      <c r="C11630" s="270" t="s">
        <v>1764</v>
      </c>
      <c r="D11630" s="270" t="s">
        <v>1734</v>
      </c>
      <c r="E11630" s="277" t="s">
        <v>1764</v>
      </c>
      <c r="F11630" s="279" t="s">
        <v>882</v>
      </c>
    </row>
    <row r="11631" spans="1:6" x14ac:dyDescent="0.3">
      <c r="A11631" s="264" t="str">
        <f t="shared" si="181"/>
        <v>New BernNC</v>
      </c>
      <c r="B11631" s="269">
        <v>28562</v>
      </c>
      <c r="C11631" s="270" t="s">
        <v>1758</v>
      </c>
      <c r="D11631" s="270" t="s">
        <v>1734</v>
      </c>
      <c r="E11631" s="277" t="s">
        <v>1758</v>
      </c>
      <c r="F11631" s="279" t="s">
        <v>882</v>
      </c>
    </row>
    <row r="11632" spans="1:6" x14ac:dyDescent="0.3">
      <c r="A11632" s="264" t="str">
        <f t="shared" si="181"/>
        <v>FayettevilleNC</v>
      </c>
      <c r="B11632" s="269">
        <v>28306</v>
      </c>
      <c r="C11632" s="270" t="s">
        <v>1690</v>
      </c>
      <c r="D11632" s="270" t="s">
        <v>1734</v>
      </c>
      <c r="E11632" s="277" t="s">
        <v>1690</v>
      </c>
      <c r="F11632" s="279" t="s">
        <v>882</v>
      </c>
    </row>
    <row r="11633" spans="1:6" x14ac:dyDescent="0.3">
      <c r="A11633" s="264" t="str">
        <f t="shared" si="181"/>
        <v>CharlotteNC</v>
      </c>
      <c r="B11633" s="269">
        <v>28226</v>
      </c>
      <c r="C11633" s="270" t="s">
        <v>2103</v>
      </c>
      <c r="D11633" s="270" t="s">
        <v>1734</v>
      </c>
      <c r="E11633" s="277" t="s">
        <v>1739</v>
      </c>
      <c r="F11633" s="279" t="s">
        <v>882</v>
      </c>
    </row>
    <row r="11634" spans="1:6" x14ac:dyDescent="0.3">
      <c r="A11634" s="264" t="str">
        <f t="shared" si="181"/>
        <v>CharlotteNC</v>
      </c>
      <c r="B11634" s="269">
        <v>28213</v>
      </c>
      <c r="C11634" s="270" t="s">
        <v>2103</v>
      </c>
      <c r="D11634" s="270" t="s">
        <v>1734</v>
      </c>
      <c r="E11634" s="277" t="s">
        <v>1739</v>
      </c>
      <c r="F11634" s="279" t="s">
        <v>882</v>
      </c>
    </row>
    <row r="11635" spans="1:6" x14ac:dyDescent="0.3">
      <c r="A11635" s="264" t="str">
        <f t="shared" si="181"/>
        <v>MatthewsNC</v>
      </c>
      <c r="B11635" s="269">
        <v>28105</v>
      </c>
      <c r="C11635" s="270" t="s">
        <v>7609</v>
      </c>
      <c r="D11635" s="270" t="s">
        <v>1734</v>
      </c>
      <c r="E11635" s="277" t="s">
        <v>1739</v>
      </c>
      <c r="F11635" s="279" t="s">
        <v>882</v>
      </c>
    </row>
    <row r="11636" spans="1:6" x14ac:dyDescent="0.3">
      <c r="A11636" s="264" t="str">
        <f t="shared" si="181"/>
        <v>RaefordNC</v>
      </c>
      <c r="B11636" s="269">
        <v>28376</v>
      </c>
      <c r="C11636" s="270" t="s">
        <v>7610</v>
      </c>
      <c r="D11636" s="270" t="s">
        <v>1734</v>
      </c>
      <c r="E11636" s="277" t="s">
        <v>1690</v>
      </c>
      <c r="F11636" s="279" t="s">
        <v>882</v>
      </c>
    </row>
    <row r="11637" spans="1:6" x14ac:dyDescent="0.3">
      <c r="A11637" s="264" t="str">
        <f t="shared" si="181"/>
        <v>ClaytonNC</v>
      </c>
      <c r="B11637" s="269">
        <v>27520</v>
      </c>
      <c r="C11637" s="270" t="s">
        <v>1412</v>
      </c>
      <c r="D11637" s="270" t="s">
        <v>1734</v>
      </c>
      <c r="E11637" s="277" t="s">
        <v>1764</v>
      </c>
      <c r="F11637" s="279" t="s">
        <v>882</v>
      </c>
    </row>
    <row r="11638" spans="1:6" x14ac:dyDescent="0.3">
      <c r="A11638" s="264" t="str">
        <f t="shared" si="181"/>
        <v>Chapel HillNC</v>
      </c>
      <c r="B11638" s="269">
        <v>27516</v>
      </c>
      <c r="C11638" s="270" t="s">
        <v>7611</v>
      </c>
      <c r="D11638" s="270" t="s">
        <v>1734</v>
      </c>
      <c r="E11638" s="277" t="s">
        <v>1744</v>
      </c>
      <c r="F11638" s="279" t="s">
        <v>882</v>
      </c>
    </row>
    <row r="11639" spans="1:6" x14ac:dyDescent="0.3">
      <c r="A11639" s="264" t="str">
        <f t="shared" si="181"/>
        <v>Winston-SalemNC</v>
      </c>
      <c r="B11639" s="269">
        <v>27103</v>
      </c>
      <c r="C11639" s="270" t="s">
        <v>1779</v>
      </c>
      <c r="D11639" s="270" t="s">
        <v>1734</v>
      </c>
      <c r="E11639" s="277" t="s">
        <v>1779</v>
      </c>
      <c r="F11639" s="279" t="s">
        <v>882</v>
      </c>
    </row>
    <row r="11640" spans="1:6" x14ac:dyDescent="0.3">
      <c r="A11640" s="264" t="str">
        <f t="shared" si="181"/>
        <v>LelandNC</v>
      </c>
      <c r="B11640" s="269">
        <v>28451</v>
      </c>
      <c r="C11640" s="270" t="s">
        <v>4985</v>
      </c>
      <c r="D11640" s="270" t="s">
        <v>1734</v>
      </c>
      <c r="E11640" s="277" t="s">
        <v>1756</v>
      </c>
      <c r="F11640" s="279" t="s">
        <v>882</v>
      </c>
    </row>
    <row r="11641" spans="1:6" x14ac:dyDescent="0.3">
      <c r="A11641" s="264" t="str">
        <f t="shared" si="181"/>
        <v>FayettevilleNC</v>
      </c>
      <c r="B11641" s="269">
        <v>28311</v>
      </c>
      <c r="C11641" s="270" t="s">
        <v>1690</v>
      </c>
      <c r="D11641" s="270" t="s">
        <v>1734</v>
      </c>
      <c r="E11641" s="277" t="s">
        <v>1690</v>
      </c>
      <c r="F11641" s="279" t="s">
        <v>882</v>
      </c>
    </row>
    <row r="11642" spans="1:6" x14ac:dyDescent="0.3">
      <c r="A11642" s="264" t="str">
        <f t="shared" si="181"/>
        <v>GastoniaNC</v>
      </c>
      <c r="B11642" s="269">
        <v>28054</v>
      </c>
      <c r="C11642" s="270" t="s">
        <v>7612</v>
      </c>
      <c r="D11642" s="270" t="s">
        <v>1734</v>
      </c>
      <c r="E11642" s="277" t="s">
        <v>1739</v>
      </c>
      <c r="F11642" s="279" t="s">
        <v>882</v>
      </c>
    </row>
    <row r="11643" spans="1:6" x14ac:dyDescent="0.3">
      <c r="A11643" s="264" t="str">
        <f t="shared" si="181"/>
        <v>Winston-SalemNC</v>
      </c>
      <c r="B11643" s="269">
        <v>27127</v>
      </c>
      <c r="C11643" s="270" t="s">
        <v>1779</v>
      </c>
      <c r="D11643" s="270" t="s">
        <v>1734</v>
      </c>
      <c r="E11643" s="277" t="s">
        <v>1779</v>
      </c>
      <c r="F11643" s="279" t="s">
        <v>882</v>
      </c>
    </row>
    <row r="11644" spans="1:6" x14ac:dyDescent="0.3">
      <c r="A11644" s="264" t="str">
        <f t="shared" si="181"/>
        <v>ReidsvilleNC</v>
      </c>
      <c r="B11644" s="269">
        <v>27320</v>
      </c>
      <c r="C11644" s="270" t="s">
        <v>7613</v>
      </c>
      <c r="D11644" s="270" t="s">
        <v>1734</v>
      </c>
      <c r="E11644" s="277" t="s">
        <v>1748</v>
      </c>
      <c r="F11644" s="279" t="s">
        <v>882</v>
      </c>
    </row>
    <row r="11645" spans="1:6" x14ac:dyDescent="0.3">
      <c r="A11645" s="264" t="str">
        <f t="shared" si="181"/>
        <v>Elizabeth CityNC</v>
      </c>
      <c r="B11645" s="269">
        <v>27909</v>
      </c>
      <c r="C11645" s="270" t="s">
        <v>1745</v>
      </c>
      <c r="D11645" s="270" t="s">
        <v>1734</v>
      </c>
      <c r="E11645" s="277" t="s">
        <v>1745</v>
      </c>
      <c r="F11645" s="279" t="s">
        <v>882</v>
      </c>
    </row>
    <row r="11646" spans="1:6" x14ac:dyDescent="0.3">
      <c r="A11646" s="264" t="str">
        <f t="shared" si="181"/>
        <v>CharlotteNC</v>
      </c>
      <c r="B11646" s="269">
        <v>28212</v>
      </c>
      <c r="C11646" s="270" t="s">
        <v>2103</v>
      </c>
      <c r="D11646" s="270" t="s">
        <v>1734</v>
      </c>
      <c r="E11646" s="277" t="s">
        <v>1739</v>
      </c>
      <c r="F11646" s="279" t="s">
        <v>882</v>
      </c>
    </row>
    <row r="11647" spans="1:6" x14ac:dyDescent="0.3">
      <c r="A11647" s="264" t="str">
        <f t="shared" si="181"/>
        <v>Mount AiryNC</v>
      </c>
      <c r="B11647" s="269">
        <v>27030</v>
      </c>
      <c r="C11647" s="270" t="s">
        <v>1755</v>
      </c>
      <c r="D11647" s="270" t="s">
        <v>1734</v>
      </c>
      <c r="E11647" s="277" t="s">
        <v>1755</v>
      </c>
      <c r="F11647" s="279" t="s">
        <v>882</v>
      </c>
    </row>
    <row r="11648" spans="1:6" x14ac:dyDescent="0.3">
      <c r="A11648" s="264" t="str">
        <f t="shared" si="181"/>
        <v>MooresvilleNC</v>
      </c>
      <c r="B11648" s="269">
        <v>28115</v>
      </c>
      <c r="C11648" s="270" t="s">
        <v>1681</v>
      </c>
      <c r="D11648" s="270" t="s">
        <v>1734</v>
      </c>
      <c r="E11648" s="277" t="s">
        <v>1739</v>
      </c>
      <c r="F11648" s="279" t="s">
        <v>882</v>
      </c>
    </row>
    <row r="11649" spans="1:6" x14ac:dyDescent="0.3">
      <c r="A11649" s="264" t="str">
        <f t="shared" si="181"/>
        <v>LexingtonNC</v>
      </c>
      <c r="B11649" s="269">
        <v>27292</v>
      </c>
      <c r="C11649" s="270" t="s">
        <v>1401</v>
      </c>
      <c r="D11649" s="270" t="s">
        <v>1734</v>
      </c>
      <c r="E11649" s="277" t="s">
        <v>1779</v>
      </c>
      <c r="F11649" s="279" t="s">
        <v>882</v>
      </c>
    </row>
    <row r="11650" spans="1:6" x14ac:dyDescent="0.3">
      <c r="A11650" s="264" t="str">
        <f t="shared" si="181"/>
        <v>FayettevilleNC</v>
      </c>
      <c r="B11650" s="269">
        <v>28304</v>
      </c>
      <c r="C11650" s="270" t="s">
        <v>1690</v>
      </c>
      <c r="D11650" s="270" t="s">
        <v>1734</v>
      </c>
      <c r="E11650" s="277" t="s">
        <v>1690</v>
      </c>
      <c r="F11650" s="279" t="s">
        <v>882</v>
      </c>
    </row>
    <row r="11651" spans="1:6" x14ac:dyDescent="0.3">
      <c r="A11651" s="264" t="str">
        <f t="shared" si="181"/>
        <v>AshevilleNC</v>
      </c>
      <c r="B11651" s="269">
        <v>28803</v>
      </c>
      <c r="C11651" s="270" t="s">
        <v>1736</v>
      </c>
      <c r="D11651" s="270" t="s">
        <v>1734</v>
      </c>
      <c r="E11651" s="277" t="s">
        <v>1736</v>
      </c>
      <c r="F11651" s="279" t="s">
        <v>882</v>
      </c>
    </row>
    <row r="11652" spans="1:6" x14ac:dyDescent="0.3">
      <c r="A11652" s="264" t="str">
        <f t="shared" ref="A11652:A11715" si="182">CONCATENATE(C11652,D11652)</f>
        <v>WilmingtonNC</v>
      </c>
      <c r="B11652" s="269">
        <v>28411</v>
      </c>
      <c r="C11652" s="270" t="s">
        <v>1775</v>
      </c>
      <c r="D11652" s="270" t="s">
        <v>1734</v>
      </c>
      <c r="E11652" s="277" t="s">
        <v>1775</v>
      </c>
      <c r="F11652" s="279" t="s">
        <v>882</v>
      </c>
    </row>
    <row r="11653" spans="1:6" x14ac:dyDescent="0.3">
      <c r="A11653" s="264" t="str">
        <f t="shared" si="182"/>
        <v>LexingtonNC</v>
      </c>
      <c r="B11653" s="269">
        <v>27295</v>
      </c>
      <c r="C11653" s="270" t="s">
        <v>1401</v>
      </c>
      <c r="D11653" s="270" t="s">
        <v>1734</v>
      </c>
      <c r="E11653" s="277" t="s">
        <v>1779</v>
      </c>
      <c r="F11653" s="279" t="s">
        <v>882</v>
      </c>
    </row>
    <row r="11654" spans="1:6" x14ac:dyDescent="0.3">
      <c r="A11654" s="264" t="str">
        <f t="shared" si="182"/>
        <v>CharlotteNC</v>
      </c>
      <c r="B11654" s="269">
        <v>28273</v>
      </c>
      <c r="C11654" s="270" t="s">
        <v>2103</v>
      </c>
      <c r="D11654" s="270" t="s">
        <v>1734</v>
      </c>
      <c r="E11654" s="277" t="s">
        <v>1739</v>
      </c>
      <c r="F11654" s="279" t="s">
        <v>882</v>
      </c>
    </row>
    <row r="11655" spans="1:6" x14ac:dyDescent="0.3">
      <c r="A11655" s="264" t="str">
        <f t="shared" si="182"/>
        <v>WilsonNC</v>
      </c>
      <c r="B11655" s="269">
        <v>27893</v>
      </c>
      <c r="C11655" s="270" t="s">
        <v>1777</v>
      </c>
      <c r="D11655" s="270" t="s">
        <v>1734</v>
      </c>
      <c r="E11655" s="277" t="s">
        <v>1777</v>
      </c>
      <c r="F11655" s="279" t="s">
        <v>882</v>
      </c>
    </row>
    <row r="11656" spans="1:6" x14ac:dyDescent="0.3">
      <c r="A11656" s="264" t="str">
        <f t="shared" si="182"/>
        <v>MorrisvilleNC</v>
      </c>
      <c r="B11656" s="269">
        <v>27560</v>
      </c>
      <c r="C11656" s="270" t="s">
        <v>7345</v>
      </c>
      <c r="D11656" s="270" t="s">
        <v>1734</v>
      </c>
      <c r="E11656" s="277" t="s">
        <v>1764</v>
      </c>
      <c r="F11656" s="279" t="s">
        <v>882</v>
      </c>
    </row>
    <row r="11657" spans="1:6" x14ac:dyDescent="0.3">
      <c r="A11657" s="264" t="str">
        <f t="shared" si="182"/>
        <v>GoldsboroNC</v>
      </c>
      <c r="B11657" s="269">
        <v>27530</v>
      </c>
      <c r="C11657" s="270" t="s">
        <v>1747</v>
      </c>
      <c r="D11657" s="270" t="s">
        <v>1734</v>
      </c>
      <c r="E11657" s="277" t="s">
        <v>1747</v>
      </c>
      <c r="F11657" s="279" t="s">
        <v>882</v>
      </c>
    </row>
    <row r="11658" spans="1:6" x14ac:dyDescent="0.3">
      <c r="A11658" s="264" t="str">
        <f t="shared" si="182"/>
        <v>ApexNC</v>
      </c>
      <c r="B11658" s="269">
        <v>27502</v>
      </c>
      <c r="C11658" s="270" t="s">
        <v>7614</v>
      </c>
      <c r="D11658" s="270" t="s">
        <v>1734</v>
      </c>
      <c r="E11658" s="277" t="s">
        <v>1764</v>
      </c>
      <c r="F11658" s="279" t="s">
        <v>882</v>
      </c>
    </row>
    <row r="11659" spans="1:6" x14ac:dyDescent="0.3">
      <c r="A11659" s="264" t="str">
        <f t="shared" si="182"/>
        <v>CharlotteNC</v>
      </c>
      <c r="B11659" s="269">
        <v>28208</v>
      </c>
      <c r="C11659" s="270" t="s">
        <v>2103</v>
      </c>
      <c r="D11659" s="270" t="s">
        <v>1734</v>
      </c>
      <c r="E11659" s="277" t="s">
        <v>1739</v>
      </c>
      <c r="F11659" s="279" t="s">
        <v>882</v>
      </c>
    </row>
    <row r="11660" spans="1:6" x14ac:dyDescent="0.3">
      <c r="A11660" s="264" t="str">
        <f t="shared" si="182"/>
        <v>Winston-SalemNC</v>
      </c>
      <c r="B11660" s="269">
        <v>27105</v>
      </c>
      <c r="C11660" s="270" t="s">
        <v>1779</v>
      </c>
      <c r="D11660" s="270" t="s">
        <v>1734</v>
      </c>
      <c r="E11660" s="277" t="s">
        <v>1779</v>
      </c>
      <c r="F11660" s="279" t="s">
        <v>882</v>
      </c>
    </row>
    <row r="11661" spans="1:6" x14ac:dyDescent="0.3">
      <c r="A11661" s="264" t="str">
        <f t="shared" si="182"/>
        <v>LincolntonNC</v>
      </c>
      <c r="B11661" s="269">
        <v>28092</v>
      </c>
      <c r="C11661" s="270" t="s">
        <v>4051</v>
      </c>
      <c r="D11661" s="270" t="s">
        <v>1734</v>
      </c>
      <c r="E11661" s="277" t="s">
        <v>1739</v>
      </c>
      <c r="F11661" s="279" t="s">
        <v>882</v>
      </c>
    </row>
    <row r="11662" spans="1:6" x14ac:dyDescent="0.3">
      <c r="A11662" s="264" t="str">
        <f t="shared" si="182"/>
        <v>DurhamNC</v>
      </c>
      <c r="B11662" s="269">
        <v>27704</v>
      </c>
      <c r="C11662" s="270" t="s">
        <v>2957</v>
      </c>
      <c r="D11662" s="270" t="s">
        <v>1734</v>
      </c>
      <c r="E11662" s="277" t="s">
        <v>1744</v>
      </c>
      <c r="F11662" s="279" t="s">
        <v>882</v>
      </c>
    </row>
    <row r="11663" spans="1:6" x14ac:dyDescent="0.3">
      <c r="A11663" s="264" t="str">
        <f t="shared" si="182"/>
        <v>SanfordNC</v>
      </c>
      <c r="B11663" s="269">
        <v>27330</v>
      </c>
      <c r="C11663" s="270" t="s">
        <v>1770</v>
      </c>
      <c r="D11663" s="270" t="s">
        <v>1734</v>
      </c>
      <c r="E11663" s="277" t="s">
        <v>1770</v>
      </c>
      <c r="F11663" s="279" t="s">
        <v>882</v>
      </c>
    </row>
    <row r="11664" spans="1:6" x14ac:dyDescent="0.3">
      <c r="A11664" s="264" t="str">
        <f t="shared" si="182"/>
        <v>BooneNC</v>
      </c>
      <c r="B11664" s="269">
        <v>28607</v>
      </c>
      <c r="C11664" s="270" t="s">
        <v>1220</v>
      </c>
      <c r="D11664" s="270" t="s">
        <v>1734</v>
      </c>
      <c r="E11664" s="277" t="s">
        <v>1220</v>
      </c>
      <c r="F11664" s="279" t="s">
        <v>882</v>
      </c>
    </row>
    <row r="11665" spans="1:6" x14ac:dyDescent="0.3">
      <c r="A11665" s="264" t="str">
        <f t="shared" si="182"/>
        <v>StatesvilleNC</v>
      </c>
      <c r="B11665" s="269">
        <v>28625</v>
      </c>
      <c r="C11665" s="270" t="s">
        <v>7615</v>
      </c>
      <c r="D11665" s="270" t="s">
        <v>1734</v>
      </c>
      <c r="E11665" s="277" t="s">
        <v>1739</v>
      </c>
      <c r="F11665" s="279" t="s">
        <v>882</v>
      </c>
    </row>
    <row r="11666" spans="1:6" x14ac:dyDescent="0.3">
      <c r="A11666" s="264" t="str">
        <f t="shared" si="182"/>
        <v>CharlotteNC</v>
      </c>
      <c r="B11666" s="269">
        <v>28214</v>
      </c>
      <c r="C11666" s="270" t="s">
        <v>2103</v>
      </c>
      <c r="D11666" s="270" t="s">
        <v>1734</v>
      </c>
      <c r="E11666" s="277" t="s">
        <v>1739</v>
      </c>
      <c r="F11666" s="279" t="s">
        <v>882</v>
      </c>
    </row>
    <row r="11667" spans="1:6" x14ac:dyDescent="0.3">
      <c r="A11667" s="264" t="str">
        <f t="shared" si="182"/>
        <v>BurlingtonNC</v>
      </c>
      <c r="B11667" s="269">
        <v>27217</v>
      </c>
      <c r="C11667" s="270" t="s">
        <v>1221</v>
      </c>
      <c r="D11667" s="270" t="s">
        <v>1734</v>
      </c>
      <c r="E11667" s="277" t="s">
        <v>1221</v>
      </c>
      <c r="F11667" s="279" t="s">
        <v>882</v>
      </c>
    </row>
    <row r="11668" spans="1:6" x14ac:dyDescent="0.3">
      <c r="A11668" s="264" t="str">
        <f t="shared" si="182"/>
        <v>FayettevilleNC</v>
      </c>
      <c r="B11668" s="269">
        <v>28303</v>
      </c>
      <c r="C11668" s="270" t="s">
        <v>1690</v>
      </c>
      <c r="D11668" s="270" t="s">
        <v>1734</v>
      </c>
      <c r="E11668" s="277" t="s">
        <v>1690</v>
      </c>
      <c r="F11668" s="279" t="s">
        <v>882</v>
      </c>
    </row>
    <row r="11669" spans="1:6" x14ac:dyDescent="0.3">
      <c r="A11669" s="264" t="str">
        <f t="shared" si="182"/>
        <v>HendersonvilleNC</v>
      </c>
      <c r="B11669" s="269">
        <v>28792</v>
      </c>
      <c r="C11669" s="270" t="s">
        <v>7616</v>
      </c>
      <c r="D11669" s="270" t="s">
        <v>1734</v>
      </c>
      <c r="E11669" s="277" t="s">
        <v>1736</v>
      </c>
      <c r="F11669" s="279" t="s">
        <v>882</v>
      </c>
    </row>
    <row r="11670" spans="1:6" x14ac:dyDescent="0.3">
      <c r="A11670" s="264" t="str">
        <f t="shared" si="182"/>
        <v>WilmingtonNC</v>
      </c>
      <c r="B11670" s="269">
        <v>28405</v>
      </c>
      <c r="C11670" s="270" t="s">
        <v>1775</v>
      </c>
      <c r="D11670" s="270" t="s">
        <v>1734</v>
      </c>
      <c r="E11670" s="277" t="s">
        <v>1775</v>
      </c>
      <c r="F11670" s="279" t="s">
        <v>882</v>
      </c>
    </row>
    <row r="11671" spans="1:6" x14ac:dyDescent="0.3">
      <c r="A11671" s="264" t="str">
        <f t="shared" si="182"/>
        <v>Hope MillsNC</v>
      </c>
      <c r="B11671" s="269">
        <v>28348</v>
      </c>
      <c r="C11671" s="270" t="s">
        <v>7617</v>
      </c>
      <c r="D11671" s="270" t="s">
        <v>1734</v>
      </c>
      <c r="E11671" s="277" t="s">
        <v>1690</v>
      </c>
      <c r="F11671" s="279" t="s">
        <v>882</v>
      </c>
    </row>
    <row r="11672" spans="1:6" x14ac:dyDescent="0.3">
      <c r="A11672" s="264" t="str">
        <f t="shared" si="182"/>
        <v>GoldsboroNC</v>
      </c>
      <c r="B11672" s="269">
        <v>27534</v>
      </c>
      <c r="C11672" s="270" t="s">
        <v>1747</v>
      </c>
      <c r="D11672" s="270" t="s">
        <v>1734</v>
      </c>
      <c r="E11672" s="277" t="s">
        <v>1747</v>
      </c>
      <c r="F11672" s="279" t="s">
        <v>882</v>
      </c>
    </row>
    <row r="11673" spans="1:6" x14ac:dyDescent="0.3">
      <c r="A11673" s="264" t="str">
        <f t="shared" si="182"/>
        <v>StatesvilleNC</v>
      </c>
      <c r="B11673" s="269">
        <v>28677</v>
      </c>
      <c r="C11673" s="270" t="s">
        <v>7615</v>
      </c>
      <c r="D11673" s="270" t="s">
        <v>1734</v>
      </c>
      <c r="E11673" s="277" t="s">
        <v>1739</v>
      </c>
      <c r="F11673" s="279" t="s">
        <v>882</v>
      </c>
    </row>
    <row r="11674" spans="1:6" x14ac:dyDescent="0.3">
      <c r="A11674" s="264" t="str">
        <f t="shared" si="182"/>
        <v>Holly SpringsNC</v>
      </c>
      <c r="B11674" s="269">
        <v>27540</v>
      </c>
      <c r="C11674" s="270" t="s">
        <v>7469</v>
      </c>
      <c r="D11674" s="270" t="s">
        <v>1734</v>
      </c>
      <c r="E11674" s="277" t="s">
        <v>1764</v>
      </c>
      <c r="F11674" s="279" t="s">
        <v>882</v>
      </c>
    </row>
    <row r="11675" spans="1:6" x14ac:dyDescent="0.3">
      <c r="A11675" s="264" t="str">
        <f t="shared" si="182"/>
        <v>Winston-SalemNC</v>
      </c>
      <c r="B11675" s="269">
        <v>27104</v>
      </c>
      <c r="C11675" s="270" t="s">
        <v>1779</v>
      </c>
      <c r="D11675" s="270" t="s">
        <v>1734</v>
      </c>
      <c r="E11675" s="277" t="s">
        <v>1779</v>
      </c>
      <c r="F11675" s="279" t="s">
        <v>882</v>
      </c>
    </row>
    <row r="11676" spans="1:6" x14ac:dyDescent="0.3">
      <c r="A11676" s="264" t="str">
        <f t="shared" si="182"/>
        <v>CorneliusNC</v>
      </c>
      <c r="B11676" s="269">
        <v>28031</v>
      </c>
      <c r="C11676" s="270" t="s">
        <v>7618</v>
      </c>
      <c r="D11676" s="270" t="s">
        <v>1734</v>
      </c>
      <c r="E11676" s="277" t="s">
        <v>1739</v>
      </c>
      <c r="F11676" s="279" t="s">
        <v>882</v>
      </c>
    </row>
    <row r="11677" spans="1:6" x14ac:dyDescent="0.3">
      <c r="A11677" s="264" t="str">
        <f t="shared" si="182"/>
        <v>MebaneNC</v>
      </c>
      <c r="B11677" s="269">
        <v>27302</v>
      </c>
      <c r="C11677" s="270" t="s">
        <v>7619</v>
      </c>
      <c r="D11677" s="270" t="s">
        <v>1734</v>
      </c>
      <c r="E11677" s="277" t="s">
        <v>1221</v>
      </c>
      <c r="F11677" s="279" t="s">
        <v>882</v>
      </c>
    </row>
    <row r="11678" spans="1:6" x14ac:dyDescent="0.3">
      <c r="A11678" s="264" t="str">
        <f t="shared" si="182"/>
        <v>CaryNC</v>
      </c>
      <c r="B11678" s="269">
        <v>27511</v>
      </c>
      <c r="C11678" s="270" t="s">
        <v>4728</v>
      </c>
      <c r="D11678" s="270" t="s">
        <v>1734</v>
      </c>
      <c r="E11678" s="277" t="s">
        <v>1764</v>
      </c>
      <c r="F11678" s="279" t="s">
        <v>882</v>
      </c>
    </row>
    <row r="11679" spans="1:6" x14ac:dyDescent="0.3">
      <c r="A11679" s="264" t="str">
        <f t="shared" si="182"/>
        <v>Indian TrailNC</v>
      </c>
      <c r="B11679" s="269">
        <v>28079</v>
      </c>
      <c r="C11679" s="270" t="s">
        <v>7620</v>
      </c>
      <c r="D11679" s="270" t="s">
        <v>1734</v>
      </c>
      <c r="E11679" s="277" t="s">
        <v>1739</v>
      </c>
      <c r="F11679" s="279" t="s">
        <v>882</v>
      </c>
    </row>
    <row r="11680" spans="1:6" x14ac:dyDescent="0.3">
      <c r="A11680" s="264" t="str">
        <f t="shared" si="182"/>
        <v>GastoniaNC</v>
      </c>
      <c r="B11680" s="269">
        <v>28052</v>
      </c>
      <c r="C11680" s="270" t="s">
        <v>7612</v>
      </c>
      <c r="D11680" s="270" t="s">
        <v>1734</v>
      </c>
      <c r="E11680" s="277" t="s">
        <v>1739</v>
      </c>
      <c r="F11680" s="279" t="s">
        <v>882</v>
      </c>
    </row>
    <row r="11681" spans="1:6" x14ac:dyDescent="0.3">
      <c r="A11681" s="264" t="str">
        <f t="shared" si="182"/>
        <v>LumbertonNC</v>
      </c>
      <c r="B11681" s="269">
        <v>28358</v>
      </c>
      <c r="C11681" s="270" t="s">
        <v>1753</v>
      </c>
      <c r="D11681" s="270" t="s">
        <v>1734</v>
      </c>
      <c r="E11681" s="277" t="s">
        <v>1753</v>
      </c>
      <c r="F11681" s="279" t="s">
        <v>882</v>
      </c>
    </row>
    <row r="11682" spans="1:6" x14ac:dyDescent="0.3">
      <c r="A11682" s="264" t="str">
        <f t="shared" si="182"/>
        <v>WilmingtonNC</v>
      </c>
      <c r="B11682" s="269">
        <v>28409</v>
      </c>
      <c r="C11682" s="270" t="s">
        <v>1775</v>
      </c>
      <c r="D11682" s="270" t="s">
        <v>1734</v>
      </c>
      <c r="E11682" s="277" t="s">
        <v>1775</v>
      </c>
      <c r="F11682" s="279" t="s">
        <v>882</v>
      </c>
    </row>
    <row r="11683" spans="1:6" x14ac:dyDescent="0.3">
      <c r="A11683" s="264" t="str">
        <f t="shared" si="182"/>
        <v>CharlotteNC</v>
      </c>
      <c r="B11683" s="269">
        <v>28211</v>
      </c>
      <c r="C11683" s="270" t="s">
        <v>2103</v>
      </c>
      <c r="D11683" s="270" t="s">
        <v>1734</v>
      </c>
      <c r="E11683" s="277" t="s">
        <v>1739</v>
      </c>
      <c r="F11683" s="279" t="s">
        <v>882</v>
      </c>
    </row>
    <row r="11684" spans="1:6" x14ac:dyDescent="0.3">
      <c r="A11684" s="264" t="str">
        <f t="shared" si="182"/>
        <v>RaleighNC</v>
      </c>
      <c r="B11684" s="269">
        <v>27614</v>
      </c>
      <c r="C11684" s="270" t="s">
        <v>1764</v>
      </c>
      <c r="D11684" s="270" t="s">
        <v>1734</v>
      </c>
      <c r="E11684" s="277" t="s">
        <v>1764</v>
      </c>
      <c r="F11684" s="279" t="s">
        <v>882</v>
      </c>
    </row>
    <row r="11685" spans="1:6" x14ac:dyDescent="0.3">
      <c r="A11685" s="264" t="str">
        <f t="shared" si="182"/>
        <v>CharlotteNC</v>
      </c>
      <c r="B11685" s="269">
        <v>28270</v>
      </c>
      <c r="C11685" s="270" t="s">
        <v>2103</v>
      </c>
      <c r="D11685" s="270" t="s">
        <v>1734</v>
      </c>
      <c r="E11685" s="277" t="s">
        <v>1739</v>
      </c>
      <c r="F11685" s="279" t="s">
        <v>882</v>
      </c>
    </row>
    <row r="11686" spans="1:6" x14ac:dyDescent="0.3">
      <c r="A11686" s="264" t="str">
        <f t="shared" si="182"/>
        <v>GastoniaNC</v>
      </c>
      <c r="B11686" s="269">
        <v>28056</v>
      </c>
      <c r="C11686" s="270" t="s">
        <v>7612</v>
      </c>
      <c r="D11686" s="270" t="s">
        <v>1734</v>
      </c>
      <c r="E11686" s="277" t="s">
        <v>1739</v>
      </c>
      <c r="F11686" s="279" t="s">
        <v>882</v>
      </c>
    </row>
    <row r="11687" spans="1:6" x14ac:dyDescent="0.3">
      <c r="A11687" s="264" t="str">
        <f t="shared" si="182"/>
        <v>Rocky MountNC</v>
      </c>
      <c r="B11687" s="269">
        <v>27804</v>
      </c>
      <c r="C11687" s="270" t="s">
        <v>1769</v>
      </c>
      <c r="D11687" s="270" t="s">
        <v>1734</v>
      </c>
      <c r="E11687" s="277" t="s">
        <v>1769</v>
      </c>
      <c r="F11687" s="279" t="s">
        <v>882</v>
      </c>
    </row>
    <row r="11688" spans="1:6" x14ac:dyDescent="0.3">
      <c r="A11688" s="264" t="str">
        <f t="shared" si="182"/>
        <v>GrahamNC</v>
      </c>
      <c r="B11688" s="269">
        <v>27253</v>
      </c>
      <c r="C11688" s="270" t="s">
        <v>5805</v>
      </c>
      <c r="D11688" s="270" t="s">
        <v>1734</v>
      </c>
      <c r="E11688" s="277" t="s">
        <v>1221</v>
      </c>
      <c r="F11688" s="279" t="s">
        <v>882</v>
      </c>
    </row>
    <row r="11689" spans="1:6" x14ac:dyDescent="0.3">
      <c r="A11689" s="264" t="str">
        <f t="shared" si="182"/>
        <v>MarionNC</v>
      </c>
      <c r="B11689" s="269">
        <v>28752</v>
      </c>
      <c r="C11689" s="270" t="s">
        <v>1379</v>
      </c>
      <c r="D11689" s="270" t="s">
        <v>1734</v>
      </c>
      <c r="E11689" s="277" t="s">
        <v>1379</v>
      </c>
      <c r="F11689" s="279" t="s">
        <v>882</v>
      </c>
    </row>
    <row r="11690" spans="1:6" x14ac:dyDescent="0.3">
      <c r="A11690" s="264" t="str">
        <f t="shared" si="182"/>
        <v>AsheboroNC</v>
      </c>
      <c r="B11690" s="269">
        <v>27205</v>
      </c>
      <c r="C11690" s="270" t="s">
        <v>7621</v>
      </c>
      <c r="D11690" s="270" t="s">
        <v>1734</v>
      </c>
      <c r="E11690" s="277" t="s">
        <v>1748</v>
      </c>
      <c r="F11690" s="279" t="s">
        <v>882</v>
      </c>
    </row>
    <row r="11691" spans="1:6" x14ac:dyDescent="0.3">
      <c r="A11691" s="264" t="str">
        <f t="shared" si="182"/>
        <v>GreensboroNC</v>
      </c>
      <c r="B11691" s="269">
        <v>27455</v>
      </c>
      <c r="C11691" s="270" t="s">
        <v>1269</v>
      </c>
      <c r="D11691" s="270" t="s">
        <v>1734</v>
      </c>
      <c r="E11691" s="277" t="s">
        <v>1748</v>
      </c>
      <c r="F11691" s="279" t="s">
        <v>882</v>
      </c>
    </row>
    <row r="11692" spans="1:6" x14ac:dyDescent="0.3">
      <c r="A11692" s="264" t="str">
        <f t="shared" si="182"/>
        <v>Chapel HillNC</v>
      </c>
      <c r="B11692" s="269">
        <v>27517</v>
      </c>
      <c r="C11692" s="270" t="s">
        <v>7611</v>
      </c>
      <c r="D11692" s="270" t="s">
        <v>1734</v>
      </c>
      <c r="E11692" s="277" t="s">
        <v>1744</v>
      </c>
      <c r="F11692" s="279" t="s">
        <v>882</v>
      </c>
    </row>
    <row r="11693" spans="1:6" x14ac:dyDescent="0.3">
      <c r="A11693" s="264" t="str">
        <f t="shared" si="182"/>
        <v>CharlotteNC</v>
      </c>
      <c r="B11693" s="269">
        <v>28209</v>
      </c>
      <c r="C11693" s="270" t="s">
        <v>2103</v>
      </c>
      <c r="D11693" s="270" t="s">
        <v>1734</v>
      </c>
      <c r="E11693" s="277" t="s">
        <v>1739</v>
      </c>
      <c r="F11693" s="279" t="s">
        <v>882</v>
      </c>
    </row>
    <row r="11694" spans="1:6" x14ac:dyDescent="0.3">
      <c r="A11694" s="264" t="str">
        <f t="shared" si="182"/>
        <v>New BernNC</v>
      </c>
      <c r="B11694" s="269">
        <v>28560</v>
      </c>
      <c r="C11694" s="270" t="s">
        <v>1758</v>
      </c>
      <c r="D11694" s="270" t="s">
        <v>1734</v>
      </c>
      <c r="E11694" s="277" t="s">
        <v>1758</v>
      </c>
      <c r="F11694" s="279" t="s">
        <v>882</v>
      </c>
    </row>
    <row r="11695" spans="1:6" x14ac:dyDescent="0.3">
      <c r="A11695" s="264" t="str">
        <f t="shared" si="182"/>
        <v>SanfordNC</v>
      </c>
      <c r="B11695" s="269">
        <v>27332</v>
      </c>
      <c r="C11695" s="270" t="s">
        <v>1770</v>
      </c>
      <c r="D11695" s="270" t="s">
        <v>1734</v>
      </c>
      <c r="E11695" s="277" t="s">
        <v>1770</v>
      </c>
      <c r="F11695" s="279" t="s">
        <v>882</v>
      </c>
    </row>
    <row r="11696" spans="1:6" x14ac:dyDescent="0.3">
      <c r="A11696" s="264" t="str">
        <f t="shared" si="182"/>
        <v>CharlotteNC</v>
      </c>
      <c r="B11696" s="269">
        <v>28278</v>
      </c>
      <c r="C11696" s="270" t="s">
        <v>2103</v>
      </c>
      <c r="D11696" s="270" t="s">
        <v>1734</v>
      </c>
      <c r="E11696" s="277" t="s">
        <v>1739</v>
      </c>
      <c r="F11696" s="279" t="s">
        <v>882</v>
      </c>
    </row>
    <row r="11697" spans="1:6" x14ac:dyDescent="0.3">
      <c r="A11697" s="264" t="str">
        <f t="shared" si="182"/>
        <v>KnightdaleNC</v>
      </c>
      <c r="B11697" s="269">
        <v>27545</v>
      </c>
      <c r="C11697" s="270" t="s">
        <v>7622</v>
      </c>
      <c r="D11697" s="270" t="s">
        <v>1734</v>
      </c>
      <c r="E11697" s="277" t="s">
        <v>1764</v>
      </c>
      <c r="F11697" s="279" t="s">
        <v>882</v>
      </c>
    </row>
    <row r="11698" spans="1:6" x14ac:dyDescent="0.3">
      <c r="A11698" s="264" t="str">
        <f t="shared" si="182"/>
        <v>WashingtonNC</v>
      </c>
      <c r="B11698" s="269">
        <v>27889</v>
      </c>
      <c r="C11698" s="270" t="s">
        <v>1404</v>
      </c>
      <c r="D11698" s="270" t="s">
        <v>1734</v>
      </c>
      <c r="E11698" s="277" t="s">
        <v>1404</v>
      </c>
      <c r="F11698" s="279" t="s">
        <v>882</v>
      </c>
    </row>
    <row r="11699" spans="1:6" x14ac:dyDescent="0.3">
      <c r="A11699" s="264" t="str">
        <f t="shared" si="182"/>
        <v>CandlerNC</v>
      </c>
      <c r="B11699" s="269">
        <v>28715</v>
      </c>
      <c r="C11699" s="270" t="s">
        <v>7623</v>
      </c>
      <c r="D11699" s="270" t="s">
        <v>1734</v>
      </c>
      <c r="E11699" s="277" t="s">
        <v>1736</v>
      </c>
      <c r="F11699" s="279" t="s">
        <v>882</v>
      </c>
    </row>
    <row r="11700" spans="1:6" x14ac:dyDescent="0.3">
      <c r="A11700" s="264" t="str">
        <f t="shared" si="182"/>
        <v>SalisburyNC</v>
      </c>
      <c r="B11700" s="269">
        <v>28146</v>
      </c>
      <c r="C11700" s="270" t="s">
        <v>1097</v>
      </c>
      <c r="D11700" s="270" t="s">
        <v>1734</v>
      </c>
      <c r="E11700" s="277" t="s">
        <v>1739</v>
      </c>
      <c r="F11700" s="279" t="s">
        <v>882</v>
      </c>
    </row>
    <row r="11701" spans="1:6" x14ac:dyDescent="0.3">
      <c r="A11701" s="264" t="str">
        <f t="shared" si="182"/>
        <v>ClemmonsNC</v>
      </c>
      <c r="B11701" s="269">
        <v>27012</v>
      </c>
      <c r="C11701" s="270" t="s">
        <v>7624</v>
      </c>
      <c r="D11701" s="270" t="s">
        <v>1734</v>
      </c>
      <c r="E11701" s="277" t="s">
        <v>1779</v>
      </c>
      <c r="F11701" s="279" t="s">
        <v>882</v>
      </c>
    </row>
    <row r="11702" spans="1:6" x14ac:dyDescent="0.3">
      <c r="A11702" s="264" t="str">
        <f t="shared" si="182"/>
        <v>HillsboroughNC</v>
      </c>
      <c r="B11702" s="269">
        <v>27278</v>
      </c>
      <c r="C11702" s="270" t="s">
        <v>7625</v>
      </c>
      <c r="D11702" s="270" t="s">
        <v>1734</v>
      </c>
      <c r="E11702" s="277" t="s">
        <v>1744</v>
      </c>
      <c r="F11702" s="279" t="s">
        <v>882</v>
      </c>
    </row>
    <row r="11703" spans="1:6" x14ac:dyDescent="0.3">
      <c r="A11703" s="264" t="str">
        <f t="shared" si="182"/>
        <v>Roanoke RapidsNC</v>
      </c>
      <c r="B11703" s="269">
        <v>27870</v>
      </c>
      <c r="C11703" s="270" t="s">
        <v>1765</v>
      </c>
      <c r="D11703" s="270" t="s">
        <v>1734</v>
      </c>
      <c r="E11703" s="277" t="s">
        <v>1765</v>
      </c>
      <c r="F11703" s="279" t="s">
        <v>882</v>
      </c>
    </row>
    <row r="11704" spans="1:6" x14ac:dyDescent="0.3">
      <c r="A11704" s="264" t="str">
        <f t="shared" si="182"/>
        <v>ShelbyNC</v>
      </c>
      <c r="B11704" s="269">
        <v>28150</v>
      </c>
      <c r="C11704" s="270" t="s">
        <v>1418</v>
      </c>
      <c r="D11704" s="270" t="s">
        <v>1734</v>
      </c>
      <c r="E11704" s="277" t="s">
        <v>1418</v>
      </c>
      <c r="F11704" s="279" t="s">
        <v>882</v>
      </c>
    </row>
    <row r="11705" spans="1:6" x14ac:dyDescent="0.3">
      <c r="A11705" s="264" t="str">
        <f t="shared" si="182"/>
        <v>StallingsNC</v>
      </c>
      <c r="B11705" s="269">
        <v>28104</v>
      </c>
      <c r="C11705" s="270" t="s">
        <v>7626</v>
      </c>
      <c r="D11705" s="270" t="s">
        <v>1734</v>
      </c>
      <c r="E11705" s="277" t="s">
        <v>1739</v>
      </c>
      <c r="F11705" s="279" t="s">
        <v>882</v>
      </c>
    </row>
    <row r="11706" spans="1:6" x14ac:dyDescent="0.3">
      <c r="A11706" s="264" t="str">
        <f t="shared" si="182"/>
        <v>Kings MountainNC</v>
      </c>
      <c r="B11706" s="269">
        <v>28086</v>
      </c>
      <c r="C11706" s="270" t="s">
        <v>5791</v>
      </c>
      <c r="D11706" s="270" t="s">
        <v>1734</v>
      </c>
      <c r="E11706" s="277" t="s">
        <v>1418</v>
      </c>
      <c r="F11706" s="279" t="s">
        <v>882</v>
      </c>
    </row>
    <row r="11707" spans="1:6" x14ac:dyDescent="0.3">
      <c r="A11707" s="264" t="str">
        <f t="shared" si="182"/>
        <v>HickoryNC</v>
      </c>
      <c r="B11707" s="269">
        <v>28602</v>
      </c>
      <c r="C11707" s="270" t="s">
        <v>5747</v>
      </c>
      <c r="D11707" s="270" t="s">
        <v>1734</v>
      </c>
      <c r="E11707" s="277" t="s">
        <v>1750</v>
      </c>
      <c r="F11707" s="279" t="s">
        <v>882</v>
      </c>
    </row>
    <row r="11708" spans="1:6" x14ac:dyDescent="0.3">
      <c r="A11708" s="264" t="str">
        <f t="shared" si="182"/>
        <v>CharlotteNC</v>
      </c>
      <c r="B11708" s="269">
        <v>28217</v>
      </c>
      <c r="C11708" s="270" t="s">
        <v>2103</v>
      </c>
      <c r="D11708" s="270" t="s">
        <v>1734</v>
      </c>
      <c r="E11708" s="277" t="s">
        <v>1739</v>
      </c>
      <c r="F11708" s="279" t="s">
        <v>882</v>
      </c>
    </row>
    <row r="11709" spans="1:6" x14ac:dyDescent="0.3">
      <c r="A11709" s="264" t="str">
        <f t="shared" si="182"/>
        <v>WintervilleNC</v>
      </c>
      <c r="B11709" s="269">
        <v>28590</v>
      </c>
      <c r="C11709" s="270" t="s">
        <v>4067</v>
      </c>
      <c r="D11709" s="270" t="s">
        <v>1734</v>
      </c>
      <c r="E11709" s="277" t="s">
        <v>1706</v>
      </c>
      <c r="F11709" s="279" t="s">
        <v>882</v>
      </c>
    </row>
    <row r="11710" spans="1:6" x14ac:dyDescent="0.3">
      <c r="A11710" s="264" t="str">
        <f t="shared" si="182"/>
        <v>Chapel HillNC</v>
      </c>
      <c r="B11710" s="269">
        <v>27514</v>
      </c>
      <c r="C11710" s="270" t="s">
        <v>7611</v>
      </c>
      <c r="D11710" s="270" t="s">
        <v>1734</v>
      </c>
      <c r="E11710" s="277" t="s">
        <v>1744</v>
      </c>
      <c r="F11710" s="279" t="s">
        <v>882</v>
      </c>
    </row>
    <row r="11711" spans="1:6" x14ac:dyDescent="0.3">
      <c r="A11711" s="264" t="str">
        <f t="shared" si="182"/>
        <v>Boiling Spring LakesNC</v>
      </c>
      <c r="B11711" s="269">
        <v>28461</v>
      </c>
      <c r="C11711" s="270" t="s">
        <v>7627</v>
      </c>
      <c r="D11711" s="270" t="s">
        <v>1734</v>
      </c>
      <c r="E11711" s="277" t="s">
        <v>1756</v>
      </c>
      <c r="F11711" s="279" t="s">
        <v>882</v>
      </c>
    </row>
    <row r="11712" spans="1:6" x14ac:dyDescent="0.3">
      <c r="A11712" s="264" t="str">
        <f t="shared" si="182"/>
        <v>WilmingtonNC</v>
      </c>
      <c r="B11712" s="269">
        <v>28401</v>
      </c>
      <c r="C11712" s="270" t="s">
        <v>1775</v>
      </c>
      <c r="D11712" s="270" t="s">
        <v>1734</v>
      </c>
      <c r="E11712" s="277" t="s">
        <v>1775</v>
      </c>
      <c r="F11712" s="279" t="s">
        <v>882</v>
      </c>
    </row>
    <row r="11713" spans="1:6" x14ac:dyDescent="0.3">
      <c r="A11713" s="264" t="str">
        <f t="shared" si="182"/>
        <v>ClaytonNC</v>
      </c>
      <c r="B11713" s="269">
        <v>27527</v>
      </c>
      <c r="C11713" s="270" t="s">
        <v>1412</v>
      </c>
      <c r="D11713" s="270" t="s">
        <v>1734</v>
      </c>
      <c r="E11713" s="277" t="s">
        <v>1764</v>
      </c>
      <c r="F11713" s="279" t="s">
        <v>882</v>
      </c>
    </row>
    <row r="11714" spans="1:6" x14ac:dyDescent="0.3">
      <c r="A11714" s="264" t="str">
        <f t="shared" si="182"/>
        <v>KannapolisNC</v>
      </c>
      <c r="B11714" s="269">
        <v>28081</v>
      </c>
      <c r="C11714" s="270" t="s">
        <v>7628</v>
      </c>
      <c r="D11714" s="270" t="s">
        <v>1734</v>
      </c>
      <c r="E11714" s="277" t="s">
        <v>1739</v>
      </c>
      <c r="F11714" s="279" t="s">
        <v>882</v>
      </c>
    </row>
    <row r="11715" spans="1:6" x14ac:dyDescent="0.3">
      <c r="A11715" s="264" t="str">
        <f t="shared" si="182"/>
        <v>CharlotteNC</v>
      </c>
      <c r="B11715" s="269">
        <v>28203</v>
      </c>
      <c r="C11715" s="270" t="s">
        <v>2103</v>
      </c>
      <c r="D11715" s="270" t="s">
        <v>1734</v>
      </c>
      <c r="E11715" s="277" t="s">
        <v>1739</v>
      </c>
      <c r="F11715" s="279" t="s">
        <v>882</v>
      </c>
    </row>
    <row r="11716" spans="1:6" x14ac:dyDescent="0.3">
      <c r="A11716" s="264" t="str">
        <f t="shared" ref="A11716:A11779" si="183">CONCATENATE(C11716,D11716)</f>
        <v>AlbemarleNC</v>
      </c>
      <c r="B11716" s="269">
        <v>28001</v>
      </c>
      <c r="C11716" s="270" t="s">
        <v>1735</v>
      </c>
      <c r="D11716" s="270" t="s">
        <v>1734</v>
      </c>
      <c r="E11716" s="277" t="s">
        <v>1735</v>
      </c>
      <c r="F11716" s="279" t="s">
        <v>882</v>
      </c>
    </row>
    <row r="11717" spans="1:6" x14ac:dyDescent="0.3">
      <c r="A11717" s="264" t="str">
        <f t="shared" si="183"/>
        <v>MocksvilleNC</v>
      </c>
      <c r="B11717" s="269">
        <v>27028</v>
      </c>
      <c r="C11717" s="270" t="s">
        <v>7629</v>
      </c>
      <c r="D11717" s="270" t="s">
        <v>1734</v>
      </c>
      <c r="E11717" s="277" t="s">
        <v>1779</v>
      </c>
      <c r="F11717" s="279" t="s">
        <v>882</v>
      </c>
    </row>
    <row r="11718" spans="1:6" x14ac:dyDescent="0.3">
      <c r="A11718" s="264" t="str">
        <f t="shared" si="183"/>
        <v>NewtonNC</v>
      </c>
      <c r="B11718" s="269">
        <v>28658</v>
      </c>
      <c r="C11718" s="270" t="s">
        <v>1244</v>
      </c>
      <c r="D11718" s="270" t="s">
        <v>1734</v>
      </c>
      <c r="E11718" s="277" t="s">
        <v>1750</v>
      </c>
      <c r="F11718" s="279" t="s">
        <v>882</v>
      </c>
    </row>
    <row r="11719" spans="1:6" x14ac:dyDescent="0.3">
      <c r="A11719" s="264" t="str">
        <f t="shared" si="183"/>
        <v>WaynesvilleNC</v>
      </c>
      <c r="B11719" s="269">
        <v>28786</v>
      </c>
      <c r="C11719" s="270" t="s">
        <v>4123</v>
      </c>
      <c r="D11719" s="270" t="s">
        <v>1734</v>
      </c>
      <c r="E11719" s="277" t="s">
        <v>1736</v>
      </c>
      <c r="F11719" s="279" t="s">
        <v>882</v>
      </c>
    </row>
    <row r="11720" spans="1:6" x14ac:dyDescent="0.3">
      <c r="A11720" s="264" t="str">
        <f t="shared" si="183"/>
        <v>BelmontNC</v>
      </c>
      <c r="B11720" s="269">
        <v>28012</v>
      </c>
      <c r="C11720" s="270" t="s">
        <v>2699</v>
      </c>
      <c r="D11720" s="270" t="s">
        <v>1734</v>
      </c>
      <c r="E11720" s="277" t="s">
        <v>1739</v>
      </c>
      <c r="F11720" s="279" t="s">
        <v>882</v>
      </c>
    </row>
    <row r="11721" spans="1:6" x14ac:dyDescent="0.3">
      <c r="A11721" s="264" t="str">
        <f t="shared" si="183"/>
        <v>CharlotteNC</v>
      </c>
      <c r="B11721" s="269">
        <v>28202</v>
      </c>
      <c r="C11721" s="270" t="s">
        <v>2103</v>
      </c>
      <c r="D11721" s="270" t="s">
        <v>1734</v>
      </c>
      <c r="E11721" s="277" t="s">
        <v>1739</v>
      </c>
      <c r="F11721" s="279" t="s">
        <v>882</v>
      </c>
    </row>
    <row r="11722" spans="1:6" x14ac:dyDescent="0.3">
      <c r="A11722" s="264" t="str">
        <f t="shared" si="183"/>
        <v>OxfordNC</v>
      </c>
      <c r="B11722" s="269">
        <v>27565</v>
      </c>
      <c r="C11722" s="270" t="s">
        <v>1046</v>
      </c>
      <c r="D11722" s="270" t="s">
        <v>1734</v>
      </c>
      <c r="E11722" s="277" t="s">
        <v>1046</v>
      </c>
      <c r="F11722" s="279" t="s">
        <v>882</v>
      </c>
    </row>
    <row r="11723" spans="1:6" x14ac:dyDescent="0.3">
      <c r="A11723" s="264" t="str">
        <f t="shared" si="183"/>
        <v>WeavervilleNC</v>
      </c>
      <c r="B11723" s="269">
        <v>28787</v>
      </c>
      <c r="C11723" s="270" t="s">
        <v>7630</v>
      </c>
      <c r="D11723" s="270" t="s">
        <v>1734</v>
      </c>
      <c r="E11723" s="277" t="s">
        <v>1736</v>
      </c>
      <c r="F11723" s="279" t="s">
        <v>882</v>
      </c>
    </row>
    <row r="11724" spans="1:6" x14ac:dyDescent="0.3">
      <c r="A11724" s="264" t="str">
        <f t="shared" si="183"/>
        <v>ArdenNC</v>
      </c>
      <c r="B11724" s="269">
        <v>28704</v>
      </c>
      <c r="C11724" s="270" t="s">
        <v>3551</v>
      </c>
      <c r="D11724" s="270" t="s">
        <v>1734</v>
      </c>
      <c r="E11724" s="277" t="s">
        <v>1736</v>
      </c>
      <c r="F11724" s="279" t="s">
        <v>882</v>
      </c>
    </row>
    <row r="11725" spans="1:6" x14ac:dyDescent="0.3">
      <c r="A11725" s="264" t="str">
        <f t="shared" si="183"/>
        <v>AshevilleNC</v>
      </c>
      <c r="B11725" s="269">
        <v>28804</v>
      </c>
      <c r="C11725" s="270" t="s">
        <v>1736</v>
      </c>
      <c r="D11725" s="270" t="s">
        <v>1734</v>
      </c>
      <c r="E11725" s="277" t="s">
        <v>1736</v>
      </c>
      <c r="F11725" s="279" t="s">
        <v>882</v>
      </c>
    </row>
    <row r="11726" spans="1:6" x14ac:dyDescent="0.3">
      <c r="A11726" s="264" t="str">
        <f t="shared" si="183"/>
        <v>RockinghamNC</v>
      </c>
      <c r="B11726" s="269">
        <v>28379</v>
      </c>
      <c r="C11726" s="270" t="s">
        <v>1767</v>
      </c>
      <c r="D11726" s="270" t="s">
        <v>1734</v>
      </c>
      <c r="E11726" s="277" t="s">
        <v>1767</v>
      </c>
      <c r="F11726" s="279" t="s">
        <v>882</v>
      </c>
    </row>
    <row r="11727" spans="1:6" x14ac:dyDescent="0.3">
      <c r="A11727" s="264" t="str">
        <f t="shared" si="183"/>
        <v>DurhamNC</v>
      </c>
      <c r="B11727" s="269">
        <v>27701</v>
      </c>
      <c r="C11727" s="270" t="s">
        <v>2957</v>
      </c>
      <c r="D11727" s="270" t="s">
        <v>1734</v>
      </c>
      <c r="E11727" s="277" t="s">
        <v>1744</v>
      </c>
      <c r="F11727" s="279" t="s">
        <v>882</v>
      </c>
    </row>
    <row r="11728" spans="1:6" x14ac:dyDescent="0.3">
      <c r="A11728" s="264" t="str">
        <f t="shared" si="183"/>
        <v>Spring LakeNC</v>
      </c>
      <c r="B11728" s="269">
        <v>28390</v>
      </c>
      <c r="C11728" s="270" t="s">
        <v>6617</v>
      </c>
      <c r="D11728" s="270" t="s">
        <v>1734</v>
      </c>
      <c r="E11728" s="277" t="s">
        <v>1742</v>
      </c>
      <c r="F11728" s="279" t="s">
        <v>882</v>
      </c>
    </row>
    <row r="11729" spans="1:6" x14ac:dyDescent="0.3">
      <c r="A11729" s="264" t="str">
        <f t="shared" si="183"/>
        <v>TaylorsvilleNC</v>
      </c>
      <c r="B11729" s="269">
        <v>28681</v>
      </c>
      <c r="C11729" s="270" t="s">
        <v>4115</v>
      </c>
      <c r="D11729" s="270" t="s">
        <v>1734</v>
      </c>
      <c r="E11729" s="277" t="s">
        <v>1750</v>
      </c>
      <c r="F11729" s="279" t="s">
        <v>882</v>
      </c>
    </row>
    <row r="11730" spans="1:6" x14ac:dyDescent="0.3">
      <c r="A11730" s="264" t="str">
        <f t="shared" si="183"/>
        <v>DenverNC</v>
      </c>
      <c r="B11730" s="269">
        <v>28037</v>
      </c>
      <c r="C11730" s="270" t="s">
        <v>3266</v>
      </c>
      <c r="D11730" s="270" t="s">
        <v>1734</v>
      </c>
      <c r="E11730" s="277" t="s">
        <v>1739</v>
      </c>
      <c r="F11730" s="279" t="s">
        <v>882</v>
      </c>
    </row>
    <row r="11731" spans="1:6" x14ac:dyDescent="0.3">
      <c r="A11731" s="264" t="str">
        <f t="shared" si="183"/>
        <v>SalisburyNC</v>
      </c>
      <c r="B11731" s="269">
        <v>28144</v>
      </c>
      <c r="C11731" s="270" t="s">
        <v>1097</v>
      </c>
      <c r="D11731" s="270" t="s">
        <v>1734</v>
      </c>
      <c r="E11731" s="277" t="s">
        <v>1739</v>
      </c>
      <c r="F11731" s="279" t="s">
        <v>882</v>
      </c>
    </row>
    <row r="11732" spans="1:6" x14ac:dyDescent="0.3">
      <c r="A11732" s="264" t="str">
        <f t="shared" si="183"/>
        <v>DunnNC</v>
      </c>
      <c r="B11732" s="269">
        <v>28334</v>
      </c>
      <c r="C11732" s="270" t="s">
        <v>1742</v>
      </c>
      <c r="D11732" s="270" t="s">
        <v>1734</v>
      </c>
      <c r="E11732" s="277" t="s">
        <v>1742</v>
      </c>
      <c r="F11732" s="279" t="s">
        <v>882</v>
      </c>
    </row>
    <row r="11733" spans="1:6" x14ac:dyDescent="0.3">
      <c r="A11733" s="264" t="str">
        <f t="shared" si="183"/>
        <v>SalisburyNC</v>
      </c>
      <c r="B11733" s="269">
        <v>28147</v>
      </c>
      <c r="C11733" s="270" t="s">
        <v>1097</v>
      </c>
      <c r="D11733" s="270" t="s">
        <v>1734</v>
      </c>
      <c r="E11733" s="277" t="s">
        <v>1739</v>
      </c>
      <c r="F11733" s="279" t="s">
        <v>882</v>
      </c>
    </row>
    <row r="11734" spans="1:6" x14ac:dyDescent="0.3">
      <c r="A11734" s="264" t="str">
        <f t="shared" si="183"/>
        <v>EdenNC</v>
      </c>
      <c r="B11734" s="269">
        <v>27288</v>
      </c>
      <c r="C11734" s="270" t="s">
        <v>4611</v>
      </c>
      <c r="D11734" s="270" t="s">
        <v>1734</v>
      </c>
      <c r="E11734" s="277" t="s">
        <v>1748</v>
      </c>
      <c r="F11734" s="279" t="s">
        <v>882</v>
      </c>
    </row>
    <row r="11735" spans="1:6" x14ac:dyDescent="0.3">
      <c r="A11735" s="264" t="str">
        <f t="shared" si="183"/>
        <v>ShelbyNC</v>
      </c>
      <c r="B11735" s="269">
        <v>28152</v>
      </c>
      <c r="C11735" s="270" t="s">
        <v>1418</v>
      </c>
      <c r="D11735" s="270" t="s">
        <v>1734</v>
      </c>
      <c r="E11735" s="277" t="s">
        <v>1418</v>
      </c>
      <c r="F11735" s="279" t="s">
        <v>882</v>
      </c>
    </row>
    <row r="11736" spans="1:6" x14ac:dyDescent="0.3">
      <c r="A11736" s="264" t="str">
        <f t="shared" si="183"/>
        <v>KannapolisNC</v>
      </c>
      <c r="B11736" s="269">
        <v>28083</v>
      </c>
      <c r="C11736" s="270" t="s">
        <v>7628</v>
      </c>
      <c r="D11736" s="270" t="s">
        <v>1734</v>
      </c>
      <c r="E11736" s="277" t="s">
        <v>1739</v>
      </c>
      <c r="F11736" s="279" t="s">
        <v>882</v>
      </c>
    </row>
    <row r="11737" spans="1:6" x14ac:dyDescent="0.3">
      <c r="A11737" s="264" t="str">
        <f t="shared" si="183"/>
        <v>NewportNC</v>
      </c>
      <c r="B11737" s="269">
        <v>28570</v>
      </c>
      <c r="C11737" s="270" t="s">
        <v>2082</v>
      </c>
      <c r="D11737" s="270" t="s">
        <v>1734</v>
      </c>
      <c r="E11737" s="277" t="s">
        <v>1754</v>
      </c>
      <c r="F11737" s="279" t="s">
        <v>882</v>
      </c>
    </row>
    <row r="11738" spans="1:6" x14ac:dyDescent="0.3">
      <c r="A11738" s="264" t="str">
        <f t="shared" si="183"/>
        <v>ZebulonNC</v>
      </c>
      <c r="B11738" s="269">
        <v>27597</v>
      </c>
      <c r="C11738" s="270" t="s">
        <v>4104</v>
      </c>
      <c r="D11738" s="270" t="s">
        <v>1734</v>
      </c>
      <c r="E11738" s="277" t="s">
        <v>1764</v>
      </c>
      <c r="F11738" s="279" t="s">
        <v>882</v>
      </c>
    </row>
    <row r="11739" spans="1:6" x14ac:dyDescent="0.3">
      <c r="A11739" s="264" t="str">
        <f t="shared" si="183"/>
        <v>Winston-SalemNC</v>
      </c>
      <c r="B11739" s="269">
        <v>27101</v>
      </c>
      <c r="C11739" s="270" t="s">
        <v>1779</v>
      </c>
      <c r="D11739" s="270" t="s">
        <v>1734</v>
      </c>
      <c r="E11739" s="277" t="s">
        <v>1779</v>
      </c>
      <c r="F11739" s="279" t="s">
        <v>882</v>
      </c>
    </row>
    <row r="11740" spans="1:6" x14ac:dyDescent="0.3">
      <c r="A11740" s="264" t="str">
        <f t="shared" si="183"/>
        <v>RaleighNC</v>
      </c>
      <c r="B11740" s="269">
        <v>27617</v>
      </c>
      <c r="C11740" s="270" t="s">
        <v>1764</v>
      </c>
      <c r="D11740" s="270" t="s">
        <v>1734</v>
      </c>
      <c r="E11740" s="277" t="s">
        <v>1764</v>
      </c>
      <c r="F11740" s="279" t="s">
        <v>882</v>
      </c>
    </row>
    <row r="11741" spans="1:6" x14ac:dyDescent="0.3">
      <c r="A11741" s="264" t="str">
        <f t="shared" si="183"/>
        <v>SmithfieldNC</v>
      </c>
      <c r="B11741" s="269">
        <v>27577</v>
      </c>
      <c r="C11741" s="270" t="s">
        <v>5163</v>
      </c>
      <c r="D11741" s="270" t="s">
        <v>1734</v>
      </c>
      <c r="E11741" s="277" t="s">
        <v>1764</v>
      </c>
      <c r="F11741" s="279" t="s">
        <v>882</v>
      </c>
    </row>
    <row r="11742" spans="1:6" x14ac:dyDescent="0.3">
      <c r="A11742" s="264" t="str">
        <f t="shared" si="183"/>
        <v>MonroeNC</v>
      </c>
      <c r="B11742" s="269">
        <v>28112</v>
      </c>
      <c r="C11742" s="270" t="s">
        <v>1514</v>
      </c>
      <c r="D11742" s="270" t="s">
        <v>1734</v>
      </c>
      <c r="E11742" s="277" t="s">
        <v>1739</v>
      </c>
      <c r="F11742" s="279" t="s">
        <v>882</v>
      </c>
    </row>
    <row r="11743" spans="1:6" x14ac:dyDescent="0.3">
      <c r="A11743" s="264" t="str">
        <f t="shared" si="183"/>
        <v>HampsteadNC</v>
      </c>
      <c r="B11743" s="269">
        <v>28443</v>
      </c>
      <c r="C11743" s="270" t="s">
        <v>6303</v>
      </c>
      <c r="D11743" s="270" t="s">
        <v>1734</v>
      </c>
      <c r="E11743" s="277" t="s">
        <v>1775</v>
      </c>
      <c r="F11743" s="279" t="s">
        <v>882</v>
      </c>
    </row>
    <row r="11744" spans="1:6" x14ac:dyDescent="0.3">
      <c r="A11744" s="264" t="str">
        <f t="shared" si="183"/>
        <v>High PointNC</v>
      </c>
      <c r="B11744" s="269">
        <v>27262</v>
      </c>
      <c r="C11744" s="270" t="s">
        <v>7605</v>
      </c>
      <c r="D11744" s="270" t="s">
        <v>1734</v>
      </c>
      <c r="E11744" s="277" t="s">
        <v>1748</v>
      </c>
      <c r="F11744" s="279" t="s">
        <v>882</v>
      </c>
    </row>
    <row r="11745" spans="1:6" x14ac:dyDescent="0.3">
      <c r="A11745" s="264" t="str">
        <f t="shared" si="183"/>
        <v>PittsboroNC</v>
      </c>
      <c r="B11745" s="269">
        <v>27312</v>
      </c>
      <c r="C11745" s="270" t="s">
        <v>5332</v>
      </c>
      <c r="D11745" s="270" t="s">
        <v>1734</v>
      </c>
      <c r="E11745" s="277" t="s">
        <v>1744</v>
      </c>
      <c r="F11745" s="279" t="s">
        <v>882</v>
      </c>
    </row>
    <row r="11746" spans="1:6" x14ac:dyDescent="0.3">
      <c r="A11746" s="264" t="str">
        <f t="shared" si="183"/>
        <v>LouisburgNC</v>
      </c>
      <c r="B11746" s="269">
        <v>27549</v>
      </c>
      <c r="C11746" s="270" t="s">
        <v>5559</v>
      </c>
      <c r="D11746" s="270" t="s">
        <v>1734</v>
      </c>
      <c r="E11746" s="277" t="s">
        <v>1764</v>
      </c>
      <c r="F11746" s="279" t="s">
        <v>882</v>
      </c>
    </row>
    <row r="11747" spans="1:6" x14ac:dyDescent="0.3">
      <c r="A11747" s="264" t="str">
        <f t="shared" si="183"/>
        <v>High PointNC</v>
      </c>
      <c r="B11747" s="269">
        <v>27260</v>
      </c>
      <c r="C11747" s="270" t="s">
        <v>7605</v>
      </c>
      <c r="D11747" s="270" t="s">
        <v>1734</v>
      </c>
      <c r="E11747" s="277" t="s">
        <v>1748</v>
      </c>
      <c r="F11747" s="279" t="s">
        <v>882</v>
      </c>
    </row>
    <row r="11748" spans="1:6" x14ac:dyDescent="0.3">
      <c r="A11748" s="264" t="str">
        <f t="shared" si="183"/>
        <v>HendersonvilleNC</v>
      </c>
      <c r="B11748" s="269">
        <v>28739</v>
      </c>
      <c r="C11748" s="270" t="s">
        <v>7616</v>
      </c>
      <c r="D11748" s="270" t="s">
        <v>1734</v>
      </c>
      <c r="E11748" s="277" t="s">
        <v>1736</v>
      </c>
      <c r="F11748" s="279" t="s">
        <v>882</v>
      </c>
    </row>
    <row r="11749" spans="1:6" x14ac:dyDescent="0.3">
      <c r="A11749" s="264" t="str">
        <f t="shared" si="183"/>
        <v>ConoverNC</v>
      </c>
      <c r="B11749" s="269">
        <v>28613</v>
      </c>
      <c r="C11749" s="270" t="s">
        <v>7631</v>
      </c>
      <c r="D11749" s="270" t="s">
        <v>1734</v>
      </c>
      <c r="E11749" s="277" t="s">
        <v>1750</v>
      </c>
      <c r="F11749" s="279" t="s">
        <v>882</v>
      </c>
    </row>
    <row r="11750" spans="1:6" x14ac:dyDescent="0.3">
      <c r="A11750" s="264" t="str">
        <f t="shared" si="183"/>
        <v>RaleighNC</v>
      </c>
      <c r="B11750" s="269">
        <v>27607</v>
      </c>
      <c r="C11750" s="270" t="s">
        <v>1764</v>
      </c>
      <c r="D11750" s="270" t="s">
        <v>1734</v>
      </c>
      <c r="E11750" s="277" t="s">
        <v>1764</v>
      </c>
      <c r="F11750" s="279" t="s">
        <v>882</v>
      </c>
    </row>
    <row r="11751" spans="1:6" x14ac:dyDescent="0.3">
      <c r="A11751" s="264" t="str">
        <f t="shared" si="183"/>
        <v>LaurinburgNC</v>
      </c>
      <c r="B11751" s="269">
        <v>28352</v>
      </c>
      <c r="C11751" s="270" t="s">
        <v>1752</v>
      </c>
      <c r="D11751" s="270" t="s">
        <v>1734</v>
      </c>
      <c r="E11751" s="277" t="s">
        <v>1752</v>
      </c>
      <c r="F11751" s="279" t="s">
        <v>882</v>
      </c>
    </row>
    <row r="11752" spans="1:6" x14ac:dyDescent="0.3">
      <c r="A11752" s="264" t="str">
        <f t="shared" si="183"/>
        <v>Mount HollyNC</v>
      </c>
      <c r="B11752" s="269">
        <v>28120</v>
      </c>
      <c r="C11752" s="270" t="s">
        <v>2069</v>
      </c>
      <c r="D11752" s="270" t="s">
        <v>1734</v>
      </c>
      <c r="E11752" s="277" t="s">
        <v>1739</v>
      </c>
      <c r="F11752" s="279" t="s">
        <v>882</v>
      </c>
    </row>
    <row r="11753" spans="1:6" x14ac:dyDescent="0.3">
      <c r="A11753" s="264" t="str">
        <f t="shared" si="183"/>
        <v>BrevardNC</v>
      </c>
      <c r="B11753" s="269">
        <v>28712</v>
      </c>
      <c r="C11753" s="270" t="s">
        <v>1738</v>
      </c>
      <c r="D11753" s="270" t="s">
        <v>1734</v>
      </c>
      <c r="E11753" s="277" t="s">
        <v>1738</v>
      </c>
      <c r="F11753" s="279" t="s">
        <v>882</v>
      </c>
    </row>
    <row r="11754" spans="1:6" x14ac:dyDescent="0.3">
      <c r="A11754" s="264" t="str">
        <f t="shared" si="183"/>
        <v>ArchdaleNC</v>
      </c>
      <c r="B11754" s="269">
        <v>27263</v>
      </c>
      <c r="C11754" s="270" t="s">
        <v>7632</v>
      </c>
      <c r="D11754" s="270" t="s">
        <v>1734</v>
      </c>
      <c r="E11754" s="277" t="s">
        <v>1748</v>
      </c>
      <c r="F11754" s="279" t="s">
        <v>882</v>
      </c>
    </row>
    <row r="11755" spans="1:6" x14ac:dyDescent="0.3">
      <c r="A11755" s="264" t="str">
        <f t="shared" si="183"/>
        <v>PinehurstNC</v>
      </c>
      <c r="B11755" s="269">
        <v>28374</v>
      </c>
      <c r="C11755" s="270" t="s">
        <v>7633</v>
      </c>
      <c r="D11755" s="270" t="s">
        <v>1734</v>
      </c>
      <c r="E11755" s="277" t="s">
        <v>1762</v>
      </c>
      <c r="F11755" s="279" t="s">
        <v>882</v>
      </c>
    </row>
    <row r="11756" spans="1:6" x14ac:dyDescent="0.3">
      <c r="A11756" s="264" t="str">
        <f t="shared" si="183"/>
        <v>HendersonNC</v>
      </c>
      <c r="B11756" s="269">
        <v>27537</v>
      </c>
      <c r="C11756" s="270" t="s">
        <v>1749</v>
      </c>
      <c r="D11756" s="270" t="s">
        <v>1734</v>
      </c>
      <c r="E11756" s="277" t="s">
        <v>1749</v>
      </c>
      <c r="F11756" s="279" t="s">
        <v>882</v>
      </c>
    </row>
    <row r="11757" spans="1:6" x14ac:dyDescent="0.3">
      <c r="A11757" s="264" t="str">
        <f t="shared" si="183"/>
        <v>HavelockNC</v>
      </c>
      <c r="B11757" s="269">
        <v>28532</v>
      </c>
      <c r="C11757" s="270" t="s">
        <v>7634</v>
      </c>
      <c r="D11757" s="270" t="s">
        <v>1734</v>
      </c>
      <c r="E11757" s="277" t="s">
        <v>1758</v>
      </c>
      <c r="F11757" s="279" t="s">
        <v>882</v>
      </c>
    </row>
    <row r="11758" spans="1:6" x14ac:dyDescent="0.3">
      <c r="A11758" s="264" t="str">
        <f t="shared" si="183"/>
        <v>North WilkesboroNC</v>
      </c>
      <c r="B11758" s="269">
        <v>28659</v>
      </c>
      <c r="C11758" s="270" t="s">
        <v>1760</v>
      </c>
      <c r="D11758" s="270" t="s">
        <v>1734</v>
      </c>
      <c r="E11758" s="277" t="s">
        <v>1760</v>
      </c>
      <c r="F11758" s="279" t="s">
        <v>882</v>
      </c>
    </row>
    <row r="11759" spans="1:6" x14ac:dyDescent="0.3">
      <c r="A11759" s="264" t="str">
        <f t="shared" si="183"/>
        <v>WendellNC</v>
      </c>
      <c r="B11759" s="269">
        <v>27591</v>
      </c>
      <c r="C11759" s="270" t="s">
        <v>6231</v>
      </c>
      <c r="D11759" s="270" t="s">
        <v>1734</v>
      </c>
      <c r="E11759" s="277" t="s">
        <v>1764</v>
      </c>
      <c r="F11759" s="279" t="s">
        <v>882</v>
      </c>
    </row>
    <row r="11760" spans="1:6" x14ac:dyDescent="0.3">
      <c r="A11760" s="264" t="str">
        <f t="shared" si="183"/>
        <v>GreensboroNC</v>
      </c>
      <c r="B11760" s="269">
        <v>27409</v>
      </c>
      <c r="C11760" s="270" t="s">
        <v>1269</v>
      </c>
      <c r="D11760" s="270" t="s">
        <v>1734</v>
      </c>
      <c r="E11760" s="277" t="s">
        <v>1748</v>
      </c>
      <c r="F11760" s="279" t="s">
        <v>882</v>
      </c>
    </row>
    <row r="11761" spans="1:6" x14ac:dyDescent="0.3">
      <c r="A11761" s="264" t="str">
        <f t="shared" si="183"/>
        <v>AshevilleNC</v>
      </c>
      <c r="B11761" s="269">
        <v>28805</v>
      </c>
      <c r="C11761" s="270" t="s">
        <v>1736</v>
      </c>
      <c r="D11761" s="270" t="s">
        <v>1734</v>
      </c>
      <c r="E11761" s="277" t="s">
        <v>1736</v>
      </c>
      <c r="F11761" s="279" t="s">
        <v>882</v>
      </c>
    </row>
    <row r="11762" spans="1:6" x14ac:dyDescent="0.3">
      <c r="A11762" s="264" t="str">
        <f t="shared" si="183"/>
        <v>AsheboroNC</v>
      </c>
      <c r="B11762" s="269">
        <v>27203</v>
      </c>
      <c r="C11762" s="270" t="s">
        <v>7621</v>
      </c>
      <c r="D11762" s="270" t="s">
        <v>1734</v>
      </c>
      <c r="E11762" s="277" t="s">
        <v>1748</v>
      </c>
      <c r="F11762" s="279" t="s">
        <v>882</v>
      </c>
    </row>
    <row r="11763" spans="1:6" x14ac:dyDescent="0.3">
      <c r="A11763" s="264" t="str">
        <f t="shared" si="183"/>
        <v>CaryNC</v>
      </c>
      <c r="B11763" s="269">
        <v>27518</v>
      </c>
      <c r="C11763" s="270" t="s">
        <v>4728</v>
      </c>
      <c r="D11763" s="270" t="s">
        <v>1734</v>
      </c>
      <c r="E11763" s="277" t="s">
        <v>1764</v>
      </c>
      <c r="F11763" s="279" t="s">
        <v>882</v>
      </c>
    </row>
    <row r="11764" spans="1:6" x14ac:dyDescent="0.3">
      <c r="A11764" s="264" t="str">
        <f t="shared" si="183"/>
        <v>ApexNC</v>
      </c>
      <c r="B11764" s="269">
        <v>27539</v>
      </c>
      <c r="C11764" s="270" t="s">
        <v>7614</v>
      </c>
      <c r="D11764" s="270" t="s">
        <v>1734</v>
      </c>
      <c r="E11764" s="277" t="s">
        <v>1764</v>
      </c>
      <c r="F11764" s="279" t="s">
        <v>882</v>
      </c>
    </row>
    <row r="11765" spans="1:6" x14ac:dyDescent="0.3">
      <c r="A11765" s="264" t="str">
        <f t="shared" si="183"/>
        <v>GreensboroNC</v>
      </c>
      <c r="B11765" s="269">
        <v>27403</v>
      </c>
      <c r="C11765" s="270" t="s">
        <v>1269</v>
      </c>
      <c r="D11765" s="270" t="s">
        <v>1734</v>
      </c>
      <c r="E11765" s="277" t="s">
        <v>1748</v>
      </c>
      <c r="F11765" s="279" t="s">
        <v>882</v>
      </c>
    </row>
    <row r="11766" spans="1:6" x14ac:dyDescent="0.3">
      <c r="A11766" s="264" t="str">
        <f t="shared" si="183"/>
        <v>Forest CityNC</v>
      </c>
      <c r="B11766" s="269">
        <v>28043</v>
      </c>
      <c r="C11766" s="270" t="s">
        <v>1746</v>
      </c>
      <c r="D11766" s="270" t="s">
        <v>1734</v>
      </c>
      <c r="E11766" s="277" t="s">
        <v>1746</v>
      </c>
      <c r="F11766" s="279" t="s">
        <v>882</v>
      </c>
    </row>
    <row r="11767" spans="1:6" x14ac:dyDescent="0.3">
      <c r="A11767" s="264" t="str">
        <f t="shared" si="183"/>
        <v>KinstonNC</v>
      </c>
      <c r="B11767" s="269">
        <v>28504</v>
      </c>
      <c r="C11767" s="270" t="s">
        <v>1485</v>
      </c>
      <c r="D11767" s="270" t="s">
        <v>1734</v>
      </c>
      <c r="E11767" s="277" t="s">
        <v>1485</v>
      </c>
      <c r="F11767" s="279" t="s">
        <v>882</v>
      </c>
    </row>
    <row r="11768" spans="1:6" x14ac:dyDescent="0.3">
      <c r="A11768" s="264" t="str">
        <f t="shared" si="183"/>
        <v>GreensboroNC</v>
      </c>
      <c r="B11768" s="269">
        <v>27401</v>
      </c>
      <c r="C11768" s="270" t="s">
        <v>1269</v>
      </c>
      <c r="D11768" s="270" t="s">
        <v>1734</v>
      </c>
      <c r="E11768" s="277" t="s">
        <v>1748</v>
      </c>
      <c r="F11768" s="279" t="s">
        <v>882</v>
      </c>
    </row>
    <row r="11769" spans="1:6" x14ac:dyDescent="0.3">
      <c r="A11769" s="264" t="str">
        <f t="shared" si="183"/>
        <v>Rocky MountNC</v>
      </c>
      <c r="B11769" s="269">
        <v>27803</v>
      </c>
      <c r="C11769" s="270" t="s">
        <v>1769</v>
      </c>
      <c r="D11769" s="270" t="s">
        <v>1734</v>
      </c>
      <c r="E11769" s="277" t="s">
        <v>1769</v>
      </c>
      <c r="F11769" s="279" t="s">
        <v>882</v>
      </c>
    </row>
    <row r="11770" spans="1:6" x14ac:dyDescent="0.3">
      <c r="A11770" s="264" t="str">
        <f t="shared" si="183"/>
        <v>TarboroNC</v>
      </c>
      <c r="B11770" s="269">
        <v>27886</v>
      </c>
      <c r="C11770" s="270" t="s">
        <v>7635</v>
      </c>
      <c r="D11770" s="270" t="s">
        <v>1734</v>
      </c>
      <c r="E11770" s="277" t="s">
        <v>1769</v>
      </c>
      <c r="F11770" s="279" t="s">
        <v>882</v>
      </c>
    </row>
    <row r="11771" spans="1:6" x14ac:dyDescent="0.3">
      <c r="A11771" s="264" t="str">
        <f t="shared" si="183"/>
        <v>WilsonNC</v>
      </c>
      <c r="B11771" s="269">
        <v>27896</v>
      </c>
      <c r="C11771" s="270" t="s">
        <v>1777</v>
      </c>
      <c r="D11771" s="270" t="s">
        <v>1734</v>
      </c>
      <c r="E11771" s="277" t="s">
        <v>1777</v>
      </c>
      <c r="F11771" s="279" t="s">
        <v>882</v>
      </c>
    </row>
    <row r="11772" spans="1:6" x14ac:dyDescent="0.3">
      <c r="A11772" s="264" t="str">
        <f t="shared" si="183"/>
        <v>RutherfordtonNC</v>
      </c>
      <c r="B11772" s="269">
        <v>28139</v>
      </c>
      <c r="C11772" s="270" t="s">
        <v>7636</v>
      </c>
      <c r="D11772" s="270" t="s">
        <v>1734</v>
      </c>
      <c r="E11772" s="277" t="s">
        <v>1746</v>
      </c>
      <c r="F11772" s="279" t="s">
        <v>882</v>
      </c>
    </row>
    <row r="11773" spans="1:6" x14ac:dyDescent="0.3">
      <c r="A11773" s="264" t="str">
        <f t="shared" si="183"/>
        <v>DurhamNC</v>
      </c>
      <c r="B11773" s="269">
        <v>27712</v>
      </c>
      <c r="C11773" s="270" t="s">
        <v>2957</v>
      </c>
      <c r="D11773" s="270" t="s">
        <v>1734</v>
      </c>
      <c r="E11773" s="277" t="s">
        <v>1744</v>
      </c>
      <c r="F11773" s="279" t="s">
        <v>882</v>
      </c>
    </row>
    <row r="11774" spans="1:6" x14ac:dyDescent="0.3">
      <c r="A11774" s="264" t="str">
        <f t="shared" si="183"/>
        <v>CameronNC</v>
      </c>
      <c r="B11774" s="269">
        <v>28326</v>
      </c>
      <c r="C11774" s="270" t="s">
        <v>5981</v>
      </c>
      <c r="D11774" s="270" t="s">
        <v>1734</v>
      </c>
      <c r="E11774" s="277" t="s">
        <v>1742</v>
      </c>
      <c r="F11774" s="279" t="s">
        <v>882</v>
      </c>
    </row>
    <row r="11775" spans="1:6" x14ac:dyDescent="0.3">
      <c r="A11775" s="264" t="str">
        <f t="shared" si="183"/>
        <v>KinstonNC</v>
      </c>
      <c r="B11775" s="269">
        <v>28501</v>
      </c>
      <c r="C11775" s="270" t="s">
        <v>1485</v>
      </c>
      <c r="D11775" s="270" t="s">
        <v>1734</v>
      </c>
      <c r="E11775" s="277" t="s">
        <v>1485</v>
      </c>
      <c r="F11775" s="279" t="s">
        <v>882</v>
      </c>
    </row>
    <row r="11776" spans="1:6" x14ac:dyDescent="0.3">
      <c r="A11776" s="264" t="str">
        <f t="shared" si="183"/>
        <v>GreensboroNC</v>
      </c>
      <c r="B11776" s="269">
        <v>27408</v>
      </c>
      <c r="C11776" s="270" t="s">
        <v>1269</v>
      </c>
      <c r="D11776" s="270" t="s">
        <v>1734</v>
      </c>
      <c r="E11776" s="277" t="s">
        <v>1748</v>
      </c>
      <c r="F11776" s="279" t="s">
        <v>882</v>
      </c>
    </row>
    <row r="11777" spans="1:6" x14ac:dyDescent="0.3">
      <c r="A11777" s="264" t="str">
        <f t="shared" si="183"/>
        <v>AngierNC</v>
      </c>
      <c r="B11777" s="269">
        <v>27501</v>
      </c>
      <c r="C11777" s="270" t="s">
        <v>7637</v>
      </c>
      <c r="D11777" s="270" t="s">
        <v>1734</v>
      </c>
      <c r="E11777" s="277" t="s">
        <v>1742</v>
      </c>
      <c r="F11777" s="279" t="s">
        <v>882</v>
      </c>
    </row>
    <row r="11778" spans="1:6" x14ac:dyDescent="0.3">
      <c r="A11778" s="264" t="str">
        <f t="shared" si="183"/>
        <v>CantonNC</v>
      </c>
      <c r="B11778" s="269">
        <v>28716</v>
      </c>
      <c r="C11778" s="270" t="s">
        <v>1294</v>
      </c>
      <c r="D11778" s="270" t="s">
        <v>1734</v>
      </c>
      <c r="E11778" s="277" t="s">
        <v>1736</v>
      </c>
      <c r="F11778" s="279" t="s">
        <v>882</v>
      </c>
    </row>
    <row r="11779" spans="1:6" x14ac:dyDescent="0.3">
      <c r="A11779" s="264" t="str">
        <f t="shared" si="183"/>
        <v>FletcherNC</v>
      </c>
      <c r="B11779" s="269">
        <v>28732</v>
      </c>
      <c r="C11779" s="270" t="s">
        <v>7638</v>
      </c>
      <c r="D11779" s="270" t="s">
        <v>1734</v>
      </c>
      <c r="E11779" s="277" t="s">
        <v>1736</v>
      </c>
      <c r="F11779" s="279" t="s">
        <v>882</v>
      </c>
    </row>
    <row r="11780" spans="1:6" x14ac:dyDescent="0.3">
      <c r="A11780" s="264" t="str">
        <f t="shared" ref="A11780:A11843" si="184">CONCATENATE(C11780,D11780)</f>
        <v>Granite FallsNC</v>
      </c>
      <c r="B11780" s="269">
        <v>28630</v>
      </c>
      <c r="C11780" s="270" t="s">
        <v>7639</v>
      </c>
      <c r="D11780" s="270" t="s">
        <v>1734</v>
      </c>
      <c r="E11780" s="277" t="s">
        <v>1750</v>
      </c>
      <c r="F11780" s="279" t="s">
        <v>882</v>
      </c>
    </row>
    <row r="11781" spans="1:6" x14ac:dyDescent="0.3">
      <c r="A11781" s="264" t="str">
        <f t="shared" si="184"/>
        <v>DavidsonNC</v>
      </c>
      <c r="B11781" s="269">
        <v>28036</v>
      </c>
      <c r="C11781" s="270" t="s">
        <v>7640</v>
      </c>
      <c r="D11781" s="270" t="s">
        <v>1734</v>
      </c>
      <c r="E11781" s="277" t="s">
        <v>1739</v>
      </c>
      <c r="F11781" s="279" t="s">
        <v>882</v>
      </c>
    </row>
    <row r="11782" spans="1:6" x14ac:dyDescent="0.3">
      <c r="A11782" s="264" t="str">
        <f t="shared" si="184"/>
        <v>FayettevilleNC</v>
      </c>
      <c r="B11782" s="269">
        <v>28312</v>
      </c>
      <c r="C11782" s="270" t="s">
        <v>1690</v>
      </c>
      <c r="D11782" s="270" t="s">
        <v>1734</v>
      </c>
      <c r="E11782" s="277" t="s">
        <v>1690</v>
      </c>
      <c r="F11782" s="279" t="s">
        <v>882</v>
      </c>
    </row>
    <row r="11783" spans="1:6" x14ac:dyDescent="0.3">
      <c r="A11783" s="264" t="str">
        <f t="shared" si="184"/>
        <v>Rocky MountNC</v>
      </c>
      <c r="B11783" s="269">
        <v>27801</v>
      </c>
      <c r="C11783" s="270" t="s">
        <v>1769</v>
      </c>
      <c r="D11783" s="270" t="s">
        <v>1734</v>
      </c>
      <c r="E11783" s="277" t="s">
        <v>1769</v>
      </c>
      <c r="F11783" s="279" t="s">
        <v>882</v>
      </c>
    </row>
    <row r="11784" spans="1:6" x14ac:dyDescent="0.3">
      <c r="A11784" s="264" t="str">
        <f t="shared" si="184"/>
        <v>Morehead CityNC</v>
      </c>
      <c r="B11784" s="269">
        <v>28557</v>
      </c>
      <c r="C11784" s="270" t="s">
        <v>1754</v>
      </c>
      <c r="D11784" s="270" t="s">
        <v>1734</v>
      </c>
      <c r="E11784" s="277" t="s">
        <v>1754</v>
      </c>
      <c r="F11784" s="279" t="s">
        <v>882</v>
      </c>
    </row>
    <row r="11785" spans="1:6" x14ac:dyDescent="0.3">
      <c r="A11785" s="264" t="str">
        <f t="shared" si="184"/>
        <v>LillingtonNC</v>
      </c>
      <c r="B11785" s="269">
        <v>27546</v>
      </c>
      <c r="C11785" s="270" t="s">
        <v>7641</v>
      </c>
      <c r="D11785" s="270" t="s">
        <v>1734</v>
      </c>
      <c r="E11785" s="277" t="s">
        <v>1742</v>
      </c>
      <c r="F11785" s="279" t="s">
        <v>882</v>
      </c>
    </row>
    <row r="11786" spans="1:6" x14ac:dyDescent="0.3">
      <c r="A11786" s="264" t="str">
        <f t="shared" si="184"/>
        <v>Southern PinesNC</v>
      </c>
      <c r="B11786" s="269">
        <v>28387</v>
      </c>
      <c r="C11786" s="270" t="s">
        <v>7642</v>
      </c>
      <c r="D11786" s="270" t="s">
        <v>1734</v>
      </c>
      <c r="E11786" s="277" t="s">
        <v>1762</v>
      </c>
      <c r="F11786" s="279" t="s">
        <v>882</v>
      </c>
    </row>
    <row r="11787" spans="1:6" x14ac:dyDescent="0.3">
      <c r="A11787" s="264" t="str">
        <f t="shared" si="184"/>
        <v>HendersonNC</v>
      </c>
      <c r="B11787" s="269">
        <v>27536</v>
      </c>
      <c r="C11787" s="270" t="s">
        <v>1749</v>
      </c>
      <c r="D11787" s="270" t="s">
        <v>1734</v>
      </c>
      <c r="E11787" s="277" t="s">
        <v>1749</v>
      </c>
      <c r="F11787" s="279" t="s">
        <v>882</v>
      </c>
    </row>
    <row r="11788" spans="1:6" x14ac:dyDescent="0.3">
      <c r="A11788" s="264" t="str">
        <f t="shared" si="184"/>
        <v>KingNC</v>
      </c>
      <c r="B11788" s="269">
        <v>27021</v>
      </c>
      <c r="C11788" s="270" t="s">
        <v>7643</v>
      </c>
      <c r="D11788" s="270" t="s">
        <v>1734</v>
      </c>
      <c r="E11788" s="277" t="s">
        <v>1779</v>
      </c>
      <c r="F11788" s="279" t="s">
        <v>882</v>
      </c>
    </row>
    <row r="11789" spans="1:6" x14ac:dyDescent="0.3">
      <c r="A11789" s="264" t="str">
        <f t="shared" si="184"/>
        <v>CarrboroNC</v>
      </c>
      <c r="B11789" s="269">
        <v>27510</v>
      </c>
      <c r="C11789" s="270" t="s">
        <v>7644</v>
      </c>
      <c r="D11789" s="270" t="s">
        <v>1734</v>
      </c>
      <c r="E11789" s="277" t="s">
        <v>1744</v>
      </c>
      <c r="F11789" s="279" t="s">
        <v>882</v>
      </c>
    </row>
    <row r="11790" spans="1:6" x14ac:dyDescent="0.3">
      <c r="A11790" s="264" t="str">
        <f t="shared" si="184"/>
        <v>AshevilleNC</v>
      </c>
      <c r="B11790" s="269">
        <v>28801</v>
      </c>
      <c r="C11790" s="270" t="s">
        <v>1736</v>
      </c>
      <c r="D11790" s="270" t="s">
        <v>1734</v>
      </c>
      <c r="E11790" s="277" t="s">
        <v>1736</v>
      </c>
      <c r="F11790" s="279" t="s">
        <v>882</v>
      </c>
    </row>
    <row r="11791" spans="1:6" x14ac:dyDescent="0.3">
      <c r="A11791" s="264" t="str">
        <f t="shared" si="184"/>
        <v>DallasNC</v>
      </c>
      <c r="B11791" s="269">
        <v>28034</v>
      </c>
      <c r="C11791" s="270" t="s">
        <v>3974</v>
      </c>
      <c r="D11791" s="270" t="s">
        <v>1734</v>
      </c>
      <c r="E11791" s="277" t="s">
        <v>1739</v>
      </c>
      <c r="F11791" s="279" t="s">
        <v>882</v>
      </c>
    </row>
    <row r="11792" spans="1:6" x14ac:dyDescent="0.3">
      <c r="A11792" s="264" t="str">
        <f t="shared" si="184"/>
        <v>FayettevilleNC</v>
      </c>
      <c r="B11792" s="269">
        <v>28301</v>
      </c>
      <c r="C11792" s="270" t="s">
        <v>1690</v>
      </c>
      <c r="D11792" s="270" t="s">
        <v>1734</v>
      </c>
      <c r="E11792" s="277" t="s">
        <v>1690</v>
      </c>
      <c r="F11792" s="279" t="s">
        <v>882</v>
      </c>
    </row>
    <row r="11793" spans="1:6" x14ac:dyDescent="0.3">
      <c r="A11793" s="264" t="str">
        <f t="shared" si="184"/>
        <v>Whispering PinesNC</v>
      </c>
      <c r="B11793" s="269">
        <v>28327</v>
      </c>
      <c r="C11793" s="270" t="s">
        <v>7645</v>
      </c>
      <c r="D11793" s="270" t="s">
        <v>1734</v>
      </c>
      <c r="E11793" s="277" t="s">
        <v>1762</v>
      </c>
      <c r="F11793" s="279" t="s">
        <v>882</v>
      </c>
    </row>
    <row r="11794" spans="1:6" x14ac:dyDescent="0.3">
      <c r="A11794" s="264" t="str">
        <f t="shared" si="184"/>
        <v>SylvaNC</v>
      </c>
      <c r="B11794" s="269">
        <v>28779</v>
      </c>
      <c r="C11794" s="270" t="s">
        <v>7646</v>
      </c>
      <c r="D11794" s="270" t="s">
        <v>1734</v>
      </c>
      <c r="E11794" s="277" t="s">
        <v>1740</v>
      </c>
      <c r="F11794" s="279" t="s">
        <v>882</v>
      </c>
    </row>
    <row r="11795" spans="1:6" x14ac:dyDescent="0.3">
      <c r="A11795" s="264" t="str">
        <f t="shared" si="184"/>
        <v>HarrisburgNC</v>
      </c>
      <c r="B11795" s="269">
        <v>28075</v>
      </c>
      <c r="C11795" s="270" t="s">
        <v>1801</v>
      </c>
      <c r="D11795" s="270" t="s">
        <v>1734</v>
      </c>
      <c r="E11795" s="277" t="s">
        <v>1739</v>
      </c>
      <c r="F11795" s="279" t="s">
        <v>882</v>
      </c>
    </row>
    <row r="11796" spans="1:6" x14ac:dyDescent="0.3">
      <c r="A11796" s="264" t="str">
        <f t="shared" si="184"/>
        <v>RandlemanNC</v>
      </c>
      <c r="B11796" s="269">
        <v>27317</v>
      </c>
      <c r="C11796" s="270" t="s">
        <v>7647</v>
      </c>
      <c r="D11796" s="270" t="s">
        <v>1734</v>
      </c>
      <c r="E11796" s="277" t="s">
        <v>1748</v>
      </c>
      <c r="F11796" s="279" t="s">
        <v>882</v>
      </c>
    </row>
    <row r="11797" spans="1:6" x14ac:dyDescent="0.3">
      <c r="A11797" s="264" t="str">
        <f t="shared" si="184"/>
        <v>High PointNC</v>
      </c>
      <c r="B11797" s="269">
        <v>27282</v>
      </c>
      <c r="C11797" s="270" t="s">
        <v>7605</v>
      </c>
      <c r="D11797" s="270" t="s">
        <v>1734</v>
      </c>
      <c r="E11797" s="277" t="s">
        <v>1748</v>
      </c>
      <c r="F11797" s="279" t="s">
        <v>882</v>
      </c>
    </row>
    <row r="11798" spans="1:6" x14ac:dyDescent="0.3">
      <c r="A11798" s="264" t="str">
        <f t="shared" si="184"/>
        <v>YoungsvilleNC</v>
      </c>
      <c r="B11798" s="269">
        <v>27596</v>
      </c>
      <c r="C11798" s="270" t="s">
        <v>5848</v>
      </c>
      <c r="D11798" s="270" t="s">
        <v>1734</v>
      </c>
      <c r="E11798" s="277" t="s">
        <v>1764</v>
      </c>
      <c r="F11798" s="279" t="s">
        <v>882</v>
      </c>
    </row>
    <row r="11799" spans="1:6" x14ac:dyDescent="0.3">
      <c r="A11799" s="264" t="str">
        <f t="shared" si="184"/>
        <v>RichlandsNC</v>
      </c>
      <c r="B11799" s="269">
        <v>28574</v>
      </c>
      <c r="C11799" s="270" t="s">
        <v>7648</v>
      </c>
      <c r="D11799" s="270" t="s">
        <v>1734</v>
      </c>
      <c r="E11799" s="277" t="s">
        <v>1034</v>
      </c>
      <c r="F11799" s="279" t="s">
        <v>882</v>
      </c>
    </row>
    <row r="11800" spans="1:6" x14ac:dyDescent="0.3">
      <c r="A11800" s="264" t="str">
        <f t="shared" si="184"/>
        <v>Holden BeachNC</v>
      </c>
      <c r="B11800" s="269">
        <v>28462</v>
      </c>
      <c r="C11800" s="270" t="s">
        <v>7649</v>
      </c>
      <c r="D11800" s="270" t="s">
        <v>1734</v>
      </c>
      <c r="E11800" s="277" t="s">
        <v>1756</v>
      </c>
      <c r="F11800" s="279" t="s">
        <v>882</v>
      </c>
    </row>
    <row r="11801" spans="1:6" x14ac:dyDescent="0.3">
      <c r="A11801" s="264" t="str">
        <f t="shared" si="184"/>
        <v>Siler CityNC</v>
      </c>
      <c r="B11801" s="269">
        <v>27344</v>
      </c>
      <c r="C11801" s="270" t="s">
        <v>7650</v>
      </c>
      <c r="D11801" s="270" t="s">
        <v>1734</v>
      </c>
      <c r="E11801" s="277" t="s">
        <v>1744</v>
      </c>
      <c r="F11801" s="279" t="s">
        <v>882</v>
      </c>
    </row>
    <row r="11802" spans="1:6" x14ac:dyDescent="0.3">
      <c r="A11802" s="264" t="str">
        <f t="shared" si="184"/>
        <v>NashvilleNC</v>
      </c>
      <c r="B11802" s="269">
        <v>27856</v>
      </c>
      <c r="C11802" s="270" t="s">
        <v>5314</v>
      </c>
      <c r="D11802" s="270" t="s">
        <v>1734</v>
      </c>
      <c r="E11802" s="277" t="s">
        <v>1769</v>
      </c>
      <c r="F11802" s="279" t="s">
        <v>882</v>
      </c>
    </row>
    <row r="11803" spans="1:6" x14ac:dyDescent="0.3">
      <c r="A11803" s="264" t="str">
        <f t="shared" si="184"/>
        <v>SelmaNC</v>
      </c>
      <c r="B11803" s="269">
        <v>27576</v>
      </c>
      <c r="C11803" s="270" t="s">
        <v>946</v>
      </c>
      <c r="D11803" s="270" t="s">
        <v>1734</v>
      </c>
      <c r="E11803" s="277" t="s">
        <v>1764</v>
      </c>
      <c r="F11803" s="279" t="s">
        <v>882</v>
      </c>
    </row>
    <row r="11804" spans="1:6" x14ac:dyDescent="0.3">
      <c r="A11804" s="264" t="str">
        <f t="shared" si="184"/>
        <v>HubertNC</v>
      </c>
      <c r="B11804" s="269">
        <v>28539</v>
      </c>
      <c r="C11804" s="270" t="s">
        <v>7651</v>
      </c>
      <c r="D11804" s="270" t="s">
        <v>1734</v>
      </c>
      <c r="E11804" s="277" t="s">
        <v>1034</v>
      </c>
      <c r="F11804" s="279" t="s">
        <v>882</v>
      </c>
    </row>
    <row r="11805" spans="1:6" x14ac:dyDescent="0.3">
      <c r="A11805" s="264" t="str">
        <f t="shared" si="184"/>
        <v>Black MountainNC</v>
      </c>
      <c r="B11805" s="269">
        <v>28711</v>
      </c>
      <c r="C11805" s="270" t="s">
        <v>7652</v>
      </c>
      <c r="D11805" s="270" t="s">
        <v>1734</v>
      </c>
      <c r="E11805" s="277" t="s">
        <v>1736</v>
      </c>
      <c r="F11805" s="279" t="s">
        <v>882</v>
      </c>
    </row>
    <row r="11806" spans="1:6" x14ac:dyDescent="0.3">
      <c r="A11806" s="264" t="str">
        <f t="shared" si="184"/>
        <v>Kill Devil HillsNC</v>
      </c>
      <c r="B11806" s="269">
        <v>27948</v>
      </c>
      <c r="C11806" s="270" t="s">
        <v>1751</v>
      </c>
      <c r="D11806" s="270" t="s">
        <v>1734</v>
      </c>
      <c r="E11806" s="277" t="s">
        <v>1751</v>
      </c>
      <c r="F11806" s="279" t="s">
        <v>882</v>
      </c>
    </row>
    <row r="11807" spans="1:6" x14ac:dyDescent="0.3">
      <c r="A11807" s="264" t="str">
        <f t="shared" si="184"/>
        <v>Fort BraggNC</v>
      </c>
      <c r="B11807" s="269">
        <v>28307</v>
      </c>
      <c r="C11807" s="270" t="s">
        <v>2769</v>
      </c>
      <c r="D11807" s="270" t="s">
        <v>1734</v>
      </c>
      <c r="E11807" s="277" t="s">
        <v>1690</v>
      </c>
      <c r="F11807" s="279" t="s">
        <v>882</v>
      </c>
    </row>
    <row r="11808" spans="1:6" x14ac:dyDescent="0.3">
      <c r="A11808" s="264" t="str">
        <f t="shared" si="184"/>
        <v>North Topsail BeachNC</v>
      </c>
      <c r="B11808" s="269">
        <v>28460</v>
      </c>
      <c r="C11808" s="270" t="s">
        <v>7653</v>
      </c>
      <c r="D11808" s="270" t="s">
        <v>1734</v>
      </c>
      <c r="E11808" s="277" t="s">
        <v>1034</v>
      </c>
      <c r="F11808" s="279" t="s">
        <v>882</v>
      </c>
    </row>
    <row r="11809" spans="1:6" x14ac:dyDescent="0.3">
      <c r="A11809" s="264" t="str">
        <f t="shared" si="184"/>
        <v>BensonNC</v>
      </c>
      <c r="B11809" s="269">
        <v>27504</v>
      </c>
      <c r="C11809" s="270" t="s">
        <v>2337</v>
      </c>
      <c r="D11809" s="270" t="s">
        <v>1734</v>
      </c>
      <c r="E11809" s="277" t="s">
        <v>1764</v>
      </c>
      <c r="F11809" s="279" t="s">
        <v>882</v>
      </c>
    </row>
    <row r="11810" spans="1:6" x14ac:dyDescent="0.3">
      <c r="A11810" s="264" t="str">
        <f t="shared" si="184"/>
        <v>SwansboroNC</v>
      </c>
      <c r="B11810" s="269">
        <v>28584</v>
      </c>
      <c r="C11810" s="270" t="s">
        <v>7654</v>
      </c>
      <c r="D11810" s="270" t="s">
        <v>1734</v>
      </c>
      <c r="E11810" s="277" t="s">
        <v>1034</v>
      </c>
      <c r="F11810" s="279" t="s">
        <v>882</v>
      </c>
    </row>
    <row r="11811" spans="1:6" x14ac:dyDescent="0.3">
      <c r="A11811" s="264" t="str">
        <f t="shared" si="184"/>
        <v>TrinityNC</v>
      </c>
      <c r="B11811" s="269">
        <v>27370</v>
      </c>
      <c r="C11811" s="270" t="s">
        <v>1247</v>
      </c>
      <c r="D11811" s="270" t="s">
        <v>1734</v>
      </c>
      <c r="E11811" s="277" t="s">
        <v>1748</v>
      </c>
      <c r="F11811" s="279" t="s">
        <v>882</v>
      </c>
    </row>
    <row r="11812" spans="1:6" x14ac:dyDescent="0.3">
      <c r="A11812" s="264" t="str">
        <f t="shared" si="184"/>
        <v>FranklintonNC</v>
      </c>
      <c r="B11812" s="269">
        <v>27525</v>
      </c>
      <c r="C11812" s="270" t="s">
        <v>5854</v>
      </c>
      <c r="D11812" s="270" t="s">
        <v>1734</v>
      </c>
      <c r="E11812" s="277" t="s">
        <v>1764</v>
      </c>
      <c r="F11812" s="279" t="s">
        <v>882</v>
      </c>
    </row>
    <row r="11813" spans="1:6" x14ac:dyDescent="0.3">
      <c r="A11813" s="264" t="str">
        <f t="shared" si="184"/>
        <v>Willow SpringNC</v>
      </c>
      <c r="B11813" s="269">
        <v>27592</v>
      </c>
      <c r="C11813" s="270" t="s">
        <v>7655</v>
      </c>
      <c r="D11813" s="270" t="s">
        <v>1734</v>
      </c>
      <c r="E11813" s="277" t="s">
        <v>1764</v>
      </c>
      <c r="F11813" s="279" t="s">
        <v>882</v>
      </c>
    </row>
    <row r="11814" spans="1:6" x14ac:dyDescent="0.3">
      <c r="A11814" s="264" t="str">
        <f t="shared" si="184"/>
        <v>Oak IslandNC</v>
      </c>
      <c r="B11814" s="269">
        <v>28465</v>
      </c>
      <c r="C11814" s="270" t="s">
        <v>7656</v>
      </c>
      <c r="D11814" s="270" t="s">
        <v>1734</v>
      </c>
      <c r="E11814" s="277" t="s">
        <v>1756</v>
      </c>
      <c r="F11814" s="279" t="s">
        <v>882</v>
      </c>
    </row>
    <row r="11815" spans="1:6" x14ac:dyDescent="0.3">
      <c r="A11815" s="264" t="str">
        <f t="shared" si="184"/>
        <v>HendersonvilleNC</v>
      </c>
      <c r="B11815" s="269">
        <v>28791</v>
      </c>
      <c r="C11815" s="270" t="s">
        <v>7616</v>
      </c>
      <c r="D11815" s="270" t="s">
        <v>1734</v>
      </c>
      <c r="E11815" s="277" t="s">
        <v>1736</v>
      </c>
      <c r="F11815" s="279" t="s">
        <v>882</v>
      </c>
    </row>
    <row r="11816" spans="1:6" x14ac:dyDescent="0.3">
      <c r="A11816" s="264" t="str">
        <f t="shared" si="184"/>
        <v>Mount OliveNC</v>
      </c>
      <c r="B11816" s="269">
        <v>28365</v>
      </c>
      <c r="C11816" s="270" t="s">
        <v>1318</v>
      </c>
      <c r="D11816" s="270" t="s">
        <v>1734</v>
      </c>
      <c r="E11816" s="277" t="s">
        <v>1747</v>
      </c>
      <c r="F11816" s="279" t="s">
        <v>882</v>
      </c>
    </row>
    <row r="11817" spans="1:6" x14ac:dyDescent="0.3">
      <c r="A11817" s="264" t="str">
        <f t="shared" si="184"/>
        <v>AdvanceNC</v>
      </c>
      <c r="B11817" s="269">
        <v>27006</v>
      </c>
      <c r="C11817" s="270" t="s">
        <v>5522</v>
      </c>
      <c r="D11817" s="270" t="s">
        <v>1734</v>
      </c>
      <c r="E11817" s="277" t="s">
        <v>1779</v>
      </c>
      <c r="F11817" s="279" t="s">
        <v>882</v>
      </c>
    </row>
    <row r="11818" spans="1:6" x14ac:dyDescent="0.3">
      <c r="A11818" s="264" t="str">
        <f t="shared" si="184"/>
        <v>Carolina ShoresNC</v>
      </c>
      <c r="B11818" s="269">
        <v>28467</v>
      </c>
      <c r="C11818" s="270" t="s">
        <v>7657</v>
      </c>
      <c r="D11818" s="270" t="s">
        <v>1734</v>
      </c>
      <c r="E11818" s="277" t="s">
        <v>1756</v>
      </c>
      <c r="F11818" s="279" t="s">
        <v>882</v>
      </c>
    </row>
    <row r="11819" spans="1:6" x14ac:dyDescent="0.3">
      <c r="A11819" s="264" t="str">
        <f t="shared" si="184"/>
        <v>StanleyNC</v>
      </c>
      <c r="B11819" s="269">
        <v>28164</v>
      </c>
      <c r="C11819" s="270" t="s">
        <v>7658</v>
      </c>
      <c r="D11819" s="270" t="s">
        <v>1734</v>
      </c>
      <c r="E11819" s="277" t="s">
        <v>1739</v>
      </c>
      <c r="F11819" s="279" t="s">
        <v>882</v>
      </c>
    </row>
    <row r="11820" spans="1:6" x14ac:dyDescent="0.3">
      <c r="A11820" s="264" t="str">
        <f t="shared" si="184"/>
        <v>BeaufortNC</v>
      </c>
      <c r="B11820" s="269">
        <v>28516</v>
      </c>
      <c r="C11820" s="270" t="s">
        <v>7319</v>
      </c>
      <c r="D11820" s="270" t="s">
        <v>1734</v>
      </c>
      <c r="E11820" s="277" t="s">
        <v>1754</v>
      </c>
      <c r="F11820" s="279" t="s">
        <v>882</v>
      </c>
    </row>
    <row r="11821" spans="1:6" x14ac:dyDescent="0.3">
      <c r="A11821" s="264" t="str">
        <f t="shared" si="184"/>
        <v>China GroveNC</v>
      </c>
      <c r="B11821" s="269">
        <v>28023</v>
      </c>
      <c r="C11821" s="270" t="s">
        <v>7659</v>
      </c>
      <c r="D11821" s="270" t="s">
        <v>1734</v>
      </c>
      <c r="E11821" s="277" t="s">
        <v>1739</v>
      </c>
      <c r="F11821" s="279" t="s">
        <v>882</v>
      </c>
    </row>
    <row r="11822" spans="1:6" x14ac:dyDescent="0.3">
      <c r="A11822" s="264" t="str">
        <f t="shared" si="184"/>
        <v>AberdeenNC</v>
      </c>
      <c r="B11822" s="269">
        <v>28315</v>
      </c>
      <c r="C11822" s="270" t="s">
        <v>2175</v>
      </c>
      <c r="D11822" s="270" t="s">
        <v>1734</v>
      </c>
      <c r="E11822" s="277" t="s">
        <v>1762</v>
      </c>
      <c r="F11822" s="279" t="s">
        <v>882</v>
      </c>
    </row>
    <row r="11823" spans="1:6" x14ac:dyDescent="0.3">
      <c r="A11823" s="264" t="str">
        <f t="shared" si="184"/>
        <v>YadkinvilleNC</v>
      </c>
      <c r="B11823" s="269">
        <v>27055</v>
      </c>
      <c r="C11823" s="270" t="s">
        <v>7660</v>
      </c>
      <c r="D11823" s="270" t="s">
        <v>1734</v>
      </c>
      <c r="E11823" s="277" t="s">
        <v>1779</v>
      </c>
      <c r="F11823" s="279" t="s">
        <v>882</v>
      </c>
    </row>
    <row r="11824" spans="1:6" x14ac:dyDescent="0.3">
      <c r="A11824" s="264" t="str">
        <f t="shared" si="184"/>
        <v>RoxboroNC</v>
      </c>
      <c r="B11824" s="269">
        <v>27574</v>
      </c>
      <c r="C11824" s="270" t="s">
        <v>7661</v>
      </c>
      <c r="D11824" s="270" t="s">
        <v>1734</v>
      </c>
      <c r="E11824" s="277" t="s">
        <v>1744</v>
      </c>
      <c r="F11824" s="279" t="s">
        <v>882</v>
      </c>
    </row>
    <row r="11825" spans="1:6" x14ac:dyDescent="0.3">
      <c r="A11825" s="264" t="str">
        <f t="shared" si="184"/>
        <v>Banner ElkNC</v>
      </c>
      <c r="B11825" s="269">
        <v>28604</v>
      </c>
      <c r="C11825" s="270" t="s">
        <v>7662</v>
      </c>
      <c r="D11825" s="270" t="s">
        <v>1734</v>
      </c>
      <c r="E11825" s="277" t="s">
        <v>1220</v>
      </c>
      <c r="F11825" s="279" t="s">
        <v>882</v>
      </c>
    </row>
    <row r="11826" spans="1:6" x14ac:dyDescent="0.3">
      <c r="A11826" s="264" t="str">
        <f t="shared" si="184"/>
        <v>PembrokeNC</v>
      </c>
      <c r="B11826" s="269">
        <v>28372</v>
      </c>
      <c r="C11826" s="270" t="s">
        <v>4072</v>
      </c>
      <c r="D11826" s="270" t="s">
        <v>1734</v>
      </c>
      <c r="E11826" s="277" t="s">
        <v>1753</v>
      </c>
      <c r="F11826" s="279" t="s">
        <v>882</v>
      </c>
    </row>
    <row r="11827" spans="1:6" x14ac:dyDescent="0.3">
      <c r="A11827" s="264" t="str">
        <f t="shared" si="184"/>
        <v>Bessemer CityNC</v>
      </c>
      <c r="B11827" s="269">
        <v>28016</v>
      </c>
      <c r="C11827" s="270" t="s">
        <v>7663</v>
      </c>
      <c r="D11827" s="270" t="s">
        <v>1734</v>
      </c>
      <c r="E11827" s="277" t="s">
        <v>1739</v>
      </c>
      <c r="F11827" s="279" t="s">
        <v>882</v>
      </c>
    </row>
    <row r="11828" spans="1:6" x14ac:dyDescent="0.3">
      <c r="A11828" s="264" t="str">
        <f t="shared" si="184"/>
        <v>WilkesboroNC</v>
      </c>
      <c r="B11828" s="269">
        <v>28697</v>
      </c>
      <c r="C11828" s="270" t="s">
        <v>7664</v>
      </c>
      <c r="D11828" s="270" t="s">
        <v>1734</v>
      </c>
      <c r="E11828" s="277" t="s">
        <v>1760</v>
      </c>
      <c r="F11828" s="279" t="s">
        <v>882</v>
      </c>
    </row>
    <row r="11829" spans="1:6" x14ac:dyDescent="0.3">
      <c r="A11829" s="264" t="str">
        <f t="shared" si="184"/>
        <v>SummerfieldNC</v>
      </c>
      <c r="B11829" s="269">
        <v>27358</v>
      </c>
      <c r="C11829" s="270" t="s">
        <v>3687</v>
      </c>
      <c r="D11829" s="270" t="s">
        <v>1734</v>
      </c>
      <c r="E11829" s="277" t="s">
        <v>1748</v>
      </c>
      <c r="F11829" s="279" t="s">
        <v>882</v>
      </c>
    </row>
    <row r="11830" spans="1:6" x14ac:dyDescent="0.3">
      <c r="A11830" s="264" t="str">
        <f t="shared" si="184"/>
        <v>La GrangeNC</v>
      </c>
      <c r="B11830" s="269">
        <v>28551</v>
      </c>
      <c r="C11830" s="270" t="s">
        <v>4694</v>
      </c>
      <c r="D11830" s="270" t="s">
        <v>1734</v>
      </c>
      <c r="E11830" s="277" t="s">
        <v>1485</v>
      </c>
      <c r="F11830" s="279" t="s">
        <v>882</v>
      </c>
    </row>
    <row r="11831" spans="1:6" x14ac:dyDescent="0.3">
      <c r="A11831" s="264" t="str">
        <f t="shared" si="184"/>
        <v>LeicesterNC</v>
      </c>
      <c r="B11831" s="269">
        <v>28748</v>
      </c>
      <c r="C11831" s="270" t="s">
        <v>6170</v>
      </c>
      <c r="D11831" s="270" t="s">
        <v>1734</v>
      </c>
      <c r="E11831" s="277" t="s">
        <v>1736</v>
      </c>
      <c r="F11831" s="279" t="s">
        <v>882</v>
      </c>
    </row>
    <row r="11832" spans="1:6" x14ac:dyDescent="0.3">
      <c r="A11832" s="264" t="str">
        <f t="shared" si="184"/>
        <v>CherryvilleNC</v>
      </c>
      <c r="B11832" s="269">
        <v>28021</v>
      </c>
      <c r="C11832" s="270" t="s">
        <v>7665</v>
      </c>
      <c r="D11832" s="270" t="s">
        <v>1734</v>
      </c>
      <c r="E11832" s="277" t="s">
        <v>1739</v>
      </c>
      <c r="F11832" s="279" t="s">
        <v>882</v>
      </c>
    </row>
    <row r="11833" spans="1:6" x14ac:dyDescent="0.3">
      <c r="A11833" s="264" t="str">
        <f t="shared" si="184"/>
        <v>ApexNC</v>
      </c>
      <c r="B11833" s="269">
        <v>27523</v>
      </c>
      <c r="C11833" s="270" t="s">
        <v>7614</v>
      </c>
      <c r="D11833" s="270" t="s">
        <v>1734</v>
      </c>
      <c r="E11833" s="277" t="s">
        <v>1764</v>
      </c>
      <c r="F11833" s="279" t="s">
        <v>882</v>
      </c>
    </row>
    <row r="11834" spans="1:6" x14ac:dyDescent="0.3">
      <c r="A11834" s="264" t="str">
        <f t="shared" si="184"/>
        <v>CreedmoorNC</v>
      </c>
      <c r="B11834" s="269">
        <v>27522</v>
      </c>
      <c r="C11834" s="270" t="s">
        <v>7666</v>
      </c>
      <c r="D11834" s="270" t="s">
        <v>1734</v>
      </c>
      <c r="E11834" s="277" t="s">
        <v>1046</v>
      </c>
      <c r="F11834" s="279" t="s">
        <v>882</v>
      </c>
    </row>
    <row r="11835" spans="1:6" x14ac:dyDescent="0.3">
      <c r="A11835" s="264" t="str">
        <f t="shared" si="184"/>
        <v>GibsonvilleNC</v>
      </c>
      <c r="B11835" s="269">
        <v>27249</v>
      </c>
      <c r="C11835" s="270" t="s">
        <v>7667</v>
      </c>
      <c r="D11835" s="270" t="s">
        <v>1734</v>
      </c>
      <c r="E11835" s="277" t="s">
        <v>1748</v>
      </c>
      <c r="F11835" s="279" t="s">
        <v>882</v>
      </c>
    </row>
    <row r="11836" spans="1:6" x14ac:dyDescent="0.3">
      <c r="A11836" s="264" t="str">
        <f t="shared" si="184"/>
        <v>PinevilleNC</v>
      </c>
      <c r="B11836" s="269">
        <v>28134</v>
      </c>
      <c r="C11836" s="270" t="s">
        <v>5706</v>
      </c>
      <c r="D11836" s="270" t="s">
        <v>1734</v>
      </c>
      <c r="E11836" s="277" t="s">
        <v>1739</v>
      </c>
      <c r="F11836" s="279" t="s">
        <v>882</v>
      </c>
    </row>
    <row r="11837" spans="1:6" x14ac:dyDescent="0.3">
      <c r="A11837" s="264" t="str">
        <f t="shared" si="184"/>
        <v>MarshallNC</v>
      </c>
      <c r="B11837" s="269">
        <v>28753</v>
      </c>
      <c r="C11837" s="270" t="s">
        <v>1649</v>
      </c>
      <c r="D11837" s="270" t="s">
        <v>1734</v>
      </c>
      <c r="E11837" s="277" t="s">
        <v>1736</v>
      </c>
      <c r="F11837" s="279" t="s">
        <v>882</v>
      </c>
    </row>
    <row r="11838" spans="1:6" x14ac:dyDescent="0.3">
      <c r="A11838" s="264" t="str">
        <f t="shared" si="184"/>
        <v>HudsonNC</v>
      </c>
      <c r="B11838" s="269">
        <v>28638</v>
      </c>
      <c r="C11838" s="270" t="s">
        <v>1917</v>
      </c>
      <c r="D11838" s="270" t="s">
        <v>1734</v>
      </c>
      <c r="E11838" s="277" t="s">
        <v>1750</v>
      </c>
      <c r="F11838" s="279" t="s">
        <v>882</v>
      </c>
    </row>
    <row r="11839" spans="1:6" x14ac:dyDescent="0.3">
      <c r="A11839" s="264" t="str">
        <f t="shared" si="184"/>
        <v>Ocean Isle BeachNC</v>
      </c>
      <c r="B11839" s="269">
        <v>28469</v>
      </c>
      <c r="C11839" s="270" t="s">
        <v>7668</v>
      </c>
      <c r="D11839" s="270" t="s">
        <v>1734</v>
      </c>
      <c r="E11839" s="277" t="s">
        <v>1756</v>
      </c>
      <c r="F11839" s="279" t="s">
        <v>882</v>
      </c>
    </row>
    <row r="11840" spans="1:6" x14ac:dyDescent="0.3">
      <c r="A11840" s="264" t="str">
        <f t="shared" si="184"/>
        <v>LewisvilleNC</v>
      </c>
      <c r="B11840" s="269">
        <v>27023</v>
      </c>
      <c r="C11840" s="270" t="s">
        <v>4614</v>
      </c>
      <c r="D11840" s="270" t="s">
        <v>1734</v>
      </c>
      <c r="E11840" s="277" t="s">
        <v>1779</v>
      </c>
      <c r="F11840" s="279" t="s">
        <v>882</v>
      </c>
    </row>
    <row r="11841" spans="1:6" x14ac:dyDescent="0.3">
      <c r="A11841" s="264" t="str">
        <f t="shared" si="184"/>
        <v>RoxboroNC</v>
      </c>
      <c r="B11841" s="269">
        <v>27573</v>
      </c>
      <c r="C11841" s="270" t="s">
        <v>7661</v>
      </c>
      <c r="D11841" s="270" t="s">
        <v>1734</v>
      </c>
      <c r="E11841" s="277" t="s">
        <v>1744</v>
      </c>
      <c r="F11841" s="279" t="s">
        <v>882</v>
      </c>
    </row>
    <row r="11842" spans="1:6" x14ac:dyDescent="0.3">
      <c r="A11842" s="264" t="str">
        <f t="shared" si="184"/>
        <v>HertfordNC</v>
      </c>
      <c r="B11842" s="269">
        <v>27944</v>
      </c>
      <c r="C11842" s="270" t="s">
        <v>7669</v>
      </c>
      <c r="D11842" s="270" t="s">
        <v>1734</v>
      </c>
      <c r="E11842" s="277" t="s">
        <v>1745</v>
      </c>
      <c r="F11842" s="279" t="s">
        <v>882</v>
      </c>
    </row>
    <row r="11843" spans="1:6" x14ac:dyDescent="0.3">
      <c r="A11843" s="264" t="str">
        <f t="shared" si="184"/>
        <v>MaidenNC</v>
      </c>
      <c r="B11843" s="269">
        <v>28650</v>
      </c>
      <c r="C11843" s="270" t="s">
        <v>7670</v>
      </c>
      <c r="D11843" s="270" t="s">
        <v>1734</v>
      </c>
      <c r="E11843" s="277" t="s">
        <v>1750</v>
      </c>
      <c r="F11843" s="279" t="s">
        <v>882</v>
      </c>
    </row>
    <row r="11844" spans="1:6" x14ac:dyDescent="0.3">
      <c r="A11844" s="264" t="str">
        <f t="shared" ref="A11844:A11907" si="185">CONCATENATE(C11844,D11844)</f>
        <v>Four OaksNC</v>
      </c>
      <c r="B11844" s="269">
        <v>27524</v>
      </c>
      <c r="C11844" s="270" t="s">
        <v>7671</v>
      </c>
      <c r="D11844" s="270" t="s">
        <v>1734</v>
      </c>
      <c r="E11844" s="277" t="s">
        <v>1764</v>
      </c>
      <c r="F11844" s="279" t="s">
        <v>882</v>
      </c>
    </row>
    <row r="11845" spans="1:6" x14ac:dyDescent="0.3">
      <c r="A11845" s="264" t="str">
        <f t="shared" si="185"/>
        <v>HamletNC</v>
      </c>
      <c r="B11845" s="269">
        <v>28345</v>
      </c>
      <c r="C11845" s="270" t="s">
        <v>7672</v>
      </c>
      <c r="D11845" s="270" t="s">
        <v>1734</v>
      </c>
      <c r="E11845" s="277" t="s">
        <v>1767</v>
      </c>
      <c r="F11845" s="279" t="s">
        <v>882</v>
      </c>
    </row>
    <row r="11846" spans="1:6" x14ac:dyDescent="0.3">
      <c r="A11846" s="264" t="str">
        <f t="shared" si="185"/>
        <v>CharlotteNC</v>
      </c>
      <c r="B11846" s="269">
        <v>28204</v>
      </c>
      <c r="C11846" s="270" t="s">
        <v>2103</v>
      </c>
      <c r="D11846" s="270" t="s">
        <v>1734</v>
      </c>
      <c r="E11846" s="277" t="s">
        <v>1739</v>
      </c>
      <c r="F11846" s="279" t="s">
        <v>882</v>
      </c>
    </row>
    <row r="11847" spans="1:6" x14ac:dyDescent="0.3">
      <c r="A11847" s="264" t="str">
        <f t="shared" si="185"/>
        <v>RaleighNC</v>
      </c>
      <c r="B11847" s="269">
        <v>27608</v>
      </c>
      <c r="C11847" s="270" t="s">
        <v>1764</v>
      </c>
      <c r="D11847" s="270" t="s">
        <v>1734</v>
      </c>
      <c r="E11847" s="277" t="s">
        <v>1764</v>
      </c>
      <c r="F11847" s="279" t="s">
        <v>882</v>
      </c>
    </row>
    <row r="11848" spans="1:6" x14ac:dyDescent="0.3">
      <c r="A11848" s="264" t="str">
        <f t="shared" si="185"/>
        <v>CharlotteNC</v>
      </c>
      <c r="B11848" s="269">
        <v>28206</v>
      </c>
      <c r="C11848" s="270" t="s">
        <v>2103</v>
      </c>
      <c r="D11848" s="270" t="s">
        <v>1734</v>
      </c>
      <c r="E11848" s="277" t="s">
        <v>1739</v>
      </c>
      <c r="F11848" s="279" t="s">
        <v>882</v>
      </c>
    </row>
    <row r="11849" spans="1:6" x14ac:dyDescent="0.3">
      <c r="A11849" s="264" t="str">
        <f t="shared" si="185"/>
        <v>Surf CityNC</v>
      </c>
      <c r="B11849" s="269">
        <v>28445</v>
      </c>
      <c r="C11849" s="270" t="s">
        <v>7673</v>
      </c>
      <c r="D11849" s="270" t="s">
        <v>1734</v>
      </c>
      <c r="E11849" s="277" t="s">
        <v>1775</v>
      </c>
      <c r="F11849" s="279" t="s">
        <v>882</v>
      </c>
    </row>
    <row r="11850" spans="1:6" x14ac:dyDescent="0.3">
      <c r="A11850" s="264" t="str">
        <f t="shared" si="185"/>
        <v>Kitty HawkNC</v>
      </c>
      <c r="B11850" s="269">
        <v>27949</v>
      </c>
      <c r="C11850" s="270" t="s">
        <v>7674</v>
      </c>
      <c r="D11850" s="270" t="s">
        <v>1734</v>
      </c>
      <c r="E11850" s="277" t="s">
        <v>1751</v>
      </c>
      <c r="F11850" s="279" t="s">
        <v>882</v>
      </c>
    </row>
    <row r="11851" spans="1:6" x14ac:dyDescent="0.3">
      <c r="A11851" s="264" t="str">
        <f t="shared" si="185"/>
        <v>ClydeNC</v>
      </c>
      <c r="B11851" s="269">
        <v>28721</v>
      </c>
      <c r="C11851" s="270" t="s">
        <v>7450</v>
      </c>
      <c r="D11851" s="270" t="s">
        <v>1734</v>
      </c>
      <c r="E11851" s="277" t="s">
        <v>1736</v>
      </c>
      <c r="F11851" s="279" t="s">
        <v>882</v>
      </c>
    </row>
    <row r="11852" spans="1:6" x14ac:dyDescent="0.3">
      <c r="A11852" s="264" t="str">
        <f t="shared" si="185"/>
        <v>PikevilleNC</v>
      </c>
      <c r="B11852" s="269">
        <v>27863</v>
      </c>
      <c r="C11852" s="270" t="s">
        <v>7675</v>
      </c>
      <c r="D11852" s="270" t="s">
        <v>1734</v>
      </c>
      <c r="E11852" s="277" t="s">
        <v>1747</v>
      </c>
      <c r="F11852" s="279" t="s">
        <v>882</v>
      </c>
    </row>
    <row r="11853" spans="1:6" x14ac:dyDescent="0.3">
      <c r="A11853" s="264" t="str">
        <f t="shared" si="185"/>
        <v>Carolina BeachNC</v>
      </c>
      <c r="B11853" s="269">
        <v>28428</v>
      </c>
      <c r="C11853" s="270" t="s">
        <v>7676</v>
      </c>
      <c r="D11853" s="270" t="s">
        <v>1734</v>
      </c>
      <c r="E11853" s="277" t="s">
        <v>1775</v>
      </c>
      <c r="F11853" s="279" t="s">
        <v>882</v>
      </c>
    </row>
    <row r="11854" spans="1:6" x14ac:dyDescent="0.3">
      <c r="A11854" s="264" t="str">
        <f t="shared" si="185"/>
        <v>ShallotteNC</v>
      </c>
      <c r="B11854" s="269">
        <v>28470</v>
      </c>
      <c r="C11854" s="270" t="s">
        <v>7677</v>
      </c>
      <c r="D11854" s="270" t="s">
        <v>1734</v>
      </c>
      <c r="E11854" s="277" t="s">
        <v>1756</v>
      </c>
      <c r="F11854" s="279" t="s">
        <v>882</v>
      </c>
    </row>
    <row r="11855" spans="1:6" x14ac:dyDescent="0.3">
      <c r="A11855" s="264" t="str">
        <f t="shared" si="185"/>
        <v>MaxtonNC</v>
      </c>
      <c r="B11855" s="269">
        <v>28364</v>
      </c>
      <c r="C11855" s="270" t="s">
        <v>7678</v>
      </c>
      <c r="D11855" s="270" t="s">
        <v>1734</v>
      </c>
      <c r="E11855" s="277" t="s">
        <v>1753</v>
      </c>
      <c r="F11855" s="279" t="s">
        <v>882</v>
      </c>
    </row>
    <row r="11856" spans="1:6" x14ac:dyDescent="0.3">
      <c r="A11856" s="264" t="str">
        <f t="shared" si="185"/>
        <v>ElonNC</v>
      </c>
      <c r="B11856" s="269">
        <v>27244</v>
      </c>
      <c r="C11856" s="270" t="s">
        <v>7679</v>
      </c>
      <c r="D11856" s="270" t="s">
        <v>1734</v>
      </c>
      <c r="E11856" s="277" t="s">
        <v>1221</v>
      </c>
      <c r="F11856" s="279" t="s">
        <v>882</v>
      </c>
    </row>
    <row r="11857" spans="1:6" x14ac:dyDescent="0.3">
      <c r="A11857" s="264" t="str">
        <f t="shared" si="185"/>
        <v>Winston-SalemNC</v>
      </c>
      <c r="B11857" s="269">
        <v>27040</v>
      </c>
      <c r="C11857" s="270" t="s">
        <v>1779</v>
      </c>
      <c r="D11857" s="270" t="s">
        <v>1734</v>
      </c>
      <c r="E11857" s="277" t="s">
        <v>1779</v>
      </c>
      <c r="F11857" s="279" t="s">
        <v>882</v>
      </c>
    </row>
    <row r="11858" spans="1:6" x14ac:dyDescent="0.3">
      <c r="A11858" s="264" t="str">
        <f t="shared" si="185"/>
        <v>Saint PaulsNC</v>
      </c>
      <c r="B11858" s="269">
        <v>28384</v>
      </c>
      <c r="C11858" s="270" t="s">
        <v>7680</v>
      </c>
      <c r="D11858" s="270" t="s">
        <v>1734</v>
      </c>
      <c r="E11858" s="277" t="s">
        <v>1753</v>
      </c>
      <c r="F11858" s="279" t="s">
        <v>882</v>
      </c>
    </row>
    <row r="11859" spans="1:6" x14ac:dyDescent="0.3">
      <c r="A11859" s="264" t="str">
        <f t="shared" si="185"/>
        <v>LumbertonNC</v>
      </c>
      <c r="B11859" s="269">
        <v>28360</v>
      </c>
      <c r="C11859" s="270" t="s">
        <v>1753</v>
      </c>
      <c r="D11859" s="270" t="s">
        <v>1734</v>
      </c>
      <c r="E11859" s="277" t="s">
        <v>1753</v>
      </c>
      <c r="F11859" s="279" t="s">
        <v>882</v>
      </c>
    </row>
    <row r="11860" spans="1:6" x14ac:dyDescent="0.3">
      <c r="A11860" s="264" t="str">
        <f t="shared" si="185"/>
        <v>MadisonNC</v>
      </c>
      <c r="B11860" s="269">
        <v>27025</v>
      </c>
      <c r="C11860" s="270" t="s">
        <v>956</v>
      </c>
      <c r="D11860" s="270" t="s">
        <v>1734</v>
      </c>
      <c r="E11860" s="277" t="s">
        <v>1748</v>
      </c>
      <c r="F11860" s="279" t="s">
        <v>882</v>
      </c>
    </row>
    <row r="11861" spans="1:6" x14ac:dyDescent="0.3">
      <c r="A11861" s="264" t="str">
        <f t="shared" si="185"/>
        <v>Browns SummitNC</v>
      </c>
      <c r="B11861" s="269">
        <v>27214</v>
      </c>
      <c r="C11861" s="270" t="s">
        <v>7681</v>
      </c>
      <c r="D11861" s="270" t="s">
        <v>1734</v>
      </c>
      <c r="E11861" s="277" t="s">
        <v>1748</v>
      </c>
      <c r="F11861" s="279" t="s">
        <v>882</v>
      </c>
    </row>
    <row r="11862" spans="1:6" x14ac:dyDescent="0.3">
      <c r="A11862" s="264" t="str">
        <f t="shared" si="185"/>
        <v>RaleighNC</v>
      </c>
      <c r="B11862" s="269">
        <v>27601</v>
      </c>
      <c r="C11862" s="270" t="s">
        <v>1764</v>
      </c>
      <c r="D11862" s="270" t="s">
        <v>1734</v>
      </c>
      <c r="E11862" s="277" t="s">
        <v>1764</v>
      </c>
      <c r="F11862" s="279" t="s">
        <v>882</v>
      </c>
    </row>
    <row r="11863" spans="1:6" x14ac:dyDescent="0.3">
      <c r="A11863" s="264" t="str">
        <f t="shared" si="185"/>
        <v>DudleyNC</v>
      </c>
      <c r="B11863" s="269">
        <v>28333</v>
      </c>
      <c r="C11863" s="270" t="s">
        <v>4177</v>
      </c>
      <c r="D11863" s="270" t="s">
        <v>1734</v>
      </c>
      <c r="E11863" s="277" t="s">
        <v>1747</v>
      </c>
      <c r="F11863" s="279" t="s">
        <v>882</v>
      </c>
    </row>
    <row r="11864" spans="1:6" x14ac:dyDescent="0.3">
      <c r="A11864" s="264" t="str">
        <f t="shared" si="185"/>
        <v>CullowheeNC</v>
      </c>
      <c r="B11864" s="269">
        <v>28723</v>
      </c>
      <c r="C11864" s="270" t="s">
        <v>1740</v>
      </c>
      <c r="D11864" s="270" t="s">
        <v>1734</v>
      </c>
      <c r="E11864" s="277" t="s">
        <v>1740</v>
      </c>
      <c r="F11864" s="279" t="s">
        <v>882</v>
      </c>
    </row>
    <row r="11865" spans="1:6" x14ac:dyDescent="0.3">
      <c r="A11865" s="264" t="str">
        <f t="shared" si="185"/>
        <v>SwannanoaNC</v>
      </c>
      <c r="B11865" s="269">
        <v>28778</v>
      </c>
      <c r="C11865" s="270" t="s">
        <v>7682</v>
      </c>
      <c r="D11865" s="270" t="s">
        <v>1734</v>
      </c>
      <c r="E11865" s="277" t="s">
        <v>1736</v>
      </c>
      <c r="F11865" s="279" t="s">
        <v>882</v>
      </c>
    </row>
    <row r="11866" spans="1:6" x14ac:dyDescent="0.3">
      <c r="A11866" s="264" t="str">
        <f t="shared" si="185"/>
        <v>BurgawNC</v>
      </c>
      <c r="B11866" s="269">
        <v>28425</v>
      </c>
      <c r="C11866" s="270" t="s">
        <v>7683</v>
      </c>
      <c r="D11866" s="270" t="s">
        <v>1734</v>
      </c>
      <c r="E11866" s="277" t="s">
        <v>1775</v>
      </c>
      <c r="F11866" s="279" t="s">
        <v>882</v>
      </c>
    </row>
    <row r="11867" spans="1:6" x14ac:dyDescent="0.3">
      <c r="A11867" s="264" t="str">
        <f t="shared" si="185"/>
        <v>MoyockNC</v>
      </c>
      <c r="B11867" s="269">
        <v>27958</v>
      </c>
      <c r="C11867" s="270" t="s">
        <v>7684</v>
      </c>
      <c r="D11867" s="270" t="s">
        <v>1734</v>
      </c>
      <c r="E11867" s="277" t="s">
        <v>1773</v>
      </c>
      <c r="F11867" s="279" t="s">
        <v>882</v>
      </c>
    </row>
    <row r="11868" spans="1:6" x14ac:dyDescent="0.3">
      <c r="A11868" s="264" t="str">
        <f t="shared" si="185"/>
        <v>Rocky PointNC</v>
      </c>
      <c r="B11868" s="269">
        <v>28457</v>
      </c>
      <c r="C11868" s="270" t="s">
        <v>7685</v>
      </c>
      <c r="D11868" s="270" t="s">
        <v>1734</v>
      </c>
      <c r="E11868" s="277" t="s">
        <v>1775</v>
      </c>
      <c r="F11868" s="279" t="s">
        <v>882</v>
      </c>
    </row>
    <row r="11869" spans="1:6" x14ac:dyDescent="0.3">
      <c r="A11869" s="264" t="str">
        <f t="shared" si="185"/>
        <v>RockwellNC</v>
      </c>
      <c r="B11869" s="269">
        <v>28138</v>
      </c>
      <c r="C11869" s="270" t="s">
        <v>4380</v>
      </c>
      <c r="D11869" s="270" t="s">
        <v>1734</v>
      </c>
      <c r="E11869" s="277" t="s">
        <v>1739</v>
      </c>
      <c r="F11869" s="279" t="s">
        <v>882</v>
      </c>
    </row>
    <row r="11870" spans="1:6" x14ac:dyDescent="0.3">
      <c r="A11870" s="264" t="str">
        <f t="shared" si="185"/>
        <v>Flat RockNC</v>
      </c>
      <c r="B11870" s="269">
        <v>28731</v>
      </c>
      <c r="C11870" s="270" t="s">
        <v>1427</v>
      </c>
      <c r="D11870" s="270" t="s">
        <v>1734</v>
      </c>
      <c r="E11870" s="277" t="s">
        <v>1736</v>
      </c>
      <c r="F11870" s="279" t="s">
        <v>882</v>
      </c>
    </row>
    <row r="11871" spans="1:6" x14ac:dyDescent="0.3">
      <c r="A11871" s="264" t="str">
        <f t="shared" si="185"/>
        <v>LibertyNC</v>
      </c>
      <c r="B11871" s="269">
        <v>27298</v>
      </c>
      <c r="C11871" s="270" t="s">
        <v>4959</v>
      </c>
      <c r="D11871" s="270" t="s">
        <v>1734</v>
      </c>
      <c r="E11871" s="277" t="s">
        <v>1748</v>
      </c>
      <c r="F11871" s="279" t="s">
        <v>882</v>
      </c>
    </row>
    <row r="11872" spans="1:6" x14ac:dyDescent="0.3">
      <c r="A11872" s="264" t="str">
        <f t="shared" si="185"/>
        <v>ElkinNC</v>
      </c>
      <c r="B11872" s="269">
        <v>28621</v>
      </c>
      <c r="C11872" s="270" t="s">
        <v>7686</v>
      </c>
      <c r="D11872" s="270" t="s">
        <v>1734</v>
      </c>
      <c r="E11872" s="277" t="s">
        <v>1755</v>
      </c>
      <c r="F11872" s="279" t="s">
        <v>882</v>
      </c>
    </row>
    <row r="11873" spans="1:6" x14ac:dyDescent="0.3">
      <c r="A11873" s="264" t="str">
        <f t="shared" si="185"/>
        <v>Walnut CoveNC</v>
      </c>
      <c r="B11873" s="269">
        <v>27052</v>
      </c>
      <c r="C11873" s="270" t="s">
        <v>7687</v>
      </c>
      <c r="D11873" s="270" t="s">
        <v>1734</v>
      </c>
      <c r="E11873" s="277" t="s">
        <v>1779</v>
      </c>
      <c r="F11873" s="279" t="s">
        <v>882</v>
      </c>
    </row>
    <row r="11874" spans="1:6" x14ac:dyDescent="0.3">
      <c r="A11874" s="264" t="str">
        <f t="shared" si="185"/>
        <v>FairviewNC</v>
      </c>
      <c r="B11874" s="269">
        <v>28730</v>
      </c>
      <c r="C11874" s="270" t="s">
        <v>3997</v>
      </c>
      <c r="D11874" s="270" t="s">
        <v>1734</v>
      </c>
      <c r="E11874" s="277" t="s">
        <v>1736</v>
      </c>
      <c r="F11874" s="279" t="s">
        <v>882</v>
      </c>
    </row>
    <row r="11875" spans="1:6" x14ac:dyDescent="0.3">
      <c r="A11875" s="264" t="str">
        <f t="shared" si="185"/>
        <v>Red SpringsNC</v>
      </c>
      <c r="B11875" s="269">
        <v>28377</v>
      </c>
      <c r="C11875" s="270" t="s">
        <v>7688</v>
      </c>
      <c r="D11875" s="270" t="s">
        <v>1734</v>
      </c>
      <c r="E11875" s="277" t="s">
        <v>1753</v>
      </c>
      <c r="F11875" s="279" t="s">
        <v>882</v>
      </c>
    </row>
    <row r="11876" spans="1:6" x14ac:dyDescent="0.3">
      <c r="A11876" s="264" t="str">
        <f t="shared" si="185"/>
        <v>AydenNC</v>
      </c>
      <c r="B11876" s="269">
        <v>28513</v>
      </c>
      <c r="C11876" s="270" t="s">
        <v>7689</v>
      </c>
      <c r="D11876" s="270" t="s">
        <v>1734</v>
      </c>
      <c r="E11876" s="277" t="s">
        <v>1706</v>
      </c>
      <c r="F11876" s="279" t="s">
        <v>882</v>
      </c>
    </row>
    <row r="11877" spans="1:6" x14ac:dyDescent="0.3">
      <c r="A11877" s="264" t="str">
        <f t="shared" si="185"/>
        <v>WhitsettNC</v>
      </c>
      <c r="B11877" s="269">
        <v>27377</v>
      </c>
      <c r="C11877" s="270" t="s">
        <v>7690</v>
      </c>
      <c r="D11877" s="270" t="s">
        <v>1734</v>
      </c>
      <c r="E11877" s="277" t="s">
        <v>1748</v>
      </c>
      <c r="F11877" s="279" t="s">
        <v>882</v>
      </c>
    </row>
    <row r="11878" spans="1:6" x14ac:dyDescent="0.3">
      <c r="A11878" s="264" t="str">
        <f t="shared" si="185"/>
        <v>Seven LakesNC</v>
      </c>
      <c r="B11878" s="269">
        <v>27376</v>
      </c>
      <c r="C11878" s="270" t="s">
        <v>7691</v>
      </c>
      <c r="D11878" s="270" t="s">
        <v>1734</v>
      </c>
      <c r="E11878" s="277" t="s">
        <v>1762</v>
      </c>
      <c r="F11878" s="279" t="s">
        <v>882</v>
      </c>
    </row>
    <row r="11879" spans="1:6" x14ac:dyDescent="0.3">
      <c r="A11879" s="264" t="str">
        <f t="shared" si="185"/>
        <v>TroutmanNC</v>
      </c>
      <c r="B11879" s="269">
        <v>28166</v>
      </c>
      <c r="C11879" s="270" t="s">
        <v>7692</v>
      </c>
      <c r="D11879" s="270" t="s">
        <v>1734</v>
      </c>
      <c r="E11879" s="277" t="s">
        <v>1739</v>
      </c>
      <c r="F11879" s="279" t="s">
        <v>882</v>
      </c>
    </row>
    <row r="11880" spans="1:6" x14ac:dyDescent="0.3">
      <c r="A11880" s="264" t="str">
        <f t="shared" si="185"/>
        <v>Rural HallNC</v>
      </c>
      <c r="B11880" s="269">
        <v>27045</v>
      </c>
      <c r="C11880" s="270" t="s">
        <v>7693</v>
      </c>
      <c r="D11880" s="270" t="s">
        <v>1734</v>
      </c>
      <c r="E11880" s="277" t="s">
        <v>1779</v>
      </c>
      <c r="F11880" s="279" t="s">
        <v>882</v>
      </c>
    </row>
    <row r="11881" spans="1:6" x14ac:dyDescent="0.3">
      <c r="A11881" s="264" t="str">
        <f t="shared" si="185"/>
        <v>FairmontNC</v>
      </c>
      <c r="B11881" s="269">
        <v>28340</v>
      </c>
      <c r="C11881" s="270" t="s">
        <v>1636</v>
      </c>
      <c r="D11881" s="270" t="s">
        <v>1734</v>
      </c>
      <c r="E11881" s="277" t="s">
        <v>1753</v>
      </c>
      <c r="F11881" s="279" t="s">
        <v>882</v>
      </c>
    </row>
    <row r="11882" spans="1:6" x14ac:dyDescent="0.3">
      <c r="A11882" s="264" t="str">
        <f t="shared" si="185"/>
        <v>LittletonNC</v>
      </c>
      <c r="B11882" s="269">
        <v>27850</v>
      </c>
      <c r="C11882" s="270" t="s">
        <v>3279</v>
      </c>
      <c r="D11882" s="270" t="s">
        <v>1734</v>
      </c>
      <c r="E11882" s="277" t="s">
        <v>1765</v>
      </c>
      <c r="F11882" s="279" t="s">
        <v>882</v>
      </c>
    </row>
    <row r="11883" spans="1:6" x14ac:dyDescent="0.3">
      <c r="A11883" s="264" t="str">
        <f t="shared" si="185"/>
        <v>GreensboroNC</v>
      </c>
      <c r="B11883" s="269">
        <v>27301</v>
      </c>
      <c r="C11883" s="270" t="s">
        <v>1269</v>
      </c>
      <c r="D11883" s="270" t="s">
        <v>1734</v>
      </c>
      <c r="E11883" s="277" t="s">
        <v>1748</v>
      </c>
      <c r="F11883" s="279" t="s">
        <v>882</v>
      </c>
    </row>
    <row r="11884" spans="1:6" x14ac:dyDescent="0.3">
      <c r="A11884" s="264" t="str">
        <f t="shared" si="185"/>
        <v>DentonNC</v>
      </c>
      <c r="B11884" s="269">
        <v>27239</v>
      </c>
      <c r="C11884" s="270" t="s">
        <v>5668</v>
      </c>
      <c r="D11884" s="270" t="s">
        <v>1734</v>
      </c>
      <c r="E11884" s="277" t="s">
        <v>1779</v>
      </c>
      <c r="F11884" s="279" t="s">
        <v>882</v>
      </c>
    </row>
    <row r="11885" spans="1:6" x14ac:dyDescent="0.3">
      <c r="A11885" s="264" t="str">
        <f t="shared" si="185"/>
        <v>ClaremontNC</v>
      </c>
      <c r="B11885" s="269">
        <v>28610</v>
      </c>
      <c r="C11885" s="270" t="s">
        <v>2673</v>
      </c>
      <c r="D11885" s="270" t="s">
        <v>1734</v>
      </c>
      <c r="E11885" s="277" t="s">
        <v>1750</v>
      </c>
      <c r="F11885" s="279" t="s">
        <v>882</v>
      </c>
    </row>
    <row r="11886" spans="1:6" x14ac:dyDescent="0.3">
      <c r="A11886" s="264" t="str">
        <f t="shared" si="185"/>
        <v>ValeNC</v>
      </c>
      <c r="B11886" s="269">
        <v>28168</v>
      </c>
      <c r="C11886" s="270" t="s">
        <v>7694</v>
      </c>
      <c r="D11886" s="270" t="s">
        <v>1734</v>
      </c>
      <c r="E11886" s="277" t="s">
        <v>1739</v>
      </c>
      <c r="F11886" s="279" t="s">
        <v>882</v>
      </c>
    </row>
    <row r="11887" spans="1:6" x14ac:dyDescent="0.3">
      <c r="A11887" s="264" t="str">
        <f t="shared" si="185"/>
        <v>MarshvilleNC</v>
      </c>
      <c r="B11887" s="269">
        <v>28103</v>
      </c>
      <c r="C11887" s="270" t="s">
        <v>7695</v>
      </c>
      <c r="D11887" s="270" t="s">
        <v>1734</v>
      </c>
      <c r="E11887" s="277" t="s">
        <v>1739</v>
      </c>
      <c r="F11887" s="279" t="s">
        <v>882</v>
      </c>
    </row>
    <row r="11888" spans="1:6" x14ac:dyDescent="0.3">
      <c r="A11888" s="264" t="str">
        <f t="shared" si="185"/>
        <v>CharlotteNC</v>
      </c>
      <c r="B11888" s="269">
        <v>28207</v>
      </c>
      <c r="C11888" s="270" t="s">
        <v>2103</v>
      </c>
      <c r="D11888" s="270" t="s">
        <v>1734</v>
      </c>
      <c r="E11888" s="277" t="s">
        <v>1739</v>
      </c>
      <c r="F11888" s="279" t="s">
        <v>882</v>
      </c>
    </row>
    <row r="11889" spans="1:6" x14ac:dyDescent="0.3">
      <c r="A11889" s="264" t="str">
        <f t="shared" si="185"/>
        <v>NeboNC</v>
      </c>
      <c r="B11889" s="269">
        <v>28761</v>
      </c>
      <c r="C11889" s="270" t="s">
        <v>5785</v>
      </c>
      <c r="D11889" s="270" t="s">
        <v>1734</v>
      </c>
      <c r="E11889" s="277" t="s">
        <v>1379</v>
      </c>
      <c r="F11889" s="279" t="s">
        <v>882</v>
      </c>
    </row>
    <row r="11890" spans="1:6" x14ac:dyDescent="0.3">
      <c r="A11890" s="264" t="str">
        <f t="shared" si="185"/>
        <v>Mars HillNC</v>
      </c>
      <c r="B11890" s="269">
        <v>28754</v>
      </c>
      <c r="C11890" s="270" t="s">
        <v>7696</v>
      </c>
      <c r="D11890" s="270" t="s">
        <v>1734</v>
      </c>
      <c r="E11890" s="277" t="s">
        <v>1736</v>
      </c>
      <c r="F11890" s="279" t="s">
        <v>882</v>
      </c>
    </row>
    <row r="11891" spans="1:6" x14ac:dyDescent="0.3">
      <c r="A11891" s="264" t="str">
        <f t="shared" si="185"/>
        <v>FarmvilleNC</v>
      </c>
      <c r="B11891" s="269">
        <v>27828</v>
      </c>
      <c r="C11891" s="270" t="s">
        <v>7697</v>
      </c>
      <c r="D11891" s="270" t="s">
        <v>1734</v>
      </c>
      <c r="E11891" s="277" t="s">
        <v>1706</v>
      </c>
      <c r="F11891" s="279" t="s">
        <v>882</v>
      </c>
    </row>
    <row r="11892" spans="1:6" x14ac:dyDescent="0.3">
      <c r="A11892" s="264" t="str">
        <f t="shared" si="185"/>
        <v>WaynesvilleNC</v>
      </c>
      <c r="B11892" s="269">
        <v>28785</v>
      </c>
      <c r="C11892" s="270" t="s">
        <v>4123</v>
      </c>
      <c r="D11892" s="270" t="s">
        <v>1734</v>
      </c>
      <c r="E11892" s="277" t="s">
        <v>1736</v>
      </c>
      <c r="F11892" s="279" t="s">
        <v>882</v>
      </c>
    </row>
    <row r="11893" spans="1:6" x14ac:dyDescent="0.3">
      <c r="A11893" s="264" t="str">
        <f t="shared" si="185"/>
        <v>KenlyNC</v>
      </c>
      <c r="B11893" s="269">
        <v>27542</v>
      </c>
      <c r="C11893" s="270" t="s">
        <v>7698</v>
      </c>
      <c r="D11893" s="270" t="s">
        <v>1734</v>
      </c>
      <c r="E11893" s="277" t="s">
        <v>1764</v>
      </c>
      <c r="F11893" s="279" t="s">
        <v>882</v>
      </c>
    </row>
    <row r="11894" spans="1:6" x14ac:dyDescent="0.3">
      <c r="A11894" s="264" t="str">
        <f t="shared" si="185"/>
        <v>BoliviaNC</v>
      </c>
      <c r="B11894" s="269">
        <v>28422</v>
      </c>
      <c r="C11894" s="270" t="s">
        <v>7699</v>
      </c>
      <c r="D11894" s="270" t="s">
        <v>1734</v>
      </c>
      <c r="E11894" s="277" t="s">
        <v>1756</v>
      </c>
      <c r="F11894" s="279" t="s">
        <v>882</v>
      </c>
    </row>
    <row r="11895" spans="1:6" x14ac:dyDescent="0.3">
      <c r="A11895" s="264" t="str">
        <f t="shared" si="185"/>
        <v>DobsonNC</v>
      </c>
      <c r="B11895" s="269">
        <v>27017</v>
      </c>
      <c r="C11895" s="270" t="s">
        <v>7700</v>
      </c>
      <c r="D11895" s="270" t="s">
        <v>1734</v>
      </c>
      <c r="E11895" s="277" t="s">
        <v>1755</v>
      </c>
      <c r="F11895" s="279" t="s">
        <v>882</v>
      </c>
    </row>
    <row r="11896" spans="1:6" x14ac:dyDescent="0.3">
      <c r="A11896" s="264" t="str">
        <f t="shared" si="185"/>
        <v>StokesdaleNC</v>
      </c>
      <c r="B11896" s="269">
        <v>27357</v>
      </c>
      <c r="C11896" s="270" t="s">
        <v>7701</v>
      </c>
      <c r="D11896" s="270" t="s">
        <v>1734</v>
      </c>
      <c r="E11896" s="277" t="s">
        <v>1748</v>
      </c>
      <c r="F11896" s="279" t="s">
        <v>882</v>
      </c>
    </row>
    <row r="11897" spans="1:6" x14ac:dyDescent="0.3">
      <c r="A11897" s="264" t="str">
        <f t="shared" si="185"/>
        <v>Sunset BeachNC</v>
      </c>
      <c r="B11897" s="269">
        <v>28468</v>
      </c>
      <c r="C11897" s="270" t="s">
        <v>7702</v>
      </c>
      <c r="D11897" s="270" t="s">
        <v>1734</v>
      </c>
      <c r="E11897" s="277" t="s">
        <v>1756</v>
      </c>
      <c r="F11897" s="279" t="s">
        <v>882</v>
      </c>
    </row>
    <row r="11898" spans="1:6" x14ac:dyDescent="0.3">
      <c r="A11898" s="264" t="str">
        <f t="shared" si="185"/>
        <v>WalkertownNC</v>
      </c>
      <c r="B11898" s="269">
        <v>27051</v>
      </c>
      <c r="C11898" s="270" t="s">
        <v>7703</v>
      </c>
      <c r="D11898" s="270" t="s">
        <v>1734</v>
      </c>
      <c r="E11898" s="277" t="s">
        <v>1779</v>
      </c>
      <c r="F11898" s="279" t="s">
        <v>882</v>
      </c>
    </row>
    <row r="11899" spans="1:6" x14ac:dyDescent="0.3">
      <c r="A11899" s="264" t="str">
        <f t="shared" si="185"/>
        <v>ChocowinityNC</v>
      </c>
      <c r="B11899" s="269">
        <v>27817</v>
      </c>
      <c r="C11899" s="270" t="s">
        <v>7704</v>
      </c>
      <c r="D11899" s="270" t="s">
        <v>1734</v>
      </c>
      <c r="E11899" s="277" t="s">
        <v>1404</v>
      </c>
      <c r="F11899" s="279" t="s">
        <v>882</v>
      </c>
    </row>
    <row r="11900" spans="1:6" x14ac:dyDescent="0.3">
      <c r="A11900" s="264" t="str">
        <f t="shared" si="185"/>
        <v>Elm CityNC</v>
      </c>
      <c r="B11900" s="269">
        <v>27822</v>
      </c>
      <c r="C11900" s="270" t="s">
        <v>7705</v>
      </c>
      <c r="D11900" s="270" t="s">
        <v>1734</v>
      </c>
      <c r="E11900" s="277" t="s">
        <v>1777</v>
      </c>
      <c r="F11900" s="279" t="s">
        <v>882</v>
      </c>
    </row>
    <row r="11901" spans="1:6" x14ac:dyDescent="0.3">
      <c r="A11901" s="264" t="str">
        <f t="shared" si="185"/>
        <v>Castle HayneNC</v>
      </c>
      <c r="B11901" s="269">
        <v>28429</v>
      </c>
      <c r="C11901" s="270" t="s">
        <v>7706</v>
      </c>
      <c r="D11901" s="270" t="s">
        <v>1734</v>
      </c>
      <c r="E11901" s="277" t="s">
        <v>1775</v>
      </c>
      <c r="F11901" s="279" t="s">
        <v>882</v>
      </c>
    </row>
    <row r="11902" spans="1:6" x14ac:dyDescent="0.3">
      <c r="A11902" s="264" t="str">
        <f t="shared" si="185"/>
        <v>StonevilleNC</v>
      </c>
      <c r="B11902" s="269">
        <v>27048</v>
      </c>
      <c r="C11902" s="270" t="s">
        <v>7707</v>
      </c>
      <c r="D11902" s="270" t="s">
        <v>1734</v>
      </c>
      <c r="E11902" s="277" t="s">
        <v>1748</v>
      </c>
      <c r="F11902" s="279" t="s">
        <v>882</v>
      </c>
    </row>
    <row r="11903" spans="1:6" x14ac:dyDescent="0.3">
      <c r="A11903" s="264" t="str">
        <f t="shared" si="185"/>
        <v>RaleighNC</v>
      </c>
      <c r="B11903" s="269">
        <v>27605</v>
      </c>
      <c r="C11903" s="270" t="s">
        <v>1764</v>
      </c>
      <c r="D11903" s="270" t="s">
        <v>1734</v>
      </c>
      <c r="E11903" s="277" t="s">
        <v>1764</v>
      </c>
      <c r="F11903" s="279" t="s">
        <v>882</v>
      </c>
    </row>
    <row r="11904" spans="1:6" x14ac:dyDescent="0.3">
      <c r="A11904" s="264" t="str">
        <f t="shared" si="185"/>
        <v>PrincetonNC</v>
      </c>
      <c r="B11904" s="269">
        <v>27569</v>
      </c>
      <c r="C11904" s="270" t="s">
        <v>1675</v>
      </c>
      <c r="D11904" s="270" t="s">
        <v>1734</v>
      </c>
      <c r="E11904" s="277" t="s">
        <v>1764</v>
      </c>
      <c r="F11904" s="279" t="s">
        <v>882</v>
      </c>
    </row>
    <row r="11905" spans="1:6" x14ac:dyDescent="0.3">
      <c r="A11905" s="264" t="str">
        <f t="shared" si="185"/>
        <v>MidlandNC</v>
      </c>
      <c r="B11905" s="269">
        <v>28107</v>
      </c>
      <c r="C11905" s="270" t="s">
        <v>1607</v>
      </c>
      <c r="D11905" s="270" t="s">
        <v>1734</v>
      </c>
      <c r="E11905" s="277" t="s">
        <v>1739</v>
      </c>
      <c r="F11905" s="279" t="s">
        <v>882</v>
      </c>
    </row>
    <row r="11906" spans="1:6" x14ac:dyDescent="0.3">
      <c r="A11906" s="264" t="str">
        <f t="shared" si="185"/>
        <v>Pilot MountainNC</v>
      </c>
      <c r="B11906" s="269">
        <v>27041</v>
      </c>
      <c r="C11906" s="270" t="s">
        <v>7708</v>
      </c>
      <c r="D11906" s="270" t="s">
        <v>1734</v>
      </c>
      <c r="E11906" s="277" t="s">
        <v>1755</v>
      </c>
      <c r="F11906" s="279" t="s">
        <v>882</v>
      </c>
    </row>
    <row r="11907" spans="1:6" x14ac:dyDescent="0.3">
      <c r="A11907" s="264" t="str">
        <f t="shared" si="185"/>
        <v>Spring HopeNC</v>
      </c>
      <c r="B11907" s="269">
        <v>27882</v>
      </c>
      <c r="C11907" s="270" t="s">
        <v>7709</v>
      </c>
      <c r="D11907" s="270" t="s">
        <v>1734</v>
      </c>
      <c r="E11907" s="277" t="s">
        <v>1769</v>
      </c>
      <c r="F11907" s="279" t="s">
        <v>882</v>
      </c>
    </row>
    <row r="11908" spans="1:6" x14ac:dyDescent="0.3">
      <c r="A11908" s="264" t="str">
        <f t="shared" ref="A11908:A11971" si="186">CONCATENATE(C11908,D11908)</f>
        <v>FayettevilleNC</v>
      </c>
      <c r="B11908" s="269">
        <v>28305</v>
      </c>
      <c r="C11908" s="270" t="s">
        <v>1690</v>
      </c>
      <c r="D11908" s="270" t="s">
        <v>1734</v>
      </c>
      <c r="E11908" s="277" t="s">
        <v>1690</v>
      </c>
      <c r="F11908" s="279" t="s">
        <v>882</v>
      </c>
    </row>
    <row r="11909" spans="1:6" x14ac:dyDescent="0.3">
      <c r="A11909" s="264" t="str">
        <f t="shared" si="186"/>
        <v>Pisgah ForestNC</v>
      </c>
      <c r="B11909" s="269">
        <v>28768</v>
      </c>
      <c r="C11909" s="270" t="s">
        <v>7710</v>
      </c>
      <c r="D11909" s="270" t="s">
        <v>1734</v>
      </c>
      <c r="E11909" s="277" t="s">
        <v>1738</v>
      </c>
      <c r="F11909" s="279" t="s">
        <v>882</v>
      </c>
    </row>
    <row r="11910" spans="1:6" x14ac:dyDescent="0.3">
      <c r="A11910" s="264" t="str">
        <f t="shared" si="186"/>
        <v>East BendNC</v>
      </c>
      <c r="B11910" s="269">
        <v>27018</v>
      </c>
      <c r="C11910" s="270" t="s">
        <v>7711</v>
      </c>
      <c r="D11910" s="270" t="s">
        <v>1734</v>
      </c>
      <c r="E11910" s="277" t="s">
        <v>1779</v>
      </c>
      <c r="F11910" s="279" t="s">
        <v>882</v>
      </c>
    </row>
    <row r="11911" spans="1:6" x14ac:dyDescent="0.3">
      <c r="A11911" s="264" t="str">
        <f t="shared" si="186"/>
        <v>MiddlesexNC</v>
      </c>
      <c r="B11911" s="269">
        <v>27557</v>
      </c>
      <c r="C11911" s="270" t="s">
        <v>7712</v>
      </c>
      <c r="D11911" s="270" t="s">
        <v>1734</v>
      </c>
      <c r="E11911" s="277" t="s">
        <v>1769</v>
      </c>
      <c r="F11911" s="279" t="s">
        <v>882</v>
      </c>
    </row>
    <row r="11912" spans="1:6" x14ac:dyDescent="0.3">
      <c r="A11912" s="264" t="str">
        <f t="shared" si="186"/>
        <v>Old FortNC</v>
      </c>
      <c r="B11912" s="269">
        <v>28762</v>
      </c>
      <c r="C11912" s="270" t="s">
        <v>7713</v>
      </c>
      <c r="D11912" s="270" t="s">
        <v>1734</v>
      </c>
      <c r="E11912" s="277" t="s">
        <v>1379</v>
      </c>
      <c r="F11912" s="279" t="s">
        <v>882</v>
      </c>
    </row>
    <row r="11913" spans="1:6" x14ac:dyDescent="0.3">
      <c r="A11913" s="264" t="str">
        <f t="shared" si="186"/>
        <v>ManteoNC</v>
      </c>
      <c r="B11913" s="269">
        <v>27954</v>
      </c>
      <c r="C11913" s="270" t="s">
        <v>7714</v>
      </c>
      <c r="D11913" s="270" t="s">
        <v>1734</v>
      </c>
      <c r="E11913" s="277" t="s">
        <v>1751</v>
      </c>
      <c r="F11913" s="279" t="s">
        <v>882</v>
      </c>
    </row>
    <row r="11914" spans="1:6" x14ac:dyDescent="0.3">
      <c r="A11914" s="264" t="str">
        <f t="shared" si="186"/>
        <v>EllenboroNC</v>
      </c>
      <c r="B11914" s="269">
        <v>28040</v>
      </c>
      <c r="C11914" s="270" t="s">
        <v>7715</v>
      </c>
      <c r="D11914" s="270" t="s">
        <v>1734</v>
      </c>
      <c r="E11914" s="277" t="s">
        <v>1746</v>
      </c>
      <c r="F11914" s="279" t="s">
        <v>882</v>
      </c>
    </row>
    <row r="11915" spans="1:6" x14ac:dyDescent="0.3">
      <c r="A11915" s="264" t="str">
        <f t="shared" si="186"/>
        <v>VanceboroNC</v>
      </c>
      <c r="B11915" s="269">
        <v>28586</v>
      </c>
      <c r="C11915" s="270" t="s">
        <v>7716</v>
      </c>
      <c r="D11915" s="270" t="s">
        <v>1734</v>
      </c>
      <c r="E11915" s="277" t="s">
        <v>1758</v>
      </c>
      <c r="F11915" s="279" t="s">
        <v>882</v>
      </c>
    </row>
    <row r="11916" spans="1:6" x14ac:dyDescent="0.3">
      <c r="A11916" s="264" t="str">
        <f t="shared" si="186"/>
        <v>Mills RiverNC</v>
      </c>
      <c r="B11916" s="269">
        <v>28759</v>
      </c>
      <c r="C11916" s="270" t="s">
        <v>7717</v>
      </c>
      <c r="D11916" s="270" t="s">
        <v>1734</v>
      </c>
      <c r="E11916" s="277" t="s">
        <v>1736</v>
      </c>
      <c r="F11916" s="279" t="s">
        <v>882</v>
      </c>
    </row>
    <row r="11917" spans="1:6" x14ac:dyDescent="0.3">
      <c r="A11917" s="264" t="str">
        <f t="shared" si="186"/>
        <v>BelwoodNC</v>
      </c>
      <c r="B11917" s="269">
        <v>28090</v>
      </c>
      <c r="C11917" s="270" t="s">
        <v>7718</v>
      </c>
      <c r="D11917" s="270" t="s">
        <v>1734</v>
      </c>
      <c r="E11917" s="277" t="s">
        <v>1418</v>
      </c>
      <c r="F11917" s="279" t="s">
        <v>882</v>
      </c>
    </row>
    <row r="11918" spans="1:6" x14ac:dyDescent="0.3">
      <c r="A11918" s="264" t="str">
        <f t="shared" si="186"/>
        <v>NorwoodNC</v>
      </c>
      <c r="B11918" s="269">
        <v>28128</v>
      </c>
      <c r="C11918" s="270" t="s">
        <v>6022</v>
      </c>
      <c r="D11918" s="270" t="s">
        <v>1734</v>
      </c>
      <c r="E11918" s="277" t="s">
        <v>1735</v>
      </c>
      <c r="F11918" s="279" t="s">
        <v>882</v>
      </c>
    </row>
    <row r="11919" spans="1:6" x14ac:dyDescent="0.3">
      <c r="A11919" s="264" t="str">
        <f t="shared" si="186"/>
        <v>GriftonNC</v>
      </c>
      <c r="B11919" s="269">
        <v>28530</v>
      </c>
      <c r="C11919" s="270" t="s">
        <v>7719</v>
      </c>
      <c r="D11919" s="270" t="s">
        <v>1734</v>
      </c>
      <c r="E11919" s="277" t="s">
        <v>1706</v>
      </c>
      <c r="F11919" s="279" t="s">
        <v>882</v>
      </c>
    </row>
    <row r="11920" spans="1:6" x14ac:dyDescent="0.3">
      <c r="A11920" s="264" t="str">
        <f t="shared" si="186"/>
        <v>Iron StationNC</v>
      </c>
      <c r="B11920" s="269">
        <v>28080</v>
      </c>
      <c r="C11920" s="270" t="s">
        <v>7720</v>
      </c>
      <c r="D11920" s="270" t="s">
        <v>1734</v>
      </c>
      <c r="E11920" s="277" t="s">
        <v>1739</v>
      </c>
      <c r="F11920" s="279" t="s">
        <v>882</v>
      </c>
    </row>
    <row r="11921" spans="1:6" x14ac:dyDescent="0.3">
      <c r="A11921" s="264" t="str">
        <f t="shared" si="186"/>
        <v>Blowing RockNC</v>
      </c>
      <c r="B11921" s="269">
        <v>28605</v>
      </c>
      <c r="C11921" s="270" t="s">
        <v>7721</v>
      </c>
      <c r="D11921" s="270" t="s">
        <v>1734</v>
      </c>
      <c r="E11921" s="277" t="s">
        <v>1220</v>
      </c>
      <c r="F11921" s="279" t="s">
        <v>882</v>
      </c>
    </row>
    <row r="11922" spans="1:6" x14ac:dyDescent="0.3">
      <c r="A11922" s="264" t="str">
        <f t="shared" si="186"/>
        <v>Millers CreekNC</v>
      </c>
      <c r="B11922" s="269">
        <v>28651</v>
      </c>
      <c r="C11922" s="270" t="s">
        <v>7722</v>
      </c>
      <c r="D11922" s="270" t="s">
        <v>1734</v>
      </c>
      <c r="E11922" s="277" t="s">
        <v>1760</v>
      </c>
      <c r="F11922" s="279" t="s">
        <v>882</v>
      </c>
    </row>
    <row r="11923" spans="1:6" x14ac:dyDescent="0.3">
      <c r="A11923" s="264" t="str">
        <f t="shared" si="186"/>
        <v>EnfieldNC</v>
      </c>
      <c r="B11923" s="269">
        <v>27823</v>
      </c>
      <c r="C11923" s="270" t="s">
        <v>3432</v>
      </c>
      <c r="D11923" s="270" t="s">
        <v>1734</v>
      </c>
      <c r="E11923" s="277" t="s">
        <v>1765</v>
      </c>
      <c r="F11923" s="279" t="s">
        <v>882</v>
      </c>
    </row>
    <row r="11924" spans="1:6" x14ac:dyDescent="0.3">
      <c r="A11924" s="264" t="str">
        <f t="shared" si="186"/>
        <v>RolesvilleNC</v>
      </c>
      <c r="B11924" s="269">
        <v>27571</v>
      </c>
      <c r="C11924" s="270" t="s">
        <v>7723</v>
      </c>
      <c r="D11924" s="270" t="s">
        <v>1734</v>
      </c>
      <c r="E11924" s="277" t="s">
        <v>1764</v>
      </c>
      <c r="F11924" s="279" t="s">
        <v>882</v>
      </c>
    </row>
    <row r="11925" spans="1:6" x14ac:dyDescent="0.3">
      <c r="A11925" s="264" t="str">
        <f t="shared" si="186"/>
        <v>Oak RidgeNC</v>
      </c>
      <c r="B11925" s="269">
        <v>27310</v>
      </c>
      <c r="C11925" s="270" t="s">
        <v>6018</v>
      </c>
      <c r="D11925" s="270" t="s">
        <v>1734</v>
      </c>
      <c r="E11925" s="277" t="s">
        <v>1748</v>
      </c>
      <c r="F11925" s="279" t="s">
        <v>882</v>
      </c>
    </row>
    <row r="11926" spans="1:6" x14ac:dyDescent="0.3">
      <c r="A11926" s="264" t="str">
        <f t="shared" si="186"/>
        <v>Sherrills FordNC</v>
      </c>
      <c r="B11926" s="269">
        <v>28673</v>
      </c>
      <c r="C11926" s="270" t="s">
        <v>7724</v>
      </c>
      <c r="D11926" s="270" t="s">
        <v>1734</v>
      </c>
      <c r="E11926" s="277" t="s">
        <v>1750</v>
      </c>
      <c r="F11926" s="279" t="s">
        <v>882</v>
      </c>
    </row>
    <row r="11927" spans="1:6" x14ac:dyDescent="0.3">
      <c r="A11927" s="264" t="str">
        <f t="shared" si="186"/>
        <v>Pleasant GardenNC</v>
      </c>
      <c r="B11927" s="269">
        <v>27313</v>
      </c>
      <c r="C11927" s="270" t="s">
        <v>7725</v>
      </c>
      <c r="D11927" s="270" t="s">
        <v>1734</v>
      </c>
      <c r="E11927" s="277" t="s">
        <v>1748</v>
      </c>
      <c r="F11927" s="279" t="s">
        <v>882</v>
      </c>
    </row>
    <row r="11928" spans="1:6" x14ac:dyDescent="0.3">
      <c r="A11928" s="264" t="str">
        <f t="shared" si="186"/>
        <v>ParktonNC</v>
      </c>
      <c r="B11928" s="269">
        <v>28371</v>
      </c>
      <c r="C11928" s="270" t="s">
        <v>6343</v>
      </c>
      <c r="D11928" s="270" t="s">
        <v>1734</v>
      </c>
      <c r="E11928" s="277" t="s">
        <v>1690</v>
      </c>
      <c r="F11928" s="279" t="s">
        <v>882</v>
      </c>
    </row>
    <row r="11929" spans="1:6" x14ac:dyDescent="0.3">
      <c r="A11929" s="264" t="str">
        <f t="shared" si="186"/>
        <v>WingateNC</v>
      </c>
      <c r="B11929" s="269">
        <v>28174</v>
      </c>
      <c r="C11929" s="270" t="s">
        <v>5509</v>
      </c>
      <c r="D11929" s="270" t="s">
        <v>1734</v>
      </c>
      <c r="E11929" s="277" t="s">
        <v>1739</v>
      </c>
      <c r="F11929" s="279" t="s">
        <v>882</v>
      </c>
    </row>
    <row r="11930" spans="1:6" x14ac:dyDescent="0.3">
      <c r="A11930" s="264" t="str">
        <f t="shared" si="186"/>
        <v>Haw RiverNC</v>
      </c>
      <c r="B11930" s="269">
        <v>27258</v>
      </c>
      <c r="C11930" s="270" t="s">
        <v>7726</v>
      </c>
      <c r="D11930" s="270" t="s">
        <v>1734</v>
      </c>
      <c r="E11930" s="277" t="s">
        <v>1221</v>
      </c>
      <c r="F11930" s="279" t="s">
        <v>882</v>
      </c>
    </row>
    <row r="11931" spans="1:6" x14ac:dyDescent="0.3">
      <c r="A11931" s="264" t="str">
        <f t="shared" si="186"/>
        <v>ErwinNC</v>
      </c>
      <c r="B11931" s="269">
        <v>28339</v>
      </c>
      <c r="C11931" s="270" t="s">
        <v>7727</v>
      </c>
      <c r="D11931" s="270" t="s">
        <v>1734</v>
      </c>
      <c r="E11931" s="277" t="s">
        <v>1742</v>
      </c>
      <c r="F11931" s="279" t="s">
        <v>882</v>
      </c>
    </row>
    <row r="11932" spans="1:6" x14ac:dyDescent="0.3">
      <c r="A11932" s="264" t="str">
        <f t="shared" si="186"/>
        <v>TimberlakeNC</v>
      </c>
      <c r="B11932" s="269">
        <v>27583</v>
      </c>
      <c r="C11932" s="270" t="s">
        <v>7728</v>
      </c>
      <c r="D11932" s="270" t="s">
        <v>1734</v>
      </c>
      <c r="E11932" s="277" t="s">
        <v>1744</v>
      </c>
      <c r="F11932" s="279" t="s">
        <v>882</v>
      </c>
    </row>
    <row r="11933" spans="1:6" x14ac:dyDescent="0.3">
      <c r="A11933" s="264" t="str">
        <f t="shared" si="186"/>
        <v>BroadwayNC</v>
      </c>
      <c r="B11933" s="269">
        <v>27505</v>
      </c>
      <c r="C11933" s="270" t="s">
        <v>7729</v>
      </c>
      <c r="D11933" s="270" t="s">
        <v>1734</v>
      </c>
      <c r="E11933" s="277" t="s">
        <v>1742</v>
      </c>
      <c r="F11933" s="279" t="s">
        <v>882</v>
      </c>
    </row>
    <row r="11934" spans="1:6" x14ac:dyDescent="0.3">
      <c r="A11934" s="264" t="str">
        <f t="shared" si="186"/>
        <v>WhittierNC</v>
      </c>
      <c r="B11934" s="269">
        <v>28789</v>
      </c>
      <c r="C11934" s="270" t="s">
        <v>2688</v>
      </c>
      <c r="D11934" s="270" t="s">
        <v>1734</v>
      </c>
      <c r="E11934" s="277" t="s">
        <v>1740</v>
      </c>
      <c r="F11934" s="279" t="s">
        <v>882</v>
      </c>
    </row>
    <row r="11935" spans="1:6" x14ac:dyDescent="0.3">
      <c r="A11935" s="264" t="str">
        <f t="shared" si="186"/>
        <v>RamseurNC</v>
      </c>
      <c r="B11935" s="269">
        <v>27316</v>
      </c>
      <c r="C11935" s="270" t="s">
        <v>7730</v>
      </c>
      <c r="D11935" s="270" t="s">
        <v>1734</v>
      </c>
      <c r="E11935" s="277" t="s">
        <v>1748</v>
      </c>
      <c r="F11935" s="279" t="s">
        <v>882</v>
      </c>
    </row>
    <row r="11936" spans="1:6" x14ac:dyDescent="0.3">
      <c r="A11936" s="264" t="str">
        <f t="shared" si="186"/>
        <v>MooresboroNC</v>
      </c>
      <c r="B11936" s="269">
        <v>28114</v>
      </c>
      <c r="C11936" s="270" t="s">
        <v>7731</v>
      </c>
      <c r="D11936" s="270" t="s">
        <v>1734</v>
      </c>
      <c r="E11936" s="277" t="s">
        <v>1746</v>
      </c>
      <c r="F11936" s="279" t="s">
        <v>882</v>
      </c>
    </row>
    <row r="11937" spans="1:6" x14ac:dyDescent="0.3">
      <c r="A11937" s="264" t="str">
        <f t="shared" si="186"/>
        <v>RowlandNC</v>
      </c>
      <c r="B11937" s="269">
        <v>28383</v>
      </c>
      <c r="C11937" s="270" t="s">
        <v>7732</v>
      </c>
      <c r="D11937" s="270" t="s">
        <v>1734</v>
      </c>
      <c r="E11937" s="277" t="s">
        <v>1753</v>
      </c>
      <c r="F11937" s="279" t="s">
        <v>882</v>
      </c>
    </row>
    <row r="11938" spans="1:6" x14ac:dyDescent="0.3">
      <c r="A11938" s="264" t="str">
        <f t="shared" si="186"/>
        <v>RougemontNC</v>
      </c>
      <c r="B11938" s="269">
        <v>27572</v>
      </c>
      <c r="C11938" s="270" t="s">
        <v>7733</v>
      </c>
      <c r="D11938" s="270" t="s">
        <v>1734</v>
      </c>
      <c r="E11938" s="277" t="s">
        <v>1744</v>
      </c>
      <c r="F11938" s="279" t="s">
        <v>882</v>
      </c>
    </row>
    <row r="11939" spans="1:6" x14ac:dyDescent="0.3">
      <c r="A11939" s="264" t="str">
        <f t="shared" si="186"/>
        <v>LocustNC</v>
      </c>
      <c r="B11939" s="269">
        <v>28097</v>
      </c>
      <c r="C11939" s="270" t="s">
        <v>7734</v>
      </c>
      <c r="D11939" s="270" t="s">
        <v>1734</v>
      </c>
      <c r="E11939" s="277" t="s">
        <v>1735</v>
      </c>
      <c r="F11939" s="279" t="s">
        <v>882</v>
      </c>
    </row>
    <row r="11940" spans="1:6" x14ac:dyDescent="0.3">
      <c r="A11940" s="264" t="str">
        <f t="shared" si="186"/>
        <v>Maggie ValleyNC</v>
      </c>
      <c r="B11940" s="269">
        <v>28751</v>
      </c>
      <c r="C11940" s="270" t="s">
        <v>7735</v>
      </c>
      <c r="D11940" s="270" t="s">
        <v>1734</v>
      </c>
      <c r="E11940" s="277" t="s">
        <v>1736</v>
      </c>
      <c r="F11940" s="279" t="s">
        <v>882</v>
      </c>
    </row>
    <row r="11941" spans="1:6" x14ac:dyDescent="0.3">
      <c r="A11941" s="264" t="str">
        <f t="shared" si="186"/>
        <v>Mount PleasantNC</v>
      </c>
      <c r="B11941" s="269">
        <v>28124</v>
      </c>
      <c r="C11941" s="270" t="s">
        <v>1610</v>
      </c>
      <c r="D11941" s="270" t="s">
        <v>1734</v>
      </c>
      <c r="E11941" s="277" t="s">
        <v>1739</v>
      </c>
      <c r="F11941" s="279" t="s">
        <v>882</v>
      </c>
    </row>
    <row r="11942" spans="1:6" x14ac:dyDescent="0.3">
      <c r="A11942" s="264" t="str">
        <f t="shared" si="186"/>
        <v>BaileyNC</v>
      </c>
      <c r="B11942" s="269">
        <v>27807</v>
      </c>
      <c r="C11942" s="270" t="s">
        <v>3309</v>
      </c>
      <c r="D11942" s="270" t="s">
        <v>1734</v>
      </c>
      <c r="E11942" s="277" t="s">
        <v>1769</v>
      </c>
      <c r="F11942" s="279" t="s">
        <v>882</v>
      </c>
    </row>
    <row r="11943" spans="1:6" x14ac:dyDescent="0.3">
      <c r="A11943" s="264" t="str">
        <f t="shared" si="186"/>
        <v>SophiaNC</v>
      </c>
      <c r="B11943" s="269">
        <v>27350</v>
      </c>
      <c r="C11943" s="270" t="s">
        <v>7736</v>
      </c>
      <c r="D11943" s="270" t="s">
        <v>1734</v>
      </c>
      <c r="E11943" s="277" t="s">
        <v>1748</v>
      </c>
      <c r="F11943" s="279" t="s">
        <v>882</v>
      </c>
    </row>
    <row r="11944" spans="1:6" x14ac:dyDescent="0.3">
      <c r="A11944" s="264" t="str">
        <f t="shared" si="186"/>
        <v>Emerald IsleNC</v>
      </c>
      <c r="B11944" s="269">
        <v>28594</v>
      </c>
      <c r="C11944" s="270" t="s">
        <v>7737</v>
      </c>
      <c r="D11944" s="270" t="s">
        <v>1734</v>
      </c>
      <c r="E11944" s="277" t="s">
        <v>1754</v>
      </c>
      <c r="F11944" s="279" t="s">
        <v>882</v>
      </c>
    </row>
    <row r="11945" spans="1:6" x14ac:dyDescent="0.3">
      <c r="A11945" s="264" t="str">
        <f t="shared" si="186"/>
        <v>Atlantic BeachNC</v>
      </c>
      <c r="B11945" s="269">
        <v>28512</v>
      </c>
      <c r="C11945" s="270" t="s">
        <v>3736</v>
      </c>
      <c r="D11945" s="270" t="s">
        <v>1734</v>
      </c>
      <c r="E11945" s="277" t="s">
        <v>1754</v>
      </c>
      <c r="F11945" s="279" t="s">
        <v>882</v>
      </c>
    </row>
    <row r="11946" spans="1:6" x14ac:dyDescent="0.3">
      <c r="A11946" s="264" t="str">
        <f t="shared" si="186"/>
        <v>HamptonvilleNC</v>
      </c>
      <c r="B11946" s="269">
        <v>27020</v>
      </c>
      <c r="C11946" s="270" t="s">
        <v>7738</v>
      </c>
      <c r="D11946" s="270" t="s">
        <v>1734</v>
      </c>
      <c r="E11946" s="277" t="s">
        <v>1779</v>
      </c>
      <c r="F11946" s="279" t="s">
        <v>882</v>
      </c>
    </row>
    <row r="11947" spans="1:6" x14ac:dyDescent="0.3">
      <c r="A11947" s="264" t="str">
        <f t="shared" si="186"/>
        <v>VassNC</v>
      </c>
      <c r="B11947" s="269">
        <v>28394</v>
      </c>
      <c r="C11947" s="270" t="s">
        <v>7739</v>
      </c>
      <c r="D11947" s="270" t="s">
        <v>1734</v>
      </c>
      <c r="E11947" s="277" t="s">
        <v>1762</v>
      </c>
      <c r="F11947" s="279" t="s">
        <v>882</v>
      </c>
    </row>
    <row r="11948" spans="1:6" x14ac:dyDescent="0.3">
      <c r="A11948" s="264" t="str">
        <f t="shared" si="186"/>
        <v>PinnacleNC</v>
      </c>
      <c r="B11948" s="269">
        <v>27043</v>
      </c>
      <c r="C11948" s="270" t="s">
        <v>7740</v>
      </c>
      <c r="D11948" s="270" t="s">
        <v>1734</v>
      </c>
      <c r="E11948" s="277" t="s">
        <v>1779</v>
      </c>
      <c r="F11948" s="279" t="s">
        <v>882</v>
      </c>
    </row>
    <row r="11949" spans="1:6" x14ac:dyDescent="0.3">
      <c r="A11949" s="264" t="str">
        <f t="shared" si="186"/>
        <v>CoatsNC</v>
      </c>
      <c r="B11949" s="269">
        <v>27521</v>
      </c>
      <c r="C11949" s="270" t="s">
        <v>7741</v>
      </c>
      <c r="D11949" s="270" t="s">
        <v>1734</v>
      </c>
      <c r="E11949" s="277" t="s">
        <v>1742</v>
      </c>
      <c r="F11949" s="279" t="s">
        <v>882</v>
      </c>
    </row>
    <row r="11950" spans="1:6" x14ac:dyDescent="0.3">
      <c r="A11950" s="264" t="str">
        <f t="shared" si="186"/>
        <v>CatawbaNC</v>
      </c>
      <c r="B11950" s="269">
        <v>28609</v>
      </c>
      <c r="C11950" s="270" t="s">
        <v>7742</v>
      </c>
      <c r="D11950" s="270" t="s">
        <v>1734</v>
      </c>
      <c r="E11950" s="277" t="s">
        <v>1750</v>
      </c>
      <c r="F11950" s="279" t="s">
        <v>882</v>
      </c>
    </row>
    <row r="11951" spans="1:6" x14ac:dyDescent="0.3">
      <c r="A11951" s="264" t="str">
        <f t="shared" si="186"/>
        <v>Snow CampNC</v>
      </c>
      <c r="B11951" s="269">
        <v>27349</v>
      </c>
      <c r="C11951" s="270" t="s">
        <v>7743</v>
      </c>
      <c r="D11951" s="270" t="s">
        <v>1734</v>
      </c>
      <c r="E11951" s="277" t="s">
        <v>1221</v>
      </c>
      <c r="F11951" s="279" t="s">
        <v>882</v>
      </c>
    </row>
    <row r="11952" spans="1:6" x14ac:dyDescent="0.3">
      <c r="A11952" s="264" t="str">
        <f t="shared" si="186"/>
        <v>ClevelandNC</v>
      </c>
      <c r="B11952" s="269">
        <v>27013</v>
      </c>
      <c r="C11952" s="270" t="s">
        <v>1414</v>
      </c>
      <c r="D11952" s="270" t="s">
        <v>1734</v>
      </c>
      <c r="E11952" s="277" t="s">
        <v>1739</v>
      </c>
      <c r="F11952" s="279" t="s">
        <v>882</v>
      </c>
    </row>
    <row r="11953" spans="1:6" x14ac:dyDescent="0.3">
      <c r="A11953" s="264" t="str">
        <f t="shared" si="186"/>
        <v>RobbinsNC</v>
      </c>
      <c r="B11953" s="269">
        <v>27325</v>
      </c>
      <c r="C11953" s="270" t="s">
        <v>3214</v>
      </c>
      <c r="D11953" s="270" t="s">
        <v>1734</v>
      </c>
      <c r="E11953" s="277" t="s">
        <v>1762</v>
      </c>
      <c r="F11953" s="279" t="s">
        <v>882</v>
      </c>
    </row>
    <row r="11954" spans="1:6" x14ac:dyDescent="0.3">
      <c r="A11954" s="264" t="str">
        <f t="shared" si="186"/>
        <v>WinnabowNC</v>
      </c>
      <c r="B11954" s="269">
        <v>28479</v>
      </c>
      <c r="C11954" s="270" t="s">
        <v>7744</v>
      </c>
      <c r="D11954" s="270" t="s">
        <v>1734</v>
      </c>
      <c r="E11954" s="277" t="s">
        <v>1756</v>
      </c>
      <c r="F11954" s="279" t="s">
        <v>882</v>
      </c>
    </row>
    <row r="11955" spans="1:6" x14ac:dyDescent="0.3">
      <c r="A11955" s="264" t="str">
        <f t="shared" si="186"/>
        <v>BosticNC</v>
      </c>
      <c r="B11955" s="269">
        <v>28018</v>
      </c>
      <c r="C11955" s="270" t="s">
        <v>7745</v>
      </c>
      <c r="D11955" s="270" t="s">
        <v>1734</v>
      </c>
      <c r="E11955" s="277" t="s">
        <v>1746</v>
      </c>
      <c r="F11955" s="279" t="s">
        <v>882</v>
      </c>
    </row>
    <row r="11956" spans="1:6" x14ac:dyDescent="0.3">
      <c r="A11956" s="264" t="str">
        <f t="shared" si="186"/>
        <v>OakboroNC</v>
      </c>
      <c r="B11956" s="269">
        <v>28129</v>
      </c>
      <c r="C11956" s="270" t="s">
        <v>7746</v>
      </c>
      <c r="D11956" s="270" t="s">
        <v>1734</v>
      </c>
      <c r="E11956" s="277" t="s">
        <v>1735</v>
      </c>
      <c r="F11956" s="279" t="s">
        <v>882</v>
      </c>
    </row>
    <row r="11957" spans="1:6" x14ac:dyDescent="0.3">
      <c r="A11957" s="264" t="str">
        <f t="shared" si="186"/>
        <v>JonesvilleNC</v>
      </c>
      <c r="B11957" s="269">
        <v>28642</v>
      </c>
      <c r="C11957" s="270" t="s">
        <v>5535</v>
      </c>
      <c r="D11957" s="270" t="s">
        <v>1734</v>
      </c>
      <c r="E11957" s="277" t="s">
        <v>1779</v>
      </c>
      <c r="F11957" s="279" t="s">
        <v>882</v>
      </c>
    </row>
    <row r="11958" spans="1:6" x14ac:dyDescent="0.3">
      <c r="A11958" s="264" t="str">
        <f t="shared" si="186"/>
        <v>MaysvilleNC</v>
      </c>
      <c r="B11958" s="269">
        <v>28555</v>
      </c>
      <c r="C11958" s="270" t="s">
        <v>1476</v>
      </c>
      <c r="D11958" s="270" t="s">
        <v>1734</v>
      </c>
      <c r="E11958" s="277" t="s">
        <v>1034</v>
      </c>
      <c r="F11958" s="279" t="s">
        <v>882</v>
      </c>
    </row>
    <row r="11959" spans="1:6" x14ac:dyDescent="0.3">
      <c r="A11959" s="264" t="str">
        <f t="shared" si="186"/>
        <v>StedmanNC</v>
      </c>
      <c r="B11959" s="269">
        <v>28391</v>
      </c>
      <c r="C11959" s="270" t="s">
        <v>7747</v>
      </c>
      <c r="D11959" s="270" t="s">
        <v>1734</v>
      </c>
      <c r="E11959" s="277" t="s">
        <v>1690</v>
      </c>
      <c r="F11959" s="279" t="s">
        <v>882</v>
      </c>
    </row>
    <row r="11960" spans="1:6" x14ac:dyDescent="0.3">
      <c r="A11960" s="264" t="str">
        <f t="shared" si="186"/>
        <v>Midway ParkNC</v>
      </c>
      <c r="B11960" s="269">
        <v>28544</v>
      </c>
      <c r="C11960" s="270" t="s">
        <v>7748</v>
      </c>
      <c r="D11960" s="270" t="s">
        <v>1734</v>
      </c>
      <c r="E11960" s="277" t="s">
        <v>1034</v>
      </c>
      <c r="F11960" s="279" t="s">
        <v>882</v>
      </c>
    </row>
    <row r="11961" spans="1:6" x14ac:dyDescent="0.3">
      <c r="A11961" s="264" t="str">
        <f t="shared" si="186"/>
        <v>GrimeslandNC</v>
      </c>
      <c r="B11961" s="269">
        <v>27837</v>
      </c>
      <c r="C11961" s="270" t="s">
        <v>7749</v>
      </c>
      <c r="D11961" s="270" t="s">
        <v>1734</v>
      </c>
      <c r="E11961" s="277" t="s">
        <v>1706</v>
      </c>
      <c r="F11961" s="279" t="s">
        <v>882</v>
      </c>
    </row>
    <row r="11962" spans="1:6" x14ac:dyDescent="0.3">
      <c r="A11962" s="264" t="str">
        <f t="shared" si="186"/>
        <v>BoonvilleNC</v>
      </c>
      <c r="B11962" s="269">
        <v>27011</v>
      </c>
      <c r="C11962" s="270" t="s">
        <v>3106</v>
      </c>
      <c r="D11962" s="270" t="s">
        <v>1734</v>
      </c>
      <c r="E11962" s="277" t="s">
        <v>1779</v>
      </c>
      <c r="F11962" s="279" t="s">
        <v>882</v>
      </c>
    </row>
    <row r="11963" spans="1:6" x14ac:dyDescent="0.3">
      <c r="A11963" s="264" t="str">
        <f t="shared" si="186"/>
        <v>GroverNC</v>
      </c>
      <c r="B11963" s="269">
        <v>28073</v>
      </c>
      <c r="C11963" s="270" t="s">
        <v>7750</v>
      </c>
      <c r="D11963" s="270" t="s">
        <v>1734</v>
      </c>
      <c r="E11963" s="277" t="s">
        <v>1418</v>
      </c>
      <c r="F11963" s="279" t="s">
        <v>882</v>
      </c>
    </row>
    <row r="11964" spans="1:6" x14ac:dyDescent="0.3">
      <c r="A11964" s="264" t="str">
        <f t="shared" si="186"/>
        <v>SeagroveNC</v>
      </c>
      <c r="B11964" s="269">
        <v>27341</v>
      </c>
      <c r="C11964" s="270" t="s">
        <v>7751</v>
      </c>
      <c r="D11964" s="270" t="s">
        <v>1734</v>
      </c>
      <c r="E11964" s="277" t="s">
        <v>1748</v>
      </c>
      <c r="F11964" s="279" t="s">
        <v>882</v>
      </c>
    </row>
    <row r="11965" spans="1:6" x14ac:dyDescent="0.3">
      <c r="A11965" s="264" t="str">
        <f t="shared" si="186"/>
        <v>Seven SpringsNC</v>
      </c>
      <c r="B11965" s="269">
        <v>28578</v>
      </c>
      <c r="C11965" s="270" t="s">
        <v>7752</v>
      </c>
      <c r="D11965" s="270" t="s">
        <v>1734</v>
      </c>
      <c r="E11965" s="277" t="s">
        <v>1747</v>
      </c>
      <c r="F11965" s="279" t="s">
        <v>882</v>
      </c>
    </row>
    <row r="11966" spans="1:6" x14ac:dyDescent="0.3">
      <c r="A11966" s="264" t="str">
        <f t="shared" si="186"/>
        <v>LinwoodNC</v>
      </c>
      <c r="B11966" s="269">
        <v>27299</v>
      </c>
      <c r="C11966" s="270" t="s">
        <v>5603</v>
      </c>
      <c r="D11966" s="270" t="s">
        <v>1734</v>
      </c>
      <c r="E11966" s="277" t="s">
        <v>1779</v>
      </c>
      <c r="F11966" s="279" t="s">
        <v>882</v>
      </c>
    </row>
    <row r="11967" spans="1:6" x14ac:dyDescent="0.3">
      <c r="A11967" s="264" t="str">
        <f t="shared" si="186"/>
        <v>Lake LureNC</v>
      </c>
      <c r="B11967" s="269">
        <v>28746</v>
      </c>
      <c r="C11967" s="270" t="s">
        <v>7753</v>
      </c>
      <c r="D11967" s="270" t="s">
        <v>1734</v>
      </c>
      <c r="E11967" s="277" t="s">
        <v>1746</v>
      </c>
      <c r="F11967" s="279" t="s">
        <v>882</v>
      </c>
    </row>
    <row r="11968" spans="1:6" x14ac:dyDescent="0.3">
      <c r="A11968" s="264" t="str">
        <f t="shared" si="186"/>
        <v>Wrightsville BeachNC</v>
      </c>
      <c r="B11968" s="269">
        <v>28480</v>
      </c>
      <c r="C11968" s="270" t="s">
        <v>7754</v>
      </c>
      <c r="D11968" s="270" t="s">
        <v>1734</v>
      </c>
      <c r="E11968" s="277" t="s">
        <v>1775</v>
      </c>
      <c r="F11968" s="279" t="s">
        <v>882</v>
      </c>
    </row>
    <row r="11969" spans="1:6" x14ac:dyDescent="0.3">
      <c r="A11969" s="264" t="str">
        <f t="shared" si="186"/>
        <v>RennertNC</v>
      </c>
      <c r="B11969" s="269">
        <v>28386</v>
      </c>
      <c r="C11969" s="270" t="s">
        <v>7755</v>
      </c>
      <c r="D11969" s="270" t="s">
        <v>1734</v>
      </c>
      <c r="E11969" s="277" t="s">
        <v>1753</v>
      </c>
      <c r="F11969" s="279" t="s">
        <v>882</v>
      </c>
    </row>
    <row r="11970" spans="1:6" x14ac:dyDescent="0.3">
      <c r="A11970" s="264" t="str">
        <f t="shared" si="186"/>
        <v>Laurel HillNC</v>
      </c>
      <c r="B11970" s="269">
        <v>28351</v>
      </c>
      <c r="C11970" s="270" t="s">
        <v>3900</v>
      </c>
      <c r="D11970" s="270" t="s">
        <v>1734</v>
      </c>
      <c r="E11970" s="277" t="s">
        <v>1752</v>
      </c>
      <c r="F11970" s="279" t="s">
        <v>882</v>
      </c>
    </row>
    <row r="11971" spans="1:6" x14ac:dyDescent="0.3">
      <c r="A11971" s="264" t="str">
        <f t="shared" si="186"/>
        <v>LindenNC</v>
      </c>
      <c r="B11971" s="269">
        <v>28356</v>
      </c>
      <c r="C11971" s="270" t="s">
        <v>2950</v>
      </c>
      <c r="D11971" s="270" t="s">
        <v>1734</v>
      </c>
      <c r="E11971" s="277" t="s">
        <v>1690</v>
      </c>
      <c r="F11971" s="279" t="s">
        <v>882</v>
      </c>
    </row>
    <row r="11972" spans="1:6" x14ac:dyDescent="0.3">
      <c r="A11972" s="264" t="str">
        <f t="shared" ref="A11972:A12035" si="187">CONCATENATE(C11972,D11972)</f>
        <v>HiddeniteNC</v>
      </c>
      <c r="B11972" s="269">
        <v>28636</v>
      </c>
      <c r="C11972" s="270" t="s">
        <v>7756</v>
      </c>
      <c r="D11972" s="270" t="s">
        <v>1734</v>
      </c>
      <c r="E11972" s="277" t="s">
        <v>1750</v>
      </c>
      <c r="F11972" s="279" t="s">
        <v>882</v>
      </c>
    </row>
    <row r="11973" spans="1:6" x14ac:dyDescent="0.3">
      <c r="A11973" s="264" t="str">
        <f t="shared" si="187"/>
        <v>Stony PointNC</v>
      </c>
      <c r="B11973" s="269">
        <v>28678</v>
      </c>
      <c r="C11973" s="270" t="s">
        <v>7757</v>
      </c>
      <c r="D11973" s="270" t="s">
        <v>1734</v>
      </c>
      <c r="E11973" s="277" t="s">
        <v>1739</v>
      </c>
      <c r="F11973" s="279" t="s">
        <v>882</v>
      </c>
    </row>
    <row r="11974" spans="1:6" x14ac:dyDescent="0.3">
      <c r="A11974" s="264" t="str">
        <f t="shared" si="187"/>
        <v>HarmonyNC</v>
      </c>
      <c r="B11974" s="269">
        <v>28634</v>
      </c>
      <c r="C11974" s="270" t="s">
        <v>3261</v>
      </c>
      <c r="D11974" s="270" t="s">
        <v>1734</v>
      </c>
      <c r="E11974" s="277" t="s">
        <v>1739</v>
      </c>
      <c r="F11974" s="279" t="s">
        <v>882</v>
      </c>
    </row>
    <row r="11975" spans="1:6" x14ac:dyDescent="0.3">
      <c r="A11975" s="264" t="str">
        <f t="shared" si="187"/>
        <v>WhitakersNC</v>
      </c>
      <c r="B11975" s="269">
        <v>27891</v>
      </c>
      <c r="C11975" s="270" t="s">
        <v>7758</v>
      </c>
      <c r="D11975" s="270" t="s">
        <v>1734</v>
      </c>
      <c r="E11975" s="277" t="s">
        <v>1769</v>
      </c>
      <c r="F11975" s="279" t="s">
        <v>882</v>
      </c>
    </row>
    <row r="11976" spans="1:6" x14ac:dyDescent="0.3">
      <c r="A11976" s="264" t="str">
        <f t="shared" si="187"/>
        <v>StanfieldNC</v>
      </c>
      <c r="B11976" s="269">
        <v>28163</v>
      </c>
      <c r="C11976" s="270" t="s">
        <v>2434</v>
      </c>
      <c r="D11976" s="270" t="s">
        <v>1734</v>
      </c>
      <c r="E11976" s="277" t="s">
        <v>1735</v>
      </c>
      <c r="F11976" s="279" t="s">
        <v>882</v>
      </c>
    </row>
    <row r="11977" spans="1:6" x14ac:dyDescent="0.3">
      <c r="A11977" s="264" t="str">
        <f t="shared" si="187"/>
        <v>LucamaNC</v>
      </c>
      <c r="B11977" s="269">
        <v>27851</v>
      </c>
      <c r="C11977" s="270" t="s">
        <v>7759</v>
      </c>
      <c r="D11977" s="270" t="s">
        <v>1734</v>
      </c>
      <c r="E11977" s="277" t="s">
        <v>1777</v>
      </c>
      <c r="F11977" s="279" t="s">
        <v>882</v>
      </c>
    </row>
    <row r="11978" spans="1:6" x14ac:dyDescent="0.3">
      <c r="A11978" s="264" t="str">
        <f t="shared" si="187"/>
        <v>CashiersNC</v>
      </c>
      <c r="B11978" s="269">
        <v>28717</v>
      </c>
      <c r="C11978" s="270" t="s">
        <v>7760</v>
      </c>
      <c r="D11978" s="270" t="s">
        <v>1734</v>
      </c>
      <c r="E11978" s="277" t="s">
        <v>1740</v>
      </c>
      <c r="F11978" s="279" t="s">
        <v>882</v>
      </c>
    </row>
    <row r="11979" spans="1:6" x14ac:dyDescent="0.3">
      <c r="A11979" s="264" t="str">
        <f t="shared" si="187"/>
        <v>Lake LureNC</v>
      </c>
      <c r="B11979" s="269">
        <v>28756</v>
      </c>
      <c r="C11979" s="270" t="s">
        <v>7753</v>
      </c>
      <c r="D11979" s="270" t="s">
        <v>1734</v>
      </c>
      <c r="E11979" s="277" t="s">
        <v>1746</v>
      </c>
      <c r="F11979" s="279" t="s">
        <v>882</v>
      </c>
    </row>
    <row r="11980" spans="1:6" x14ac:dyDescent="0.3">
      <c r="A11980" s="264" t="str">
        <f t="shared" si="187"/>
        <v>High PointNC</v>
      </c>
      <c r="B11980" s="269">
        <v>27235</v>
      </c>
      <c r="C11980" s="270" t="s">
        <v>7605</v>
      </c>
      <c r="D11980" s="270" t="s">
        <v>1734</v>
      </c>
      <c r="E11980" s="277" t="s">
        <v>1748</v>
      </c>
      <c r="F11980" s="279" t="s">
        <v>882</v>
      </c>
    </row>
    <row r="11981" spans="1:6" x14ac:dyDescent="0.3">
      <c r="A11981" s="264" t="str">
        <f t="shared" si="187"/>
        <v>VilasNC</v>
      </c>
      <c r="B11981" s="269">
        <v>28692</v>
      </c>
      <c r="C11981" s="270" t="s">
        <v>7761</v>
      </c>
      <c r="D11981" s="270" t="s">
        <v>1734</v>
      </c>
      <c r="E11981" s="277" t="s">
        <v>1220</v>
      </c>
      <c r="F11981" s="279" t="s">
        <v>882</v>
      </c>
    </row>
    <row r="11982" spans="1:6" x14ac:dyDescent="0.3">
      <c r="A11982" s="264" t="str">
        <f t="shared" si="187"/>
        <v>MayodanNC</v>
      </c>
      <c r="B11982" s="269">
        <v>27027</v>
      </c>
      <c r="C11982" s="270" t="s">
        <v>7762</v>
      </c>
      <c r="D11982" s="270" t="s">
        <v>1734</v>
      </c>
      <c r="E11982" s="277" t="s">
        <v>1748</v>
      </c>
      <c r="F11982" s="279" t="s">
        <v>882</v>
      </c>
    </row>
    <row r="11983" spans="1:6" x14ac:dyDescent="0.3">
      <c r="A11983" s="264" t="str">
        <f t="shared" si="187"/>
        <v>BelhavenNC</v>
      </c>
      <c r="B11983" s="269">
        <v>27810</v>
      </c>
      <c r="C11983" s="270" t="s">
        <v>7763</v>
      </c>
      <c r="D11983" s="270" t="s">
        <v>1734</v>
      </c>
      <c r="E11983" s="277" t="s">
        <v>1404</v>
      </c>
      <c r="F11983" s="279" t="s">
        <v>882</v>
      </c>
    </row>
    <row r="11984" spans="1:6" x14ac:dyDescent="0.3">
      <c r="A11984" s="264" t="str">
        <f t="shared" si="187"/>
        <v>CamdenNC</v>
      </c>
      <c r="B11984" s="269">
        <v>27921</v>
      </c>
      <c r="C11984" s="270" t="s">
        <v>961</v>
      </c>
      <c r="D11984" s="270" t="s">
        <v>1734</v>
      </c>
      <c r="E11984" s="277" t="s">
        <v>1745</v>
      </c>
      <c r="F11984" s="279" t="s">
        <v>882</v>
      </c>
    </row>
    <row r="11985" spans="1:6" x14ac:dyDescent="0.3">
      <c r="A11985" s="264" t="str">
        <f t="shared" si="187"/>
        <v>IvanhoeNC</v>
      </c>
      <c r="B11985" s="269">
        <v>28478</v>
      </c>
      <c r="C11985" s="270" t="s">
        <v>3007</v>
      </c>
      <c r="D11985" s="270" t="s">
        <v>1734</v>
      </c>
      <c r="E11985" s="277" t="s">
        <v>1775</v>
      </c>
      <c r="F11985" s="279" t="s">
        <v>882</v>
      </c>
    </row>
    <row r="11986" spans="1:6" x14ac:dyDescent="0.3">
      <c r="A11986" s="264" t="str">
        <f t="shared" si="187"/>
        <v>Scotland NeckNC</v>
      </c>
      <c r="B11986" s="269">
        <v>27874</v>
      </c>
      <c r="C11986" s="270" t="s">
        <v>7764</v>
      </c>
      <c r="D11986" s="270" t="s">
        <v>1734</v>
      </c>
      <c r="E11986" s="277" t="s">
        <v>1765</v>
      </c>
      <c r="F11986" s="279" t="s">
        <v>882</v>
      </c>
    </row>
    <row r="11987" spans="1:6" x14ac:dyDescent="0.3">
      <c r="A11987" s="264" t="str">
        <f t="shared" si="187"/>
        <v>EflandNC</v>
      </c>
      <c r="B11987" s="269">
        <v>27243</v>
      </c>
      <c r="C11987" s="270" t="s">
        <v>7765</v>
      </c>
      <c r="D11987" s="270" t="s">
        <v>1734</v>
      </c>
      <c r="E11987" s="277" t="s">
        <v>1744</v>
      </c>
      <c r="F11987" s="279" t="s">
        <v>882</v>
      </c>
    </row>
    <row r="11988" spans="1:6" x14ac:dyDescent="0.3">
      <c r="A11988" s="264" t="str">
        <f t="shared" si="187"/>
        <v>PinetopsNC</v>
      </c>
      <c r="B11988" s="269">
        <v>27864</v>
      </c>
      <c r="C11988" s="270" t="s">
        <v>7766</v>
      </c>
      <c r="D11988" s="270" t="s">
        <v>1734</v>
      </c>
      <c r="E11988" s="277" t="s">
        <v>1769</v>
      </c>
      <c r="F11988" s="279" t="s">
        <v>882</v>
      </c>
    </row>
    <row r="11989" spans="1:6" x14ac:dyDescent="0.3">
      <c r="A11989" s="264" t="str">
        <f t="shared" si="187"/>
        <v>AlexanderNC</v>
      </c>
      <c r="B11989" s="269">
        <v>28701</v>
      </c>
      <c r="C11989" s="270" t="s">
        <v>5204</v>
      </c>
      <c r="D11989" s="270" t="s">
        <v>1734</v>
      </c>
      <c r="E11989" s="277" t="s">
        <v>1736</v>
      </c>
      <c r="F11989" s="279" t="s">
        <v>882</v>
      </c>
    </row>
    <row r="11990" spans="1:6" x14ac:dyDescent="0.3">
      <c r="A11990" s="264" t="str">
        <f t="shared" si="187"/>
        <v>FremontNC</v>
      </c>
      <c r="B11990" s="269">
        <v>27830</v>
      </c>
      <c r="C11990" s="270" t="s">
        <v>1798</v>
      </c>
      <c r="D11990" s="270" t="s">
        <v>1734</v>
      </c>
      <c r="E11990" s="277" t="s">
        <v>1747</v>
      </c>
      <c r="F11990" s="279" t="s">
        <v>882</v>
      </c>
    </row>
    <row r="11991" spans="1:6" x14ac:dyDescent="0.3">
      <c r="A11991" s="264" t="str">
        <f t="shared" si="187"/>
        <v>Red OakNC</v>
      </c>
      <c r="B11991" s="269">
        <v>27809</v>
      </c>
      <c r="C11991" s="270" t="s">
        <v>7767</v>
      </c>
      <c r="D11991" s="270" t="s">
        <v>1734</v>
      </c>
      <c r="E11991" s="277" t="s">
        <v>1769</v>
      </c>
      <c r="F11991" s="279" t="s">
        <v>882</v>
      </c>
    </row>
    <row r="11992" spans="1:6" x14ac:dyDescent="0.3">
      <c r="A11992" s="264" t="str">
        <f t="shared" si="187"/>
        <v>EtowahNC</v>
      </c>
      <c r="B11992" s="269">
        <v>28729</v>
      </c>
      <c r="C11992" s="270" t="s">
        <v>7768</v>
      </c>
      <c r="D11992" s="270" t="s">
        <v>1734</v>
      </c>
      <c r="E11992" s="277" t="s">
        <v>1736</v>
      </c>
      <c r="F11992" s="279" t="s">
        <v>882</v>
      </c>
    </row>
    <row r="11993" spans="1:6" x14ac:dyDescent="0.3">
      <c r="A11993" s="264" t="str">
        <f t="shared" si="187"/>
        <v>FranklinvilleNC</v>
      </c>
      <c r="B11993" s="269">
        <v>27248</v>
      </c>
      <c r="C11993" s="270" t="s">
        <v>7769</v>
      </c>
      <c r="D11993" s="270" t="s">
        <v>1734</v>
      </c>
      <c r="E11993" s="277" t="s">
        <v>1748</v>
      </c>
      <c r="F11993" s="279" t="s">
        <v>882</v>
      </c>
    </row>
    <row r="11994" spans="1:6" x14ac:dyDescent="0.3">
      <c r="A11994" s="264" t="str">
        <f t="shared" si="187"/>
        <v>SpindaleNC</v>
      </c>
      <c r="B11994" s="269">
        <v>28160</v>
      </c>
      <c r="C11994" s="270" t="s">
        <v>7770</v>
      </c>
      <c r="D11994" s="270" t="s">
        <v>1734</v>
      </c>
      <c r="E11994" s="277" t="s">
        <v>1746</v>
      </c>
      <c r="F11994" s="279" t="s">
        <v>882</v>
      </c>
    </row>
    <row r="11995" spans="1:6" x14ac:dyDescent="0.3">
      <c r="A11995" s="264" t="str">
        <f t="shared" si="187"/>
        <v>BunnlevelNC</v>
      </c>
      <c r="B11995" s="269">
        <v>28323</v>
      </c>
      <c r="C11995" s="270" t="s">
        <v>7771</v>
      </c>
      <c r="D11995" s="270" t="s">
        <v>1734</v>
      </c>
      <c r="E11995" s="277" t="s">
        <v>1742</v>
      </c>
      <c r="F11995" s="279" t="s">
        <v>882</v>
      </c>
    </row>
    <row r="11996" spans="1:6" x14ac:dyDescent="0.3">
      <c r="A11996" s="264" t="str">
        <f t="shared" si="187"/>
        <v>LowellNC</v>
      </c>
      <c r="B11996" s="269">
        <v>28098</v>
      </c>
      <c r="C11996" s="270" t="s">
        <v>1763</v>
      </c>
      <c r="D11996" s="270" t="s">
        <v>1734</v>
      </c>
      <c r="E11996" s="277" t="s">
        <v>1739</v>
      </c>
      <c r="F11996" s="279" t="s">
        <v>882</v>
      </c>
    </row>
    <row r="11997" spans="1:6" x14ac:dyDescent="0.3">
      <c r="A11997" s="264" t="str">
        <f t="shared" si="187"/>
        <v>Nags HeadNC</v>
      </c>
      <c r="B11997" s="269">
        <v>27959</v>
      </c>
      <c r="C11997" s="270" t="s">
        <v>7772</v>
      </c>
      <c r="D11997" s="270" t="s">
        <v>1734</v>
      </c>
      <c r="E11997" s="277" t="s">
        <v>1751</v>
      </c>
      <c r="F11997" s="279" t="s">
        <v>882</v>
      </c>
    </row>
    <row r="11998" spans="1:6" x14ac:dyDescent="0.3">
      <c r="A11998" s="264" t="str">
        <f t="shared" si="187"/>
        <v>KittrellNC</v>
      </c>
      <c r="B11998" s="269">
        <v>27544</v>
      </c>
      <c r="C11998" s="270" t="s">
        <v>7773</v>
      </c>
      <c r="D11998" s="270" t="s">
        <v>1734</v>
      </c>
      <c r="E11998" s="277" t="s">
        <v>1749</v>
      </c>
      <c r="F11998" s="279" t="s">
        <v>882</v>
      </c>
    </row>
    <row r="11999" spans="1:6" x14ac:dyDescent="0.3">
      <c r="A11999" s="264" t="str">
        <f t="shared" si="187"/>
        <v>ButnerNC</v>
      </c>
      <c r="B11999" s="269">
        <v>27509</v>
      </c>
      <c r="C11999" s="270" t="s">
        <v>7774</v>
      </c>
      <c r="D11999" s="270" t="s">
        <v>1734</v>
      </c>
      <c r="E11999" s="277" t="s">
        <v>1046</v>
      </c>
      <c r="F11999" s="279" t="s">
        <v>882</v>
      </c>
    </row>
    <row r="12000" spans="1:6" x14ac:dyDescent="0.3">
      <c r="A12000" s="264" t="str">
        <f t="shared" si="187"/>
        <v>GermantonNC</v>
      </c>
      <c r="B12000" s="269">
        <v>27019</v>
      </c>
      <c r="C12000" s="270" t="s">
        <v>7775</v>
      </c>
      <c r="D12000" s="270" t="s">
        <v>1734</v>
      </c>
      <c r="E12000" s="277" t="s">
        <v>1779</v>
      </c>
      <c r="F12000" s="279" t="s">
        <v>882</v>
      </c>
    </row>
    <row r="12001" spans="1:6" x14ac:dyDescent="0.3">
      <c r="A12001" s="264" t="str">
        <f t="shared" si="187"/>
        <v>RuffinNC</v>
      </c>
      <c r="B12001" s="269">
        <v>27326</v>
      </c>
      <c r="C12001" s="270" t="s">
        <v>7776</v>
      </c>
      <c r="D12001" s="270" t="s">
        <v>1734</v>
      </c>
      <c r="E12001" s="277" t="s">
        <v>1748</v>
      </c>
      <c r="F12001" s="279" t="s">
        <v>882</v>
      </c>
    </row>
    <row r="12002" spans="1:6" x14ac:dyDescent="0.3">
      <c r="A12002" s="264" t="str">
        <f t="shared" si="187"/>
        <v>EllerbeNC</v>
      </c>
      <c r="B12002" s="269">
        <v>28338</v>
      </c>
      <c r="C12002" s="270" t="s">
        <v>7777</v>
      </c>
      <c r="D12002" s="270" t="s">
        <v>1734</v>
      </c>
      <c r="E12002" s="277" t="s">
        <v>1767</v>
      </c>
      <c r="F12002" s="279" t="s">
        <v>882</v>
      </c>
    </row>
    <row r="12003" spans="1:6" x14ac:dyDescent="0.3">
      <c r="A12003" s="264" t="str">
        <f t="shared" si="187"/>
        <v>OrientalNC</v>
      </c>
      <c r="B12003" s="269">
        <v>28571</v>
      </c>
      <c r="C12003" s="270" t="s">
        <v>7778</v>
      </c>
      <c r="D12003" s="270" t="s">
        <v>1734</v>
      </c>
      <c r="E12003" s="277" t="s">
        <v>1758</v>
      </c>
      <c r="F12003" s="279" t="s">
        <v>882</v>
      </c>
    </row>
    <row r="12004" spans="1:6" x14ac:dyDescent="0.3">
      <c r="A12004" s="264" t="str">
        <f t="shared" si="187"/>
        <v>TobaccovilleNC</v>
      </c>
      <c r="B12004" s="269">
        <v>27050</v>
      </c>
      <c r="C12004" s="270" t="s">
        <v>7779</v>
      </c>
      <c r="D12004" s="270" t="s">
        <v>1734</v>
      </c>
      <c r="E12004" s="277" t="s">
        <v>1779</v>
      </c>
      <c r="F12004" s="279" t="s">
        <v>882</v>
      </c>
    </row>
    <row r="12005" spans="1:6" x14ac:dyDescent="0.3">
      <c r="A12005" s="264" t="str">
        <f t="shared" si="187"/>
        <v>TrentonNC</v>
      </c>
      <c r="B12005" s="269">
        <v>28585</v>
      </c>
      <c r="C12005" s="270" t="s">
        <v>1838</v>
      </c>
      <c r="D12005" s="270" t="s">
        <v>1734</v>
      </c>
      <c r="E12005" s="277" t="s">
        <v>1758</v>
      </c>
      <c r="F12005" s="279" t="s">
        <v>882</v>
      </c>
    </row>
    <row r="12006" spans="1:6" x14ac:dyDescent="0.3">
      <c r="A12006" s="264" t="str">
        <f t="shared" si="187"/>
        <v>Moravian FallsNC</v>
      </c>
      <c r="B12006" s="269">
        <v>28654</v>
      </c>
      <c r="C12006" s="270" t="s">
        <v>7780</v>
      </c>
      <c r="D12006" s="270" t="s">
        <v>1734</v>
      </c>
      <c r="E12006" s="277" t="s">
        <v>1760</v>
      </c>
      <c r="F12006" s="279" t="s">
        <v>882</v>
      </c>
    </row>
    <row r="12007" spans="1:6" x14ac:dyDescent="0.3">
      <c r="A12007" s="264" t="str">
        <f t="shared" si="187"/>
        <v>Hurdle MillsNC</v>
      </c>
      <c r="B12007" s="269">
        <v>27541</v>
      </c>
      <c r="C12007" s="270" t="s">
        <v>7781</v>
      </c>
      <c r="D12007" s="270" t="s">
        <v>1734</v>
      </c>
      <c r="E12007" s="277" t="s">
        <v>1744</v>
      </c>
      <c r="F12007" s="279" t="s">
        <v>882</v>
      </c>
    </row>
    <row r="12008" spans="1:6" x14ac:dyDescent="0.3">
      <c r="A12008" s="264" t="str">
        <f t="shared" si="187"/>
        <v>AshNC</v>
      </c>
      <c r="B12008" s="269">
        <v>28420</v>
      </c>
      <c r="C12008" s="270" t="s">
        <v>7782</v>
      </c>
      <c r="D12008" s="270" t="s">
        <v>1734</v>
      </c>
      <c r="E12008" s="277" t="s">
        <v>1756</v>
      </c>
      <c r="F12008" s="279" t="s">
        <v>882</v>
      </c>
    </row>
    <row r="12009" spans="1:6" x14ac:dyDescent="0.3">
      <c r="A12009" s="264" t="str">
        <f t="shared" si="187"/>
        <v>HaysNC</v>
      </c>
      <c r="B12009" s="269">
        <v>28635</v>
      </c>
      <c r="C12009" s="270" t="s">
        <v>1421</v>
      </c>
      <c r="D12009" s="270" t="s">
        <v>1734</v>
      </c>
      <c r="E12009" s="277" t="s">
        <v>1760</v>
      </c>
      <c r="F12009" s="279" t="s">
        <v>882</v>
      </c>
    </row>
    <row r="12010" spans="1:6" x14ac:dyDescent="0.3">
      <c r="A12010" s="264" t="str">
        <f t="shared" si="187"/>
        <v>State RoadNC</v>
      </c>
      <c r="B12010" s="269">
        <v>28676</v>
      </c>
      <c r="C12010" s="270" t="s">
        <v>7783</v>
      </c>
      <c r="D12010" s="270" t="s">
        <v>1734</v>
      </c>
      <c r="E12010" s="277" t="s">
        <v>1755</v>
      </c>
      <c r="F12010" s="279" t="s">
        <v>882</v>
      </c>
    </row>
    <row r="12011" spans="1:6" x14ac:dyDescent="0.3">
      <c r="A12011" s="264" t="str">
        <f t="shared" si="187"/>
        <v>LandisNC</v>
      </c>
      <c r="B12011" s="269">
        <v>28088</v>
      </c>
      <c r="C12011" s="270" t="s">
        <v>7784</v>
      </c>
      <c r="D12011" s="270" t="s">
        <v>1734</v>
      </c>
      <c r="E12011" s="277" t="s">
        <v>1739</v>
      </c>
      <c r="F12011" s="279" t="s">
        <v>882</v>
      </c>
    </row>
    <row r="12012" spans="1:6" x14ac:dyDescent="0.3">
      <c r="A12012" s="264" t="str">
        <f t="shared" si="187"/>
        <v>East Flat RockNC</v>
      </c>
      <c r="B12012" s="269">
        <v>28726</v>
      </c>
      <c r="C12012" s="270" t="s">
        <v>7785</v>
      </c>
      <c r="D12012" s="270" t="s">
        <v>1734</v>
      </c>
      <c r="E12012" s="277" t="s">
        <v>1736</v>
      </c>
      <c r="F12012" s="279" t="s">
        <v>882</v>
      </c>
    </row>
    <row r="12013" spans="1:6" x14ac:dyDescent="0.3">
      <c r="A12013" s="264" t="str">
        <f t="shared" si="187"/>
        <v>Lake ToxawayNC</v>
      </c>
      <c r="B12013" s="269">
        <v>28747</v>
      </c>
      <c r="C12013" s="270" t="s">
        <v>7786</v>
      </c>
      <c r="D12013" s="270" t="s">
        <v>1734</v>
      </c>
      <c r="E12013" s="277" t="s">
        <v>1738</v>
      </c>
      <c r="F12013" s="279" t="s">
        <v>882</v>
      </c>
    </row>
    <row r="12014" spans="1:6" x14ac:dyDescent="0.3">
      <c r="A12014" s="264" t="str">
        <f t="shared" si="187"/>
        <v>CramertonNC</v>
      </c>
      <c r="B12014" s="269">
        <v>28032</v>
      </c>
      <c r="C12014" s="270" t="s">
        <v>7787</v>
      </c>
      <c r="D12014" s="270" t="s">
        <v>1734</v>
      </c>
      <c r="E12014" s="277" t="s">
        <v>1739</v>
      </c>
      <c r="F12014" s="279" t="s">
        <v>882</v>
      </c>
    </row>
    <row r="12015" spans="1:6" x14ac:dyDescent="0.3">
      <c r="A12015" s="264" t="str">
        <f t="shared" si="187"/>
        <v>StemNC</v>
      </c>
      <c r="B12015" s="269">
        <v>27581</v>
      </c>
      <c r="C12015" s="270" t="s">
        <v>7788</v>
      </c>
      <c r="D12015" s="270" t="s">
        <v>1734</v>
      </c>
      <c r="E12015" s="277" t="s">
        <v>1046</v>
      </c>
      <c r="F12015" s="279" t="s">
        <v>882</v>
      </c>
    </row>
    <row r="12016" spans="1:6" x14ac:dyDescent="0.3">
      <c r="A12016" s="264" t="str">
        <f t="shared" si="187"/>
        <v>GatesNC</v>
      </c>
      <c r="B12016" s="269">
        <v>27937</v>
      </c>
      <c r="C12016" s="270" t="s">
        <v>7789</v>
      </c>
      <c r="D12016" s="270" t="s">
        <v>1734</v>
      </c>
      <c r="E12016" s="277" t="s">
        <v>1773</v>
      </c>
      <c r="F12016" s="279" t="s">
        <v>882</v>
      </c>
    </row>
    <row r="12017" spans="1:6" x14ac:dyDescent="0.3">
      <c r="A12017" s="264" t="str">
        <f t="shared" si="187"/>
        <v>ColumbiaNC</v>
      </c>
      <c r="B12017" s="269">
        <v>27925</v>
      </c>
      <c r="C12017" s="270" t="s">
        <v>1487</v>
      </c>
      <c r="D12017" s="270" t="s">
        <v>1734</v>
      </c>
      <c r="E12017" s="277" t="s">
        <v>1751</v>
      </c>
      <c r="F12017" s="279" t="s">
        <v>882</v>
      </c>
    </row>
    <row r="12018" spans="1:6" x14ac:dyDescent="0.3">
      <c r="A12018" s="264" t="str">
        <f t="shared" si="187"/>
        <v>BahamaNC</v>
      </c>
      <c r="B12018" s="269">
        <v>27503</v>
      </c>
      <c r="C12018" s="270" t="s">
        <v>7790</v>
      </c>
      <c r="D12018" s="270" t="s">
        <v>1734</v>
      </c>
      <c r="E12018" s="277" t="s">
        <v>1744</v>
      </c>
      <c r="F12018" s="279" t="s">
        <v>882</v>
      </c>
    </row>
    <row r="12019" spans="1:6" x14ac:dyDescent="0.3">
      <c r="A12019" s="264" t="str">
        <f t="shared" si="187"/>
        <v>Bear CreekNC</v>
      </c>
      <c r="B12019" s="269">
        <v>27207</v>
      </c>
      <c r="C12019" s="270" t="s">
        <v>7791</v>
      </c>
      <c r="D12019" s="270" t="s">
        <v>1734</v>
      </c>
      <c r="E12019" s="277" t="s">
        <v>1744</v>
      </c>
      <c r="F12019" s="279" t="s">
        <v>882</v>
      </c>
    </row>
    <row r="12020" spans="1:6" x14ac:dyDescent="0.3">
      <c r="A12020" s="264" t="str">
        <f t="shared" si="187"/>
        <v>GastonNC</v>
      </c>
      <c r="B12020" s="269">
        <v>27832</v>
      </c>
      <c r="C12020" s="270" t="s">
        <v>5391</v>
      </c>
      <c r="D12020" s="270" t="s">
        <v>1734</v>
      </c>
      <c r="E12020" s="277" t="s">
        <v>1765</v>
      </c>
      <c r="F12020" s="279" t="s">
        <v>882</v>
      </c>
    </row>
    <row r="12021" spans="1:6" x14ac:dyDescent="0.3">
      <c r="A12021" s="264" t="str">
        <f t="shared" si="187"/>
        <v>South MillsNC</v>
      </c>
      <c r="B12021" s="269">
        <v>27976</v>
      </c>
      <c r="C12021" s="270" t="s">
        <v>7792</v>
      </c>
      <c r="D12021" s="270" t="s">
        <v>1734</v>
      </c>
      <c r="E12021" s="277" t="s">
        <v>1745</v>
      </c>
      <c r="F12021" s="279" t="s">
        <v>882</v>
      </c>
    </row>
    <row r="12022" spans="1:6" x14ac:dyDescent="0.3">
      <c r="A12022" s="264" t="str">
        <f t="shared" si="187"/>
        <v>ClimaxNC</v>
      </c>
      <c r="B12022" s="269">
        <v>27233</v>
      </c>
      <c r="C12022" s="270" t="s">
        <v>4160</v>
      </c>
      <c r="D12022" s="270" t="s">
        <v>1734</v>
      </c>
      <c r="E12022" s="277" t="s">
        <v>1748</v>
      </c>
      <c r="F12022" s="279" t="s">
        <v>882</v>
      </c>
    </row>
    <row r="12023" spans="1:6" x14ac:dyDescent="0.3">
      <c r="A12023" s="264" t="str">
        <f t="shared" si="187"/>
        <v>ZirconiaNC</v>
      </c>
      <c r="B12023" s="269">
        <v>28790</v>
      </c>
      <c r="C12023" s="270" t="s">
        <v>7793</v>
      </c>
      <c r="D12023" s="270" t="s">
        <v>1734</v>
      </c>
      <c r="E12023" s="277" t="s">
        <v>1736</v>
      </c>
      <c r="F12023" s="279" t="s">
        <v>882</v>
      </c>
    </row>
    <row r="12024" spans="1:6" x14ac:dyDescent="0.3">
      <c r="A12024" s="264" t="str">
        <f t="shared" si="187"/>
        <v>Horse ShoeNC</v>
      </c>
      <c r="B12024" s="269">
        <v>28742</v>
      </c>
      <c r="C12024" s="270" t="s">
        <v>7794</v>
      </c>
      <c r="D12024" s="270" t="s">
        <v>1734</v>
      </c>
      <c r="E12024" s="277" t="s">
        <v>1736</v>
      </c>
      <c r="F12024" s="279" t="s">
        <v>882</v>
      </c>
    </row>
    <row r="12025" spans="1:6" x14ac:dyDescent="0.3">
      <c r="A12025" s="264" t="str">
        <f t="shared" si="187"/>
        <v>StantonsburgNC</v>
      </c>
      <c r="B12025" s="269">
        <v>27883</v>
      </c>
      <c r="C12025" s="270" t="s">
        <v>7795</v>
      </c>
      <c r="D12025" s="270" t="s">
        <v>1734</v>
      </c>
      <c r="E12025" s="277" t="s">
        <v>1777</v>
      </c>
      <c r="F12025" s="279" t="s">
        <v>882</v>
      </c>
    </row>
    <row r="12026" spans="1:6" x14ac:dyDescent="0.3">
      <c r="A12026" s="264" t="str">
        <f t="shared" si="187"/>
        <v>SpencerNC</v>
      </c>
      <c r="B12026" s="269">
        <v>28159</v>
      </c>
      <c r="C12026" s="270" t="s">
        <v>1256</v>
      </c>
      <c r="D12026" s="270" t="s">
        <v>1734</v>
      </c>
      <c r="E12026" s="277" t="s">
        <v>1739</v>
      </c>
      <c r="F12026" s="279" t="s">
        <v>882</v>
      </c>
    </row>
    <row r="12027" spans="1:6" x14ac:dyDescent="0.3">
      <c r="A12027" s="264" t="str">
        <f t="shared" si="187"/>
        <v>Mount AiryNC</v>
      </c>
      <c r="B12027" s="269">
        <v>27053</v>
      </c>
      <c r="C12027" s="270" t="s">
        <v>1755</v>
      </c>
      <c r="D12027" s="270" t="s">
        <v>1734</v>
      </c>
      <c r="E12027" s="277" t="s">
        <v>1755</v>
      </c>
      <c r="F12027" s="279" t="s">
        <v>882</v>
      </c>
    </row>
    <row r="12028" spans="1:6" x14ac:dyDescent="0.3">
      <c r="A12028" s="264" t="str">
        <f t="shared" si="187"/>
        <v>JulianNC</v>
      </c>
      <c r="B12028" s="269">
        <v>27283</v>
      </c>
      <c r="C12028" s="270" t="s">
        <v>2972</v>
      </c>
      <c r="D12028" s="270" t="s">
        <v>1734</v>
      </c>
      <c r="E12028" s="277" t="s">
        <v>1748</v>
      </c>
      <c r="F12028" s="279" t="s">
        <v>882</v>
      </c>
    </row>
    <row r="12029" spans="1:6" x14ac:dyDescent="0.3">
      <c r="A12029" s="264" t="str">
        <f t="shared" si="187"/>
        <v>Maple HillNC</v>
      </c>
      <c r="B12029" s="269">
        <v>28454</v>
      </c>
      <c r="C12029" s="270" t="s">
        <v>5621</v>
      </c>
      <c r="D12029" s="270" t="s">
        <v>1734</v>
      </c>
      <c r="E12029" s="277" t="s">
        <v>1034</v>
      </c>
      <c r="F12029" s="279" t="s">
        <v>882</v>
      </c>
    </row>
    <row r="12030" spans="1:6" x14ac:dyDescent="0.3">
      <c r="A12030" s="264" t="str">
        <f t="shared" si="187"/>
        <v>SimsNC</v>
      </c>
      <c r="B12030" s="269">
        <v>27880</v>
      </c>
      <c r="C12030" s="270" t="s">
        <v>7796</v>
      </c>
      <c r="D12030" s="270" t="s">
        <v>1734</v>
      </c>
      <c r="E12030" s="277" t="s">
        <v>1777</v>
      </c>
      <c r="F12030" s="279" t="s">
        <v>882</v>
      </c>
    </row>
    <row r="12031" spans="1:6" x14ac:dyDescent="0.3">
      <c r="A12031" s="264" t="str">
        <f t="shared" si="187"/>
        <v>Deep RunNC</v>
      </c>
      <c r="B12031" s="269">
        <v>28525</v>
      </c>
      <c r="C12031" s="270" t="s">
        <v>7797</v>
      </c>
      <c r="D12031" s="270" t="s">
        <v>1734</v>
      </c>
      <c r="E12031" s="277" t="s">
        <v>1485</v>
      </c>
      <c r="F12031" s="279" t="s">
        <v>882</v>
      </c>
    </row>
    <row r="12032" spans="1:6" x14ac:dyDescent="0.3">
      <c r="A12032" s="264" t="str">
        <f t="shared" si="187"/>
        <v>Gold HillNC</v>
      </c>
      <c r="B12032" s="269">
        <v>28071</v>
      </c>
      <c r="C12032" s="270" t="s">
        <v>7798</v>
      </c>
      <c r="D12032" s="270" t="s">
        <v>1734</v>
      </c>
      <c r="E12032" s="277" t="s">
        <v>1739</v>
      </c>
      <c r="F12032" s="279" t="s">
        <v>882</v>
      </c>
    </row>
    <row r="12033" spans="1:6" x14ac:dyDescent="0.3">
      <c r="A12033" s="264" t="str">
        <f t="shared" si="187"/>
        <v>RichfieldNC</v>
      </c>
      <c r="B12033" s="269">
        <v>28137</v>
      </c>
      <c r="C12033" s="270" t="s">
        <v>4610</v>
      </c>
      <c r="D12033" s="270" t="s">
        <v>1734</v>
      </c>
      <c r="E12033" s="277" t="s">
        <v>1735</v>
      </c>
      <c r="F12033" s="279" t="s">
        <v>882</v>
      </c>
    </row>
    <row r="12034" spans="1:6" x14ac:dyDescent="0.3">
      <c r="A12034" s="264" t="str">
        <f t="shared" si="187"/>
        <v>HalifaxNC</v>
      </c>
      <c r="B12034" s="269">
        <v>27839</v>
      </c>
      <c r="C12034" s="270" t="s">
        <v>6160</v>
      </c>
      <c r="D12034" s="270" t="s">
        <v>1734</v>
      </c>
      <c r="E12034" s="277" t="s">
        <v>1765</v>
      </c>
      <c r="F12034" s="279" t="s">
        <v>882</v>
      </c>
    </row>
    <row r="12035" spans="1:6" x14ac:dyDescent="0.3">
      <c r="A12035" s="264" t="str">
        <f t="shared" si="187"/>
        <v>Roaring RiverNC</v>
      </c>
      <c r="B12035" s="269">
        <v>28669</v>
      </c>
      <c r="C12035" s="270" t="s">
        <v>7799</v>
      </c>
      <c r="D12035" s="270" t="s">
        <v>1734</v>
      </c>
      <c r="E12035" s="277" t="s">
        <v>1760</v>
      </c>
      <c r="F12035" s="279" t="s">
        <v>882</v>
      </c>
    </row>
    <row r="12036" spans="1:6" x14ac:dyDescent="0.3">
      <c r="A12036" s="264" t="str">
        <f t="shared" ref="A12036:A12099" si="188">CONCATENATE(C12036,D12036)</f>
        <v>HollisterNC</v>
      </c>
      <c r="B12036" s="269">
        <v>27844</v>
      </c>
      <c r="C12036" s="270" t="s">
        <v>2598</v>
      </c>
      <c r="D12036" s="270" t="s">
        <v>1734</v>
      </c>
      <c r="E12036" s="277" t="s">
        <v>1765</v>
      </c>
      <c r="F12036" s="279" t="s">
        <v>882</v>
      </c>
    </row>
    <row r="12037" spans="1:6" x14ac:dyDescent="0.3">
      <c r="A12037" s="264" t="str">
        <f t="shared" si="188"/>
        <v>GarysburgNC</v>
      </c>
      <c r="B12037" s="269">
        <v>27831</v>
      </c>
      <c r="C12037" s="270" t="s">
        <v>7800</v>
      </c>
      <c r="D12037" s="270" t="s">
        <v>1734</v>
      </c>
      <c r="E12037" s="277" t="s">
        <v>1765</v>
      </c>
      <c r="F12037" s="279" t="s">
        <v>882</v>
      </c>
    </row>
    <row r="12038" spans="1:6" x14ac:dyDescent="0.3">
      <c r="A12038" s="264" t="str">
        <f t="shared" si="188"/>
        <v>CrouseNC</v>
      </c>
      <c r="B12038" s="269">
        <v>28033</v>
      </c>
      <c r="C12038" s="270" t="s">
        <v>7801</v>
      </c>
      <c r="D12038" s="270" t="s">
        <v>1734</v>
      </c>
      <c r="E12038" s="277" t="s">
        <v>1739</v>
      </c>
      <c r="F12038" s="279" t="s">
        <v>882</v>
      </c>
    </row>
    <row r="12039" spans="1:6" x14ac:dyDescent="0.3">
      <c r="A12039" s="264" t="str">
        <f t="shared" si="188"/>
        <v>GrandyNC</v>
      </c>
      <c r="B12039" s="269">
        <v>27939</v>
      </c>
      <c r="C12039" s="270" t="s">
        <v>7802</v>
      </c>
      <c r="D12039" s="270" t="s">
        <v>1734</v>
      </c>
      <c r="E12039" s="277" t="s">
        <v>1773</v>
      </c>
      <c r="F12039" s="279" t="s">
        <v>882</v>
      </c>
    </row>
    <row r="12040" spans="1:6" x14ac:dyDescent="0.3">
      <c r="A12040" s="264" t="str">
        <f t="shared" si="188"/>
        <v>HenricoNC</v>
      </c>
      <c r="B12040" s="269">
        <v>27842</v>
      </c>
      <c r="C12040" s="270" t="s">
        <v>7803</v>
      </c>
      <c r="D12040" s="270" t="s">
        <v>1734</v>
      </c>
      <c r="E12040" s="277" t="s">
        <v>1765</v>
      </c>
      <c r="F12040" s="279" t="s">
        <v>882</v>
      </c>
    </row>
    <row r="12041" spans="1:6" x14ac:dyDescent="0.3">
      <c r="A12041" s="264" t="str">
        <f t="shared" si="188"/>
        <v>WagramNC</v>
      </c>
      <c r="B12041" s="269">
        <v>28396</v>
      </c>
      <c r="C12041" s="270" t="s">
        <v>7804</v>
      </c>
      <c r="D12041" s="270" t="s">
        <v>1734</v>
      </c>
      <c r="E12041" s="277" t="s">
        <v>1752</v>
      </c>
      <c r="F12041" s="279" t="s">
        <v>882</v>
      </c>
    </row>
    <row r="12042" spans="1:6" x14ac:dyDescent="0.3">
      <c r="A12042" s="264" t="str">
        <f t="shared" si="188"/>
        <v>FoxfireNC</v>
      </c>
      <c r="B12042" s="269">
        <v>27281</v>
      </c>
      <c r="C12042" s="270" t="s">
        <v>7805</v>
      </c>
      <c r="D12042" s="270" t="s">
        <v>1734</v>
      </c>
      <c r="E12042" s="277" t="s">
        <v>1762</v>
      </c>
      <c r="F12042" s="279" t="s">
        <v>882</v>
      </c>
    </row>
    <row r="12043" spans="1:6" x14ac:dyDescent="0.3">
      <c r="A12043" s="264" t="str">
        <f t="shared" si="188"/>
        <v>Deep GapNC</v>
      </c>
      <c r="B12043" s="269">
        <v>28618</v>
      </c>
      <c r="C12043" s="270" t="s">
        <v>7806</v>
      </c>
      <c r="D12043" s="270" t="s">
        <v>1734</v>
      </c>
      <c r="E12043" s="277" t="s">
        <v>1220</v>
      </c>
      <c r="F12043" s="279" t="s">
        <v>882</v>
      </c>
    </row>
    <row r="12044" spans="1:6" x14ac:dyDescent="0.3">
      <c r="A12044" s="264" t="str">
        <f t="shared" si="188"/>
        <v>BathNC</v>
      </c>
      <c r="B12044" s="269">
        <v>27808</v>
      </c>
      <c r="C12044" s="270" t="s">
        <v>6504</v>
      </c>
      <c r="D12044" s="270" t="s">
        <v>1734</v>
      </c>
      <c r="E12044" s="277" t="s">
        <v>1404</v>
      </c>
      <c r="F12044" s="279" t="s">
        <v>882</v>
      </c>
    </row>
    <row r="12045" spans="1:6" x14ac:dyDescent="0.3">
      <c r="A12045" s="264" t="str">
        <f t="shared" si="188"/>
        <v>SapphireNC</v>
      </c>
      <c r="B12045" s="269">
        <v>28774</v>
      </c>
      <c r="C12045" s="270" t="s">
        <v>7807</v>
      </c>
      <c r="D12045" s="270" t="s">
        <v>1734</v>
      </c>
      <c r="E12045" s="277" t="s">
        <v>1740</v>
      </c>
      <c r="F12045" s="279" t="s">
        <v>882</v>
      </c>
    </row>
    <row r="12046" spans="1:6" x14ac:dyDescent="0.3">
      <c r="A12046" s="264" t="str">
        <f t="shared" si="188"/>
        <v>Belews CreekNC</v>
      </c>
      <c r="B12046" s="269">
        <v>27009</v>
      </c>
      <c r="C12046" s="270" t="s">
        <v>7808</v>
      </c>
      <c r="D12046" s="270" t="s">
        <v>1734</v>
      </c>
      <c r="E12046" s="277" t="s">
        <v>1779</v>
      </c>
      <c r="F12046" s="279" t="s">
        <v>882</v>
      </c>
    </row>
    <row r="12047" spans="1:6" x14ac:dyDescent="0.3">
      <c r="A12047" s="264" t="str">
        <f t="shared" si="188"/>
        <v>Cove CityNC</v>
      </c>
      <c r="B12047" s="269">
        <v>28523</v>
      </c>
      <c r="C12047" s="270" t="s">
        <v>7809</v>
      </c>
      <c r="D12047" s="270" t="s">
        <v>1734</v>
      </c>
      <c r="E12047" s="277" t="s">
        <v>1758</v>
      </c>
      <c r="F12047" s="279" t="s">
        <v>882</v>
      </c>
    </row>
    <row r="12048" spans="1:6" x14ac:dyDescent="0.3">
      <c r="A12048" s="264" t="str">
        <f t="shared" si="188"/>
        <v>PurlearNC</v>
      </c>
      <c r="B12048" s="269">
        <v>28665</v>
      </c>
      <c r="C12048" s="270" t="s">
        <v>7810</v>
      </c>
      <c r="D12048" s="270" t="s">
        <v>1734</v>
      </c>
      <c r="E12048" s="277" t="s">
        <v>1760</v>
      </c>
      <c r="F12048" s="279" t="s">
        <v>882</v>
      </c>
    </row>
    <row r="12049" spans="1:6" x14ac:dyDescent="0.3">
      <c r="A12049" s="264" t="str">
        <f t="shared" si="188"/>
        <v>MacclesfieldNC</v>
      </c>
      <c r="B12049" s="269">
        <v>27852</v>
      </c>
      <c r="C12049" s="270" t="s">
        <v>7811</v>
      </c>
      <c r="D12049" s="270" t="s">
        <v>1734</v>
      </c>
      <c r="E12049" s="277" t="s">
        <v>1769</v>
      </c>
      <c r="F12049" s="279" t="s">
        <v>882</v>
      </c>
    </row>
    <row r="12050" spans="1:6" x14ac:dyDescent="0.3">
      <c r="A12050" s="264" t="str">
        <f t="shared" si="188"/>
        <v>Kure BeachNC</v>
      </c>
      <c r="B12050" s="269">
        <v>28449</v>
      </c>
      <c r="C12050" s="270" t="s">
        <v>7812</v>
      </c>
      <c r="D12050" s="270" t="s">
        <v>1734</v>
      </c>
      <c r="E12050" s="277" t="s">
        <v>1775</v>
      </c>
      <c r="F12050" s="279" t="s">
        <v>882</v>
      </c>
    </row>
    <row r="12051" spans="1:6" x14ac:dyDescent="0.3">
      <c r="A12051" s="264" t="str">
        <f t="shared" si="188"/>
        <v>CurrieNC</v>
      </c>
      <c r="B12051" s="269">
        <v>28435</v>
      </c>
      <c r="C12051" s="270" t="s">
        <v>7813</v>
      </c>
      <c r="D12051" s="270" t="s">
        <v>1734</v>
      </c>
      <c r="E12051" s="277" t="s">
        <v>1775</v>
      </c>
      <c r="F12051" s="279" t="s">
        <v>882</v>
      </c>
    </row>
    <row r="12052" spans="1:6" x14ac:dyDescent="0.3">
      <c r="A12052" s="264" t="str">
        <f t="shared" si="188"/>
        <v>RondaNC</v>
      </c>
      <c r="B12052" s="269">
        <v>28670</v>
      </c>
      <c r="C12052" s="270" t="s">
        <v>7814</v>
      </c>
      <c r="D12052" s="270" t="s">
        <v>1734</v>
      </c>
      <c r="E12052" s="277" t="s">
        <v>1760</v>
      </c>
      <c r="F12052" s="279" t="s">
        <v>882</v>
      </c>
    </row>
    <row r="12053" spans="1:6" x14ac:dyDescent="0.3">
      <c r="A12053" s="264" t="str">
        <f t="shared" si="188"/>
        <v>ConwayNC</v>
      </c>
      <c r="B12053" s="269">
        <v>27820</v>
      </c>
      <c r="C12053" s="270" t="s">
        <v>1688</v>
      </c>
      <c r="D12053" s="270" t="s">
        <v>1734</v>
      </c>
      <c r="E12053" s="277" t="s">
        <v>1765</v>
      </c>
      <c r="F12053" s="279" t="s">
        <v>882</v>
      </c>
    </row>
    <row r="12054" spans="1:6" x14ac:dyDescent="0.3">
      <c r="A12054" s="264" t="str">
        <f t="shared" si="188"/>
        <v>WoodleafNC</v>
      </c>
      <c r="B12054" s="269">
        <v>27054</v>
      </c>
      <c r="C12054" s="270" t="s">
        <v>7815</v>
      </c>
      <c r="D12054" s="270" t="s">
        <v>1734</v>
      </c>
      <c r="E12054" s="277" t="s">
        <v>1739</v>
      </c>
      <c r="F12054" s="279" t="s">
        <v>882</v>
      </c>
    </row>
    <row r="12055" spans="1:6" x14ac:dyDescent="0.3">
      <c r="A12055" s="264" t="str">
        <f t="shared" si="188"/>
        <v>CastaliaNC</v>
      </c>
      <c r="B12055" s="269">
        <v>27816</v>
      </c>
      <c r="C12055" s="270" t="s">
        <v>7816</v>
      </c>
      <c r="D12055" s="270" t="s">
        <v>1734</v>
      </c>
      <c r="E12055" s="277" t="s">
        <v>1769</v>
      </c>
      <c r="F12055" s="279" t="s">
        <v>882</v>
      </c>
    </row>
    <row r="12056" spans="1:6" x14ac:dyDescent="0.3">
      <c r="A12056" s="264" t="str">
        <f t="shared" si="188"/>
        <v>Union MillsNC</v>
      </c>
      <c r="B12056" s="269">
        <v>28167</v>
      </c>
      <c r="C12056" s="270" t="s">
        <v>7817</v>
      </c>
      <c r="D12056" s="270" t="s">
        <v>1734</v>
      </c>
      <c r="E12056" s="277" t="s">
        <v>1746</v>
      </c>
      <c r="F12056" s="279" t="s">
        <v>882</v>
      </c>
    </row>
    <row r="12057" spans="1:6" x14ac:dyDescent="0.3">
      <c r="A12057" s="264" t="str">
        <f t="shared" si="188"/>
        <v>Lumber BridgeNC</v>
      </c>
      <c r="B12057" s="269">
        <v>28357</v>
      </c>
      <c r="C12057" s="270" t="s">
        <v>7818</v>
      </c>
      <c r="D12057" s="270" t="s">
        <v>1734</v>
      </c>
      <c r="E12057" s="277" t="s">
        <v>1690</v>
      </c>
      <c r="F12057" s="279" t="s">
        <v>882</v>
      </c>
    </row>
    <row r="12058" spans="1:6" x14ac:dyDescent="0.3">
      <c r="A12058" s="264" t="str">
        <f t="shared" si="188"/>
        <v>WadeNC</v>
      </c>
      <c r="B12058" s="269">
        <v>28395</v>
      </c>
      <c r="C12058" s="270" t="s">
        <v>7819</v>
      </c>
      <c r="D12058" s="270" t="s">
        <v>1734</v>
      </c>
      <c r="E12058" s="277" t="s">
        <v>1690</v>
      </c>
      <c r="F12058" s="279" t="s">
        <v>882</v>
      </c>
    </row>
    <row r="12059" spans="1:6" x14ac:dyDescent="0.3">
      <c r="A12059" s="264" t="str">
        <f t="shared" si="188"/>
        <v>New HillNC</v>
      </c>
      <c r="B12059" s="269">
        <v>27562</v>
      </c>
      <c r="C12059" s="270" t="s">
        <v>7820</v>
      </c>
      <c r="D12059" s="270" t="s">
        <v>1734</v>
      </c>
      <c r="E12059" s="277" t="s">
        <v>1764</v>
      </c>
      <c r="F12059" s="279" t="s">
        <v>882</v>
      </c>
    </row>
    <row r="12060" spans="1:6" x14ac:dyDescent="0.3">
      <c r="A12060" s="264" t="str">
        <f t="shared" si="188"/>
        <v>PinebluffNC</v>
      </c>
      <c r="B12060" s="269">
        <v>28373</v>
      </c>
      <c r="C12060" s="270" t="s">
        <v>7821</v>
      </c>
      <c r="D12060" s="270" t="s">
        <v>1734</v>
      </c>
      <c r="E12060" s="277" t="s">
        <v>1762</v>
      </c>
      <c r="F12060" s="279" t="s">
        <v>882</v>
      </c>
    </row>
    <row r="12061" spans="1:6" x14ac:dyDescent="0.3">
      <c r="A12061" s="264" t="str">
        <f t="shared" si="188"/>
        <v>LowgapNC</v>
      </c>
      <c r="B12061" s="269">
        <v>27024</v>
      </c>
      <c r="C12061" s="270" t="s">
        <v>7822</v>
      </c>
      <c r="D12061" s="270" t="s">
        <v>1734</v>
      </c>
      <c r="E12061" s="277" t="s">
        <v>1755</v>
      </c>
      <c r="F12061" s="279" t="s">
        <v>882</v>
      </c>
    </row>
    <row r="12062" spans="1:6" x14ac:dyDescent="0.3">
      <c r="A12062" s="264" t="str">
        <f t="shared" si="188"/>
        <v>Mount UllaNC</v>
      </c>
      <c r="B12062" s="269">
        <v>28125</v>
      </c>
      <c r="C12062" s="270" t="s">
        <v>7823</v>
      </c>
      <c r="D12062" s="270" t="s">
        <v>1734</v>
      </c>
      <c r="E12062" s="277" t="s">
        <v>1739</v>
      </c>
      <c r="F12062" s="279" t="s">
        <v>882</v>
      </c>
    </row>
    <row r="12063" spans="1:6" x14ac:dyDescent="0.3">
      <c r="A12063" s="264" t="str">
        <f t="shared" si="188"/>
        <v>Hot SpringsNC</v>
      </c>
      <c r="B12063" s="269">
        <v>28743</v>
      </c>
      <c r="C12063" s="270" t="s">
        <v>971</v>
      </c>
      <c r="D12063" s="270" t="s">
        <v>1734</v>
      </c>
      <c r="E12063" s="277" t="s">
        <v>1736</v>
      </c>
      <c r="F12063" s="279" t="s">
        <v>882</v>
      </c>
    </row>
    <row r="12064" spans="1:6" x14ac:dyDescent="0.3">
      <c r="A12064" s="264" t="str">
        <f t="shared" si="188"/>
        <v>MoncureNC</v>
      </c>
      <c r="B12064" s="269">
        <v>27559</v>
      </c>
      <c r="C12064" s="270" t="s">
        <v>7824</v>
      </c>
      <c r="D12064" s="270" t="s">
        <v>1734</v>
      </c>
      <c r="E12064" s="277" t="s">
        <v>1744</v>
      </c>
      <c r="F12064" s="279" t="s">
        <v>882</v>
      </c>
    </row>
    <row r="12065" spans="1:6" x14ac:dyDescent="0.3">
      <c r="A12065" s="264" t="str">
        <f t="shared" si="188"/>
        <v>StaleyNC</v>
      </c>
      <c r="B12065" s="269">
        <v>27355</v>
      </c>
      <c r="C12065" s="270" t="s">
        <v>7825</v>
      </c>
      <c r="D12065" s="270" t="s">
        <v>1734</v>
      </c>
      <c r="E12065" s="277" t="s">
        <v>1748</v>
      </c>
      <c r="F12065" s="279" t="s">
        <v>882</v>
      </c>
    </row>
    <row r="12066" spans="1:6" x14ac:dyDescent="0.3">
      <c r="A12066" s="264" t="str">
        <f t="shared" si="188"/>
        <v>DoverNC</v>
      </c>
      <c r="B12066" s="269">
        <v>28526</v>
      </c>
      <c r="C12066" s="270" t="s">
        <v>1094</v>
      </c>
      <c r="D12066" s="270" t="s">
        <v>1734</v>
      </c>
      <c r="E12066" s="277" t="s">
        <v>1758</v>
      </c>
      <c r="F12066" s="279" t="s">
        <v>882</v>
      </c>
    </row>
    <row r="12067" spans="1:6" x14ac:dyDescent="0.3">
      <c r="A12067" s="264" t="str">
        <f t="shared" si="188"/>
        <v>WeldonNC</v>
      </c>
      <c r="B12067" s="269">
        <v>27890</v>
      </c>
      <c r="C12067" s="270" t="s">
        <v>3042</v>
      </c>
      <c r="D12067" s="270" t="s">
        <v>1734</v>
      </c>
      <c r="E12067" s="277" t="s">
        <v>1765</v>
      </c>
      <c r="F12067" s="279" t="s">
        <v>882</v>
      </c>
    </row>
    <row r="12068" spans="1:6" x14ac:dyDescent="0.3">
      <c r="A12068" s="264" t="str">
        <f t="shared" si="188"/>
        <v>BarnardsvilleNC</v>
      </c>
      <c r="B12068" s="269">
        <v>28709</v>
      </c>
      <c r="C12068" s="270" t="s">
        <v>7826</v>
      </c>
      <c r="D12068" s="270" t="s">
        <v>1734</v>
      </c>
      <c r="E12068" s="277" t="s">
        <v>1736</v>
      </c>
      <c r="F12068" s="279" t="s">
        <v>882</v>
      </c>
    </row>
    <row r="12069" spans="1:6" x14ac:dyDescent="0.3">
      <c r="A12069" s="264" t="str">
        <f t="shared" si="188"/>
        <v>ZionvilleNC</v>
      </c>
      <c r="B12069" s="269">
        <v>28698</v>
      </c>
      <c r="C12069" s="270" t="s">
        <v>7827</v>
      </c>
      <c r="D12069" s="270" t="s">
        <v>1734</v>
      </c>
      <c r="E12069" s="277" t="s">
        <v>1220</v>
      </c>
      <c r="F12069" s="279" t="s">
        <v>882</v>
      </c>
    </row>
    <row r="12070" spans="1:6" x14ac:dyDescent="0.3">
      <c r="A12070" s="264" t="str">
        <f t="shared" si="188"/>
        <v>Sugar GroveNC</v>
      </c>
      <c r="B12070" s="269">
        <v>28679</v>
      </c>
      <c r="C12070" s="270" t="s">
        <v>4808</v>
      </c>
      <c r="D12070" s="270" t="s">
        <v>1734</v>
      </c>
      <c r="E12070" s="277" t="s">
        <v>1220</v>
      </c>
      <c r="F12070" s="279" t="s">
        <v>882</v>
      </c>
    </row>
    <row r="12071" spans="1:6" x14ac:dyDescent="0.3">
      <c r="A12071" s="264" t="str">
        <f t="shared" si="188"/>
        <v>BethelNC</v>
      </c>
      <c r="B12071" s="269">
        <v>27812</v>
      </c>
      <c r="C12071" s="270" t="s">
        <v>3462</v>
      </c>
      <c r="D12071" s="270" t="s">
        <v>1734</v>
      </c>
      <c r="E12071" s="277" t="s">
        <v>1706</v>
      </c>
      <c r="F12071" s="279" t="s">
        <v>882</v>
      </c>
    </row>
    <row r="12072" spans="1:6" x14ac:dyDescent="0.3">
      <c r="A12072" s="264" t="str">
        <f t="shared" si="188"/>
        <v>AuroraNC</v>
      </c>
      <c r="B12072" s="269">
        <v>27806</v>
      </c>
      <c r="C12072" s="270" t="s">
        <v>3264</v>
      </c>
      <c r="D12072" s="270" t="s">
        <v>1734</v>
      </c>
      <c r="E12072" s="277" t="s">
        <v>1404</v>
      </c>
      <c r="F12072" s="279" t="s">
        <v>882</v>
      </c>
    </row>
    <row r="12073" spans="1:6" x14ac:dyDescent="0.3">
      <c r="A12073" s="264" t="str">
        <f t="shared" si="188"/>
        <v>BayboroNC</v>
      </c>
      <c r="B12073" s="269">
        <v>28515</v>
      </c>
      <c r="C12073" s="270" t="s">
        <v>7828</v>
      </c>
      <c r="D12073" s="270" t="s">
        <v>1734</v>
      </c>
      <c r="E12073" s="277" t="s">
        <v>1758</v>
      </c>
      <c r="F12073" s="279" t="s">
        <v>882</v>
      </c>
    </row>
    <row r="12074" spans="1:6" x14ac:dyDescent="0.3">
      <c r="A12074" s="264" t="str">
        <f t="shared" si="188"/>
        <v>BoomerNC</v>
      </c>
      <c r="B12074" s="269">
        <v>28606</v>
      </c>
      <c r="C12074" s="270" t="s">
        <v>7829</v>
      </c>
      <c r="D12074" s="270" t="s">
        <v>1734</v>
      </c>
      <c r="E12074" s="277" t="s">
        <v>1760</v>
      </c>
      <c r="F12074" s="279" t="s">
        <v>882</v>
      </c>
    </row>
    <row r="12075" spans="1:6" x14ac:dyDescent="0.3">
      <c r="A12075" s="264" t="str">
        <f t="shared" si="188"/>
        <v>BrevardNC</v>
      </c>
      <c r="B12075" s="269">
        <v>28772</v>
      </c>
      <c r="C12075" s="270" t="s">
        <v>1738</v>
      </c>
      <c r="D12075" s="270" t="s">
        <v>1734</v>
      </c>
      <c r="E12075" s="277" t="s">
        <v>1738</v>
      </c>
      <c r="F12075" s="279" t="s">
        <v>882</v>
      </c>
    </row>
    <row r="12076" spans="1:6" x14ac:dyDescent="0.3">
      <c r="A12076" s="264" t="str">
        <f t="shared" si="188"/>
        <v>Rich SquareNC</v>
      </c>
      <c r="B12076" s="269">
        <v>27869</v>
      </c>
      <c r="C12076" s="270" t="s">
        <v>7830</v>
      </c>
      <c r="D12076" s="270" t="s">
        <v>1734</v>
      </c>
      <c r="E12076" s="277" t="s">
        <v>1765</v>
      </c>
      <c r="F12076" s="279" t="s">
        <v>882</v>
      </c>
    </row>
    <row r="12077" spans="1:6" x14ac:dyDescent="0.3">
      <c r="A12077" s="264" t="str">
        <f t="shared" si="188"/>
        <v>GrantsboroNC</v>
      </c>
      <c r="B12077" s="269">
        <v>28529</v>
      </c>
      <c r="C12077" s="270" t="s">
        <v>7831</v>
      </c>
      <c r="D12077" s="270" t="s">
        <v>1734</v>
      </c>
      <c r="E12077" s="277" t="s">
        <v>1758</v>
      </c>
      <c r="F12077" s="279" t="s">
        <v>882</v>
      </c>
    </row>
    <row r="12078" spans="1:6" x14ac:dyDescent="0.3">
      <c r="A12078" s="264" t="str">
        <f t="shared" si="188"/>
        <v>OrrumNC</v>
      </c>
      <c r="B12078" s="269">
        <v>28369</v>
      </c>
      <c r="C12078" s="270" t="s">
        <v>7832</v>
      </c>
      <c r="D12078" s="270" t="s">
        <v>1734</v>
      </c>
      <c r="E12078" s="277" t="s">
        <v>1753</v>
      </c>
      <c r="F12078" s="279" t="s">
        <v>882</v>
      </c>
    </row>
    <row r="12079" spans="1:6" x14ac:dyDescent="0.3">
      <c r="A12079" s="264" t="str">
        <f t="shared" si="188"/>
        <v>HertfordNC</v>
      </c>
      <c r="B12079" s="269">
        <v>27980</v>
      </c>
      <c r="C12079" s="270" t="s">
        <v>7669</v>
      </c>
      <c r="D12079" s="270" t="s">
        <v>1734</v>
      </c>
      <c r="E12079" s="277" t="s">
        <v>1745</v>
      </c>
      <c r="F12079" s="279" t="s">
        <v>882</v>
      </c>
    </row>
    <row r="12080" spans="1:6" x14ac:dyDescent="0.3">
      <c r="A12080" s="264" t="str">
        <f t="shared" si="188"/>
        <v>Blounts CreekNC</v>
      </c>
      <c r="B12080" s="269">
        <v>27814</v>
      </c>
      <c r="C12080" s="270" t="s">
        <v>7833</v>
      </c>
      <c r="D12080" s="270" t="s">
        <v>1734</v>
      </c>
      <c r="E12080" s="277" t="s">
        <v>1404</v>
      </c>
      <c r="F12080" s="279" t="s">
        <v>882</v>
      </c>
    </row>
    <row r="12081" spans="1:6" x14ac:dyDescent="0.3">
      <c r="A12081" s="264" t="str">
        <f t="shared" si="188"/>
        <v>BuxtonNC</v>
      </c>
      <c r="B12081" s="269">
        <v>27920</v>
      </c>
      <c r="C12081" s="270" t="s">
        <v>6514</v>
      </c>
      <c r="D12081" s="270" t="s">
        <v>1734</v>
      </c>
      <c r="E12081" s="277" t="s">
        <v>1751</v>
      </c>
      <c r="F12081" s="279" t="s">
        <v>882</v>
      </c>
    </row>
    <row r="12082" spans="1:6" x14ac:dyDescent="0.3">
      <c r="A12082" s="264" t="str">
        <f t="shared" si="188"/>
        <v>Sandy RidgeNC</v>
      </c>
      <c r="B12082" s="269">
        <v>27046</v>
      </c>
      <c r="C12082" s="270" t="s">
        <v>7834</v>
      </c>
      <c r="D12082" s="270" t="s">
        <v>1734</v>
      </c>
      <c r="E12082" s="277" t="s">
        <v>1779</v>
      </c>
      <c r="F12082" s="279" t="s">
        <v>882</v>
      </c>
    </row>
    <row r="12083" spans="1:6" x14ac:dyDescent="0.3">
      <c r="A12083" s="264" t="str">
        <f t="shared" si="188"/>
        <v>Minnesott BeachNC</v>
      </c>
      <c r="B12083" s="269">
        <v>28510</v>
      </c>
      <c r="C12083" s="270" t="s">
        <v>7835</v>
      </c>
      <c r="D12083" s="270" t="s">
        <v>1734</v>
      </c>
      <c r="E12083" s="277" t="s">
        <v>1758</v>
      </c>
      <c r="F12083" s="279" t="s">
        <v>882</v>
      </c>
    </row>
    <row r="12084" spans="1:6" x14ac:dyDescent="0.3">
      <c r="A12084" s="264" t="str">
        <f t="shared" si="188"/>
        <v>BunnNC</v>
      </c>
      <c r="B12084" s="269">
        <v>27508</v>
      </c>
      <c r="C12084" s="270" t="s">
        <v>7836</v>
      </c>
      <c r="D12084" s="270" t="s">
        <v>1734</v>
      </c>
      <c r="E12084" s="277" t="s">
        <v>1764</v>
      </c>
      <c r="F12084" s="279" t="s">
        <v>882</v>
      </c>
    </row>
    <row r="12085" spans="1:6" x14ac:dyDescent="0.3">
      <c r="A12085" s="264" t="str">
        <f t="shared" si="188"/>
        <v>CorollaNC</v>
      </c>
      <c r="B12085" s="269">
        <v>27927</v>
      </c>
      <c r="C12085" s="270" t="s">
        <v>7837</v>
      </c>
      <c r="D12085" s="270" t="s">
        <v>1734</v>
      </c>
      <c r="E12085" s="277" t="s">
        <v>1773</v>
      </c>
      <c r="F12085" s="279" t="s">
        <v>882</v>
      </c>
    </row>
    <row r="12086" spans="1:6" x14ac:dyDescent="0.3">
      <c r="A12086" s="264" t="str">
        <f t="shared" si="188"/>
        <v>SemoraNC</v>
      </c>
      <c r="B12086" s="269">
        <v>27343</v>
      </c>
      <c r="C12086" s="270" t="s">
        <v>7838</v>
      </c>
      <c r="D12086" s="270" t="s">
        <v>1734</v>
      </c>
      <c r="E12086" s="277" t="s">
        <v>1744</v>
      </c>
      <c r="F12086" s="279" t="s">
        <v>882</v>
      </c>
    </row>
    <row r="12087" spans="1:6" x14ac:dyDescent="0.3">
      <c r="A12087" s="264" t="str">
        <f t="shared" si="188"/>
        <v>Lake JunaluskaNC</v>
      </c>
      <c r="B12087" s="269">
        <v>28745</v>
      </c>
      <c r="C12087" s="270" t="s">
        <v>7839</v>
      </c>
      <c r="D12087" s="270" t="s">
        <v>1734</v>
      </c>
      <c r="E12087" s="277" t="s">
        <v>1736</v>
      </c>
      <c r="F12087" s="279" t="s">
        <v>882</v>
      </c>
    </row>
    <row r="12088" spans="1:6" x14ac:dyDescent="0.3">
      <c r="A12088" s="264" t="str">
        <f t="shared" si="188"/>
        <v>PollocksvilleNC</v>
      </c>
      <c r="B12088" s="269">
        <v>28573</v>
      </c>
      <c r="C12088" s="270" t="s">
        <v>7840</v>
      </c>
      <c r="D12088" s="270" t="s">
        <v>1734</v>
      </c>
      <c r="E12088" s="277" t="s">
        <v>1758</v>
      </c>
      <c r="F12088" s="279" t="s">
        <v>882</v>
      </c>
    </row>
    <row r="12089" spans="1:6" x14ac:dyDescent="0.3">
      <c r="A12089" s="264" t="str">
        <f t="shared" si="188"/>
        <v>Knotts IslandNC</v>
      </c>
      <c r="B12089" s="269">
        <v>27950</v>
      </c>
      <c r="C12089" s="270" t="s">
        <v>7841</v>
      </c>
      <c r="D12089" s="270" t="s">
        <v>1734</v>
      </c>
      <c r="E12089" s="277" t="s">
        <v>1773</v>
      </c>
      <c r="F12089" s="279" t="s">
        <v>882</v>
      </c>
    </row>
    <row r="12090" spans="1:6" x14ac:dyDescent="0.3">
      <c r="A12090" s="264" t="str">
        <f t="shared" si="188"/>
        <v>Union GroveNC</v>
      </c>
      <c r="B12090" s="269">
        <v>28689</v>
      </c>
      <c r="C12090" s="270" t="s">
        <v>1346</v>
      </c>
      <c r="D12090" s="270" t="s">
        <v>1734</v>
      </c>
      <c r="E12090" s="277" t="s">
        <v>1739</v>
      </c>
      <c r="F12090" s="279" t="s">
        <v>882</v>
      </c>
    </row>
    <row r="12091" spans="1:6" x14ac:dyDescent="0.3">
      <c r="A12091" s="264" t="str">
        <f t="shared" si="188"/>
        <v>OlinNC</v>
      </c>
      <c r="B12091" s="269">
        <v>28660</v>
      </c>
      <c r="C12091" s="270" t="s">
        <v>4400</v>
      </c>
      <c r="D12091" s="270" t="s">
        <v>1734</v>
      </c>
      <c r="E12091" s="277" t="s">
        <v>1739</v>
      </c>
      <c r="F12091" s="279" t="s">
        <v>882</v>
      </c>
    </row>
    <row r="12092" spans="1:6" x14ac:dyDescent="0.3">
      <c r="A12092" s="264" t="str">
        <f t="shared" si="188"/>
        <v>StellaNC</v>
      </c>
      <c r="B12092" s="269">
        <v>28582</v>
      </c>
      <c r="C12092" s="270" t="s">
        <v>7336</v>
      </c>
      <c r="D12092" s="270" t="s">
        <v>1734</v>
      </c>
      <c r="E12092" s="277" t="s">
        <v>1754</v>
      </c>
      <c r="F12092" s="279" t="s">
        <v>882</v>
      </c>
    </row>
    <row r="12093" spans="1:6" x14ac:dyDescent="0.3">
      <c r="A12093" s="264" t="str">
        <f t="shared" si="188"/>
        <v>AraratNC</v>
      </c>
      <c r="B12093" s="269">
        <v>27007</v>
      </c>
      <c r="C12093" s="270" t="s">
        <v>7842</v>
      </c>
      <c r="D12093" s="270" t="s">
        <v>1734</v>
      </c>
      <c r="E12093" s="277" t="s">
        <v>1755</v>
      </c>
      <c r="F12093" s="279" t="s">
        <v>882</v>
      </c>
    </row>
    <row r="12094" spans="1:6" x14ac:dyDescent="0.3">
      <c r="A12094" s="264" t="str">
        <f t="shared" si="188"/>
        <v>Cedar GroveNC</v>
      </c>
      <c r="B12094" s="269">
        <v>27231</v>
      </c>
      <c r="C12094" s="270" t="s">
        <v>7843</v>
      </c>
      <c r="D12094" s="270" t="s">
        <v>1734</v>
      </c>
      <c r="E12094" s="277" t="s">
        <v>1744</v>
      </c>
      <c r="F12094" s="279" t="s">
        <v>882</v>
      </c>
    </row>
    <row r="12095" spans="1:6" x14ac:dyDescent="0.3">
      <c r="A12095" s="264" t="str">
        <f t="shared" si="188"/>
        <v>TraphillNC</v>
      </c>
      <c r="B12095" s="269">
        <v>28685</v>
      </c>
      <c r="C12095" s="270" t="s">
        <v>7844</v>
      </c>
      <c r="D12095" s="270" t="s">
        <v>1734</v>
      </c>
      <c r="E12095" s="277" t="s">
        <v>1760</v>
      </c>
      <c r="F12095" s="279" t="s">
        <v>882</v>
      </c>
    </row>
    <row r="12096" spans="1:6" x14ac:dyDescent="0.3">
      <c r="A12096" s="264" t="str">
        <f t="shared" si="188"/>
        <v>PantegoNC</v>
      </c>
      <c r="B12096" s="269">
        <v>27860</v>
      </c>
      <c r="C12096" s="270" t="s">
        <v>7845</v>
      </c>
      <c r="D12096" s="270" t="s">
        <v>1734</v>
      </c>
      <c r="E12096" s="277" t="s">
        <v>1404</v>
      </c>
      <c r="F12096" s="279" t="s">
        <v>882</v>
      </c>
    </row>
    <row r="12097" spans="1:6" x14ac:dyDescent="0.3">
      <c r="A12097" s="264" t="str">
        <f t="shared" si="188"/>
        <v>FountainNC</v>
      </c>
      <c r="B12097" s="269">
        <v>27829</v>
      </c>
      <c r="C12097" s="270" t="s">
        <v>3284</v>
      </c>
      <c r="D12097" s="270" t="s">
        <v>1734</v>
      </c>
      <c r="E12097" s="277" t="s">
        <v>1706</v>
      </c>
      <c r="F12097" s="279" t="s">
        <v>882</v>
      </c>
    </row>
    <row r="12098" spans="1:6" x14ac:dyDescent="0.3">
      <c r="A12098" s="264" t="str">
        <f t="shared" si="188"/>
        <v>GoldstonNC</v>
      </c>
      <c r="B12098" s="269">
        <v>27252</v>
      </c>
      <c r="C12098" s="270" t="s">
        <v>7846</v>
      </c>
      <c r="D12098" s="270" t="s">
        <v>1734</v>
      </c>
      <c r="E12098" s="277" t="s">
        <v>1744</v>
      </c>
      <c r="F12098" s="279" t="s">
        <v>882</v>
      </c>
    </row>
    <row r="12099" spans="1:6" x14ac:dyDescent="0.3">
      <c r="A12099" s="264" t="str">
        <f t="shared" si="188"/>
        <v>BullockNC</v>
      </c>
      <c r="B12099" s="269">
        <v>27507</v>
      </c>
      <c r="C12099" s="270" t="s">
        <v>7847</v>
      </c>
      <c r="D12099" s="270" t="s">
        <v>1734</v>
      </c>
      <c r="E12099" s="277" t="s">
        <v>1046</v>
      </c>
      <c r="F12099" s="279" t="s">
        <v>882</v>
      </c>
    </row>
    <row r="12100" spans="1:6" x14ac:dyDescent="0.3">
      <c r="A12100" s="264" t="str">
        <f t="shared" ref="A12100:A12163" si="189">CONCATENATE(C12100,D12100)</f>
        <v>Elm CityNC</v>
      </c>
      <c r="B12100" s="269">
        <v>27878</v>
      </c>
      <c r="C12100" s="270" t="s">
        <v>7705</v>
      </c>
      <c r="D12100" s="270" t="s">
        <v>1734</v>
      </c>
      <c r="E12100" s="277" t="s">
        <v>1777</v>
      </c>
      <c r="F12100" s="279" t="s">
        <v>882</v>
      </c>
    </row>
    <row r="12101" spans="1:6" x14ac:dyDescent="0.3">
      <c r="A12101" s="264" t="str">
        <f t="shared" si="189"/>
        <v>ThurmondNC</v>
      </c>
      <c r="B12101" s="269">
        <v>28683</v>
      </c>
      <c r="C12101" s="270" t="s">
        <v>7848</v>
      </c>
      <c r="D12101" s="270" t="s">
        <v>1734</v>
      </c>
      <c r="E12101" s="277" t="s">
        <v>1760</v>
      </c>
      <c r="F12101" s="279" t="s">
        <v>882</v>
      </c>
    </row>
    <row r="12102" spans="1:6" x14ac:dyDescent="0.3">
      <c r="A12102" s="264" t="str">
        <f t="shared" si="189"/>
        <v>PinetownNC</v>
      </c>
      <c r="B12102" s="269">
        <v>27865</v>
      </c>
      <c r="C12102" s="270" t="s">
        <v>7849</v>
      </c>
      <c r="D12102" s="270" t="s">
        <v>1734</v>
      </c>
      <c r="E12102" s="277" t="s">
        <v>1404</v>
      </c>
      <c r="F12102" s="279" t="s">
        <v>882</v>
      </c>
    </row>
    <row r="12103" spans="1:6" x14ac:dyDescent="0.3">
      <c r="A12103" s="264" t="str">
        <f t="shared" si="189"/>
        <v>FergusonNC</v>
      </c>
      <c r="B12103" s="269">
        <v>28624</v>
      </c>
      <c r="C12103" s="270" t="s">
        <v>4532</v>
      </c>
      <c r="D12103" s="270" t="s">
        <v>1734</v>
      </c>
      <c r="E12103" s="277" t="s">
        <v>1760</v>
      </c>
      <c r="F12103" s="279" t="s">
        <v>882</v>
      </c>
    </row>
    <row r="12104" spans="1:6" x14ac:dyDescent="0.3">
      <c r="A12104" s="264" t="str">
        <f t="shared" si="189"/>
        <v>Eagle SpringsNC</v>
      </c>
      <c r="B12104" s="269">
        <v>27242</v>
      </c>
      <c r="C12104" s="270" t="s">
        <v>7850</v>
      </c>
      <c r="D12104" s="270" t="s">
        <v>1734</v>
      </c>
      <c r="E12104" s="277" t="s">
        <v>1762</v>
      </c>
      <c r="F12104" s="279" t="s">
        <v>882</v>
      </c>
    </row>
    <row r="12105" spans="1:6" x14ac:dyDescent="0.3">
      <c r="A12105" s="264" t="str">
        <f t="shared" si="189"/>
        <v>DanburyNC</v>
      </c>
      <c r="B12105" s="269">
        <v>27016</v>
      </c>
      <c r="C12105" s="270" t="s">
        <v>3430</v>
      </c>
      <c r="D12105" s="270" t="s">
        <v>1734</v>
      </c>
      <c r="E12105" s="277" t="s">
        <v>1779</v>
      </c>
      <c r="F12105" s="279" t="s">
        <v>882</v>
      </c>
    </row>
    <row r="12106" spans="1:6" x14ac:dyDescent="0.3">
      <c r="A12106" s="264" t="str">
        <f t="shared" si="189"/>
        <v>JacksonNC</v>
      </c>
      <c r="B12106" s="269">
        <v>27845</v>
      </c>
      <c r="C12106" s="270" t="s">
        <v>1273</v>
      </c>
      <c r="D12106" s="270" t="s">
        <v>1734</v>
      </c>
      <c r="E12106" s="277" t="s">
        <v>1765</v>
      </c>
      <c r="F12106" s="279" t="s">
        <v>882</v>
      </c>
    </row>
    <row r="12107" spans="1:6" x14ac:dyDescent="0.3">
      <c r="A12107" s="264" t="str">
        <f t="shared" si="189"/>
        <v>GibsonNC</v>
      </c>
      <c r="B12107" s="269">
        <v>28343</v>
      </c>
      <c r="C12107" s="270" t="s">
        <v>5963</v>
      </c>
      <c r="D12107" s="270" t="s">
        <v>1734</v>
      </c>
      <c r="E12107" s="277" t="s">
        <v>1752</v>
      </c>
      <c r="F12107" s="279" t="s">
        <v>882</v>
      </c>
    </row>
    <row r="12108" spans="1:6" x14ac:dyDescent="0.3">
      <c r="A12108" s="264" t="str">
        <f t="shared" si="189"/>
        <v>GroverNC</v>
      </c>
      <c r="B12108" s="269">
        <v>28151</v>
      </c>
      <c r="C12108" s="270" t="s">
        <v>7750</v>
      </c>
      <c r="D12108" s="270" t="s">
        <v>1734</v>
      </c>
      <c r="E12108" s="277" t="s">
        <v>1418</v>
      </c>
      <c r="F12108" s="279" t="s">
        <v>882</v>
      </c>
    </row>
    <row r="12109" spans="1:6" x14ac:dyDescent="0.3">
      <c r="A12109" s="264" t="str">
        <f t="shared" si="189"/>
        <v>PenroseNC</v>
      </c>
      <c r="B12109" s="269">
        <v>28766</v>
      </c>
      <c r="C12109" s="270" t="s">
        <v>3333</v>
      </c>
      <c r="D12109" s="270" t="s">
        <v>1734</v>
      </c>
      <c r="E12109" s="277" t="s">
        <v>1738</v>
      </c>
      <c r="F12109" s="279" t="s">
        <v>882</v>
      </c>
    </row>
    <row r="12110" spans="1:6" x14ac:dyDescent="0.3">
      <c r="A12110" s="264" t="str">
        <f t="shared" si="189"/>
        <v>BennettNC</v>
      </c>
      <c r="B12110" s="269">
        <v>27208</v>
      </c>
      <c r="C12110" s="270" t="s">
        <v>3324</v>
      </c>
      <c r="D12110" s="270" t="s">
        <v>1734</v>
      </c>
      <c r="E12110" s="277" t="s">
        <v>1744</v>
      </c>
      <c r="F12110" s="279" t="s">
        <v>882</v>
      </c>
    </row>
    <row r="12111" spans="1:6" x14ac:dyDescent="0.3">
      <c r="A12111" s="264" t="str">
        <f t="shared" si="189"/>
        <v>TuckasegeeNC</v>
      </c>
      <c r="B12111" s="269">
        <v>28783</v>
      </c>
      <c r="C12111" s="270" t="s">
        <v>7851</v>
      </c>
      <c r="D12111" s="270" t="s">
        <v>1734</v>
      </c>
      <c r="E12111" s="277" t="s">
        <v>1740</v>
      </c>
      <c r="F12111" s="279" t="s">
        <v>882</v>
      </c>
    </row>
    <row r="12112" spans="1:6" x14ac:dyDescent="0.3">
      <c r="A12112" s="264" t="str">
        <f t="shared" si="189"/>
        <v>CurrituckNC</v>
      </c>
      <c r="B12112" s="269">
        <v>27929</v>
      </c>
      <c r="C12112" s="270" t="s">
        <v>7852</v>
      </c>
      <c r="D12112" s="270" t="s">
        <v>1734</v>
      </c>
      <c r="E12112" s="277" t="s">
        <v>1773</v>
      </c>
      <c r="F12112" s="279" t="s">
        <v>882</v>
      </c>
    </row>
    <row r="12113" spans="1:6" x14ac:dyDescent="0.3">
      <c r="A12113" s="264" t="str">
        <f t="shared" si="189"/>
        <v>AtkinsonNC</v>
      </c>
      <c r="B12113" s="269">
        <v>28421</v>
      </c>
      <c r="C12113" s="270" t="s">
        <v>5019</v>
      </c>
      <c r="D12113" s="270" t="s">
        <v>1734</v>
      </c>
      <c r="E12113" s="277" t="s">
        <v>1775</v>
      </c>
      <c r="F12113" s="279" t="s">
        <v>882</v>
      </c>
    </row>
    <row r="12114" spans="1:6" x14ac:dyDescent="0.3">
      <c r="A12114" s="264" t="str">
        <f t="shared" si="189"/>
        <v>WoodlandNC</v>
      </c>
      <c r="B12114" s="269">
        <v>27897</v>
      </c>
      <c r="C12114" s="270" t="s">
        <v>2648</v>
      </c>
      <c r="D12114" s="270" t="s">
        <v>1734</v>
      </c>
      <c r="E12114" s="277" t="s">
        <v>1765</v>
      </c>
      <c r="F12114" s="279" t="s">
        <v>882</v>
      </c>
    </row>
    <row r="12115" spans="1:6" x14ac:dyDescent="0.3">
      <c r="A12115" s="264" t="str">
        <f t="shared" si="189"/>
        <v>GlenvilleNC</v>
      </c>
      <c r="B12115" s="269">
        <v>28736</v>
      </c>
      <c r="C12115" s="270" t="s">
        <v>7040</v>
      </c>
      <c r="D12115" s="270" t="s">
        <v>1734</v>
      </c>
      <c r="E12115" s="277" t="s">
        <v>1740</v>
      </c>
      <c r="F12115" s="279" t="s">
        <v>882</v>
      </c>
    </row>
    <row r="12116" spans="1:6" x14ac:dyDescent="0.3">
      <c r="A12116" s="264" t="str">
        <f t="shared" si="189"/>
        <v>WancheseNC</v>
      </c>
      <c r="B12116" s="269">
        <v>27981</v>
      </c>
      <c r="C12116" s="270" t="s">
        <v>7853</v>
      </c>
      <c r="D12116" s="270" t="s">
        <v>1734</v>
      </c>
      <c r="E12116" s="277" t="s">
        <v>1751</v>
      </c>
      <c r="F12116" s="279" t="s">
        <v>882</v>
      </c>
    </row>
    <row r="12117" spans="1:6" x14ac:dyDescent="0.3">
      <c r="A12117" s="264" t="str">
        <f t="shared" si="189"/>
        <v>LawsonvilleNC</v>
      </c>
      <c r="B12117" s="269">
        <v>27022</v>
      </c>
      <c r="C12117" s="270" t="s">
        <v>7854</v>
      </c>
      <c r="D12117" s="270" t="s">
        <v>1734</v>
      </c>
      <c r="E12117" s="277" t="s">
        <v>1779</v>
      </c>
      <c r="F12117" s="279" t="s">
        <v>882</v>
      </c>
    </row>
    <row r="12118" spans="1:6" x14ac:dyDescent="0.3">
      <c r="A12118" s="264" t="str">
        <f t="shared" si="189"/>
        <v>SunburyNC</v>
      </c>
      <c r="B12118" s="269">
        <v>27979</v>
      </c>
      <c r="C12118" s="270" t="s">
        <v>2144</v>
      </c>
      <c r="D12118" s="270" t="s">
        <v>1734</v>
      </c>
      <c r="E12118" s="277" t="s">
        <v>1773</v>
      </c>
      <c r="F12118" s="279" t="s">
        <v>882</v>
      </c>
    </row>
    <row r="12119" spans="1:6" x14ac:dyDescent="0.3">
      <c r="A12119" s="264" t="str">
        <f t="shared" si="189"/>
        <v>TerrellNC</v>
      </c>
      <c r="B12119" s="269">
        <v>28682</v>
      </c>
      <c r="C12119" s="270" t="s">
        <v>7855</v>
      </c>
      <c r="D12119" s="270" t="s">
        <v>1734</v>
      </c>
      <c r="E12119" s="277" t="s">
        <v>1750</v>
      </c>
      <c r="F12119" s="279" t="s">
        <v>882</v>
      </c>
    </row>
    <row r="12120" spans="1:6" x14ac:dyDescent="0.3">
      <c r="A12120" s="264" t="str">
        <f t="shared" si="189"/>
        <v>Harkers IslandNC</v>
      </c>
      <c r="B12120" s="269">
        <v>28531</v>
      </c>
      <c r="C12120" s="270" t="s">
        <v>7856</v>
      </c>
      <c r="D12120" s="270" t="s">
        <v>1734</v>
      </c>
      <c r="E12120" s="277" t="s">
        <v>1754</v>
      </c>
      <c r="F12120" s="279" t="s">
        <v>882</v>
      </c>
    </row>
    <row r="12121" spans="1:6" x14ac:dyDescent="0.3">
      <c r="A12121" s="264" t="str">
        <f t="shared" si="189"/>
        <v>CorapeakeNC</v>
      </c>
      <c r="B12121" s="269">
        <v>27926</v>
      </c>
      <c r="C12121" s="270" t="s">
        <v>7857</v>
      </c>
      <c r="D12121" s="270" t="s">
        <v>1734</v>
      </c>
      <c r="E12121" s="277" t="s">
        <v>1773</v>
      </c>
      <c r="F12121" s="279" t="s">
        <v>882</v>
      </c>
    </row>
    <row r="12122" spans="1:6" x14ac:dyDescent="0.3">
      <c r="A12122" s="264" t="str">
        <f t="shared" si="189"/>
        <v>AvonNC</v>
      </c>
      <c r="B12122" s="269">
        <v>27915</v>
      </c>
      <c r="C12122" s="270" t="s">
        <v>3298</v>
      </c>
      <c r="D12122" s="270" t="s">
        <v>1734</v>
      </c>
      <c r="E12122" s="277" t="s">
        <v>1751</v>
      </c>
      <c r="F12122" s="279" t="s">
        <v>882</v>
      </c>
    </row>
    <row r="12123" spans="1:6" x14ac:dyDescent="0.3">
      <c r="A12123" s="264" t="str">
        <f t="shared" si="189"/>
        <v>ShawboroNC</v>
      </c>
      <c r="B12123" s="269">
        <v>27973</v>
      </c>
      <c r="C12123" s="270" t="s">
        <v>7858</v>
      </c>
      <c r="D12123" s="270" t="s">
        <v>1734</v>
      </c>
      <c r="E12123" s="277" t="s">
        <v>1773</v>
      </c>
      <c r="F12123" s="279" t="s">
        <v>882</v>
      </c>
    </row>
    <row r="12124" spans="1:6" x14ac:dyDescent="0.3">
      <c r="A12124" s="264" t="str">
        <f t="shared" si="189"/>
        <v>EureNC</v>
      </c>
      <c r="B12124" s="269">
        <v>27935</v>
      </c>
      <c r="C12124" s="270" t="s">
        <v>7859</v>
      </c>
      <c r="D12124" s="270" t="s">
        <v>1734</v>
      </c>
      <c r="E12124" s="277" t="s">
        <v>1773</v>
      </c>
      <c r="F12124" s="279" t="s">
        <v>882</v>
      </c>
    </row>
    <row r="12125" spans="1:6" x14ac:dyDescent="0.3">
      <c r="A12125" s="264" t="str">
        <f t="shared" si="189"/>
        <v>BadinNC</v>
      </c>
      <c r="B12125" s="269">
        <v>28009</v>
      </c>
      <c r="C12125" s="270" t="s">
        <v>7860</v>
      </c>
      <c r="D12125" s="270" t="s">
        <v>1734</v>
      </c>
      <c r="E12125" s="277" t="s">
        <v>1735</v>
      </c>
      <c r="F12125" s="279" t="s">
        <v>882</v>
      </c>
    </row>
    <row r="12126" spans="1:6" x14ac:dyDescent="0.3">
      <c r="A12126" s="264" t="str">
        <f t="shared" si="189"/>
        <v>SeaboardNC</v>
      </c>
      <c r="B12126" s="269">
        <v>27876</v>
      </c>
      <c r="C12126" s="270" t="s">
        <v>7861</v>
      </c>
      <c r="D12126" s="270" t="s">
        <v>1734</v>
      </c>
      <c r="E12126" s="277" t="s">
        <v>1765</v>
      </c>
      <c r="F12126" s="279" t="s">
        <v>882</v>
      </c>
    </row>
    <row r="12127" spans="1:6" x14ac:dyDescent="0.3">
      <c r="A12127" s="264" t="str">
        <f t="shared" si="189"/>
        <v>EnkaNC</v>
      </c>
      <c r="B12127" s="269">
        <v>28728</v>
      </c>
      <c r="C12127" s="270" t="s">
        <v>7862</v>
      </c>
      <c r="D12127" s="270" t="s">
        <v>1734</v>
      </c>
      <c r="E12127" s="277" t="s">
        <v>1736</v>
      </c>
      <c r="F12127" s="279" t="s">
        <v>882</v>
      </c>
    </row>
    <row r="12128" spans="1:6" x14ac:dyDescent="0.3">
      <c r="A12128" s="264" t="str">
        <f t="shared" si="189"/>
        <v>StokesNC</v>
      </c>
      <c r="B12128" s="269">
        <v>27884</v>
      </c>
      <c r="C12128" s="270" t="s">
        <v>7863</v>
      </c>
      <c r="D12128" s="270" t="s">
        <v>1734</v>
      </c>
      <c r="E12128" s="277" t="s">
        <v>1706</v>
      </c>
      <c r="F12128" s="279" t="s">
        <v>882</v>
      </c>
    </row>
    <row r="12129" spans="1:6" x14ac:dyDescent="0.3">
      <c r="A12129" s="264" t="str">
        <f t="shared" si="189"/>
        <v>GatesvilleNC</v>
      </c>
      <c r="B12129" s="269">
        <v>27938</v>
      </c>
      <c r="C12129" s="270" t="s">
        <v>7864</v>
      </c>
      <c r="D12129" s="270" t="s">
        <v>1734</v>
      </c>
      <c r="E12129" s="277" t="s">
        <v>1773</v>
      </c>
      <c r="F12129" s="279" t="s">
        <v>882</v>
      </c>
    </row>
    <row r="12130" spans="1:6" x14ac:dyDescent="0.3">
      <c r="A12130" s="264" t="str">
        <f t="shared" si="189"/>
        <v>AlexisNC</v>
      </c>
      <c r="B12130" s="269">
        <v>28006</v>
      </c>
      <c r="C12130" s="270" t="s">
        <v>5022</v>
      </c>
      <c r="D12130" s="270" t="s">
        <v>1734</v>
      </c>
      <c r="E12130" s="277" t="s">
        <v>1739</v>
      </c>
      <c r="F12130" s="279" t="s">
        <v>882</v>
      </c>
    </row>
    <row r="12131" spans="1:6" x14ac:dyDescent="0.3">
      <c r="A12131" s="264" t="str">
        <f t="shared" si="189"/>
        <v>BelvidereNC</v>
      </c>
      <c r="B12131" s="269">
        <v>27919</v>
      </c>
      <c r="C12131" s="270" t="s">
        <v>4696</v>
      </c>
      <c r="D12131" s="270" t="s">
        <v>1734</v>
      </c>
      <c r="E12131" s="277" t="s">
        <v>1745</v>
      </c>
      <c r="F12131" s="279" t="s">
        <v>882</v>
      </c>
    </row>
    <row r="12132" spans="1:6" x14ac:dyDescent="0.3">
      <c r="A12132" s="264" t="str">
        <f t="shared" si="189"/>
        <v>Powells PointNC</v>
      </c>
      <c r="B12132" s="269">
        <v>27966</v>
      </c>
      <c r="C12132" s="270" t="s">
        <v>7865</v>
      </c>
      <c r="D12132" s="270" t="s">
        <v>1734</v>
      </c>
      <c r="E12132" s="277" t="s">
        <v>1773</v>
      </c>
      <c r="F12132" s="279" t="s">
        <v>882</v>
      </c>
    </row>
    <row r="12133" spans="1:6" x14ac:dyDescent="0.3">
      <c r="A12133" s="264" t="str">
        <f t="shared" si="189"/>
        <v>SiloamNC</v>
      </c>
      <c r="B12133" s="269">
        <v>27047</v>
      </c>
      <c r="C12133" s="270" t="s">
        <v>7866</v>
      </c>
      <c r="D12133" s="270" t="s">
        <v>1734</v>
      </c>
      <c r="E12133" s="277" t="s">
        <v>1755</v>
      </c>
      <c r="F12133" s="279" t="s">
        <v>882</v>
      </c>
    </row>
    <row r="12134" spans="1:6" x14ac:dyDescent="0.3">
      <c r="A12134" s="264" t="str">
        <f t="shared" si="189"/>
        <v>ShilohNC</v>
      </c>
      <c r="B12134" s="269">
        <v>27974</v>
      </c>
      <c r="C12134" s="270" t="s">
        <v>7867</v>
      </c>
      <c r="D12134" s="270" t="s">
        <v>1734</v>
      </c>
      <c r="E12134" s="277" t="s">
        <v>1745</v>
      </c>
      <c r="F12134" s="279" t="s">
        <v>882</v>
      </c>
    </row>
    <row r="12135" spans="1:6" x14ac:dyDescent="0.3">
      <c r="A12135" s="264" t="str">
        <f t="shared" si="189"/>
        <v>FriscoNC</v>
      </c>
      <c r="B12135" s="269">
        <v>27936</v>
      </c>
      <c r="C12135" s="270" t="s">
        <v>3318</v>
      </c>
      <c r="D12135" s="270" t="s">
        <v>1734</v>
      </c>
      <c r="E12135" s="277" t="s">
        <v>1751</v>
      </c>
      <c r="F12135" s="279" t="s">
        <v>882</v>
      </c>
    </row>
    <row r="12136" spans="1:6" x14ac:dyDescent="0.3">
      <c r="A12136" s="264" t="str">
        <f t="shared" si="189"/>
        <v>Pine LevelNC</v>
      </c>
      <c r="B12136" s="269">
        <v>27568</v>
      </c>
      <c r="C12136" s="270" t="s">
        <v>7868</v>
      </c>
      <c r="D12136" s="270" t="s">
        <v>1734</v>
      </c>
      <c r="E12136" s="277" t="s">
        <v>1764</v>
      </c>
      <c r="F12136" s="279" t="s">
        <v>882</v>
      </c>
    </row>
    <row r="12137" spans="1:6" x14ac:dyDescent="0.3">
      <c r="A12137" s="264" t="str">
        <f t="shared" si="189"/>
        <v>ErnulNC</v>
      </c>
      <c r="B12137" s="269">
        <v>28527</v>
      </c>
      <c r="C12137" s="270" t="s">
        <v>7869</v>
      </c>
      <c r="D12137" s="270" t="s">
        <v>1734</v>
      </c>
      <c r="E12137" s="277" t="s">
        <v>1758</v>
      </c>
      <c r="F12137" s="279" t="s">
        <v>882</v>
      </c>
    </row>
    <row r="12138" spans="1:6" x14ac:dyDescent="0.3">
      <c r="A12138" s="264" t="str">
        <f t="shared" si="189"/>
        <v>HobbsvilleNC</v>
      </c>
      <c r="B12138" s="269">
        <v>27946</v>
      </c>
      <c r="C12138" s="270" t="s">
        <v>7870</v>
      </c>
      <c r="D12138" s="270" t="s">
        <v>1734</v>
      </c>
      <c r="E12138" s="277" t="s">
        <v>1773</v>
      </c>
      <c r="F12138" s="279" t="s">
        <v>882</v>
      </c>
    </row>
    <row r="12139" spans="1:6" x14ac:dyDescent="0.3">
      <c r="A12139" s="264" t="str">
        <f t="shared" si="189"/>
        <v>Boiling SpringsNC</v>
      </c>
      <c r="B12139" s="269">
        <v>28017</v>
      </c>
      <c r="C12139" s="270" t="s">
        <v>7871</v>
      </c>
      <c r="D12139" s="270" t="s">
        <v>1734</v>
      </c>
      <c r="E12139" s="277" t="s">
        <v>1418</v>
      </c>
      <c r="F12139" s="279" t="s">
        <v>882</v>
      </c>
    </row>
    <row r="12140" spans="1:6" x14ac:dyDescent="0.3">
      <c r="A12140" s="264" t="str">
        <f t="shared" si="189"/>
        <v>IvanhoeNC</v>
      </c>
      <c r="B12140" s="269">
        <v>28447</v>
      </c>
      <c r="C12140" s="270" t="s">
        <v>3007</v>
      </c>
      <c r="D12140" s="270" t="s">
        <v>1734</v>
      </c>
      <c r="E12140" s="277" t="s">
        <v>1775</v>
      </c>
      <c r="F12140" s="279" t="s">
        <v>882</v>
      </c>
    </row>
    <row r="12141" spans="1:6" x14ac:dyDescent="0.3">
      <c r="A12141" s="264" t="str">
        <f t="shared" si="189"/>
        <v>MarstonNC</v>
      </c>
      <c r="B12141" s="269">
        <v>28363</v>
      </c>
      <c r="C12141" s="270" t="s">
        <v>7872</v>
      </c>
      <c r="D12141" s="270" t="s">
        <v>1734</v>
      </c>
      <c r="E12141" s="277" t="s">
        <v>1752</v>
      </c>
      <c r="F12141" s="279" t="s">
        <v>882</v>
      </c>
    </row>
    <row r="12142" spans="1:6" x14ac:dyDescent="0.3">
      <c r="A12142" s="264" t="str">
        <f t="shared" si="189"/>
        <v>MerrittNC</v>
      </c>
      <c r="B12142" s="269">
        <v>28556</v>
      </c>
      <c r="C12142" s="270" t="s">
        <v>7873</v>
      </c>
      <c r="D12142" s="270" t="s">
        <v>1734</v>
      </c>
      <c r="E12142" s="277" t="s">
        <v>1758</v>
      </c>
      <c r="F12142" s="279" t="s">
        <v>882</v>
      </c>
    </row>
    <row r="12143" spans="1:6" x14ac:dyDescent="0.3">
      <c r="A12143" s="264" t="str">
        <f t="shared" si="189"/>
        <v>CooleemeeNC</v>
      </c>
      <c r="B12143" s="269">
        <v>27014</v>
      </c>
      <c r="C12143" s="270" t="s">
        <v>7874</v>
      </c>
      <c r="D12143" s="270" t="s">
        <v>1734</v>
      </c>
      <c r="E12143" s="277" t="s">
        <v>1779</v>
      </c>
      <c r="F12143" s="279" t="s">
        <v>882</v>
      </c>
    </row>
    <row r="12144" spans="1:6" x14ac:dyDescent="0.3">
      <c r="A12144" s="264" t="str">
        <f t="shared" si="189"/>
        <v>SalisburyNC</v>
      </c>
      <c r="B12144" s="269">
        <v>28072</v>
      </c>
      <c r="C12144" s="270" t="s">
        <v>1097</v>
      </c>
      <c r="D12144" s="270" t="s">
        <v>1734</v>
      </c>
      <c r="E12144" s="277" t="s">
        <v>1739</v>
      </c>
      <c r="F12144" s="279" t="s">
        <v>882</v>
      </c>
    </row>
    <row r="12145" spans="1:6" x14ac:dyDescent="0.3">
      <c r="A12145" s="264" t="str">
        <f t="shared" si="189"/>
        <v>HobgoodNC</v>
      </c>
      <c r="B12145" s="269">
        <v>27843</v>
      </c>
      <c r="C12145" s="270" t="s">
        <v>7875</v>
      </c>
      <c r="D12145" s="270" t="s">
        <v>1734</v>
      </c>
      <c r="E12145" s="277" t="s">
        <v>1765</v>
      </c>
      <c r="F12145" s="279" t="s">
        <v>882</v>
      </c>
    </row>
    <row r="12146" spans="1:6" x14ac:dyDescent="0.3">
      <c r="A12146" s="264" t="str">
        <f t="shared" si="189"/>
        <v>ConcordNC</v>
      </c>
      <c r="B12146" s="269">
        <v>28082</v>
      </c>
      <c r="C12146" s="270" t="s">
        <v>1820</v>
      </c>
      <c r="D12146" s="270" t="s">
        <v>1734</v>
      </c>
      <c r="E12146" s="277" t="s">
        <v>1739</v>
      </c>
      <c r="F12146" s="279" t="s">
        <v>882</v>
      </c>
    </row>
    <row r="12147" spans="1:6" x14ac:dyDescent="0.3">
      <c r="A12147" s="264" t="str">
        <f t="shared" si="189"/>
        <v>HoffmanNC</v>
      </c>
      <c r="B12147" s="269">
        <v>28347</v>
      </c>
      <c r="C12147" s="270" t="s">
        <v>5191</v>
      </c>
      <c r="D12147" s="270" t="s">
        <v>1734</v>
      </c>
      <c r="E12147" s="277" t="s">
        <v>1767</v>
      </c>
      <c r="F12147" s="279" t="s">
        <v>882</v>
      </c>
    </row>
    <row r="12148" spans="1:6" x14ac:dyDescent="0.3">
      <c r="A12148" s="264" t="str">
        <f t="shared" si="189"/>
        <v>JarvisburgNC</v>
      </c>
      <c r="B12148" s="269">
        <v>27947</v>
      </c>
      <c r="C12148" s="270" t="s">
        <v>7876</v>
      </c>
      <c r="D12148" s="270" t="s">
        <v>1734</v>
      </c>
      <c r="E12148" s="277" t="s">
        <v>1773</v>
      </c>
      <c r="F12148" s="279" t="s">
        <v>882</v>
      </c>
    </row>
    <row r="12149" spans="1:6" x14ac:dyDescent="0.3">
      <c r="A12149" s="264" t="str">
        <f t="shared" si="189"/>
        <v>FaithNC</v>
      </c>
      <c r="B12149" s="269">
        <v>28041</v>
      </c>
      <c r="C12149" s="270" t="s">
        <v>7877</v>
      </c>
      <c r="D12149" s="270" t="s">
        <v>1734</v>
      </c>
      <c r="E12149" s="277" t="s">
        <v>1739</v>
      </c>
      <c r="F12149" s="279" t="s">
        <v>882</v>
      </c>
    </row>
    <row r="12150" spans="1:6" x14ac:dyDescent="0.3">
      <c r="A12150" s="264" t="str">
        <f t="shared" si="189"/>
        <v>HatterasNC</v>
      </c>
      <c r="B12150" s="269">
        <v>27943</v>
      </c>
      <c r="C12150" s="270" t="s">
        <v>7878</v>
      </c>
      <c r="D12150" s="270" t="s">
        <v>1734</v>
      </c>
      <c r="E12150" s="277" t="s">
        <v>1751</v>
      </c>
      <c r="F12150" s="279" t="s">
        <v>882</v>
      </c>
    </row>
    <row r="12151" spans="1:6" x14ac:dyDescent="0.3">
      <c r="A12151" s="264" t="str">
        <f t="shared" si="189"/>
        <v>RodantheNC</v>
      </c>
      <c r="B12151" s="269">
        <v>27968</v>
      </c>
      <c r="C12151" s="270" t="s">
        <v>7879</v>
      </c>
      <c r="D12151" s="270" t="s">
        <v>1734</v>
      </c>
      <c r="E12151" s="277" t="s">
        <v>1751</v>
      </c>
      <c r="F12151" s="279" t="s">
        <v>882</v>
      </c>
    </row>
    <row r="12152" spans="1:6" x14ac:dyDescent="0.3">
      <c r="A12152" s="264" t="str">
        <f t="shared" si="189"/>
        <v>McGradyNC</v>
      </c>
      <c r="B12152" s="269">
        <v>28649</v>
      </c>
      <c r="C12152" s="270" t="s">
        <v>7880</v>
      </c>
      <c r="D12152" s="270" t="s">
        <v>1734</v>
      </c>
      <c r="E12152" s="277" t="s">
        <v>1760</v>
      </c>
      <c r="F12152" s="279" t="s">
        <v>882</v>
      </c>
    </row>
    <row r="12153" spans="1:6" x14ac:dyDescent="0.3">
      <c r="A12153" s="264" t="str">
        <f t="shared" si="189"/>
        <v>Mc AdenvilleNC</v>
      </c>
      <c r="B12153" s="269">
        <v>28101</v>
      </c>
      <c r="C12153" s="270" t="s">
        <v>7881</v>
      </c>
      <c r="D12153" s="270" t="s">
        <v>1734</v>
      </c>
      <c r="E12153" s="277" t="s">
        <v>1739</v>
      </c>
      <c r="F12153" s="279" t="s">
        <v>882</v>
      </c>
    </row>
    <row r="12154" spans="1:6" x14ac:dyDescent="0.3">
      <c r="A12154" s="264" t="str">
        <f t="shared" si="189"/>
        <v>DillsboroNC</v>
      </c>
      <c r="B12154" s="269">
        <v>28725</v>
      </c>
      <c r="C12154" s="270" t="s">
        <v>5356</v>
      </c>
      <c r="D12154" s="270" t="s">
        <v>1734</v>
      </c>
      <c r="E12154" s="277" t="s">
        <v>1740</v>
      </c>
      <c r="F12154" s="279" t="s">
        <v>882</v>
      </c>
    </row>
    <row r="12155" spans="1:6" x14ac:dyDescent="0.3">
      <c r="A12155" s="264" t="str">
        <f t="shared" si="189"/>
        <v>Cedar MountainNC</v>
      </c>
      <c r="B12155" s="269">
        <v>28718</v>
      </c>
      <c r="C12155" s="270" t="s">
        <v>7882</v>
      </c>
      <c r="D12155" s="270" t="s">
        <v>1734</v>
      </c>
      <c r="E12155" s="277" t="s">
        <v>1738</v>
      </c>
      <c r="F12155" s="279" t="s">
        <v>882</v>
      </c>
    </row>
    <row r="12156" spans="1:6" x14ac:dyDescent="0.3">
      <c r="A12156" s="264" t="str">
        <f t="shared" si="189"/>
        <v>KannapolisNC</v>
      </c>
      <c r="B12156" s="269">
        <v>28026</v>
      </c>
      <c r="C12156" s="270" t="s">
        <v>7628</v>
      </c>
      <c r="D12156" s="270" t="s">
        <v>1734</v>
      </c>
      <c r="E12156" s="277" t="s">
        <v>1739</v>
      </c>
      <c r="F12156" s="279" t="s">
        <v>882</v>
      </c>
    </row>
    <row r="12157" spans="1:6" x14ac:dyDescent="0.3">
      <c r="A12157" s="264" t="str">
        <f t="shared" si="189"/>
        <v>CollettsvilleNC</v>
      </c>
      <c r="B12157" s="269">
        <v>28611</v>
      </c>
      <c r="C12157" s="270" t="s">
        <v>7883</v>
      </c>
      <c r="D12157" s="270" t="s">
        <v>1734</v>
      </c>
      <c r="E12157" s="277" t="s">
        <v>1750</v>
      </c>
      <c r="F12157" s="279" t="s">
        <v>882</v>
      </c>
    </row>
    <row r="12158" spans="1:6" x14ac:dyDescent="0.3">
      <c r="A12158" s="264" t="str">
        <f t="shared" si="189"/>
        <v>Manns HarborNC</v>
      </c>
      <c r="B12158" s="269">
        <v>27953</v>
      </c>
      <c r="C12158" s="270" t="s">
        <v>7884</v>
      </c>
      <c r="D12158" s="270" t="s">
        <v>1734</v>
      </c>
      <c r="E12158" s="277" t="s">
        <v>1751</v>
      </c>
      <c r="F12158" s="279" t="s">
        <v>882</v>
      </c>
    </row>
    <row r="12159" spans="1:6" x14ac:dyDescent="0.3">
      <c r="A12159" s="264" t="str">
        <f t="shared" si="189"/>
        <v>WilsonNC</v>
      </c>
      <c r="B12159" s="269">
        <v>27813</v>
      </c>
      <c r="C12159" s="270" t="s">
        <v>1777</v>
      </c>
      <c r="D12159" s="270" t="s">
        <v>1734</v>
      </c>
      <c r="E12159" s="277" t="s">
        <v>1777</v>
      </c>
      <c r="F12159" s="279" t="s">
        <v>882</v>
      </c>
    </row>
    <row r="12160" spans="1:6" x14ac:dyDescent="0.3">
      <c r="A12160" s="264" t="str">
        <f t="shared" si="189"/>
        <v>Black MountainNC</v>
      </c>
      <c r="B12160" s="269">
        <v>28757</v>
      </c>
      <c r="C12160" s="270" t="s">
        <v>7652</v>
      </c>
      <c r="D12160" s="270" t="s">
        <v>1734</v>
      </c>
      <c r="E12160" s="277" t="s">
        <v>1736</v>
      </c>
      <c r="F12160" s="279" t="s">
        <v>882</v>
      </c>
    </row>
    <row r="12161" spans="1:6" x14ac:dyDescent="0.3">
      <c r="A12161" s="264" t="str">
        <f t="shared" si="189"/>
        <v>FallstonNC</v>
      </c>
      <c r="B12161" s="269">
        <v>28042</v>
      </c>
      <c r="C12161" s="270" t="s">
        <v>6314</v>
      </c>
      <c r="D12161" s="270" t="s">
        <v>1734</v>
      </c>
      <c r="E12161" s="277" t="s">
        <v>1418</v>
      </c>
      <c r="F12161" s="279" t="s">
        <v>882</v>
      </c>
    </row>
    <row r="12162" spans="1:6" x14ac:dyDescent="0.3">
      <c r="A12162" s="264" t="str">
        <f t="shared" si="189"/>
        <v>Pleasant HillNC</v>
      </c>
      <c r="B12162" s="269">
        <v>27866</v>
      </c>
      <c r="C12162" s="270" t="s">
        <v>2633</v>
      </c>
      <c r="D12162" s="270" t="s">
        <v>1734</v>
      </c>
      <c r="E12162" s="277" t="s">
        <v>1765</v>
      </c>
      <c r="F12162" s="279" t="s">
        <v>882</v>
      </c>
    </row>
    <row r="12163" spans="1:6" x14ac:dyDescent="0.3">
      <c r="A12163" s="264" t="str">
        <f t="shared" si="189"/>
        <v>Pine HallNC</v>
      </c>
      <c r="B12163" s="269">
        <v>27042</v>
      </c>
      <c r="C12163" s="270" t="s">
        <v>7885</v>
      </c>
      <c r="D12163" s="270" t="s">
        <v>1734</v>
      </c>
      <c r="E12163" s="277" t="s">
        <v>1779</v>
      </c>
      <c r="F12163" s="279" t="s">
        <v>882</v>
      </c>
    </row>
    <row r="12164" spans="1:6" x14ac:dyDescent="0.3">
      <c r="A12164" s="264" t="str">
        <f t="shared" ref="A12164:A12227" si="190">CONCATENATE(C12164,D12164)</f>
        <v>AydlettNC</v>
      </c>
      <c r="B12164" s="269">
        <v>27916</v>
      </c>
      <c r="C12164" s="270" t="s">
        <v>7886</v>
      </c>
      <c r="D12164" s="270" t="s">
        <v>1734</v>
      </c>
      <c r="E12164" s="277" t="s">
        <v>1773</v>
      </c>
      <c r="F12164" s="279" t="s">
        <v>882</v>
      </c>
    </row>
    <row r="12165" spans="1:6" x14ac:dyDescent="0.3">
      <c r="A12165" s="264" t="str">
        <f t="shared" si="190"/>
        <v>GloucesterNC</v>
      </c>
      <c r="B12165" s="269">
        <v>28528</v>
      </c>
      <c r="C12165" s="270" t="s">
        <v>6063</v>
      </c>
      <c r="D12165" s="270" t="s">
        <v>1734</v>
      </c>
      <c r="E12165" s="277" t="s">
        <v>1754</v>
      </c>
      <c r="F12165" s="279" t="s">
        <v>882</v>
      </c>
    </row>
    <row r="12166" spans="1:6" x14ac:dyDescent="0.3">
      <c r="A12166" s="264" t="str">
        <f t="shared" si="190"/>
        <v>PendletonNC</v>
      </c>
      <c r="B12166" s="269">
        <v>27862</v>
      </c>
      <c r="C12166" s="270" t="s">
        <v>5303</v>
      </c>
      <c r="D12166" s="270" t="s">
        <v>1734</v>
      </c>
      <c r="E12166" s="277" t="s">
        <v>1765</v>
      </c>
      <c r="F12166" s="279" t="s">
        <v>882</v>
      </c>
    </row>
    <row r="12167" spans="1:6" x14ac:dyDescent="0.3">
      <c r="A12167" s="264" t="str">
        <f t="shared" si="190"/>
        <v>BalsamNC</v>
      </c>
      <c r="B12167" s="269">
        <v>28707</v>
      </c>
      <c r="C12167" s="270" t="s">
        <v>7887</v>
      </c>
      <c r="D12167" s="270" t="s">
        <v>1734</v>
      </c>
      <c r="E12167" s="277" t="s">
        <v>1740</v>
      </c>
      <c r="F12167" s="279" t="s">
        <v>882</v>
      </c>
    </row>
    <row r="12168" spans="1:6" x14ac:dyDescent="0.3">
      <c r="A12168" s="264" t="str">
        <f t="shared" si="190"/>
        <v>CoinjockNC</v>
      </c>
      <c r="B12168" s="269">
        <v>27923</v>
      </c>
      <c r="C12168" s="270" t="s">
        <v>7888</v>
      </c>
      <c r="D12168" s="270" t="s">
        <v>1734</v>
      </c>
      <c r="E12168" s="277" t="s">
        <v>1773</v>
      </c>
      <c r="F12168" s="279" t="s">
        <v>882</v>
      </c>
    </row>
    <row r="12169" spans="1:6" x14ac:dyDescent="0.3">
      <c r="A12169" s="264" t="str">
        <f t="shared" si="190"/>
        <v>HarbingerNC</v>
      </c>
      <c r="B12169" s="269">
        <v>27941</v>
      </c>
      <c r="C12169" s="270" t="s">
        <v>7889</v>
      </c>
      <c r="D12169" s="270" t="s">
        <v>1734</v>
      </c>
      <c r="E12169" s="277" t="s">
        <v>1773</v>
      </c>
      <c r="F12169" s="279" t="s">
        <v>882</v>
      </c>
    </row>
    <row r="12170" spans="1:6" x14ac:dyDescent="0.3">
      <c r="A12170" s="264" t="str">
        <f t="shared" si="190"/>
        <v>Balsam GroveNC</v>
      </c>
      <c r="B12170" s="269">
        <v>28708</v>
      </c>
      <c r="C12170" s="270" t="s">
        <v>7890</v>
      </c>
      <c r="D12170" s="270" t="s">
        <v>1734</v>
      </c>
      <c r="E12170" s="277" t="s">
        <v>1738</v>
      </c>
      <c r="F12170" s="279" t="s">
        <v>882</v>
      </c>
    </row>
    <row r="12171" spans="1:6" x14ac:dyDescent="0.3">
      <c r="A12171" s="264" t="str">
        <f t="shared" si="190"/>
        <v>Point HarborNC</v>
      </c>
      <c r="B12171" s="269">
        <v>27964</v>
      </c>
      <c r="C12171" s="270" t="s">
        <v>7891</v>
      </c>
      <c r="D12171" s="270" t="s">
        <v>1734</v>
      </c>
      <c r="E12171" s="277" t="s">
        <v>1773</v>
      </c>
      <c r="F12171" s="279" t="s">
        <v>882</v>
      </c>
    </row>
    <row r="12172" spans="1:6" x14ac:dyDescent="0.3">
      <c r="A12172" s="264" t="str">
        <f t="shared" si="190"/>
        <v>RockinghamNC</v>
      </c>
      <c r="B12172" s="269">
        <v>28330</v>
      </c>
      <c r="C12172" s="270" t="s">
        <v>1767</v>
      </c>
      <c r="D12172" s="270" t="s">
        <v>1734</v>
      </c>
      <c r="E12172" s="277" t="s">
        <v>1767</v>
      </c>
      <c r="F12172" s="279" t="s">
        <v>882</v>
      </c>
    </row>
    <row r="12173" spans="1:6" x14ac:dyDescent="0.3">
      <c r="A12173" s="264" t="str">
        <f t="shared" si="190"/>
        <v>BarcoNC</v>
      </c>
      <c r="B12173" s="269">
        <v>27917</v>
      </c>
      <c r="C12173" s="270" t="s">
        <v>7892</v>
      </c>
      <c r="D12173" s="270" t="s">
        <v>1734</v>
      </c>
      <c r="E12173" s="277" t="s">
        <v>1773</v>
      </c>
      <c r="F12173" s="279" t="s">
        <v>882</v>
      </c>
    </row>
    <row r="12174" spans="1:6" x14ac:dyDescent="0.3">
      <c r="A12174" s="264" t="str">
        <f t="shared" si="190"/>
        <v>MicroNC</v>
      </c>
      <c r="B12174" s="269">
        <v>27555</v>
      </c>
      <c r="C12174" s="270" t="s">
        <v>7893</v>
      </c>
      <c r="D12174" s="270" t="s">
        <v>1734</v>
      </c>
      <c r="E12174" s="277" t="s">
        <v>1764</v>
      </c>
      <c r="F12174" s="279" t="s">
        <v>882</v>
      </c>
    </row>
    <row r="12175" spans="1:6" x14ac:dyDescent="0.3">
      <c r="A12175" s="264" t="str">
        <f t="shared" si="190"/>
        <v>EarlNC</v>
      </c>
      <c r="B12175" s="269">
        <v>28038</v>
      </c>
      <c r="C12175" s="270" t="s">
        <v>7894</v>
      </c>
      <c r="D12175" s="270" t="s">
        <v>1734</v>
      </c>
      <c r="E12175" s="277" t="s">
        <v>1418</v>
      </c>
      <c r="F12175" s="279" t="s">
        <v>882</v>
      </c>
    </row>
    <row r="12176" spans="1:6" x14ac:dyDescent="0.3">
      <c r="A12176" s="264" t="str">
        <f t="shared" si="190"/>
        <v>LongwoodNC</v>
      </c>
      <c r="B12176" s="269">
        <v>28452</v>
      </c>
      <c r="C12176" s="270" t="s">
        <v>3733</v>
      </c>
      <c r="D12176" s="270" t="s">
        <v>1734</v>
      </c>
      <c r="E12176" s="277" t="s">
        <v>1756</v>
      </c>
      <c r="F12176" s="279" t="s">
        <v>882</v>
      </c>
    </row>
    <row r="12177" spans="1:6" x14ac:dyDescent="0.3">
      <c r="A12177" s="264" t="str">
        <f t="shared" si="190"/>
        <v>SmyrnaNC</v>
      </c>
      <c r="B12177" s="269">
        <v>28579</v>
      </c>
      <c r="C12177" s="270" t="s">
        <v>3553</v>
      </c>
      <c r="D12177" s="270" t="s">
        <v>1734</v>
      </c>
      <c r="E12177" s="277" t="s">
        <v>1754</v>
      </c>
      <c r="F12177" s="279" t="s">
        <v>882</v>
      </c>
    </row>
    <row r="12178" spans="1:6" x14ac:dyDescent="0.3">
      <c r="A12178" s="264" t="str">
        <f t="shared" si="190"/>
        <v>Mineral SpringsNC</v>
      </c>
      <c r="B12178" s="269">
        <v>28108</v>
      </c>
      <c r="C12178" s="270" t="s">
        <v>7895</v>
      </c>
      <c r="D12178" s="270" t="s">
        <v>1734</v>
      </c>
      <c r="E12178" s="277" t="s">
        <v>1739</v>
      </c>
      <c r="F12178" s="279" t="s">
        <v>882</v>
      </c>
    </row>
    <row r="12179" spans="1:6" x14ac:dyDescent="0.3">
      <c r="A12179" s="264" t="str">
        <f t="shared" si="190"/>
        <v>CherryvilleNC</v>
      </c>
      <c r="B12179" s="269">
        <v>28169</v>
      </c>
      <c r="C12179" s="270" t="s">
        <v>7665</v>
      </c>
      <c r="D12179" s="270" t="s">
        <v>1734</v>
      </c>
      <c r="E12179" s="277" t="s">
        <v>1739</v>
      </c>
      <c r="F12179" s="279" t="s">
        <v>882</v>
      </c>
    </row>
    <row r="12180" spans="1:6" x14ac:dyDescent="0.3">
      <c r="A12180" s="264" t="str">
        <f t="shared" si="190"/>
        <v>AtlanticNC</v>
      </c>
      <c r="B12180" s="269">
        <v>28511</v>
      </c>
      <c r="C12180" s="270" t="s">
        <v>7896</v>
      </c>
      <c r="D12180" s="270" t="s">
        <v>1734</v>
      </c>
      <c r="E12180" s="277" t="s">
        <v>1754</v>
      </c>
      <c r="F12180" s="279" t="s">
        <v>882</v>
      </c>
    </row>
    <row r="12181" spans="1:6" x14ac:dyDescent="0.3">
      <c r="A12181" s="264" t="str">
        <f t="shared" si="190"/>
        <v>MooresboroNC</v>
      </c>
      <c r="B12181" s="269">
        <v>28024</v>
      </c>
      <c r="C12181" s="270" t="s">
        <v>7731</v>
      </c>
      <c r="D12181" s="270" t="s">
        <v>1734</v>
      </c>
      <c r="E12181" s="277" t="s">
        <v>1746</v>
      </c>
      <c r="F12181" s="279" t="s">
        <v>882</v>
      </c>
    </row>
    <row r="12182" spans="1:6" x14ac:dyDescent="0.3">
      <c r="A12182" s="264" t="str">
        <f t="shared" si="190"/>
        <v>Poplar BranchNC</v>
      </c>
      <c r="B12182" s="269">
        <v>27965</v>
      </c>
      <c r="C12182" s="270" t="s">
        <v>7897</v>
      </c>
      <c r="D12182" s="270" t="s">
        <v>1734</v>
      </c>
      <c r="E12182" s="277" t="s">
        <v>1773</v>
      </c>
      <c r="F12182" s="279" t="s">
        <v>882</v>
      </c>
    </row>
    <row r="12183" spans="1:6" x14ac:dyDescent="0.3">
      <c r="A12183" s="264" t="str">
        <f t="shared" si="190"/>
        <v>MooresboroNC</v>
      </c>
      <c r="B12183" s="269">
        <v>28076</v>
      </c>
      <c r="C12183" s="270" t="s">
        <v>7731</v>
      </c>
      <c r="D12183" s="270" t="s">
        <v>1734</v>
      </c>
      <c r="E12183" s="277" t="s">
        <v>1746</v>
      </c>
      <c r="F12183" s="279" t="s">
        <v>882</v>
      </c>
    </row>
    <row r="12184" spans="1:6" x14ac:dyDescent="0.3">
      <c r="A12184" s="264" t="str">
        <f t="shared" si="190"/>
        <v>MarshallbergNC</v>
      </c>
      <c r="B12184" s="269">
        <v>28553</v>
      </c>
      <c r="C12184" s="270" t="s">
        <v>7898</v>
      </c>
      <c r="D12184" s="270" t="s">
        <v>1734</v>
      </c>
      <c r="E12184" s="277" t="s">
        <v>1754</v>
      </c>
      <c r="F12184" s="279" t="s">
        <v>882</v>
      </c>
    </row>
    <row r="12185" spans="1:6" x14ac:dyDescent="0.3">
      <c r="A12185" s="264" t="str">
        <f t="shared" si="190"/>
        <v>SeaboardNC</v>
      </c>
      <c r="B12185" s="269">
        <v>27853</v>
      </c>
      <c r="C12185" s="270" t="s">
        <v>7861</v>
      </c>
      <c r="D12185" s="270" t="s">
        <v>1734</v>
      </c>
      <c r="E12185" s="277" t="s">
        <v>1765</v>
      </c>
      <c r="F12185" s="279" t="s">
        <v>882</v>
      </c>
    </row>
    <row r="12186" spans="1:6" x14ac:dyDescent="0.3">
      <c r="A12186" s="264" t="str">
        <f t="shared" si="190"/>
        <v>StovallNC</v>
      </c>
      <c r="B12186" s="269">
        <v>27582</v>
      </c>
      <c r="C12186" s="270" t="s">
        <v>7899</v>
      </c>
      <c r="D12186" s="270" t="s">
        <v>1734</v>
      </c>
      <c r="E12186" s="277" t="s">
        <v>1046</v>
      </c>
      <c r="F12186" s="279" t="s">
        <v>882</v>
      </c>
    </row>
    <row r="12187" spans="1:6" x14ac:dyDescent="0.3">
      <c r="A12187" s="264" t="str">
        <f t="shared" si="190"/>
        <v>RhodhissNC</v>
      </c>
      <c r="B12187" s="269">
        <v>28667</v>
      </c>
      <c r="C12187" s="270" t="s">
        <v>7900</v>
      </c>
      <c r="D12187" s="270" t="s">
        <v>1734</v>
      </c>
      <c r="E12187" s="277" t="s">
        <v>1750</v>
      </c>
      <c r="F12187" s="279" t="s">
        <v>882</v>
      </c>
    </row>
    <row r="12188" spans="1:6" x14ac:dyDescent="0.3">
      <c r="A12188" s="264" t="str">
        <f t="shared" si="190"/>
        <v>Mount OliveNC</v>
      </c>
      <c r="B12188" s="269">
        <v>28325</v>
      </c>
      <c r="C12188" s="270" t="s">
        <v>1318</v>
      </c>
      <c r="D12188" s="270" t="s">
        <v>1734</v>
      </c>
      <c r="E12188" s="277" t="s">
        <v>1747</v>
      </c>
      <c r="F12188" s="279" t="s">
        <v>882</v>
      </c>
    </row>
    <row r="12189" spans="1:6" x14ac:dyDescent="0.3">
      <c r="A12189" s="264" t="str">
        <f t="shared" si="190"/>
        <v>ConetoeNC</v>
      </c>
      <c r="B12189" s="269">
        <v>27819</v>
      </c>
      <c r="C12189" s="270" t="s">
        <v>7901</v>
      </c>
      <c r="D12189" s="270" t="s">
        <v>1734</v>
      </c>
      <c r="E12189" s="277" t="s">
        <v>1769</v>
      </c>
      <c r="F12189" s="279" t="s">
        <v>882</v>
      </c>
    </row>
    <row r="12190" spans="1:6" x14ac:dyDescent="0.3">
      <c r="A12190" s="264" t="str">
        <f t="shared" si="190"/>
        <v>SaxapahawNC</v>
      </c>
      <c r="B12190" s="269">
        <v>27340</v>
      </c>
      <c r="C12190" s="270" t="s">
        <v>7902</v>
      </c>
      <c r="D12190" s="270" t="s">
        <v>1734</v>
      </c>
      <c r="E12190" s="277" t="s">
        <v>1221</v>
      </c>
      <c r="F12190" s="279" t="s">
        <v>882</v>
      </c>
    </row>
    <row r="12191" spans="1:6" x14ac:dyDescent="0.3">
      <c r="A12191" s="264" t="str">
        <f t="shared" si="190"/>
        <v>Wilsons MillsNC</v>
      </c>
      <c r="B12191" s="269">
        <v>27593</v>
      </c>
      <c r="C12191" s="270" t="s">
        <v>7903</v>
      </c>
      <c r="D12191" s="270" t="s">
        <v>1734</v>
      </c>
      <c r="E12191" s="277" t="s">
        <v>1764</v>
      </c>
      <c r="F12191" s="279" t="s">
        <v>882</v>
      </c>
    </row>
    <row r="12192" spans="1:6" x14ac:dyDescent="0.3">
      <c r="A12192" s="264" t="str">
        <f t="shared" si="190"/>
        <v>MooresboroNC</v>
      </c>
      <c r="B12192" s="269">
        <v>28019</v>
      </c>
      <c r="C12192" s="270" t="s">
        <v>7731</v>
      </c>
      <c r="D12192" s="270" t="s">
        <v>1734</v>
      </c>
      <c r="E12192" s="277" t="s">
        <v>1746</v>
      </c>
      <c r="F12192" s="279" t="s">
        <v>882</v>
      </c>
    </row>
    <row r="12193" spans="1:6" x14ac:dyDescent="0.3">
      <c r="A12193" s="264" t="str">
        <f t="shared" si="190"/>
        <v>MisenheimerNC</v>
      </c>
      <c r="B12193" s="269">
        <v>28109</v>
      </c>
      <c r="C12193" s="270" t="s">
        <v>7904</v>
      </c>
      <c r="D12193" s="270" t="s">
        <v>1734</v>
      </c>
      <c r="E12193" s="277" t="s">
        <v>1735</v>
      </c>
      <c r="F12193" s="279" t="s">
        <v>882</v>
      </c>
    </row>
    <row r="12194" spans="1:6" x14ac:dyDescent="0.3">
      <c r="A12194" s="264" t="str">
        <f t="shared" si="190"/>
        <v>SimpsonNC</v>
      </c>
      <c r="B12194" s="269">
        <v>27879</v>
      </c>
      <c r="C12194" s="270" t="s">
        <v>7905</v>
      </c>
      <c r="D12194" s="270" t="s">
        <v>1734</v>
      </c>
      <c r="E12194" s="277" t="s">
        <v>1706</v>
      </c>
      <c r="F12194" s="279" t="s">
        <v>882</v>
      </c>
    </row>
    <row r="12195" spans="1:6" x14ac:dyDescent="0.3">
      <c r="A12195" s="264" t="str">
        <f t="shared" si="190"/>
        <v>LakeviewNC</v>
      </c>
      <c r="B12195" s="269">
        <v>28350</v>
      </c>
      <c r="C12195" s="270" t="s">
        <v>1894</v>
      </c>
      <c r="D12195" s="270" t="s">
        <v>1734</v>
      </c>
      <c r="E12195" s="277" t="s">
        <v>1762</v>
      </c>
      <c r="F12195" s="279" t="s">
        <v>882</v>
      </c>
    </row>
    <row r="12196" spans="1:6" x14ac:dyDescent="0.3">
      <c r="A12196" s="264" t="str">
        <f t="shared" si="190"/>
        <v>DavisNC</v>
      </c>
      <c r="B12196" s="269">
        <v>28524</v>
      </c>
      <c r="C12196" s="270" t="s">
        <v>2545</v>
      </c>
      <c r="D12196" s="270" t="s">
        <v>1734</v>
      </c>
      <c r="E12196" s="277" t="s">
        <v>1754</v>
      </c>
      <c r="F12196" s="279" t="s">
        <v>882</v>
      </c>
    </row>
    <row r="12197" spans="1:6" x14ac:dyDescent="0.3">
      <c r="A12197" s="264" t="str">
        <f t="shared" si="190"/>
        <v>EdwardNC</v>
      </c>
      <c r="B12197" s="269">
        <v>27821</v>
      </c>
      <c r="C12197" s="270" t="s">
        <v>7906</v>
      </c>
      <c r="D12197" s="270" t="s">
        <v>1734</v>
      </c>
      <c r="E12197" s="277" t="s">
        <v>1404</v>
      </c>
      <c r="F12197" s="279" t="s">
        <v>882</v>
      </c>
    </row>
    <row r="12198" spans="1:6" x14ac:dyDescent="0.3">
      <c r="A12198" s="264" t="str">
        <f t="shared" si="190"/>
        <v>SaratogaNC</v>
      </c>
      <c r="B12198" s="269">
        <v>27873</v>
      </c>
      <c r="C12198" s="270" t="s">
        <v>2079</v>
      </c>
      <c r="D12198" s="270" t="s">
        <v>1734</v>
      </c>
      <c r="E12198" s="277" t="s">
        <v>1777</v>
      </c>
      <c r="F12198" s="279" t="s">
        <v>882</v>
      </c>
    </row>
    <row r="12199" spans="1:6" x14ac:dyDescent="0.3">
      <c r="A12199" s="264" t="str">
        <f t="shared" si="190"/>
        <v>MapleNC</v>
      </c>
      <c r="B12199" s="269">
        <v>27956</v>
      </c>
      <c r="C12199" s="270" t="s">
        <v>7907</v>
      </c>
      <c r="D12199" s="270" t="s">
        <v>1734</v>
      </c>
      <c r="E12199" s="277" t="s">
        <v>1773</v>
      </c>
      <c r="F12199" s="279" t="s">
        <v>882</v>
      </c>
    </row>
    <row r="12200" spans="1:6" x14ac:dyDescent="0.3">
      <c r="A12200" s="264" t="str">
        <f t="shared" si="190"/>
        <v>GertonNC</v>
      </c>
      <c r="B12200" s="269">
        <v>28735</v>
      </c>
      <c r="C12200" s="270" t="s">
        <v>7908</v>
      </c>
      <c r="D12200" s="270" t="s">
        <v>1734</v>
      </c>
      <c r="E12200" s="277" t="s">
        <v>1736</v>
      </c>
      <c r="F12200" s="279" t="s">
        <v>882</v>
      </c>
    </row>
    <row r="12201" spans="1:6" x14ac:dyDescent="0.3">
      <c r="A12201" s="264" t="str">
        <f t="shared" si="190"/>
        <v>Cedar IslandNC</v>
      </c>
      <c r="B12201" s="269">
        <v>28520</v>
      </c>
      <c r="C12201" s="270" t="s">
        <v>7909</v>
      </c>
      <c r="D12201" s="270" t="s">
        <v>1734</v>
      </c>
      <c r="E12201" s="277" t="s">
        <v>1754</v>
      </c>
      <c r="F12201" s="279" t="s">
        <v>882</v>
      </c>
    </row>
    <row r="12202" spans="1:6" x14ac:dyDescent="0.3">
      <c r="A12202" s="264" t="str">
        <f t="shared" si="190"/>
        <v>MiddleburgNC</v>
      </c>
      <c r="B12202" s="269">
        <v>27556</v>
      </c>
      <c r="C12202" s="270" t="s">
        <v>3618</v>
      </c>
      <c r="D12202" s="270" t="s">
        <v>1734</v>
      </c>
      <c r="E12202" s="277" t="s">
        <v>1749</v>
      </c>
      <c r="F12202" s="279" t="s">
        <v>882</v>
      </c>
    </row>
    <row r="12203" spans="1:6" x14ac:dyDescent="0.3">
      <c r="A12203" s="264" t="str">
        <f t="shared" si="190"/>
        <v>LattimoreNC</v>
      </c>
      <c r="B12203" s="269">
        <v>28089</v>
      </c>
      <c r="C12203" s="270" t="s">
        <v>7910</v>
      </c>
      <c r="D12203" s="270" t="s">
        <v>1734</v>
      </c>
      <c r="E12203" s="277" t="s">
        <v>1418</v>
      </c>
      <c r="F12203" s="279" t="s">
        <v>882</v>
      </c>
    </row>
    <row r="12204" spans="1:6" x14ac:dyDescent="0.3">
      <c r="A12204" s="264" t="str">
        <f t="shared" si="190"/>
        <v>SealevelNC</v>
      </c>
      <c r="B12204" s="269">
        <v>28577</v>
      </c>
      <c r="C12204" s="270" t="s">
        <v>7911</v>
      </c>
      <c r="D12204" s="270" t="s">
        <v>1734</v>
      </c>
      <c r="E12204" s="277" t="s">
        <v>1754</v>
      </c>
      <c r="F12204" s="279" t="s">
        <v>882</v>
      </c>
    </row>
    <row r="12205" spans="1:6" x14ac:dyDescent="0.3">
      <c r="A12205" s="264" t="str">
        <f t="shared" si="190"/>
        <v>AllianceNC</v>
      </c>
      <c r="B12205" s="269">
        <v>28509</v>
      </c>
      <c r="C12205" s="270" t="s">
        <v>7912</v>
      </c>
      <c r="D12205" s="270" t="s">
        <v>1734</v>
      </c>
      <c r="E12205" s="277" t="s">
        <v>1758</v>
      </c>
      <c r="F12205" s="279" t="s">
        <v>882</v>
      </c>
    </row>
    <row r="12206" spans="1:6" x14ac:dyDescent="0.3">
      <c r="A12206" s="264" t="str">
        <f t="shared" si="190"/>
        <v>HendersonvilleNC</v>
      </c>
      <c r="B12206" s="269">
        <v>28710</v>
      </c>
      <c r="C12206" s="270" t="s">
        <v>7616</v>
      </c>
      <c r="D12206" s="270" t="s">
        <v>1734</v>
      </c>
      <c r="E12206" s="277" t="s">
        <v>1736</v>
      </c>
      <c r="F12206" s="279" t="s">
        <v>882</v>
      </c>
    </row>
    <row r="12207" spans="1:6" x14ac:dyDescent="0.3">
      <c r="A12207" s="264" t="str">
        <f t="shared" si="190"/>
        <v>MarionNC</v>
      </c>
      <c r="B12207" s="269">
        <v>28647</v>
      </c>
      <c r="C12207" s="270" t="s">
        <v>1379</v>
      </c>
      <c r="D12207" s="270" t="s">
        <v>1734</v>
      </c>
      <c r="E12207" s="277" t="s">
        <v>1379</v>
      </c>
      <c r="F12207" s="279" t="s">
        <v>882</v>
      </c>
    </row>
    <row r="12208" spans="1:6" x14ac:dyDescent="0.3">
      <c r="A12208" s="264" t="str">
        <f t="shared" si="190"/>
        <v>VandemereNC</v>
      </c>
      <c r="B12208" s="269">
        <v>28587</v>
      </c>
      <c r="C12208" s="270" t="s">
        <v>7913</v>
      </c>
      <c r="D12208" s="270" t="s">
        <v>1734</v>
      </c>
      <c r="E12208" s="277" t="s">
        <v>1758</v>
      </c>
      <c r="F12208" s="279" t="s">
        <v>882</v>
      </c>
    </row>
    <row r="12209" spans="1:6" x14ac:dyDescent="0.3">
      <c r="A12209" s="264" t="str">
        <f t="shared" si="190"/>
        <v>FalklandNC</v>
      </c>
      <c r="B12209" s="269">
        <v>27827</v>
      </c>
      <c r="C12209" s="270" t="s">
        <v>7914</v>
      </c>
      <c r="D12209" s="270" t="s">
        <v>1734</v>
      </c>
      <c r="E12209" s="277" t="s">
        <v>1706</v>
      </c>
      <c r="F12209" s="279" t="s">
        <v>882</v>
      </c>
    </row>
    <row r="12210" spans="1:6" x14ac:dyDescent="0.3">
      <c r="A12210" s="264" t="str">
        <f t="shared" si="190"/>
        <v>GreenvilleNC</v>
      </c>
      <c r="B12210" s="269">
        <v>27811</v>
      </c>
      <c r="C12210" s="270" t="s">
        <v>1706</v>
      </c>
      <c r="D12210" s="270" t="s">
        <v>1734</v>
      </c>
      <c r="E12210" s="277" t="s">
        <v>1706</v>
      </c>
      <c r="F12210" s="279" t="s">
        <v>882</v>
      </c>
    </row>
    <row r="12211" spans="1:6" x14ac:dyDescent="0.3">
      <c r="A12211" s="264" t="str">
        <f t="shared" si="190"/>
        <v>ProctorvilleNC</v>
      </c>
      <c r="B12211" s="269">
        <v>28375</v>
      </c>
      <c r="C12211" s="270" t="s">
        <v>7915</v>
      </c>
      <c r="D12211" s="270" t="s">
        <v>1734</v>
      </c>
      <c r="E12211" s="277" t="s">
        <v>1753</v>
      </c>
      <c r="F12211" s="279" t="s">
        <v>882</v>
      </c>
    </row>
    <row r="12212" spans="1:6" x14ac:dyDescent="0.3">
      <c r="A12212" s="264" t="str">
        <f t="shared" si="190"/>
        <v>FalconNC</v>
      </c>
      <c r="B12212" s="269">
        <v>28342</v>
      </c>
      <c r="C12212" s="270" t="s">
        <v>7357</v>
      </c>
      <c r="D12212" s="270" t="s">
        <v>1734</v>
      </c>
      <c r="E12212" s="277" t="s">
        <v>1690</v>
      </c>
      <c r="F12212" s="279" t="s">
        <v>882</v>
      </c>
    </row>
    <row r="12213" spans="1:6" x14ac:dyDescent="0.3">
      <c r="A12213" s="264" t="str">
        <f t="shared" si="190"/>
        <v>NormanNC</v>
      </c>
      <c r="B12213" s="269">
        <v>28367</v>
      </c>
      <c r="C12213" s="270" t="s">
        <v>5461</v>
      </c>
      <c r="D12213" s="270" t="s">
        <v>1734</v>
      </c>
      <c r="E12213" s="277" t="s">
        <v>1767</v>
      </c>
      <c r="F12213" s="279" t="s">
        <v>882</v>
      </c>
    </row>
    <row r="12214" spans="1:6" x14ac:dyDescent="0.3">
      <c r="A12214" s="264" t="str">
        <f t="shared" si="190"/>
        <v>SevernNC</v>
      </c>
      <c r="B12214" s="269">
        <v>27877</v>
      </c>
      <c r="C12214" s="270" t="s">
        <v>6275</v>
      </c>
      <c r="D12214" s="270" t="s">
        <v>1734</v>
      </c>
      <c r="E12214" s="277" t="s">
        <v>1765</v>
      </c>
      <c r="F12214" s="279" t="s">
        <v>882</v>
      </c>
    </row>
    <row r="12215" spans="1:6" x14ac:dyDescent="0.3">
      <c r="A12215" s="264" t="str">
        <f t="shared" si="190"/>
        <v>Black MountainNC</v>
      </c>
      <c r="B12215" s="269">
        <v>28770</v>
      </c>
      <c r="C12215" s="270" t="s">
        <v>7652</v>
      </c>
      <c r="D12215" s="270" t="s">
        <v>1734</v>
      </c>
      <c r="E12215" s="277" t="s">
        <v>1736</v>
      </c>
      <c r="F12215" s="279" t="s">
        <v>882</v>
      </c>
    </row>
    <row r="12216" spans="1:6" x14ac:dyDescent="0.3">
      <c r="A12216" s="264" t="str">
        <f t="shared" si="190"/>
        <v>StacyNC</v>
      </c>
      <c r="B12216" s="269">
        <v>28581</v>
      </c>
      <c r="C12216" s="270" t="s">
        <v>6943</v>
      </c>
      <c r="D12216" s="270" t="s">
        <v>1734</v>
      </c>
      <c r="E12216" s="277" t="s">
        <v>1754</v>
      </c>
      <c r="F12216" s="279" t="s">
        <v>882</v>
      </c>
    </row>
    <row r="12217" spans="1:6" x14ac:dyDescent="0.3">
      <c r="A12217" s="264" t="str">
        <f t="shared" si="190"/>
        <v>Stumpy PointNC</v>
      </c>
      <c r="B12217" s="269">
        <v>27978</v>
      </c>
      <c r="C12217" s="270" t="s">
        <v>7916</v>
      </c>
      <c r="D12217" s="270" t="s">
        <v>1734</v>
      </c>
      <c r="E12217" s="277" t="s">
        <v>1751</v>
      </c>
      <c r="F12217" s="279" t="s">
        <v>882</v>
      </c>
    </row>
    <row r="12218" spans="1:6" x14ac:dyDescent="0.3">
      <c r="A12218" s="264" t="str">
        <f t="shared" si="190"/>
        <v>AltamahawNC</v>
      </c>
      <c r="B12218" s="269">
        <v>27202</v>
      </c>
      <c r="C12218" s="270" t="s">
        <v>7917</v>
      </c>
      <c r="D12218" s="270" t="s">
        <v>1734</v>
      </c>
      <c r="E12218" s="277" t="s">
        <v>1221</v>
      </c>
      <c r="F12218" s="279" t="s">
        <v>882</v>
      </c>
    </row>
    <row r="12219" spans="1:6" x14ac:dyDescent="0.3">
      <c r="A12219" s="264" t="str">
        <f t="shared" si="190"/>
        <v>LowlandNC</v>
      </c>
      <c r="B12219" s="269">
        <v>28552</v>
      </c>
      <c r="C12219" s="270" t="s">
        <v>7918</v>
      </c>
      <c r="D12219" s="270" t="s">
        <v>1734</v>
      </c>
      <c r="E12219" s="277" t="s">
        <v>1758</v>
      </c>
      <c r="F12219" s="279" t="s">
        <v>882</v>
      </c>
    </row>
    <row r="12220" spans="1:6" x14ac:dyDescent="0.3">
      <c r="A12220" s="264" t="str">
        <f t="shared" si="190"/>
        <v>StonewallNC</v>
      </c>
      <c r="B12220" s="269">
        <v>28583</v>
      </c>
      <c r="C12220" s="270" t="s">
        <v>5899</v>
      </c>
      <c r="D12220" s="270" t="s">
        <v>1734</v>
      </c>
      <c r="E12220" s="277" t="s">
        <v>1758</v>
      </c>
      <c r="F12220" s="279" t="s">
        <v>882</v>
      </c>
    </row>
    <row r="12221" spans="1:6" x14ac:dyDescent="0.3">
      <c r="A12221" s="264" t="str">
        <f t="shared" si="190"/>
        <v>Lake LureNC</v>
      </c>
      <c r="B12221" s="269">
        <v>28720</v>
      </c>
      <c r="C12221" s="270" t="s">
        <v>7753</v>
      </c>
      <c r="D12221" s="270" t="s">
        <v>1734</v>
      </c>
      <c r="E12221" s="277" t="s">
        <v>1746</v>
      </c>
      <c r="F12221" s="279" t="s">
        <v>882</v>
      </c>
    </row>
    <row r="12222" spans="1:6" x14ac:dyDescent="0.3">
      <c r="A12222" s="264" t="str">
        <f t="shared" si="190"/>
        <v>HobuckenNC</v>
      </c>
      <c r="B12222" s="269">
        <v>28537</v>
      </c>
      <c r="C12222" s="270" t="s">
        <v>7919</v>
      </c>
      <c r="D12222" s="270" t="s">
        <v>1734</v>
      </c>
      <c r="E12222" s="277" t="s">
        <v>1758</v>
      </c>
      <c r="F12222" s="279" t="s">
        <v>882</v>
      </c>
    </row>
    <row r="12223" spans="1:6" x14ac:dyDescent="0.3">
      <c r="A12223" s="264" t="str">
        <f t="shared" si="190"/>
        <v>ConwayNC</v>
      </c>
      <c r="B12223" s="269">
        <v>27867</v>
      </c>
      <c r="C12223" s="270" t="s">
        <v>1688</v>
      </c>
      <c r="D12223" s="270" t="s">
        <v>1734</v>
      </c>
      <c r="E12223" s="277" t="s">
        <v>1765</v>
      </c>
      <c r="F12223" s="279" t="s">
        <v>882</v>
      </c>
    </row>
    <row r="12224" spans="1:6" x14ac:dyDescent="0.3">
      <c r="A12224" s="264" t="str">
        <f t="shared" si="190"/>
        <v>WentworthNC</v>
      </c>
      <c r="B12224" s="269">
        <v>27375</v>
      </c>
      <c r="C12224" s="270" t="s">
        <v>7367</v>
      </c>
      <c r="D12224" s="270" t="s">
        <v>1734</v>
      </c>
      <c r="E12224" s="277" t="s">
        <v>1748</v>
      </c>
      <c r="F12224" s="279" t="s">
        <v>882</v>
      </c>
    </row>
    <row r="12225" spans="1:6" x14ac:dyDescent="0.3">
      <c r="A12225" s="264" t="str">
        <f t="shared" si="190"/>
        <v>SalvoNC</v>
      </c>
      <c r="B12225" s="269">
        <v>27972</v>
      </c>
      <c r="C12225" s="270" t="s">
        <v>7920</v>
      </c>
      <c r="D12225" s="270" t="s">
        <v>1734</v>
      </c>
      <c r="E12225" s="277" t="s">
        <v>1751</v>
      </c>
      <c r="F12225" s="279" t="s">
        <v>882</v>
      </c>
    </row>
    <row r="12226" spans="1:6" x14ac:dyDescent="0.3">
      <c r="A12226" s="264" t="str">
        <f t="shared" si="190"/>
        <v>RodantheNC</v>
      </c>
      <c r="B12226" s="269">
        <v>27982</v>
      </c>
      <c r="C12226" s="270" t="s">
        <v>7879</v>
      </c>
      <c r="D12226" s="270" t="s">
        <v>1734</v>
      </c>
      <c r="E12226" s="277" t="s">
        <v>1751</v>
      </c>
      <c r="F12226" s="279" t="s">
        <v>882</v>
      </c>
    </row>
    <row r="12227" spans="1:6" x14ac:dyDescent="0.3">
      <c r="A12227" s="264" t="str">
        <f t="shared" si="190"/>
        <v>DurhamNC</v>
      </c>
      <c r="B12227" s="269">
        <v>27708</v>
      </c>
      <c r="C12227" s="270" t="s">
        <v>2957</v>
      </c>
      <c r="D12227" s="270" t="s">
        <v>1734</v>
      </c>
      <c r="E12227" s="277" t="s">
        <v>1744</v>
      </c>
      <c r="F12227" s="279" t="s">
        <v>882</v>
      </c>
    </row>
    <row r="12228" spans="1:6" x14ac:dyDescent="0.3">
      <c r="A12228" s="264" t="str">
        <f t="shared" ref="A12228:A12291" si="191">CONCATENATE(C12228,D12228)</f>
        <v>FargoND</v>
      </c>
      <c r="B12228" s="269">
        <v>58103</v>
      </c>
      <c r="C12228" s="270" t="s">
        <v>1637</v>
      </c>
      <c r="D12228" s="270" t="s">
        <v>1781</v>
      </c>
      <c r="E12228" s="277" t="s">
        <v>1637</v>
      </c>
      <c r="F12228" s="279" t="s">
        <v>880</v>
      </c>
    </row>
    <row r="12229" spans="1:6" x14ac:dyDescent="0.3">
      <c r="A12229" s="264" t="str">
        <f t="shared" si="191"/>
        <v>FargoND</v>
      </c>
      <c r="B12229" s="269">
        <v>58104</v>
      </c>
      <c r="C12229" s="270" t="s">
        <v>1637</v>
      </c>
      <c r="D12229" s="270" t="s">
        <v>1781</v>
      </c>
      <c r="E12229" s="277" t="s">
        <v>1637</v>
      </c>
      <c r="F12229" s="279" t="s">
        <v>880</v>
      </c>
    </row>
    <row r="12230" spans="1:6" x14ac:dyDescent="0.3">
      <c r="A12230" s="264" t="str">
        <f t="shared" si="191"/>
        <v>Grand ForksND</v>
      </c>
      <c r="B12230" s="269">
        <v>58201</v>
      </c>
      <c r="C12230" s="270" t="s">
        <v>1641</v>
      </c>
      <c r="D12230" s="270" t="s">
        <v>1781</v>
      </c>
      <c r="E12230" s="277" t="s">
        <v>1641</v>
      </c>
      <c r="F12230" s="279" t="s">
        <v>880</v>
      </c>
    </row>
    <row r="12231" spans="1:6" x14ac:dyDescent="0.3">
      <c r="A12231" s="264" t="str">
        <f t="shared" si="191"/>
        <v>West FargoND</v>
      </c>
      <c r="B12231" s="269">
        <v>58078</v>
      </c>
      <c r="C12231" s="270" t="s">
        <v>7921</v>
      </c>
      <c r="D12231" s="270" t="s">
        <v>1781</v>
      </c>
      <c r="E12231" s="277" t="s">
        <v>1637</v>
      </c>
      <c r="F12231" s="279" t="s">
        <v>880</v>
      </c>
    </row>
    <row r="12232" spans="1:6" x14ac:dyDescent="0.3">
      <c r="A12232" s="264" t="str">
        <f t="shared" si="191"/>
        <v>BismarckND</v>
      </c>
      <c r="B12232" s="269">
        <v>58503</v>
      </c>
      <c r="C12232" s="270" t="s">
        <v>1782</v>
      </c>
      <c r="D12232" s="270" t="s">
        <v>1781</v>
      </c>
      <c r="E12232" s="277" t="s">
        <v>1782</v>
      </c>
      <c r="F12232" s="279" t="s">
        <v>880</v>
      </c>
    </row>
    <row r="12233" spans="1:6" x14ac:dyDescent="0.3">
      <c r="A12233" s="264" t="str">
        <f t="shared" si="191"/>
        <v>WillistonND</v>
      </c>
      <c r="B12233" s="269">
        <v>58801</v>
      </c>
      <c r="C12233" s="270" t="s">
        <v>1791</v>
      </c>
      <c r="D12233" s="270" t="s">
        <v>1781</v>
      </c>
      <c r="E12233" s="277" t="s">
        <v>1791</v>
      </c>
      <c r="F12233" s="279" t="s">
        <v>880</v>
      </c>
    </row>
    <row r="12234" spans="1:6" x14ac:dyDescent="0.3">
      <c r="A12234" s="264" t="str">
        <f t="shared" si="191"/>
        <v>MinotND</v>
      </c>
      <c r="B12234" s="269">
        <v>58701</v>
      </c>
      <c r="C12234" s="270" t="s">
        <v>1789</v>
      </c>
      <c r="D12234" s="270" t="s">
        <v>1781</v>
      </c>
      <c r="E12234" s="277" t="s">
        <v>1789</v>
      </c>
      <c r="F12234" s="279" t="s">
        <v>880</v>
      </c>
    </row>
    <row r="12235" spans="1:6" x14ac:dyDescent="0.3">
      <c r="A12235" s="264" t="str">
        <f t="shared" si="191"/>
        <v>FargoND</v>
      </c>
      <c r="B12235" s="269">
        <v>58102</v>
      </c>
      <c r="C12235" s="270" t="s">
        <v>1637</v>
      </c>
      <c r="D12235" s="270" t="s">
        <v>1781</v>
      </c>
      <c r="E12235" s="277" t="s">
        <v>1637</v>
      </c>
      <c r="F12235" s="279" t="s">
        <v>880</v>
      </c>
    </row>
    <row r="12236" spans="1:6" x14ac:dyDescent="0.3">
      <c r="A12236" s="264" t="str">
        <f t="shared" si="191"/>
        <v>BismarckND</v>
      </c>
      <c r="B12236" s="269">
        <v>58501</v>
      </c>
      <c r="C12236" s="270" t="s">
        <v>1782</v>
      </c>
      <c r="D12236" s="270" t="s">
        <v>1781</v>
      </c>
      <c r="E12236" s="277" t="s">
        <v>1782</v>
      </c>
      <c r="F12236" s="279" t="s">
        <v>880</v>
      </c>
    </row>
    <row r="12237" spans="1:6" x14ac:dyDescent="0.3">
      <c r="A12237" s="264" t="str">
        <f t="shared" si="191"/>
        <v>DickinsonND</v>
      </c>
      <c r="B12237" s="269">
        <v>58601</v>
      </c>
      <c r="C12237" s="270" t="s">
        <v>1784</v>
      </c>
      <c r="D12237" s="270" t="s">
        <v>1781</v>
      </c>
      <c r="E12237" s="277" t="s">
        <v>1784</v>
      </c>
      <c r="F12237" s="279" t="s">
        <v>880</v>
      </c>
    </row>
    <row r="12238" spans="1:6" x14ac:dyDescent="0.3">
      <c r="A12238" s="264" t="str">
        <f t="shared" si="191"/>
        <v>MandanND</v>
      </c>
      <c r="B12238" s="269">
        <v>58554</v>
      </c>
      <c r="C12238" s="270" t="s">
        <v>7922</v>
      </c>
      <c r="D12238" s="270" t="s">
        <v>1781</v>
      </c>
      <c r="E12238" s="277" t="s">
        <v>1782</v>
      </c>
      <c r="F12238" s="279" t="s">
        <v>880</v>
      </c>
    </row>
    <row r="12239" spans="1:6" x14ac:dyDescent="0.3">
      <c r="A12239" s="264" t="str">
        <f t="shared" si="191"/>
        <v>BismarckND</v>
      </c>
      <c r="B12239" s="269">
        <v>58504</v>
      </c>
      <c r="C12239" s="270" t="s">
        <v>1782</v>
      </c>
      <c r="D12239" s="270" t="s">
        <v>1781</v>
      </c>
      <c r="E12239" s="277" t="s">
        <v>1782</v>
      </c>
      <c r="F12239" s="279" t="s">
        <v>880</v>
      </c>
    </row>
    <row r="12240" spans="1:6" x14ac:dyDescent="0.3">
      <c r="A12240" s="264" t="str">
        <f t="shared" si="191"/>
        <v>MinotND</v>
      </c>
      <c r="B12240" s="269">
        <v>58703</v>
      </c>
      <c r="C12240" s="270" t="s">
        <v>1789</v>
      </c>
      <c r="D12240" s="270" t="s">
        <v>1781</v>
      </c>
      <c r="E12240" s="277" t="s">
        <v>1789</v>
      </c>
      <c r="F12240" s="279" t="s">
        <v>880</v>
      </c>
    </row>
    <row r="12241" spans="1:6" x14ac:dyDescent="0.3">
      <c r="A12241" s="264" t="str">
        <f t="shared" si="191"/>
        <v>JamestownND</v>
      </c>
      <c r="B12241" s="269">
        <v>58401</v>
      </c>
      <c r="C12241" s="270" t="s">
        <v>1787</v>
      </c>
      <c r="D12241" s="270" t="s">
        <v>1781</v>
      </c>
      <c r="E12241" s="277" t="s">
        <v>1787</v>
      </c>
      <c r="F12241" s="279" t="s">
        <v>880</v>
      </c>
    </row>
    <row r="12242" spans="1:6" x14ac:dyDescent="0.3">
      <c r="A12242" s="264" t="str">
        <f t="shared" si="191"/>
        <v>Grand ForksND</v>
      </c>
      <c r="B12242" s="269">
        <v>58203</v>
      </c>
      <c r="C12242" s="270" t="s">
        <v>1641</v>
      </c>
      <c r="D12242" s="270" t="s">
        <v>1781</v>
      </c>
      <c r="E12242" s="277" t="s">
        <v>1641</v>
      </c>
      <c r="F12242" s="279" t="s">
        <v>880</v>
      </c>
    </row>
    <row r="12243" spans="1:6" x14ac:dyDescent="0.3">
      <c r="A12243" s="264" t="str">
        <f t="shared" si="191"/>
        <v>WahpetonND</v>
      </c>
      <c r="B12243" s="269">
        <v>58075</v>
      </c>
      <c r="C12243" s="270" t="s">
        <v>1659</v>
      </c>
      <c r="D12243" s="270" t="s">
        <v>1781</v>
      </c>
      <c r="E12243" s="277" t="s">
        <v>1659</v>
      </c>
      <c r="F12243" s="279" t="s">
        <v>880</v>
      </c>
    </row>
    <row r="12244" spans="1:6" x14ac:dyDescent="0.3">
      <c r="A12244" s="264" t="str">
        <f t="shared" si="191"/>
        <v>Minot AFBND</v>
      </c>
      <c r="B12244" s="269">
        <v>58704</v>
      </c>
      <c r="C12244" s="270" t="s">
        <v>7923</v>
      </c>
      <c r="D12244" s="270" t="s">
        <v>1781</v>
      </c>
      <c r="E12244" s="277" t="s">
        <v>1789</v>
      </c>
      <c r="F12244" s="279" t="s">
        <v>880</v>
      </c>
    </row>
    <row r="12245" spans="1:6" x14ac:dyDescent="0.3">
      <c r="A12245" s="264" t="str">
        <f t="shared" si="191"/>
        <v>HoraceND</v>
      </c>
      <c r="B12245" s="269">
        <v>58047</v>
      </c>
      <c r="C12245" s="270" t="s">
        <v>7924</v>
      </c>
      <c r="D12245" s="270" t="s">
        <v>1781</v>
      </c>
      <c r="E12245" s="277" t="s">
        <v>1637</v>
      </c>
      <c r="F12245" s="279" t="s">
        <v>880</v>
      </c>
    </row>
    <row r="12246" spans="1:6" x14ac:dyDescent="0.3">
      <c r="A12246" s="264" t="str">
        <f t="shared" si="191"/>
        <v>TiogaND</v>
      </c>
      <c r="B12246" s="269">
        <v>58852</v>
      </c>
      <c r="C12246" s="270" t="s">
        <v>7925</v>
      </c>
      <c r="D12246" s="270" t="s">
        <v>1781</v>
      </c>
      <c r="E12246" s="277" t="s">
        <v>1791</v>
      </c>
      <c r="F12246" s="279" t="s">
        <v>880</v>
      </c>
    </row>
    <row r="12247" spans="1:6" x14ac:dyDescent="0.3">
      <c r="A12247" s="264" t="str">
        <f t="shared" si="191"/>
        <v>CasseltonND</v>
      </c>
      <c r="B12247" s="269">
        <v>58012</v>
      </c>
      <c r="C12247" s="270" t="s">
        <v>7926</v>
      </c>
      <c r="D12247" s="270" t="s">
        <v>1781</v>
      </c>
      <c r="E12247" s="277" t="s">
        <v>1637</v>
      </c>
      <c r="F12247" s="279" t="s">
        <v>880</v>
      </c>
    </row>
    <row r="12248" spans="1:6" x14ac:dyDescent="0.3">
      <c r="A12248" s="264" t="str">
        <f t="shared" si="191"/>
        <v>New SalemND</v>
      </c>
      <c r="B12248" s="269">
        <v>58563</v>
      </c>
      <c r="C12248" s="270" t="s">
        <v>6230</v>
      </c>
      <c r="D12248" s="270" t="s">
        <v>1781</v>
      </c>
      <c r="E12248" s="277" t="s">
        <v>1782</v>
      </c>
      <c r="F12248" s="279" t="s">
        <v>880</v>
      </c>
    </row>
    <row r="12249" spans="1:6" x14ac:dyDescent="0.3">
      <c r="A12249" s="264" t="str">
        <f t="shared" si="191"/>
        <v>LarimoreND</v>
      </c>
      <c r="B12249" s="269">
        <v>58251</v>
      </c>
      <c r="C12249" s="270" t="s">
        <v>7927</v>
      </c>
      <c r="D12249" s="270" t="s">
        <v>1781</v>
      </c>
      <c r="E12249" s="277" t="s">
        <v>1641</v>
      </c>
      <c r="F12249" s="279" t="s">
        <v>880</v>
      </c>
    </row>
    <row r="12250" spans="1:6" x14ac:dyDescent="0.3">
      <c r="A12250" s="264" t="str">
        <f t="shared" si="191"/>
        <v>BelfieldND</v>
      </c>
      <c r="B12250" s="269">
        <v>58622</v>
      </c>
      <c r="C12250" s="270" t="s">
        <v>7928</v>
      </c>
      <c r="D12250" s="270" t="s">
        <v>1781</v>
      </c>
      <c r="E12250" s="277" t="s">
        <v>1784</v>
      </c>
      <c r="F12250" s="279" t="s">
        <v>880</v>
      </c>
    </row>
    <row r="12251" spans="1:6" x14ac:dyDescent="0.3">
      <c r="A12251" s="264" t="str">
        <f t="shared" si="191"/>
        <v>ThompsonND</v>
      </c>
      <c r="B12251" s="269">
        <v>58278</v>
      </c>
      <c r="C12251" s="270" t="s">
        <v>3519</v>
      </c>
      <c r="D12251" s="270" t="s">
        <v>1781</v>
      </c>
      <c r="E12251" s="277" t="s">
        <v>1641</v>
      </c>
      <c r="F12251" s="279" t="s">
        <v>880</v>
      </c>
    </row>
    <row r="12252" spans="1:6" x14ac:dyDescent="0.3">
      <c r="A12252" s="264" t="str">
        <f t="shared" si="191"/>
        <v>VelvaND</v>
      </c>
      <c r="B12252" s="269">
        <v>58790</v>
      </c>
      <c r="C12252" s="270" t="s">
        <v>7929</v>
      </c>
      <c r="D12252" s="270" t="s">
        <v>1781</v>
      </c>
      <c r="E12252" s="277" t="s">
        <v>1789</v>
      </c>
      <c r="F12252" s="279" t="s">
        <v>880</v>
      </c>
    </row>
    <row r="12253" spans="1:6" x14ac:dyDescent="0.3">
      <c r="A12253" s="264" t="str">
        <f t="shared" si="191"/>
        <v>BurlingtonND</v>
      </c>
      <c r="B12253" s="269">
        <v>58722</v>
      </c>
      <c r="C12253" s="270" t="s">
        <v>1221</v>
      </c>
      <c r="D12253" s="270" t="s">
        <v>1781</v>
      </c>
      <c r="E12253" s="277" t="s">
        <v>1789</v>
      </c>
      <c r="F12253" s="279" t="s">
        <v>880</v>
      </c>
    </row>
    <row r="12254" spans="1:6" x14ac:dyDescent="0.3">
      <c r="A12254" s="264" t="str">
        <f t="shared" si="191"/>
        <v>KenmareND</v>
      </c>
      <c r="B12254" s="269">
        <v>58746</v>
      </c>
      <c r="C12254" s="270" t="s">
        <v>7930</v>
      </c>
      <c r="D12254" s="270" t="s">
        <v>1781</v>
      </c>
      <c r="E12254" s="277" t="s">
        <v>1789</v>
      </c>
      <c r="F12254" s="279" t="s">
        <v>880</v>
      </c>
    </row>
    <row r="12255" spans="1:6" x14ac:dyDescent="0.3">
      <c r="A12255" s="264" t="str">
        <f t="shared" si="191"/>
        <v>HankinsonND</v>
      </c>
      <c r="B12255" s="269">
        <v>58041</v>
      </c>
      <c r="C12255" s="270" t="s">
        <v>7931</v>
      </c>
      <c r="D12255" s="270" t="s">
        <v>1781</v>
      </c>
      <c r="E12255" s="277" t="s">
        <v>1659</v>
      </c>
      <c r="F12255" s="279" t="s">
        <v>880</v>
      </c>
    </row>
    <row r="12256" spans="1:6" x14ac:dyDescent="0.3">
      <c r="A12256" s="264" t="str">
        <f t="shared" si="191"/>
        <v>KindredND</v>
      </c>
      <c r="B12256" s="269">
        <v>58051</v>
      </c>
      <c r="C12256" s="270" t="s">
        <v>7932</v>
      </c>
      <c r="D12256" s="270" t="s">
        <v>1781</v>
      </c>
      <c r="E12256" s="277" t="s">
        <v>1637</v>
      </c>
      <c r="F12256" s="279" t="s">
        <v>880</v>
      </c>
    </row>
    <row r="12257" spans="1:6" x14ac:dyDescent="0.3">
      <c r="A12257" s="264" t="str">
        <f t="shared" si="191"/>
        <v>NorthwoodND</v>
      </c>
      <c r="B12257" s="269">
        <v>58267</v>
      </c>
      <c r="C12257" s="270" t="s">
        <v>4327</v>
      </c>
      <c r="D12257" s="270" t="s">
        <v>1781</v>
      </c>
      <c r="E12257" s="277" t="s">
        <v>1641</v>
      </c>
      <c r="F12257" s="279" t="s">
        <v>880</v>
      </c>
    </row>
    <row r="12258" spans="1:6" x14ac:dyDescent="0.3">
      <c r="A12258" s="264" t="str">
        <f t="shared" si="191"/>
        <v>MapletonND</v>
      </c>
      <c r="B12258" s="269">
        <v>58059</v>
      </c>
      <c r="C12258" s="270" t="s">
        <v>4906</v>
      </c>
      <c r="D12258" s="270" t="s">
        <v>1781</v>
      </c>
      <c r="E12258" s="277" t="s">
        <v>1637</v>
      </c>
      <c r="F12258" s="279" t="s">
        <v>880</v>
      </c>
    </row>
    <row r="12259" spans="1:6" x14ac:dyDescent="0.3">
      <c r="A12259" s="264" t="str">
        <f t="shared" si="191"/>
        <v>LidgerwoodND</v>
      </c>
      <c r="B12259" s="269">
        <v>58053</v>
      </c>
      <c r="C12259" s="270" t="s">
        <v>7933</v>
      </c>
      <c r="D12259" s="270" t="s">
        <v>1781</v>
      </c>
      <c r="E12259" s="277" t="s">
        <v>1659</v>
      </c>
      <c r="F12259" s="279" t="s">
        <v>880</v>
      </c>
    </row>
    <row r="12260" spans="1:6" x14ac:dyDescent="0.3">
      <c r="A12260" s="264" t="str">
        <f t="shared" si="191"/>
        <v>SurreyND</v>
      </c>
      <c r="B12260" s="269">
        <v>58785</v>
      </c>
      <c r="C12260" s="270" t="s">
        <v>7934</v>
      </c>
      <c r="D12260" s="270" t="s">
        <v>1781</v>
      </c>
      <c r="E12260" s="277" t="s">
        <v>1789</v>
      </c>
      <c r="F12260" s="279" t="s">
        <v>880</v>
      </c>
    </row>
    <row r="12261" spans="1:6" x14ac:dyDescent="0.3">
      <c r="A12261" s="264" t="str">
        <f t="shared" si="191"/>
        <v>WiltonND</v>
      </c>
      <c r="B12261" s="269">
        <v>58579</v>
      </c>
      <c r="C12261" s="270" t="s">
        <v>2125</v>
      </c>
      <c r="D12261" s="270" t="s">
        <v>1781</v>
      </c>
      <c r="E12261" s="277" t="s">
        <v>1782</v>
      </c>
      <c r="F12261" s="279" t="s">
        <v>880</v>
      </c>
    </row>
    <row r="12262" spans="1:6" x14ac:dyDescent="0.3">
      <c r="A12262" s="264" t="str">
        <f t="shared" si="191"/>
        <v>HarwoodND</v>
      </c>
      <c r="B12262" s="269">
        <v>58042</v>
      </c>
      <c r="C12262" s="270" t="s">
        <v>6385</v>
      </c>
      <c r="D12262" s="270" t="s">
        <v>1781</v>
      </c>
      <c r="E12262" s="277" t="s">
        <v>1637</v>
      </c>
      <c r="F12262" s="279" t="s">
        <v>880</v>
      </c>
    </row>
    <row r="12263" spans="1:6" x14ac:dyDescent="0.3">
      <c r="A12263" s="264" t="str">
        <f t="shared" si="191"/>
        <v>TownerND</v>
      </c>
      <c r="B12263" s="269">
        <v>58788</v>
      </c>
      <c r="C12263" s="270" t="s">
        <v>7935</v>
      </c>
      <c r="D12263" s="270" t="s">
        <v>1781</v>
      </c>
      <c r="E12263" s="277" t="s">
        <v>1789</v>
      </c>
      <c r="F12263" s="279" t="s">
        <v>880</v>
      </c>
    </row>
    <row r="12264" spans="1:6" x14ac:dyDescent="0.3">
      <c r="A12264" s="264" t="str">
        <f t="shared" si="191"/>
        <v>Glen UllinND</v>
      </c>
      <c r="B12264" s="269">
        <v>58631</v>
      </c>
      <c r="C12264" s="270" t="s">
        <v>7936</v>
      </c>
      <c r="D12264" s="270" t="s">
        <v>1781</v>
      </c>
      <c r="E12264" s="277" t="s">
        <v>1782</v>
      </c>
      <c r="F12264" s="279" t="s">
        <v>880</v>
      </c>
    </row>
    <row r="12265" spans="1:6" x14ac:dyDescent="0.3">
      <c r="A12265" s="264" t="str">
        <f t="shared" si="191"/>
        <v>RayND</v>
      </c>
      <c r="B12265" s="269">
        <v>58849</v>
      </c>
      <c r="C12265" s="270" t="s">
        <v>6755</v>
      </c>
      <c r="D12265" s="270" t="s">
        <v>1781</v>
      </c>
      <c r="E12265" s="277" t="s">
        <v>1791</v>
      </c>
      <c r="F12265" s="279" t="s">
        <v>880</v>
      </c>
    </row>
    <row r="12266" spans="1:6" x14ac:dyDescent="0.3">
      <c r="A12266" s="264" t="str">
        <f t="shared" si="191"/>
        <v>HebronND</v>
      </c>
      <c r="B12266" s="269">
        <v>58638</v>
      </c>
      <c r="C12266" s="270" t="s">
        <v>3510</v>
      </c>
      <c r="D12266" s="270" t="s">
        <v>1781</v>
      </c>
      <c r="E12266" s="277" t="s">
        <v>1782</v>
      </c>
      <c r="F12266" s="279" t="s">
        <v>880</v>
      </c>
    </row>
    <row r="12267" spans="1:6" x14ac:dyDescent="0.3">
      <c r="A12267" s="264" t="str">
        <f t="shared" si="191"/>
        <v>RichardtonND</v>
      </c>
      <c r="B12267" s="269">
        <v>58652</v>
      </c>
      <c r="C12267" s="270" t="s">
        <v>7937</v>
      </c>
      <c r="D12267" s="270" t="s">
        <v>1781</v>
      </c>
      <c r="E12267" s="277" t="s">
        <v>1784</v>
      </c>
      <c r="F12267" s="279" t="s">
        <v>880</v>
      </c>
    </row>
    <row r="12268" spans="1:6" x14ac:dyDescent="0.3">
      <c r="A12268" s="264" t="str">
        <f t="shared" si="191"/>
        <v>BertholdND</v>
      </c>
      <c r="B12268" s="269">
        <v>58718</v>
      </c>
      <c r="C12268" s="270" t="s">
        <v>7938</v>
      </c>
      <c r="D12268" s="270" t="s">
        <v>1781</v>
      </c>
      <c r="E12268" s="277" t="s">
        <v>1789</v>
      </c>
      <c r="F12268" s="279" t="s">
        <v>880</v>
      </c>
    </row>
    <row r="12269" spans="1:6" x14ac:dyDescent="0.3">
      <c r="A12269" s="264" t="str">
        <f t="shared" si="191"/>
        <v>WillistonND</v>
      </c>
      <c r="B12269" s="269">
        <v>58831</v>
      </c>
      <c r="C12269" s="270" t="s">
        <v>1791</v>
      </c>
      <c r="D12269" s="270" t="s">
        <v>1781</v>
      </c>
      <c r="E12269" s="277" t="s">
        <v>1791</v>
      </c>
      <c r="F12269" s="279" t="s">
        <v>880</v>
      </c>
    </row>
    <row r="12270" spans="1:6" x14ac:dyDescent="0.3">
      <c r="A12270" s="264" t="str">
        <f t="shared" si="191"/>
        <v>MohallND</v>
      </c>
      <c r="B12270" s="269">
        <v>58761</v>
      </c>
      <c r="C12270" s="270" t="s">
        <v>7939</v>
      </c>
      <c r="D12270" s="270" t="s">
        <v>1781</v>
      </c>
      <c r="E12270" s="277" t="s">
        <v>1789</v>
      </c>
      <c r="F12270" s="279" t="s">
        <v>880</v>
      </c>
    </row>
    <row r="12271" spans="1:6" x14ac:dyDescent="0.3">
      <c r="A12271" s="264" t="str">
        <f t="shared" si="191"/>
        <v>EmeradoND</v>
      </c>
      <c r="B12271" s="269">
        <v>58228</v>
      </c>
      <c r="C12271" s="270" t="s">
        <v>7940</v>
      </c>
      <c r="D12271" s="270" t="s">
        <v>1781</v>
      </c>
      <c r="E12271" s="277" t="s">
        <v>1641</v>
      </c>
      <c r="F12271" s="279" t="s">
        <v>880</v>
      </c>
    </row>
    <row r="12272" spans="1:6" x14ac:dyDescent="0.3">
      <c r="A12272" s="264" t="str">
        <f t="shared" si="191"/>
        <v>WyndmereND</v>
      </c>
      <c r="B12272" s="269">
        <v>58081</v>
      </c>
      <c r="C12272" s="270" t="s">
        <v>7941</v>
      </c>
      <c r="D12272" s="270" t="s">
        <v>1781</v>
      </c>
      <c r="E12272" s="277" t="s">
        <v>1659</v>
      </c>
      <c r="F12272" s="279" t="s">
        <v>880</v>
      </c>
    </row>
    <row r="12273" spans="1:6" x14ac:dyDescent="0.3">
      <c r="A12273" s="264" t="str">
        <f t="shared" si="191"/>
        <v>MenokenND</v>
      </c>
      <c r="B12273" s="269">
        <v>58558</v>
      </c>
      <c r="C12273" s="270" t="s">
        <v>7942</v>
      </c>
      <c r="D12273" s="270" t="s">
        <v>1781</v>
      </c>
      <c r="E12273" s="277" t="s">
        <v>1782</v>
      </c>
      <c r="F12273" s="279" t="s">
        <v>880</v>
      </c>
    </row>
    <row r="12274" spans="1:6" x14ac:dyDescent="0.3">
      <c r="A12274" s="264" t="str">
        <f t="shared" si="191"/>
        <v>ManvelND</v>
      </c>
      <c r="B12274" s="269">
        <v>58256</v>
      </c>
      <c r="C12274" s="270" t="s">
        <v>7943</v>
      </c>
      <c r="D12274" s="270" t="s">
        <v>1781</v>
      </c>
      <c r="E12274" s="277" t="s">
        <v>1641</v>
      </c>
      <c r="F12274" s="279" t="s">
        <v>880</v>
      </c>
    </row>
    <row r="12275" spans="1:6" x14ac:dyDescent="0.3">
      <c r="A12275" s="264" t="str">
        <f t="shared" si="191"/>
        <v>GlenburnND</v>
      </c>
      <c r="B12275" s="269">
        <v>58740</v>
      </c>
      <c r="C12275" s="270" t="s">
        <v>7944</v>
      </c>
      <c r="D12275" s="270" t="s">
        <v>1781</v>
      </c>
      <c r="E12275" s="277" t="s">
        <v>1789</v>
      </c>
      <c r="F12275" s="279" t="s">
        <v>880</v>
      </c>
    </row>
    <row r="12276" spans="1:6" x14ac:dyDescent="0.3">
      <c r="A12276" s="264" t="str">
        <f t="shared" si="191"/>
        <v>WalcottND</v>
      </c>
      <c r="B12276" s="269">
        <v>58077</v>
      </c>
      <c r="C12276" s="270" t="s">
        <v>4348</v>
      </c>
      <c r="D12276" s="270" t="s">
        <v>1781</v>
      </c>
      <c r="E12276" s="277" t="s">
        <v>1659</v>
      </c>
      <c r="F12276" s="279" t="s">
        <v>880</v>
      </c>
    </row>
    <row r="12277" spans="1:6" x14ac:dyDescent="0.3">
      <c r="A12277" s="264" t="str">
        <f t="shared" si="191"/>
        <v>FairmountND</v>
      </c>
      <c r="B12277" s="269">
        <v>58030</v>
      </c>
      <c r="C12277" s="270" t="s">
        <v>4103</v>
      </c>
      <c r="D12277" s="270" t="s">
        <v>1781</v>
      </c>
      <c r="E12277" s="277" t="s">
        <v>1659</v>
      </c>
      <c r="F12277" s="279" t="s">
        <v>880</v>
      </c>
    </row>
    <row r="12278" spans="1:6" x14ac:dyDescent="0.3">
      <c r="A12278" s="264" t="str">
        <f t="shared" si="191"/>
        <v>GladstoneND</v>
      </c>
      <c r="B12278" s="269">
        <v>58630</v>
      </c>
      <c r="C12278" s="270" t="s">
        <v>5120</v>
      </c>
      <c r="D12278" s="270" t="s">
        <v>1781</v>
      </c>
      <c r="E12278" s="277" t="s">
        <v>1784</v>
      </c>
      <c r="F12278" s="279" t="s">
        <v>880</v>
      </c>
    </row>
    <row r="12279" spans="1:6" x14ac:dyDescent="0.3">
      <c r="A12279" s="264" t="str">
        <f t="shared" si="191"/>
        <v>GranvilleND</v>
      </c>
      <c r="B12279" s="269">
        <v>58741</v>
      </c>
      <c r="C12279" s="270" t="s">
        <v>4952</v>
      </c>
      <c r="D12279" s="270" t="s">
        <v>1781</v>
      </c>
      <c r="E12279" s="277" t="s">
        <v>1789</v>
      </c>
      <c r="F12279" s="279" t="s">
        <v>880</v>
      </c>
    </row>
    <row r="12280" spans="1:6" x14ac:dyDescent="0.3">
      <c r="A12280" s="264" t="str">
        <f t="shared" si="191"/>
        <v>SawyerND</v>
      </c>
      <c r="B12280" s="269">
        <v>58781</v>
      </c>
      <c r="C12280" s="270" t="s">
        <v>6770</v>
      </c>
      <c r="D12280" s="270" t="s">
        <v>1781</v>
      </c>
      <c r="E12280" s="277" t="s">
        <v>1789</v>
      </c>
      <c r="F12280" s="279" t="s">
        <v>880</v>
      </c>
    </row>
    <row r="12281" spans="1:6" x14ac:dyDescent="0.3">
      <c r="A12281" s="264" t="str">
        <f t="shared" si="191"/>
        <v>EppingND</v>
      </c>
      <c r="B12281" s="269">
        <v>58843</v>
      </c>
      <c r="C12281" s="270" t="s">
        <v>7945</v>
      </c>
      <c r="D12281" s="270" t="s">
        <v>1781</v>
      </c>
      <c r="E12281" s="277" t="s">
        <v>1791</v>
      </c>
      <c r="F12281" s="279" t="s">
        <v>880</v>
      </c>
    </row>
    <row r="12282" spans="1:6" x14ac:dyDescent="0.3">
      <c r="A12282" s="264" t="str">
        <f t="shared" si="191"/>
        <v>BaldwinND</v>
      </c>
      <c r="B12282" s="269">
        <v>58521</v>
      </c>
      <c r="C12282" s="270" t="s">
        <v>5980</v>
      </c>
      <c r="D12282" s="270" t="s">
        <v>1781</v>
      </c>
      <c r="E12282" s="277" t="s">
        <v>1782</v>
      </c>
      <c r="F12282" s="279" t="s">
        <v>880</v>
      </c>
    </row>
    <row r="12283" spans="1:6" x14ac:dyDescent="0.3">
      <c r="A12283" s="264" t="str">
        <f t="shared" si="191"/>
        <v>ArgusvilleND</v>
      </c>
      <c r="B12283" s="269">
        <v>58005</v>
      </c>
      <c r="C12283" s="270" t="s">
        <v>7946</v>
      </c>
      <c r="D12283" s="270" t="s">
        <v>1781</v>
      </c>
      <c r="E12283" s="277" t="s">
        <v>1637</v>
      </c>
      <c r="F12283" s="279" t="s">
        <v>880</v>
      </c>
    </row>
    <row r="12284" spans="1:6" x14ac:dyDescent="0.3">
      <c r="A12284" s="264" t="str">
        <f t="shared" si="191"/>
        <v>LeonardND</v>
      </c>
      <c r="B12284" s="269">
        <v>58052</v>
      </c>
      <c r="C12284" s="270" t="s">
        <v>6741</v>
      </c>
      <c r="D12284" s="270" t="s">
        <v>1781</v>
      </c>
      <c r="E12284" s="277" t="s">
        <v>1637</v>
      </c>
      <c r="F12284" s="279" t="s">
        <v>880</v>
      </c>
    </row>
    <row r="12285" spans="1:6" x14ac:dyDescent="0.3">
      <c r="A12285" s="264" t="str">
        <f t="shared" si="191"/>
        <v>South HeartND</v>
      </c>
      <c r="B12285" s="269">
        <v>58655</v>
      </c>
      <c r="C12285" s="270" t="s">
        <v>7947</v>
      </c>
      <c r="D12285" s="270" t="s">
        <v>1781</v>
      </c>
      <c r="E12285" s="277" t="s">
        <v>1784</v>
      </c>
      <c r="F12285" s="279" t="s">
        <v>880</v>
      </c>
    </row>
    <row r="12286" spans="1:6" x14ac:dyDescent="0.3">
      <c r="A12286" s="264" t="str">
        <f t="shared" si="191"/>
        <v>MedinaND</v>
      </c>
      <c r="B12286" s="269">
        <v>58467</v>
      </c>
      <c r="C12286" s="270" t="s">
        <v>6952</v>
      </c>
      <c r="D12286" s="270" t="s">
        <v>1781</v>
      </c>
      <c r="E12286" s="277" t="s">
        <v>1787</v>
      </c>
      <c r="F12286" s="279" t="s">
        <v>880</v>
      </c>
    </row>
    <row r="12287" spans="1:6" x14ac:dyDescent="0.3">
      <c r="A12287" s="264" t="str">
        <f t="shared" si="191"/>
        <v>FlasherND</v>
      </c>
      <c r="B12287" s="269">
        <v>58535</v>
      </c>
      <c r="C12287" s="270" t="s">
        <v>7948</v>
      </c>
      <c r="D12287" s="270" t="s">
        <v>1781</v>
      </c>
      <c r="E12287" s="277" t="s">
        <v>1782</v>
      </c>
      <c r="F12287" s="279" t="s">
        <v>880</v>
      </c>
    </row>
    <row r="12288" spans="1:6" x14ac:dyDescent="0.3">
      <c r="A12288" s="264" t="str">
        <f t="shared" si="191"/>
        <v>DrakeND</v>
      </c>
      <c r="B12288" s="269">
        <v>58736</v>
      </c>
      <c r="C12288" s="270" t="s">
        <v>3375</v>
      </c>
      <c r="D12288" s="270" t="s">
        <v>1781</v>
      </c>
      <c r="E12288" s="277" t="s">
        <v>1789</v>
      </c>
      <c r="F12288" s="279" t="s">
        <v>880</v>
      </c>
    </row>
    <row r="12289" spans="1:6" x14ac:dyDescent="0.3">
      <c r="A12289" s="264" t="str">
        <f t="shared" si="191"/>
        <v>HunterND</v>
      </c>
      <c r="B12289" s="269">
        <v>58048</v>
      </c>
      <c r="C12289" s="270" t="s">
        <v>7949</v>
      </c>
      <c r="D12289" s="270" t="s">
        <v>1781</v>
      </c>
      <c r="E12289" s="277" t="s">
        <v>1637</v>
      </c>
      <c r="F12289" s="279" t="s">
        <v>880</v>
      </c>
    </row>
    <row r="12290" spans="1:6" x14ac:dyDescent="0.3">
      <c r="A12290" s="264" t="str">
        <f t="shared" si="191"/>
        <v>TaylorND</v>
      </c>
      <c r="B12290" s="269">
        <v>58656</v>
      </c>
      <c r="C12290" s="270" t="s">
        <v>1883</v>
      </c>
      <c r="D12290" s="270" t="s">
        <v>1781</v>
      </c>
      <c r="E12290" s="277" t="s">
        <v>1784</v>
      </c>
      <c r="F12290" s="279" t="s">
        <v>880</v>
      </c>
    </row>
    <row r="12291" spans="1:6" x14ac:dyDescent="0.3">
      <c r="A12291" s="264" t="str">
        <f t="shared" si="191"/>
        <v>PageND</v>
      </c>
      <c r="B12291" s="269">
        <v>58064</v>
      </c>
      <c r="C12291" s="270" t="s">
        <v>2363</v>
      </c>
      <c r="D12291" s="270" t="s">
        <v>1781</v>
      </c>
      <c r="E12291" s="277" t="s">
        <v>1637</v>
      </c>
      <c r="F12291" s="279" t="s">
        <v>880</v>
      </c>
    </row>
    <row r="12292" spans="1:6" x14ac:dyDescent="0.3">
      <c r="A12292" s="264" t="str">
        <f t="shared" ref="A12292:A12355" si="192">CONCATENATE(C12292,D12292)</f>
        <v>WheatlandND</v>
      </c>
      <c r="B12292" s="269">
        <v>58079</v>
      </c>
      <c r="C12292" s="270" t="s">
        <v>2959</v>
      </c>
      <c r="D12292" s="270" t="s">
        <v>1781</v>
      </c>
      <c r="E12292" s="277" t="s">
        <v>1637</v>
      </c>
      <c r="F12292" s="279" t="s">
        <v>880</v>
      </c>
    </row>
    <row r="12293" spans="1:6" x14ac:dyDescent="0.3">
      <c r="A12293" s="264" t="str">
        <f t="shared" si="192"/>
        <v>BuffaloND</v>
      </c>
      <c r="B12293" s="269">
        <v>58011</v>
      </c>
      <c r="C12293" s="270" t="s">
        <v>4406</v>
      </c>
      <c r="D12293" s="270" t="s">
        <v>1781</v>
      </c>
      <c r="E12293" s="277" t="s">
        <v>1637</v>
      </c>
      <c r="F12293" s="279" t="s">
        <v>880</v>
      </c>
    </row>
    <row r="12294" spans="1:6" x14ac:dyDescent="0.3">
      <c r="A12294" s="264" t="str">
        <f t="shared" si="192"/>
        <v>ArthurND</v>
      </c>
      <c r="B12294" s="269">
        <v>58006</v>
      </c>
      <c r="C12294" s="270" t="s">
        <v>7950</v>
      </c>
      <c r="D12294" s="270" t="s">
        <v>1781</v>
      </c>
      <c r="E12294" s="277" t="s">
        <v>1637</v>
      </c>
      <c r="F12294" s="279" t="s">
        <v>880</v>
      </c>
    </row>
    <row r="12295" spans="1:6" x14ac:dyDescent="0.3">
      <c r="A12295" s="264" t="str">
        <f t="shared" si="192"/>
        <v>GilbyND</v>
      </c>
      <c r="B12295" s="269">
        <v>58235</v>
      </c>
      <c r="C12295" s="270" t="s">
        <v>7951</v>
      </c>
      <c r="D12295" s="270" t="s">
        <v>1781</v>
      </c>
      <c r="E12295" s="277" t="s">
        <v>1641</v>
      </c>
      <c r="F12295" s="279" t="s">
        <v>880</v>
      </c>
    </row>
    <row r="12296" spans="1:6" x14ac:dyDescent="0.3">
      <c r="A12296" s="264" t="str">
        <f t="shared" si="192"/>
        <v>RyderND</v>
      </c>
      <c r="B12296" s="269">
        <v>58779</v>
      </c>
      <c r="C12296" s="270" t="s">
        <v>7952</v>
      </c>
      <c r="D12296" s="270" t="s">
        <v>1781</v>
      </c>
      <c r="E12296" s="277" t="s">
        <v>1789</v>
      </c>
      <c r="F12296" s="279" t="s">
        <v>880</v>
      </c>
    </row>
    <row r="12297" spans="1:6" x14ac:dyDescent="0.3">
      <c r="A12297" s="264" t="str">
        <f t="shared" si="192"/>
        <v>DouglasND</v>
      </c>
      <c r="B12297" s="269">
        <v>58735</v>
      </c>
      <c r="C12297" s="270" t="s">
        <v>1172</v>
      </c>
      <c r="D12297" s="270" t="s">
        <v>1781</v>
      </c>
      <c r="E12297" s="277" t="s">
        <v>1789</v>
      </c>
      <c r="F12297" s="279" t="s">
        <v>880</v>
      </c>
    </row>
    <row r="12298" spans="1:6" x14ac:dyDescent="0.3">
      <c r="A12298" s="264" t="str">
        <f t="shared" si="192"/>
        <v>ArvillaND</v>
      </c>
      <c r="B12298" s="269">
        <v>58214</v>
      </c>
      <c r="C12298" s="270" t="s">
        <v>7953</v>
      </c>
      <c r="D12298" s="270" t="s">
        <v>1781</v>
      </c>
      <c r="E12298" s="277" t="s">
        <v>1641</v>
      </c>
      <c r="F12298" s="279" t="s">
        <v>880</v>
      </c>
    </row>
    <row r="12299" spans="1:6" x14ac:dyDescent="0.3">
      <c r="A12299" s="264" t="str">
        <f t="shared" si="192"/>
        <v>UphamND</v>
      </c>
      <c r="B12299" s="269">
        <v>58789</v>
      </c>
      <c r="C12299" s="270" t="s">
        <v>7954</v>
      </c>
      <c r="D12299" s="270" t="s">
        <v>1781</v>
      </c>
      <c r="E12299" s="277" t="s">
        <v>1789</v>
      </c>
      <c r="F12299" s="279" t="s">
        <v>880</v>
      </c>
    </row>
    <row r="12300" spans="1:6" x14ac:dyDescent="0.3">
      <c r="A12300" s="264" t="str">
        <f t="shared" si="192"/>
        <v>DavenportND</v>
      </c>
      <c r="B12300" s="269">
        <v>58021</v>
      </c>
      <c r="C12300" s="270" t="s">
        <v>3134</v>
      </c>
      <c r="D12300" s="270" t="s">
        <v>1781</v>
      </c>
      <c r="E12300" s="277" t="s">
        <v>1637</v>
      </c>
      <c r="F12300" s="279" t="s">
        <v>880</v>
      </c>
    </row>
    <row r="12301" spans="1:6" x14ac:dyDescent="0.3">
      <c r="A12301" s="264" t="str">
        <f t="shared" si="192"/>
        <v>SterlingND</v>
      </c>
      <c r="B12301" s="269">
        <v>58572</v>
      </c>
      <c r="C12301" s="270" t="s">
        <v>1078</v>
      </c>
      <c r="D12301" s="270" t="s">
        <v>1781</v>
      </c>
      <c r="E12301" s="277" t="s">
        <v>1782</v>
      </c>
      <c r="F12301" s="279" t="s">
        <v>880</v>
      </c>
    </row>
    <row r="12302" spans="1:6" x14ac:dyDescent="0.3">
      <c r="A12302" s="264" t="str">
        <f t="shared" si="192"/>
        <v>Des LacsND</v>
      </c>
      <c r="B12302" s="269">
        <v>58733</v>
      </c>
      <c r="C12302" s="270" t="s">
        <v>7955</v>
      </c>
      <c r="D12302" s="270" t="s">
        <v>1781</v>
      </c>
      <c r="E12302" s="277" t="s">
        <v>1789</v>
      </c>
      <c r="F12302" s="279" t="s">
        <v>880</v>
      </c>
    </row>
    <row r="12303" spans="1:6" x14ac:dyDescent="0.3">
      <c r="A12303" s="264" t="str">
        <f t="shared" si="192"/>
        <v>MooretonND</v>
      </c>
      <c r="B12303" s="269">
        <v>58061</v>
      </c>
      <c r="C12303" s="270" t="s">
        <v>7956</v>
      </c>
      <c r="D12303" s="270" t="s">
        <v>1781</v>
      </c>
      <c r="E12303" s="277" t="s">
        <v>1659</v>
      </c>
      <c r="F12303" s="279" t="s">
        <v>880</v>
      </c>
    </row>
    <row r="12304" spans="1:6" x14ac:dyDescent="0.3">
      <c r="A12304" s="264" t="str">
        <f t="shared" si="192"/>
        <v>DonnybrookND</v>
      </c>
      <c r="B12304" s="269">
        <v>58734</v>
      </c>
      <c r="C12304" s="270" t="s">
        <v>7957</v>
      </c>
      <c r="D12304" s="270" t="s">
        <v>1781</v>
      </c>
      <c r="E12304" s="277" t="s">
        <v>1789</v>
      </c>
      <c r="F12304" s="279" t="s">
        <v>880</v>
      </c>
    </row>
    <row r="12305" spans="1:6" x14ac:dyDescent="0.3">
      <c r="A12305" s="264" t="str">
        <f t="shared" si="192"/>
        <v>CarpioND</v>
      </c>
      <c r="B12305" s="269">
        <v>58725</v>
      </c>
      <c r="C12305" s="270" t="s">
        <v>7958</v>
      </c>
      <c r="D12305" s="270" t="s">
        <v>1781</v>
      </c>
      <c r="E12305" s="277" t="s">
        <v>1789</v>
      </c>
      <c r="F12305" s="279" t="s">
        <v>880</v>
      </c>
    </row>
    <row r="12306" spans="1:6" x14ac:dyDescent="0.3">
      <c r="A12306" s="264" t="str">
        <f t="shared" si="192"/>
        <v>ColfaxND</v>
      </c>
      <c r="B12306" s="269">
        <v>58018</v>
      </c>
      <c r="C12306" s="270" t="s">
        <v>2880</v>
      </c>
      <c r="D12306" s="270" t="s">
        <v>1781</v>
      </c>
      <c r="E12306" s="277" t="s">
        <v>1659</v>
      </c>
      <c r="F12306" s="279" t="s">
        <v>880</v>
      </c>
    </row>
    <row r="12307" spans="1:6" x14ac:dyDescent="0.3">
      <c r="A12307" s="264" t="str">
        <f t="shared" si="192"/>
        <v>StreeterND</v>
      </c>
      <c r="B12307" s="269">
        <v>58483</v>
      </c>
      <c r="C12307" s="270" t="s">
        <v>7959</v>
      </c>
      <c r="D12307" s="270" t="s">
        <v>1781</v>
      </c>
      <c r="E12307" s="277" t="s">
        <v>1787</v>
      </c>
      <c r="F12307" s="279" t="s">
        <v>880</v>
      </c>
    </row>
    <row r="12308" spans="1:6" x14ac:dyDescent="0.3">
      <c r="A12308" s="264" t="str">
        <f t="shared" si="192"/>
        <v>GrandinND</v>
      </c>
      <c r="B12308" s="269">
        <v>58038</v>
      </c>
      <c r="C12308" s="270" t="s">
        <v>7960</v>
      </c>
      <c r="D12308" s="270" t="s">
        <v>1781</v>
      </c>
      <c r="E12308" s="277" t="s">
        <v>1637</v>
      </c>
      <c r="F12308" s="279" t="s">
        <v>880</v>
      </c>
    </row>
    <row r="12309" spans="1:6" x14ac:dyDescent="0.3">
      <c r="A12309" s="264" t="str">
        <f t="shared" si="192"/>
        <v>YpsilantiND</v>
      </c>
      <c r="B12309" s="269">
        <v>58497</v>
      </c>
      <c r="C12309" s="270" t="s">
        <v>6568</v>
      </c>
      <c r="D12309" s="270" t="s">
        <v>1781</v>
      </c>
      <c r="E12309" s="277" t="s">
        <v>1787</v>
      </c>
      <c r="F12309" s="279" t="s">
        <v>880</v>
      </c>
    </row>
    <row r="12310" spans="1:6" x14ac:dyDescent="0.3">
      <c r="A12310" s="264" t="str">
        <f t="shared" si="192"/>
        <v>ClevelandND</v>
      </c>
      <c r="B12310" s="269">
        <v>58424</v>
      </c>
      <c r="C12310" s="270" t="s">
        <v>1414</v>
      </c>
      <c r="D12310" s="270" t="s">
        <v>1781</v>
      </c>
      <c r="E12310" s="277" t="s">
        <v>1787</v>
      </c>
      <c r="F12310" s="279" t="s">
        <v>880</v>
      </c>
    </row>
    <row r="12311" spans="1:6" x14ac:dyDescent="0.3">
      <c r="A12311" s="264" t="str">
        <f t="shared" si="192"/>
        <v>BuchananND</v>
      </c>
      <c r="B12311" s="269">
        <v>58420</v>
      </c>
      <c r="C12311" s="270" t="s">
        <v>4081</v>
      </c>
      <c r="D12311" s="270" t="s">
        <v>1781</v>
      </c>
      <c r="E12311" s="277" t="s">
        <v>1787</v>
      </c>
      <c r="F12311" s="279" t="s">
        <v>880</v>
      </c>
    </row>
    <row r="12312" spans="1:6" x14ac:dyDescent="0.3">
      <c r="A12312" s="264" t="str">
        <f t="shared" si="192"/>
        <v>ChristineND</v>
      </c>
      <c r="B12312" s="269">
        <v>58015</v>
      </c>
      <c r="C12312" s="270" t="s">
        <v>7961</v>
      </c>
      <c r="D12312" s="270" t="s">
        <v>1781</v>
      </c>
      <c r="E12312" s="277" t="s">
        <v>1659</v>
      </c>
      <c r="F12312" s="279" t="s">
        <v>880</v>
      </c>
    </row>
    <row r="12313" spans="1:6" x14ac:dyDescent="0.3">
      <c r="A12313" s="264" t="str">
        <f t="shared" si="192"/>
        <v>WildroseND</v>
      </c>
      <c r="B12313" s="269">
        <v>58795</v>
      </c>
      <c r="C12313" s="270" t="s">
        <v>7962</v>
      </c>
      <c r="D12313" s="270" t="s">
        <v>1781</v>
      </c>
      <c r="E12313" s="277" t="s">
        <v>1791</v>
      </c>
      <c r="F12313" s="279" t="s">
        <v>880</v>
      </c>
    </row>
    <row r="12314" spans="1:6" x14ac:dyDescent="0.3">
      <c r="A12314" s="264" t="str">
        <f t="shared" si="192"/>
        <v>VoltaireND</v>
      </c>
      <c r="B12314" s="269">
        <v>58792</v>
      </c>
      <c r="C12314" s="270" t="s">
        <v>7963</v>
      </c>
      <c r="D12314" s="270" t="s">
        <v>1781</v>
      </c>
      <c r="E12314" s="277" t="s">
        <v>1789</v>
      </c>
      <c r="F12314" s="279" t="s">
        <v>880</v>
      </c>
    </row>
    <row r="12315" spans="1:6" x14ac:dyDescent="0.3">
      <c r="A12315" s="264" t="str">
        <f t="shared" si="192"/>
        <v>PingreeND</v>
      </c>
      <c r="B12315" s="269">
        <v>58476</v>
      </c>
      <c r="C12315" s="270" t="s">
        <v>4607</v>
      </c>
      <c r="D12315" s="270" t="s">
        <v>1781</v>
      </c>
      <c r="E12315" s="277" t="s">
        <v>1787</v>
      </c>
      <c r="F12315" s="279" t="s">
        <v>880</v>
      </c>
    </row>
    <row r="12316" spans="1:6" x14ac:dyDescent="0.3">
      <c r="A12316" s="264" t="str">
        <f t="shared" si="192"/>
        <v>MekinockND</v>
      </c>
      <c r="B12316" s="269">
        <v>58258</v>
      </c>
      <c r="C12316" s="270" t="s">
        <v>7964</v>
      </c>
      <c r="D12316" s="270" t="s">
        <v>1781</v>
      </c>
      <c r="E12316" s="277" t="s">
        <v>1641</v>
      </c>
      <c r="F12316" s="279" t="s">
        <v>880</v>
      </c>
    </row>
    <row r="12317" spans="1:6" x14ac:dyDescent="0.3">
      <c r="A12317" s="264" t="str">
        <f t="shared" si="192"/>
        <v>NorwichND</v>
      </c>
      <c r="B12317" s="269">
        <v>58768</v>
      </c>
      <c r="C12317" s="270" t="s">
        <v>3433</v>
      </c>
      <c r="D12317" s="270" t="s">
        <v>1781</v>
      </c>
      <c r="E12317" s="277" t="s">
        <v>1789</v>
      </c>
      <c r="F12317" s="279" t="s">
        <v>880</v>
      </c>
    </row>
    <row r="12318" spans="1:6" x14ac:dyDescent="0.3">
      <c r="A12318" s="264" t="str">
        <f t="shared" si="192"/>
        <v>WahpetonND</v>
      </c>
      <c r="B12318" s="269">
        <v>58001</v>
      </c>
      <c r="C12318" s="270" t="s">
        <v>1659</v>
      </c>
      <c r="D12318" s="270" t="s">
        <v>1781</v>
      </c>
      <c r="E12318" s="277" t="s">
        <v>1659</v>
      </c>
      <c r="F12318" s="279" t="s">
        <v>880</v>
      </c>
    </row>
    <row r="12319" spans="1:6" x14ac:dyDescent="0.3">
      <c r="A12319" s="264" t="str">
        <f t="shared" si="192"/>
        <v>DeeringND</v>
      </c>
      <c r="B12319" s="269">
        <v>58731</v>
      </c>
      <c r="C12319" s="270" t="s">
        <v>7965</v>
      </c>
      <c r="D12319" s="270" t="s">
        <v>1781</v>
      </c>
      <c r="E12319" s="277" t="s">
        <v>1789</v>
      </c>
      <c r="F12319" s="279" t="s">
        <v>880</v>
      </c>
    </row>
    <row r="12320" spans="1:6" x14ac:dyDescent="0.3">
      <c r="A12320" s="264" t="str">
        <f t="shared" si="192"/>
        <v>GardnerND</v>
      </c>
      <c r="B12320" s="269">
        <v>58036</v>
      </c>
      <c r="C12320" s="270" t="s">
        <v>4953</v>
      </c>
      <c r="D12320" s="270" t="s">
        <v>1781</v>
      </c>
      <c r="E12320" s="277" t="s">
        <v>1637</v>
      </c>
      <c r="F12320" s="279" t="s">
        <v>880</v>
      </c>
    </row>
    <row r="12321" spans="1:6" x14ac:dyDescent="0.3">
      <c r="A12321" s="264" t="str">
        <f t="shared" si="192"/>
        <v>WoodworthND</v>
      </c>
      <c r="B12321" s="269">
        <v>58496</v>
      </c>
      <c r="C12321" s="270" t="s">
        <v>5966</v>
      </c>
      <c r="D12321" s="270" t="s">
        <v>1781</v>
      </c>
      <c r="E12321" s="277" t="s">
        <v>1787</v>
      </c>
      <c r="F12321" s="279" t="s">
        <v>880</v>
      </c>
    </row>
    <row r="12322" spans="1:6" x14ac:dyDescent="0.3">
      <c r="A12322" s="264" t="str">
        <f t="shared" si="192"/>
        <v>BarneyND</v>
      </c>
      <c r="B12322" s="269">
        <v>58008</v>
      </c>
      <c r="C12322" s="270" t="s">
        <v>4187</v>
      </c>
      <c r="D12322" s="270" t="s">
        <v>1781</v>
      </c>
      <c r="E12322" s="277" t="s">
        <v>1659</v>
      </c>
      <c r="F12322" s="279" t="s">
        <v>880</v>
      </c>
    </row>
    <row r="12323" spans="1:6" x14ac:dyDescent="0.3">
      <c r="A12323" s="264" t="str">
        <f t="shared" si="192"/>
        <v>AmeniaND</v>
      </c>
      <c r="B12323" s="269">
        <v>58004</v>
      </c>
      <c r="C12323" s="270" t="s">
        <v>7966</v>
      </c>
      <c r="D12323" s="270" t="s">
        <v>1781</v>
      </c>
      <c r="E12323" s="277" t="s">
        <v>1637</v>
      </c>
      <c r="F12323" s="279" t="s">
        <v>880</v>
      </c>
    </row>
    <row r="12324" spans="1:6" x14ac:dyDescent="0.3">
      <c r="A12324" s="264" t="str">
        <f t="shared" si="192"/>
        <v>MantadorND</v>
      </c>
      <c r="B12324" s="269">
        <v>58058</v>
      </c>
      <c r="C12324" s="270" t="s">
        <v>7967</v>
      </c>
      <c r="D12324" s="270" t="s">
        <v>1781</v>
      </c>
      <c r="E12324" s="277" t="s">
        <v>1659</v>
      </c>
      <c r="F12324" s="279" t="s">
        <v>880</v>
      </c>
    </row>
    <row r="12325" spans="1:6" x14ac:dyDescent="0.3">
      <c r="A12325" s="264" t="str">
        <f t="shared" si="192"/>
        <v>AyrND</v>
      </c>
      <c r="B12325" s="269">
        <v>58007</v>
      </c>
      <c r="C12325" s="270" t="s">
        <v>7968</v>
      </c>
      <c r="D12325" s="270" t="s">
        <v>1781</v>
      </c>
      <c r="E12325" s="277" t="s">
        <v>1637</v>
      </c>
      <c r="F12325" s="279" t="s">
        <v>880</v>
      </c>
    </row>
    <row r="12326" spans="1:6" x14ac:dyDescent="0.3">
      <c r="A12326" s="264" t="str">
        <f t="shared" si="192"/>
        <v>LeforND</v>
      </c>
      <c r="B12326" s="269">
        <v>58641</v>
      </c>
      <c r="C12326" s="270" t="s">
        <v>7969</v>
      </c>
      <c r="D12326" s="270" t="s">
        <v>1781</v>
      </c>
      <c r="E12326" s="277" t="s">
        <v>1784</v>
      </c>
      <c r="F12326" s="279" t="s">
        <v>880</v>
      </c>
    </row>
    <row r="12327" spans="1:6" x14ac:dyDescent="0.3">
      <c r="A12327" s="264" t="str">
        <f t="shared" si="192"/>
        <v>LincolnNE</v>
      </c>
      <c r="B12327" s="269">
        <v>68516</v>
      </c>
      <c r="C12327" s="270" t="s">
        <v>1224</v>
      </c>
      <c r="D12327" s="270" t="s">
        <v>1793</v>
      </c>
      <c r="E12327" s="277" t="s">
        <v>1224</v>
      </c>
      <c r="F12327" s="279" t="s">
        <v>880</v>
      </c>
    </row>
    <row r="12328" spans="1:6" x14ac:dyDescent="0.3">
      <c r="A12328" s="264" t="str">
        <f t="shared" si="192"/>
        <v>OmahaNE</v>
      </c>
      <c r="B12328" s="269">
        <v>68104</v>
      </c>
      <c r="C12328" s="270" t="s">
        <v>1849</v>
      </c>
      <c r="D12328" s="270" t="s">
        <v>1793</v>
      </c>
      <c r="E12328" s="277" t="s">
        <v>1246</v>
      </c>
      <c r="F12328" s="279" t="s">
        <v>880</v>
      </c>
    </row>
    <row r="12329" spans="1:6" x14ac:dyDescent="0.3">
      <c r="A12329" s="264" t="str">
        <f t="shared" si="192"/>
        <v>LincolnNE</v>
      </c>
      <c r="B12329" s="269">
        <v>68521</v>
      </c>
      <c r="C12329" s="270" t="s">
        <v>1224</v>
      </c>
      <c r="D12329" s="270" t="s">
        <v>1793</v>
      </c>
      <c r="E12329" s="277" t="s">
        <v>1224</v>
      </c>
      <c r="F12329" s="279" t="s">
        <v>880</v>
      </c>
    </row>
    <row r="12330" spans="1:6" x14ac:dyDescent="0.3">
      <c r="A12330" s="264" t="str">
        <f t="shared" si="192"/>
        <v>OmahaNE</v>
      </c>
      <c r="B12330" s="269">
        <v>68134</v>
      </c>
      <c r="C12330" s="270" t="s">
        <v>1849</v>
      </c>
      <c r="D12330" s="270" t="s">
        <v>1793</v>
      </c>
      <c r="E12330" s="277" t="s">
        <v>1246</v>
      </c>
      <c r="F12330" s="279" t="s">
        <v>880</v>
      </c>
    </row>
    <row r="12331" spans="1:6" x14ac:dyDescent="0.3">
      <c r="A12331" s="264" t="str">
        <f t="shared" si="192"/>
        <v>LincolnNE</v>
      </c>
      <c r="B12331" s="269">
        <v>68506</v>
      </c>
      <c r="C12331" s="270" t="s">
        <v>1224</v>
      </c>
      <c r="D12331" s="270" t="s">
        <v>1793</v>
      </c>
      <c r="E12331" s="277" t="s">
        <v>1224</v>
      </c>
      <c r="F12331" s="279" t="s">
        <v>880</v>
      </c>
    </row>
    <row r="12332" spans="1:6" x14ac:dyDescent="0.3">
      <c r="A12332" s="264" t="str">
        <f t="shared" si="192"/>
        <v>FremontNE</v>
      </c>
      <c r="B12332" s="269">
        <v>68025</v>
      </c>
      <c r="C12332" s="270" t="s">
        <v>1798</v>
      </c>
      <c r="D12332" s="270" t="s">
        <v>1793</v>
      </c>
      <c r="E12332" s="277" t="s">
        <v>1798</v>
      </c>
      <c r="F12332" s="279" t="s">
        <v>880</v>
      </c>
    </row>
    <row r="12333" spans="1:6" x14ac:dyDescent="0.3">
      <c r="A12333" s="264" t="str">
        <f t="shared" si="192"/>
        <v>NorfolkNE</v>
      </c>
      <c r="B12333" s="269">
        <v>68701</v>
      </c>
      <c r="C12333" s="270" t="s">
        <v>1807</v>
      </c>
      <c r="D12333" s="270" t="s">
        <v>1793</v>
      </c>
      <c r="E12333" s="277" t="s">
        <v>1807</v>
      </c>
      <c r="F12333" s="279" t="s">
        <v>880</v>
      </c>
    </row>
    <row r="12334" spans="1:6" x14ac:dyDescent="0.3">
      <c r="A12334" s="264" t="str">
        <f t="shared" si="192"/>
        <v>North PlatteNE</v>
      </c>
      <c r="B12334" s="269">
        <v>69101</v>
      </c>
      <c r="C12334" s="270" t="s">
        <v>1808</v>
      </c>
      <c r="D12334" s="270" t="s">
        <v>1793</v>
      </c>
      <c r="E12334" s="277" t="s">
        <v>1808</v>
      </c>
      <c r="F12334" s="279" t="s">
        <v>880</v>
      </c>
    </row>
    <row r="12335" spans="1:6" x14ac:dyDescent="0.3">
      <c r="A12335" s="264" t="str">
        <f t="shared" si="192"/>
        <v>OmahaNE</v>
      </c>
      <c r="B12335" s="269">
        <v>68116</v>
      </c>
      <c r="C12335" s="270" t="s">
        <v>1849</v>
      </c>
      <c r="D12335" s="270" t="s">
        <v>1793</v>
      </c>
      <c r="E12335" s="277" t="s">
        <v>1246</v>
      </c>
      <c r="F12335" s="279" t="s">
        <v>880</v>
      </c>
    </row>
    <row r="12336" spans="1:6" x14ac:dyDescent="0.3">
      <c r="A12336" s="264" t="str">
        <f t="shared" si="192"/>
        <v>OmahaNE</v>
      </c>
      <c r="B12336" s="269">
        <v>68164</v>
      </c>
      <c r="C12336" s="270" t="s">
        <v>1849</v>
      </c>
      <c r="D12336" s="270" t="s">
        <v>1793</v>
      </c>
      <c r="E12336" s="277" t="s">
        <v>1246</v>
      </c>
      <c r="F12336" s="279" t="s">
        <v>880</v>
      </c>
    </row>
    <row r="12337" spans="1:6" x14ac:dyDescent="0.3">
      <c r="A12337" s="264" t="str">
        <f t="shared" si="192"/>
        <v>BellevueNE</v>
      </c>
      <c r="B12337" s="269">
        <v>68123</v>
      </c>
      <c r="C12337" s="270" t="s">
        <v>4567</v>
      </c>
      <c r="D12337" s="270" t="s">
        <v>1793</v>
      </c>
      <c r="E12337" s="277" t="s">
        <v>1246</v>
      </c>
      <c r="F12337" s="279" t="s">
        <v>880</v>
      </c>
    </row>
    <row r="12338" spans="1:6" x14ac:dyDescent="0.3">
      <c r="A12338" s="264" t="str">
        <f t="shared" si="192"/>
        <v>ColumbusNE</v>
      </c>
      <c r="B12338" s="269">
        <v>68601</v>
      </c>
      <c r="C12338" s="270" t="s">
        <v>922</v>
      </c>
      <c r="D12338" s="270" t="s">
        <v>1793</v>
      </c>
      <c r="E12338" s="277" t="s">
        <v>922</v>
      </c>
      <c r="F12338" s="279" t="s">
        <v>880</v>
      </c>
    </row>
    <row r="12339" spans="1:6" x14ac:dyDescent="0.3">
      <c r="A12339" s="264" t="str">
        <f t="shared" si="192"/>
        <v>PapillionNE</v>
      </c>
      <c r="B12339" s="269">
        <v>68046</v>
      </c>
      <c r="C12339" s="270" t="s">
        <v>7970</v>
      </c>
      <c r="D12339" s="270" t="s">
        <v>1793</v>
      </c>
      <c r="E12339" s="277" t="s">
        <v>1246</v>
      </c>
      <c r="F12339" s="279" t="s">
        <v>880</v>
      </c>
    </row>
    <row r="12340" spans="1:6" x14ac:dyDescent="0.3">
      <c r="A12340" s="264" t="str">
        <f t="shared" si="192"/>
        <v>Grand IslandNE</v>
      </c>
      <c r="B12340" s="269">
        <v>68801</v>
      </c>
      <c r="C12340" s="270" t="s">
        <v>1800</v>
      </c>
      <c r="D12340" s="270" t="s">
        <v>1793</v>
      </c>
      <c r="E12340" s="277" t="s">
        <v>1800</v>
      </c>
      <c r="F12340" s="279" t="s">
        <v>880</v>
      </c>
    </row>
    <row r="12341" spans="1:6" x14ac:dyDescent="0.3">
      <c r="A12341" s="264" t="str">
        <f t="shared" si="192"/>
        <v>LincolnNE</v>
      </c>
      <c r="B12341" s="269">
        <v>68502</v>
      </c>
      <c r="C12341" s="270" t="s">
        <v>1224</v>
      </c>
      <c r="D12341" s="270" t="s">
        <v>1793</v>
      </c>
      <c r="E12341" s="277" t="s">
        <v>1224</v>
      </c>
      <c r="F12341" s="279" t="s">
        <v>880</v>
      </c>
    </row>
    <row r="12342" spans="1:6" x14ac:dyDescent="0.3">
      <c r="A12342" s="264" t="str">
        <f t="shared" si="192"/>
        <v>OmahaNE</v>
      </c>
      <c r="B12342" s="269">
        <v>68137</v>
      </c>
      <c r="C12342" s="270" t="s">
        <v>1849</v>
      </c>
      <c r="D12342" s="270" t="s">
        <v>1793</v>
      </c>
      <c r="E12342" s="277" t="s">
        <v>1246</v>
      </c>
      <c r="F12342" s="279" t="s">
        <v>880</v>
      </c>
    </row>
    <row r="12343" spans="1:6" x14ac:dyDescent="0.3">
      <c r="A12343" s="264" t="str">
        <f t="shared" si="192"/>
        <v>HastingsNE</v>
      </c>
      <c r="B12343" s="269">
        <v>68901</v>
      </c>
      <c r="C12343" s="270" t="s">
        <v>1802</v>
      </c>
      <c r="D12343" s="270" t="s">
        <v>1793</v>
      </c>
      <c r="E12343" s="277" t="s">
        <v>1802</v>
      </c>
      <c r="F12343" s="279" t="s">
        <v>880</v>
      </c>
    </row>
    <row r="12344" spans="1:6" x14ac:dyDescent="0.3">
      <c r="A12344" s="264" t="str">
        <f t="shared" si="192"/>
        <v>OmahaNE</v>
      </c>
      <c r="B12344" s="269">
        <v>68127</v>
      </c>
      <c r="C12344" s="270" t="s">
        <v>1849</v>
      </c>
      <c r="D12344" s="270" t="s">
        <v>1793</v>
      </c>
      <c r="E12344" s="277" t="s">
        <v>1246</v>
      </c>
      <c r="F12344" s="279" t="s">
        <v>880</v>
      </c>
    </row>
    <row r="12345" spans="1:6" x14ac:dyDescent="0.3">
      <c r="A12345" s="264" t="str">
        <f t="shared" si="192"/>
        <v>OmahaNE</v>
      </c>
      <c r="B12345" s="269">
        <v>68022</v>
      </c>
      <c r="C12345" s="270" t="s">
        <v>1849</v>
      </c>
      <c r="D12345" s="270" t="s">
        <v>1793</v>
      </c>
      <c r="E12345" s="277" t="s">
        <v>1246</v>
      </c>
      <c r="F12345" s="279" t="s">
        <v>880</v>
      </c>
    </row>
    <row r="12346" spans="1:6" x14ac:dyDescent="0.3">
      <c r="A12346" s="264" t="str">
        <f t="shared" si="192"/>
        <v>Grand IslandNE</v>
      </c>
      <c r="B12346" s="269">
        <v>68803</v>
      </c>
      <c r="C12346" s="270" t="s">
        <v>1800</v>
      </c>
      <c r="D12346" s="270" t="s">
        <v>1793</v>
      </c>
      <c r="E12346" s="277" t="s">
        <v>1800</v>
      </c>
      <c r="F12346" s="279" t="s">
        <v>880</v>
      </c>
    </row>
    <row r="12347" spans="1:6" x14ac:dyDescent="0.3">
      <c r="A12347" s="264" t="str">
        <f t="shared" si="192"/>
        <v>OmahaNE</v>
      </c>
      <c r="B12347" s="269">
        <v>68154</v>
      </c>
      <c r="C12347" s="270" t="s">
        <v>1849</v>
      </c>
      <c r="D12347" s="270" t="s">
        <v>1793</v>
      </c>
      <c r="E12347" s="277" t="s">
        <v>1246</v>
      </c>
      <c r="F12347" s="279" t="s">
        <v>880</v>
      </c>
    </row>
    <row r="12348" spans="1:6" x14ac:dyDescent="0.3">
      <c r="A12348" s="264" t="str">
        <f t="shared" si="192"/>
        <v>OmahaNE</v>
      </c>
      <c r="B12348" s="269">
        <v>68144</v>
      </c>
      <c r="C12348" s="270" t="s">
        <v>1849</v>
      </c>
      <c r="D12348" s="270" t="s">
        <v>1793</v>
      </c>
      <c r="E12348" s="277" t="s">
        <v>1246</v>
      </c>
      <c r="F12348" s="279" t="s">
        <v>880</v>
      </c>
    </row>
    <row r="12349" spans="1:6" x14ac:dyDescent="0.3">
      <c r="A12349" s="264" t="str">
        <f t="shared" si="192"/>
        <v>OmahaNE</v>
      </c>
      <c r="B12349" s="269">
        <v>68106</v>
      </c>
      <c r="C12349" s="270" t="s">
        <v>1849</v>
      </c>
      <c r="D12349" s="270" t="s">
        <v>1793</v>
      </c>
      <c r="E12349" s="277" t="s">
        <v>1246</v>
      </c>
      <c r="F12349" s="279" t="s">
        <v>880</v>
      </c>
    </row>
    <row r="12350" spans="1:6" x14ac:dyDescent="0.3">
      <c r="A12350" s="264" t="str">
        <f t="shared" si="192"/>
        <v>OmahaNE</v>
      </c>
      <c r="B12350" s="269">
        <v>68135</v>
      </c>
      <c r="C12350" s="270" t="s">
        <v>1849</v>
      </c>
      <c r="D12350" s="270" t="s">
        <v>1793</v>
      </c>
      <c r="E12350" s="277" t="s">
        <v>1246</v>
      </c>
      <c r="F12350" s="279" t="s">
        <v>880</v>
      </c>
    </row>
    <row r="12351" spans="1:6" x14ac:dyDescent="0.3">
      <c r="A12351" s="264" t="str">
        <f t="shared" si="192"/>
        <v>BellevueNE</v>
      </c>
      <c r="B12351" s="269">
        <v>68005</v>
      </c>
      <c r="C12351" s="270" t="s">
        <v>4567</v>
      </c>
      <c r="D12351" s="270" t="s">
        <v>1793</v>
      </c>
      <c r="E12351" s="277" t="s">
        <v>1246</v>
      </c>
      <c r="F12351" s="279" t="s">
        <v>880</v>
      </c>
    </row>
    <row r="12352" spans="1:6" x14ac:dyDescent="0.3">
      <c r="A12352" s="264" t="str">
        <f t="shared" si="192"/>
        <v>OmahaNE</v>
      </c>
      <c r="B12352" s="269">
        <v>68105</v>
      </c>
      <c r="C12352" s="270" t="s">
        <v>1849</v>
      </c>
      <c r="D12352" s="270" t="s">
        <v>1793</v>
      </c>
      <c r="E12352" s="277" t="s">
        <v>1246</v>
      </c>
      <c r="F12352" s="279" t="s">
        <v>880</v>
      </c>
    </row>
    <row r="12353" spans="1:6" x14ac:dyDescent="0.3">
      <c r="A12353" s="264" t="str">
        <f t="shared" si="192"/>
        <v>OmahaNE</v>
      </c>
      <c r="B12353" s="269">
        <v>68107</v>
      </c>
      <c r="C12353" s="270" t="s">
        <v>1849</v>
      </c>
      <c r="D12353" s="270" t="s">
        <v>1793</v>
      </c>
      <c r="E12353" s="277" t="s">
        <v>1246</v>
      </c>
      <c r="F12353" s="279" t="s">
        <v>880</v>
      </c>
    </row>
    <row r="12354" spans="1:6" x14ac:dyDescent="0.3">
      <c r="A12354" s="264" t="str">
        <f t="shared" si="192"/>
        <v>LincolnNE</v>
      </c>
      <c r="B12354" s="269">
        <v>68510</v>
      </c>
      <c r="C12354" s="270" t="s">
        <v>1224</v>
      </c>
      <c r="D12354" s="270" t="s">
        <v>1793</v>
      </c>
      <c r="E12354" s="277" t="s">
        <v>1224</v>
      </c>
      <c r="F12354" s="279" t="s">
        <v>880</v>
      </c>
    </row>
    <row r="12355" spans="1:6" x14ac:dyDescent="0.3">
      <c r="A12355" s="264" t="str">
        <f t="shared" si="192"/>
        <v>OmahaNE</v>
      </c>
      <c r="B12355" s="269">
        <v>68111</v>
      </c>
      <c r="C12355" s="270" t="s">
        <v>1849</v>
      </c>
      <c r="D12355" s="270" t="s">
        <v>1793</v>
      </c>
      <c r="E12355" s="277" t="s">
        <v>1246</v>
      </c>
      <c r="F12355" s="279" t="s">
        <v>880</v>
      </c>
    </row>
    <row r="12356" spans="1:6" x14ac:dyDescent="0.3">
      <c r="A12356" s="264" t="str">
        <f t="shared" ref="A12356:A12419" si="193">CONCATENATE(C12356,D12356)</f>
        <v>OmahaNE</v>
      </c>
      <c r="B12356" s="269">
        <v>68114</v>
      </c>
      <c r="C12356" s="270" t="s">
        <v>1849</v>
      </c>
      <c r="D12356" s="270" t="s">
        <v>1793</v>
      </c>
      <c r="E12356" s="277" t="s">
        <v>1246</v>
      </c>
      <c r="F12356" s="279" t="s">
        <v>880</v>
      </c>
    </row>
    <row r="12357" spans="1:6" x14ac:dyDescent="0.3">
      <c r="A12357" s="264" t="str">
        <f t="shared" si="193"/>
        <v>KearneyNE</v>
      </c>
      <c r="B12357" s="269">
        <v>68845</v>
      </c>
      <c r="C12357" s="270" t="s">
        <v>1804</v>
      </c>
      <c r="D12357" s="270" t="s">
        <v>1793</v>
      </c>
      <c r="E12357" s="277" t="s">
        <v>1804</v>
      </c>
      <c r="F12357" s="279" t="s">
        <v>880</v>
      </c>
    </row>
    <row r="12358" spans="1:6" x14ac:dyDescent="0.3">
      <c r="A12358" s="264" t="str">
        <f t="shared" si="193"/>
        <v>LincolnNE</v>
      </c>
      <c r="B12358" s="269">
        <v>68504</v>
      </c>
      <c r="C12358" s="270" t="s">
        <v>1224</v>
      </c>
      <c r="D12358" s="270" t="s">
        <v>1793</v>
      </c>
      <c r="E12358" s="277" t="s">
        <v>1224</v>
      </c>
      <c r="F12358" s="279" t="s">
        <v>880</v>
      </c>
    </row>
    <row r="12359" spans="1:6" x14ac:dyDescent="0.3">
      <c r="A12359" s="264" t="str">
        <f t="shared" si="193"/>
        <v>OmahaNE</v>
      </c>
      <c r="B12359" s="269">
        <v>68130</v>
      </c>
      <c r="C12359" s="270" t="s">
        <v>1849</v>
      </c>
      <c r="D12359" s="270" t="s">
        <v>1793</v>
      </c>
      <c r="E12359" s="277" t="s">
        <v>1246</v>
      </c>
      <c r="F12359" s="279" t="s">
        <v>880</v>
      </c>
    </row>
    <row r="12360" spans="1:6" x14ac:dyDescent="0.3">
      <c r="A12360" s="264" t="str">
        <f t="shared" si="193"/>
        <v>La VistaNE</v>
      </c>
      <c r="B12360" s="269">
        <v>68128</v>
      </c>
      <c r="C12360" s="270" t="s">
        <v>7971</v>
      </c>
      <c r="D12360" s="270" t="s">
        <v>1793</v>
      </c>
      <c r="E12360" s="277" t="s">
        <v>1246</v>
      </c>
      <c r="F12360" s="279" t="s">
        <v>880</v>
      </c>
    </row>
    <row r="12361" spans="1:6" x14ac:dyDescent="0.3">
      <c r="A12361" s="264" t="str">
        <f t="shared" si="193"/>
        <v>KearneyNE</v>
      </c>
      <c r="B12361" s="269">
        <v>68847</v>
      </c>
      <c r="C12361" s="270" t="s">
        <v>1804</v>
      </c>
      <c r="D12361" s="270" t="s">
        <v>1793</v>
      </c>
      <c r="E12361" s="277" t="s">
        <v>1804</v>
      </c>
      <c r="F12361" s="279" t="s">
        <v>880</v>
      </c>
    </row>
    <row r="12362" spans="1:6" x14ac:dyDescent="0.3">
      <c r="A12362" s="264" t="str">
        <f t="shared" si="193"/>
        <v>LincolnNE</v>
      </c>
      <c r="B12362" s="269">
        <v>68505</v>
      </c>
      <c r="C12362" s="270" t="s">
        <v>1224</v>
      </c>
      <c r="D12362" s="270" t="s">
        <v>1793</v>
      </c>
      <c r="E12362" s="277" t="s">
        <v>1224</v>
      </c>
      <c r="F12362" s="279" t="s">
        <v>880</v>
      </c>
    </row>
    <row r="12363" spans="1:6" x14ac:dyDescent="0.3">
      <c r="A12363" s="264" t="str">
        <f t="shared" si="193"/>
        <v>ScottsbluffNE</v>
      </c>
      <c r="B12363" s="269">
        <v>69361</v>
      </c>
      <c r="C12363" s="270" t="s">
        <v>1811</v>
      </c>
      <c r="D12363" s="270" t="s">
        <v>1793</v>
      </c>
      <c r="E12363" s="277" t="s">
        <v>1811</v>
      </c>
      <c r="F12363" s="279" t="s">
        <v>880</v>
      </c>
    </row>
    <row r="12364" spans="1:6" x14ac:dyDescent="0.3">
      <c r="A12364" s="264" t="str">
        <f t="shared" si="193"/>
        <v>OmahaNE</v>
      </c>
      <c r="B12364" s="269">
        <v>68124</v>
      </c>
      <c r="C12364" s="270" t="s">
        <v>1849</v>
      </c>
      <c r="D12364" s="270" t="s">
        <v>1793</v>
      </c>
      <c r="E12364" s="277" t="s">
        <v>1246</v>
      </c>
      <c r="F12364" s="279" t="s">
        <v>880</v>
      </c>
    </row>
    <row r="12365" spans="1:6" x14ac:dyDescent="0.3">
      <c r="A12365" s="264" t="str">
        <f t="shared" si="193"/>
        <v>OmahaNE</v>
      </c>
      <c r="B12365" s="269">
        <v>68136</v>
      </c>
      <c r="C12365" s="270" t="s">
        <v>1849</v>
      </c>
      <c r="D12365" s="270" t="s">
        <v>1793</v>
      </c>
      <c r="E12365" s="277" t="s">
        <v>1246</v>
      </c>
      <c r="F12365" s="279" t="s">
        <v>880</v>
      </c>
    </row>
    <row r="12366" spans="1:6" x14ac:dyDescent="0.3">
      <c r="A12366" s="264" t="str">
        <f t="shared" si="193"/>
        <v>LincolnNE</v>
      </c>
      <c r="B12366" s="269">
        <v>68507</v>
      </c>
      <c r="C12366" s="270" t="s">
        <v>1224</v>
      </c>
      <c r="D12366" s="270" t="s">
        <v>1793</v>
      </c>
      <c r="E12366" s="277" t="s">
        <v>1224</v>
      </c>
      <c r="F12366" s="279" t="s">
        <v>880</v>
      </c>
    </row>
    <row r="12367" spans="1:6" x14ac:dyDescent="0.3">
      <c r="A12367" s="264" t="str">
        <f t="shared" si="193"/>
        <v>BeatriceNE</v>
      </c>
      <c r="B12367" s="269">
        <v>68310</v>
      </c>
      <c r="C12367" s="270" t="s">
        <v>1795</v>
      </c>
      <c r="D12367" s="270" t="s">
        <v>1793</v>
      </c>
      <c r="E12367" s="277" t="s">
        <v>1795</v>
      </c>
      <c r="F12367" s="279" t="s">
        <v>880</v>
      </c>
    </row>
    <row r="12368" spans="1:6" x14ac:dyDescent="0.3">
      <c r="A12368" s="264" t="str">
        <f t="shared" si="193"/>
        <v>OmahaNE</v>
      </c>
      <c r="B12368" s="269">
        <v>68131</v>
      </c>
      <c r="C12368" s="270" t="s">
        <v>1849</v>
      </c>
      <c r="D12368" s="270" t="s">
        <v>1793</v>
      </c>
      <c r="E12368" s="277" t="s">
        <v>1246</v>
      </c>
      <c r="F12368" s="279" t="s">
        <v>880</v>
      </c>
    </row>
    <row r="12369" spans="1:6" x14ac:dyDescent="0.3">
      <c r="A12369" s="264" t="str">
        <f t="shared" si="193"/>
        <v>LincolnNE</v>
      </c>
      <c r="B12369" s="269">
        <v>68503</v>
      </c>
      <c r="C12369" s="270" t="s">
        <v>1224</v>
      </c>
      <c r="D12369" s="270" t="s">
        <v>1793</v>
      </c>
      <c r="E12369" s="277" t="s">
        <v>1224</v>
      </c>
      <c r="F12369" s="279" t="s">
        <v>880</v>
      </c>
    </row>
    <row r="12370" spans="1:6" x14ac:dyDescent="0.3">
      <c r="A12370" s="264" t="str">
        <f t="shared" si="193"/>
        <v>OmahaNE</v>
      </c>
      <c r="B12370" s="269">
        <v>68132</v>
      </c>
      <c r="C12370" s="270" t="s">
        <v>1849</v>
      </c>
      <c r="D12370" s="270" t="s">
        <v>1793</v>
      </c>
      <c r="E12370" s="277" t="s">
        <v>1246</v>
      </c>
      <c r="F12370" s="279" t="s">
        <v>880</v>
      </c>
    </row>
    <row r="12371" spans="1:6" x14ac:dyDescent="0.3">
      <c r="A12371" s="264" t="str">
        <f t="shared" si="193"/>
        <v>OmahaNE</v>
      </c>
      <c r="B12371" s="269">
        <v>68108</v>
      </c>
      <c r="C12371" s="270" t="s">
        <v>1849</v>
      </c>
      <c r="D12371" s="270" t="s">
        <v>1793</v>
      </c>
      <c r="E12371" s="277" t="s">
        <v>1246</v>
      </c>
      <c r="F12371" s="279" t="s">
        <v>880</v>
      </c>
    </row>
    <row r="12372" spans="1:6" x14ac:dyDescent="0.3">
      <c r="A12372" s="264" t="str">
        <f t="shared" si="193"/>
        <v>South Sioux CityNE</v>
      </c>
      <c r="B12372" s="269">
        <v>68776</v>
      </c>
      <c r="C12372" s="270" t="s">
        <v>7972</v>
      </c>
      <c r="D12372" s="270" t="s">
        <v>1793</v>
      </c>
      <c r="E12372" s="277" t="s">
        <v>1254</v>
      </c>
      <c r="F12372" s="279" t="s">
        <v>880</v>
      </c>
    </row>
    <row r="12373" spans="1:6" x14ac:dyDescent="0.3">
      <c r="A12373" s="264" t="str">
        <f t="shared" si="193"/>
        <v>LincolnNE</v>
      </c>
      <c r="B12373" s="269">
        <v>68512</v>
      </c>
      <c r="C12373" s="270" t="s">
        <v>1224</v>
      </c>
      <c r="D12373" s="270" t="s">
        <v>1793</v>
      </c>
      <c r="E12373" s="277" t="s">
        <v>1224</v>
      </c>
      <c r="F12373" s="279" t="s">
        <v>880</v>
      </c>
    </row>
    <row r="12374" spans="1:6" x14ac:dyDescent="0.3">
      <c r="A12374" s="264" t="str">
        <f t="shared" si="193"/>
        <v>LincolnNE</v>
      </c>
      <c r="B12374" s="269">
        <v>68508</v>
      </c>
      <c r="C12374" s="270" t="s">
        <v>1224</v>
      </c>
      <c r="D12374" s="270" t="s">
        <v>1793</v>
      </c>
      <c r="E12374" s="277" t="s">
        <v>1224</v>
      </c>
      <c r="F12374" s="279" t="s">
        <v>880</v>
      </c>
    </row>
    <row r="12375" spans="1:6" x14ac:dyDescent="0.3">
      <c r="A12375" s="264" t="str">
        <f t="shared" si="193"/>
        <v>OmahaNE</v>
      </c>
      <c r="B12375" s="269">
        <v>68102</v>
      </c>
      <c r="C12375" s="270" t="s">
        <v>1849</v>
      </c>
      <c r="D12375" s="270" t="s">
        <v>1793</v>
      </c>
      <c r="E12375" s="277" t="s">
        <v>1246</v>
      </c>
      <c r="F12375" s="279" t="s">
        <v>880</v>
      </c>
    </row>
    <row r="12376" spans="1:6" x14ac:dyDescent="0.3">
      <c r="A12376" s="264" t="str">
        <f t="shared" si="193"/>
        <v>GretnaNE</v>
      </c>
      <c r="B12376" s="269">
        <v>68028</v>
      </c>
      <c r="C12376" s="270" t="s">
        <v>3926</v>
      </c>
      <c r="D12376" s="270" t="s">
        <v>1793</v>
      </c>
      <c r="E12376" s="277" t="s">
        <v>1246</v>
      </c>
      <c r="F12376" s="279" t="s">
        <v>880</v>
      </c>
    </row>
    <row r="12377" spans="1:6" x14ac:dyDescent="0.3">
      <c r="A12377" s="264" t="str">
        <f t="shared" si="193"/>
        <v>PlattsmouthNE</v>
      </c>
      <c r="B12377" s="269">
        <v>68048</v>
      </c>
      <c r="C12377" s="270" t="s">
        <v>7973</v>
      </c>
      <c r="D12377" s="270" t="s">
        <v>1793</v>
      </c>
      <c r="E12377" s="277" t="s">
        <v>1246</v>
      </c>
      <c r="F12377" s="279" t="s">
        <v>880</v>
      </c>
    </row>
    <row r="12378" spans="1:6" x14ac:dyDescent="0.3">
      <c r="A12378" s="264" t="str">
        <f t="shared" si="193"/>
        <v>BlairNE</v>
      </c>
      <c r="B12378" s="269">
        <v>68008</v>
      </c>
      <c r="C12378" s="270" t="s">
        <v>7974</v>
      </c>
      <c r="D12378" s="270" t="s">
        <v>1793</v>
      </c>
      <c r="E12378" s="277" t="s">
        <v>1246</v>
      </c>
      <c r="F12378" s="279" t="s">
        <v>880</v>
      </c>
    </row>
    <row r="12379" spans="1:6" x14ac:dyDescent="0.3">
      <c r="A12379" s="264" t="str">
        <f t="shared" si="193"/>
        <v>BenningtonNE</v>
      </c>
      <c r="B12379" s="269">
        <v>68007</v>
      </c>
      <c r="C12379" s="270" t="s">
        <v>2308</v>
      </c>
      <c r="D12379" s="270" t="s">
        <v>1793</v>
      </c>
      <c r="E12379" s="277" t="s">
        <v>1246</v>
      </c>
      <c r="F12379" s="279" t="s">
        <v>880</v>
      </c>
    </row>
    <row r="12380" spans="1:6" x14ac:dyDescent="0.3">
      <c r="A12380" s="264" t="str">
        <f t="shared" si="193"/>
        <v>OmahaNE</v>
      </c>
      <c r="B12380" s="269">
        <v>68138</v>
      </c>
      <c r="C12380" s="270" t="s">
        <v>1849</v>
      </c>
      <c r="D12380" s="270" t="s">
        <v>1793</v>
      </c>
      <c r="E12380" s="277" t="s">
        <v>1246</v>
      </c>
      <c r="F12380" s="279" t="s">
        <v>880</v>
      </c>
    </row>
    <row r="12381" spans="1:6" x14ac:dyDescent="0.3">
      <c r="A12381" s="264" t="str">
        <f t="shared" si="193"/>
        <v>GeringNE</v>
      </c>
      <c r="B12381" s="269">
        <v>69341</v>
      </c>
      <c r="C12381" s="270" t="s">
        <v>7975</v>
      </c>
      <c r="D12381" s="270" t="s">
        <v>1793</v>
      </c>
      <c r="E12381" s="277" t="s">
        <v>1811</v>
      </c>
      <c r="F12381" s="279" t="s">
        <v>880</v>
      </c>
    </row>
    <row r="12382" spans="1:6" x14ac:dyDescent="0.3">
      <c r="A12382" s="264" t="str">
        <f t="shared" si="193"/>
        <v>PapillionNE</v>
      </c>
      <c r="B12382" s="269">
        <v>68133</v>
      </c>
      <c r="C12382" s="270" t="s">
        <v>7970</v>
      </c>
      <c r="D12382" s="270" t="s">
        <v>1793</v>
      </c>
      <c r="E12382" s="277" t="s">
        <v>1246</v>
      </c>
      <c r="F12382" s="279" t="s">
        <v>880</v>
      </c>
    </row>
    <row r="12383" spans="1:6" x14ac:dyDescent="0.3">
      <c r="A12383" s="264" t="str">
        <f t="shared" si="193"/>
        <v>LexingtonNE</v>
      </c>
      <c r="B12383" s="269">
        <v>68850</v>
      </c>
      <c r="C12383" s="270" t="s">
        <v>1401</v>
      </c>
      <c r="D12383" s="270" t="s">
        <v>1793</v>
      </c>
      <c r="E12383" s="277" t="s">
        <v>1401</v>
      </c>
      <c r="F12383" s="279" t="s">
        <v>880</v>
      </c>
    </row>
    <row r="12384" spans="1:6" x14ac:dyDescent="0.3">
      <c r="A12384" s="264" t="str">
        <f t="shared" si="193"/>
        <v>LincolnNE</v>
      </c>
      <c r="B12384" s="269">
        <v>68522</v>
      </c>
      <c r="C12384" s="270" t="s">
        <v>1224</v>
      </c>
      <c r="D12384" s="270" t="s">
        <v>1793</v>
      </c>
      <c r="E12384" s="277" t="s">
        <v>1224</v>
      </c>
      <c r="F12384" s="279" t="s">
        <v>880</v>
      </c>
    </row>
    <row r="12385" spans="1:6" x14ac:dyDescent="0.3">
      <c r="A12385" s="264" t="str">
        <f t="shared" si="193"/>
        <v>OmahaNE</v>
      </c>
      <c r="B12385" s="269">
        <v>68112</v>
      </c>
      <c r="C12385" s="270" t="s">
        <v>1849</v>
      </c>
      <c r="D12385" s="270" t="s">
        <v>1793</v>
      </c>
      <c r="E12385" s="277" t="s">
        <v>1246</v>
      </c>
      <c r="F12385" s="279" t="s">
        <v>880</v>
      </c>
    </row>
    <row r="12386" spans="1:6" x14ac:dyDescent="0.3">
      <c r="A12386" s="264" t="str">
        <f t="shared" si="193"/>
        <v>OmahaNE</v>
      </c>
      <c r="B12386" s="269">
        <v>68122</v>
      </c>
      <c r="C12386" s="270" t="s">
        <v>1849</v>
      </c>
      <c r="D12386" s="270" t="s">
        <v>1793</v>
      </c>
      <c r="E12386" s="277" t="s">
        <v>1246</v>
      </c>
      <c r="F12386" s="279" t="s">
        <v>880</v>
      </c>
    </row>
    <row r="12387" spans="1:6" x14ac:dyDescent="0.3">
      <c r="A12387" s="264" t="str">
        <f t="shared" si="193"/>
        <v>BellevueNE</v>
      </c>
      <c r="B12387" s="269">
        <v>68147</v>
      </c>
      <c r="C12387" s="270" t="s">
        <v>4567</v>
      </c>
      <c r="D12387" s="270" t="s">
        <v>1793</v>
      </c>
      <c r="E12387" s="277" t="s">
        <v>1246</v>
      </c>
      <c r="F12387" s="279" t="s">
        <v>880</v>
      </c>
    </row>
    <row r="12388" spans="1:6" x14ac:dyDescent="0.3">
      <c r="A12388" s="264" t="str">
        <f t="shared" si="193"/>
        <v>OmahaNE</v>
      </c>
      <c r="B12388" s="269">
        <v>68118</v>
      </c>
      <c r="C12388" s="270" t="s">
        <v>1849</v>
      </c>
      <c r="D12388" s="270" t="s">
        <v>1793</v>
      </c>
      <c r="E12388" s="277" t="s">
        <v>1246</v>
      </c>
      <c r="F12388" s="279" t="s">
        <v>880</v>
      </c>
    </row>
    <row r="12389" spans="1:6" x14ac:dyDescent="0.3">
      <c r="A12389" s="264" t="str">
        <f t="shared" si="193"/>
        <v>SewardNE</v>
      </c>
      <c r="B12389" s="269">
        <v>68434</v>
      </c>
      <c r="C12389" s="270" t="s">
        <v>7976</v>
      </c>
      <c r="D12389" s="270" t="s">
        <v>1793</v>
      </c>
      <c r="E12389" s="277" t="s">
        <v>1224</v>
      </c>
      <c r="F12389" s="279" t="s">
        <v>880</v>
      </c>
    </row>
    <row r="12390" spans="1:6" x14ac:dyDescent="0.3">
      <c r="A12390" s="264" t="str">
        <f t="shared" si="193"/>
        <v>OmahaNE</v>
      </c>
      <c r="B12390" s="269">
        <v>68117</v>
      </c>
      <c r="C12390" s="270" t="s">
        <v>1849</v>
      </c>
      <c r="D12390" s="270" t="s">
        <v>1793</v>
      </c>
      <c r="E12390" s="277" t="s">
        <v>1246</v>
      </c>
      <c r="F12390" s="279" t="s">
        <v>880</v>
      </c>
    </row>
    <row r="12391" spans="1:6" x14ac:dyDescent="0.3">
      <c r="A12391" s="264" t="str">
        <f t="shared" si="193"/>
        <v>OmahaNE</v>
      </c>
      <c r="B12391" s="269">
        <v>68110</v>
      </c>
      <c r="C12391" s="270" t="s">
        <v>1849</v>
      </c>
      <c r="D12391" s="270" t="s">
        <v>1793</v>
      </c>
      <c r="E12391" s="277" t="s">
        <v>1246</v>
      </c>
      <c r="F12391" s="279" t="s">
        <v>880</v>
      </c>
    </row>
    <row r="12392" spans="1:6" x14ac:dyDescent="0.3">
      <c r="A12392" s="264" t="str">
        <f t="shared" si="193"/>
        <v>LincolnNE</v>
      </c>
      <c r="B12392" s="269">
        <v>68526</v>
      </c>
      <c r="C12392" s="270" t="s">
        <v>1224</v>
      </c>
      <c r="D12392" s="270" t="s">
        <v>1793</v>
      </c>
      <c r="E12392" s="277" t="s">
        <v>1224</v>
      </c>
      <c r="F12392" s="279" t="s">
        <v>880</v>
      </c>
    </row>
    <row r="12393" spans="1:6" x14ac:dyDescent="0.3">
      <c r="A12393" s="264" t="str">
        <f t="shared" si="193"/>
        <v>LincolnNE</v>
      </c>
      <c r="B12393" s="269">
        <v>68528</v>
      </c>
      <c r="C12393" s="270" t="s">
        <v>1224</v>
      </c>
      <c r="D12393" s="270" t="s">
        <v>1793</v>
      </c>
      <c r="E12393" s="277" t="s">
        <v>1224</v>
      </c>
      <c r="F12393" s="279" t="s">
        <v>880</v>
      </c>
    </row>
    <row r="12394" spans="1:6" x14ac:dyDescent="0.3">
      <c r="A12394" s="264" t="str">
        <f t="shared" si="193"/>
        <v>OmahaNE</v>
      </c>
      <c r="B12394" s="269">
        <v>68152</v>
      </c>
      <c r="C12394" s="270" t="s">
        <v>1849</v>
      </c>
      <c r="D12394" s="270" t="s">
        <v>1793</v>
      </c>
      <c r="E12394" s="277" t="s">
        <v>1246</v>
      </c>
      <c r="F12394" s="279" t="s">
        <v>880</v>
      </c>
    </row>
    <row r="12395" spans="1:6" x14ac:dyDescent="0.3">
      <c r="A12395" s="264" t="str">
        <f t="shared" si="193"/>
        <v>AuroraNE</v>
      </c>
      <c r="B12395" s="269">
        <v>68818</v>
      </c>
      <c r="C12395" s="270" t="s">
        <v>3264</v>
      </c>
      <c r="D12395" s="270" t="s">
        <v>1793</v>
      </c>
      <c r="E12395" s="277" t="s">
        <v>1800</v>
      </c>
      <c r="F12395" s="279" t="s">
        <v>880</v>
      </c>
    </row>
    <row r="12396" spans="1:6" x14ac:dyDescent="0.3">
      <c r="A12396" s="264" t="str">
        <f t="shared" si="193"/>
        <v>WahooNE</v>
      </c>
      <c r="B12396" s="269">
        <v>68066</v>
      </c>
      <c r="C12396" s="270" t="s">
        <v>7977</v>
      </c>
      <c r="D12396" s="270" t="s">
        <v>1793</v>
      </c>
      <c r="E12396" s="277" t="s">
        <v>1246</v>
      </c>
      <c r="F12396" s="279" t="s">
        <v>880</v>
      </c>
    </row>
    <row r="12397" spans="1:6" x14ac:dyDescent="0.3">
      <c r="A12397" s="264" t="str">
        <f t="shared" si="193"/>
        <v>CozadNE</v>
      </c>
      <c r="B12397" s="269">
        <v>69130</v>
      </c>
      <c r="C12397" s="270" t="s">
        <v>7978</v>
      </c>
      <c r="D12397" s="270" t="s">
        <v>1793</v>
      </c>
      <c r="E12397" s="277" t="s">
        <v>1401</v>
      </c>
      <c r="F12397" s="279" t="s">
        <v>880</v>
      </c>
    </row>
    <row r="12398" spans="1:6" x14ac:dyDescent="0.3">
      <c r="A12398" s="264" t="str">
        <f t="shared" si="193"/>
        <v>AshlandNE</v>
      </c>
      <c r="B12398" s="269">
        <v>68003</v>
      </c>
      <c r="C12398" s="270" t="s">
        <v>1946</v>
      </c>
      <c r="D12398" s="270" t="s">
        <v>1793</v>
      </c>
      <c r="E12398" s="277" t="s">
        <v>1246</v>
      </c>
      <c r="F12398" s="279" t="s">
        <v>880</v>
      </c>
    </row>
    <row r="12399" spans="1:6" x14ac:dyDescent="0.3">
      <c r="A12399" s="264" t="str">
        <f t="shared" si="193"/>
        <v>OmahaNE</v>
      </c>
      <c r="B12399" s="269">
        <v>68142</v>
      </c>
      <c r="C12399" s="270" t="s">
        <v>1849</v>
      </c>
      <c r="D12399" s="270" t="s">
        <v>1793</v>
      </c>
      <c r="E12399" s="277" t="s">
        <v>1246</v>
      </c>
      <c r="F12399" s="279" t="s">
        <v>880</v>
      </c>
    </row>
    <row r="12400" spans="1:6" x14ac:dyDescent="0.3">
      <c r="A12400" s="264" t="str">
        <f t="shared" si="193"/>
        <v>LincolnNE</v>
      </c>
      <c r="B12400" s="269">
        <v>68524</v>
      </c>
      <c r="C12400" s="270" t="s">
        <v>1224</v>
      </c>
      <c r="D12400" s="270" t="s">
        <v>1793</v>
      </c>
      <c r="E12400" s="277" t="s">
        <v>1224</v>
      </c>
      <c r="F12400" s="279" t="s">
        <v>880</v>
      </c>
    </row>
    <row r="12401" spans="1:6" x14ac:dyDescent="0.3">
      <c r="A12401" s="264" t="str">
        <f t="shared" si="193"/>
        <v>OmahaNE</v>
      </c>
      <c r="B12401" s="269">
        <v>68157</v>
      </c>
      <c r="C12401" s="270" t="s">
        <v>1849</v>
      </c>
      <c r="D12401" s="270" t="s">
        <v>1793</v>
      </c>
      <c r="E12401" s="277" t="s">
        <v>1246</v>
      </c>
      <c r="F12401" s="279" t="s">
        <v>880</v>
      </c>
    </row>
    <row r="12402" spans="1:6" x14ac:dyDescent="0.3">
      <c r="A12402" s="264" t="str">
        <f t="shared" si="193"/>
        <v>GothenburgNE</v>
      </c>
      <c r="B12402" s="269">
        <v>69138</v>
      </c>
      <c r="C12402" s="270" t="s">
        <v>7979</v>
      </c>
      <c r="D12402" s="270" t="s">
        <v>1793</v>
      </c>
      <c r="E12402" s="277" t="s">
        <v>1401</v>
      </c>
      <c r="F12402" s="279" t="s">
        <v>880</v>
      </c>
    </row>
    <row r="12403" spans="1:6" x14ac:dyDescent="0.3">
      <c r="A12403" s="264" t="str">
        <f t="shared" si="193"/>
        <v>ValleyNE</v>
      </c>
      <c r="B12403" s="269">
        <v>68064</v>
      </c>
      <c r="C12403" s="270" t="s">
        <v>952</v>
      </c>
      <c r="D12403" s="270" t="s">
        <v>1793</v>
      </c>
      <c r="E12403" s="277" t="s">
        <v>1246</v>
      </c>
      <c r="F12403" s="279" t="s">
        <v>880</v>
      </c>
    </row>
    <row r="12404" spans="1:6" x14ac:dyDescent="0.3">
      <c r="A12404" s="264" t="str">
        <f t="shared" si="193"/>
        <v>Central CityNE</v>
      </c>
      <c r="B12404" s="269">
        <v>68826</v>
      </c>
      <c r="C12404" s="270" t="s">
        <v>1455</v>
      </c>
      <c r="D12404" s="270" t="s">
        <v>1793</v>
      </c>
      <c r="E12404" s="277" t="s">
        <v>1800</v>
      </c>
      <c r="F12404" s="279" t="s">
        <v>880</v>
      </c>
    </row>
    <row r="12405" spans="1:6" x14ac:dyDescent="0.3">
      <c r="A12405" s="264" t="str">
        <f t="shared" si="193"/>
        <v>MindenNE</v>
      </c>
      <c r="B12405" s="269">
        <v>68959</v>
      </c>
      <c r="C12405" s="270" t="s">
        <v>4427</v>
      </c>
      <c r="D12405" s="270" t="s">
        <v>1793</v>
      </c>
      <c r="E12405" s="277" t="s">
        <v>1804</v>
      </c>
      <c r="F12405" s="279" t="s">
        <v>880</v>
      </c>
    </row>
    <row r="12406" spans="1:6" x14ac:dyDescent="0.3">
      <c r="A12406" s="264" t="str">
        <f t="shared" si="193"/>
        <v>WaverlyNE</v>
      </c>
      <c r="B12406" s="269">
        <v>68462</v>
      </c>
      <c r="C12406" s="270" t="s">
        <v>1480</v>
      </c>
      <c r="D12406" s="270" t="s">
        <v>1793</v>
      </c>
      <c r="E12406" s="277" t="s">
        <v>1224</v>
      </c>
      <c r="F12406" s="279" t="s">
        <v>880</v>
      </c>
    </row>
    <row r="12407" spans="1:6" x14ac:dyDescent="0.3">
      <c r="A12407" s="264" t="str">
        <f t="shared" si="193"/>
        <v>MitchellNE</v>
      </c>
      <c r="B12407" s="269">
        <v>69357</v>
      </c>
      <c r="C12407" s="270" t="s">
        <v>2177</v>
      </c>
      <c r="D12407" s="270" t="s">
        <v>1793</v>
      </c>
      <c r="E12407" s="277" t="s">
        <v>1811</v>
      </c>
      <c r="F12407" s="279" t="s">
        <v>880</v>
      </c>
    </row>
    <row r="12408" spans="1:6" x14ac:dyDescent="0.3">
      <c r="A12408" s="264" t="str">
        <f t="shared" si="193"/>
        <v>Saint PaulNE</v>
      </c>
      <c r="B12408" s="269">
        <v>68873</v>
      </c>
      <c r="C12408" s="270" t="s">
        <v>2121</v>
      </c>
      <c r="D12408" s="270" t="s">
        <v>1793</v>
      </c>
      <c r="E12408" s="277" t="s">
        <v>1800</v>
      </c>
      <c r="F12408" s="279" t="s">
        <v>880</v>
      </c>
    </row>
    <row r="12409" spans="1:6" x14ac:dyDescent="0.3">
      <c r="A12409" s="264" t="str">
        <f t="shared" si="193"/>
        <v>SpringfieldNE</v>
      </c>
      <c r="B12409" s="269">
        <v>68059</v>
      </c>
      <c r="C12409" s="270" t="s">
        <v>1337</v>
      </c>
      <c r="D12409" s="270" t="s">
        <v>1793</v>
      </c>
      <c r="E12409" s="277" t="s">
        <v>1246</v>
      </c>
      <c r="F12409" s="279" t="s">
        <v>880</v>
      </c>
    </row>
    <row r="12410" spans="1:6" x14ac:dyDescent="0.3">
      <c r="A12410" s="264" t="str">
        <f t="shared" si="193"/>
        <v>PierceNE</v>
      </c>
      <c r="B12410" s="269">
        <v>68767</v>
      </c>
      <c r="C12410" s="270" t="s">
        <v>3360</v>
      </c>
      <c r="D12410" s="270" t="s">
        <v>1793</v>
      </c>
      <c r="E12410" s="277" t="s">
        <v>1807</v>
      </c>
      <c r="F12410" s="279" t="s">
        <v>880</v>
      </c>
    </row>
    <row r="12411" spans="1:6" x14ac:dyDescent="0.3">
      <c r="A12411" s="264" t="str">
        <f t="shared" si="193"/>
        <v>WaterlooNE</v>
      </c>
      <c r="B12411" s="269">
        <v>68069</v>
      </c>
      <c r="C12411" s="270" t="s">
        <v>1517</v>
      </c>
      <c r="D12411" s="270" t="s">
        <v>1793</v>
      </c>
      <c r="E12411" s="277" t="s">
        <v>1246</v>
      </c>
      <c r="F12411" s="279" t="s">
        <v>880</v>
      </c>
    </row>
    <row r="12412" spans="1:6" x14ac:dyDescent="0.3">
      <c r="A12412" s="264" t="str">
        <f t="shared" si="193"/>
        <v>HickmanNE</v>
      </c>
      <c r="B12412" s="269">
        <v>68372</v>
      </c>
      <c r="C12412" s="270" t="s">
        <v>3129</v>
      </c>
      <c r="D12412" s="270" t="s">
        <v>1793</v>
      </c>
      <c r="E12412" s="277" t="s">
        <v>1224</v>
      </c>
      <c r="F12412" s="279" t="s">
        <v>880</v>
      </c>
    </row>
    <row r="12413" spans="1:6" x14ac:dyDescent="0.3">
      <c r="A12413" s="264" t="str">
        <f t="shared" si="193"/>
        <v>MilfordNE</v>
      </c>
      <c r="B12413" s="269">
        <v>68405</v>
      </c>
      <c r="C12413" s="270" t="s">
        <v>3206</v>
      </c>
      <c r="D12413" s="270" t="s">
        <v>1793</v>
      </c>
      <c r="E12413" s="277" t="s">
        <v>1224</v>
      </c>
      <c r="F12413" s="279" t="s">
        <v>880</v>
      </c>
    </row>
    <row r="12414" spans="1:6" x14ac:dyDescent="0.3">
      <c r="A12414" s="264" t="str">
        <f t="shared" si="193"/>
        <v>GibbonNE</v>
      </c>
      <c r="B12414" s="269">
        <v>68840</v>
      </c>
      <c r="C12414" s="270" t="s">
        <v>7056</v>
      </c>
      <c r="D12414" s="270" t="s">
        <v>1793</v>
      </c>
      <c r="E12414" s="277" t="s">
        <v>1804</v>
      </c>
      <c r="F12414" s="279" t="s">
        <v>880</v>
      </c>
    </row>
    <row r="12415" spans="1:6" x14ac:dyDescent="0.3">
      <c r="A12415" s="264" t="str">
        <f t="shared" si="193"/>
        <v>Fort CalhounNE</v>
      </c>
      <c r="B12415" s="269">
        <v>68023</v>
      </c>
      <c r="C12415" s="270" t="s">
        <v>7980</v>
      </c>
      <c r="D12415" s="270" t="s">
        <v>1793</v>
      </c>
      <c r="E12415" s="277" t="s">
        <v>1246</v>
      </c>
      <c r="F12415" s="279" t="s">
        <v>880</v>
      </c>
    </row>
    <row r="12416" spans="1:6" x14ac:dyDescent="0.3">
      <c r="A12416" s="264" t="str">
        <f t="shared" si="193"/>
        <v>LouisvilleNE</v>
      </c>
      <c r="B12416" s="269">
        <v>68037</v>
      </c>
      <c r="C12416" s="270" t="s">
        <v>1521</v>
      </c>
      <c r="D12416" s="270" t="s">
        <v>1793</v>
      </c>
      <c r="E12416" s="277" t="s">
        <v>1246</v>
      </c>
      <c r="F12416" s="279" t="s">
        <v>880</v>
      </c>
    </row>
    <row r="12417" spans="1:6" x14ac:dyDescent="0.3">
      <c r="A12417" s="264" t="str">
        <f t="shared" si="193"/>
        <v>MadisonNE</v>
      </c>
      <c r="B12417" s="269">
        <v>68748</v>
      </c>
      <c r="C12417" s="270" t="s">
        <v>956</v>
      </c>
      <c r="D12417" s="270" t="s">
        <v>1793</v>
      </c>
      <c r="E12417" s="277" t="s">
        <v>1807</v>
      </c>
      <c r="F12417" s="279" t="s">
        <v>880</v>
      </c>
    </row>
    <row r="12418" spans="1:6" x14ac:dyDescent="0.3">
      <c r="A12418" s="264" t="str">
        <f t="shared" si="193"/>
        <v>Dakota CityNE</v>
      </c>
      <c r="B12418" s="269">
        <v>68731</v>
      </c>
      <c r="C12418" s="270" t="s">
        <v>7981</v>
      </c>
      <c r="D12418" s="270" t="s">
        <v>1793</v>
      </c>
      <c r="E12418" s="277" t="s">
        <v>1254</v>
      </c>
      <c r="F12418" s="279" t="s">
        <v>880</v>
      </c>
    </row>
    <row r="12419" spans="1:6" x14ac:dyDescent="0.3">
      <c r="A12419" s="264" t="str">
        <f t="shared" si="193"/>
        <v>RavennaNE</v>
      </c>
      <c r="B12419" s="269">
        <v>68869</v>
      </c>
      <c r="C12419" s="270" t="s">
        <v>6717</v>
      </c>
      <c r="D12419" s="270" t="s">
        <v>1793</v>
      </c>
      <c r="E12419" s="277" t="s">
        <v>1804</v>
      </c>
      <c r="F12419" s="279" t="s">
        <v>880</v>
      </c>
    </row>
    <row r="12420" spans="1:6" x14ac:dyDescent="0.3">
      <c r="A12420" s="264" t="str">
        <f t="shared" ref="A12420:A12483" si="194">CONCATENATE(C12420,D12420)</f>
        <v>EagleNE</v>
      </c>
      <c r="B12420" s="269">
        <v>68347</v>
      </c>
      <c r="C12420" s="270" t="s">
        <v>3313</v>
      </c>
      <c r="D12420" s="270" t="s">
        <v>1793</v>
      </c>
      <c r="E12420" s="277" t="s">
        <v>1246</v>
      </c>
      <c r="F12420" s="279" t="s">
        <v>880</v>
      </c>
    </row>
    <row r="12421" spans="1:6" x14ac:dyDescent="0.3">
      <c r="A12421" s="264" t="str">
        <f t="shared" si="194"/>
        <v>StantonNE</v>
      </c>
      <c r="B12421" s="269">
        <v>68779</v>
      </c>
      <c r="C12421" s="270" t="s">
        <v>1667</v>
      </c>
      <c r="D12421" s="270" t="s">
        <v>1793</v>
      </c>
      <c r="E12421" s="277" t="s">
        <v>1807</v>
      </c>
      <c r="F12421" s="279" t="s">
        <v>880</v>
      </c>
    </row>
    <row r="12422" spans="1:6" x14ac:dyDescent="0.3">
      <c r="A12422" s="264" t="str">
        <f t="shared" si="194"/>
        <v>Wood RiverNE</v>
      </c>
      <c r="B12422" s="269">
        <v>68883</v>
      </c>
      <c r="C12422" s="270" t="s">
        <v>4798</v>
      </c>
      <c r="D12422" s="270" t="s">
        <v>1793</v>
      </c>
      <c r="E12422" s="277" t="s">
        <v>1800</v>
      </c>
      <c r="F12422" s="279" t="s">
        <v>880</v>
      </c>
    </row>
    <row r="12423" spans="1:6" x14ac:dyDescent="0.3">
      <c r="A12423" s="264" t="str">
        <f t="shared" si="194"/>
        <v>MorrillNE</v>
      </c>
      <c r="B12423" s="269">
        <v>69358</v>
      </c>
      <c r="C12423" s="270" t="s">
        <v>7982</v>
      </c>
      <c r="D12423" s="270" t="s">
        <v>1793</v>
      </c>
      <c r="E12423" s="277" t="s">
        <v>1811</v>
      </c>
      <c r="F12423" s="279" t="s">
        <v>880</v>
      </c>
    </row>
    <row r="12424" spans="1:6" x14ac:dyDescent="0.3">
      <c r="A12424" s="264" t="str">
        <f t="shared" si="194"/>
        <v>ArlingtonNE</v>
      </c>
      <c r="B12424" s="269">
        <v>68002</v>
      </c>
      <c r="C12424" s="270" t="s">
        <v>2452</v>
      </c>
      <c r="D12424" s="270" t="s">
        <v>1793</v>
      </c>
      <c r="E12424" s="277" t="s">
        <v>1246</v>
      </c>
      <c r="F12424" s="279" t="s">
        <v>880</v>
      </c>
    </row>
    <row r="12425" spans="1:6" x14ac:dyDescent="0.3">
      <c r="A12425" s="264" t="str">
        <f t="shared" si="194"/>
        <v>ElwoodNE</v>
      </c>
      <c r="B12425" s="269">
        <v>68937</v>
      </c>
      <c r="C12425" s="270" t="s">
        <v>4904</v>
      </c>
      <c r="D12425" s="270" t="s">
        <v>1793</v>
      </c>
      <c r="E12425" s="277" t="s">
        <v>1401</v>
      </c>
      <c r="F12425" s="279" t="s">
        <v>880</v>
      </c>
    </row>
    <row r="12426" spans="1:6" x14ac:dyDescent="0.3">
      <c r="A12426" s="264" t="str">
        <f t="shared" si="194"/>
        <v>YutanNE</v>
      </c>
      <c r="B12426" s="269">
        <v>68073</v>
      </c>
      <c r="C12426" s="270" t="s">
        <v>7983</v>
      </c>
      <c r="D12426" s="270" t="s">
        <v>1793</v>
      </c>
      <c r="E12426" s="277" t="s">
        <v>1246</v>
      </c>
      <c r="F12426" s="279" t="s">
        <v>880</v>
      </c>
    </row>
    <row r="12427" spans="1:6" x14ac:dyDescent="0.3">
      <c r="A12427" s="264" t="str">
        <f t="shared" si="194"/>
        <v>North BendNE</v>
      </c>
      <c r="B12427" s="269">
        <v>68649</v>
      </c>
      <c r="C12427" s="270" t="s">
        <v>7984</v>
      </c>
      <c r="D12427" s="270" t="s">
        <v>1793</v>
      </c>
      <c r="E12427" s="277" t="s">
        <v>1798</v>
      </c>
      <c r="F12427" s="279" t="s">
        <v>880</v>
      </c>
    </row>
    <row r="12428" spans="1:6" x14ac:dyDescent="0.3">
      <c r="A12428" s="264" t="str">
        <f t="shared" si="194"/>
        <v>JuniataNE</v>
      </c>
      <c r="B12428" s="269">
        <v>68955</v>
      </c>
      <c r="C12428" s="270" t="s">
        <v>7985</v>
      </c>
      <c r="D12428" s="270" t="s">
        <v>1793</v>
      </c>
      <c r="E12428" s="277" t="s">
        <v>1802</v>
      </c>
      <c r="F12428" s="279" t="s">
        <v>880</v>
      </c>
    </row>
    <row r="12429" spans="1:6" x14ac:dyDescent="0.3">
      <c r="A12429" s="264" t="str">
        <f t="shared" si="194"/>
        <v>WymoreNE</v>
      </c>
      <c r="B12429" s="269">
        <v>68466</v>
      </c>
      <c r="C12429" s="270" t="s">
        <v>7986</v>
      </c>
      <c r="D12429" s="270" t="s">
        <v>1793</v>
      </c>
      <c r="E12429" s="277" t="s">
        <v>1795</v>
      </c>
      <c r="F12429" s="279" t="s">
        <v>880</v>
      </c>
    </row>
    <row r="12430" spans="1:6" x14ac:dyDescent="0.3">
      <c r="A12430" s="264" t="str">
        <f t="shared" si="194"/>
        <v>DoniphanNE</v>
      </c>
      <c r="B12430" s="269">
        <v>68832</v>
      </c>
      <c r="C12430" s="270" t="s">
        <v>7987</v>
      </c>
      <c r="D12430" s="270" t="s">
        <v>1793</v>
      </c>
      <c r="E12430" s="277" t="s">
        <v>1800</v>
      </c>
      <c r="F12430" s="279" t="s">
        <v>880</v>
      </c>
    </row>
    <row r="12431" spans="1:6" x14ac:dyDescent="0.3">
      <c r="A12431" s="264" t="str">
        <f t="shared" si="194"/>
        <v>PlainviewNE</v>
      </c>
      <c r="B12431" s="269">
        <v>68769</v>
      </c>
      <c r="C12431" s="270" t="s">
        <v>1965</v>
      </c>
      <c r="D12431" s="270" t="s">
        <v>1793</v>
      </c>
      <c r="E12431" s="277" t="s">
        <v>1807</v>
      </c>
      <c r="F12431" s="279" t="s">
        <v>880</v>
      </c>
    </row>
    <row r="12432" spans="1:6" x14ac:dyDescent="0.3">
      <c r="A12432" s="264" t="str">
        <f t="shared" si="194"/>
        <v>MinatareNE</v>
      </c>
      <c r="B12432" s="269">
        <v>69356</v>
      </c>
      <c r="C12432" s="270" t="s">
        <v>7988</v>
      </c>
      <c r="D12432" s="270" t="s">
        <v>1793</v>
      </c>
      <c r="E12432" s="277" t="s">
        <v>1811</v>
      </c>
      <c r="F12432" s="279" t="s">
        <v>880</v>
      </c>
    </row>
    <row r="12433" spans="1:6" x14ac:dyDescent="0.3">
      <c r="A12433" s="264" t="str">
        <f t="shared" si="194"/>
        <v>WakefieldNE</v>
      </c>
      <c r="B12433" s="269">
        <v>68784</v>
      </c>
      <c r="C12433" s="270" t="s">
        <v>6074</v>
      </c>
      <c r="D12433" s="270" t="s">
        <v>1793</v>
      </c>
      <c r="E12433" s="277" t="s">
        <v>1254</v>
      </c>
      <c r="F12433" s="279" t="s">
        <v>880</v>
      </c>
    </row>
    <row r="12434" spans="1:6" x14ac:dyDescent="0.3">
      <c r="A12434" s="264" t="str">
        <f t="shared" si="194"/>
        <v>BennetNE</v>
      </c>
      <c r="B12434" s="269">
        <v>68317</v>
      </c>
      <c r="C12434" s="270" t="s">
        <v>7989</v>
      </c>
      <c r="D12434" s="270" t="s">
        <v>1793</v>
      </c>
      <c r="E12434" s="277" t="s">
        <v>1224</v>
      </c>
      <c r="F12434" s="279" t="s">
        <v>880</v>
      </c>
    </row>
    <row r="12435" spans="1:6" x14ac:dyDescent="0.3">
      <c r="A12435" s="264" t="str">
        <f t="shared" si="194"/>
        <v>SutherlandNE</v>
      </c>
      <c r="B12435" s="269">
        <v>69165</v>
      </c>
      <c r="C12435" s="270" t="s">
        <v>7990</v>
      </c>
      <c r="D12435" s="270" t="s">
        <v>1793</v>
      </c>
      <c r="E12435" s="277" t="s">
        <v>1808</v>
      </c>
      <c r="F12435" s="279" t="s">
        <v>880</v>
      </c>
    </row>
    <row r="12436" spans="1:6" x14ac:dyDescent="0.3">
      <c r="A12436" s="264" t="str">
        <f t="shared" si="194"/>
        <v>HooperNE</v>
      </c>
      <c r="B12436" s="269">
        <v>68031</v>
      </c>
      <c r="C12436" s="270" t="s">
        <v>7991</v>
      </c>
      <c r="D12436" s="270" t="s">
        <v>1793</v>
      </c>
      <c r="E12436" s="277" t="s">
        <v>1798</v>
      </c>
      <c r="F12436" s="279" t="s">
        <v>880</v>
      </c>
    </row>
    <row r="12437" spans="1:6" x14ac:dyDescent="0.3">
      <c r="A12437" s="264" t="str">
        <f t="shared" si="194"/>
        <v>Elm CreekNE</v>
      </c>
      <c r="B12437" s="269">
        <v>68836</v>
      </c>
      <c r="C12437" s="270" t="s">
        <v>7992</v>
      </c>
      <c r="D12437" s="270" t="s">
        <v>1793</v>
      </c>
      <c r="E12437" s="277" t="s">
        <v>1804</v>
      </c>
      <c r="F12437" s="279" t="s">
        <v>880</v>
      </c>
    </row>
    <row r="12438" spans="1:6" x14ac:dyDescent="0.3">
      <c r="A12438" s="264" t="str">
        <f t="shared" si="194"/>
        <v>LincolnNE</v>
      </c>
      <c r="B12438" s="269">
        <v>68520</v>
      </c>
      <c r="C12438" s="270" t="s">
        <v>1224</v>
      </c>
      <c r="D12438" s="270" t="s">
        <v>1793</v>
      </c>
      <c r="E12438" s="277" t="s">
        <v>1224</v>
      </c>
      <c r="F12438" s="279" t="s">
        <v>880</v>
      </c>
    </row>
    <row r="12439" spans="1:6" x14ac:dyDescent="0.3">
      <c r="A12439" s="264" t="str">
        <f t="shared" si="194"/>
        <v>FirthNE</v>
      </c>
      <c r="B12439" s="269">
        <v>68358</v>
      </c>
      <c r="C12439" s="270" t="s">
        <v>4582</v>
      </c>
      <c r="D12439" s="270" t="s">
        <v>1793</v>
      </c>
      <c r="E12439" s="277" t="s">
        <v>1224</v>
      </c>
      <c r="F12439" s="279" t="s">
        <v>880</v>
      </c>
    </row>
    <row r="12440" spans="1:6" x14ac:dyDescent="0.3">
      <c r="A12440" s="264" t="str">
        <f t="shared" si="194"/>
        <v>HumphreyNE</v>
      </c>
      <c r="B12440" s="269">
        <v>68642</v>
      </c>
      <c r="C12440" s="270" t="s">
        <v>7993</v>
      </c>
      <c r="D12440" s="270" t="s">
        <v>1793</v>
      </c>
      <c r="E12440" s="277" t="s">
        <v>922</v>
      </c>
      <c r="F12440" s="279" t="s">
        <v>880</v>
      </c>
    </row>
    <row r="12441" spans="1:6" x14ac:dyDescent="0.3">
      <c r="A12441" s="264" t="str">
        <f t="shared" si="194"/>
        <v>RocaNE</v>
      </c>
      <c r="B12441" s="269">
        <v>68430</v>
      </c>
      <c r="C12441" s="270" t="s">
        <v>7994</v>
      </c>
      <c r="D12441" s="270" t="s">
        <v>1793</v>
      </c>
      <c r="E12441" s="277" t="s">
        <v>1224</v>
      </c>
      <c r="F12441" s="279" t="s">
        <v>880</v>
      </c>
    </row>
    <row r="12442" spans="1:6" x14ac:dyDescent="0.3">
      <c r="A12442" s="264" t="str">
        <f t="shared" si="194"/>
        <v>CerescoNE</v>
      </c>
      <c r="B12442" s="269">
        <v>68017</v>
      </c>
      <c r="C12442" s="270" t="s">
        <v>7995</v>
      </c>
      <c r="D12442" s="270" t="s">
        <v>1793</v>
      </c>
      <c r="E12442" s="277" t="s">
        <v>1246</v>
      </c>
      <c r="F12442" s="279" t="s">
        <v>880</v>
      </c>
    </row>
    <row r="12443" spans="1:6" x14ac:dyDescent="0.3">
      <c r="A12443" s="264" t="str">
        <f t="shared" si="194"/>
        <v>ScribnerNE</v>
      </c>
      <c r="B12443" s="269">
        <v>68057</v>
      </c>
      <c r="C12443" s="270" t="s">
        <v>7996</v>
      </c>
      <c r="D12443" s="270" t="s">
        <v>1793</v>
      </c>
      <c r="E12443" s="277" t="s">
        <v>1798</v>
      </c>
      <c r="F12443" s="279" t="s">
        <v>880</v>
      </c>
    </row>
    <row r="12444" spans="1:6" x14ac:dyDescent="0.3">
      <c r="A12444" s="264" t="str">
        <f t="shared" si="194"/>
        <v>AdamsNE</v>
      </c>
      <c r="B12444" s="269">
        <v>68301</v>
      </c>
      <c r="C12444" s="270" t="s">
        <v>6145</v>
      </c>
      <c r="D12444" s="270" t="s">
        <v>1793</v>
      </c>
      <c r="E12444" s="277" t="s">
        <v>1795</v>
      </c>
      <c r="F12444" s="279" t="s">
        <v>880</v>
      </c>
    </row>
    <row r="12445" spans="1:6" x14ac:dyDescent="0.3">
      <c r="A12445" s="264" t="str">
        <f t="shared" si="194"/>
        <v>Weeping WaterNE</v>
      </c>
      <c r="B12445" s="269">
        <v>68463</v>
      </c>
      <c r="C12445" s="270" t="s">
        <v>7997</v>
      </c>
      <c r="D12445" s="270" t="s">
        <v>1793</v>
      </c>
      <c r="E12445" s="277" t="s">
        <v>1246</v>
      </c>
      <c r="F12445" s="279" t="s">
        <v>880</v>
      </c>
    </row>
    <row r="12446" spans="1:6" x14ac:dyDescent="0.3">
      <c r="A12446" s="264" t="str">
        <f t="shared" si="194"/>
        <v>SheltonNE</v>
      </c>
      <c r="B12446" s="269">
        <v>68876</v>
      </c>
      <c r="C12446" s="270" t="s">
        <v>2330</v>
      </c>
      <c r="D12446" s="270" t="s">
        <v>1793</v>
      </c>
      <c r="E12446" s="277" t="s">
        <v>1804</v>
      </c>
      <c r="F12446" s="279" t="s">
        <v>880</v>
      </c>
    </row>
    <row r="12447" spans="1:6" x14ac:dyDescent="0.3">
      <c r="A12447" s="264" t="str">
        <f t="shared" si="194"/>
        <v>Battle CreekNE</v>
      </c>
      <c r="B12447" s="269">
        <v>68715</v>
      </c>
      <c r="C12447" s="270" t="s">
        <v>1574</v>
      </c>
      <c r="D12447" s="270" t="s">
        <v>1793</v>
      </c>
      <c r="E12447" s="277" t="s">
        <v>1807</v>
      </c>
      <c r="F12447" s="279" t="s">
        <v>880</v>
      </c>
    </row>
    <row r="12448" spans="1:6" x14ac:dyDescent="0.3">
      <c r="A12448" s="264" t="str">
        <f t="shared" si="194"/>
        <v>HersheyNE</v>
      </c>
      <c r="B12448" s="269">
        <v>69143</v>
      </c>
      <c r="C12448" s="270" t="s">
        <v>7998</v>
      </c>
      <c r="D12448" s="270" t="s">
        <v>1793</v>
      </c>
      <c r="E12448" s="277" t="s">
        <v>1808</v>
      </c>
      <c r="F12448" s="279" t="s">
        <v>880</v>
      </c>
    </row>
    <row r="12449" spans="1:6" x14ac:dyDescent="0.3">
      <c r="A12449" s="264" t="str">
        <f t="shared" si="194"/>
        <v>PoncaNE</v>
      </c>
      <c r="B12449" s="269">
        <v>68770</v>
      </c>
      <c r="C12449" s="270" t="s">
        <v>7999</v>
      </c>
      <c r="D12449" s="270" t="s">
        <v>1793</v>
      </c>
      <c r="E12449" s="277" t="s">
        <v>1254</v>
      </c>
      <c r="F12449" s="279" t="s">
        <v>880</v>
      </c>
    </row>
    <row r="12450" spans="1:6" x14ac:dyDescent="0.3">
      <c r="A12450" s="264" t="str">
        <f t="shared" si="194"/>
        <v>TildenNE</v>
      </c>
      <c r="B12450" s="269">
        <v>68781</v>
      </c>
      <c r="C12450" s="270" t="s">
        <v>8000</v>
      </c>
      <c r="D12450" s="270" t="s">
        <v>1793</v>
      </c>
      <c r="E12450" s="277" t="s">
        <v>1807</v>
      </c>
      <c r="F12450" s="279" t="s">
        <v>880</v>
      </c>
    </row>
    <row r="12451" spans="1:6" x14ac:dyDescent="0.3">
      <c r="A12451" s="264" t="str">
        <f t="shared" si="194"/>
        <v>RaymondNE</v>
      </c>
      <c r="B12451" s="269">
        <v>68428</v>
      </c>
      <c r="C12451" s="270" t="s">
        <v>3123</v>
      </c>
      <c r="D12451" s="270" t="s">
        <v>1793</v>
      </c>
      <c r="E12451" s="277" t="s">
        <v>1224</v>
      </c>
      <c r="F12451" s="279" t="s">
        <v>880</v>
      </c>
    </row>
    <row r="12452" spans="1:6" x14ac:dyDescent="0.3">
      <c r="A12452" s="264" t="str">
        <f t="shared" si="194"/>
        <v>LincolnNE</v>
      </c>
      <c r="B12452" s="269">
        <v>68523</v>
      </c>
      <c r="C12452" s="270" t="s">
        <v>1224</v>
      </c>
      <c r="D12452" s="270" t="s">
        <v>1793</v>
      </c>
      <c r="E12452" s="277" t="s">
        <v>1224</v>
      </c>
      <c r="F12452" s="279" t="s">
        <v>880</v>
      </c>
    </row>
    <row r="12453" spans="1:6" x14ac:dyDescent="0.3">
      <c r="A12453" s="264" t="str">
        <f t="shared" si="194"/>
        <v>LincolnNE</v>
      </c>
      <c r="B12453" s="269">
        <v>68527</v>
      </c>
      <c r="C12453" s="270" t="s">
        <v>1224</v>
      </c>
      <c r="D12453" s="270" t="s">
        <v>1793</v>
      </c>
      <c r="E12453" s="277" t="s">
        <v>1224</v>
      </c>
      <c r="F12453" s="279" t="s">
        <v>880</v>
      </c>
    </row>
    <row r="12454" spans="1:6" x14ac:dyDescent="0.3">
      <c r="A12454" s="264" t="str">
        <f t="shared" si="194"/>
        <v>ValparaisoNE</v>
      </c>
      <c r="B12454" s="269">
        <v>68065</v>
      </c>
      <c r="C12454" s="270" t="s">
        <v>3893</v>
      </c>
      <c r="D12454" s="270" t="s">
        <v>1793</v>
      </c>
      <c r="E12454" s="277" t="s">
        <v>1246</v>
      </c>
      <c r="F12454" s="279" t="s">
        <v>880</v>
      </c>
    </row>
    <row r="12455" spans="1:6" x14ac:dyDescent="0.3">
      <c r="A12455" s="264" t="str">
        <f t="shared" si="194"/>
        <v>DentonNE</v>
      </c>
      <c r="B12455" s="269">
        <v>68339</v>
      </c>
      <c r="C12455" s="270" t="s">
        <v>5668</v>
      </c>
      <c r="D12455" s="270" t="s">
        <v>1793</v>
      </c>
      <c r="E12455" s="277" t="s">
        <v>1224</v>
      </c>
      <c r="F12455" s="279" t="s">
        <v>880</v>
      </c>
    </row>
    <row r="12456" spans="1:6" x14ac:dyDescent="0.3">
      <c r="A12456" s="264" t="str">
        <f t="shared" si="194"/>
        <v>CairoNE</v>
      </c>
      <c r="B12456" s="269">
        <v>68824</v>
      </c>
      <c r="C12456" s="270" t="s">
        <v>7333</v>
      </c>
      <c r="D12456" s="270" t="s">
        <v>1793</v>
      </c>
      <c r="E12456" s="277" t="s">
        <v>1800</v>
      </c>
      <c r="F12456" s="279" t="s">
        <v>880</v>
      </c>
    </row>
    <row r="12457" spans="1:6" x14ac:dyDescent="0.3">
      <c r="A12457" s="264" t="str">
        <f t="shared" si="194"/>
        <v>OsmondNE</v>
      </c>
      <c r="B12457" s="269">
        <v>68765</v>
      </c>
      <c r="C12457" s="270" t="s">
        <v>8001</v>
      </c>
      <c r="D12457" s="270" t="s">
        <v>1793</v>
      </c>
      <c r="E12457" s="277" t="s">
        <v>1807</v>
      </c>
      <c r="F12457" s="279" t="s">
        <v>880</v>
      </c>
    </row>
    <row r="12458" spans="1:6" x14ac:dyDescent="0.3">
      <c r="A12458" s="264" t="str">
        <f t="shared" si="194"/>
        <v>MalcolmNE</v>
      </c>
      <c r="B12458" s="269">
        <v>68402</v>
      </c>
      <c r="C12458" s="270" t="s">
        <v>8002</v>
      </c>
      <c r="D12458" s="270" t="s">
        <v>1793</v>
      </c>
      <c r="E12458" s="277" t="s">
        <v>1224</v>
      </c>
      <c r="F12458" s="279" t="s">
        <v>880</v>
      </c>
    </row>
    <row r="12459" spans="1:6" x14ac:dyDescent="0.3">
      <c r="A12459" s="264" t="str">
        <f t="shared" si="194"/>
        <v>Newman GroveNE</v>
      </c>
      <c r="B12459" s="269">
        <v>68758</v>
      </c>
      <c r="C12459" s="270" t="s">
        <v>8003</v>
      </c>
      <c r="D12459" s="270" t="s">
        <v>1793</v>
      </c>
      <c r="E12459" s="277" t="s">
        <v>1807</v>
      </c>
      <c r="F12459" s="279" t="s">
        <v>880</v>
      </c>
    </row>
    <row r="12460" spans="1:6" x14ac:dyDescent="0.3">
      <c r="A12460" s="264" t="str">
        <f t="shared" si="194"/>
        <v>AldaNE</v>
      </c>
      <c r="B12460" s="269">
        <v>68810</v>
      </c>
      <c r="C12460" s="270" t="s">
        <v>8004</v>
      </c>
      <c r="D12460" s="270" t="s">
        <v>1793</v>
      </c>
      <c r="E12460" s="277" t="s">
        <v>1800</v>
      </c>
      <c r="F12460" s="279" t="s">
        <v>880</v>
      </c>
    </row>
    <row r="12461" spans="1:6" x14ac:dyDescent="0.3">
      <c r="A12461" s="264" t="str">
        <f t="shared" si="194"/>
        <v>OvertonNE</v>
      </c>
      <c r="B12461" s="269">
        <v>68863</v>
      </c>
      <c r="C12461" s="270" t="s">
        <v>8005</v>
      </c>
      <c r="D12461" s="270" t="s">
        <v>1793</v>
      </c>
      <c r="E12461" s="277" t="s">
        <v>1401</v>
      </c>
      <c r="F12461" s="279" t="s">
        <v>880</v>
      </c>
    </row>
    <row r="12462" spans="1:6" x14ac:dyDescent="0.3">
      <c r="A12462" s="264" t="str">
        <f t="shared" si="194"/>
        <v>AxtellNE</v>
      </c>
      <c r="B12462" s="269">
        <v>68924</v>
      </c>
      <c r="C12462" s="270" t="s">
        <v>8006</v>
      </c>
      <c r="D12462" s="270" t="s">
        <v>1793</v>
      </c>
      <c r="E12462" s="277" t="s">
        <v>1804</v>
      </c>
      <c r="F12462" s="279" t="s">
        <v>880</v>
      </c>
    </row>
    <row r="12463" spans="1:6" x14ac:dyDescent="0.3">
      <c r="A12463" s="264" t="str">
        <f t="shared" si="194"/>
        <v>DodgeNE</v>
      </c>
      <c r="B12463" s="269">
        <v>68633</v>
      </c>
      <c r="C12463" s="270" t="s">
        <v>8007</v>
      </c>
      <c r="D12463" s="270" t="s">
        <v>1793</v>
      </c>
      <c r="E12463" s="277" t="s">
        <v>1798</v>
      </c>
      <c r="F12463" s="279" t="s">
        <v>880</v>
      </c>
    </row>
    <row r="12464" spans="1:6" x14ac:dyDescent="0.3">
      <c r="A12464" s="264" t="str">
        <f t="shared" si="194"/>
        <v>KenesawNE</v>
      </c>
      <c r="B12464" s="269">
        <v>68956</v>
      </c>
      <c r="C12464" s="270" t="s">
        <v>8008</v>
      </c>
      <c r="D12464" s="270" t="s">
        <v>1793</v>
      </c>
      <c r="E12464" s="277" t="s">
        <v>1802</v>
      </c>
      <c r="F12464" s="279" t="s">
        <v>880</v>
      </c>
    </row>
    <row r="12465" spans="1:6" x14ac:dyDescent="0.3">
      <c r="A12465" s="264" t="str">
        <f t="shared" si="194"/>
        <v>ElmwoodNE</v>
      </c>
      <c r="B12465" s="269">
        <v>68349</v>
      </c>
      <c r="C12465" s="270" t="s">
        <v>4930</v>
      </c>
      <c r="D12465" s="270" t="s">
        <v>1793</v>
      </c>
      <c r="E12465" s="277" t="s">
        <v>1246</v>
      </c>
      <c r="F12465" s="279" t="s">
        <v>880</v>
      </c>
    </row>
    <row r="12466" spans="1:6" x14ac:dyDescent="0.3">
      <c r="A12466" s="264" t="str">
        <f t="shared" si="194"/>
        <v>UticaNE</v>
      </c>
      <c r="B12466" s="269">
        <v>68456</v>
      </c>
      <c r="C12466" s="270" t="s">
        <v>5716</v>
      </c>
      <c r="D12466" s="270" t="s">
        <v>1793</v>
      </c>
      <c r="E12466" s="277" t="s">
        <v>1224</v>
      </c>
      <c r="F12466" s="279" t="s">
        <v>880</v>
      </c>
    </row>
    <row r="12467" spans="1:6" x14ac:dyDescent="0.3">
      <c r="A12467" s="264" t="str">
        <f t="shared" si="194"/>
        <v>Cedar BluffsNE</v>
      </c>
      <c r="B12467" s="269">
        <v>68015</v>
      </c>
      <c r="C12467" s="270" t="s">
        <v>8009</v>
      </c>
      <c r="D12467" s="270" t="s">
        <v>1793</v>
      </c>
      <c r="E12467" s="277" t="s">
        <v>1246</v>
      </c>
      <c r="F12467" s="279" t="s">
        <v>880</v>
      </c>
    </row>
    <row r="12468" spans="1:6" x14ac:dyDescent="0.3">
      <c r="A12468" s="264" t="str">
        <f t="shared" si="194"/>
        <v>PalmerNE</v>
      </c>
      <c r="B12468" s="269">
        <v>68864</v>
      </c>
      <c r="C12468" s="270" t="s">
        <v>899</v>
      </c>
      <c r="D12468" s="270" t="s">
        <v>1793</v>
      </c>
      <c r="E12468" s="277" t="s">
        <v>1800</v>
      </c>
      <c r="F12468" s="279" t="s">
        <v>880</v>
      </c>
    </row>
    <row r="12469" spans="1:6" x14ac:dyDescent="0.3">
      <c r="A12469" s="264" t="str">
        <f t="shared" si="194"/>
        <v>GreenwoodNE</v>
      </c>
      <c r="B12469" s="269">
        <v>68366</v>
      </c>
      <c r="C12469" s="270" t="s">
        <v>1707</v>
      </c>
      <c r="D12469" s="270" t="s">
        <v>1793</v>
      </c>
      <c r="E12469" s="277" t="s">
        <v>1246</v>
      </c>
      <c r="F12469" s="279" t="s">
        <v>880</v>
      </c>
    </row>
    <row r="12470" spans="1:6" x14ac:dyDescent="0.3">
      <c r="A12470" s="264" t="str">
        <f t="shared" si="194"/>
        <v>Pleasant DaleNE</v>
      </c>
      <c r="B12470" s="269">
        <v>68423</v>
      </c>
      <c r="C12470" s="270" t="s">
        <v>8010</v>
      </c>
      <c r="D12470" s="270" t="s">
        <v>1793</v>
      </c>
      <c r="E12470" s="277" t="s">
        <v>1224</v>
      </c>
      <c r="F12470" s="279" t="s">
        <v>880</v>
      </c>
    </row>
    <row r="12471" spans="1:6" x14ac:dyDescent="0.3">
      <c r="A12471" s="264" t="str">
        <f t="shared" si="194"/>
        <v>PhillipsNE</v>
      </c>
      <c r="B12471" s="269">
        <v>68865</v>
      </c>
      <c r="C12471" s="270" t="s">
        <v>8011</v>
      </c>
      <c r="D12471" s="270" t="s">
        <v>1793</v>
      </c>
      <c r="E12471" s="277" t="s">
        <v>1800</v>
      </c>
      <c r="F12471" s="279" t="s">
        <v>880</v>
      </c>
    </row>
    <row r="12472" spans="1:6" x14ac:dyDescent="0.3">
      <c r="A12472" s="264" t="str">
        <f t="shared" si="194"/>
        <v>PleasantonNE</v>
      </c>
      <c r="B12472" s="269">
        <v>68866</v>
      </c>
      <c r="C12472" s="270" t="s">
        <v>2581</v>
      </c>
      <c r="D12472" s="270" t="s">
        <v>1793</v>
      </c>
      <c r="E12472" s="277" t="s">
        <v>1804</v>
      </c>
      <c r="F12472" s="279" t="s">
        <v>880</v>
      </c>
    </row>
    <row r="12473" spans="1:6" x14ac:dyDescent="0.3">
      <c r="A12473" s="264" t="str">
        <f t="shared" si="194"/>
        <v>MartellNE</v>
      </c>
      <c r="B12473" s="269">
        <v>68404</v>
      </c>
      <c r="C12473" s="270" t="s">
        <v>8012</v>
      </c>
      <c r="D12473" s="270" t="s">
        <v>1793</v>
      </c>
      <c r="E12473" s="277" t="s">
        <v>1224</v>
      </c>
      <c r="F12473" s="279" t="s">
        <v>880</v>
      </c>
    </row>
    <row r="12474" spans="1:6" x14ac:dyDescent="0.3">
      <c r="A12474" s="264" t="str">
        <f t="shared" si="194"/>
        <v>CortlandNE</v>
      </c>
      <c r="B12474" s="269">
        <v>68331</v>
      </c>
      <c r="C12474" s="270" t="s">
        <v>1909</v>
      </c>
      <c r="D12474" s="270" t="s">
        <v>1793</v>
      </c>
      <c r="E12474" s="277" t="s">
        <v>1795</v>
      </c>
      <c r="F12474" s="279" t="s">
        <v>880</v>
      </c>
    </row>
    <row r="12475" spans="1:6" x14ac:dyDescent="0.3">
      <c r="A12475" s="264" t="str">
        <f t="shared" si="194"/>
        <v>Saint LiboryNE</v>
      </c>
      <c r="B12475" s="269">
        <v>68872</v>
      </c>
      <c r="C12475" s="270" t="s">
        <v>8013</v>
      </c>
      <c r="D12475" s="270" t="s">
        <v>1793</v>
      </c>
      <c r="E12475" s="277" t="s">
        <v>1800</v>
      </c>
      <c r="F12475" s="279" t="s">
        <v>880</v>
      </c>
    </row>
    <row r="12476" spans="1:6" x14ac:dyDescent="0.3">
      <c r="A12476" s="264" t="str">
        <f t="shared" si="194"/>
        <v>BradyNE</v>
      </c>
      <c r="B12476" s="269">
        <v>69123</v>
      </c>
      <c r="C12476" s="270" t="s">
        <v>8014</v>
      </c>
      <c r="D12476" s="270" t="s">
        <v>1793</v>
      </c>
      <c r="E12476" s="277" t="s">
        <v>1808</v>
      </c>
      <c r="F12476" s="279" t="s">
        <v>880</v>
      </c>
    </row>
    <row r="12477" spans="1:6" x14ac:dyDescent="0.3">
      <c r="A12477" s="264" t="str">
        <f t="shared" si="194"/>
        <v>MurrayNE</v>
      </c>
      <c r="B12477" s="269">
        <v>68409</v>
      </c>
      <c r="C12477" s="270" t="s">
        <v>1481</v>
      </c>
      <c r="D12477" s="270" t="s">
        <v>1793</v>
      </c>
      <c r="E12477" s="277" t="s">
        <v>1246</v>
      </c>
      <c r="F12477" s="279" t="s">
        <v>880</v>
      </c>
    </row>
    <row r="12478" spans="1:6" x14ac:dyDescent="0.3">
      <c r="A12478" s="264" t="str">
        <f t="shared" si="194"/>
        <v>MarquetteNE</v>
      </c>
      <c r="B12478" s="269">
        <v>68854</v>
      </c>
      <c r="C12478" s="270" t="s">
        <v>1605</v>
      </c>
      <c r="D12478" s="270" t="s">
        <v>1793</v>
      </c>
      <c r="E12478" s="277" t="s">
        <v>1800</v>
      </c>
      <c r="F12478" s="279" t="s">
        <v>880</v>
      </c>
    </row>
    <row r="12479" spans="1:6" x14ac:dyDescent="0.3">
      <c r="A12479" s="264" t="str">
        <f t="shared" si="194"/>
        <v>DannebrogNE</v>
      </c>
      <c r="B12479" s="269">
        <v>68831</v>
      </c>
      <c r="C12479" s="270" t="s">
        <v>8015</v>
      </c>
      <c r="D12479" s="270" t="s">
        <v>1793</v>
      </c>
      <c r="E12479" s="277" t="s">
        <v>1800</v>
      </c>
      <c r="F12479" s="279" t="s">
        <v>880</v>
      </c>
    </row>
    <row r="12480" spans="1:6" x14ac:dyDescent="0.3">
      <c r="A12480" s="264" t="str">
        <f t="shared" si="194"/>
        <v>MeadNE</v>
      </c>
      <c r="B12480" s="269">
        <v>68041</v>
      </c>
      <c r="C12480" s="270" t="s">
        <v>3336</v>
      </c>
      <c r="D12480" s="270" t="s">
        <v>1793</v>
      </c>
      <c r="E12480" s="277" t="s">
        <v>1246</v>
      </c>
      <c r="F12480" s="279" t="s">
        <v>880</v>
      </c>
    </row>
    <row r="12481" spans="1:6" x14ac:dyDescent="0.3">
      <c r="A12481" s="264" t="str">
        <f t="shared" si="194"/>
        <v>Beaver CrossingNE</v>
      </c>
      <c r="B12481" s="269">
        <v>68313</v>
      </c>
      <c r="C12481" s="270" t="s">
        <v>8016</v>
      </c>
      <c r="D12481" s="270" t="s">
        <v>1793</v>
      </c>
      <c r="E12481" s="277" t="s">
        <v>1224</v>
      </c>
      <c r="F12481" s="279" t="s">
        <v>880</v>
      </c>
    </row>
    <row r="12482" spans="1:6" x14ac:dyDescent="0.3">
      <c r="A12482" s="264" t="str">
        <f t="shared" si="194"/>
        <v>ClarksNE</v>
      </c>
      <c r="B12482" s="269">
        <v>68628</v>
      </c>
      <c r="C12482" s="270" t="s">
        <v>8017</v>
      </c>
      <c r="D12482" s="270" t="s">
        <v>1793</v>
      </c>
      <c r="E12482" s="277" t="s">
        <v>1800</v>
      </c>
      <c r="F12482" s="279" t="s">
        <v>880</v>
      </c>
    </row>
    <row r="12483" spans="1:6" x14ac:dyDescent="0.3">
      <c r="A12483" s="264" t="str">
        <f t="shared" si="194"/>
        <v>HermanNE</v>
      </c>
      <c r="B12483" s="269">
        <v>68029</v>
      </c>
      <c r="C12483" s="270" t="s">
        <v>8018</v>
      </c>
      <c r="D12483" s="270" t="s">
        <v>1793</v>
      </c>
      <c r="E12483" s="277" t="s">
        <v>1246</v>
      </c>
      <c r="F12483" s="279" t="s">
        <v>880</v>
      </c>
    </row>
    <row r="12484" spans="1:6" x14ac:dyDescent="0.3">
      <c r="A12484" s="264" t="str">
        <f t="shared" ref="A12484:A12547" si="195">CONCATENATE(C12484,D12484)</f>
        <v>HomerNE</v>
      </c>
      <c r="B12484" s="269">
        <v>68030</v>
      </c>
      <c r="C12484" s="270" t="s">
        <v>4981</v>
      </c>
      <c r="D12484" s="270" t="s">
        <v>1793</v>
      </c>
      <c r="E12484" s="277" t="s">
        <v>1254</v>
      </c>
      <c r="F12484" s="279" t="s">
        <v>880</v>
      </c>
    </row>
    <row r="12485" spans="1:6" x14ac:dyDescent="0.3">
      <c r="A12485" s="264" t="str">
        <f t="shared" si="195"/>
        <v>HamptonNE</v>
      </c>
      <c r="B12485" s="269">
        <v>68843</v>
      </c>
      <c r="C12485" s="270" t="s">
        <v>1847</v>
      </c>
      <c r="D12485" s="270" t="s">
        <v>1793</v>
      </c>
      <c r="E12485" s="277" t="s">
        <v>1800</v>
      </c>
      <c r="F12485" s="279" t="s">
        <v>880</v>
      </c>
    </row>
    <row r="12486" spans="1:6" x14ac:dyDescent="0.3">
      <c r="A12486" s="264" t="str">
        <f t="shared" si="195"/>
        <v>Meadow GroveNE</v>
      </c>
      <c r="B12486" s="269">
        <v>68752</v>
      </c>
      <c r="C12486" s="270" t="s">
        <v>8019</v>
      </c>
      <c r="D12486" s="270" t="s">
        <v>1793</v>
      </c>
      <c r="E12486" s="277" t="s">
        <v>1807</v>
      </c>
      <c r="F12486" s="279" t="s">
        <v>880</v>
      </c>
    </row>
    <row r="12487" spans="1:6" x14ac:dyDescent="0.3">
      <c r="A12487" s="264" t="str">
        <f t="shared" si="195"/>
        <v>AllenNE</v>
      </c>
      <c r="B12487" s="269">
        <v>68710</v>
      </c>
      <c r="C12487" s="270" t="s">
        <v>5644</v>
      </c>
      <c r="D12487" s="270" t="s">
        <v>1793</v>
      </c>
      <c r="E12487" s="277" t="s">
        <v>1254</v>
      </c>
      <c r="F12487" s="279" t="s">
        <v>880</v>
      </c>
    </row>
    <row r="12488" spans="1:6" x14ac:dyDescent="0.3">
      <c r="A12488" s="264" t="str">
        <f t="shared" si="195"/>
        <v>AmherstNE</v>
      </c>
      <c r="B12488" s="269">
        <v>68812</v>
      </c>
      <c r="C12488" s="270" t="s">
        <v>6077</v>
      </c>
      <c r="D12488" s="270" t="s">
        <v>1793</v>
      </c>
      <c r="E12488" s="277" t="s">
        <v>1804</v>
      </c>
      <c r="F12488" s="279" t="s">
        <v>880</v>
      </c>
    </row>
    <row r="12489" spans="1:6" x14ac:dyDescent="0.3">
      <c r="A12489" s="264" t="str">
        <f t="shared" si="195"/>
        <v>MurdockNE</v>
      </c>
      <c r="B12489" s="269">
        <v>68407</v>
      </c>
      <c r="C12489" s="270" t="s">
        <v>8020</v>
      </c>
      <c r="D12489" s="270" t="s">
        <v>1793</v>
      </c>
      <c r="E12489" s="277" t="s">
        <v>1246</v>
      </c>
      <c r="F12489" s="279" t="s">
        <v>880</v>
      </c>
    </row>
    <row r="12490" spans="1:6" x14ac:dyDescent="0.3">
      <c r="A12490" s="264" t="str">
        <f t="shared" si="195"/>
        <v>KennardNE</v>
      </c>
      <c r="B12490" s="269">
        <v>68034</v>
      </c>
      <c r="C12490" s="270" t="s">
        <v>8021</v>
      </c>
      <c r="D12490" s="270" t="s">
        <v>1793</v>
      </c>
      <c r="E12490" s="277" t="s">
        <v>1246</v>
      </c>
      <c r="F12490" s="279" t="s">
        <v>880</v>
      </c>
    </row>
    <row r="12491" spans="1:6" x14ac:dyDescent="0.3">
      <c r="A12491" s="264" t="str">
        <f t="shared" si="195"/>
        <v>UnionNE</v>
      </c>
      <c r="B12491" s="269">
        <v>68455</v>
      </c>
      <c r="C12491" s="270" t="s">
        <v>5008</v>
      </c>
      <c r="D12491" s="270" t="s">
        <v>1793</v>
      </c>
      <c r="E12491" s="277" t="s">
        <v>1246</v>
      </c>
      <c r="F12491" s="279" t="s">
        <v>880</v>
      </c>
    </row>
    <row r="12492" spans="1:6" x14ac:dyDescent="0.3">
      <c r="A12492" s="264" t="str">
        <f t="shared" si="195"/>
        <v>WaltonNE</v>
      </c>
      <c r="B12492" s="269">
        <v>68461</v>
      </c>
      <c r="C12492" s="270" t="s">
        <v>5393</v>
      </c>
      <c r="D12492" s="270" t="s">
        <v>1793</v>
      </c>
      <c r="E12492" s="277" t="s">
        <v>1224</v>
      </c>
      <c r="F12492" s="279" t="s">
        <v>880</v>
      </c>
    </row>
    <row r="12493" spans="1:6" x14ac:dyDescent="0.3">
      <c r="A12493" s="264" t="str">
        <f t="shared" si="195"/>
        <v>WestonNE</v>
      </c>
      <c r="B12493" s="269">
        <v>68070</v>
      </c>
      <c r="C12493" s="270" t="s">
        <v>3492</v>
      </c>
      <c r="D12493" s="270" t="s">
        <v>1793</v>
      </c>
      <c r="E12493" s="277" t="s">
        <v>1246</v>
      </c>
      <c r="F12493" s="279" t="s">
        <v>880</v>
      </c>
    </row>
    <row r="12494" spans="1:6" x14ac:dyDescent="0.3">
      <c r="A12494" s="264" t="str">
        <f t="shared" si="195"/>
        <v>Platte CenterNE</v>
      </c>
      <c r="B12494" s="269">
        <v>68653</v>
      </c>
      <c r="C12494" s="270" t="s">
        <v>8022</v>
      </c>
      <c r="D12494" s="270" t="s">
        <v>1793</v>
      </c>
      <c r="E12494" s="277" t="s">
        <v>922</v>
      </c>
      <c r="F12494" s="279" t="s">
        <v>880</v>
      </c>
    </row>
    <row r="12495" spans="1:6" x14ac:dyDescent="0.3">
      <c r="A12495" s="264" t="str">
        <f t="shared" si="195"/>
        <v>Silver CreekNE</v>
      </c>
      <c r="B12495" s="269">
        <v>68663</v>
      </c>
      <c r="C12495" s="270" t="s">
        <v>4077</v>
      </c>
      <c r="D12495" s="270" t="s">
        <v>1793</v>
      </c>
      <c r="E12495" s="277" t="s">
        <v>1800</v>
      </c>
      <c r="F12495" s="279" t="s">
        <v>880</v>
      </c>
    </row>
    <row r="12496" spans="1:6" x14ac:dyDescent="0.3">
      <c r="A12496" s="264" t="str">
        <f t="shared" si="195"/>
        <v>LindsayNE</v>
      </c>
      <c r="B12496" s="269">
        <v>68644</v>
      </c>
      <c r="C12496" s="270" t="s">
        <v>2812</v>
      </c>
      <c r="D12496" s="270" t="s">
        <v>1793</v>
      </c>
      <c r="E12496" s="277" t="s">
        <v>922</v>
      </c>
      <c r="F12496" s="279" t="s">
        <v>880</v>
      </c>
    </row>
    <row r="12497" spans="1:6" x14ac:dyDescent="0.3">
      <c r="A12497" s="264" t="str">
        <f t="shared" si="195"/>
        <v>MaxwellNE</v>
      </c>
      <c r="B12497" s="269">
        <v>69151</v>
      </c>
      <c r="C12497" s="270" t="s">
        <v>4361</v>
      </c>
      <c r="D12497" s="270" t="s">
        <v>1793</v>
      </c>
      <c r="E12497" s="277" t="s">
        <v>1808</v>
      </c>
      <c r="F12497" s="279" t="s">
        <v>880</v>
      </c>
    </row>
    <row r="12498" spans="1:6" x14ac:dyDescent="0.3">
      <c r="A12498" s="264" t="str">
        <f t="shared" si="195"/>
        <v>NewcastleNE</v>
      </c>
      <c r="B12498" s="269">
        <v>68757</v>
      </c>
      <c r="C12498" s="270" t="s">
        <v>2909</v>
      </c>
      <c r="D12498" s="270" t="s">
        <v>1793</v>
      </c>
      <c r="E12498" s="277" t="s">
        <v>1254</v>
      </c>
      <c r="F12498" s="279" t="s">
        <v>880</v>
      </c>
    </row>
    <row r="12499" spans="1:6" x14ac:dyDescent="0.3">
      <c r="A12499" s="264" t="str">
        <f t="shared" si="195"/>
        <v>ChapmanNE</v>
      </c>
      <c r="B12499" s="269">
        <v>68827</v>
      </c>
      <c r="C12499" s="270" t="s">
        <v>8023</v>
      </c>
      <c r="D12499" s="270" t="s">
        <v>1793</v>
      </c>
      <c r="E12499" s="277" t="s">
        <v>1800</v>
      </c>
      <c r="F12499" s="279" t="s">
        <v>880</v>
      </c>
    </row>
    <row r="12500" spans="1:6" x14ac:dyDescent="0.3">
      <c r="A12500" s="264" t="str">
        <f t="shared" si="195"/>
        <v>NickersonNE</v>
      </c>
      <c r="B12500" s="269">
        <v>68044</v>
      </c>
      <c r="C12500" s="270" t="s">
        <v>5613</v>
      </c>
      <c r="D12500" s="270" t="s">
        <v>1793</v>
      </c>
      <c r="E12500" s="277" t="s">
        <v>1798</v>
      </c>
      <c r="F12500" s="279" t="s">
        <v>880</v>
      </c>
    </row>
    <row r="12501" spans="1:6" x14ac:dyDescent="0.3">
      <c r="A12501" s="264" t="str">
        <f t="shared" si="195"/>
        <v>JacksonNE</v>
      </c>
      <c r="B12501" s="269">
        <v>68743</v>
      </c>
      <c r="C12501" s="270" t="s">
        <v>1273</v>
      </c>
      <c r="D12501" s="270" t="s">
        <v>1793</v>
      </c>
      <c r="E12501" s="277" t="s">
        <v>1254</v>
      </c>
      <c r="F12501" s="279" t="s">
        <v>880</v>
      </c>
    </row>
    <row r="12502" spans="1:6" x14ac:dyDescent="0.3">
      <c r="A12502" s="264" t="str">
        <f t="shared" si="195"/>
        <v>MonroeNE</v>
      </c>
      <c r="B12502" s="269">
        <v>68647</v>
      </c>
      <c r="C12502" s="270" t="s">
        <v>1514</v>
      </c>
      <c r="D12502" s="270" t="s">
        <v>1793</v>
      </c>
      <c r="E12502" s="277" t="s">
        <v>922</v>
      </c>
      <c r="F12502" s="279" t="s">
        <v>880</v>
      </c>
    </row>
    <row r="12503" spans="1:6" x14ac:dyDescent="0.3">
      <c r="A12503" s="264" t="str">
        <f t="shared" si="195"/>
        <v>OdellNE</v>
      </c>
      <c r="B12503" s="269">
        <v>68415</v>
      </c>
      <c r="C12503" s="270" t="s">
        <v>5016</v>
      </c>
      <c r="D12503" s="270" t="s">
        <v>1793</v>
      </c>
      <c r="E12503" s="277" t="s">
        <v>1795</v>
      </c>
      <c r="F12503" s="279" t="s">
        <v>880</v>
      </c>
    </row>
    <row r="12504" spans="1:6" x14ac:dyDescent="0.3">
      <c r="A12504" s="264" t="str">
        <f t="shared" si="195"/>
        <v>PragueNE</v>
      </c>
      <c r="B12504" s="269">
        <v>68050</v>
      </c>
      <c r="C12504" s="270" t="s">
        <v>8024</v>
      </c>
      <c r="D12504" s="270" t="s">
        <v>1793</v>
      </c>
      <c r="E12504" s="277" t="s">
        <v>1246</v>
      </c>
      <c r="F12504" s="279" t="s">
        <v>880</v>
      </c>
    </row>
    <row r="12505" spans="1:6" x14ac:dyDescent="0.3">
      <c r="A12505" s="264" t="str">
        <f t="shared" si="195"/>
        <v>PilgerNE</v>
      </c>
      <c r="B12505" s="269">
        <v>68768</v>
      </c>
      <c r="C12505" s="270" t="s">
        <v>8025</v>
      </c>
      <c r="D12505" s="270" t="s">
        <v>1793</v>
      </c>
      <c r="E12505" s="277" t="s">
        <v>1807</v>
      </c>
      <c r="F12505" s="279" t="s">
        <v>880</v>
      </c>
    </row>
    <row r="12506" spans="1:6" x14ac:dyDescent="0.3">
      <c r="A12506" s="264" t="str">
        <f t="shared" si="195"/>
        <v>HubbardNE</v>
      </c>
      <c r="B12506" s="269">
        <v>68741</v>
      </c>
      <c r="C12506" s="270" t="s">
        <v>8026</v>
      </c>
      <c r="D12506" s="270" t="s">
        <v>1793</v>
      </c>
      <c r="E12506" s="277" t="s">
        <v>1254</v>
      </c>
      <c r="F12506" s="279" t="s">
        <v>880</v>
      </c>
    </row>
    <row r="12507" spans="1:6" x14ac:dyDescent="0.3">
      <c r="A12507" s="264" t="str">
        <f t="shared" si="195"/>
        <v>WilcoxNE</v>
      </c>
      <c r="B12507" s="269">
        <v>68982</v>
      </c>
      <c r="C12507" s="270" t="s">
        <v>8027</v>
      </c>
      <c r="D12507" s="270" t="s">
        <v>1793</v>
      </c>
      <c r="E12507" s="277" t="s">
        <v>1804</v>
      </c>
      <c r="F12507" s="279" t="s">
        <v>880</v>
      </c>
    </row>
    <row r="12508" spans="1:6" x14ac:dyDescent="0.3">
      <c r="A12508" s="264" t="str">
        <f t="shared" si="195"/>
        <v>PickrellNE</v>
      </c>
      <c r="B12508" s="269">
        <v>68422</v>
      </c>
      <c r="C12508" s="270" t="s">
        <v>8028</v>
      </c>
      <c r="D12508" s="270" t="s">
        <v>1793</v>
      </c>
      <c r="E12508" s="277" t="s">
        <v>1795</v>
      </c>
      <c r="F12508" s="279" t="s">
        <v>880</v>
      </c>
    </row>
    <row r="12509" spans="1:6" x14ac:dyDescent="0.3">
      <c r="A12509" s="264" t="str">
        <f t="shared" si="195"/>
        <v>LymanNE</v>
      </c>
      <c r="B12509" s="269">
        <v>69352</v>
      </c>
      <c r="C12509" s="270" t="s">
        <v>6515</v>
      </c>
      <c r="D12509" s="270" t="s">
        <v>1793</v>
      </c>
      <c r="E12509" s="277" t="s">
        <v>1811</v>
      </c>
      <c r="F12509" s="279" t="s">
        <v>880</v>
      </c>
    </row>
    <row r="12510" spans="1:6" x14ac:dyDescent="0.3">
      <c r="A12510" s="264" t="str">
        <f t="shared" si="195"/>
        <v>GiltnerNE</v>
      </c>
      <c r="B12510" s="269">
        <v>68841</v>
      </c>
      <c r="C12510" s="270" t="s">
        <v>8029</v>
      </c>
      <c r="D12510" s="270" t="s">
        <v>1793</v>
      </c>
      <c r="E12510" s="277" t="s">
        <v>1800</v>
      </c>
      <c r="F12510" s="279" t="s">
        <v>880</v>
      </c>
    </row>
    <row r="12511" spans="1:6" x14ac:dyDescent="0.3">
      <c r="A12511" s="264" t="str">
        <f t="shared" si="195"/>
        <v>WallaceNE</v>
      </c>
      <c r="B12511" s="269">
        <v>69169</v>
      </c>
      <c r="C12511" s="270" t="s">
        <v>6822</v>
      </c>
      <c r="D12511" s="270" t="s">
        <v>1793</v>
      </c>
      <c r="E12511" s="277" t="s">
        <v>1808</v>
      </c>
      <c r="F12511" s="279" t="s">
        <v>880</v>
      </c>
    </row>
    <row r="12512" spans="1:6" x14ac:dyDescent="0.3">
      <c r="A12512" s="264" t="str">
        <f t="shared" si="195"/>
        <v>AmesNE</v>
      </c>
      <c r="B12512" s="269">
        <v>68621</v>
      </c>
      <c r="C12512" s="270" t="s">
        <v>1218</v>
      </c>
      <c r="D12512" s="270" t="s">
        <v>1793</v>
      </c>
      <c r="E12512" s="277" t="s">
        <v>1798</v>
      </c>
      <c r="F12512" s="279" t="s">
        <v>880</v>
      </c>
    </row>
    <row r="12513" spans="1:6" x14ac:dyDescent="0.3">
      <c r="A12513" s="264" t="str">
        <f t="shared" si="195"/>
        <v>LincolnNE</v>
      </c>
      <c r="B12513" s="269">
        <v>68532</v>
      </c>
      <c r="C12513" s="270" t="s">
        <v>1224</v>
      </c>
      <c r="D12513" s="270" t="s">
        <v>1793</v>
      </c>
      <c r="E12513" s="277" t="s">
        <v>1224</v>
      </c>
      <c r="F12513" s="279" t="s">
        <v>880</v>
      </c>
    </row>
    <row r="12514" spans="1:6" x14ac:dyDescent="0.3">
      <c r="A12514" s="264" t="str">
        <f t="shared" si="195"/>
        <v>GarlandNE</v>
      </c>
      <c r="B12514" s="269">
        <v>68360</v>
      </c>
      <c r="C12514" s="270" t="s">
        <v>2128</v>
      </c>
      <c r="D12514" s="270" t="s">
        <v>1793</v>
      </c>
      <c r="E12514" s="277" t="s">
        <v>1224</v>
      </c>
      <c r="F12514" s="279" t="s">
        <v>880</v>
      </c>
    </row>
    <row r="12515" spans="1:6" x14ac:dyDescent="0.3">
      <c r="A12515" s="264" t="str">
        <f t="shared" si="195"/>
        <v>HallamNE</v>
      </c>
      <c r="B12515" s="269">
        <v>68368</v>
      </c>
      <c r="C12515" s="270" t="s">
        <v>8030</v>
      </c>
      <c r="D12515" s="270" t="s">
        <v>1793</v>
      </c>
      <c r="E12515" s="277" t="s">
        <v>1224</v>
      </c>
      <c r="F12515" s="279" t="s">
        <v>880</v>
      </c>
    </row>
    <row r="12516" spans="1:6" x14ac:dyDescent="0.3">
      <c r="A12516" s="264" t="str">
        <f t="shared" si="195"/>
        <v>Morse BluffNE</v>
      </c>
      <c r="B12516" s="269">
        <v>68648</v>
      </c>
      <c r="C12516" s="270" t="s">
        <v>8031</v>
      </c>
      <c r="D12516" s="270" t="s">
        <v>1793</v>
      </c>
      <c r="E12516" s="277" t="s">
        <v>1246</v>
      </c>
      <c r="F12516" s="279" t="s">
        <v>880</v>
      </c>
    </row>
    <row r="12517" spans="1:6" x14ac:dyDescent="0.3">
      <c r="A12517" s="264" t="str">
        <f t="shared" si="195"/>
        <v>ElbaNE</v>
      </c>
      <c r="B12517" s="269">
        <v>68835</v>
      </c>
      <c r="C12517" s="270" t="s">
        <v>1267</v>
      </c>
      <c r="D12517" s="270" t="s">
        <v>1793</v>
      </c>
      <c r="E12517" s="277" t="s">
        <v>1800</v>
      </c>
      <c r="F12517" s="279" t="s">
        <v>880</v>
      </c>
    </row>
    <row r="12518" spans="1:6" x14ac:dyDescent="0.3">
      <c r="A12518" s="264" t="str">
        <f t="shared" si="195"/>
        <v>NehawkaNE</v>
      </c>
      <c r="B12518" s="269">
        <v>68413</v>
      </c>
      <c r="C12518" s="270" t="s">
        <v>8032</v>
      </c>
      <c r="D12518" s="270" t="s">
        <v>1793</v>
      </c>
      <c r="E12518" s="277" t="s">
        <v>1246</v>
      </c>
      <c r="F12518" s="279" t="s">
        <v>880</v>
      </c>
    </row>
    <row r="12519" spans="1:6" x14ac:dyDescent="0.3">
      <c r="A12519" s="264" t="str">
        <f t="shared" si="195"/>
        <v>DaveyNE</v>
      </c>
      <c r="B12519" s="269">
        <v>68336</v>
      </c>
      <c r="C12519" s="270" t="s">
        <v>8033</v>
      </c>
      <c r="D12519" s="270" t="s">
        <v>1793</v>
      </c>
      <c r="E12519" s="277" t="s">
        <v>1224</v>
      </c>
      <c r="F12519" s="279" t="s">
        <v>880</v>
      </c>
    </row>
    <row r="12520" spans="1:6" x14ac:dyDescent="0.3">
      <c r="A12520" s="264" t="str">
        <f t="shared" si="195"/>
        <v>Blue SpringsNE</v>
      </c>
      <c r="B12520" s="269">
        <v>68318</v>
      </c>
      <c r="C12520" s="270" t="s">
        <v>1604</v>
      </c>
      <c r="D12520" s="270" t="s">
        <v>1793</v>
      </c>
      <c r="E12520" s="277" t="s">
        <v>1795</v>
      </c>
      <c r="F12520" s="279" t="s">
        <v>880</v>
      </c>
    </row>
    <row r="12521" spans="1:6" x14ac:dyDescent="0.3">
      <c r="A12521" s="264" t="str">
        <f t="shared" si="195"/>
        <v>Cedar CreekNE</v>
      </c>
      <c r="B12521" s="269">
        <v>68016</v>
      </c>
      <c r="C12521" s="270" t="s">
        <v>8034</v>
      </c>
      <c r="D12521" s="270" t="s">
        <v>1793</v>
      </c>
      <c r="E12521" s="277" t="s">
        <v>1246</v>
      </c>
      <c r="F12521" s="279" t="s">
        <v>880</v>
      </c>
    </row>
    <row r="12522" spans="1:6" x14ac:dyDescent="0.3">
      <c r="A12522" s="264" t="str">
        <f t="shared" si="195"/>
        <v>RiverdaleNE</v>
      </c>
      <c r="B12522" s="269">
        <v>68870</v>
      </c>
      <c r="C12522" s="270" t="s">
        <v>2961</v>
      </c>
      <c r="D12522" s="270" t="s">
        <v>1793</v>
      </c>
      <c r="E12522" s="277" t="s">
        <v>1804</v>
      </c>
      <c r="F12522" s="279" t="s">
        <v>880</v>
      </c>
    </row>
    <row r="12523" spans="1:6" x14ac:dyDescent="0.3">
      <c r="A12523" s="264" t="str">
        <f t="shared" si="195"/>
        <v>ColonNE</v>
      </c>
      <c r="B12523" s="269">
        <v>68018</v>
      </c>
      <c r="C12523" s="270" t="s">
        <v>6754</v>
      </c>
      <c r="D12523" s="270" t="s">
        <v>1793</v>
      </c>
      <c r="E12523" s="277" t="s">
        <v>1246</v>
      </c>
      <c r="F12523" s="279" t="s">
        <v>880</v>
      </c>
    </row>
    <row r="12524" spans="1:6" x14ac:dyDescent="0.3">
      <c r="A12524" s="264" t="str">
        <f t="shared" si="195"/>
        <v>CrestonNE</v>
      </c>
      <c r="B12524" s="269">
        <v>68631</v>
      </c>
      <c r="C12524" s="270" t="s">
        <v>3100</v>
      </c>
      <c r="D12524" s="270" t="s">
        <v>1793</v>
      </c>
      <c r="E12524" s="277" t="s">
        <v>922</v>
      </c>
      <c r="F12524" s="279" t="s">
        <v>880</v>
      </c>
    </row>
    <row r="12525" spans="1:6" x14ac:dyDescent="0.3">
      <c r="A12525" s="264" t="str">
        <f t="shared" si="195"/>
        <v>ClatoniaNE</v>
      </c>
      <c r="B12525" s="269">
        <v>68328</v>
      </c>
      <c r="C12525" s="270" t="s">
        <v>8035</v>
      </c>
      <c r="D12525" s="270" t="s">
        <v>1793</v>
      </c>
      <c r="E12525" s="277" t="s">
        <v>1795</v>
      </c>
      <c r="F12525" s="279" t="s">
        <v>880</v>
      </c>
    </row>
    <row r="12526" spans="1:6" x14ac:dyDescent="0.3">
      <c r="A12526" s="264" t="str">
        <f t="shared" si="195"/>
        <v>AvocaNE</v>
      </c>
      <c r="B12526" s="269">
        <v>68307</v>
      </c>
      <c r="C12526" s="270" t="s">
        <v>4354</v>
      </c>
      <c r="D12526" s="270" t="s">
        <v>1793</v>
      </c>
      <c r="E12526" s="277" t="s">
        <v>1246</v>
      </c>
      <c r="F12526" s="279" t="s">
        <v>880</v>
      </c>
    </row>
    <row r="12527" spans="1:6" x14ac:dyDescent="0.3">
      <c r="A12527" s="264" t="str">
        <f t="shared" si="195"/>
        <v>LincolnNE</v>
      </c>
      <c r="B12527" s="269">
        <v>68517</v>
      </c>
      <c r="C12527" s="270" t="s">
        <v>1224</v>
      </c>
      <c r="D12527" s="270" t="s">
        <v>1793</v>
      </c>
      <c r="E12527" s="277" t="s">
        <v>1224</v>
      </c>
      <c r="F12527" s="279" t="s">
        <v>880</v>
      </c>
    </row>
    <row r="12528" spans="1:6" x14ac:dyDescent="0.3">
      <c r="A12528" s="264" t="str">
        <f t="shared" si="195"/>
        <v>AyrNE</v>
      </c>
      <c r="B12528" s="269">
        <v>68925</v>
      </c>
      <c r="C12528" s="270" t="s">
        <v>7968</v>
      </c>
      <c r="D12528" s="270" t="s">
        <v>1793</v>
      </c>
      <c r="E12528" s="277" t="s">
        <v>1802</v>
      </c>
      <c r="F12528" s="279" t="s">
        <v>880</v>
      </c>
    </row>
    <row r="12529" spans="1:6" x14ac:dyDescent="0.3">
      <c r="A12529" s="264" t="str">
        <f t="shared" si="195"/>
        <v>StaplehurstNE</v>
      </c>
      <c r="B12529" s="269">
        <v>68439</v>
      </c>
      <c r="C12529" s="270" t="s">
        <v>8036</v>
      </c>
      <c r="D12529" s="270" t="s">
        <v>1793</v>
      </c>
      <c r="E12529" s="277" t="s">
        <v>1224</v>
      </c>
      <c r="F12529" s="279" t="s">
        <v>880</v>
      </c>
    </row>
    <row r="12530" spans="1:6" x14ac:dyDescent="0.3">
      <c r="A12530" s="264" t="str">
        <f t="shared" si="195"/>
        <v>Howard CityNE</v>
      </c>
      <c r="B12530" s="269">
        <v>68820</v>
      </c>
      <c r="C12530" s="270" t="s">
        <v>6679</v>
      </c>
      <c r="D12530" s="270" t="s">
        <v>1793</v>
      </c>
      <c r="E12530" s="277" t="s">
        <v>1800</v>
      </c>
      <c r="F12530" s="279" t="s">
        <v>880</v>
      </c>
    </row>
    <row r="12531" spans="1:6" x14ac:dyDescent="0.3">
      <c r="A12531" s="264" t="str">
        <f t="shared" si="195"/>
        <v>RoselandNE</v>
      </c>
      <c r="B12531" s="269">
        <v>68973</v>
      </c>
      <c r="C12531" s="270" t="s">
        <v>5945</v>
      </c>
      <c r="D12531" s="270" t="s">
        <v>1793</v>
      </c>
      <c r="E12531" s="277" t="s">
        <v>1802</v>
      </c>
      <c r="F12531" s="279" t="s">
        <v>880</v>
      </c>
    </row>
    <row r="12532" spans="1:6" x14ac:dyDescent="0.3">
      <c r="A12532" s="264" t="str">
        <f t="shared" si="195"/>
        <v>SumnerNE</v>
      </c>
      <c r="B12532" s="269">
        <v>68878</v>
      </c>
      <c r="C12532" s="270" t="s">
        <v>4182</v>
      </c>
      <c r="D12532" s="270" t="s">
        <v>1793</v>
      </c>
      <c r="E12532" s="277" t="s">
        <v>1401</v>
      </c>
      <c r="F12532" s="279" t="s">
        <v>880</v>
      </c>
    </row>
    <row r="12533" spans="1:6" x14ac:dyDescent="0.3">
      <c r="A12533" s="264" t="str">
        <f t="shared" si="195"/>
        <v>FilleyNE</v>
      </c>
      <c r="B12533" s="269">
        <v>68357</v>
      </c>
      <c r="C12533" s="270" t="s">
        <v>8037</v>
      </c>
      <c r="D12533" s="270" t="s">
        <v>1793</v>
      </c>
      <c r="E12533" s="277" t="s">
        <v>1795</v>
      </c>
      <c r="F12533" s="279" t="s">
        <v>880</v>
      </c>
    </row>
    <row r="12534" spans="1:6" x14ac:dyDescent="0.3">
      <c r="A12534" s="264" t="str">
        <f t="shared" si="195"/>
        <v>DuncanNE</v>
      </c>
      <c r="B12534" s="269">
        <v>68634</v>
      </c>
      <c r="C12534" s="270" t="s">
        <v>2025</v>
      </c>
      <c r="D12534" s="270" t="s">
        <v>1793</v>
      </c>
      <c r="E12534" s="277" t="s">
        <v>922</v>
      </c>
      <c r="F12534" s="279" t="s">
        <v>880</v>
      </c>
    </row>
    <row r="12535" spans="1:6" x14ac:dyDescent="0.3">
      <c r="A12535" s="264" t="str">
        <f t="shared" si="195"/>
        <v>IthacaNE</v>
      </c>
      <c r="B12535" s="269">
        <v>68033</v>
      </c>
      <c r="C12535" s="270" t="s">
        <v>1919</v>
      </c>
      <c r="D12535" s="270" t="s">
        <v>1793</v>
      </c>
      <c r="E12535" s="277" t="s">
        <v>1246</v>
      </c>
      <c r="F12535" s="279" t="s">
        <v>880</v>
      </c>
    </row>
    <row r="12536" spans="1:6" x14ac:dyDescent="0.3">
      <c r="A12536" s="264" t="str">
        <f t="shared" si="195"/>
        <v>WellfleetNE</v>
      </c>
      <c r="B12536" s="269">
        <v>69170</v>
      </c>
      <c r="C12536" s="270" t="s">
        <v>6183</v>
      </c>
      <c r="D12536" s="270" t="s">
        <v>1793</v>
      </c>
      <c r="E12536" s="277" t="s">
        <v>1808</v>
      </c>
      <c r="F12536" s="279" t="s">
        <v>880</v>
      </c>
    </row>
    <row r="12537" spans="1:6" x14ac:dyDescent="0.3">
      <c r="A12537" s="264" t="str">
        <f t="shared" si="195"/>
        <v>FarnamNE</v>
      </c>
      <c r="B12537" s="269">
        <v>69029</v>
      </c>
      <c r="C12537" s="270" t="s">
        <v>8038</v>
      </c>
      <c r="D12537" s="270" t="s">
        <v>1793</v>
      </c>
      <c r="E12537" s="277" t="s">
        <v>1401</v>
      </c>
      <c r="F12537" s="279" t="s">
        <v>880</v>
      </c>
    </row>
    <row r="12538" spans="1:6" x14ac:dyDescent="0.3">
      <c r="A12538" s="264" t="str">
        <f t="shared" si="195"/>
        <v>MalmoNE</v>
      </c>
      <c r="B12538" s="269">
        <v>68040</v>
      </c>
      <c r="C12538" s="270" t="s">
        <v>8039</v>
      </c>
      <c r="D12538" s="270" t="s">
        <v>1793</v>
      </c>
      <c r="E12538" s="277" t="s">
        <v>1246</v>
      </c>
      <c r="F12538" s="279" t="s">
        <v>880</v>
      </c>
    </row>
    <row r="12539" spans="1:6" x14ac:dyDescent="0.3">
      <c r="A12539" s="264" t="str">
        <f t="shared" si="195"/>
        <v>South BendNE</v>
      </c>
      <c r="B12539" s="269">
        <v>68058</v>
      </c>
      <c r="C12539" s="270" t="s">
        <v>5284</v>
      </c>
      <c r="D12539" s="270" t="s">
        <v>1793</v>
      </c>
      <c r="E12539" s="277" t="s">
        <v>1246</v>
      </c>
      <c r="F12539" s="279" t="s">
        <v>880</v>
      </c>
    </row>
    <row r="12540" spans="1:6" x14ac:dyDescent="0.3">
      <c r="A12540" s="264" t="str">
        <f t="shared" si="195"/>
        <v>BeeNE</v>
      </c>
      <c r="B12540" s="269">
        <v>68314</v>
      </c>
      <c r="C12540" s="270" t="s">
        <v>8040</v>
      </c>
      <c r="D12540" s="270" t="s">
        <v>1793</v>
      </c>
      <c r="E12540" s="277" t="s">
        <v>1224</v>
      </c>
      <c r="F12540" s="279" t="s">
        <v>880</v>
      </c>
    </row>
    <row r="12541" spans="1:6" x14ac:dyDescent="0.3">
      <c r="A12541" s="264" t="str">
        <f t="shared" si="195"/>
        <v>HolsteinNE</v>
      </c>
      <c r="B12541" s="269">
        <v>68950</v>
      </c>
      <c r="C12541" s="270" t="s">
        <v>8041</v>
      </c>
      <c r="D12541" s="270" t="s">
        <v>1793</v>
      </c>
      <c r="E12541" s="277" t="s">
        <v>1802</v>
      </c>
      <c r="F12541" s="279" t="s">
        <v>880</v>
      </c>
    </row>
    <row r="12542" spans="1:6" x14ac:dyDescent="0.3">
      <c r="A12542" s="264" t="str">
        <f t="shared" si="195"/>
        <v>AlvoNE</v>
      </c>
      <c r="B12542" s="269">
        <v>68304</v>
      </c>
      <c r="C12542" s="270" t="s">
        <v>8042</v>
      </c>
      <c r="D12542" s="270" t="s">
        <v>1793</v>
      </c>
      <c r="E12542" s="277" t="s">
        <v>1246</v>
      </c>
      <c r="F12542" s="279" t="s">
        <v>880</v>
      </c>
    </row>
    <row r="12543" spans="1:6" x14ac:dyDescent="0.3">
      <c r="A12543" s="264" t="str">
        <f t="shared" si="195"/>
        <v>FarwellNE</v>
      </c>
      <c r="B12543" s="269">
        <v>68838</v>
      </c>
      <c r="C12543" s="270" t="s">
        <v>7113</v>
      </c>
      <c r="D12543" s="270" t="s">
        <v>1793</v>
      </c>
      <c r="E12543" s="277" t="s">
        <v>1800</v>
      </c>
      <c r="F12543" s="279" t="s">
        <v>880</v>
      </c>
    </row>
    <row r="12544" spans="1:6" x14ac:dyDescent="0.3">
      <c r="A12544" s="264" t="str">
        <f t="shared" si="195"/>
        <v>MillerNE</v>
      </c>
      <c r="B12544" s="269">
        <v>68858</v>
      </c>
      <c r="C12544" s="270" t="s">
        <v>8043</v>
      </c>
      <c r="D12544" s="270" t="s">
        <v>1793</v>
      </c>
      <c r="E12544" s="277" t="s">
        <v>1804</v>
      </c>
      <c r="F12544" s="279" t="s">
        <v>880</v>
      </c>
    </row>
    <row r="12545" spans="1:6" x14ac:dyDescent="0.3">
      <c r="A12545" s="264" t="str">
        <f t="shared" si="195"/>
        <v>HooperNE</v>
      </c>
      <c r="B12545" s="269">
        <v>68063</v>
      </c>
      <c r="C12545" s="270" t="s">
        <v>7991</v>
      </c>
      <c r="D12545" s="270" t="s">
        <v>1793</v>
      </c>
      <c r="E12545" s="277" t="s">
        <v>1798</v>
      </c>
      <c r="F12545" s="279" t="s">
        <v>880</v>
      </c>
    </row>
    <row r="12546" spans="1:6" x14ac:dyDescent="0.3">
      <c r="A12546" s="264" t="str">
        <f t="shared" si="195"/>
        <v>DodgeNE</v>
      </c>
      <c r="B12546" s="269">
        <v>68664</v>
      </c>
      <c r="C12546" s="270" t="s">
        <v>8007</v>
      </c>
      <c r="D12546" s="270" t="s">
        <v>1793</v>
      </c>
      <c r="E12546" s="277" t="s">
        <v>1798</v>
      </c>
      <c r="F12546" s="279" t="s">
        <v>880</v>
      </c>
    </row>
    <row r="12547" spans="1:6" x14ac:dyDescent="0.3">
      <c r="A12547" s="264" t="str">
        <f t="shared" si="195"/>
        <v>HordvilleNE</v>
      </c>
      <c r="B12547" s="269">
        <v>68846</v>
      </c>
      <c r="C12547" s="270" t="s">
        <v>8044</v>
      </c>
      <c r="D12547" s="270" t="s">
        <v>1793</v>
      </c>
      <c r="E12547" s="277" t="s">
        <v>1800</v>
      </c>
      <c r="F12547" s="279" t="s">
        <v>880</v>
      </c>
    </row>
    <row r="12548" spans="1:6" x14ac:dyDescent="0.3">
      <c r="A12548" s="264" t="str">
        <f t="shared" ref="A12548:A12611" si="196">CONCATENATE(C12548,D12548)</f>
        <v>WaterburyNE</v>
      </c>
      <c r="B12548" s="269">
        <v>68785</v>
      </c>
      <c r="C12548" s="270" t="s">
        <v>3445</v>
      </c>
      <c r="D12548" s="270" t="s">
        <v>1793</v>
      </c>
      <c r="E12548" s="277" t="s">
        <v>1254</v>
      </c>
      <c r="F12548" s="279" t="s">
        <v>880</v>
      </c>
    </row>
    <row r="12549" spans="1:6" x14ac:dyDescent="0.3">
      <c r="A12549" s="264" t="str">
        <f t="shared" si="196"/>
        <v>PanamaNE</v>
      </c>
      <c r="B12549" s="269">
        <v>68419</v>
      </c>
      <c r="C12549" s="270" t="s">
        <v>8045</v>
      </c>
      <c r="D12549" s="270" t="s">
        <v>1793</v>
      </c>
      <c r="E12549" s="277" t="s">
        <v>1224</v>
      </c>
      <c r="F12549" s="279" t="s">
        <v>880</v>
      </c>
    </row>
    <row r="12550" spans="1:6" x14ac:dyDescent="0.3">
      <c r="A12550" s="264" t="str">
        <f t="shared" si="196"/>
        <v>LincolnNE</v>
      </c>
      <c r="B12550" s="269">
        <v>68514</v>
      </c>
      <c r="C12550" s="270" t="s">
        <v>1224</v>
      </c>
      <c r="D12550" s="270" t="s">
        <v>1793</v>
      </c>
      <c r="E12550" s="277" t="s">
        <v>1224</v>
      </c>
      <c r="F12550" s="279" t="s">
        <v>880</v>
      </c>
    </row>
    <row r="12551" spans="1:6" x14ac:dyDescent="0.3">
      <c r="A12551" s="264" t="str">
        <f t="shared" si="196"/>
        <v>HeartwellNE</v>
      </c>
      <c r="B12551" s="269">
        <v>68945</v>
      </c>
      <c r="C12551" s="270" t="s">
        <v>8046</v>
      </c>
      <c r="D12551" s="270" t="s">
        <v>1793</v>
      </c>
      <c r="E12551" s="277" t="s">
        <v>1804</v>
      </c>
      <c r="F12551" s="279" t="s">
        <v>880</v>
      </c>
    </row>
    <row r="12552" spans="1:6" x14ac:dyDescent="0.3">
      <c r="A12552" s="264" t="str">
        <f t="shared" si="196"/>
        <v>EddyvilleNE</v>
      </c>
      <c r="B12552" s="269">
        <v>68834</v>
      </c>
      <c r="C12552" s="270" t="s">
        <v>4375</v>
      </c>
      <c r="D12552" s="270" t="s">
        <v>1793</v>
      </c>
      <c r="E12552" s="277" t="s">
        <v>1401</v>
      </c>
      <c r="F12552" s="279" t="s">
        <v>880</v>
      </c>
    </row>
    <row r="12553" spans="1:6" x14ac:dyDescent="0.3">
      <c r="A12553" s="264" t="str">
        <f t="shared" si="196"/>
        <v>DixonNE</v>
      </c>
      <c r="B12553" s="269">
        <v>68732</v>
      </c>
      <c r="C12553" s="270" t="s">
        <v>1308</v>
      </c>
      <c r="D12553" s="270" t="s">
        <v>1793</v>
      </c>
      <c r="E12553" s="277" t="s">
        <v>1254</v>
      </c>
      <c r="F12553" s="279" t="s">
        <v>880</v>
      </c>
    </row>
    <row r="12554" spans="1:6" x14ac:dyDescent="0.3">
      <c r="A12554" s="264" t="str">
        <f t="shared" si="196"/>
        <v>ConcordNE</v>
      </c>
      <c r="B12554" s="269">
        <v>68728</v>
      </c>
      <c r="C12554" s="270" t="s">
        <v>1820</v>
      </c>
      <c r="D12554" s="270" t="s">
        <v>1793</v>
      </c>
      <c r="E12554" s="277" t="s">
        <v>1254</v>
      </c>
      <c r="F12554" s="279" t="s">
        <v>880</v>
      </c>
    </row>
    <row r="12555" spans="1:6" x14ac:dyDescent="0.3">
      <c r="A12555" s="264" t="str">
        <f t="shared" si="196"/>
        <v>LibertyNE</v>
      </c>
      <c r="B12555" s="269">
        <v>68381</v>
      </c>
      <c r="C12555" s="270" t="s">
        <v>4959</v>
      </c>
      <c r="D12555" s="270" t="s">
        <v>1793</v>
      </c>
      <c r="E12555" s="277" t="s">
        <v>1795</v>
      </c>
      <c r="F12555" s="279" t="s">
        <v>880</v>
      </c>
    </row>
    <row r="12556" spans="1:6" x14ac:dyDescent="0.3">
      <c r="A12556" s="264" t="str">
        <f t="shared" si="196"/>
        <v>GoehnerNE</v>
      </c>
      <c r="B12556" s="269">
        <v>68364</v>
      </c>
      <c r="C12556" s="270" t="s">
        <v>8047</v>
      </c>
      <c r="D12556" s="270" t="s">
        <v>1793</v>
      </c>
      <c r="E12556" s="277" t="s">
        <v>1224</v>
      </c>
      <c r="F12556" s="279" t="s">
        <v>880</v>
      </c>
    </row>
    <row r="12557" spans="1:6" x14ac:dyDescent="0.3">
      <c r="A12557" s="264" t="str">
        <f t="shared" si="196"/>
        <v>ManleyNE</v>
      </c>
      <c r="B12557" s="269">
        <v>68403</v>
      </c>
      <c r="C12557" s="270" t="s">
        <v>8048</v>
      </c>
      <c r="D12557" s="270" t="s">
        <v>1793</v>
      </c>
      <c r="E12557" s="277" t="s">
        <v>1246</v>
      </c>
      <c r="F12557" s="279" t="s">
        <v>880</v>
      </c>
    </row>
    <row r="12558" spans="1:6" x14ac:dyDescent="0.3">
      <c r="A12558" s="264" t="str">
        <f t="shared" si="196"/>
        <v>VirginiaNE</v>
      </c>
      <c r="B12558" s="269">
        <v>68458</v>
      </c>
      <c r="C12558" s="270" t="s">
        <v>6929</v>
      </c>
      <c r="D12558" s="270" t="s">
        <v>1793</v>
      </c>
      <c r="E12558" s="277" t="s">
        <v>1795</v>
      </c>
      <c r="F12558" s="279" t="s">
        <v>880</v>
      </c>
    </row>
    <row r="12559" spans="1:6" x14ac:dyDescent="0.3">
      <c r="A12559" s="264" t="str">
        <f t="shared" si="196"/>
        <v>MartellNE</v>
      </c>
      <c r="B12559" s="269">
        <v>68438</v>
      </c>
      <c r="C12559" s="270" t="s">
        <v>8012</v>
      </c>
      <c r="D12559" s="270" t="s">
        <v>1793</v>
      </c>
      <c r="E12559" s="277" t="s">
        <v>1224</v>
      </c>
      <c r="F12559" s="279" t="s">
        <v>880</v>
      </c>
    </row>
    <row r="12560" spans="1:6" x14ac:dyDescent="0.3">
      <c r="A12560" s="264" t="str">
        <f t="shared" si="196"/>
        <v>ArcherNE</v>
      </c>
      <c r="B12560" s="269">
        <v>68816</v>
      </c>
      <c r="C12560" s="270" t="s">
        <v>3869</v>
      </c>
      <c r="D12560" s="270" t="s">
        <v>1793</v>
      </c>
      <c r="E12560" s="277" t="s">
        <v>1800</v>
      </c>
      <c r="F12560" s="279" t="s">
        <v>880</v>
      </c>
    </row>
    <row r="12561" spans="1:6" x14ac:dyDescent="0.3">
      <c r="A12561" s="264" t="str">
        <f t="shared" si="196"/>
        <v>CordovaNE</v>
      </c>
      <c r="B12561" s="269">
        <v>68330</v>
      </c>
      <c r="C12561" s="270" t="s">
        <v>1330</v>
      </c>
      <c r="D12561" s="270" t="s">
        <v>1793</v>
      </c>
      <c r="E12561" s="277" t="s">
        <v>1224</v>
      </c>
      <c r="F12561" s="279" t="s">
        <v>880</v>
      </c>
    </row>
    <row r="12562" spans="1:6" x14ac:dyDescent="0.3">
      <c r="A12562" s="264" t="str">
        <f t="shared" si="196"/>
        <v>McLeanNE</v>
      </c>
      <c r="B12562" s="269">
        <v>68747</v>
      </c>
      <c r="C12562" s="270" t="s">
        <v>5066</v>
      </c>
      <c r="D12562" s="270" t="s">
        <v>1793</v>
      </c>
      <c r="E12562" s="277" t="s">
        <v>1807</v>
      </c>
      <c r="F12562" s="279" t="s">
        <v>880</v>
      </c>
    </row>
    <row r="12563" spans="1:6" x14ac:dyDescent="0.3">
      <c r="A12563" s="264" t="str">
        <f t="shared" si="196"/>
        <v>Elm CreekNE</v>
      </c>
      <c r="B12563" s="269">
        <v>68861</v>
      </c>
      <c r="C12563" s="270" t="s">
        <v>7992</v>
      </c>
      <c r="D12563" s="270" t="s">
        <v>1793</v>
      </c>
      <c r="E12563" s="277" t="s">
        <v>1804</v>
      </c>
      <c r="F12563" s="279" t="s">
        <v>880</v>
      </c>
    </row>
    <row r="12564" spans="1:6" x14ac:dyDescent="0.3">
      <c r="A12564" s="264" t="str">
        <f t="shared" si="196"/>
        <v>WashingtonNE</v>
      </c>
      <c r="B12564" s="269">
        <v>68068</v>
      </c>
      <c r="C12564" s="270" t="s">
        <v>1404</v>
      </c>
      <c r="D12564" s="270" t="s">
        <v>1793</v>
      </c>
      <c r="E12564" s="277" t="s">
        <v>1246</v>
      </c>
      <c r="F12564" s="279" t="s">
        <v>880</v>
      </c>
    </row>
    <row r="12565" spans="1:6" x14ac:dyDescent="0.3">
      <c r="A12565" s="264" t="str">
        <f t="shared" si="196"/>
        <v>DickensNE</v>
      </c>
      <c r="B12565" s="269">
        <v>69132</v>
      </c>
      <c r="C12565" s="270" t="s">
        <v>4471</v>
      </c>
      <c r="D12565" s="270" t="s">
        <v>1793</v>
      </c>
      <c r="E12565" s="277" t="s">
        <v>1808</v>
      </c>
      <c r="F12565" s="279" t="s">
        <v>880</v>
      </c>
    </row>
    <row r="12566" spans="1:6" x14ac:dyDescent="0.3">
      <c r="A12566" s="264" t="str">
        <f t="shared" si="196"/>
        <v>MemphisNE</v>
      </c>
      <c r="B12566" s="269">
        <v>68042</v>
      </c>
      <c r="C12566" s="270" t="s">
        <v>980</v>
      </c>
      <c r="D12566" s="270" t="s">
        <v>1793</v>
      </c>
      <c r="E12566" s="277" t="s">
        <v>1246</v>
      </c>
      <c r="F12566" s="279" t="s">
        <v>880</v>
      </c>
    </row>
    <row r="12567" spans="1:6" x14ac:dyDescent="0.3">
      <c r="A12567" s="264" t="str">
        <f t="shared" si="196"/>
        <v>BarnestonNE</v>
      </c>
      <c r="B12567" s="269">
        <v>68309</v>
      </c>
      <c r="C12567" s="270" t="s">
        <v>8049</v>
      </c>
      <c r="D12567" s="270" t="s">
        <v>1793</v>
      </c>
      <c r="E12567" s="277" t="s">
        <v>1795</v>
      </c>
      <c r="F12567" s="279" t="s">
        <v>880</v>
      </c>
    </row>
    <row r="12568" spans="1:6" x14ac:dyDescent="0.3">
      <c r="A12568" s="264" t="str">
        <f t="shared" si="196"/>
        <v>HastingsNE</v>
      </c>
      <c r="B12568" s="269">
        <v>68954</v>
      </c>
      <c r="C12568" s="270" t="s">
        <v>1802</v>
      </c>
      <c r="D12568" s="270" t="s">
        <v>1793</v>
      </c>
      <c r="E12568" s="277" t="s">
        <v>1802</v>
      </c>
      <c r="F12568" s="279" t="s">
        <v>880</v>
      </c>
    </row>
    <row r="12569" spans="1:6" x14ac:dyDescent="0.3">
      <c r="A12569" s="264" t="str">
        <f t="shared" si="196"/>
        <v>GeringNE</v>
      </c>
      <c r="B12569" s="269">
        <v>69355</v>
      </c>
      <c r="C12569" s="270" t="s">
        <v>7975</v>
      </c>
      <c r="D12569" s="270" t="s">
        <v>1793</v>
      </c>
      <c r="E12569" s="277" t="s">
        <v>1811</v>
      </c>
      <c r="F12569" s="279" t="s">
        <v>880</v>
      </c>
    </row>
    <row r="12570" spans="1:6" x14ac:dyDescent="0.3">
      <c r="A12570" s="264" t="str">
        <f t="shared" si="196"/>
        <v>HooperNE</v>
      </c>
      <c r="B12570" s="269">
        <v>68072</v>
      </c>
      <c r="C12570" s="270" t="s">
        <v>7991</v>
      </c>
      <c r="D12570" s="270" t="s">
        <v>1793</v>
      </c>
      <c r="E12570" s="277" t="s">
        <v>1798</v>
      </c>
      <c r="F12570" s="279" t="s">
        <v>880</v>
      </c>
    </row>
    <row r="12571" spans="1:6" x14ac:dyDescent="0.3">
      <c r="A12571" s="264" t="str">
        <f t="shared" si="196"/>
        <v>LincolnNE</v>
      </c>
      <c r="B12571" s="269">
        <v>68531</v>
      </c>
      <c r="C12571" s="270" t="s">
        <v>1224</v>
      </c>
      <c r="D12571" s="270" t="s">
        <v>1793</v>
      </c>
      <c r="E12571" s="277" t="s">
        <v>1224</v>
      </c>
      <c r="F12571" s="279" t="s">
        <v>880</v>
      </c>
    </row>
    <row r="12572" spans="1:6" x14ac:dyDescent="0.3">
      <c r="A12572" s="264" t="str">
        <f t="shared" si="196"/>
        <v>MaskellNE</v>
      </c>
      <c r="B12572" s="269">
        <v>68751</v>
      </c>
      <c r="C12572" s="270" t="s">
        <v>8050</v>
      </c>
      <c r="D12572" s="270" t="s">
        <v>1793</v>
      </c>
      <c r="E12572" s="277" t="s">
        <v>1254</v>
      </c>
      <c r="F12572" s="279" t="s">
        <v>880</v>
      </c>
    </row>
    <row r="12573" spans="1:6" x14ac:dyDescent="0.3">
      <c r="A12573" s="264" t="str">
        <f t="shared" si="196"/>
        <v>CozadNE</v>
      </c>
      <c r="B12573" s="269">
        <v>69171</v>
      </c>
      <c r="C12573" s="270" t="s">
        <v>7978</v>
      </c>
      <c r="D12573" s="270" t="s">
        <v>1793</v>
      </c>
      <c r="E12573" s="277" t="s">
        <v>1401</v>
      </c>
      <c r="F12573" s="279" t="s">
        <v>880</v>
      </c>
    </row>
    <row r="12574" spans="1:6" x14ac:dyDescent="0.3">
      <c r="A12574" s="264" t="str">
        <f t="shared" si="196"/>
        <v>ManchesterNH</v>
      </c>
      <c r="B12574" s="269">
        <v>3103</v>
      </c>
      <c r="C12574" s="270" t="s">
        <v>3180</v>
      </c>
      <c r="D12574" s="270" t="s">
        <v>1813</v>
      </c>
      <c r="E12574" s="277" t="s">
        <v>1826</v>
      </c>
      <c r="F12574" s="279" t="s">
        <v>881</v>
      </c>
    </row>
    <row r="12575" spans="1:6" x14ac:dyDescent="0.3">
      <c r="A12575" s="264" t="str">
        <f t="shared" si="196"/>
        <v>DoverNH</v>
      </c>
      <c r="B12575" s="269">
        <v>3820</v>
      </c>
      <c r="C12575" s="270" t="s">
        <v>1094</v>
      </c>
      <c r="D12575" s="270" t="s">
        <v>1813</v>
      </c>
      <c r="E12575" s="277" t="s">
        <v>1532</v>
      </c>
      <c r="F12575" s="279" t="s">
        <v>881</v>
      </c>
    </row>
    <row r="12576" spans="1:6" x14ac:dyDescent="0.3">
      <c r="A12576" s="264" t="str">
        <f t="shared" si="196"/>
        <v>ManchesterNH</v>
      </c>
      <c r="B12576" s="269">
        <v>3102</v>
      </c>
      <c r="C12576" s="270" t="s">
        <v>3180</v>
      </c>
      <c r="D12576" s="270" t="s">
        <v>1813</v>
      </c>
      <c r="E12576" s="277" t="s">
        <v>1826</v>
      </c>
      <c r="F12576" s="279" t="s">
        <v>881</v>
      </c>
    </row>
    <row r="12577" spans="1:6" x14ac:dyDescent="0.3">
      <c r="A12577" s="264" t="str">
        <f t="shared" si="196"/>
        <v>ManchesterNH</v>
      </c>
      <c r="B12577" s="269">
        <v>3104</v>
      </c>
      <c r="C12577" s="270" t="s">
        <v>3180</v>
      </c>
      <c r="D12577" s="270" t="s">
        <v>1813</v>
      </c>
      <c r="E12577" s="277" t="s">
        <v>1826</v>
      </c>
      <c r="F12577" s="279" t="s">
        <v>881</v>
      </c>
    </row>
    <row r="12578" spans="1:6" x14ac:dyDescent="0.3">
      <c r="A12578" s="264" t="str">
        <f t="shared" si="196"/>
        <v>DerryNH</v>
      </c>
      <c r="B12578" s="269">
        <v>3038</v>
      </c>
      <c r="C12578" s="270" t="s">
        <v>8051</v>
      </c>
      <c r="D12578" s="270" t="s">
        <v>1813</v>
      </c>
      <c r="E12578" s="277" t="s">
        <v>1532</v>
      </c>
      <c r="F12578" s="279" t="s">
        <v>881</v>
      </c>
    </row>
    <row r="12579" spans="1:6" x14ac:dyDescent="0.3">
      <c r="A12579" s="264" t="str">
        <f t="shared" si="196"/>
        <v>ConcordNH</v>
      </c>
      <c r="B12579" s="269">
        <v>3301</v>
      </c>
      <c r="C12579" s="270" t="s">
        <v>1820</v>
      </c>
      <c r="D12579" s="270" t="s">
        <v>1813</v>
      </c>
      <c r="E12579" s="277" t="s">
        <v>1820</v>
      </c>
      <c r="F12579" s="279" t="s">
        <v>881</v>
      </c>
    </row>
    <row r="12580" spans="1:6" x14ac:dyDescent="0.3">
      <c r="A12580" s="264" t="str">
        <f t="shared" si="196"/>
        <v>NashuaNH</v>
      </c>
      <c r="B12580" s="269">
        <v>3060</v>
      </c>
      <c r="C12580" s="270" t="s">
        <v>7188</v>
      </c>
      <c r="D12580" s="270" t="s">
        <v>1813</v>
      </c>
      <c r="E12580" s="277" t="s">
        <v>1826</v>
      </c>
      <c r="F12580" s="279" t="s">
        <v>881</v>
      </c>
    </row>
    <row r="12581" spans="1:6" x14ac:dyDescent="0.3">
      <c r="A12581" s="264" t="str">
        <f t="shared" si="196"/>
        <v>SalemNH</v>
      </c>
      <c r="B12581" s="269">
        <v>3079</v>
      </c>
      <c r="C12581" s="270" t="s">
        <v>1226</v>
      </c>
      <c r="D12581" s="270" t="s">
        <v>1813</v>
      </c>
      <c r="E12581" s="277" t="s">
        <v>1532</v>
      </c>
      <c r="F12581" s="279" t="s">
        <v>881</v>
      </c>
    </row>
    <row r="12582" spans="1:6" x14ac:dyDescent="0.3">
      <c r="A12582" s="264" t="str">
        <f t="shared" si="196"/>
        <v>NashuaNH</v>
      </c>
      <c r="B12582" s="269">
        <v>3062</v>
      </c>
      <c r="C12582" s="270" t="s">
        <v>7188</v>
      </c>
      <c r="D12582" s="270" t="s">
        <v>1813</v>
      </c>
      <c r="E12582" s="277" t="s">
        <v>1826</v>
      </c>
      <c r="F12582" s="279" t="s">
        <v>881</v>
      </c>
    </row>
    <row r="12583" spans="1:6" x14ac:dyDescent="0.3">
      <c r="A12583" s="264" t="str">
        <f t="shared" si="196"/>
        <v>KeeneNH</v>
      </c>
      <c r="B12583" s="269">
        <v>3431</v>
      </c>
      <c r="C12583" s="270" t="s">
        <v>1822</v>
      </c>
      <c r="D12583" s="270" t="s">
        <v>1813</v>
      </c>
      <c r="E12583" s="277" t="s">
        <v>1822</v>
      </c>
      <c r="F12583" s="279" t="s">
        <v>881</v>
      </c>
    </row>
    <row r="12584" spans="1:6" x14ac:dyDescent="0.3">
      <c r="A12584" s="264" t="str">
        <f t="shared" si="196"/>
        <v>PortsmouthNH</v>
      </c>
      <c r="B12584" s="269">
        <v>3801</v>
      </c>
      <c r="C12584" s="270" t="s">
        <v>1990</v>
      </c>
      <c r="D12584" s="270" t="s">
        <v>1813</v>
      </c>
      <c r="E12584" s="277" t="s">
        <v>1532</v>
      </c>
      <c r="F12584" s="279" t="s">
        <v>881</v>
      </c>
    </row>
    <row r="12585" spans="1:6" x14ac:dyDescent="0.3">
      <c r="A12585" s="264" t="str">
        <f t="shared" si="196"/>
        <v>MerrimackNH</v>
      </c>
      <c r="B12585" s="269">
        <v>3054</v>
      </c>
      <c r="C12585" s="270" t="s">
        <v>8052</v>
      </c>
      <c r="D12585" s="270" t="s">
        <v>1813</v>
      </c>
      <c r="E12585" s="277" t="s">
        <v>1826</v>
      </c>
      <c r="F12585" s="279" t="s">
        <v>881</v>
      </c>
    </row>
    <row r="12586" spans="1:6" x14ac:dyDescent="0.3">
      <c r="A12586" s="264" t="str">
        <f t="shared" si="196"/>
        <v>HudsonNH</v>
      </c>
      <c r="B12586" s="269">
        <v>3051</v>
      </c>
      <c r="C12586" s="270" t="s">
        <v>1917</v>
      </c>
      <c r="D12586" s="270" t="s">
        <v>1813</v>
      </c>
      <c r="E12586" s="277" t="s">
        <v>1826</v>
      </c>
      <c r="F12586" s="279" t="s">
        <v>881</v>
      </c>
    </row>
    <row r="12587" spans="1:6" x14ac:dyDescent="0.3">
      <c r="A12587" s="264" t="str">
        <f t="shared" si="196"/>
        <v>RochesterNH</v>
      </c>
      <c r="B12587" s="269">
        <v>3867</v>
      </c>
      <c r="C12587" s="270" t="s">
        <v>1657</v>
      </c>
      <c r="D12587" s="270" t="s">
        <v>1813</v>
      </c>
      <c r="E12587" s="277" t="s">
        <v>1532</v>
      </c>
      <c r="F12587" s="279" t="s">
        <v>881</v>
      </c>
    </row>
    <row r="12588" spans="1:6" x14ac:dyDescent="0.3">
      <c r="A12588" s="264" t="str">
        <f t="shared" si="196"/>
        <v>LondonderryNH</v>
      </c>
      <c r="B12588" s="269">
        <v>3053</v>
      </c>
      <c r="C12588" s="270" t="s">
        <v>8053</v>
      </c>
      <c r="D12588" s="270" t="s">
        <v>1813</v>
      </c>
      <c r="E12588" s="277" t="s">
        <v>1532</v>
      </c>
      <c r="F12588" s="279" t="s">
        <v>881</v>
      </c>
    </row>
    <row r="12589" spans="1:6" x14ac:dyDescent="0.3">
      <c r="A12589" s="264" t="str">
        <f t="shared" si="196"/>
        <v>ExeterNH</v>
      </c>
      <c r="B12589" s="269">
        <v>3833</v>
      </c>
      <c r="C12589" s="270" t="s">
        <v>2819</v>
      </c>
      <c r="D12589" s="270" t="s">
        <v>1813</v>
      </c>
      <c r="E12589" s="277" t="s">
        <v>1532</v>
      </c>
      <c r="F12589" s="279" t="s">
        <v>881</v>
      </c>
    </row>
    <row r="12590" spans="1:6" x14ac:dyDescent="0.3">
      <c r="A12590" s="264" t="str">
        <f t="shared" si="196"/>
        <v>LaconiaNH</v>
      </c>
      <c r="B12590" s="269">
        <v>3246</v>
      </c>
      <c r="C12590" s="270" t="s">
        <v>1824</v>
      </c>
      <c r="D12590" s="270" t="s">
        <v>1813</v>
      </c>
      <c r="E12590" s="277" t="s">
        <v>1824</v>
      </c>
      <c r="F12590" s="279" t="s">
        <v>881</v>
      </c>
    </row>
    <row r="12591" spans="1:6" x14ac:dyDescent="0.3">
      <c r="A12591" s="264" t="str">
        <f t="shared" si="196"/>
        <v>BedfordNH</v>
      </c>
      <c r="B12591" s="269">
        <v>3110</v>
      </c>
      <c r="C12591" s="270" t="s">
        <v>1347</v>
      </c>
      <c r="D12591" s="270" t="s">
        <v>1813</v>
      </c>
      <c r="E12591" s="277" t="s">
        <v>1826</v>
      </c>
      <c r="F12591" s="279" t="s">
        <v>881</v>
      </c>
    </row>
    <row r="12592" spans="1:6" x14ac:dyDescent="0.3">
      <c r="A12592" s="264" t="str">
        <f t="shared" si="196"/>
        <v>HamptonNH</v>
      </c>
      <c r="B12592" s="269">
        <v>3842</v>
      </c>
      <c r="C12592" s="270" t="s">
        <v>1847</v>
      </c>
      <c r="D12592" s="270" t="s">
        <v>1813</v>
      </c>
      <c r="E12592" s="277" t="s">
        <v>1532</v>
      </c>
      <c r="F12592" s="279" t="s">
        <v>881</v>
      </c>
    </row>
    <row r="12593" spans="1:6" x14ac:dyDescent="0.3">
      <c r="A12593" s="264" t="str">
        <f t="shared" si="196"/>
        <v>NashuaNH</v>
      </c>
      <c r="B12593" s="269">
        <v>3063</v>
      </c>
      <c r="C12593" s="270" t="s">
        <v>7188</v>
      </c>
      <c r="D12593" s="270" t="s">
        <v>1813</v>
      </c>
      <c r="E12593" s="277" t="s">
        <v>1826</v>
      </c>
      <c r="F12593" s="279" t="s">
        <v>881</v>
      </c>
    </row>
    <row r="12594" spans="1:6" x14ac:dyDescent="0.3">
      <c r="A12594" s="264" t="str">
        <f t="shared" si="196"/>
        <v>MilfordNH</v>
      </c>
      <c r="B12594" s="269">
        <v>3055</v>
      </c>
      <c r="C12594" s="270" t="s">
        <v>3206</v>
      </c>
      <c r="D12594" s="270" t="s">
        <v>1813</v>
      </c>
      <c r="E12594" s="277" t="s">
        <v>1826</v>
      </c>
      <c r="F12594" s="279" t="s">
        <v>881</v>
      </c>
    </row>
    <row r="12595" spans="1:6" x14ac:dyDescent="0.3">
      <c r="A12595" s="264" t="str">
        <f t="shared" si="196"/>
        <v>ConcordNH</v>
      </c>
      <c r="B12595" s="269">
        <v>3303</v>
      </c>
      <c r="C12595" s="270" t="s">
        <v>1820</v>
      </c>
      <c r="D12595" s="270" t="s">
        <v>1813</v>
      </c>
      <c r="E12595" s="277" t="s">
        <v>1820</v>
      </c>
      <c r="F12595" s="279" t="s">
        <v>881</v>
      </c>
    </row>
    <row r="12596" spans="1:6" x14ac:dyDescent="0.3">
      <c r="A12596" s="264" t="str">
        <f t="shared" si="196"/>
        <v>ClaremontNH</v>
      </c>
      <c r="B12596" s="269">
        <v>3743</v>
      </c>
      <c r="C12596" s="270" t="s">
        <v>2673</v>
      </c>
      <c r="D12596" s="270" t="s">
        <v>1813</v>
      </c>
      <c r="E12596" s="277" t="s">
        <v>1818</v>
      </c>
      <c r="F12596" s="279" t="s">
        <v>881</v>
      </c>
    </row>
    <row r="12597" spans="1:6" x14ac:dyDescent="0.3">
      <c r="A12597" s="264" t="str">
        <f t="shared" si="196"/>
        <v>NashuaNH</v>
      </c>
      <c r="B12597" s="269">
        <v>3064</v>
      </c>
      <c r="C12597" s="270" t="s">
        <v>7188</v>
      </c>
      <c r="D12597" s="270" t="s">
        <v>1813</v>
      </c>
      <c r="E12597" s="277" t="s">
        <v>1826</v>
      </c>
      <c r="F12597" s="279" t="s">
        <v>881</v>
      </c>
    </row>
    <row r="12598" spans="1:6" x14ac:dyDescent="0.3">
      <c r="A12598" s="264" t="str">
        <f t="shared" si="196"/>
        <v>HooksettNH</v>
      </c>
      <c r="B12598" s="269">
        <v>3106</v>
      </c>
      <c r="C12598" s="270" t="s">
        <v>8054</v>
      </c>
      <c r="D12598" s="270" t="s">
        <v>1813</v>
      </c>
      <c r="E12598" s="277" t="s">
        <v>1820</v>
      </c>
      <c r="F12598" s="279" t="s">
        <v>881</v>
      </c>
    </row>
    <row r="12599" spans="1:6" x14ac:dyDescent="0.3">
      <c r="A12599" s="264" t="str">
        <f t="shared" si="196"/>
        <v>WindhamNH</v>
      </c>
      <c r="B12599" s="269">
        <v>3087</v>
      </c>
      <c r="C12599" s="270" t="s">
        <v>3526</v>
      </c>
      <c r="D12599" s="270" t="s">
        <v>1813</v>
      </c>
      <c r="E12599" s="277" t="s">
        <v>1532</v>
      </c>
      <c r="F12599" s="279" t="s">
        <v>881</v>
      </c>
    </row>
    <row r="12600" spans="1:6" x14ac:dyDescent="0.3">
      <c r="A12600" s="264" t="str">
        <f t="shared" si="196"/>
        <v>SomersworthNH</v>
      </c>
      <c r="B12600" s="269">
        <v>3878</v>
      </c>
      <c r="C12600" s="270" t="s">
        <v>8055</v>
      </c>
      <c r="D12600" s="270" t="s">
        <v>1813</v>
      </c>
      <c r="E12600" s="277" t="s">
        <v>1532</v>
      </c>
      <c r="F12600" s="279" t="s">
        <v>881</v>
      </c>
    </row>
    <row r="12601" spans="1:6" x14ac:dyDescent="0.3">
      <c r="A12601" s="264" t="str">
        <f t="shared" si="196"/>
        <v>GoffstownNH</v>
      </c>
      <c r="B12601" s="269">
        <v>3045</v>
      </c>
      <c r="C12601" s="270" t="s">
        <v>8056</v>
      </c>
      <c r="D12601" s="270" t="s">
        <v>1813</v>
      </c>
      <c r="E12601" s="277" t="s">
        <v>1826</v>
      </c>
      <c r="F12601" s="279" t="s">
        <v>881</v>
      </c>
    </row>
    <row r="12602" spans="1:6" x14ac:dyDescent="0.3">
      <c r="A12602" s="264" t="str">
        <f t="shared" si="196"/>
        <v>PelhamNH</v>
      </c>
      <c r="B12602" s="269">
        <v>3076</v>
      </c>
      <c r="C12602" s="270" t="s">
        <v>1011</v>
      </c>
      <c r="D12602" s="270" t="s">
        <v>1813</v>
      </c>
      <c r="E12602" s="277" t="s">
        <v>1826</v>
      </c>
      <c r="F12602" s="279" t="s">
        <v>881</v>
      </c>
    </row>
    <row r="12603" spans="1:6" x14ac:dyDescent="0.3">
      <c r="A12603" s="264" t="str">
        <f t="shared" si="196"/>
        <v>LebanonNH</v>
      </c>
      <c r="B12603" s="269">
        <v>3766</v>
      </c>
      <c r="C12603" s="270" t="s">
        <v>1684</v>
      </c>
      <c r="D12603" s="270" t="s">
        <v>1813</v>
      </c>
      <c r="E12603" s="277" t="s">
        <v>1818</v>
      </c>
      <c r="F12603" s="279" t="s">
        <v>881</v>
      </c>
    </row>
    <row r="12604" spans="1:6" x14ac:dyDescent="0.3">
      <c r="A12604" s="264" t="str">
        <f t="shared" si="196"/>
        <v>SuncookNH</v>
      </c>
      <c r="B12604" s="269">
        <v>3275</v>
      </c>
      <c r="C12604" s="270" t="s">
        <v>8057</v>
      </c>
      <c r="D12604" s="270" t="s">
        <v>1813</v>
      </c>
      <c r="E12604" s="277" t="s">
        <v>1820</v>
      </c>
      <c r="F12604" s="279" t="s">
        <v>881</v>
      </c>
    </row>
    <row r="12605" spans="1:6" x14ac:dyDescent="0.3">
      <c r="A12605" s="264" t="str">
        <f t="shared" si="196"/>
        <v>SeabrookNH</v>
      </c>
      <c r="B12605" s="269">
        <v>3874</v>
      </c>
      <c r="C12605" s="270" t="s">
        <v>8058</v>
      </c>
      <c r="D12605" s="270" t="s">
        <v>1813</v>
      </c>
      <c r="E12605" s="277" t="s">
        <v>1532</v>
      </c>
      <c r="F12605" s="279" t="s">
        <v>881</v>
      </c>
    </row>
    <row r="12606" spans="1:6" x14ac:dyDescent="0.3">
      <c r="A12606" s="264" t="str">
        <f t="shared" si="196"/>
        <v>BerlinNH</v>
      </c>
      <c r="B12606" s="269">
        <v>3570</v>
      </c>
      <c r="C12606" s="270" t="s">
        <v>1815</v>
      </c>
      <c r="D12606" s="270" t="s">
        <v>1813</v>
      </c>
      <c r="E12606" s="277" t="s">
        <v>1815</v>
      </c>
      <c r="F12606" s="279" t="s">
        <v>881</v>
      </c>
    </row>
    <row r="12607" spans="1:6" x14ac:dyDescent="0.3">
      <c r="A12607" s="264" t="str">
        <f t="shared" si="196"/>
        <v>RaymondNH</v>
      </c>
      <c r="B12607" s="269">
        <v>3077</v>
      </c>
      <c r="C12607" s="270" t="s">
        <v>3123</v>
      </c>
      <c r="D12607" s="270" t="s">
        <v>1813</v>
      </c>
      <c r="E12607" s="277" t="s">
        <v>1532</v>
      </c>
      <c r="F12607" s="279" t="s">
        <v>881</v>
      </c>
    </row>
    <row r="12608" spans="1:6" x14ac:dyDescent="0.3">
      <c r="A12608" s="264" t="str">
        <f t="shared" si="196"/>
        <v>NewmarketNH</v>
      </c>
      <c r="B12608" s="269">
        <v>3857</v>
      </c>
      <c r="C12608" s="270" t="s">
        <v>8059</v>
      </c>
      <c r="D12608" s="270" t="s">
        <v>1813</v>
      </c>
      <c r="E12608" s="277" t="s">
        <v>1532</v>
      </c>
      <c r="F12608" s="279" t="s">
        <v>881</v>
      </c>
    </row>
    <row r="12609" spans="1:6" x14ac:dyDescent="0.3">
      <c r="A12609" s="264" t="str">
        <f t="shared" si="196"/>
        <v>AmherstNH</v>
      </c>
      <c r="B12609" s="269">
        <v>3031</v>
      </c>
      <c r="C12609" s="270" t="s">
        <v>6077</v>
      </c>
      <c r="D12609" s="270" t="s">
        <v>1813</v>
      </c>
      <c r="E12609" s="277" t="s">
        <v>1826</v>
      </c>
      <c r="F12609" s="279" t="s">
        <v>881</v>
      </c>
    </row>
    <row r="12610" spans="1:6" x14ac:dyDescent="0.3">
      <c r="A12610" s="264" t="str">
        <f t="shared" si="196"/>
        <v>ManchesterNH</v>
      </c>
      <c r="B12610" s="269">
        <v>3109</v>
      </c>
      <c r="C12610" s="270" t="s">
        <v>3180</v>
      </c>
      <c r="D12610" s="270" t="s">
        <v>1813</v>
      </c>
      <c r="E12610" s="277" t="s">
        <v>1826</v>
      </c>
      <c r="F12610" s="279" t="s">
        <v>881</v>
      </c>
    </row>
    <row r="12611" spans="1:6" x14ac:dyDescent="0.3">
      <c r="A12611" s="264" t="str">
        <f t="shared" si="196"/>
        <v>GilfordNH</v>
      </c>
      <c r="B12611" s="269">
        <v>3249</v>
      </c>
      <c r="C12611" s="270" t="s">
        <v>8060</v>
      </c>
      <c r="D12611" s="270" t="s">
        <v>1813</v>
      </c>
      <c r="E12611" s="277" t="s">
        <v>1824</v>
      </c>
      <c r="F12611" s="279" t="s">
        <v>881</v>
      </c>
    </row>
    <row r="12612" spans="1:6" x14ac:dyDescent="0.3">
      <c r="A12612" s="264" t="str">
        <f t="shared" ref="A12612:A12675" si="197">CONCATENATE(C12612,D12612)</f>
        <v>FranklinNH</v>
      </c>
      <c r="B12612" s="269">
        <v>3235</v>
      </c>
      <c r="C12612" s="270" t="s">
        <v>3539</v>
      </c>
      <c r="D12612" s="270" t="s">
        <v>1813</v>
      </c>
      <c r="E12612" s="277" t="s">
        <v>1820</v>
      </c>
      <c r="F12612" s="279" t="s">
        <v>881</v>
      </c>
    </row>
    <row r="12613" spans="1:6" x14ac:dyDescent="0.3">
      <c r="A12613" s="264" t="str">
        <f t="shared" si="197"/>
        <v>BarringtonNH</v>
      </c>
      <c r="B12613" s="269">
        <v>3825</v>
      </c>
      <c r="C12613" s="270" t="s">
        <v>4662</v>
      </c>
      <c r="D12613" s="270" t="s">
        <v>1813</v>
      </c>
      <c r="E12613" s="277" t="s">
        <v>1532</v>
      </c>
      <c r="F12613" s="279" t="s">
        <v>881</v>
      </c>
    </row>
    <row r="12614" spans="1:6" x14ac:dyDescent="0.3">
      <c r="A12614" s="264" t="str">
        <f t="shared" si="197"/>
        <v>DurhamNH</v>
      </c>
      <c r="B12614" s="269">
        <v>3824</v>
      </c>
      <c r="C12614" s="270" t="s">
        <v>2957</v>
      </c>
      <c r="D12614" s="270" t="s">
        <v>1813</v>
      </c>
      <c r="E12614" s="277" t="s">
        <v>1532</v>
      </c>
      <c r="F12614" s="279" t="s">
        <v>881</v>
      </c>
    </row>
    <row r="12615" spans="1:6" x14ac:dyDescent="0.3">
      <c r="A12615" s="264" t="str">
        <f t="shared" si="197"/>
        <v>MeredithNH</v>
      </c>
      <c r="B12615" s="269">
        <v>3253</v>
      </c>
      <c r="C12615" s="270" t="s">
        <v>3422</v>
      </c>
      <c r="D12615" s="270" t="s">
        <v>1813</v>
      </c>
      <c r="E12615" s="277" t="s">
        <v>1824</v>
      </c>
      <c r="F12615" s="279" t="s">
        <v>881</v>
      </c>
    </row>
    <row r="12616" spans="1:6" x14ac:dyDescent="0.3">
      <c r="A12616" s="264" t="str">
        <f t="shared" si="197"/>
        <v>NorthfieldNH</v>
      </c>
      <c r="B12616" s="269">
        <v>3276</v>
      </c>
      <c r="C12616" s="270" t="s">
        <v>6200</v>
      </c>
      <c r="D12616" s="270" t="s">
        <v>1813</v>
      </c>
      <c r="E12616" s="277" t="s">
        <v>1820</v>
      </c>
      <c r="F12616" s="279" t="s">
        <v>881</v>
      </c>
    </row>
    <row r="12617" spans="1:6" x14ac:dyDescent="0.3">
      <c r="A12617" s="264" t="str">
        <f t="shared" si="197"/>
        <v>HillsboroughNH</v>
      </c>
      <c r="B12617" s="269">
        <v>3244</v>
      </c>
      <c r="C12617" s="270" t="s">
        <v>7625</v>
      </c>
      <c r="D12617" s="270" t="s">
        <v>1813</v>
      </c>
      <c r="E12617" s="277" t="s">
        <v>1826</v>
      </c>
      <c r="F12617" s="279" t="s">
        <v>881</v>
      </c>
    </row>
    <row r="12618" spans="1:6" x14ac:dyDescent="0.3">
      <c r="A12618" s="264" t="str">
        <f t="shared" si="197"/>
        <v>NewportNH</v>
      </c>
      <c r="B12618" s="269">
        <v>3773</v>
      </c>
      <c r="C12618" s="270" t="s">
        <v>2082</v>
      </c>
      <c r="D12618" s="270" t="s">
        <v>1813</v>
      </c>
      <c r="E12618" s="277" t="s">
        <v>1818</v>
      </c>
      <c r="F12618" s="279" t="s">
        <v>881</v>
      </c>
    </row>
    <row r="12619" spans="1:6" x14ac:dyDescent="0.3">
      <c r="A12619" s="264" t="str">
        <f t="shared" si="197"/>
        <v>PlaistowNH</v>
      </c>
      <c r="B12619" s="269">
        <v>3865</v>
      </c>
      <c r="C12619" s="270" t="s">
        <v>8061</v>
      </c>
      <c r="D12619" s="270" t="s">
        <v>1813</v>
      </c>
      <c r="E12619" s="277" t="s">
        <v>1532</v>
      </c>
      <c r="F12619" s="279" t="s">
        <v>881</v>
      </c>
    </row>
    <row r="12620" spans="1:6" x14ac:dyDescent="0.3">
      <c r="A12620" s="264" t="str">
        <f t="shared" si="197"/>
        <v>WeareNH</v>
      </c>
      <c r="B12620" s="269">
        <v>3281</v>
      </c>
      <c r="C12620" s="270" t="s">
        <v>8062</v>
      </c>
      <c r="D12620" s="270" t="s">
        <v>1813</v>
      </c>
      <c r="E12620" s="277" t="s">
        <v>1826</v>
      </c>
      <c r="F12620" s="279" t="s">
        <v>881</v>
      </c>
    </row>
    <row r="12621" spans="1:6" x14ac:dyDescent="0.3">
      <c r="A12621" s="264" t="str">
        <f t="shared" si="197"/>
        <v>HanoverNH</v>
      </c>
      <c r="B12621" s="269">
        <v>3755</v>
      </c>
      <c r="C12621" s="270" t="s">
        <v>5340</v>
      </c>
      <c r="D12621" s="270" t="s">
        <v>1813</v>
      </c>
      <c r="E12621" s="277" t="s">
        <v>1818</v>
      </c>
      <c r="F12621" s="279" t="s">
        <v>881</v>
      </c>
    </row>
    <row r="12622" spans="1:6" x14ac:dyDescent="0.3">
      <c r="A12622" s="264" t="str">
        <f t="shared" si="197"/>
        <v>BelmontNH</v>
      </c>
      <c r="B12622" s="269">
        <v>3220</v>
      </c>
      <c r="C12622" s="270" t="s">
        <v>2699</v>
      </c>
      <c r="D12622" s="270" t="s">
        <v>1813</v>
      </c>
      <c r="E12622" s="277" t="s">
        <v>1824</v>
      </c>
      <c r="F12622" s="279" t="s">
        <v>881</v>
      </c>
    </row>
    <row r="12623" spans="1:6" x14ac:dyDescent="0.3">
      <c r="A12623" s="264" t="str">
        <f t="shared" si="197"/>
        <v>HollisNH</v>
      </c>
      <c r="B12623" s="269">
        <v>3049</v>
      </c>
      <c r="C12623" s="270" t="s">
        <v>6526</v>
      </c>
      <c r="D12623" s="270" t="s">
        <v>1813</v>
      </c>
      <c r="E12623" s="277" t="s">
        <v>1826</v>
      </c>
      <c r="F12623" s="279" t="s">
        <v>881</v>
      </c>
    </row>
    <row r="12624" spans="1:6" x14ac:dyDescent="0.3">
      <c r="A12624" s="264" t="str">
        <f t="shared" si="197"/>
        <v>LitchfieldNH</v>
      </c>
      <c r="B12624" s="269">
        <v>3052</v>
      </c>
      <c r="C12624" s="270" t="s">
        <v>3216</v>
      </c>
      <c r="D12624" s="270" t="s">
        <v>1813</v>
      </c>
      <c r="E12624" s="277" t="s">
        <v>1826</v>
      </c>
      <c r="F12624" s="279" t="s">
        <v>881</v>
      </c>
    </row>
    <row r="12625" spans="1:6" x14ac:dyDescent="0.3">
      <c r="A12625" s="264" t="str">
        <f t="shared" si="197"/>
        <v>BristolNH</v>
      </c>
      <c r="B12625" s="269">
        <v>3222</v>
      </c>
      <c r="C12625" s="270" t="s">
        <v>3426</v>
      </c>
      <c r="D12625" s="270" t="s">
        <v>1813</v>
      </c>
      <c r="E12625" s="277" t="s">
        <v>1818</v>
      </c>
      <c r="F12625" s="279" t="s">
        <v>881</v>
      </c>
    </row>
    <row r="12626" spans="1:6" x14ac:dyDescent="0.3">
      <c r="A12626" s="264" t="str">
        <f t="shared" si="197"/>
        <v>LittletonNH</v>
      </c>
      <c r="B12626" s="269">
        <v>3561</v>
      </c>
      <c r="C12626" s="270" t="s">
        <v>3279</v>
      </c>
      <c r="D12626" s="270" t="s">
        <v>1813</v>
      </c>
      <c r="E12626" s="277" t="s">
        <v>1818</v>
      </c>
      <c r="F12626" s="279" t="s">
        <v>881</v>
      </c>
    </row>
    <row r="12627" spans="1:6" x14ac:dyDescent="0.3">
      <c r="A12627" s="264" t="str">
        <f t="shared" si="197"/>
        <v>PeterboroughNH</v>
      </c>
      <c r="B12627" s="269">
        <v>3458</v>
      </c>
      <c r="C12627" s="270" t="s">
        <v>8063</v>
      </c>
      <c r="D12627" s="270" t="s">
        <v>1813</v>
      </c>
      <c r="E12627" s="277" t="s">
        <v>1826</v>
      </c>
      <c r="F12627" s="279" t="s">
        <v>881</v>
      </c>
    </row>
    <row r="12628" spans="1:6" x14ac:dyDescent="0.3">
      <c r="A12628" s="264" t="str">
        <f t="shared" si="197"/>
        <v>EppingNH</v>
      </c>
      <c r="B12628" s="269">
        <v>3042</v>
      </c>
      <c r="C12628" s="270" t="s">
        <v>7945</v>
      </c>
      <c r="D12628" s="270" t="s">
        <v>1813</v>
      </c>
      <c r="E12628" s="277" t="s">
        <v>1532</v>
      </c>
      <c r="F12628" s="279" t="s">
        <v>881</v>
      </c>
    </row>
    <row r="12629" spans="1:6" x14ac:dyDescent="0.3">
      <c r="A12629" s="264" t="str">
        <f t="shared" si="197"/>
        <v>StrathamNH</v>
      </c>
      <c r="B12629" s="269">
        <v>3885</v>
      </c>
      <c r="C12629" s="270" t="s">
        <v>8064</v>
      </c>
      <c r="D12629" s="270" t="s">
        <v>1813</v>
      </c>
      <c r="E12629" s="277" t="s">
        <v>1532</v>
      </c>
      <c r="F12629" s="279" t="s">
        <v>881</v>
      </c>
    </row>
    <row r="12630" spans="1:6" x14ac:dyDescent="0.3">
      <c r="A12630" s="264" t="str">
        <f t="shared" si="197"/>
        <v>AtkinsonNH</v>
      </c>
      <c r="B12630" s="269">
        <v>3811</v>
      </c>
      <c r="C12630" s="270" t="s">
        <v>5019</v>
      </c>
      <c r="D12630" s="270" t="s">
        <v>1813</v>
      </c>
      <c r="E12630" s="277" t="s">
        <v>1532</v>
      </c>
      <c r="F12630" s="279" t="s">
        <v>881</v>
      </c>
    </row>
    <row r="12631" spans="1:6" x14ac:dyDescent="0.3">
      <c r="A12631" s="264" t="str">
        <f t="shared" si="197"/>
        <v>BowNH</v>
      </c>
      <c r="B12631" s="269">
        <v>3304</v>
      </c>
      <c r="C12631" s="270" t="s">
        <v>8065</v>
      </c>
      <c r="D12631" s="270" t="s">
        <v>1813</v>
      </c>
      <c r="E12631" s="277" t="s">
        <v>1820</v>
      </c>
      <c r="F12631" s="279" t="s">
        <v>881</v>
      </c>
    </row>
    <row r="12632" spans="1:6" x14ac:dyDescent="0.3">
      <c r="A12632" s="264" t="str">
        <f t="shared" si="197"/>
        <v>FarmingtonNH</v>
      </c>
      <c r="B12632" s="269">
        <v>3835</v>
      </c>
      <c r="C12632" s="270" t="s">
        <v>1673</v>
      </c>
      <c r="D12632" s="270" t="s">
        <v>1813</v>
      </c>
      <c r="E12632" s="277" t="s">
        <v>1532</v>
      </c>
      <c r="F12632" s="279" t="s">
        <v>881</v>
      </c>
    </row>
    <row r="12633" spans="1:6" x14ac:dyDescent="0.3">
      <c r="A12633" s="264" t="str">
        <f t="shared" si="197"/>
        <v>HampsteadNH</v>
      </c>
      <c r="B12633" s="269">
        <v>3841</v>
      </c>
      <c r="C12633" s="270" t="s">
        <v>6303</v>
      </c>
      <c r="D12633" s="270" t="s">
        <v>1813</v>
      </c>
      <c r="E12633" s="277" t="s">
        <v>1532</v>
      </c>
      <c r="F12633" s="279" t="s">
        <v>881</v>
      </c>
    </row>
    <row r="12634" spans="1:6" x14ac:dyDescent="0.3">
      <c r="A12634" s="264" t="str">
        <f t="shared" si="197"/>
        <v>RochesterNH</v>
      </c>
      <c r="B12634" s="269">
        <v>3868</v>
      </c>
      <c r="C12634" s="270" t="s">
        <v>1657</v>
      </c>
      <c r="D12634" s="270" t="s">
        <v>1813</v>
      </c>
      <c r="E12634" s="277" t="s">
        <v>1532</v>
      </c>
      <c r="F12634" s="279" t="s">
        <v>881</v>
      </c>
    </row>
    <row r="12635" spans="1:6" x14ac:dyDescent="0.3">
      <c r="A12635" s="264" t="str">
        <f t="shared" si="197"/>
        <v>KingstonNH</v>
      </c>
      <c r="B12635" s="269">
        <v>3848</v>
      </c>
      <c r="C12635" s="270" t="s">
        <v>1923</v>
      </c>
      <c r="D12635" s="270" t="s">
        <v>1813</v>
      </c>
      <c r="E12635" s="277" t="s">
        <v>1532</v>
      </c>
      <c r="F12635" s="279" t="s">
        <v>881</v>
      </c>
    </row>
    <row r="12636" spans="1:6" x14ac:dyDescent="0.3">
      <c r="A12636" s="264" t="str">
        <f t="shared" si="197"/>
        <v>SwanzeyNH</v>
      </c>
      <c r="B12636" s="269">
        <v>3446</v>
      </c>
      <c r="C12636" s="270" t="s">
        <v>8066</v>
      </c>
      <c r="D12636" s="270" t="s">
        <v>1813</v>
      </c>
      <c r="E12636" s="277" t="s">
        <v>1822</v>
      </c>
      <c r="F12636" s="279" t="s">
        <v>881</v>
      </c>
    </row>
    <row r="12637" spans="1:6" x14ac:dyDescent="0.3">
      <c r="A12637" s="264" t="str">
        <f t="shared" si="197"/>
        <v>PlymouthNH</v>
      </c>
      <c r="B12637" s="269">
        <v>3264</v>
      </c>
      <c r="C12637" s="270" t="s">
        <v>1391</v>
      </c>
      <c r="D12637" s="270" t="s">
        <v>1813</v>
      </c>
      <c r="E12637" s="277" t="s">
        <v>1818</v>
      </c>
      <c r="F12637" s="279" t="s">
        <v>881</v>
      </c>
    </row>
    <row r="12638" spans="1:6" x14ac:dyDescent="0.3">
      <c r="A12638" s="264" t="str">
        <f t="shared" si="197"/>
        <v>RyeNH</v>
      </c>
      <c r="B12638" s="269">
        <v>3870</v>
      </c>
      <c r="C12638" s="270" t="s">
        <v>3354</v>
      </c>
      <c r="D12638" s="270" t="s">
        <v>1813</v>
      </c>
      <c r="E12638" s="277" t="s">
        <v>1532</v>
      </c>
      <c r="F12638" s="279" t="s">
        <v>881</v>
      </c>
    </row>
    <row r="12639" spans="1:6" x14ac:dyDescent="0.3">
      <c r="A12639" s="264" t="str">
        <f t="shared" si="197"/>
        <v>JaffreyNH</v>
      </c>
      <c r="B12639" s="269">
        <v>3452</v>
      </c>
      <c r="C12639" s="270" t="s">
        <v>8067</v>
      </c>
      <c r="D12639" s="270" t="s">
        <v>1813</v>
      </c>
      <c r="E12639" s="277" t="s">
        <v>1822</v>
      </c>
      <c r="F12639" s="279" t="s">
        <v>881</v>
      </c>
    </row>
    <row r="12640" spans="1:6" x14ac:dyDescent="0.3">
      <c r="A12640" s="264" t="str">
        <f t="shared" si="197"/>
        <v>HopkintonNH</v>
      </c>
      <c r="B12640" s="269">
        <v>3229</v>
      </c>
      <c r="C12640" s="270" t="s">
        <v>6106</v>
      </c>
      <c r="D12640" s="270" t="s">
        <v>1813</v>
      </c>
      <c r="E12640" s="277" t="s">
        <v>1820</v>
      </c>
      <c r="F12640" s="279" t="s">
        <v>881</v>
      </c>
    </row>
    <row r="12641" spans="1:6" x14ac:dyDescent="0.3">
      <c r="A12641" s="264" t="str">
        <f t="shared" si="197"/>
        <v>CharlestownNH</v>
      </c>
      <c r="B12641" s="269">
        <v>3603</v>
      </c>
      <c r="C12641" s="270" t="s">
        <v>5298</v>
      </c>
      <c r="D12641" s="270" t="s">
        <v>1813</v>
      </c>
      <c r="E12641" s="277" t="s">
        <v>1818</v>
      </c>
      <c r="F12641" s="279" t="s">
        <v>881</v>
      </c>
    </row>
    <row r="12642" spans="1:6" x14ac:dyDescent="0.3">
      <c r="A12642" s="264" t="str">
        <f t="shared" si="197"/>
        <v>SandownNH</v>
      </c>
      <c r="B12642" s="269">
        <v>3873</v>
      </c>
      <c r="C12642" s="270" t="s">
        <v>8068</v>
      </c>
      <c r="D12642" s="270" t="s">
        <v>1813</v>
      </c>
      <c r="E12642" s="277" t="s">
        <v>1532</v>
      </c>
      <c r="F12642" s="279" t="s">
        <v>881</v>
      </c>
    </row>
    <row r="12643" spans="1:6" x14ac:dyDescent="0.3">
      <c r="A12643" s="264" t="str">
        <f t="shared" si="197"/>
        <v>CamptonNH</v>
      </c>
      <c r="B12643" s="269">
        <v>3223</v>
      </c>
      <c r="C12643" s="270" t="s">
        <v>8069</v>
      </c>
      <c r="D12643" s="270" t="s">
        <v>1813</v>
      </c>
      <c r="E12643" s="277" t="s">
        <v>1818</v>
      </c>
      <c r="F12643" s="279" t="s">
        <v>881</v>
      </c>
    </row>
    <row r="12644" spans="1:6" x14ac:dyDescent="0.3">
      <c r="A12644" s="264" t="str">
        <f t="shared" si="197"/>
        <v>EnfieldNH</v>
      </c>
      <c r="B12644" s="269">
        <v>3748</v>
      </c>
      <c r="C12644" s="270" t="s">
        <v>3432</v>
      </c>
      <c r="D12644" s="270" t="s">
        <v>1813</v>
      </c>
      <c r="E12644" s="277" t="s">
        <v>1818</v>
      </c>
      <c r="F12644" s="279" t="s">
        <v>881</v>
      </c>
    </row>
    <row r="12645" spans="1:6" x14ac:dyDescent="0.3">
      <c r="A12645" s="264" t="str">
        <f t="shared" si="197"/>
        <v>New LondonNH</v>
      </c>
      <c r="B12645" s="269">
        <v>3257</v>
      </c>
      <c r="C12645" s="270" t="s">
        <v>3447</v>
      </c>
      <c r="D12645" s="270" t="s">
        <v>1813</v>
      </c>
      <c r="E12645" s="277" t="s">
        <v>1820</v>
      </c>
      <c r="F12645" s="279" t="s">
        <v>881</v>
      </c>
    </row>
    <row r="12646" spans="1:6" x14ac:dyDescent="0.3">
      <c r="A12646" s="264" t="str">
        <f t="shared" si="197"/>
        <v>North HamptonNH</v>
      </c>
      <c r="B12646" s="269">
        <v>3862</v>
      </c>
      <c r="C12646" s="270" t="s">
        <v>8070</v>
      </c>
      <c r="D12646" s="270" t="s">
        <v>1813</v>
      </c>
      <c r="E12646" s="277" t="s">
        <v>1532</v>
      </c>
      <c r="F12646" s="279" t="s">
        <v>881</v>
      </c>
    </row>
    <row r="12647" spans="1:6" x14ac:dyDescent="0.3">
      <c r="A12647" s="264" t="str">
        <f t="shared" si="197"/>
        <v>RindgeNH</v>
      </c>
      <c r="B12647" s="269">
        <v>3461</v>
      </c>
      <c r="C12647" s="270" t="s">
        <v>8071</v>
      </c>
      <c r="D12647" s="270" t="s">
        <v>1813</v>
      </c>
      <c r="E12647" s="277" t="s">
        <v>1822</v>
      </c>
      <c r="F12647" s="279" t="s">
        <v>881</v>
      </c>
    </row>
    <row r="12648" spans="1:6" x14ac:dyDescent="0.3">
      <c r="A12648" s="264" t="str">
        <f t="shared" si="197"/>
        <v>LebanonNH</v>
      </c>
      <c r="B12648" s="269">
        <v>3784</v>
      </c>
      <c r="C12648" s="270" t="s">
        <v>1684</v>
      </c>
      <c r="D12648" s="270" t="s">
        <v>1813</v>
      </c>
      <c r="E12648" s="277" t="s">
        <v>1818</v>
      </c>
      <c r="F12648" s="279" t="s">
        <v>881</v>
      </c>
    </row>
    <row r="12649" spans="1:6" x14ac:dyDescent="0.3">
      <c r="A12649" s="264" t="str">
        <f t="shared" si="197"/>
        <v>LoudonNH</v>
      </c>
      <c r="B12649" s="269">
        <v>3307</v>
      </c>
      <c r="C12649" s="270" t="s">
        <v>8072</v>
      </c>
      <c r="D12649" s="270" t="s">
        <v>1813</v>
      </c>
      <c r="E12649" s="277" t="s">
        <v>1820</v>
      </c>
      <c r="F12649" s="279" t="s">
        <v>881</v>
      </c>
    </row>
    <row r="12650" spans="1:6" x14ac:dyDescent="0.3">
      <c r="A12650" s="264" t="str">
        <f t="shared" si="197"/>
        <v>WinchesterNH</v>
      </c>
      <c r="B12650" s="269">
        <v>3470</v>
      </c>
      <c r="C12650" s="270" t="s">
        <v>2304</v>
      </c>
      <c r="D12650" s="270" t="s">
        <v>1813</v>
      </c>
      <c r="E12650" s="277" t="s">
        <v>1822</v>
      </c>
      <c r="F12650" s="279" t="s">
        <v>881</v>
      </c>
    </row>
    <row r="12651" spans="1:6" x14ac:dyDescent="0.3">
      <c r="A12651" s="264" t="str">
        <f t="shared" si="197"/>
        <v>New BostonNH</v>
      </c>
      <c r="B12651" s="269">
        <v>3070</v>
      </c>
      <c r="C12651" s="270" t="s">
        <v>5003</v>
      </c>
      <c r="D12651" s="270" t="s">
        <v>1813</v>
      </c>
      <c r="E12651" s="277" t="s">
        <v>1826</v>
      </c>
      <c r="F12651" s="279" t="s">
        <v>881</v>
      </c>
    </row>
    <row r="12652" spans="1:6" x14ac:dyDescent="0.3">
      <c r="A12652" s="264" t="str">
        <f t="shared" si="197"/>
        <v>ManchesterNH</v>
      </c>
      <c r="B12652" s="269">
        <v>3101</v>
      </c>
      <c r="C12652" s="270" t="s">
        <v>3180</v>
      </c>
      <c r="D12652" s="270" t="s">
        <v>1813</v>
      </c>
      <c r="E12652" s="277" t="s">
        <v>1826</v>
      </c>
      <c r="F12652" s="279" t="s">
        <v>881</v>
      </c>
    </row>
    <row r="12653" spans="1:6" x14ac:dyDescent="0.3">
      <c r="A12653" s="264" t="str">
        <f t="shared" si="197"/>
        <v>AuburnNH</v>
      </c>
      <c r="B12653" s="269">
        <v>3032</v>
      </c>
      <c r="C12653" s="270" t="s">
        <v>954</v>
      </c>
      <c r="D12653" s="270" t="s">
        <v>1813</v>
      </c>
      <c r="E12653" s="277" t="s">
        <v>1532</v>
      </c>
      <c r="F12653" s="279" t="s">
        <v>881</v>
      </c>
    </row>
    <row r="12654" spans="1:6" x14ac:dyDescent="0.3">
      <c r="A12654" s="264" t="str">
        <f t="shared" si="197"/>
        <v>EpsomNH</v>
      </c>
      <c r="B12654" s="269">
        <v>3234</v>
      </c>
      <c r="C12654" s="270" t="s">
        <v>8073</v>
      </c>
      <c r="D12654" s="270" t="s">
        <v>1813</v>
      </c>
      <c r="E12654" s="277" t="s">
        <v>1820</v>
      </c>
      <c r="F12654" s="279" t="s">
        <v>881</v>
      </c>
    </row>
    <row r="12655" spans="1:6" x14ac:dyDescent="0.3">
      <c r="A12655" s="264" t="str">
        <f t="shared" si="197"/>
        <v>NorthwoodNH</v>
      </c>
      <c r="B12655" s="269">
        <v>3261</v>
      </c>
      <c r="C12655" s="270" t="s">
        <v>4327</v>
      </c>
      <c r="D12655" s="270" t="s">
        <v>1813</v>
      </c>
      <c r="E12655" s="277" t="s">
        <v>1532</v>
      </c>
      <c r="F12655" s="279" t="s">
        <v>881</v>
      </c>
    </row>
    <row r="12656" spans="1:6" x14ac:dyDescent="0.3">
      <c r="A12656" s="264" t="str">
        <f t="shared" si="197"/>
        <v>NottinghamNH</v>
      </c>
      <c r="B12656" s="269">
        <v>3290</v>
      </c>
      <c r="C12656" s="270" t="s">
        <v>6259</v>
      </c>
      <c r="D12656" s="270" t="s">
        <v>1813</v>
      </c>
      <c r="E12656" s="277" t="s">
        <v>1532</v>
      </c>
      <c r="F12656" s="279" t="s">
        <v>881</v>
      </c>
    </row>
    <row r="12657" spans="1:6" x14ac:dyDescent="0.3">
      <c r="A12657" s="264" t="str">
        <f t="shared" si="197"/>
        <v>NewtonNH</v>
      </c>
      <c r="B12657" s="269">
        <v>3858</v>
      </c>
      <c r="C12657" s="270" t="s">
        <v>1244</v>
      </c>
      <c r="D12657" s="270" t="s">
        <v>1813</v>
      </c>
      <c r="E12657" s="277" t="s">
        <v>1532</v>
      </c>
      <c r="F12657" s="279" t="s">
        <v>881</v>
      </c>
    </row>
    <row r="12658" spans="1:6" x14ac:dyDescent="0.3">
      <c r="A12658" s="264" t="str">
        <f t="shared" si="197"/>
        <v>New IpswichNH</v>
      </c>
      <c r="B12658" s="269">
        <v>3071</v>
      </c>
      <c r="C12658" s="270" t="s">
        <v>8074</v>
      </c>
      <c r="D12658" s="270" t="s">
        <v>1813</v>
      </c>
      <c r="E12658" s="277" t="s">
        <v>1826</v>
      </c>
      <c r="F12658" s="279" t="s">
        <v>881</v>
      </c>
    </row>
    <row r="12659" spans="1:6" x14ac:dyDescent="0.3">
      <c r="A12659" s="264" t="str">
        <f t="shared" si="197"/>
        <v>BrooklineNH</v>
      </c>
      <c r="B12659" s="269">
        <v>3033</v>
      </c>
      <c r="C12659" s="270" t="s">
        <v>6062</v>
      </c>
      <c r="D12659" s="270" t="s">
        <v>1813</v>
      </c>
      <c r="E12659" s="277" t="s">
        <v>1826</v>
      </c>
      <c r="F12659" s="279" t="s">
        <v>881</v>
      </c>
    </row>
    <row r="12660" spans="1:6" x14ac:dyDescent="0.3">
      <c r="A12660" s="264" t="str">
        <f t="shared" si="197"/>
        <v>CanaanNH</v>
      </c>
      <c r="B12660" s="269">
        <v>3741</v>
      </c>
      <c r="C12660" s="270" t="s">
        <v>3523</v>
      </c>
      <c r="D12660" s="270" t="s">
        <v>1813</v>
      </c>
      <c r="E12660" s="277" t="s">
        <v>1818</v>
      </c>
      <c r="F12660" s="279" t="s">
        <v>881</v>
      </c>
    </row>
    <row r="12661" spans="1:6" x14ac:dyDescent="0.3">
      <c r="A12661" s="264" t="str">
        <f t="shared" si="197"/>
        <v>DeerfieldNH</v>
      </c>
      <c r="B12661" s="269">
        <v>3037</v>
      </c>
      <c r="C12661" s="270" t="s">
        <v>4722</v>
      </c>
      <c r="D12661" s="270" t="s">
        <v>1813</v>
      </c>
      <c r="E12661" s="277" t="s">
        <v>1532</v>
      </c>
      <c r="F12661" s="279" t="s">
        <v>881</v>
      </c>
    </row>
    <row r="12662" spans="1:6" x14ac:dyDescent="0.3">
      <c r="A12662" s="264" t="str">
        <f t="shared" si="197"/>
        <v>AltonNH</v>
      </c>
      <c r="B12662" s="269">
        <v>3809</v>
      </c>
      <c r="C12662" s="270" t="s">
        <v>4684</v>
      </c>
      <c r="D12662" s="270" t="s">
        <v>1813</v>
      </c>
      <c r="E12662" s="277" t="s">
        <v>1824</v>
      </c>
      <c r="F12662" s="279" t="s">
        <v>881</v>
      </c>
    </row>
    <row r="12663" spans="1:6" x14ac:dyDescent="0.3">
      <c r="A12663" s="264" t="str">
        <f t="shared" si="197"/>
        <v>ChesterNH</v>
      </c>
      <c r="B12663" s="269">
        <v>3036</v>
      </c>
      <c r="C12663" s="270" t="s">
        <v>2017</v>
      </c>
      <c r="D12663" s="270" t="s">
        <v>1813</v>
      </c>
      <c r="E12663" s="277" t="s">
        <v>1532</v>
      </c>
      <c r="F12663" s="279" t="s">
        <v>881</v>
      </c>
    </row>
    <row r="12664" spans="1:6" x14ac:dyDescent="0.3">
      <c r="A12664" s="264" t="str">
        <f t="shared" si="197"/>
        <v>HennikerNH</v>
      </c>
      <c r="B12664" s="269">
        <v>3242</v>
      </c>
      <c r="C12664" s="270" t="s">
        <v>8075</v>
      </c>
      <c r="D12664" s="270" t="s">
        <v>1813</v>
      </c>
      <c r="E12664" s="277" t="s">
        <v>1820</v>
      </c>
      <c r="F12664" s="279" t="s">
        <v>881</v>
      </c>
    </row>
    <row r="12665" spans="1:6" x14ac:dyDescent="0.3">
      <c r="A12665" s="264" t="str">
        <f t="shared" si="197"/>
        <v>GreenlandNH</v>
      </c>
      <c r="B12665" s="269">
        <v>3840</v>
      </c>
      <c r="C12665" s="270" t="s">
        <v>8076</v>
      </c>
      <c r="D12665" s="270" t="s">
        <v>1813</v>
      </c>
      <c r="E12665" s="277" t="s">
        <v>1532</v>
      </c>
      <c r="F12665" s="279" t="s">
        <v>881</v>
      </c>
    </row>
    <row r="12666" spans="1:6" x14ac:dyDescent="0.3">
      <c r="A12666" s="264" t="str">
        <f t="shared" si="197"/>
        <v>HinsdaleNH</v>
      </c>
      <c r="B12666" s="269">
        <v>3451</v>
      </c>
      <c r="C12666" s="270" t="s">
        <v>4765</v>
      </c>
      <c r="D12666" s="270" t="s">
        <v>1813</v>
      </c>
      <c r="E12666" s="277" t="s">
        <v>1822</v>
      </c>
      <c r="F12666" s="279" t="s">
        <v>881</v>
      </c>
    </row>
    <row r="12667" spans="1:6" x14ac:dyDescent="0.3">
      <c r="A12667" s="264" t="str">
        <f t="shared" si="197"/>
        <v>FremontNH</v>
      </c>
      <c r="B12667" s="269">
        <v>3044</v>
      </c>
      <c r="C12667" s="270" t="s">
        <v>1798</v>
      </c>
      <c r="D12667" s="270" t="s">
        <v>1813</v>
      </c>
      <c r="E12667" s="277" t="s">
        <v>1532</v>
      </c>
      <c r="F12667" s="279" t="s">
        <v>881</v>
      </c>
    </row>
    <row r="12668" spans="1:6" x14ac:dyDescent="0.3">
      <c r="A12668" s="264" t="str">
        <f t="shared" si="197"/>
        <v>MiltonNH</v>
      </c>
      <c r="B12668" s="269">
        <v>3851</v>
      </c>
      <c r="C12668" s="270" t="s">
        <v>3557</v>
      </c>
      <c r="D12668" s="270" t="s">
        <v>1813</v>
      </c>
      <c r="E12668" s="277" t="s">
        <v>1532</v>
      </c>
      <c r="F12668" s="279" t="s">
        <v>881</v>
      </c>
    </row>
    <row r="12669" spans="1:6" x14ac:dyDescent="0.3">
      <c r="A12669" s="264" t="str">
        <f t="shared" si="197"/>
        <v>RochesterNH</v>
      </c>
      <c r="B12669" s="269">
        <v>3839</v>
      </c>
      <c r="C12669" s="270" t="s">
        <v>1657</v>
      </c>
      <c r="D12669" s="270" t="s">
        <v>1813</v>
      </c>
      <c r="E12669" s="277" t="s">
        <v>1532</v>
      </c>
      <c r="F12669" s="279" t="s">
        <v>881</v>
      </c>
    </row>
    <row r="12670" spans="1:6" x14ac:dyDescent="0.3">
      <c r="A12670" s="264" t="str">
        <f t="shared" si="197"/>
        <v>WhitefieldNH</v>
      </c>
      <c r="B12670" s="269">
        <v>3598</v>
      </c>
      <c r="C12670" s="270" t="s">
        <v>8077</v>
      </c>
      <c r="D12670" s="270" t="s">
        <v>1813</v>
      </c>
      <c r="E12670" s="277" t="s">
        <v>1815</v>
      </c>
      <c r="F12670" s="279" t="s">
        <v>881</v>
      </c>
    </row>
    <row r="12671" spans="1:6" x14ac:dyDescent="0.3">
      <c r="A12671" s="264" t="str">
        <f t="shared" si="197"/>
        <v>PittsfieldNH</v>
      </c>
      <c r="B12671" s="269">
        <v>3263</v>
      </c>
      <c r="C12671" s="270" t="s">
        <v>1536</v>
      </c>
      <c r="D12671" s="270" t="s">
        <v>1813</v>
      </c>
      <c r="E12671" s="277" t="s">
        <v>1820</v>
      </c>
      <c r="F12671" s="279" t="s">
        <v>881</v>
      </c>
    </row>
    <row r="12672" spans="1:6" x14ac:dyDescent="0.3">
      <c r="A12672" s="264" t="str">
        <f t="shared" si="197"/>
        <v>WiltonNH</v>
      </c>
      <c r="B12672" s="269">
        <v>3086</v>
      </c>
      <c r="C12672" s="270" t="s">
        <v>2125</v>
      </c>
      <c r="D12672" s="270" t="s">
        <v>1813</v>
      </c>
      <c r="E12672" s="277" t="s">
        <v>1826</v>
      </c>
      <c r="F12672" s="279" t="s">
        <v>881</v>
      </c>
    </row>
    <row r="12673" spans="1:6" x14ac:dyDescent="0.3">
      <c r="A12673" s="264" t="str">
        <f t="shared" si="197"/>
        <v>StraffordNH</v>
      </c>
      <c r="B12673" s="269">
        <v>3884</v>
      </c>
      <c r="C12673" s="270" t="s">
        <v>7242</v>
      </c>
      <c r="D12673" s="270" t="s">
        <v>1813</v>
      </c>
      <c r="E12673" s="277" t="s">
        <v>1532</v>
      </c>
      <c r="F12673" s="279" t="s">
        <v>881</v>
      </c>
    </row>
    <row r="12674" spans="1:6" x14ac:dyDescent="0.3">
      <c r="A12674" s="264" t="str">
        <f t="shared" si="197"/>
        <v>GranthamNH</v>
      </c>
      <c r="B12674" s="269">
        <v>3753</v>
      </c>
      <c r="C12674" s="270" t="s">
        <v>8078</v>
      </c>
      <c r="D12674" s="270" t="s">
        <v>1813</v>
      </c>
      <c r="E12674" s="277" t="s">
        <v>1818</v>
      </c>
      <c r="F12674" s="279" t="s">
        <v>881</v>
      </c>
    </row>
    <row r="12675" spans="1:6" x14ac:dyDescent="0.3">
      <c r="A12675" s="264" t="str">
        <f t="shared" si="197"/>
        <v>DanvilleNH</v>
      </c>
      <c r="B12675" s="269">
        <v>3819</v>
      </c>
      <c r="C12675" s="270" t="s">
        <v>1304</v>
      </c>
      <c r="D12675" s="270" t="s">
        <v>1813</v>
      </c>
      <c r="E12675" s="277" t="s">
        <v>1532</v>
      </c>
      <c r="F12675" s="279" t="s">
        <v>881</v>
      </c>
    </row>
    <row r="12676" spans="1:6" x14ac:dyDescent="0.3">
      <c r="A12676" s="264" t="str">
        <f t="shared" ref="A12676:A12739" si="198">CONCATENATE(C12676,D12676)</f>
        <v>LancasterNH</v>
      </c>
      <c r="B12676" s="269">
        <v>3584</v>
      </c>
      <c r="C12676" s="270" t="s">
        <v>2117</v>
      </c>
      <c r="D12676" s="270" t="s">
        <v>1813</v>
      </c>
      <c r="E12676" s="277" t="s">
        <v>1815</v>
      </c>
      <c r="F12676" s="279" t="s">
        <v>881</v>
      </c>
    </row>
    <row r="12677" spans="1:6" x14ac:dyDescent="0.3">
      <c r="A12677" s="264" t="str">
        <f t="shared" si="198"/>
        <v>ColebrookNH</v>
      </c>
      <c r="B12677" s="269">
        <v>3576</v>
      </c>
      <c r="C12677" s="270" t="s">
        <v>3540</v>
      </c>
      <c r="D12677" s="270" t="s">
        <v>1813</v>
      </c>
      <c r="E12677" s="277" t="s">
        <v>1815</v>
      </c>
      <c r="F12677" s="279" t="s">
        <v>881</v>
      </c>
    </row>
    <row r="12678" spans="1:6" x14ac:dyDescent="0.3">
      <c r="A12678" s="264" t="str">
        <f t="shared" si="198"/>
        <v>LeeNH</v>
      </c>
      <c r="B12678" s="269">
        <v>3861</v>
      </c>
      <c r="C12678" s="270" t="s">
        <v>5166</v>
      </c>
      <c r="D12678" s="270" t="s">
        <v>1813</v>
      </c>
      <c r="E12678" s="277" t="s">
        <v>1532</v>
      </c>
      <c r="F12678" s="279" t="s">
        <v>881</v>
      </c>
    </row>
    <row r="12679" spans="1:6" x14ac:dyDescent="0.3">
      <c r="A12679" s="264" t="str">
        <f t="shared" si="198"/>
        <v>BarnsteadNH</v>
      </c>
      <c r="B12679" s="269">
        <v>3225</v>
      </c>
      <c r="C12679" s="270" t="s">
        <v>8079</v>
      </c>
      <c r="D12679" s="270" t="s">
        <v>1813</v>
      </c>
      <c r="E12679" s="277" t="s">
        <v>1824</v>
      </c>
      <c r="F12679" s="279" t="s">
        <v>881</v>
      </c>
    </row>
    <row r="12680" spans="1:6" x14ac:dyDescent="0.3">
      <c r="A12680" s="264" t="str">
        <f t="shared" si="198"/>
        <v>SunapeeNH</v>
      </c>
      <c r="B12680" s="269">
        <v>3782</v>
      </c>
      <c r="C12680" s="270" t="s">
        <v>8080</v>
      </c>
      <c r="D12680" s="270" t="s">
        <v>1813</v>
      </c>
      <c r="E12680" s="277" t="s">
        <v>1818</v>
      </c>
      <c r="F12680" s="279" t="s">
        <v>881</v>
      </c>
    </row>
    <row r="12681" spans="1:6" x14ac:dyDescent="0.3">
      <c r="A12681" s="264" t="str">
        <f t="shared" si="198"/>
        <v>CandiaNH</v>
      </c>
      <c r="B12681" s="269">
        <v>3034</v>
      </c>
      <c r="C12681" s="270" t="s">
        <v>8081</v>
      </c>
      <c r="D12681" s="270" t="s">
        <v>1813</v>
      </c>
      <c r="E12681" s="277" t="s">
        <v>1532</v>
      </c>
      <c r="F12681" s="279" t="s">
        <v>881</v>
      </c>
    </row>
    <row r="12682" spans="1:6" x14ac:dyDescent="0.3">
      <c r="A12682" s="264" t="str">
        <f t="shared" si="198"/>
        <v>GorhamNH</v>
      </c>
      <c r="B12682" s="269">
        <v>3581</v>
      </c>
      <c r="C12682" s="270" t="s">
        <v>5202</v>
      </c>
      <c r="D12682" s="270" t="s">
        <v>1813</v>
      </c>
      <c r="E12682" s="277" t="s">
        <v>1815</v>
      </c>
      <c r="F12682" s="279" t="s">
        <v>881</v>
      </c>
    </row>
    <row r="12683" spans="1:6" x14ac:dyDescent="0.3">
      <c r="A12683" s="264" t="str">
        <f t="shared" si="198"/>
        <v>GreenvilleNH</v>
      </c>
      <c r="B12683" s="269">
        <v>3048</v>
      </c>
      <c r="C12683" s="270" t="s">
        <v>1706</v>
      </c>
      <c r="D12683" s="270" t="s">
        <v>1813</v>
      </c>
      <c r="E12683" s="277" t="s">
        <v>1826</v>
      </c>
      <c r="F12683" s="279" t="s">
        <v>881</v>
      </c>
    </row>
    <row r="12684" spans="1:6" x14ac:dyDescent="0.3">
      <c r="A12684" s="264" t="str">
        <f t="shared" si="198"/>
        <v>WarnerNH</v>
      </c>
      <c r="B12684" s="269">
        <v>3278</v>
      </c>
      <c r="C12684" s="270" t="s">
        <v>8082</v>
      </c>
      <c r="D12684" s="270" t="s">
        <v>1813</v>
      </c>
      <c r="E12684" s="277" t="s">
        <v>1820</v>
      </c>
      <c r="F12684" s="279" t="s">
        <v>881</v>
      </c>
    </row>
    <row r="12685" spans="1:6" x14ac:dyDescent="0.3">
      <c r="A12685" s="264" t="str">
        <f t="shared" si="198"/>
        <v>New DurhamNH</v>
      </c>
      <c r="B12685" s="269">
        <v>3855</v>
      </c>
      <c r="C12685" s="270" t="s">
        <v>8083</v>
      </c>
      <c r="D12685" s="270" t="s">
        <v>1813</v>
      </c>
      <c r="E12685" s="277" t="s">
        <v>1532</v>
      </c>
      <c r="F12685" s="279" t="s">
        <v>881</v>
      </c>
    </row>
    <row r="12686" spans="1:6" x14ac:dyDescent="0.3">
      <c r="A12686" s="264" t="str">
        <f t="shared" si="198"/>
        <v>WalpoleNH</v>
      </c>
      <c r="B12686" s="269">
        <v>3608</v>
      </c>
      <c r="C12686" s="270" t="s">
        <v>6094</v>
      </c>
      <c r="D12686" s="270" t="s">
        <v>1813</v>
      </c>
      <c r="E12686" s="277" t="s">
        <v>1822</v>
      </c>
      <c r="F12686" s="279" t="s">
        <v>881</v>
      </c>
    </row>
    <row r="12687" spans="1:6" x14ac:dyDescent="0.3">
      <c r="A12687" s="264" t="str">
        <f t="shared" si="198"/>
        <v>East HampsteadNH</v>
      </c>
      <c r="B12687" s="269">
        <v>3826</v>
      </c>
      <c r="C12687" s="270" t="s">
        <v>8084</v>
      </c>
      <c r="D12687" s="270" t="s">
        <v>1813</v>
      </c>
      <c r="E12687" s="277" t="s">
        <v>1532</v>
      </c>
      <c r="F12687" s="279" t="s">
        <v>881</v>
      </c>
    </row>
    <row r="12688" spans="1:6" x14ac:dyDescent="0.3">
      <c r="A12688" s="264" t="str">
        <f t="shared" si="198"/>
        <v>BethlehemNH</v>
      </c>
      <c r="B12688" s="269">
        <v>3574</v>
      </c>
      <c r="C12688" s="270" t="s">
        <v>3522</v>
      </c>
      <c r="D12688" s="270" t="s">
        <v>1813</v>
      </c>
      <c r="E12688" s="277" t="s">
        <v>1818</v>
      </c>
      <c r="F12688" s="279" t="s">
        <v>881</v>
      </c>
    </row>
    <row r="12689" spans="1:6" x14ac:dyDescent="0.3">
      <c r="A12689" s="264" t="str">
        <f t="shared" si="198"/>
        <v>Center HarborNH</v>
      </c>
      <c r="B12689" s="269">
        <v>3226</v>
      </c>
      <c r="C12689" s="270" t="s">
        <v>8085</v>
      </c>
      <c r="D12689" s="270" t="s">
        <v>1813</v>
      </c>
      <c r="E12689" s="277" t="s">
        <v>1824</v>
      </c>
      <c r="F12689" s="279" t="s">
        <v>881</v>
      </c>
    </row>
    <row r="12690" spans="1:6" x14ac:dyDescent="0.3">
      <c r="A12690" s="264" t="str">
        <f t="shared" si="198"/>
        <v>SanborntonNH</v>
      </c>
      <c r="B12690" s="269">
        <v>3269</v>
      </c>
      <c r="C12690" s="270" t="s">
        <v>8086</v>
      </c>
      <c r="D12690" s="270" t="s">
        <v>1813</v>
      </c>
      <c r="E12690" s="277" t="s">
        <v>1824</v>
      </c>
      <c r="F12690" s="279" t="s">
        <v>881</v>
      </c>
    </row>
    <row r="12691" spans="1:6" x14ac:dyDescent="0.3">
      <c r="A12691" s="264" t="str">
        <f t="shared" si="198"/>
        <v>StarkNH</v>
      </c>
      <c r="B12691" s="269">
        <v>3582</v>
      </c>
      <c r="C12691" s="270" t="s">
        <v>8087</v>
      </c>
      <c r="D12691" s="270" t="s">
        <v>1813</v>
      </c>
      <c r="E12691" s="277" t="s">
        <v>1815</v>
      </c>
      <c r="F12691" s="279" t="s">
        <v>881</v>
      </c>
    </row>
    <row r="12692" spans="1:6" x14ac:dyDescent="0.3">
      <c r="A12692" s="264" t="str">
        <f t="shared" si="198"/>
        <v>East KingstonNH</v>
      </c>
      <c r="B12692" s="269">
        <v>3827</v>
      </c>
      <c r="C12692" s="270" t="s">
        <v>8088</v>
      </c>
      <c r="D12692" s="270" t="s">
        <v>1813</v>
      </c>
      <c r="E12692" s="277" t="s">
        <v>1532</v>
      </c>
      <c r="F12692" s="279" t="s">
        <v>881</v>
      </c>
    </row>
    <row r="12693" spans="1:6" x14ac:dyDescent="0.3">
      <c r="A12693" s="264" t="str">
        <f t="shared" si="198"/>
        <v>AltonNH</v>
      </c>
      <c r="B12693" s="269">
        <v>3810</v>
      </c>
      <c r="C12693" s="270" t="s">
        <v>4684</v>
      </c>
      <c r="D12693" s="270" t="s">
        <v>1813</v>
      </c>
      <c r="E12693" s="277" t="s">
        <v>1824</v>
      </c>
      <c r="F12693" s="279" t="s">
        <v>881</v>
      </c>
    </row>
    <row r="12694" spans="1:6" x14ac:dyDescent="0.3">
      <c r="A12694" s="264" t="str">
        <f t="shared" si="198"/>
        <v>LisbonNH</v>
      </c>
      <c r="B12694" s="269">
        <v>3585</v>
      </c>
      <c r="C12694" s="270" t="s">
        <v>4330</v>
      </c>
      <c r="D12694" s="270" t="s">
        <v>1813</v>
      </c>
      <c r="E12694" s="277" t="s">
        <v>1818</v>
      </c>
      <c r="F12694" s="279" t="s">
        <v>881</v>
      </c>
    </row>
    <row r="12695" spans="1:6" x14ac:dyDescent="0.3">
      <c r="A12695" s="264" t="str">
        <f t="shared" si="198"/>
        <v>AntrimNH</v>
      </c>
      <c r="B12695" s="269">
        <v>3440</v>
      </c>
      <c r="C12695" s="270" t="s">
        <v>8089</v>
      </c>
      <c r="D12695" s="270" t="s">
        <v>1813</v>
      </c>
      <c r="E12695" s="277" t="s">
        <v>1826</v>
      </c>
      <c r="F12695" s="279" t="s">
        <v>881</v>
      </c>
    </row>
    <row r="12696" spans="1:6" x14ac:dyDescent="0.3">
      <c r="A12696" s="264" t="str">
        <f t="shared" si="198"/>
        <v>AlsteadNH</v>
      </c>
      <c r="B12696" s="269">
        <v>3602</v>
      </c>
      <c r="C12696" s="270" t="s">
        <v>8090</v>
      </c>
      <c r="D12696" s="270" t="s">
        <v>1813</v>
      </c>
      <c r="E12696" s="277" t="s">
        <v>1822</v>
      </c>
      <c r="F12696" s="279" t="s">
        <v>881</v>
      </c>
    </row>
    <row r="12697" spans="1:6" x14ac:dyDescent="0.3">
      <c r="A12697" s="264" t="str">
        <f t="shared" si="198"/>
        <v>FitzwilliamNH</v>
      </c>
      <c r="B12697" s="269">
        <v>3447</v>
      </c>
      <c r="C12697" s="270" t="s">
        <v>8091</v>
      </c>
      <c r="D12697" s="270" t="s">
        <v>1813</v>
      </c>
      <c r="E12697" s="277" t="s">
        <v>1822</v>
      </c>
      <c r="F12697" s="279" t="s">
        <v>881</v>
      </c>
    </row>
    <row r="12698" spans="1:6" x14ac:dyDescent="0.3">
      <c r="A12698" s="264" t="str">
        <f t="shared" si="198"/>
        <v>AshlandNH</v>
      </c>
      <c r="B12698" s="269">
        <v>3217</v>
      </c>
      <c r="C12698" s="270" t="s">
        <v>1946</v>
      </c>
      <c r="D12698" s="270" t="s">
        <v>1813</v>
      </c>
      <c r="E12698" s="277" t="s">
        <v>1818</v>
      </c>
      <c r="F12698" s="279" t="s">
        <v>881</v>
      </c>
    </row>
    <row r="12699" spans="1:6" x14ac:dyDescent="0.3">
      <c r="A12699" s="264" t="str">
        <f t="shared" si="198"/>
        <v>DunbartonNH</v>
      </c>
      <c r="B12699" s="269">
        <v>3046</v>
      </c>
      <c r="C12699" s="270" t="s">
        <v>8092</v>
      </c>
      <c r="D12699" s="270" t="s">
        <v>1813</v>
      </c>
      <c r="E12699" s="277" t="s">
        <v>1820</v>
      </c>
      <c r="F12699" s="279" t="s">
        <v>881</v>
      </c>
    </row>
    <row r="12700" spans="1:6" x14ac:dyDescent="0.3">
      <c r="A12700" s="264" t="str">
        <f t="shared" si="198"/>
        <v>RollinsfordNH</v>
      </c>
      <c r="B12700" s="269">
        <v>3869</v>
      </c>
      <c r="C12700" s="270" t="s">
        <v>8093</v>
      </c>
      <c r="D12700" s="270" t="s">
        <v>1813</v>
      </c>
      <c r="E12700" s="277" t="s">
        <v>1532</v>
      </c>
      <c r="F12700" s="279" t="s">
        <v>881</v>
      </c>
    </row>
    <row r="12701" spans="1:6" x14ac:dyDescent="0.3">
      <c r="A12701" s="264" t="str">
        <f t="shared" si="198"/>
        <v>BentonNH</v>
      </c>
      <c r="B12701" s="269">
        <v>3785</v>
      </c>
      <c r="C12701" s="270" t="s">
        <v>1719</v>
      </c>
      <c r="D12701" s="270" t="s">
        <v>1813</v>
      </c>
      <c r="E12701" s="277" t="s">
        <v>1818</v>
      </c>
      <c r="F12701" s="279" t="s">
        <v>881</v>
      </c>
    </row>
    <row r="12702" spans="1:6" x14ac:dyDescent="0.3">
      <c r="A12702" s="264" t="str">
        <f t="shared" si="198"/>
        <v>GilmantonNH</v>
      </c>
      <c r="B12702" s="269">
        <v>3237</v>
      </c>
      <c r="C12702" s="270" t="s">
        <v>8094</v>
      </c>
      <c r="D12702" s="270" t="s">
        <v>1813</v>
      </c>
      <c r="E12702" s="277" t="s">
        <v>1824</v>
      </c>
      <c r="F12702" s="279" t="s">
        <v>881</v>
      </c>
    </row>
    <row r="12703" spans="1:6" x14ac:dyDescent="0.3">
      <c r="A12703" s="264" t="str">
        <f t="shared" si="198"/>
        <v>NewburyNH</v>
      </c>
      <c r="B12703" s="269">
        <v>3255</v>
      </c>
      <c r="C12703" s="270" t="s">
        <v>6190</v>
      </c>
      <c r="D12703" s="270" t="s">
        <v>1813</v>
      </c>
      <c r="E12703" s="277" t="s">
        <v>1820</v>
      </c>
      <c r="F12703" s="279" t="s">
        <v>881</v>
      </c>
    </row>
    <row r="12704" spans="1:6" x14ac:dyDescent="0.3">
      <c r="A12704" s="264" t="str">
        <f t="shared" si="198"/>
        <v>RumneyNH</v>
      </c>
      <c r="B12704" s="269">
        <v>3266</v>
      </c>
      <c r="C12704" s="270" t="s">
        <v>8095</v>
      </c>
      <c r="D12704" s="270" t="s">
        <v>1813</v>
      </c>
      <c r="E12704" s="277" t="s">
        <v>1818</v>
      </c>
      <c r="F12704" s="279" t="s">
        <v>881</v>
      </c>
    </row>
    <row r="12705" spans="1:6" x14ac:dyDescent="0.3">
      <c r="A12705" s="264" t="str">
        <f t="shared" si="198"/>
        <v>BradfordNH</v>
      </c>
      <c r="B12705" s="269">
        <v>3221</v>
      </c>
      <c r="C12705" s="270" t="s">
        <v>1832</v>
      </c>
      <c r="D12705" s="270" t="s">
        <v>1813</v>
      </c>
      <c r="E12705" s="277" t="s">
        <v>1820</v>
      </c>
      <c r="F12705" s="279" t="s">
        <v>881</v>
      </c>
    </row>
    <row r="12706" spans="1:6" x14ac:dyDescent="0.3">
      <c r="A12706" s="264" t="str">
        <f t="shared" si="198"/>
        <v>Hampton FallsNH</v>
      </c>
      <c r="B12706" s="269">
        <v>3844</v>
      </c>
      <c r="C12706" s="270" t="s">
        <v>8096</v>
      </c>
      <c r="D12706" s="270" t="s">
        <v>1813</v>
      </c>
      <c r="E12706" s="277" t="s">
        <v>1532</v>
      </c>
      <c r="F12706" s="279" t="s">
        <v>881</v>
      </c>
    </row>
    <row r="12707" spans="1:6" x14ac:dyDescent="0.3">
      <c r="A12707" s="264" t="str">
        <f t="shared" si="198"/>
        <v>MarlboroughNH</v>
      </c>
      <c r="B12707" s="269">
        <v>3455</v>
      </c>
      <c r="C12707" s="270" t="s">
        <v>3507</v>
      </c>
      <c r="D12707" s="270" t="s">
        <v>1813</v>
      </c>
      <c r="E12707" s="277" t="s">
        <v>1822</v>
      </c>
      <c r="F12707" s="279" t="s">
        <v>881</v>
      </c>
    </row>
    <row r="12708" spans="1:6" x14ac:dyDescent="0.3">
      <c r="A12708" s="264" t="str">
        <f t="shared" si="198"/>
        <v>New HamptonNH</v>
      </c>
      <c r="B12708" s="269">
        <v>3256</v>
      </c>
      <c r="C12708" s="270" t="s">
        <v>8097</v>
      </c>
      <c r="D12708" s="270" t="s">
        <v>1813</v>
      </c>
      <c r="E12708" s="277" t="s">
        <v>1824</v>
      </c>
      <c r="F12708" s="279" t="s">
        <v>881</v>
      </c>
    </row>
    <row r="12709" spans="1:6" x14ac:dyDescent="0.3">
      <c r="A12709" s="264" t="str">
        <f t="shared" si="198"/>
        <v>LincolnNH</v>
      </c>
      <c r="B12709" s="269">
        <v>3251</v>
      </c>
      <c r="C12709" s="270" t="s">
        <v>1224</v>
      </c>
      <c r="D12709" s="270" t="s">
        <v>1813</v>
      </c>
      <c r="E12709" s="277" t="s">
        <v>1818</v>
      </c>
      <c r="F12709" s="279" t="s">
        <v>881</v>
      </c>
    </row>
    <row r="12710" spans="1:6" x14ac:dyDescent="0.3">
      <c r="A12710" s="264" t="str">
        <f t="shared" si="198"/>
        <v>CanterburyNH</v>
      </c>
      <c r="B12710" s="269">
        <v>3224</v>
      </c>
      <c r="C12710" s="270" t="s">
        <v>3515</v>
      </c>
      <c r="D12710" s="270" t="s">
        <v>1813</v>
      </c>
      <c r="E12710" s="277" t="s">
        <v>1820</v>
      </c>
      <c r="F12710" s="279" t="s">
        <v>881</v>
      </c>
    </row>
    <row r="12711" spans="1:6" x14ac:dyDescent="0.3">
      <c r="A12711" s="264" t="str">
        <f t="shared" si="198"/>
        <v>ChichesterNH</v>
      </c>
      <c r="B12711" s="269">
        <v>3258</v>
      </c>
      <c r="C12711" s="270" t="s">
        <v>8098</v>
      </c>
      <c r="D12711" s="270" t="s">
        <v>1813</v>
      </c>
      <c r="E12711" s="277" t="s">
        <v>1820</v>
      </c>
      <c r="F12711" s="279" t="s">
        <v>881</v>
      </c>
    </row>
    <row r="12712" spans="1:6" x14ac:dyDescent="0.3">
      <c r="A12712" s="264" t="str">
        <f t="shared" si="198"/>
        <v>HoldernessNH</v>
      </c>
      <c r="B12712" s="269">
        <v>3245</v>
      </c>
      <c r="C12712" s="270" t="s">
        <v>8099</v>
      </c>
      <c r="D12712" s="270" t="s">
        <v>1813</v>
      </c>
      <c r="E12712" s="277" t="s">
        <v>1818</v>
      </c>
      <c r="F12712" s="279" t="s">
        <v>881</v>
      </c>
    </row>
    <row r="12713" spans="1:6" x14ac:dyDescent="0.3">
      <c r="A12713" s="264" t="str">
        <f t="shared" si="198"/>
        <v>Mont VernonNH</v>
      </c>
      <c r="B12713" s="269">
        <v>3057</v>
      </c>
      <c r="C12713" s="270" t="s">
        <v>8100</v>
      </c>
      <c r="D12713" s="270" t="s">
        <v>1813</v>
      </c>
      <c r="E12713" s="277" t="s">
        <v>1826</v>
      </c>
      <c r="F12713" s="279" t="s">
        <v>881</v>
      </c>
    </row>
    <row r="12714" spans="1:6" x14ac:dyDescent="0.3">
      <c r="A12714" s="264" t="str">
        <f t="shared" si="198"/>
        <v>MiddletonNH</v>
      </c>
      <c r="B12714" s="269">
        <v>3887</v>
      </c>
      <c r="C12714" s="270" t="s">
        <v>4550</v>
      </c>
      <c r="D12714" s="270" t="s">
        <v>1813</v>
      </c>
      <c r="E12714" s="277" t="s">
        <v>1532</v>
      </c>
      <c r="F12714" s="279" t="s">
        <v>881</v>
      </c>
    </row>
    <row r="12715" spans="1:6" x14ac:dyDescent="0.3">
      <c r="A12715" s="264" t="str">
        <f t="shared" si="198"/>
        <v>AndoverNH</v>
      </c>
      <c r="B12715" s="269">
        <v>3216</v>
      </c>
      <c r="C12715" s="270" t="s">
        <v>3528</v>
      </c>
      <c r="D12715" s="270" t="s">
        <v>1813</v>
      </c>
      <c r="E12715" s="277" t="s">
        <v>1820</v>
      </c>
      <c r="F12715" s="279" t="s">
        <v>881</v>
      </c>
    </row>
    <row r="12716" spans="1:6" x14ac:dyDescent="0.3">
      <c r="A12716" s="264" t="str">
        <f t="shared" si="198"/>
        <v>TroyNH</v>
      </c>
      <c r="B12716" s="269">
        <v>3465</v>
      </c>
      <c r="C12716" s="270" t="s">
        <v>949</v>
      </c>
      <c r="D12716" s="270" t="s">
        <v>1813</v>
      </c>
      <c r="E12716" s="277" t="s">
        <v>1822</v>
      </c>
      <c r="F12716" s="279" t="s">
        <v>881</v>
      </c>
    </row>
    <row r="12717" spans="1:6" x14ac:dyDescent="0.3">
      <c r="A12717" s="264" t="str">
        <f t="shared" si="198"/>
        <v>FranconiaNH</v>
      </c>
      <c r="B12717" s="269">
        <v>3580</v>
      </c>
      <c r="C12717" s="270" t="s">
        <v>8101</v>
      </c>
      <c r="D12717" s="270" t="s">
        <v>1813</v>
      </c>
      <c r="E12717" s="277" t="s">
        <v>1818</v>
      </c>
      <c r="F12717" s="279" t="s">
        <v>881</v>
      </c>
    </row>
    <row r="12718" spans="1:6" x14ac:dyDescent="0.3">
      <c r="A12718" s="264" t="str">
        <f t="shared" si="198"/>
        <v>HaverhillNH</v>
      </c>
      <c r="B12718" s="269">
        <v>3774</v>
      </c>
      <c r="C12718" s="270" t="s">
        <v>4507</v>
      </c>
      <c r="D12718" s="270" t="s">
        <v>1813</v>
      </c>
      <c r="E12718" s="277" t="s">
        <v>1818</v>
      </c>
      <c r="F12718" s="279" t="s">
        <v>881</v>
      </c>
    </row>
    <row r="12719" spans="1:6" x14ac:dyDescent="0.3">
      <c r="A12719" s="264" t="str">
        <f t="shared" si="198"/>
        <v>HancockNH</v>
      </c>
      <c r="B12719" s="269">
        <v>3449</v>
      </c>
      <c r="C12719" s="270" t="s">
        <v>4478</v>
      </c>
      <c r="D12719" s="270" t="s">
        <v>1813</v>
      </c>
      <c r="E12719" s="277" t="s">
        <v>1826</v>
      </c>
      <c r="F12719" s="279" t="s">
        <v>881</v>
      </c>
    </row>
    <row r="12720" spans="1:6" x14ac:dyDescent="0.3">
      <c r="A12720" s="264" t="str">
        <f t="shared" si="198"/>
        <v>MilanNH</v>
      </c>
      <c r="B12720" s="269">
        <v>3588</v>
      </c>
      <c r="C12720" s="270" t="s">
        <v>4792</v>
      </c>
      <c r="D12720" s="270" t="s">
        <v>1813</v>
      </c>
      <c r="E12720" s="277" t="s">
        <v>1815</v>
      </c>
      <c r="F12720" s="279" t="s">
        <v>881</v>
      </c>
    </row>
    <row r="12721" spans="1:6" x14ac:dyDescent="0.3">
      <c r="A12721" s="264" t="str">
        <f t="shared" si="198"/>
        <v>ChesterfieldNH</v>
      </c>
      <c r="B12721" s="269">
        <v>3462</v>
      </c>
      <c r="C12721" s="270" t="s">
        <v>5183</v>
      </c>
      <c r="D12721" s="270" t="s">
        <v>1813</v>
      </c>
      <c r="E12721" s="277" t="s">
        <v>1822</v>
      </c>
      <c r="F12721" s="279" t="s">
        <v>881</v>
      </c>
    </row>
    <row r="12722" spans="1:6" x14ac:dyDescent="0.3">
      <c r="A12722" s="264" t="str">
        <f t="shared" si="198"/>
        <v>ThorntonNH</v>
      </c>
      <c r="B12722" s="269">
        <v>3285</v>
      </c>
      <c r="C12722" s="270" t="s">
        <v>2054</v>
      </c>
      <c r="D12722" s="270" t="s">
        <v>1813</v>
      </c>
      <c r="E12722" s="277" t="s">
        <v>1818</v>
      </c>
      <c r="F12722" s="279" t="s">
        <v>881</v>
      </c>
    </row>
    <row r="12723" spans="1:6" x14ac:dyDescent="0.3">
      <c r="A12723" s="264" t="str">
        <f t="shared" si="198"/>
        <v>LymeNH</v>
      </c>
      <c r="B12723" s="269">
        <v>3768</v>
      </c>
      <c r="C12723" s="270" t="s">
        <v>8102</v>
      </c>
      <c r="D12723" s="270" t="s">
        <v>1813</v>
      </c>
      <c r="E12723" s="277" t="s">
        <v>1818</v>
      </c>
      <c r="F12723" s="279" t="s">
        <v>881</v>
      </c>
    </row>
    <row r="12724" spans="1:6" x14ac:dyDescent="0.3">
      <c r="A12724" s="264" t="str">
        <f t="shared" si="198"/>
        <v>MadburyNH</v>
      </c>
      <c r="B12724" s="269">
        <v>3823</v>
      </c>
      <c r="C12724" s="270" t="s">
        <v>8103</v>
      </c>
      <c r="D12724" s="270" t="s">
        <v>1813</v>
      </c>
      <c r="E12724" s="277" t="s">
        <v>1532</v>
      </c>
      <c r="F12724" s="279" t="s">
        <v>881</v>
      </c>
    </row>
    <row r="12725" spans="1:6" x14ac:dyDescent="0.3">
      <c r="A12725" s="264" t="str">
        <f t="shared" si="198"/>
        <v>NewfieldsNH</v>
      </c>
      <c r="B12725" s="269">
        <v>3856</v>
      </c>
      <c r="C12725" s="270" t="s">
        <v>8104</v>
      </c>
      <c r="D12725" s="270" t="s">
        <v>1813</v>
      </c>
      <c r="E12725" s="277" t="s">
        <v>1532</v>
      </c>
      <c r="F12725" s="279" t="s">
        <v>881</v>
      </c>
    </row>
    <row r="12726" spans="1:6" x14ac:dyDescent="0.3">
      <c r="A12726" s="264" t="str">
        <f t="shared" si="198"/>
        <v>DublinNH</v>
      </c>
      <c r="B12726" s="269">
        <v>3444</v>
      </c>
      <c r="C12726" s="270" t="s">
        <v>1173</v>
      </c>
      <c r="D12726" s="270" t="s">
        <v>1813</v>
      </c>
      <c r="E12726" s="277" t="s">
        <v>1822</v>
      </c>
      <c r="F12726" s="279" t="s">
        <v>881</v>
      </c>
    </row>
    <row r="12727" spans="1:6" x14ac:dyDescent="0.3">
      <c r="A12727" s="264" t="str">
        <f t="shared" si="198"/>
        <v>PlainfieldNH</v>
      </c>
      <c r="B12727" s="269">
        <v>3781</v>
      </c>
      <c r="C12727" s="270" t="s">
        <v>3495</v>
      </c>
      <c r="D12727" s="270" t="s">
        <v>1813</v>
      </c>
      <c r="E12727" s="277" t="s">
        <v>1818</v>
      </c>
      <c r="F12727" s="279" t="s">
        <v>881</v>
      </c>
    </row>
    <row r="12728" spans="1:6" x14ac:dyDescent="0.3">
      <c r="A12728" s="264" t="str">
        <f t="shared" si="198"/>
        <v>WestmorelandNH</v>
      </c>
      <c r="B12728" s="269">
        <v>3467</v>
      </c>
      <c r="C12728" s="270" t="s">
        <v>5611</v>
      </c>
      <c r="D12728" s="270" t="s">
        <v>1813</v>
      </c>
      <c r="E12728" s="277" t="s">
        <v>1822</v>
      </c>
      <c r="F12728" s="279" t="s">
        <v>881</v>
      </c>
    </row>
    <row r="12729" spans="1:6" x14ac:dyDescent="0.3">
      <c r="A12729" s="264" t="str">
        <f t="shared" si="198"/>
        <v>WoodstockNH</v>
      </c>
      <c r="B12729" s="269">
        <v>3262</v>
      </c>
      <c r="C12729" s="270" t="s">
        <v>1472</v>
      </c>
      <c r="D12729" s="270" t="s">
        <v>1813</v>
      </c>
      <c r="E12729" s="277" t="s">
        <v>1818</v>
      </c>
      <c r="F12729" s="279" t="s">
        <v>881</v>
      </c>
    </row>
    <row r="12730" spans="1:6" x14ac:dyDescent="0.3">
      <c r="A12730" s="264" t="str">
        <f t="shared" si="198"/>
        <v>FrancestownNH</v>
      </c>
      <c r="B12730" s="269">
        <v>3043</v>
      </c>
      <c r="C12730" s="270" t="s">
        <v>8105</v>
      </c>
      <c r="D12730" s="270" t="s">
        <v>1813</v>
      </c>
      <c r="E12730" s="277" t="s">
        <v>1826</v>
      </c>
      <c r="F12730" s="279" t="s">
        <v>881</v>
      </c>
    </row>
    <row r="12731" spans="1:6" x14ac:dyDescent="0.3">
      <c r="A12731" s="264" t="str">
        <f t="shared" si="198"/>
        <v>PittsburgNH</v>
      </c>
      <c r="B12731" s="269">
        <v>3592</v>
      </c>
      <c r="C12731" s="270" t="s">
        <v>1439</v>
      </c>
      <c r="D12731" s="270" t="s">
        <v>1813</v>
      </c>
      <c r="E12731" s="277" t="s">
        <v>1815</v>
      </c>
      <c r="F12731" s="279" t="s">
        <v>881</v>
      </c>
    </row>
    <row r="12732" spans="1:6" x14ac:dyDescent="0.3">
      <c r="A12732" s="264" t="str">
        <f t="shared" si="198"/>
        <v>GreenfieldNH</v>
      </c>
      <c r="B12732" s="269">
        <v>3047</v>
      </c>
      <c r="C12732" s="270" t="s">
        <v>2803</v>
      </c>
      <c r="D12732" s="270" t="s">
        <v>1813</v>
      </c>
      <c r="E12732" s="277" t="s">
        <v>1826</v>
      </c>
      <c r="F12732" s="279" t="s">
        <v>881</v>
      </c>
    </row>
    <row r="12733" spans="1:6" x14ac:dyDescent="0.3">
      <c r="A12733" s="264" t="str">
        <f t="shared" si="198"/>
        <v>WashingtonNH</v>
      </c>
      <c r="B12733" s="269">
        <v>3280</v>
      </c>
      <c r="C12733" s="270" t="s">
        <v>1404</v>
      </c>
      <c r="D12733" s="270" t="s">
        <v>1813</v>
      </c>
      <c r="E12733" s="277" t="s">
        <v>1818</v>
      </c>
      <c r="F12733" s="279" t="s">
        <v>881</v>
      </c>
    </row>
    <row r="12734" spans="1:6" x14ac:dyDescent="0.3">
      <c r="A12734" s="264" t="str">
        <f t="shared" si="198"/>
        <v>LyndeboroughNH</v>
      </c>
      <c r="B12734" s="269">
        <v>3082</v>
      </c>
      <c r="C12734" s="270" t="s">
        <v>8106</v>
      </c>
      <c r="D12734" s="270" t="s">
        <v>1813</v>
      </c>
      <c r="E12734" s="277" t="s">
        <v>1826</v>
      </c>
      <c r="F12734" s="279" t="s">
        <v>881</v>
      </c>
    </row>
    <row r="12735" spans="1:6" x14ac:dyDescent="0.3">
      <c r="A12735" s="264" t="str">
        <f t="shared" si="198"/>
        <v>GilmantonNH</v>
      </c>
      <c r="B12735" s="269">
        <v>3837</v>
      </c>
      <c r="C12735" s="270" t="s">
        <v>8094</v>
      </c>
      <c r="D12735" s="270" t="s">
        <v>1813</v>
      </c>
      <c r="E12735" s="277" t="s">
        <v>1824</v>
      </c>
      <c r="F12735" s="279" t="s">
        <v>881</v>
      </c>
    </row>
    <row r="12736" spans="1:6" x14ac:dyDescent="0.3">
      <c r="A12736" s="264" t="str">
        <f t="shared" si="198"/>
        <v>GraftonNH</v>
      </c>
      <c r="B12736" s="269">
        <v>3240</v>
      </c>
      <c r="C12736" s="270" t="s">
        <v>4482</v>
      </c>
      <c r="D12736" s="270" t="s">
        <v>1813</v>
      </c>
      <c r="E12736" s="277" t="s">
        <v>1818</v>
      </c>
      <c r="F12736" s="279" t="s">
        <v>881</v>
      </c>
    </row>
    <row r="12737" spans="1:6" x14ac:dyDescent="0.3">
      <c r="A12737" s="264" t="str">
        <f t="shared" si="198"/>
        <v>WilmotNH</v>
      </c>
      <c r="B12737" s="269">
        <v>3287</v>
      </c>
      <c r="C12737" s="270" t="s">
        <v>8107</v>
      </c>
      <c r="D12737" s="270" t="s">
        <v>1813</v>
      </c>
      <c r="E12737" s="277" t="s">
        <v>1820</v>
      </c>
      <c r="F12737" s="279" t="s">
        <v>881</v>
      </c>
    </row>
    <row r="12738" spans="1:6" x14ac:dyDescent="0.3">
      <c r="A12738" s="264" t="str">
        <f t="shared" si="198"/>
        <v>StoddardNH</v>
      </c>
      <c r="B12738" s="269">
        <v>3464</v>
      </c>
      <c r="C12738" s="270" t="s">
        <v>8108</v>
      </c>
      <c r="D12738" s="270" t="s">
        <v>1813</v>
      </c>
      <c r="E12738" s="277" t="s">
        <v>1822</v>
      </c>
      <c r="F12738" s="279" t="s">
        <v>881</v>
      </c>
    </row>
    <row r="12739" spans="1:6" x14ac:dyDescent="0.3">
      <c r="A12739" s="264" t="str">
        <f t="shared" si="198"/>
        <v>BenningtonNH</v>
      </c>
      <c r="B12739" s="269">
        <v>3442</v>
      </c>
      <c r="C12739" s="270" t="s">
        <v>2308</v>
      </c>
      <c r="D12739" s="270" t="s">
        <v>1813</v>
      </c>
      <c r="E12739" s="277" t="s">
        <v>1826</v>
      </c>
      <c r="F12739" s="279" t="s">
        <v>881</v>
      </c>
    </row>
    <row r="12740" spans="1:6" x14ac:dyDescent="0.3">
      <c r="A12740" s="264" t="str">
        <f t="shared" ref="A12740:A12803" si="199">CONCATENATE(C12740,D12740)</f>
        <v>West ChesterfieldNH</v>
      </c>
      <c r="B12740" s="269">
        <v>3466</v>
      </c>
      <c r="C12740" s="270" t="s">
        <v>8109</v>
      </c>
      <c r="D12740" s="270" t="s">
        <v>1813</v>
      </c>
      <c r="E12740" s="277" t="s">
        <v>1822</v>
      </c>
      <c r="F12740" s="279" t="s">
        <v>881</v>
      </c>
    </row>
    <row r="12741" spans="1:6" x14ac:dyDescent="0.3">
      <c r="A12741" s="264" t="str">
        <f t="shared" si="199"/>
        <v>TempleNH</v>
      </c>
      <c r="B12741" s="269">
        <v>3084</v>
      </c>
      <c r="C12741" s="270" t="s">
        <v>4024</v>
      </c>
      <c r="D12741" s="270" t="s">
        <v>1813</v>
      </c>
      <c r="E12741" s="277" t="s">
        <v>1826</v>
      </c>
      <c r="F12741" s="279" t="s">
        <v>881</v>
      </c>
    </row>
    <row r="12742" spans="1:6" x14ac:dyDescent="0.3">
      <c r="A12742" s="264" t="str">
        <f t="shared" si="199"/>
        <v>DanburyNH</v>
      </c>
      <c r="B12742" s="269">
        <v>3230</v>
      </c>
      <c r="C12742" s="270" t="s">
        <v>3430</v>
      </c>
      <c r="D12742" s="270" t="s">
        <v>1813</v>
      </c>
      <c r="E12742" s="277" t="s">
        <v>1820</v>
      </c>
      <c r="F12742" s="279" t="s">
        <v>881</v>
      </c>
    </row>
    <row r="12743" spans="1:6" x14ac:dyDescent="0.3">
      <c r="A12743" s="264" t="str">
        <f t="shared" si="199"/>
        <v>OrfordNH</v>
      </c>
      <c r="B12743" s="269">
        <v>3777</v>
      </c>
      <c r="C12743" s="270" t="s">
        <v>8110</v>
      </c>
      <c r="D12743" s="270" t="s">
        <v>1813</v>
      </c>
      <c r="E12743" s="277" t="s">
        <v>1818</v>
      </c>
      <c r="F12743" s="279" t="s">
        <v>881</v>
      </c>
    </row>
    <row r="12744" spans="1:6" x14ac:dyDescent="0.3">
      <c r="A12744" s="264" t="str">
        <f t="shared" si="199"/>
        <v>JeffersonNH</v>
      </c>
      <c r="B12744" s="269">
        <v>3583</v>
      </c>
      <c r="C12744" s="270" t="s">
        <v>1179</v>
      </c>
      <c r="D12744" s="270" t="s">
        <v>1813</v>
      </c>
      <c r="E12744" s="277" t="s">
        <v>1815</v>
      </c>
      <c r="F12744" s="279" t="s">
        <v>881</v>
      </c>
    </row>
    <row r="12745" spans="1:6" x14ac:dyDescent="0.3">
      <c r="A12745" s="264" t="str">
        <f t="shared" si="199"/>
        <v>New CastleNH</v>
      </c>
      <c r="B12745" s="269">
        <v>3854</v>
      </c>
      <c r="C12745" s="270" t="s">
        <v>1385</v>
      </c>
      <c r="D12745" s="270" t="s">
        <v>1813</v>
      </c>
      <c r="E12745" s="277" t="s">
        <v>1532</v>
      </c>
      <c r="F12745" s="279" t="s">
        <v>881</v>
      </c>
    </row>
    <row r="12746" spans="1:6" x14ac:dyDescent="0.3">
      <c r="A12746" s="264" t="str">
        <f t="shared" si="199"/>
        <v>CornishNH</v>
      </c>
      <c r="B12746" s="269">
        <v>3745</v>
      </c>
      <c r="C12746" s="270" t="s">
        <v>6555</v>
      </c>
      <c r="D12746" s="270" t="s">
        <v>1813</v>
      </c>
      <c r="E12746" s="277" t="s">
        <v>1818</v>
      </c>
      <c r="F12746" s="279" t="s">
        <v>881</v>
      </c>
    </row>
    <row r="12747" spans="1:6" x14ac:dyDescent="0.3">
      <c r="A12747" s="264" t="str">
        <f t="shared" si="199"/>
        <v>HebronNH</v>
      </c>
      <c r="B12747" s="269">
        <v>3241</v>
      </c>
      <c r="C12747" s="270" t="s">
        <v>3510</v>
      </c>
      <c r="D12747" s="270" t="s">
        <v>1813</v>
      </c>
      <c r="E12747" s="277" t="s">
        <v>1818</v>
      </c>
      <c r="F12747" s="279" t="s">
        <v>881</v>
      </c>
    </row>
    <row r="12748" spans="1:6" x14ac:dyDescent="0.3">
      <c r="A12748" s="264" t="str">
        <f t="shared" si="199"/>
        <v>SalisburyNH</v>
      </c>
      <c r="B12748" s="269">
        <v>3268</v>
      </c>
      <c r="C12748" s="270" t="s">
        <v>1097</v>
      </c>
      <c r="D12748" s="270" t="s">
        <v>1813</v>
      </c>
      <c r="E12748" s="277" t="s">
        <v>1820</v>
      </c>
      <c r="F12748" s="279" t="s">
        <v>881</v>
      </c>
    </row>
    <row r="12749" spans="1:6" x14ac:dyDescent="0.3">
      <c r="A12749" s="264" t="str">
        <f t="shared" si="199"/>
        <v>HarrisvilleNH</v>
      </c>
      <c r="B12749" s="269">
        <v>3450</v>
      </c>
      <c r="C12749" s="270" t="s">
        <v>7543</v>
      </c>
      <c r="D12749" s="270" t="s">
        <v>1813</v>
      </c>
      <c r="E12749" s="277" t="s">
        <v>1822</v>
      </c>
      <c r="F12749" s="279" t="s">
        <v>881</v>
      </c>
    </row>
    <row r="12750" spans="1:6" x14ac:dyDescent="0.3">
      <c r="A12750" s="264" t="str">
        <f t="shared" si="199"/>
        <v>StratfordNH</v>
      </c>
      <c r="B12750" s="269">
        <v>3590</v>
      </c>
      <c r="C12750" s="270" t="s">
        <v>3138</v>
      </c>
      <c r="D12750" s="270" t="s">
        <v>1813</v>
      </c>
      <c r="E12750" s="277" t="s">
        <v>1815</v>
      </c>
      <c r="F12750" s="279" t="s">
        <v>881</v>
      </c>
    </row>
    <row r="12751" spans="1:6" x14ac:dyDescent="0.3">
      <c r="A12751" s="264" t="str">
        <f t="shared" si="199"/>
        <v>HillNH</v>
      </c>
      <c r="B12751" s="269">
        <v>3243</v>
      </c>
      <c r="C12751" s="270" t="s">
        <v>8111</v>
      </c>
      <c r="D12751" s="270" t="s">
        <v>1813</v>
      </c>
      <c r="E12751" s="277" t="s">
        <v>1820</v>
      </c>
      <c r="F12751" s="279" t="s">
        <v>881</v>
      </c>
    </row>
    <row r="12752" spans="1:6" x14ac:dyDescent="0.3">
      <c r="A12752" s="264" t="str">
        <f t="shared" si="199"/>
        <v>LempsterNH</v>
      </c>
      <c r="B12752" s="269">
        <v>3605</v>
      </c>
      <c r="C12752" s="270" t="s">
        <v>8112</v>
      </c>
      <c r="D12752" s="270" t="s">
        <v>1813</v>
      </c>
      <c r="E12752" s="277" t="s">
        <v>1818</v>
      </c>
      <c r="F12752" s="279" t="s">
        <v>881</v>
      </c>
    </row>
    <row r="12753" spans="1:6" x14ac:dyDescent="0.3">
      <c r="A12753" s="264" t="str">
        <f t="shared" si="199"/>
        <v>BathNH</v>
      </c>
      <c r="B12753" s="269">
        <v>3740</v>
      </c>
      <c r="C12753" s="270" t="s">
        <v>6504</v>
      </c>
      <c r="D12753" s="270" t="s">
        <v>1813</v>
      </c>
      <c r="E12753" s="277" t="s">
        <v>1818</v>
      </c>
      <c r="F12753" s="279" t="s">
        <v>881</v>
      </c>
    </row>
    <row r="12754" spans="1:6" x14ac:dyDescent="0.3">
      <c r="A12754" s="264" t="str">
        <f t="shared" si="199"/>
        <v>BarnsteadNH</v>
      </c>
      <c r="B12754" s="269">
        <v>3218</v>
      </c>
      <c r="C12754" s="270" t="s">
        <v>8079</v>
      </c>
      <c r="D12754" s="270" t="s">
        <v>1813</v>
      </c>
      <c r="E12754" s="277" t="s">
        <v>1824</v>
      </c>
      <c r="F12754" s="279" t="s">
        <v>881</v>
      </c>
    </row>
    <row r="12755" spans="1:6" x14ac:dyDescent="0.3">
      <c r="A12755" s="264" t="str">
        <f t="shared" si="199"/>
        <v>HanoverNH</v>
      </c>
      <c r="B12755" s="269">
        <v>3750</v>
      </c>
      <c r="C12755" s="270" t="s">
        <v>5340</v>
      </c>
      <c r="D12755" s="270" t="s">
        <v>1813</v>
      </c>
      <c r="E12755" s="277" t="s">
        <v>1818</v>
      </c>
      <c r="F12755" s="279" t="s">
        <v>881</v>
      </c>
    </row>
    <row r="12756" spans="1:6" x14ac:dyDescent="0.3">
      <c r="A12756" s="264" t="str">
        <f t="shared" si="199"/>
        <v>WentworthNH</v>
      </c>
      <c r="B12756" s="269">
        <v>3282</v>
      </c>
      <c r="C12756" s="270" t="s">
        <v>7367</v>
      </c>
      <c r="D12756" s="270" t="s">
        <v>1813</v>
      </c>
      <c r="E12756" s="277" t="s">
        <v>1818</v>
      </c>
      <c r="F12756" s="279" t="s">
        <v>881</v>
      </c>
    </row>
    <row r="12757" spans="1:6" x14ac:dyDescent="0.3">
      <c r="A12757" s="264" t="str">
        <f t="shared" si="199"/>
        <v>SpringfieldNH</v>
      </c>
      <c r="B12757" s="269">
        <v>3284</v>
      </c>
      <c r="C12757" s="270" t="s">
        <v>1337</v>
      </c>
      <c r="D12757" s="270" t="s">
        <v>1813</v>
      </c>
      <c r="E12757" s="277" t="s">
        <v>1818</v>
      </c>
      <c r="F12757" s="279" t="s">
        <v>881</v>
      </c>
    </row>
    <row r="12758" spans="1:6" x14ac:dyDescent="0.3">
      <c r="A12758" s="264" t="str">
        <f t="shared" si="199"/>
        <v>GoshenNH</v>
      </c>
      <c r="B12758" s="269">
        <v>3752</v>
      </c>
      <c r="C12758" s="270" t="s">
        <v>1508</v>
      </c>
      <c r="D12758" s="270" t="s">
        <v>1813</v>
      </c>
      <c r="E12758" s="277" t="s">
        <v>1818</v>
      </c>
      <c r="F12758" s="279" t="s">
        <v>881</v>
      </c>
    </row>
    <row r="12759" spans="1:6" x14ac:dyDescent="0.3">
      <c r="A12759" s="264" t="str">
        <f t="shared" si="199"/>
        <v>CarrollNH</v>
      </c>
      <c r="B12759" s="269">
        <v>3595</v>
      </c>
      <c r="C12759" s="270" t="s">
        <v>1223</v>
      </c>
      <c r="D12759" s="270" t="s">
        <v>1813</v>
      </c>
      <c r="E12759" s="277" t="s">
        <v>1815</v>
      </c>
      <c r="F12759" s="279" t="s">
        <v>881</v>
      </c>
    </row>
    <row r="12760" spans="1:6" x14ac:dyDescent="0.3">
      <c r="A12760" s="264" t="str">
        <f t="shared" si="199"/>
        <v>MarlowNH</v>
      </c>
      <c r="B12760" s="269">
        <v>3456</v>
      </c>
      <c r="C12760" s="270" t="s">
        <v>8113</v>
      </c>
      <c r="D12760" s="270" t="s">
        <v>1813</v>
      </c>
      <c r="E12760" s="277" t="s">
        <v>1822</v>
      </c>
      <c r="F12760" s="279" t="s">
        <v>881</v>
      </c>
    </row>
    <row r="12761" spans="1:6" x14ac:dyDescent="0.3">
      <c r="A12761" s="264" t="str">
        <f t="shared" si="199"/>
        <v>NelsonNH</v>
      </c>
      <c r="B12761" s="269">
        <v>3457</v>
      </c>
      <c r="C12761" s="270" t="s">
        <v>3258</v>
      </c>
      <c r="D12761" s="270" t="s">
        <v>1813</v>
      </c>
      <c r="E12761" s="277" t="s">
        <v>1822</v>
      </c>
      <c r="F12761" s="279" t="s">
        <v>881</v>
      </c>
    </row>
    <row r="12762" spans="1:6" x14ac:dyDescent="0.3">
      <c r="A12762" s="264" t="str">
        <f t="shared" si="199"/>
        <v>PiermontNH</v>
      </c>
      <c r="B12762" s="269">
        <v>3779</v>
      </c>
      <c r="C12762" s="270" t="s">
        <v>8114</v>
      </c>
      <c r="D12762" s="270" t="s">
        <v>1813</v>
      </c>
      <c r="E12762" s="277" t="s">
        <v>1818</v>
      </c>
      <c r="F12762" s="279" t="s">
        <v>881</v>
      </c>
    </row>
    <row r="12763" spans="1:6" x14ac:dyDescent="0.3">
      <c r="A12763" s="264" t="str">
        <f t="shared" si="199"/>
        <v>MonroeNH</v>
      </c>
      <c r="B12763" s="269">
        <v>3771</v>
      </c>
      <c r="C12763" s="270" t="s">
        <v>1514</v>
      </c>
      <c r="D12763" s="270" t="s">
        <v>1813</v>
      </c>
      <c r="E12763" s="277" t="s">
        <v>1818</v>
      </c>
      <c r="F12763" s="279" t="s">
        <v>881</v>
      </c>
    </row>
    <row r="12764" spans="1:6" x14ac:dyDescent="0.3">
      <c r="A12764" s="264" t="str">
        <f t="shared" si="199"/>
        <v>GilsumNH</v>
      </c>
      <c r="B12764" s="269">
        <v>3448</v>
      </c>
      <c r="C12764" s="270" t="s">
        <v>8115</v>
      </c>
      <c r="D12764" s="270" t="s">
        <v>1813</v>
      </c>
      <c r="E12764" s="277" t="s">
        <v>1822</v>
      </c>
      <c r="F12764" s="279" t="s">
        <v>881</v>
      </c>
    </row>
    <row r="12765" spans="1:6" x14ac:dyDescent="0.3">
      <c r="A12765" s="264" t="str">
        <f t="shared" si="199"/>
        <v>WarrenNH</v>
      </c>
      <c r="B12765" s="269">
        <v>3279</v>
      </c>
      <c r="C12765" s="270" t="s">
        <v>2146</v>
      </c>
      <c r="D12765" s="270" t="s">
        <v>1813</v>
      </c>
      <c r="E12765" s="277" t="s">
        <v>1818</v>
      </c>
      <c r="F12765" s="279" t="s">
        <v>881</v>
      </c>
    </row>
    <row r="12766" spans="1:6" x14ac:dyDescent="0.3">
      <c r="A12766" s="264" t="str">
        <f t="shared" si="199"/>
        <v>WalpoleNH</v>
      </c>
      <c r="B12766" s="269">
        <v>3609</v>
      </c>
      <c r="C12766" s="270" t="s">
        <v>6094</v>
      </c>
      <c r="D12766" s="270" t="s">
        <v>1813</v>
      </c>
      <c r="E12766" s="277" t="s">
        <v>1822</v>
      </c>
      <c r="F12766" s="279" t="s">
        <v>881</v>
      </c>
    </row>
    <row r="12767" spans="1:6" x14ac:dyDescent="0.3">
      <c r="A12767" s="264" t="str">
        <f t="shared" si="199"/>
        <v>SullivanNH</v>
      </c>
      <c r="B12767" s="269">
        <v>3445</v>
      </c>
      <c r="C12767" s="270" t="s">
        <v>5316</v>
      </c>
      <c r="D12767" s="270" t="s">
        <v>1813</v>
      </c>
      <c r="E12767" s="277" t="s">
        <v>1822</v>
      </c>
      <c r="F12767" s="279" t="s">
        <v>881</v>
      </c>
    </row>
    <row r="12768" spans="1:6" x14ac:dyDescent="0.3">
      <c r="A12768" s="264" t="str">
        <f t="shared" si="199"/>
        <v>ChesterfieldNH</v>
      </c>
      <c r="B12768" s="269">
        <v>3443</v>
      </c>
      <c r="C12768" s="270" t="s">
        <v>5183</v>
      </c>
      <c r="D12768" s="270" t="s">
        <v>1813</v>
      </c>
      <c r="E12768" s="277" t="s">
        <v>1822</v>
      </c>
      <c r="F12768" s="279" t="s">
        <v>881</v>
      </c>
    </row>
    <row r="12769" spans="1:6" x14ac:dyDescent="0.3">
      <c r="A12769" s="264" t="str">
        <f t="shared" si="199"/>
        <v>RyeNH</v>
      </c>
      <c r="B12769" s="269">
        <v>3871</v>
      </c>
      <c r="C12769" s="270" t="s">
        <v>3354</v>
      </c>
      <c r="D12769" s="270" t="s">
        <v>1813</v>
      </c>
      <c r="E12769" s="277" t="s">
        <v>1532</v>
      </c>
      <c r="F12769" s="279" t="s">
        <v>881</v>
      </c>
    </row>
    <row r="12770" spans="1:6" x14ac:dyDescent="0.3">
      <c r="A12770" s="264" t="str">
        <f t="shared" si="199"/>
        <v>SuttonNH</v>
      </c>
      <c r="B12770" s="269">
        <v>3260</v>
      </c>
      <c r="C12770" s="270" t="s">
        <v>942</v>
      </c>
      <c r="D12770" s="270" t="s">
        <v>1813</v>
      </c>
      <c r="E12770" s="277" t="s">
        <v>1820</v>
      </c>
      <c r="F12770" s="279" t="s">
        <v>881</v>
      </c>
    </row>
    <row r="12771" spans="1:6" x14ac:dyDescent="0.3">
      <c r="A12771" s="264" t="str">
        <f t="shared" si="199"/>
        <v>Waterville ValleyNH</v>
      </c>
      <c r="B12771" s="269">
        <v>3215</v>
      </c>
      <c r="C12771" s="270" t="s">
        <v>8116</v>
      </c>
      <c r="D12771" s="270" t="s">
        <v>1813</v>
      </c>
      <c r="E12771" s="277" t="s">
        <v>1818</v>
      </c>
      <c r="F12771" s="279" t="s">
        <v>881</v>
      </c>
    </row>
    <row r="12772" spans="1:6" x14ac:dyDescent="0.3">
      <c r="A12772" s="264" t="str">
        <f t="shared" si="199"/>
        <v>PlainfieldNH</v>
      </c>
      <c r="B12772" s="269">
        <v>3770</v>
      </c>
      <c r="C12772" s="270" t="s">
        <v>3495</v>
      </c>
      <c r="D12772" s="270" t="s">
        <v>1813</v>
      </c>
      <c r="E12772" s="277" t="s">
        <v>1818</v>
      </c>
      <c r="F12772" s="279" t="s">
        <v>881</v>
      </c>
    </row>
    <row r="12773" spans="1:6" x14ac:dyDescent="0.3">
      <c r="A12773" s="264" t="str">
        <f t="shared" si="199"/>
        <v>MiltonNH</v>
      </c>
      <c r="B12773" s="269">
        <v>3852</v>
      </c>
      <c r="C12773" s="270" t="s">
        <v>3557</v>
      </c>
      <c r="D12773" s="270" t="s">
        <v>1813</v>
      </c>
      <c r="E12773" s="277" t="s">
        <v>1532</v>
      </c>
      <c r="F12773" s="279" t="s">
        <v>881</v>
      </c>
    </row>
    <row r="12774" spans="1:6" x14ac:dyDescent="0.3">
      <c r="A12774" s="264" t="str">
        <f t="shared" si="199"/>
        <v>ErrolNH</v>
      </c>
      <c r="B12774" s="269">
        <v>3579</v>
      </c>
      <c r="C12774" s="270" t="s">
        <v>8117</v>
      </c>
      <c r="D12774" s="270" t="s">
        <v>1813</v>
      </c>
      <c r="E12774" s="277" t="s">
        <v>1815</v>
      </c>
      <c r="F12774" s="279" t="s">
        <v>881</v>
      </c>
    </row>
    <row r="12775" spans="1:6" x14ac:dyDescent="0.3">
      <c r="A12775" s="264" t="str">
        <f t="shared" si="199"/>
        <v>Sugar HillNH</v>
      </c>
      <c r="B12775" s="269">
        <v>3586</v>
      </c>
      <c r="C12775" s="270" t="s">
        <v>3971</v>
      </c>
      <c r="D12775" s="270" t="s">
        <v>1813</v>
      </c>
      <c r="E12775" s="277" t="s">
        <v>1818</v>
      </c>
      <c r="F12775" s="279" t="s">
        <v>881</v>
      </c>
    </row>
    <row r="12776" spans="1:6" x14ac:dyDescent="0.3">
      <c r="A12776" s="264" t="str">
        <f t="shared" si="199"/>
        <v>RandolphNH</v>
      </c>
      <c r="B12776" s="269">
        <v>3593</v>
      </c>
      <c r="C12776" s="270" t="s">
        <v>1602</v>
      </c>
      <c r="D12776" s="270" t="s">
        <v>1813</v>
      </c>
      <c r="E12776" s="277" t="s">
        <v>1815</v>
      </c>
      <c r="F12776" s="279" t="s">
        <v>881</v>
      </c>
    </row>
    <row r="12777" spans="1:6" x14ac:dyDescent="0.3">
      <c r="A12777" s="264" t="str">
        <f t="shared" si="199"/>
        <v>HaverhillNH</v>
      </c>
      <c r="B12777" s="269">
        <v>3765</v>
      </c>
      <c r="C12777" s="270" t="s">
        <v>4507</v>
      </c>
      <c r="D12777" s="270" t="s">
        <v>1813</v>
      </c>
      <c r="E12777" s="277" t="s">
        <v>1818</v>
      </c>
      <c r="F12777" s="279" t="s">
        <v>881</v>
      </c>
    </row>
    <row r="12778" spans="1:6" x14ac:dyDescent="0.3">
      <c r="A12778" s="264" t="str">
        <f t="shared" si="199"/>
        <v>AcworthNH</v>
      </c>
      <c r="B12778" s="269">
        <v>3601</v>
      </c>
      <c r="C12778" s="270" t="s">
        <v>3962</v>
      </c>
      <c r="D12778" s="270" t="s">
        <v>1813</v>
      </c>
      <c r="E12778" s="277" t="s">
        <v>1818</v>
      </c>
      <c r="F12778" s="279" t="s">
        <v>881</v>
      </c>
    </row>
    <row r="12779" spans="1:6" x14ac:dyDescent="0.3">
      <c r="A12779" s="264" t="str">
        <f t="shared" si="199"/>
        <v>HaverhillNH</v>
      </c>
      <c r="B12779" s="269">
        <v>3780</v>
      </c>
      <c r="C12779" s="270" t="s">
        <v>4507</v>
      </c>
      <c r="D12779" s="270" t="s">
        <v>1813</v>
      </c>
      <c r="E12779" s="277" t="s">
        <v>1818</v>
      </c>
      <c r="F12779" s="279" t="s">
        <v>881</v>
      </c>
    </row>
    <row r="12780" spans="1:6" x14ac:dyDescent="0.3">
      <c r="A12780" s="264" t="str">
        <f t="shared" si="199"/>
        <v>WinchesterNH</v>
      </c>
      <c r="B12780" s="269">
        <v>3441</v>
      </c>
      <c r="C12780" s="270" t="s">
        <v>2304</v>
      </c>
      <c r="D12780" s="270" t="s">
        <v>1813</v>
      </c>
      <c r="E12780" s="277" t="s">
        <v>1822</v>
      </c>
      <c r="F12780" s="279" t="s">
        <v>881</v>
      </c>
    </row>
    <row r="12781" spans="1:6" x14ac:dyDescent="0.3">
      <c r="A12781" s="264" t="str">
        <f t="shared" si="199"/>
        <v>New LondonNH</v>
      </c>
      <c r="B12781" s="269">
        <v>3233</v>
      </c>
      <c r="C12781" s="270" t="s">
        <v>3447</v>
      </c>
      <c r="D12781" s="270" t="s">
        <v>1813</v>
      </c>
      <c r="E12781" s="277" t="s">
        <v>1820</v>
      </c>
      <c r="F12781" s="279" t="s">
        <v>881</v>
      </c>
    </row>
    <row r="12782" spans="1:6" x14ac:dyDescent="0.3">
      <c r="A12782" s="264" t="str">
        <f t="shared" si="199"/>
        <v>SuttonNH</v>
      </c>
      <c r="B12782" s="269">
        <v>3273</v>
      </c>
      <c r="C12782" s="270" t="s">
        <v>942</v>
      </c>
      <c r="D12782" s="270" t="s">
        <v>1813</v>
      </c>
      <c r="E12782" s="277" t="s">
        <v>1820</v>
      </c>
      <c r="F12782" s="279" t="s">
        <v>881</v>
      </c>
    </row>
    <row r="12783" spans="1:6" x14ac:dyDescent="0.3">
      <c r="A12783" s="264" t="str">
        <f t="shared" si="199"/>
        <v>AcworthNH</v>
      </c>
      <c r="B12783" s="269">
        <v>3607</v>
      </c>
      <c r="C12783" s="270" t="s">
        <v>3962</v>
      </c>
      <c r="D12783" s="270" t="s">
        <v>1813</v>
      </c>
      <c r="E12783" s="277" t="s">
        <v>1818</v>
      </c>
      <c r="F12783" s="279" t="s">
        <v>881</v>
      </c>
    </row>
    <row r="12784" spans="1:6" x14ac:dyDescent="0.3">
      <c r="A12784" s="264" t="str">
        <f t="shared" si="199"/>
        <v>NottinghamNH</v>
      </c>
      <c r="B12784" s="269">
        <v>3291</v>
      </c>
      <c r="C12784" s="270" t="s">
        <v>6259</v>
      </c>
      <c r="D12784" s="270" t="s">
        <v>1813</v>
      </c>
      <c r="E12784" s="277" t="s">
        <v>1532</v>
      </c>
      <c r="F12784" s="279" t="s">
        <v>881</v>
      </c>
    </row>
    <row r="12785" spans="1:6" x14ac:dyDescent="0.3">
      <c r="A12785" s="264" t="str">
        <f t="shared" si="199"/>
        <v>WoodstockNH</v>
      </c>
      <c r="B12785" s="269">
        <v>3293</v>
      </c>
      <c r="C12785" s="270" t="s">
        <v>1472</v>
      </c>
      <c r="D12785" s="270" t="s">
        <v>1813</v>
      </c>
      <c r="E12785" s="277" t="s">
        <v>1818</v>
      </c>
      <c r="F12785" s="279" t="s">
        <v>881</v>
      </c>
    </row>
    <row r="12786" spans="1:6" x14ac:dyDescent="0.3">
      <c r="A12786" s="264" t="str">
        <f t="shared" si="199"/>
        <v>HobokenNJ</v>
      </c>
      <c r="B12786" s="269">
        <v>7030</v>
      </c>
      <c r="C12786" s="270" t="s">
        <v>4150</v>
      </c>
      <c r="D12786" s="270" t="s">
        <v>1827</v>
      </c>
      <c r="E12786" s="277" t="s">
        <v>1833</v>
      </c>
      <c r="F12786" s="279" t="s">
        <v>881</v>
      </c>
    </row>
    <row r="12787" spans="1:6" x14ac:dyDescent="0.3">
      <c r="A12787" s="264" t="str">
        <f t="shared" si="199"/>
        <v>Lakewood TownshipNJ</v>
      </c>
      <c r="B12787" s="269">
        <v>8701</v>
      </c>
      <c r="C12787" s="270" t="s">
        <v>8118</v>
      </c>
      <c r="D12787" s="270" t="s">
        <v>1827</v>
      </c>
      <c r="E12787" s="277" t="s">
        <v>1833</v>
      </c>
      <c r="F12787" s="279" t="s">
        <v>881</v>
      </c>
    </row>
    <row r="12788" spans="1:6" x14ac:dyDescent="0.3">
      <c r="A12788" s="264" t="str">
        <f t="shared" si="199"/>
        <v>Jersey CityNJ</v>
      </c>
      <c r="B12788" s="269">
        <v>7302</v>
      </c>
      <c r="C12788" s="270" t="s">
        <v>8119</v>
      </c>
      <c r="D12788" s="270" t="s">
        <v>1827</v>
      </c>
      <c r="E12788" s="277" t="s">
        <v>1833</v>
      </c>
      <c r="F12788" s="279" t="s">
        <v>881</v>
      </c>
    </row>
    <row r="12789" spans="1:6" x14ac:dyDescent="0.3">
      <c r="A12789" s="264" t="str">
        <f t="shared" si="199"/>
        <v>Toms RiverNJ</v>
      </c>
      <c r="B12789" s="269">
        <v>8753</v>
      </c>
      <c r="C12789" s="270" t="s">
        <v>8120</v>
      </c>
      <c r="D12789" s="270" t="s">
        <v>1827</v>
      </c>
      <c r="E12789" s="277" t="s">
        <v>1833</v>
      </c>
      <c r="F12789" s="279" t="s">
        <v>881</v>
      </c>
    </row>
    <row r="12790" spans="1:6" x14ac:dyDescent="0.3">
      <c r="A12790" s="264" t="str">
        <f t="shared" si="199"/>
        <v>BayonneNJ</v>
      </c>
      <c r="B12790" s="269">
        <v>7002</v>
      </c>
      <c r="C12790" s="270" t="s">
        <v>8121</v>
      </c>
      <c r="D12790" s="270" t="s">
        <v>1827</v>
      </c>
      <c r="E12790" s="277" t="s">
        <v>1833</v>
      </c>
      <c r="F12790" s="279" t="s">
        <v>881</v>
      </c>
    </row>
    <row r="12791" spans="1:6" x14ac:dyDescent="0.3">
      <c r="A12791" s="264" t="str">
        <f t="shared" si="199"/>
        <v>West New YorkNJ</v>
      </c>
      <c r="B12791" s="269">
        <v>7093</v>
      </c>
      <c r="C12791" s="270" t="s">
        <v>8122</v>
      </c>
      <c r="D12791" s="270" t="s">
        <v>1827</v>
      </c>
      <c r="E12791" s="277" t="s">
        <v>1833</v>
      </c>
      <c r="F12791" s="279" t="s">
        <v>881</v>
      </c>
    </row>
    <row r="12792" spans="1:6" x14ac:dyDescent="0.3">
      <c r="A12792" s="264" t="str">
        <f t="shared" si="199"/>
        <v>Monroe TownshipNJ</v>
      </c>
      <c r="B12792" s="269">
        <v>8831</v>
      </c>
      <c r="C12792" s="270" t="s">
        <v>8123</v>
      </c>
      <c r="D12792" s="270" t="s">
        <v>1827</v>
      </c>
      <c r="E12792" s="277" t="s">
        <v>1833</v>
      </c>
      <c r="F12792" s="279" t="s">
        <v>881</v>
      </c>
    </row>
    <row r="12793" spans="1:6" x14ac:dyDescent="0.3">
      <c r="A12793" s="264" t="str">
        <f t="shared" si="199"/>
        <v>Union CityNJ</v>
      </c>
      <c r="B12793" s="269">
        <v>7087</v>
      </c>
      <c r="C12793" s="270" t="s">
        <v>1490</v>
      </c>
      <c r="D12793" s="270" t="s">
        <v>1827</v>
      </c>
      <c r="E12793" s="277" t="s">
        <v>1833</v>
      </c>
      <c r="F12793" s="279" t="s">
        <v>881</v>
      </c>
    </row>
    <row r="12794" spans="1:6" x14ac:dyDescent="0.3">
      <c r="A12794" s="264" t="str">
        <f t="shared" si="199"/>
        <v>Manchester TownshipNJ</v>
      </c>
      <c r="B12794" s="269">
        <v>8759</v>
      </c>
      <c r="C12794" s="270" t="s">
        <v>8124</v>
      </c>
      <c r="D12794" s="270" t="s">
        <v>1827</v>
      </c>
      <c r="E12794" s="277" t="s">
        <v>1833</v>
      </c>
      <c r="F12794" s="279" t="s">
        <v>881</v>
      </c>
    </row>
    <row r="12795" spans="1:6" x14ac:dyDescent="0.3">
      <c r="A12795" s="264" t="str">
        <f t="shared" si="199"/>
        <v>Jersey CityNJ</v>
      </c>
      <c r="B12795" s="269">
        <v>7305</v>
      </c>
      <c r="C12795" s="270" t="s">
        <v>8119</v>
      </c>
      <c r="D12795" s="270" t="s">
        <v>1827</v>
      </c>
      <c r="E12795" s="277" t="s">
        <v>1833</v>
      </c>
      <c r="F12795" s="279" t="s">
        <v>881</v>
      </c>
    </row>
    <row r="12796" spans="1:6" x14ac:dyDescent="0.3">
      <c r="A12796" s="264" t="str">
        <f t="shared" si="199"/>
        <v>North Bergen TownshipNJ</v>
      </c>
      <c r="B12796" s="269">
        <v>7047</v>
      </c>
      <c r="C12796" s="270" t="s">
        <v>8125</v>
      </c>
      <c r="D12796" s="270" t="s">
        <v>1827</v>
      </c>
      <c r="E12796" s="277" t="s">
        <v>1833</v>
      </c>
      <c r="F12796" s="279" t="s">
        <v>881</v>
      </c>
    </row>
    <row r="12797" spans="1:6" x14ac:dyDescent="0.3">
      <c r="A12797" s="264" t="str">
        <f t="shared" si="199"/>
        <v>Franklin TownshipNJ</v>
      </c>
      <c r="B12797" s="269">
        <v>8873</v>
      </c>
      <c r="C12797" s="270" t="s">
        <v>8126</v>
      </c>
      <c r="D12797" s="270" t="s">
        <v>1827</v>
      </c>
      <c r="E12797" s="277" t="s">
        <v>1833</v>
      </c>
      <c r="F12797" s="279" t="s">
        <v>881</v>
      </c>
    </row>
    <row r="12798" spans="1:6" x14ac:dyDescent="0.3">
      <c r="A12798" s="264" t="str">
        <f t="shared" si="199"/>
        <v>Jackson TownshipNJ</v>
      </c>
      <c r="B12798" s="269">
        <v>8527</v>
      </c>
      <c r="C12798" s="270" t="s">
        <v>8127</v>
      </c>
      <c r="D12798" s="270" t="s">
        <v>1827</v>
      </c>
      <c r="E12798" s="277" t="s">
        <v>1833</v>
      </c>
      <c r="F12798" s="279" t="s">
        <v>881</v>
      </c>
    </row>
    <row r="12799" spans="1:6" x14ac:dyDescent="0.3">
      <c r="A12799" s="264" t="str">
        <f t="shared" si="199"/>
        <v>Jersey CityNJ</v>
      </c>
      <c r="B12799" s="269">
        <v>7306</v>
      </c>
      <c r="C12799" s="270" t="s">
        <v>8119</v>
      </c>
      <c r="D12799" s="270" t="s">
        <v>1827</v>
      </c>
      <c r="E12799" s="277" t="s">
        <v>1833</v>
      </c>
      <c r="F12799" s="279" t="s">
        <v>881</v>
      </c>
    </row>
    <row r="12800" spans="1:6" x14ac:dyDescent="0.3">
      <c r="A12800" s="264" t="str">
        <f t="shared" si="199"/>
        <v>FreeholdNJ</v>
      </c>
      <c r="B12800" s="269">
        <v>7728</v>
      </c>
      <c r="C12800" s="270" t="s">
        <v>8128</v>
      </c>
      <c r="D12800" s="270" t="s">
        <v>1827</v>
      </c>
      <c r="E12800" s="277" t="s">
        <v>1833</v>
      </c>
      <c r="F12800" s="279" t="s">
        <v>881</v>
      </c>
    </row>
    <row r="12801" spans="1:6" x14ac:dyDescent="0.3">
      <c r="A12801" s="264" t="str">
        <f t="shared" si="199"/>
        <v>PassaicNJ</v>
      </c>
      <c r="B12801" s="269">
        <v>7055</v>
      </c>
      <c r="C12801" s="270" t="s">
        <v>8129</v>
      </c>
      <c r="D12801" s="270" t="s">
        <v>1827</v>
      </c>
      <c r="E12801" s="277" t="s">
        <v>1833</v>
      </c>
      <c r="F12801" s="279" t="s">
        <v>881</v>
      </c>
    </row>
    <row r="12802" spans="1:6" x14ac:dyDescent="0.3">
      <c r="A12802" s="264" t="str">
        <f t="shared" si="199"/>
        <v>IrvingtonNJ</v>
      </c>
      <c r="B12802" s="269">
        <v>7111</v>
      </c>
      <c r="C12802" s="270" t="s">
        <v>1194</v>
      </c>
      <c r="D12802" s="270" t="s">
        <v>1827</v>
      </c>
      <c r="E12802" s="277" t="s">
        <v>1833</v>
      </c>
      <c r="F12802" s="279" t="s">
        <v>881</v>
      </c>
    </row>
    <row r="12803" spans="1:6" x14ac:dyDescent="0.3">
      <c r="A12803" s="264" t="str">
        <f t="shared" si="199"/>
        <v>BloomfieldNJ</v>
      </c>
      <c r="B12803" s="269">
        <v>7003</v>
      </c>
      <c r="C12803" s="270" t="s">
        <v>3455</v>
      </c>
      <c r="D12803" s="270" t="s">
        <v>1827</v>
      </c>
      <c r="E12803" s="277" t="s">
        <v>1833</v>
      </c>
      <c r="F12803" s="279" t="s">
        <v>881</v>
      </c>
    </row>
    <row r="12804" spans="1:6" x14ac:dyDescent="0.3">
      <c r="A12804" s="264" t="str">
        <f t="shared" ref="A12804:A12867" si="200">CONCATENATE(C12804,D12804)</f>
        <v>ClementonNJ</v>
      </c>
      <c r="B12804" s="269">
        <v>8021</v>
      </c>
      <c r="C12804" s="270" t="s">
        <v>8130</v>
      </c>
      <c r="D12804" s="270" t="s">
        <v>1827</v>
      </c>
      <c r="E12804" s="277" t="s">
        <v>1095</v>
      </c>
      <c r="F12804" s="279" t="s">
        <v>881</v>
      </c>
    </row>
    <row r="12805" spans="1:6" x14ac:dyDescent="0.3">
      <c r="A12805" s="264" t="str">
        <f t="shared" si="200"/>
        <v>Fort LeeNJ</v>
      </c>
      <c r="B12805" s="269">
        <v>7024</v>
      </c>
      <c r="C12805" s="270" t="s">
        <v>8131</v>
      </c>
      <c r="D12805" s="270" t="s">
        <v>1827</v>
      </c>
      <c r="E12805" s="277" t="s">
        <v>1833</v>
      </c>
      <c r="F12805" s="279" t="s">
        <v>881</v>
      </c>
    </row>
    <row r="12806" spans="1:6" x14ac:dyDescent="0.3">
      <c r="A12806" s="264" t="str">
        <f t="shared" si="200"/>
        <v>UnionNJ</v>
      </c>
      <c r="B12806" s="269">
        <v>7083</v>
      </c>
      <c r="C12806" s="270" t="s">
        <v>5008</v>
      </c>
      <c r="D12806" s="270" t="s">
        <v>1827</v>
      </c>
      <c r="E12806" s="277" t="s">
        <v>1833</v>
      </c>
      <c r="F12806" s="279" t="s">
        <v>881</v>
      </c>
    </row>
    <row r="12807" spans="1:6" x14ac:dyDescent="0.3">
      <c r="A12807" s="264" t="str">
        <f t="shared" si="200"/>
        <v>Mt Laurel TownshipNJ</v>
      </c>
      <c r="B12807" s="269">
        <v>8054</v>
      </c>
      <c r="C12807" s="270" t="s">
        <v>8132</v>
      </c>
      <c r="D12807" s="270" t="s">
        <v>1827</v>
      </c>
      <c r="E12807" s="277" t="s">
        <v>1095</v>
      </c>
      <c r="F12807" s="279" t="s">
        <v>881</v>
      </c>
    </row>
    <row r="12808" spans="1:6" x14ac:dyDescent="0.3">
      <c r="A12808" s="264" t="str">
        <f t="shared" si="200"/>
        <v>HackensackNJ</v>
      </c>
      <c r="B12808" s="269">
        <v>7601</v>
      </c>
      <c r="C12808" s="270" t="s">
        <v>6991</v>
      </c>
      <c r="D12808" s="270" t="s">
        <v>1827</v>
      </c>
      <c r="E12808" s="277" t="s">
        <v>1833</v>
      </c>
      <c r="F12808" s="279" t="s">
        <v>881</v>
      </c>
    </row>
    <row r="12809" spans="1:6" x14ac:dyDescent="0.3">
      <c r="A12809" s="264" t="str">
        <f t="shared" si="200"/>
        <v>WayneNJ</v>
      </c>
      <c r="B12809" s="269">
        <v>7470</v>
      </c>
      <c r="C12809" s="270" t="s">
        <v>4946</v>
      </c>
      <c r="D12809" s="270" t="s">
        <v>1827</v>
      </c>
      <c r="E12809" s="277" t="s">
        <v>1833</v>
      </c>
      <c r="F12809" s="279" t="s">
        <v>881</v>
      </c>
    </row>
    <row r="12810" spans="1:6" x14ac:dyDescent="0.3">
      <c r="A12810" s="264" t="str">
        <f t="shared" si="200"/>
        <v>Evesham TownshipNJ</v>
      </c>
      <c r="B12810" s="269">
        <v>8053</v>
      </c>
      <c r="C12810" s="270" t="s">
        <v>8133</v>
      </c>
      <c r="D12810" s="270" t="s">
        <v>1827</v>
      </c>
      <c r="E12810" s="277" t="s">
        <v>1095</v>
      </c>
      <c r="F12810" s="279" t="s">
        <v>881</v>
      </c>
    </row>
    <row r="12811" spans="1:6" x14ac:dyDescent="0.3">
      <c r="A12811" s="264" t="str">
        <f t="shared" si="200"/>
        <v>PrincetonNJ</v>
      </c>
      <c r="B12811" s="269">
        <v>8540</v>
      </c>
      <c r="C12811" s="270" t="s">
        <v>1675</v>
      </c>
      <c r="D12811" s="270" t="s">
        <v>1827</v>
      </c>
      <c r="E12811" s="277" t="s">
        <v>1838</v>
      </c>
      <c r="F12811" s="279" t="s">
        <v>881</v>
      </c>
    </row>
    <row r="12812" spans="1:6" x14ac:dyDescent="0.3">
      <c r="A12812" s="264" t="str">
        <f t="shared" si="200"/>
        <v>Atlantic CityNJ</v>
      </c>
      <c r="B12812" s="269">
        <v>8401</v>
      </c>
      <c r="C12812" s="270" t="s">
        <v>8134</v>
      </c>
      <c r="D12812" s="270" t="s">
        <v>1827</v>
      </c>
      <c r="E12812" s="277" t="s">
        <v>1831</v>
      </c>
      <c r="F12812" s="279" t="s">
        <v>881</v>
      </c>
    </row>
    <row r="12813" spans="1:6" x14ac:dyDescent="0.3">
      <c r="A12813" s="264" t="str">
        <f t="shared" si="200"/>
        <v>PiscatawayNJ</v>
      </c>
      <c r="B12813" s="269">
        <v>8854</v>
      </c>
      <c r="C12813" s="270" t="s">
        <v>8135</v>
      </c>
      <c r="D12813" s="270" t="s">
        <v>1827</v>
      </c>
      <c r="E12813" s="277" t="s">
        <v>1833</v>
      </c>
      <c r="F12813" s="279" t="s">
        <v>881</v>
      </c>
    </row>
    <row r="12814" spans="1:6" x14ac:dyDescent="0.3">
      <c r="A12814" s="264" t="str">
        <f t="shared" si="200"/>
        <v>SicklervilleNJ</v>
      </c>
      <c r="B12814" s="269">
        <v>8081</v>
      </c>
      <c r="C12814" s="270" t="s">
        <v>8136</v>
      </c>
      <c r="D12814" s="270" t="s">
        <v>1827</v>
      </c>
      <c r="E12814" s="277" t="s">
        <v>1095</v>
      </c>
      <c r="F12814" s="279" t="s">
        <v>881</v>
      </c>
    </row>
    <row r="12815" spans="1:6" x14ac:dyDescent="0.3">
      <c r="A12815" s="264" t="str">
        <f t="shared" si="200"/>
        <v>Berkeley TownshipNJ</v>
      </c>
      <c r="B12815" s="269">
        <v>8757</v>
      </c>
      <c r="C12815" s="270" t="s">
        <v>8137</v>
      </c>
      <c r="D12815" s="270" t="s">
        <v>1827</v>
      </c>
      <c r="E12815" s="277" t="s">
        <v>1833</v>
      </c>
      <c r="F12815" s="279" t="s">
        <v>881</v>
      </c>
    </row>
    <row r="12816" spans="1:6" x14ac:dyDescent="0.3">
      <c r="A12816" s="264" t="str">
        <f t="shared" si="200"/>
        <v>Ocean TownshipNJ</v>
      </c>
      <c r="B12816" s="269">
        <v>7712</v>
      </c>
      <c r="C12816" s="270" t="s">
        <v>8138</v>
      </c>
      <c r="D12816" s="270" t="s">
        <v>1827</v>
      </c>
      <c r="E12816" s="277" t="s">
        <v>1833</v>
      </c>
      <c r="F12816" s="279" t="s">
        <v>881</v>
      </c>
    </row>
    <row r="12817" spans="1:6" x14ac:dyDescent="0.3">
      <c r="A12817" s="264" t="str">
        <f t="shared" si="200"/>
        <v>West OrangeNJ</v>
      </c>
      <c r="B12817" s="269">
        <v>7052</v>
      </c>
      <c r="C12817" s="270" t="s">
        <v>8139</v>
      </c>
      <c r="D12817" s="270" t="s">
        <v>1827</v>
      </c>
      <c r="E12817" s="277" t="s">
        <v>1833</v>
      </c>
      <c r="F12817" s="279" t="s">
        <v>881</v>
      </c>
    </row>
    <row r="12818" spans="1:6" x14ac:dyDescent="0.3">
      <c r="A12818" s="264" t="str">
        <f t="shared" si="200"/>
        <v>NewarkNJ</v>
      </c>
      <c r="B12818" s="269">
        <v>7104</v>
      </c>
      <c r="C12818" s="270" t="s">
        <v>1912</v>
      </c>
      <c r="D12818" s="270" t="s">
        <v>1827</v>
      </c>
      <c r="E12818" s="277" t="s">
        <v>1833</v>
      </c>
      <c r="F12818" s="279" t="s">
        <v>881</v>
      </c>
    </row>
    <row r="12819" spans="1:6" x14ac:dyDescent="0.3">
      <c r="A12819" s="264" t="str">
        <f t="shared" si="200"/>
        <v>Morris TownshipNJ</v>
      </c>
      <c r="B12819" s="269">
        <v>7960</v>
      </c>
      <c r="C12819" s="270" t="s">
        <v>8140</v>
      </c>
      <c r="D12819" s="270" t="s">
        <v>1827</v>
      </c>
      <c r="E12819" s="277" t="s">
        <v>1833</v>
      </c>
      <c r="F12819" s="279" t="s">
        <v>881</v>
      </c>
    </row>
    <row r="12820" spans="1:6" x14ac:dyDescent="0.3">
      <c r="A12820" s="264" t="str">
        <f t="shared" si="200"/>
        <v>Brick TownshipNJ</v>
      </c>
      <c r="B12820" s="269">
        <v>8724</v>
      </c>
      <c r="C12820" s="270" t="s">
        <v>8141</v>
      </c>
      <c r="D12820" s="270" t="s">
        <v>1827</v>
      </c>
      <c r="E12820" s="277" t="s">
        <v>1833</v>
      </c>
      <c r="F12820" s="279" t="s">
        <v>881</v>
      </c>
    </row>
    <row r="12821" spans="1:6" x14ac:dyDescent="0.3">
      <c r="A12821" s="264" t="str">
        <f t="shared" si="200"/>
        <v>East BrunswickNJ</v>
      </c>
      <c r="B12821" s="269">
        <v>8816</v>
      </c>
      <c r="C12821" s="270" t="s">
        <v>8142</v>
      </c>
      <c r="D12821" s="270" t="s">
        <v>1827</v>
      </c>
      <c r="E12821" s="277" t="s">
        <v>1833</v>
      </c>
      <c r="F12821" s="279" t="s">
        <v>881</v>
      </c>
    </row>
    <row r="12822" spans="1:6" x14ac:dyDescent="0.3">
      <c r="A12822" s="264" t="str">
        <f t="shared" si="200"/>
        <v>Jersey CityNJ</v>
      </c>
      <c r="B12822" s="269">
        <v>7304</v>
      </c>
      <c r="C12822" s="270" t="s">
        <v>8119</v>
      </c>
      <c r="D12822" s="270" t="s">
        <v>1827</v>
      </c>
      <c r="E12822" s="277" t="s">
        <v>1833</v>
      </c>
      <c r="F12822" s="279" t="s">
        <v>881</v>
      </c>
    </row>
    <row r="12823" spans="1:6" x14ac:dyDescent="0.3">
      <c r="A12823" s="264" t="str">
        <f t="shared" si="200"/>
        <v>EdisonNJ</v>
      </c>
      <c r="B12823" s="269">
        <v>8817</v>
      </c>
      <c r="C12823" s="270" t="s">
        <v>8143</v>
      </c>
      <c r="D12823" s="270" t="s">
        <v>1827</v>
      </c>
      <c r="E12823" s="277" t="s">
        <v>1833</v>
      </c>
      <c r="F12823" s="279" t="s">
        <v>881</v>
      </c>
    </row>
    <row r="12824" spans="1:6" x14ac:dyDescent="0.3">
      <c r="A12824" s="264" t="str">
        <f t="shared" si="200"/>
        <v>Egg Harbor TownshipNJ</v>
      </c>
      <c r="B12824" s="269">
        <v>8234</v>
      </c>
      <c r="C12824" s="270" t="s">
        <v>8144</v>
      </c>
      <c r="D12824" s="270" t="s">
        <v>1827</v>
      </c>
      <c r="E12824" s="277" t="s">
        <v>1831</v>
      </c>
      <c r="F12824" s="279" t="s">
        <v>881</v>
      </c>
    </row>
    <row r="12825" spans="1:6" x14ac:dyDescent="0.3">
      <c r="A12825" s="264" t="str">
        <f t="shared" si="200"/>
        <v>Manalapan TownshipNJ</v>
      </c>
      <c r="B12825" s="269">
        <v>7726</v>
      </c>
      <c r="C12825" s="270" t="s">
        <v>8145</v>
      </c>
      <c r="D12825" s="270" t="s">
        <v>1827</v>
      </c>
      <c r="E12825" s="277" t="s">
        <v>1833</v>
      </c>
      <c r="F12825" s="279" t="s">
        <v>881</v>
      </c>
    </row>
    <row r="12826" spans="1:6" x14ac:dyDescent="0.3">
      <c r="A12826" s="264" t="str">
        <f t="shared" si="200"/>
        <v>LindenNJ</v>
      </c>
      <c r="B12826" s="269">
        <v>7036</v>
      </c>
      <c r="C12826" s="270" t="s">
        <v>2950</v>
      </c>
      <c r="D12826" s="270" t="s">
        <v>1827</v>
      </c>
      <c r="E12826" s="277" t="s">
        <v>1833</v>
      </c>
      <c r="F12826" s="279" t="s">
        <v>881</v>
      </c>
    </row>
    <row r="12827" spans="1:6" x14ac:dyDescent="0.3">
      <c r="A12827" s="264" t="str">
        <f t="shared" si="200"/>
        <v>Perth AmboyNJ</v>
      </c>
      <c r="B12827" s="269">
        <v>8861</v>
      </c>
      <c r="C12827" s="270" t="s">
        <v>8146</v>
      </c>
      <c r="D12827" s="270" t="s">
        <v>1827</v>
      </c>
      <c r="E12827" s="277" t="s">
        <v>1833</v>
      </c>
      <c r="F12827" s="279" t="s">
        <v>881</v>
      </c>
    </row>
    <row r="12828" spans="1:6" x14ac:dyDescent="0.3">
      <c r="A12828" s="264" t="str">
        <f t="shared" si="200"/>
        <v>Neptune TownshipNJ</v>
      </c>
      <c r="B12828" s="269">
        <v>7753</v>
      </c>
      <c r="C12828" s="270" t="s">
        <v>8147</v>
      </c>
      <c r="D12828" s="270" t="s">
        <v>1827</v>
      </c>
      <c r="E12828" s="277" t="s">
        <v>1833</v>
      </c>
      <c r="F12828" s="279" t="s">
        <v>881</v>
      </c>
    </row>
    <row r="12829" spans="1:6" x14ac:dyDescent="0.3">
      <c r="A12829" s="264" t="str">
        <f t="shared" si="200"/>
        <v>Monroe TownshipNJ</v>
      </c>
      <c r="B12829" s="269">
        <v>8094</v>
      </c>
      <c r="C12829" s="270" t="s">
        <v>8123</v>
      </c>
      <c r="D12829" s="270" t="s">
        <v>1827</v>
      </c>
      <c r="E12829" s="277" t="s">
        <v>1095</v>
      </c>
      <c r="F12829" s="279" t="s">
        <v>881</v>
      </c>
    </row>
    <row r="12830" spans="1:6" x14ac:dyDescent="0.3">
      <c r="A12830" s="264" t="str">
        <f t="shared" si="200"/>
        <v>Jersey CityNJ</v>
      </c>
      <c r="B12830" s="269">
        <v>7307</v>
      </c>
      <c r="C12830" s="270" t="s">
        <v>8119</v>
      </c>
      <c r="D12830" s="270" t="s">
        <v>1827</v>
      </c>
      <c r="E12830" s="277" t="s">
        <v>1833</v>
      </c>
      <c r="F12830" s="279" t="s">
        <v>881</v>
      </c>
    </row>
    <row r="12831" spans="1:6" x14ac:dyDescent="0.3">
      <c r="A12831" s="264" t="str">
        <f t="shared" si="200"/>
        <v>North Brunswick TownshipNJ</v>
      </c>
      <c r="B12831" s="269">
        <v>8902</v>
      </c>
      <c r="C12831" s="270" t="s">
        <v>8148</v>
      </c>
      <c r="D12831" s="270" t="s">
        <v>1827</v>
      </c>
      <c r="E12831" s="277" t="s">
        <v>1833</v>
      </c>
      <c r="F12831" s="279" t="s">
        <v>881</v>
      </c>
    </row>
    <row r="12832" spans="1:6" x14ac:dyDescent="0.3">
      <c r="A12832" s="264" t="str">
        <f t="shared" si="200"/>
        <v>NewarkNJ</v>
      </c>
      <c r="B12832" s="269">
        <v>7105</v>
      </c>
      <c r="C12832" s="270" t="s">
        <v>1912</v>
      </c>
      <c r="D12832" s="270" t="s">
        <v>1827</v>
      </c>
      <c r="E12832" s="277" t="s">
        <v>1833</v>
      </c>
      <c r="F12832" s="279" t="s">
        <v>881</v>
      </c>
    </row>
    <row r="12833" spans="1:6" x14ac:dyDescent="0.3">
      <c r="A12833" s="264" t="str">
        <f t="shared" si="200"/>
        <v>VinelandNJ</v>
      </c>
      <c r="B12833" s="269">
        <v>8360</v>
      </c>
      <c r="C12833" s="270" t="s">
        <v>8149</v>
      </c>
      <c r="D12833" s="270" t="s">
        <v>1827</v>
      </c>
      <c r="E12833" s="277" t="s">
        <v>1840</v>
      </c>
      <c r="F12833" s="279" t="s">
        <v>881</v>
      </c>
    </row>
    <row r="12834" spans="1:6" x14ac:dyDescent="0.3">
      <c r="A12834" s="264" t="str">
        <f t="shared" si="200"/>
        <v>BlackwoodNJ</v>
      </c>
      <c r="B12834" s="269">
        <v>8012</v>
      </c>
      <c r="C12834" s="270" t="s">
        <v>8150</v>
      </c>
      <c r="D12834" s="270" t="s">
        <v>1827</v>
      </c>
      <c r="E12834" s="277" t="s">
        <v>1095</v>
      </c>
      <c r="F12834" s="279" t="s">
        <v>881</v>
      </c>
    </row>
    <row r="12835" spans="1:6" x14ac:dyDescent="0.3">
      <c r="A12835" s="264" t="str">
        <f t="shared" si="200"/>
        <v>Old Bridge TownshipNJ</v>
      </c>
      <c r="B12835" s="269">
        <v>8857</v>
      </c>
      <c r="C12835" s="270" t="s">
        <v>8151</v>
      </c>
      <c r="D12835" s="270" t="s">
        <v>1827</v>
      </c>
      <c r="E12835" s="277" t="s">
        <v>1833</v>
      </c>
      <c r="F12835" s="279" t="s">
        <v>881</v>
      </c>
    </row>
    <row r="12836" spans="1:6" x14ac:dyDescent="0.3">
      <c r="A12836" s="264" t="str">
        <f t="shared" si="200"/>
        <v>New BrunswickNJ</v>
      </c>
      <c r="B12836" s="269">
        <v>8901</v>
      </c>
      <c r="C12836" s="270" t="s">
        <v>8152</v>
      </c>
      <c r="D12836" s="270" t="s">
        <v>1827</v>
      </c>
      <c r="E12836" s="277" t="s">
        <v>1833</v>
      </c>
      <c r="F12836" s="279" t="s">
        <v>881</v>
      </c>
    </row>
    <row r="12837" spans="1:6" x14ac:dyDescent="0.3">
      <c r="A12837" s="264" t="str">
        <f t="shared" si="200"/>
        <v>Hillsborough TownshipNJ</v>
      </c>
      <c r="B12837" s="269">
        <v>8844</v>
      </c>
      <c r="C12837" s="270" t="s">
        <v>8153</v>
      </c>
      <c r="D12837" s="270" t="s">
        <v>1827</v>
      </c>
      <c r="E12837" s="277" t="s">
        <v>1833</v>
      </c>
      <c r="F12837" s="279" t="s">
        <v>881</v>
      </c>
    </row>
    <row r="12838" spans="1:6" x14ac:dyDescent="0.3">
      <c r="A12838" s="264" t="str">
        <f t="shared" si="200"/>
        <v>Deptford TownshipNJ</v>
      </c>
      <c r="B12838" s="269">
        <v>8096</v>
      </c>
      <c r="C12838" s="270" t="s">
        <v>8154</v>
      </c>
      <c r="D12838" s="270" t="s">
        <v>1827</v>
      </c>
      <c r="E12838" s="277" t="s">
        <v>1095</v>
      </c>
      <c r="F12838" s="279" t="s">
        <v>881</v>
      </c>
    </row>
    <row r="12839" spans="1:6" x14ac:dyDescent="0.3">
      <c r="A12839" s="264" t="str">
        <f t="shared" si="200"/>
        <v>East OrangeNJ</v>
      </c>
      <c r="B12839" s="269">
        <v>7017</v>
      </c>
      <c r="C12839" s="270" t="s">
        <v>8155</v>
      </c>
      <c r="D12839" s="270" t="s">
        <v>1827</v>
      </c>
      <c r="E12839" s="277" t="s">
        <v>1833</v>
      </c>
      <c r="F12839" s="279" t="s">
        <v>881</v>
      </c>
    </row>
    <row r="12840" spans="1:6" x14ac:dyDescent="0.3">
      <c r="A12840" s="264" t="str">
        <f t="shared" si="200"/>
        <v>BridgetonNJ</v>
      </c>
      <c r="B12840" s="269">
        <v>8302</v>
      </c>
      <c r="C12840" s="270" t="s">
        <v>7231</v>
      </c>
      <c r="D12840" s="270" t="s">
        <v>1827</v>
      </c>
      <c r="E12840" s="277" t="s">
        <v>1840</v>
      </c>
      <c r="F12840" s="279" t="s">
        <v>881</v>
      </c>
    </row>
    <row r="12841" spans="1:6" x14ac:dyDescent="0.3">
      <c r="A12841" s="264" t="str">
        <f t="shared" si="200"/>
        <v>MillvilleNJ</v>
      </c>
      <c r="B12841" s="269">
        <v>8332</v>
      </c>
      <c r="C12841" s="270" t="s">
        <v>3125</v>
      </c>
      <c r="D12841" s="270" t="s">
        <v>1827</v>
      </c>
      <c r="E12841" s="277" t="s">
        <v>1840</v>
      </c>
      <c r="F12841" s="279" t="s">
        <v>881</v>
      </c>
    </row>
    <row r="12842" spans="1:6" x14ac:dyDescent="0.3">
      <c r="A12842" s="264" t="str">
        <f t="shared" si="200"/>
        <v>Bridgewater TownshipNJ</v>
      </c>
      <c r="B12842" s="269">
        <v>8807</v>
      </c>
      <c r="C12842" s="270" t="s">
        <v>8156</v>
      </c>
      <c r="D12842" s="270" t="s">
        <v>1827</v>
      </c>
      <c r="E12842" s="277" t="s">
        <v>1833</v>
      </c>
      <c r="F12842" s="279" t="s">
        <v>881</v>
      </c>
    </row>
    <row r="12843" spans="1:6" x14ac:dyDescent="0.3">
      <c r="A12843" s="264" t="str">
        <f t="shared" si="200"/>
        <v>Washington TownshipNJ</v>
      </c>
      <c r="B12843" s="269">
        <v>8080</v>
      </c>
      <c r="C12843" s="270" t="s">
        <v>8157</v>
      </c>
      <c r="D12843" s="270" t="s">
        <v>1827</v>
      </c>
      <c r="E12843" s="277" t="s">
        <v>1095</v>
      </c>
      <c r="F12843" s="279" t="s">
        <v>881</v>
      </c>
    </row>
    <row r="12844" spans="1:6" x14ac:dyDescent="0.3">
      <c r="A12844" s="264" t="str">
        <f t="shared" si="200"/>
        <v>PlainfieldNJ</v>
      </c>
      <c r="B12844" s="269">
        <v>7060</v>
      </c>
      <c r="C12844" s="270" t="s">
        <v>3495</v>
      </c>
      <c r="D12844" s="270" t="s">
        <v>1827</v>
      </c>
      <c r="E12844" s="277" t="s">
        <v>1833</v>
      </c>
      <c r="F12844" s="279" t="s">
        <v>881</v>
      </c>
    </row>
    <row r="12845" spans="1:6" x14ac:dyDescent="0.3">
      <c r="A12845" s="264" t="str">
        <f t="shared" si="200"/>
        <v>TeaneckNJ</v>
      </c>
      <c r="B12845" s="269">
        <v>7666</v>
      </c>
      <c r="C12845" s="270" t="s">
        <v>8158</v>
      </c>
      <c r="D12845" s="270" t="s">
        <v>1827</v>
      </c>
      <c r="E12845" s="277" t="s">
        <v>1833</v>
      </c>
      <c r="F12845" s="279" t="s">
        <v>881</v>
      </c>
    </row>
    <row r="12846" spans="1:6" x14ac:dyDescent="0.3">
      <c r="A12846" s="264" t="str">
        <f t="shared" si="200"/>
        <v>ElizabethNJ</v>
      </c>
      <c r="B12846" s="269">
        <v>7202</v>
      </c>
      <c r="C12846" s="270" t="s">
        <v>2019</v>
      </c>
      <c r="D12846" s="270" t="s">
        <v>1827</v>
      </c>
      <c r="E12846" s="277" t="s">
        <v>1833</v>
      </c>
      <c r="F12846" s="279" t="s">
        <v>881</v>
      </c>
    </row>
    <row r="12847" spans="1:6" x14ac:dyDescent="0.3">
      <c r="A12847" s="264" t="str">
        <f t="shared" si="200"/>
        <v>TrentonNJ</v>
      </c>
      <c r="B12847" s="269">
        <v>8618</v>
      </c>
      <c r="C12847" s="270" t="s">
        <v>1838</v>
      </c>
      <c r="D12847" s="270" t="s">
        <v>1827</v>
      </c>
      <c r="E12847" s="277" t="s">
        <v>1838</v>
      </c>
      <c r="F12847" s="279" t="s">
        <v>881</v>
      </c>
    </row>
    <row r="12848" spans="1:6" x14ac:dyDescent="0.3">
      <c r="A12848" s="264" t="str">
        <f t="shared" si="200"/>
        <v>Brick TownshipNJ</v>
      </c>
      <c r="B12848" s="269">
        <v>8723</v>
      </c>
      <c r="C12848" s="270" t="s">
        <v>8141</v>
      </c>
      <c r="D12848" s="270" t="s">
        <v>1827</v>
      </c>
      <c r="E12848" s="277" t="s">
        <v>1833</v>
      </c>
      <c r="F12848" s="279" t="s">
        <v>881</v>
      </c>
    </row>
    <row r="12849" spans="1:6" x14ac:dyDescent="0.3">
      <c r="A12849" s="264" t="str">
        <f t="shared" si="200"/>
        <v>Howell TownshipNJ</v>
      </c>
      <c r="B12849" s="269">
        <v>7731</v>
      </c>
      <c r="C12849" s="270" t="s">
        <v>8159</v>
      </c>
      <c r="D12849" s="270" t="s">
        <v>1827</v>
      </c>
      <c r="E12849" s="277" t="s">
        <v>1833</v>
      </c>
      <c r="F12849" s="279" t="s">
        <v>881</v>
      </c>
    </row>
    <row r="12850" spans="1:6" x14ac:dyDescent="0.3">
      <c r="A12850" s="264" t="str">
        <f t="shared" si="200"/>
        <v>Long BranchNJ</v>
      </c>
      <c r="B12850" s="269">
        <v>7740</v>
      </c>
      <c r="C12850" s="270" t="s">
        <v>8160</v>
      </c>
      <c r="D12850" s="270" t="s">
        <v>1827</v>
      </c>
      <c r="E12850" s="277" t="s">
        <v>1833</v>
      </c>
      <c r="F12850" s="279" t="s">
        <v>881</v>
      </c>
    </row>
    <row r="12851" spans="1:6" x14ac:dyDescent="0.3">
      <c r="A12851" s="264" t="str">
        <f t="shared" si="200"/>
        <v>EdisonNJ</v>
      </c>
      <c r="B12851" s="269">
        <v>8820</v>
      </c>
      <c r="C12851" s="270" t="s">
        <v>8143</v>
      </c>
      <c r="D12851" s="270" t="s">
        <v>1827</v>
      </c>
      <c r="E12851" s="277" t="s">
        <v>1833</v>
      </c>
      <c r="F12851" s="279" t="s">
        <v>881</v>
      </c>
    </row>
    <row r="12852" spans="1:6" x14ac:dyDescent="0.3">
      <c r="A12852" s="264" t="str">
        <f t="shared" si="200"/>
        <v>BellevilleNJ</v>
      </c>
      <c r="B12852" s="269">
        <v>7109</v>
      </c>
      <c r="C12852" s="270" t="s">
        <v>1971</v>
      </c>
      <c r="D12852" s="270" t="s">
        <v>1827</v>
      </c>
      <c r="E12852" s="277" t="s">
        <v>1833</v>
      </c>
      <c r="F12852" s="279" t="s">
        <v>881</v>
      </c>
    </row>
    <row r="12853" spans="1:6" x14ac:dyDescent="0.3">
      <c r="A12853" s="264" t="str">
        <f t="shared" si="200"/>
        <v>Burlington TownshipNJ</v>
      </c>
      <c r="B12853" s="269">
        <v>8016</v>
      </c>
      <c r="C12853" s="270" t="s">
        <v>8161</v>
      </c>
      <c r="D12853" s="270" t="s">
        <v>1827</v>
      </c>
      <c r="E12853" s="277" t="s">
        <v>1095</v>
      </c>
      <c r="F12853" s="279" t="s">
        <v>881</v>
      </c>
    </row>
    <row r="12854" spans="1:6" x14ac:dyDescent="0.3">
      <c r="A12854" s="264" t="str">
        <f t="shared" si="200"/>
        <v>Point PleasantNJ</v>
      </c>
      <c r="B12854" s="269">
        <v>8742</v>
      </c>
      <c r="C12854" s="270" t="s">
        <v>1986</v>
      </c>
      <c r="D12854" s="270" t="s">
        <v>1827</v>
      </c>
      <c r="E12854" s="277" t="s">
        <v>1833</v>
      </c>
      <c r="F12854" s="279" t="s">
        <v>881</v>
      </c>
    </row>
    <row r="12855" spans="1:6" x14ac:dyDescent="0.3">
      <c r="A12855" s="264" t="str">
        <f t="shared" si="200"/>
        <v>HackettstownNJ</v>
      </c>
      <c r="B12855" s="269">
        <v>7840</v>
      </c>
      <c r="C12855" s="270" t="s">
        <v>8162</v>
      </c>
      <c r="D12855" s="270" t="s">
        <v>1827</v>
      </c>
      <c r="E12855" s="277" t="s">
        <v>1829</v>
      </c>
      <c r="F12855" s="279" t="s">
        <v>881</v>
      </c>
    </row>
    <row r="12856" spans="1:6" x14ac:dyDescent="0.3">
      <c r="A12856" s="264" t="str">
        <f t="shared" si="200"/>
        <v>KearnyNJ</v>
      </c>
      <c r="B12856" s="269">
        <v>7032</v>
      </c>
      <c r="C12856" s="270" t="s">
        <v>2421</v>
      </c>
      <c r="D12856" s="270" t="s">
        <v>1827</v>
      </c>
      <c r="E12856" s="277" t="s">
        <v>1833</v>
      </c>
      <c r="F12856" s="279" t="s">
        <v>881</v>
      </c>
    </row>
    <row r="12857" spans="1:6" x14ac:dyDescent="0.3">
      <c r="A12857" s="264" t="str">
        <f t="shared" si="200"/>
        <v>PhillipsburgNJ</v>
      </c>
      <c r="B12857" s="269">
        <v>8865</v>
      </c>
      <c r="C12857" s="270" t="s">
        <v>7313</v>
      </c>
      <c r="D12857" s="270" t="s">
        <v>1827</v>
      </c>
      <c r="E12857" s="277" t="s">
        <v>1829</v>
      </c>
      <c r="F12857" s="279" t="s">
        <v>881</v>
      </c>
    </row>
    <row r="12858" spans="1:6" x14ac:dyDescent="0.3">
      <c r="A12858" s="264" t="str">
        <f t="shared" si="200"/>
        <v>Voorhees TownshipNJ</v>
      </c>
      <c r="B12858" s="269">
        <v>8043</v>
      </c>
      <c r="C12858" s="270" t="s">
        <v>8163</v>
      </c>
      <c r="D12858" s="270" t="s">
        <v>1827</v>
      </c>
      <c r="E12858" s="277" t="s">
        <v>1095</v>
      </c>
      <c r="F12858" s="279" t="s">
        <v>881</v>
      </c>
    </row>
    <row r="12859" spans="1:6" x14ac:dyDescent="0.3">
      <c r="A12859" s="264" t="str">
        <f t="shared" si="200"/>
        <v>NewarkNJ</v>
      </c>
      <c r="B12859" s="269">
        <v>7107</v>
      </c>
      <c r="C12859" s="270" t="s">
        <v>1912</v>
      </c>
      <c r="D12859" s="270" t="s">
        <v>1827</v>
      </c>
      <c r="E12859" s="277" t="s">
        <v>1833</v>
      </c>
      <c r="F12859" s="279" t="s">
        <v>881</v>
      </c>
    </row>
    <row r="12860" spans="1:6" x14ac:dyDescent="0.3">
      <c r="A12860" s="264" t="str">
        <f t="shared" si="200"/>
        <v>Lawrence TownshipNJ</v>
      </c>
      <c r="B12860" s="269">
        <v>8648</v>
      </c>
      <c r="C12860" s="270" t="s">
        <v>8164</v>
      </c>
      <c r="D12860" s="270" t="s">
        <v>1827</v>
      </c>
      <c r="E12860" s="277" t="s">
        <v>1838</v>
      </c>
      <c r="F12860" s="279" t="s">
        <v>881</v>
      </c>
    </row>
    <row r="12861" spans="1:6" x14ac:dyDescent="0.3">
      <c r="A12861" s="264" t="str">
        <f t="shared" si="200"/>
        <v>CliftonNJ</v>
      </c>
      <c r="B12861" s="269">
        <v>7011</v>
      </c>
      <c r="C12861" s="270" t="s">
        <v>3297</v>
      </c>
      <c r="D12861" s="270" t="s">
        <v>1827</v>
      </c>
      <c r="E12861" s="277" t="s">
        <v>1833</v>
      </c>
      <c r="F12861" s="279" t="s">
        <v>881</v>
      </c>
    </row>
    <row r="12862" spans="1:6" x14ac:dyDescent="0.3">
      <c r="A12862" s="264" t="str">
        <f t="shared" si="200"/>
        <v>MatawanNJ</v>
      </c>
      <c r="B12862" s="269">
        <v>7747</v>
      </c>
      <c r="C12862" s="270" t="s">
        <v>8165</v>
      </c>
      <c r="D12862" s="270" t="s">
        <v>1827</v>
      </c>
      <c r="E12862" s="277" t="s">
        <v>1833</v>
      </c>
      <c r="F12862" s="279" t="s">
        <v>881</v>
      </c>
    </row>
    <row r="12863" spans="1:6" x14ac:dyDescent="0.3">
      <c r="A12863" s="264" t="str">
        <f t="shared" si="200"/>
        <v>Fair LawnNJ</v>
      </c>
      <c r="B12863" s="269">
        <v>7410</v>
      </c>
      <c r="C12863" s="270" t="s">
        <v>8166</v>
      </c>
      <c r="D12863" s="270" t="s">
        <v>1827</v>
      </c>
      <c r="E12863" s="277" t="s">
        <v>1833</v>
      </c>
      <c r="F12863" s="279" t="s">
        <v>881</v>
      </c>
    </row>
    <row r="12864" spans="1:6" x14ac:dyDescent="0.3">
      <c r="A12864" s="264" t="str">
        <f t="shared" si="200"/>
        <v>Raritan TownshipNJ</v>
      </c>
      <c r="B12864" s="269">
        <v>8822</v>
      </c>
      <c r="C12864" s="270" t="s">
        <v>8167</v>
      </c>
      <c r="D12864" s="270" t="s">
        <v>1827</v>
      </c>
      <c r="E12864" s="277" t="s">
        <v>1833</v>
      </c>
      <c r="F12864" s="279" t="s">
        <v>881</v>
      </c>
    </row>
    <row r="12865" spans="1:6" x14ac:dyDescent="0.3">
      <c r="A12865" s="264" t="str">
        <f t="shared" si="200"/>
        <v>OrangeNJ</v>
      </c>
      <c r="B12865" s="269">
        <v>7050</v>
      </c>
      <c r="C12865" s="270" t="s">
        <v>2655</v>
      </c>
      <c r="D12865" s="270" t="s">
        <v>1827</v>
      </c>
      <c r="E12865" s="277" t="s">
        <v>1833</v>
      </c>
      <c r="F12865" s="279" t="s">
        <v>881</v>
      </c>
    </row>
    <row r="12866" spans="1:6" x14ac:dyDescent="0.3">
      <c r="A12866" s="264" t="str">
        <f t="shared" si="200"/>
        <v>Hamilton TownshipNJ</v>
      </c>
      <c r="B12866" s="269">
        <v>8610</v>
      </c>
      <c r="C12866" s="270" t="s">
        <v>8168</v>
      </c>
      <c r="D12866" s="270" t="s">
        <v>1827</v>
      </c>
      <c r="E12866" s="277" t="s">
        <v>1838</v>
      </c>
      <c r="F12866" s="279" t="s">
        <v>881</v>
      </c>
    </row>
    <row r="12867" spans="1:6" x14ac:dyDescent="0.3">
      <c r="A12867" s="264" t="str">
        <f t="shared" si="200"/>
        <v>Little Egg Harbor TownshipNJ</v>
      </c>
      <c r="B12867" s="269">
        <v>8087</v>
      </c>
      <c r="C12867" s="270" t="s">
        <v>8169</v>
      </c>
      <c r="D12867" s="270" t="s">
        <v>1827</v>
      </c>
      <c r="E12867" s="277" t="s">
        <v>1833</v>
      </c>
      <c r="F12867" s="279" t="s">
        <v>881</v>
      </c>
    </row>
    <row r="12868" spans="1:6" x14ac:dyDescent="0.3">
      <c r="A12868" s="264" t="str">
        <f t="shared" ref="A12868:A12931" si="201">CONCATENATE(C12868,D12868)</f>
        <v>RahwayNJ</v>
      </c>
      <c r="B12868" s="269">
        <v>7065</v>
      </c>
      <c r="C12868" s="270" t="s">
        <v>8170</v>
      </c>
      <c r="D12868" s="270" t="s">
        <v>1827</v>
      </c>
      <c r="E12868" s="277" t="s">
        <v>1833</v>
      </c>
      <c r="F12868" s="279" t="s">
        <v>881</v>
      </c>
    </row>
    <row r="12869" spans="1:6" x14ac:dyDescent="0.3">
      <c r="A12869" s="264" t="str">
        <f t="shared" si="201"/>
        <v>ElizabethNJ</v>
      </c>
      <c r="B12869" s="269">
        <v>7208</v>
      </c>
      <c r="C12869" s="270" t="s">
        <v>2019</v>
      </c>
      <c r="D12869" s="270" t="s">
        <v>1827</v>
      </c>
      <c r="E12869" s="277" t="s">
        <v>1833</v>
      </c>
      <c r="F12869" s="279" t="s">
        <v>881</v>
      </c>
    </row>
    <row r="12870" spans="1:6" x14ac:dyDescent="0.3">
      <c r="A12870" s="264" t="str">
        <f t="shared" si="201"/>
        <v>NutleyNJ</v>
      </c>
      <c r="B12870" s="269">
        <v>7110</v>
      </c>
      <c r="C12870" s="270" t="s">
        <v>8171</v>
      </c>
      <c r="D12870" s="270" t="s">
        <v>1827</v>
      </c>
      <c r="E12870" s="277" t="s">
        <v>1833</v>
      </c>
      <c r="F12870" s="279" t="s">
        <v>881</v>
      </c>
    </row>
    <row r="12871" spans="1:6" x14ac:dyDescent="0.3">
      <c r="A12871" s="264" t="str">
        <f t="shared" si="201"/>
        <v>Hamilton TownshipNJ</v>
      </c>
      <c r="B12871" s="269">
        <v>8330</v>
      </c>
      <c r="C12871" s="270" t="s">
        <v>8168</v>
      </c>
      <c r="D12871" s="270" t="s">
        <v>1827</v>
      </c>
      <c r="E12871" s="277" t="s">
        <v>1831</v>
      </c>
      <c r="F12871" s="279" t="s">
        <v>881</v>
      </c>
    </row>
    <row r="12872" spans="1:6" x14ac:dyDescent="0.3">
      <c r="A12872" s="264" t="str">
        <f t="shared" si="201"/>
        <v>Parsippany-Troy Hills TownshipNJ</v>
      </c>
      <c r="B12872" s="269">
        <v>7054</v>
      </c>
      <c r="C12872" s="270" t="s">
        <v>8172</v>
      </c>
      <c r="D12872" s="270" t="s">
        <v>1827</v>
      </c>
      <c r="E12872" s="277" t="s">
        <v>1833</v>
      </c>
      <c r="F12872" s="279" t="s">
        <v>881</v>
      </c>
    </row>
    <row r="12873" spans="1:6" x14ac:dyDescent="0.3">
      <c r="A12873" s="264" t="str">
        <f t="shared" si="201"/>
        <v>Delran TownshipNJ</v>
      </c>
      <c r="B12873" s="269">
        <v>8075</v>
      </c>
      <c r="C12873" s="270" t="s">
        <v>8173</v>
      </c>
      <c r="D12873" s="270" t="s">
        <v>1827</v>
      </c>
      <c r="E12873" s="277" t="s">
        <v>1095</v>
      </c>
      <c r="F12873" s="279" t="s">
        <v>881</v>
      </c>
    </row>
    <row r="12874" spans="1:6" x14ac:dyDescent="0.3">
      <c r="A12874" s="264" t="str">
        <f t="shared" si="201"/>
        <v>NewarkNJ</v>
      </c>
      <c r="B12874" s="269">
        <v>7103</v>
      </c>
      <c r="C12874" s="270" t="s">
        <v>1912</v>
      </c>
      <c r="D12874" s="270" t="s">
        <v>1827</v>
      </c>
      <c r="E12874" s="277" t="s">
        <v>1833</v>
      </c>
      <c r="F12874" s="279" t="s">
        <v>881</v>
      </c>
    </row>
    <row r="12875" spans="1:6" x14ac:dyDescent="0.3">
      <c r="A12875" s="264" t="str">
        <f t="shared" si="201"/>
        <v>Willingboro TownshipNJ</v>
      </c>
      <c r="B12875" s="269">
        <v>8046</v>
      </c>
      <c r="C12875" s="270" t="s">
        <v>8174</v>
      </c>
      <c r="D12875" s="270" t="s">
        <v>1827</v>
      </c>
      <c r="E12875" s="277" t="s">
        <v>1095</v>
      </c>
      <c r="F12875" s="279" t="s">
        <v>881</v>
      </c>
    </row>
    <row r="12876" spans="1:6" x14ac:dyDescent="0.3">
      <c r="A12876" s="264" t="str">
        <f t="shared" si="201"/>
        <v>Cherry Hill TownshipNJ</v>
      </c>
      <c r="B12876" s="269">
        <v>8003</v>
      </c>
      <c r="C12876" s="270" t="s">
        <v>8175</v>
      </c>
      <c r="D12876" s="270" t="s">
        <v>1827</v>
      </c>
      <c r="E12876" s="277" t="s">
        <v>1095</v>
      </c>
      <c r="F12876" s="279" t="s">
        <v>881</v>
      </c>
    </row>
    <row r="12877" spans="1:6" x14ac:dyDescent="0.3">
      <c r="A12877" s="264" t="str">
        <f t="shared" si="201"/>
        <v>Ocean AcresNJ</v>
      </c>
      <c r="B12877" s="269">
        <v>8050</v>
      </c>
      <c r="C12877" s="270" t="s">
        <v>8176</v>
      </c>
      <c r="D12877" s="270" t="s">
        <v>1827</v>
      </c>
      <c r="E12877" s="277" t="s">
        <v>1833</v>
      </c>
      <c r="F12877" s="279" t="s">
        <v>881</v>
      </c>
    </row>
    <row r="12878" spans="1:6" x14ac:dyDescent="0.3">
      <c r="A12878" s="264" t="str">
        <f t="shared" si="201"/>
        <v>MontclairNJ</v>
      </c>
      <c r="B12878" s="269">
        <v>7042</v>
      </c>
      <c r="C12878" s="270" t="s">
        <v>2707</v>
      </c>
      <c r="D12878" s="270" t="s">
        <v>1827</v>
      </c>
      <c r="E12878" s="277" t="s">
        <v>1833</v>
      </c>
      <c r="F12878" s="279" t="s">
        <v>881</v>
      </c>
    </row>
    <row r="12879" spans="1:6" x14ac:dyDescent="0.3">
      <c r="A12879" s="264" t="str">
        <f t="shared" si="201"/>
        <v>Ocean CityNJ</v>
      </c>
      <c r="B12879" s="269">
        <v>8226</v>
      </c>
      <c r="C12879" s="270" t="s">
        <v>1835</v>
      </c>
      <c r="D12879" s="270" t="s">
        <v>1827</v>
      </c>
      <c r="E12879" s="277" t="s">
        <v>1835</v>
      </c>
      <c r="F12879" s="279" t="s">
        <v>881</v>
      </c>
    </row>
    <row r="12880" spans="1:6" x14ac:dyDescent="0.3">
      <c r="A12880" s="264" t="str">
        <f t="shared" si="201"/>
        <v>East OrangeNJ</v>
      </c>
      <c r="B12880" s="269">
        <v>7018</v>
      </c>
      <c r="C12880" s="270" t="s">
        <v>8155</v>
      </c>
      <c r="D12880" s="270" t="s">
        <v>1827</v>
      </c>
      <c r="E12880" s="277" t="s">
        <v>1833</v>
      </c>
      <c r="F12880" s="279" t="s">
        <v>881</v>
      </c>
    </row>
    <row r="12881" spans="1:6" x14ac:dyDescent="0.3">
      <c r="A12881" s="264" t="str">
        <f t="shared" si="201"/>
        <v>Galloway TownshipNJ</v>
      </c>
      <c r="B12881" s="269">
        <v>8205</v>
      </c>
      <c r="C12881" s="270" t="s">
        <v>8177</v>
      </c>
      <c r="D12881" s="270" t="s">
        <v>1827</v>
      </c>
      <c r="E12881" s="277" t="s">
        <v>1831</v>
      </c>
      <c r="F12881" s="279" t="s">
        <v>881</v>
      </c>
    </row>
    <row r="12882" spans="1:6" x14ac:dyDescent="0.3">
      <c r="A12882" s="264" t="str">
        <f t="shared" si="201"/>
        <v>EnglewoodNJ</v>
      </c>
      <c r="B12882" s="269">
        <v>7631</v>
      </c>
      <c r="C12882" s="270" t="s">
        <v>3285</v>
      </c>
      <c r="D12882" s="270" t="s">
        <v>1827</v>
      </c>
      <c r="E12882" s="277" t="s">
        <v>1833</v>
      </c>
      <c r="F12882" s="279" t="s">
        <v>881</v>
      </c>
    </row>
    <row r="12883" spans="1:6" x14ac:dyDescent="0.3">
      <c r="A12883" s="264" t="str">
        <f t="shared" si="201"/>
        <v>Barnegat TownshipNJ</v>
      </c>
      <c r="B12883" s="269">
        <v>8005</v>
      </c>
      <c r="C12883" s="270" t="s">
        <v>8178</v>
      </c>
      <c r="D12883" s="270" t="s">
        <v>1827</v>
      </c>
      <c r="E12883" s="277" t="s">
        <v>1833</v>
      </c>
      <c r="F12883" s="279" t="s">
        <v>881</v>
      </c>
    </row>
    <row r="12884" spans="1:6" x14ac:dyDescent="0.3">
      <c r="A12884" s="264" t="str">
        <f t="shared" si="201"/>
        <v>PatersonNJ</v>
      </c>
      <c r="B12884" s="269">
        <v>7501</v>
      </c>
      <c r="C12884" s="270" t="s">
        <v>8179</v>
      </c>
      <c r="D12884" s="270" t="s">
        <v>1827</v>
      </c>
      <c r="E12884" s="277" t="s">
        <v>1833</v>
      </c>
      <c r="F12884" s="279" t="s">
        <v>881</v>
      </c>
    </row>
    <row r="12885" spans="1:6" x14ac:dyDescent="0.3">
      <c r="A12885" s="264" t="str">
        <f t="shared" si="201"/>
        <v>Medford TownshipNJ</v>
      </c>
      <c r="B12885" s="269">
        <v>8055</v>
      </c>
      <c r="C12885" s="270" t="s">
        <v>8180</v>
      </c>
      <c r="D12885" s="270" t="s">
        <v>1827</v>
      </c>
      <c r="E12885" s="277" t="s">
        <v>1095</v>
      </c>
      <c r="F12885" s="279" t="s">
        <v>881</v>
      </c>
    </row>
    <row r="12886" spans="1:6" x14ac:dyDescent="0.3">
      <c r="A12886" s="264" t="str">
        <f t="shared" si="201"/>
        <v>East Windsor TownshipNJ</v>
      </c>
      <c r="B12886" s="269">
        <v>8520</v>
      </c>
      <c r="C12886" s="270" t="s">
        <v>8181</v>
      </c>
      <c r="D12886" s="270" t="s">
        <v>1827</v>
      </c>
      <c r="E12886" s="277" t="s">
        <v>1838</v>
      </c>
      <c r="F12886" s="279" t="s">
        <v>881</v>
      </c>
    </row>
    <row r="12887" spans="1:6" x14ac:dyDescent="0.3">
      <c r="A12887" s="264" t="str">
        <f t="shared" si="201"/>
        <v>LivingstonNJ</v>
      </c>
      <c r="B12887" s="269">
        <v>7039</v>
      </c>
      <c r="C12887" s="270" t="s">
        <v>2844</v>
      </c>
      <c r="D12887" s="270" t="s">
        <v>1827</v>
      </c>
      <c r="E12887" s="277" t="s">
        <v>1833</v>
      </c>
      <c r="F12887" s="279" t="s">
        <v>881</v>
      </c>
    </row>
    <row r="12888" spans="1:6" x14ac:dyDescent="0.3">
      <c r="A12888" s="264" t="str">
        <f t="shared" si="201"/>
        <v>CliftonNJ</v>
      </c>
      <c r="B12888" s="269">
        <v>7013</v>
      </c>
      <c r="C12888" s="270" t="s">
        <v>3297</v>
      </c>
      <c r="D12888" s="270" t="s">
        <v>1827</v>
      </c>
      <c r="E12888" s="277" t="s">
        <v>1833</v>
      </c>
      <c r="F12888" s="279" t="s">
        <v>881</v>
      </c>
    </row>
    <row r="12889" spans="1:6" x14ac:dyDescent="0.3">
      <c r="A12889" s="264" t="str">
        <f t="shared" si="201"/>
        <v>WestfieldNJ</v>
      </c>
      <c r="B12889" s="269">
        <v>7090</v>
      </c>
      <c r="C12889" s="270" t="s">
        <v>4461</v>
      </c>
      <c r="D12889" s="270" t="s">
        <v>1827</v>
      </c>
      <c r="E12889" s="277" t="s">
        <v>1833</v>
      </c>
      <c r="F12889" s="279" t="s">
        <v>881</v>
      </c>
    </row>
    <row r="12890" spans="1:6" x14ac:dyDescent="0.3">
      <c r="A12890" s="264" t="str">
        <f t="shared" si="201"/>
        <v>GarfieldNJ</v>
      </c>
      <c r="B12890" s="269">
        <v>7026</v>
      </c>
      <c r="C12890" s="270" t="s">
        <v>1810</v>
      </c>
      <c r="D12890" s="270" t="s">
        <v>1827</v>
      </c>
      <c r="E12890" s="277" t="s">
        <v>1833</v>
      </c>
      <c r="F12890" s="279" t="s">
        <v>881</v>
      </c>
    </row>
    <row r="12891" spans="1:6" x14ac:dyDescent="0.3">
      <c r="A12891" s="264" t="str">
        <f t="shared" si="201"/>
        <v>Bridgewater TownshipNJ</v>
      </c>
      <c r="B12891" s="269">
        <v>7920</v>
      </c>
      <c r="C12891" s="270" t="s">
        <v>8156</v>
      </c>
      <c r="D12891" s="270" t="s">
        <v>1827</v>
      </c>
      <c r="E12891" s="277" t="s">
        <v>1833</v>
      </c>
      <c r="F12891" s="279" t="s">
        <v>881</v>
      </c>
    </row>
    <row r="12892" spans="1:6" x14ac:dyDescent="0.3">
      <c r="A12892" s="264" t="str">
        <f t="shared" si="201"/>
        <v>Middletown TownshipNJ</v>
      </c>
      <c r="B12892" s="269">
        <v>7701</v>
      </c>
      <c r="C12892" s="270" t="s">
        <v>8182</v>
      </c>
      <c r="D12892" s="270" t="s">
        <v>1827</v>
      </c>
      <c r="E12892" s="277" t="s">
        <v>1833</v>
      </c>
      <c r="F12892" s="279" t="s">
        <v>881</v>
      </c>
    </row>
    <row r="12893" spans="1:6" x14ac:dyDescent="0.3">
      <c r="A12893" s="264" t="str">
        <f t="shared" si="201"/>
        <v>Toms RiverNJ</v>
      </c>
      <c r="B12893" s="269">
        <v>8755</v>
      </c>
      <c r="C12893" s="270" t="s">
        <v>8120</v>
      </c>
      <c r="D12893" s="270" t="s">
        <v>1827</v>
      </c>
      <c r="E12893" s="277" t="s">
        <v>1833</v>
      </c>
      <c r="F12893" s="279" t="s">
        <v>881</v>
      </c>
    </row>
    <row r="12894" spans="1:6" x14ac:dyDescent="0.3">
      <c r="A12894" s="264" t="str">
        <f t="shared" si="201"/>
        <v>Cliffside ParkNJ</v>
      </c>
      <c r="B12894" s="269">
        <v>7010</v>
      </c>
      <c r="C12894" s="270" t="s">
        <v>8183</v>
      </c>
      <c r="D12894" s="270" t="s">
        <v>1827</v>
      </c>
      <c r="E12894" s="277" t="s">
        <v>1833</v>
      </c>
      <c r="F12894" s="279" t="s">
        <v>881</v>
      </c>
    </row>
    <row r="12895" spans="1:6" x14ac:dyDescent="0.3">
      <c r="A12895" s="264" t="str">
        <f t="shared" si="201"/>
        <v>NewarkNJ</v>
      </c>
      <c r="B12895" s="269">
        <v>7106</v>
      </c>
      <c r="C12895" s="270" t="s">
        <v>1912</v>
      </c>
      <c r="D12895" s="270" t="s">
        <v>1827</v>
      </c>
      <c r="E12895" s="277" t="s">
        <v>1833</v>
      </c>
      <c r="F12895" s="279" t="s">
        <v>881</v>
      </c>
    </row>
    <row r="12896" spans="1:6" x14ac:dyDescent="0.3">
      <c r="A12896" s="264" t="str">
        <f t="shared" si="201"/>
        <v>Middletown TownshipNJ</v>
      </c>
      <c r="B12896" s="269">
        <v>7748</v>
      </c>
      <c r="C12896" s="270" t="s">
        <v>8182</v>
      </c>
      <c r="D12896" s="270" t="s">
        <v>1827</v>
      </c>
      <c r="E12896" s="277" t="s">
        <v>1833</v>
      </c>
      <c r="F12896" s="279" t="s">
        <v>881</v>
      </c>
    </row>
    <row r="12897" spans="1:6" x14ac:dyDescent="0.3">
      <c r="A12897" s="264" t="str">
        <f t="shared" si="201"/>
        <v>NewtonNJ</v>
      </c>
      <c r="B12897" s="269">
        <v>7860</v>
      </c>
      <c r="C12897" s="270" t="s">
        <v>1244</v>
      </c>
      <c r="D12897" s="270" t="s">
        <v>1827</v>
      </c>
      <c r="E12897" s="277" t="s">
        <v>1833</v>
      </c>
      <c r="F12897" s="279" t="s">
        <v>881</v>
      </c>
    </row>
    <row r="12898" spans="1:6" x14ac:dyDescent="0.3">
      <c r="A12898" s="264" t="str">
        <f t="shared" si="201"/>
        <v>River ValeNJ</v>
      </c>
      <c r="B12898" s="269">
        <v>7675</v>
      </c>
      <c r="C12898" s="270" t="s">
        <v>8184</v>
      </c>
      <c r="D12898" s="270" t="s">
        <v>1827</v>
      </c>
      <c r="E12898" s="277" t="s">
        <v>1833</v>
      </c>
      <c r="F12898" s="279" t="s">
        <v>881</v>
      </c>
    </row>
    <row r="12899" spans="1:6" x14ac:dyDescent="0.3">
      <c r="A12899" s="264" t="str">
        <f t="shared" si="201"/>
        <v>Wall TownshipNJ</v>
      </c>
      <c r="B12899" s="269">
        <v>7719</v>
      </c>
      <c r="C12899" s="270" t="s">
        <v>8185</v>
      </c>
      <c r="D12899" s="270" t="s">
        <v>1827</v>
      </c>
      <c r="E12899" s="277" t="s">
        <v>1833</v>
      </c>
      <c r="F12899" s="279" t="s">
        <v>881</v>
      </c>
    </row>
    <row r="12900" spans="1:6" x14ac:dyDescent="0.3">
      <c r="A12900" s="264" t="str">
        <f t="shared" si="201"/>
        <v>Little FallsNJ</v>
      </c>
      <c r="B12900" s="269">
        <v>7424</v>
      </c>
      <c r="C12900" s="270" t="s">
        <v>8186</v>
      </c>
      <c r="D12900" s="270" t="s">
        <v>1827</v>
      </c>
      <c r="E12900" s="277" t="s">
        <v>1833</v>
      </c>
      <c r="F12900" s="279" t="s">
        <v>881</v>
      </c>
    </row>
    <row r="12901" spans="1:6" x14ac:dyDescent="0.3">
      <c r="A12901" s="264" t="str">
        <f t="shared" si="201"/>
        <v>Mahwah TownshipNJ</v>
      </c>
      <c r="B12901" s="269">
        <v>7430</v>
      </c>
      <c r="C12901" s="270" t="s">
        <v>8187</v>
      </c>
      <c r="D12901" s="270" t="s">
        <v>1827</v>
      </c>
      <c r="E12901" s="277" t="s">
        <v>1833</v>
      </c>
      <c r="F12901" s="279" t="s">
        <v>881</v>
      </c>
    </row>
    <row r="12902" spans="1:6" x14ac:dyDescent="0.3">
      <c r="A12902" s="264" t="str">
        <f t="shared" si="201"/>
        <v>Cherry Hill TownshipNJ</v>
      </c>
      <c r="B12902" s="269">
        <v>8002</v>
      </c>
      <c r="C12902" s="270" t="s">
        <v>8175</v>
      </c>
      <c r="D12902" s="270" t="s">
        <v>1827</v>
      </c>
      <c r="E12902" s="277" t="s">
        <v>1095</v>
      </c>
      <c r="F12902" s="279" t="s">
        <v>881</v>
      </c>
    </row>
    <row r="12903" spans="1:6" x14ac:dyDescent="0.3">
      <c r="A12903" s="264" t="str">
        <f t="shared" si="201"/>
        <v>Mt Holly TownshipNJ</v>
      </c>
      <c r="B12903" s="269">
        <v>8060</v>
      </c>
      <c r="C12903" s="270" t="s">
        <v>8188</v>
      </c>
      <c r="D12903" s="270" t="s">
        <v>1827</v>
      </c>
      <c r="E12903" s="277" t="s">
        <v>1095</v>
      </c>
      <c r="F12903" s="279" t="s">
        <v>881</v>
      </c>
    </row>
    <row r="12904" spans="1:6" x14ac:dyDescent="0.3">
      <c r="A12904" s="264" t="str">
        <f t="shared" si="201"/>
        <v>West CaldwellNJ</v>
      </c>
      <c r="B12904" s="269">
        <v>7006</v>
      </c>
      <c r="C12904" s="270" t="s">
        <v>8189</v>
      </c>
      <c r="D12904" s="270" t="s">
        <v>1827</v>
      </c>
      <c r="E12904" s="277" t="s">
        <v>1833</v>
      </c>
      <c r="F12904" s="279" t="s">
        <v>881</v>
      </c>
    </row>
    <row r="12905" spans="1:6" x14ac:dyDescent="0.3">
      <c r="A12905" s="264" t="str">
        <f t="shared" si="201"/>
        <v>Tinton FallsNJ</v>
      </c>
      <c r="B12905" s="269">
        <v>7724</v>
      </c>
      <c r="C12905" s="270" t="s">
        <v>8190</v>
      </c>
      <c r="D12905" s="270" t="s">
        <v>1827</v>
      </c>
      <c r="E12905" s="277" t="s">
        <v>1833</v>
      </c>
      <c r="F12905" s="279" t="s">
        <v>881</v>
      </c>
    </row>
    <row r="12906" spans="1:6" x14ac:dyDescent="0.3">
      <c r="A12906" s="264" t="str">
        <f t="shared" si="201"/>
        <v>Cape MayNJ</v>
      </c>
      <c r="B12906" s="269">
        <v>8204</v>
      </c>
      <c r="C12906" s="270" t="s">
        <v>8191</v>
      </c>
      <c r="D12906" s="270" t="s">
        <v>1827</v>
      </c>
      <c r="E12906" s="277" t="s">
        <v>1835</v>
      </c>
      <c r="F12906" s="279" t="s">
        <v>881</v>
      </c>
    </row>
    <row r="12907" spans="1:6" x14ac:dyDescent="0.3">
      <c r="A12907" s="264" t="str">
        <f t="shared" si="201"/>
        <v>Southampton TownshipNJ</v>
      </c>
      <c r="B12907" s="269">
        <v>8088</v>
      </c>
      <c r="C12907" s="270" t="s">
        <v>8192</v>
      </c>
      <c r="D12907" s="270" t="s">
        <v>1827</v>
      </c>
      <c r="E12907" s="277" t="s">
        <v>1095</v>
      </c>
      <c r="F12907" s="279" t="s">
        <v>881</v>
      </c>
    </row>
    <row r="12908" spans="1:6" x14ac:dyDescent="0.3">
      <c r="A12908" s="264" t="str">
        <f t="shared" si="201"/>
        <v>Ewing TownshipNJ</v>
      </c>
      <c r="B12908" s="269">
        <v>8638</v>
      </c>
      <c r="C12908" s="270" t="s">
        <v>8193</v>
      </c>
      <c r="D12908" s="270" t="s">
        <v>1827</v>
      </c>
      <c r="E12908" s="277" t="s">
        <v>1838</v>
      </c>
      <c r="F12908" s="279" t="s">
        <v>881</v>
      </c>
    </row>
    <row r="12909" spans="1:6" x14ac:dyDescent="0.3">
      <c r="A12909" s="264" t="str">
        <f t="shared" si="201"/>
        <v>Hamilton TownshipNJ</v>
      </c>
      <c r="B12909" s="269">
        <v>8619</v>
      </c>
      <c r="C12909" s="270" t="s">
        <v>8168</v>
      </c>
      <c r="D12909" s="270" t="s">
        <v>1827</v>
      </c>
      <c r="E12909" s="277" t="s">
        <v>1838</v>
      </c>
      <c r="F12909" s="279" t="s">
        <v>881</v>
      </c>
    </row>
    <row r="12910" spans="1:6" x14ac:dyDescent="0.3">
      <c r="A12910" s="264" t="str">
        <f t="shared" si="201"/>
        <v>Randolph TownshipNJ</v>
      </c>
      <c r="B12910" s="269">
        <v>7869</v>
      </c>
      <c r="C12910" s="270" t="s">
        <v>8194</v>
      </c>
      <c r="D12910" s="270" t="s">
        <v>1827</v>
      </c>
      <c r="E12910" s="277" t="s">
        <v>1833</v>
      </c>
      <c r="F12910" s="279" t="s">
        <v>881</v>
      </c>
    </row>
    <row r="12911" spans="1:6" x14ac:dyDescent="0.3">
      <c r="A12911" s="264" t="str">
        <f t="shared" si="201"/>
        <v>HammontonNJ</v>
      </c>
      <c r="B12911" s="269">
        <v>8037</v>
      </c>
      <c r="C12911" s="270" t="s">
        <v>8195</v>
      </c>
      <c r="D12911" s="270" t="s">
        <v>1827</v>
      </c>
      <c r="E12911" s="277" t="s">
        <v>1831</v>
      </c>
      <c r="F12911" s="279" t="s">
        <v>881</v>
      </c>
    </row>
    <row r="12912" spans="1:6" x14ac:dyDescent="0.3">
      <c r="A12912" s="264" t="str">
        <f t="shared" si="201"/>
        <v>Maple Shade TownshipNJ</v>
      </c>
      <c r="B12912" s="269">
        <v>8052</v>
      </c>
      <c r="C12912" s="270" t="s">
        <v>8196</v>
      </c>
      <c r="D12912" s="270" t="s">
        <v>1827</v>
      </c>
      <c r="E12912" s="277" t="s">
        <v>1095</v>
      </c>
      <c r="F12912" s="279" t="s">
        <v>881</v>
      </c>
    </row>
    <row r="12913" spans="1:6" x14ac:dyDescent="0.3">
      <c r="A12913" s="264" t="str">
        <f t="shared" si="201"/>
        <v>Branchburg TownshipNJ</v>
      </c>
      <c r="B12913" s="269">
        <v>8876</v>
      </c>
      <c r="C12913" s="270" t="s">
        <v>8197</v>
      </c>
      <c r="D12913" s="270" t="s">
        <v>1827</v>
      </c>
      <c r="E12913" s="277" t="s">
        <v>1833</v>
      </c>
      <c r="F12913" s="279" t="s">
        <v>881</v>
      </c>
    </row>
    <row r="12914" spans="1:6" x14ac:dyDescent="0.3">
      <c r="A12914" s="264" t="str">
        <f t="shared" si="201"/>
        <v>MaplewoodNJ</v>
      </c>
      <c r="B12914" s="269">
        <v>7040</v>
      </c>
      <c r="C12914" s="270" t="s">
        <v>6894</v>
      </c>
      <c r="D12914" s="270" t="s">
        <v>1827</v>
      </c>
      <c r="E12914" s="277" t="s">
        <v>1833</v>
      </c>
      <c r="F12914" s="279" t="s">
        <v>881</v>
      </c>
    </row>
    <row r="12915" spans="1:6" x14ac:dyDescent="0.3">
      <c r="A12915" s="264" t="str">
        <f t="shared" si="201"/>
        <v>Lacey TownshipNJ</v>
      </c>
      <c r="B12915" s="269">
        <v>8731</v>
      </c>
      <c r="C12915" s="270" t="s">
        <v>8198</v>
      </c>
      <c r="D12915" s="270" t="s">
        <v>1827</v>
      </c>
      <c r="E12915" s="277" t="s">
        <v>1833</v>
      </c>
      <c r="F12915" s="279" t="s">
        <v>881</v>
      </c>
    </row>
    <row r="12916" spans="1:6" x14ac:dyDescent="0.3">
      <c r="A12916" s="264" t="str">
        <f t="shared" si="201"/>
        <v>Scotch PlainsNJ</v>
      </c>
      <c r="B12916" s="269">
        <v>7076</v>
      </c>
      <c r="C12916" s="270" t="s">
        <v>8199</v>
      </c>
      <c r="D12916" s="270" t="s">
        <v>1827</v>
      </c>
      <c r="E12916" s="277" t="s">
        <v>1833</v>
      </c>
      <c r="F12916" s="279" t="s">
        <v>881</v>
      </c>
    </row>
    <row r="12917" spans="1:6" x14ac:dyDescent="0.3">
      <c r="A12917" s="264" t="str">
        <f t="shared" si="201"/>
        <v>ParlinNJ</v>
      </c>
      <c r="B12917" s="269">
        <v>8859</v>
      </c>
      <c r="C12917" s="270" t="s">
        <v>8200</v>
      </c>
      <c r="D12917" s="270" t="s">
        <v>1827</v>
      </c>
      <c r="E12917" s="277" t="s">
        <v>1833</v>
      </c>
      <c r="F12917" s="279" t="s">
        <v>881</v>
      </c>
    </row>
    <row r="12918" spans="1:6" x14ac:dyDescent="0.3">
      <c r="A12918" s="264" t="str">
        <f t="shared" si="201"/>
        <v>BergenfieldNJ</v>
      </c>
      <c r="B12918" s="269">
        <v>7621</v>
      </c>
      <c r="C12918" s="270" t="s">
        <v>8201</v>
      </c>
      <c r="D12918" s="270" t="s">
        <v>1827</v>
      </c>
      <c r="E12918" s="277" t="s">
        <v>1833</v>
      </c>
      <c r="F12918" s="279" t="s">
        <v>881</v>
      </c>
    </row>
    <row r="12919" spans="1:6" x14ac:dyDescent="0.3">
      <c r="A12919" s="264" t="str">
        <f t="shared" si="201"/>
        <v>South AmboyNJ</v>
      </c>
      <c r="B12919" s="269">
        <v>8879</v>
      </c>
      <c r="C12919" s="270" t="s">
        <v>8202</v>
      </c>
      <c r="D12919" s="270" t="s">
        <v>1827</v>
      </c>
      <c r="E12919" s="277" t="s">
        <v>1833</v>
      </c>
      <c r="F12919" s="279" t="s">
        <v>881</v>
      </c>
    </row>
    <row r="12920" spans="1:6" x14ac:dyDescent="0.3">
      <c r="A12920" s="264" t="str">
        <f t="shared" si="201"/>
        <v>CranfordNJ</v>
      </c>
      <c r="B12920" s="269">
        <v>7016</v>
      </c>
      <c r="C12920" s="270" t="s">
        <v>8203</v>
      </c>
      <c r="D12920" s="270" t="s">
        <v>1827</v>
      </c>
      <c r="E12920" s="277" t="s">
        <v>1833</v>
      </c>
      <c r="F12920" s="279" t="s">
        <v>881</v>
      </c>
    </row>
    <row r="12921" spans="1:6" x14ac:dyDescent="0.3">
      <c r="A12921" s="264" t="str">
        <f t="shared" si="201"/>
        <v>CamdenNJ</v>
      </c>
      <c r="B12921" s="269">
        <v>8105</v>
      </c>
      <c r="C12921" s="270" t="s">
        <v>961</v>
      </c>
      <c r="D12921" s="270" t="s">
        <v>1827</v>
      </c>
      <c r="E12921" s="277" t="s">
        <v>1095</v>
      </c>
      <c r="F12921" s="279" t="s">
        <v>881</v>
      </c>
    </row>
    <row r="12922" spans="1:6" x14ac:dyDescent="0.3">
      <c r="A12922" s="264" t="str">
        <f t="shared" si="201"/>
        <v>NewarkNJ</v>
      </c>
      <c r="B12922" s="269">
        <v>7112</v>
      </c>
      <c r="C12922" s="270" t="s">
        <v>1912</v>
      </c>
      <c r="D12922" s="270" t="s">
        <v>1827</v>
      </c>
      <c r="E12922" s="277" t="s">
        <v>1833</v>
      </c>
      <c r="F12922" s="279" t="s">
        <v>881</v>
      </c>
    </row>
    <row r="12923" spans="1:6" x14ac:dyDescent="0.3">
      <c r="A12923" s="264" t="str">
        <f t="shared" si="201"/>
        <v>MerchantvilleNJ</v>
      </c>
      <c r="B12923" s="269">
        <v>8109</v>
      </c>
      <c r="C12923" s="270" t="s">
        <v>8204</v>
      </c>
      <c r="D12923" s="270" t="s">
        <v>1827</v>
      </c>
      <c r="E12923" s="277" t="s">
        <v>1095</v>
      </c>
      <c r="F12923" s="279" t="s">
        <v>881</v>
      </c>
    </row>
    <row r="12924" spans="1:6" x14ac:dyDescent="0.3">
      <c r="A12924" s="264" t="str">
        <f t="shared" si="201"/>
        <v>LodiNJ</v>
      </c>
      <c r="B12924" s="269">
        <v>7644</v>
      </c>
      <c r="C12924" s="270" t="s">
        <v>2605</v>
      </c>
      <c r="D12924" s="270" t="s">
        <v>1827</v>
      </c>
      <c r="E12924" s="277" t="s">
        <v>1833</v>
      </c>
      <c r="F12924" s="279" t="s">
        <v>881</v>
      </c>
    </row>
    <row r="12925" spans="1:6" x14ac:dyDescent="0.3">
      <c r="A12925" s="264" t="str">
        <f t="shared" si="201"/>
        <v>NewarkNJ</v>
      </c>
      <c r="B12925" s="269">
        <v>7108</v>
      </c>
      <c r="C12925" s="270" t="s">
        <v>1912</v>
      </c>
      <c r="D12925" s="270" t="s">
        <v>1827</v>
      </c>
      <c r="E12925" s="277" t="s">
        <v>1833</v>
      </c>
      <c r="F12925" s="279" t="s">
        <v>881</v>
      </c>
    </row>
    <row r="12926" spans="1:6" x14ac:dyDescent="0.3">
      <c r="A12926" s="264" t="str">
        <f t="shared" si="201"/>
        <v>ParamusNJ</v>
      </c>
      <c r="B12926" s="269">
        <v>7652</v>
      </c>
      <c r="C12926" s="270" t="s">
        <v>8205</v>
      </c>
      <c r="D12926" s="270" t="s">
        <v>1827</v>
      </c>
      <c r="E12926" s="277" t="s">
        <v>1833</v>
      </c>
      <c r="F12926" s="279" t="s">
        <v>881</v>
      </c>
    </row>
    <row r="12927" spans="1:6" x14ac:dyDescent="0.3">
      <c r="A12927" s="264" t="str">
        <f t="shared" si="201"/>
        <v>Plainsboro TownshipNJ</v>
      </c>
      <c r="B12927" s="269">
        <v>8536</v>
      </c>
      <c r="C12927" s="270" t="s">
        <v>8206</v>
      </c>
      <c r="D12927" s="270" t="s">
        <v>1827</v>
      </c>
      <c r="E12927" s="277" t="s">
        <v>1833</v>
      </c>
      <c r="F12927" s="279" t="s">
        <v>881</v>
      </c>
    </row>
    <row r="12928" spans="1:6" x14ac:dyDescent="0.3">
      <c r="A12928" s="264" t="str">
        <f t="shared" si="201"/>
        <v>Rockaway TownshipNJ</v>
      </c>
      <c r="B12928" s="269">
        <v>7866</v>
      </c>
      <c r="C12928" s="270" t="s">
        <v>8207</v>
      </c>
      <c r="D12928" s="270" t="s">
        <v>1827</v>
      </c>
      <c r="E12928" s="277" t="s">
        <v>1833</v>
      </c>
      <c r="F12928" s="279" t="s">
        <v>881</v>
      </c>
    </row>
    <row r="12929" spans="1:6" x14ac:dyDescent="0.3">
      <c r="A12929" s="264" t="str">
        <f t="shared" si="201"/>
        <v>TrentonNJ</v>
      </c>
      <c r="B12929" s="269">
        <v>8611</v>
      </c>
      <c r="C12929" s="270" t="s">
        <v>1838</v>
      </c>
      <c r="D12929" s="270" t="s">
        <v>1827</v>
      </c>
      <c r="E12929" s="277" t="s">
        <v>1838</v>
      </c>
      <c r="F12929" s="279" t="s">
        <v>881</v>
      </c>
    </row>
    <row r="12930" spans="1:6" x14ac:dyDescent="0.3">
      <c r="A12930" s="264" t="str">
        <f t="shared" si="201"/>
        <v>Berkeley TownshipNJ</v>
      </c>
      <c r="B12930" s="269">
        <v>8721</v>
      </c>
      <c r="C12930" s="270" t="s">
        <v>8137</v>
      </c>
      <c r="D12930" s="270" t="s">
        <v>1827</v>
      </c>
      <c r="E12930" s="277" t="s">
        <v>1833</v>
      </c>
      <c r="F12930" s="279" t="s">
        <v>881</v>
      </c>
    </row>
    <row r="12931" spans="1:6" x14ac:dyDescent="0.3">
      <c r="A12931" s="264" t="str">
        <f t="shared" si="201"/>
        <v>RidgewoodNJ</v>
      </c>
      <c r="B12931" s="269">
        <v>7450</v>
      </c>
      <c r="C12931" s="270" t="s">
        <v>8208</v>
      </c>
      <c r="D12931" s="270" t="s">
        <v>1827</v>
      </c>
      <c r="E12931" s="277" t="s">
        <v>1833</v>
      </c>
      <c r="F12931" s="279" t="s">
        <v>881</v>
      </c>
    </row>
    <row r="12932" spans="1:6" x14ac:dyDescent="0.3">
      <c r="A12932" s="264" t="str">
        <f t="shared" ref="A12932:A12995" si="202">CONCATENATE(C12932,D12932)</f>
        <v>SummitNJ</v>
      </c>
      <c r="B12932" s="269">
        <v>7901</v>
      </c>
      <c r="C12932" s="270" t="s">
        <v>4835</v>
      </c>
      <c r="D12932" s="270" t="s">
        <v>1827</v>
      </c>
      <c r="E12932" s="277" t="s">
        <v>1833</v>
      </c>
      <c r="F12932" s="279" t="s">
        <v>881</v>
      </c>
    </row>
    <row r="12933" spans="1:6" x14ac:dyDescent="0.3">
      <c r="A12933" s="264" t="str">
        <f t="shared" si="202"/>
        <v>Jersey CityNJ</v>
      </c>
      <c r="B12933" s="269">
        <v>7310</v>
      </c>
      <c r="C12933" s="270" t="s">
        <v>8119</v>
      </c>
      <c r="D12933" s="270" t="s">
        <v>1827</v>
      </c>
      <c r="E12933" s="277" t="s">
        <v>1833</v>
      </c>
      <c r="F12933" s="279" t="s">
        <v>881</v>
      </c>
    </row>
    <row r="12934" spans="1:6" x14ac:dyDescent="0.3">
      <c r="A12934" s="264" t="str">
        <f t="shared" si="202"/>
        <v>ElizabethNJ</v>
      </c>
      <c r="B12934" s="269">
        <v>7201</v>
      </c>
      <c r="C12934" s="270" t="s">
        <v>2019</v>
      </c>
      <c r="D12934" s="270" t="s">
        <v>1827</v>
      </c>
      <c r="E12934" s="277" t="s">
        <v>1833</v>
      </c>
      <c r="F12934" s="279" t="s">
        <v>881</v>
      </c>
    </row>
    <row r="12935" spans="1:6" x14ac:dyDescent="0.3">
      <c r="A12935" s="264" t="str">
        <f t="shared" si="202"/>
        <v>SecaucusNJ</v>
      </c>
      <c r="B12935" s="269">
        <v>7094</v>
      </c>
      <c r="C12935" s="270" t="s">
        <v>8209</v>
      </c>
      <c r="D12935" s="270" t="s">
        <v>1827</v>
      </c>
      <c r="E12935" s="277" t="s">
        <v>1833</v>
      </c>
      <c r="F12935" s="279" t="s">
        <v>881</v>
      </c>
    </row>
    <row r="12936" spans="1:6" x14ac:dyDescent="0.3">
      <c r="A12936" s="264" t="str">
        <f t="shared" si="202"/>
        <v>South PlainfieldNJ</v>
      </c>
      <c r="B12936" s="269">
        <v>7080</v>
      </c>
      <c r="C12936" s="270" t="s">
        <v>8210</v>
      </c>
      <c r="D12936" s="270" t="s">
        <v>1827</v>
      </c>
      <c r="E12936" s="277" t="s">
        <v>1833</v>
      </c>
      <c r="F12936" s="279" t="s">
        <v>881</v>
      </c>
    </row>
    <row r="12937" spans="1:6" x14ac:dyDescent="0.3">
      <c r="A12937" s="264" t="str">
        <f t="shared" si="202"/>
        <v>GlassboroNJ</v>
      </c>
      <c r="B12937" s="269">
        <v>8028</v>
      </c>
      <c r="C12937" s="270" t="s">
        <v>8211</v>
      </c>
      <c r="D12937" s="270" t="s">
        <v>1827</v>
      </c>
      <c r="E12937" s="277" t="s">
        <v>1095</v>
      </c>
      <c r="F12937" s="279" t="s">
        <v>881</v>
      </c>
    </row>
    <row r="12938" spans="1:6" x14ac:dyDescent="0.3">
      <c r="A12938" s="264" t="str">
        <f t="shared" si="202"/>
        <v>CarteretNJ</v>
      </c>
      <c r="B12938" s="269">
        <v>7008</v>
      </c>
      <c r="C12938" s="270" t="s">
        <v>8212</v>
      </c>
      <c r="D12938" s="270" t="s">
        <v>1827</v>
      </c>
      <c r="E12938" s="277" t="s">
        <v>1833</v>
      </c>
      <c r="F12938" s="279" t="s">
        <v>881</v>
      </c>
    </row>
    <row r="12939" spans="1:6" x14ac:dyDescent="0.3">
      <c r="A12939" s="264" t="str">
        <f t="shared" si="202"/>
        <v>LyndhurstNJ</v>
      </c>
      <c r="B12939" s="269">
        <v>7071</v>
      </c>
      <c r="C12939" s="270" t="s">
        <v>8213</v>
      </c>
      <c r="D12939" s="270" t="s">
        <v>1827</v>
      </c>
      <c r="E12939" s="277" t="s">
        <v>1833</v>
      </c>
      <c r="F12939" s="279" t="s">
        <v>881</v>
      </c>
    </row>
    <row r="12940" spans="1:6" x14ac:dyDescent="0.3">
      <c r="A12940" s="264" t="str">
        <f t="shared" si="202"/>
        <v>DoverNJ</v>
      </c>
      <c r="B12940" s="269">
        <v>7801</v>
      </c>
      <c r="C12940" s="270" t="s">
        <v>1094</v>
      </c>
      <c r="D12940" s="270" t="s">
        <v>1827</v>
      </c>
      <c r="E12940" s="277" t="s">
        <v>1833</v>
      </c>
      <c r="F12940" s="279" t="s">
        <v>881</v>
      </c>
    </row>
    <row r="12941" spans="1:6" x14ac:dyDescent="0.3">
      <c r="A12941" s="264" t="str">
        <f t="shared" si="202"/>
        <v>CollingswoodNJ</v>
      </c>
      <c r="B12941" s="269">
        <v>8108</v>
      </c>
      <c r="C12941" s="270" t="s">
        <v>8214</v>
      </c>
      <c r="D12941" s="270" t="s">
        <v>1827</v>
      </c>
      <c r="E12941" s="277" t="s">
        <v>1095</v>
      </c>
      <c r="F12941" s="279" t="s">
        <v>881</v>
      </c>
    </row>
    <row r="12942" spans="1:6" x14ac:dyDescent="0.3">
      <c r="A12942" s="264" t="str">
        <f t="shared" si="202"/>
        <v>HarrisonNJ</v>
      </c>
      <c r="B12942" s="269">
        <v>7029</v>
      </c>
      <c r="C12942" s="270" t="s">
        <v>967</v>
      </c>
      <c r="D12942" s="270" t="s">
        <v>1827</v>
      </c>
      <c r="E12942" s="277" t="s">
        <v>1833</v>
      </c>
      <c r="F12942" s="279" t="s">
        <v>881</v>
      </c>
    </row>
    <row r="12943" spans="1:6" x14ac:dyDescent="0.3">
      <c r="A12943" s="264" t="str">
        <f t="shared" si="202"/>
        <v>Moorestown-LenolaNJ</v>
      </c>
      <c r="B12943" s="269">
        <v>8057</v>
      </c>
      <c r="C12943" s="270" t="s">
        <v>8215</v>
      </c>
      <c r="D12943" s="270" t="s">
        <v>1827</v>
      </c>
      <c r="E12943" s="277" t="s">
        <v>1095</v>
      </c>
      <c r="F12943" s="279" t="s">
        <v>881</v>
      </c>
    </row>
    <row r="12944" spans="1:6" x14ac:dyDescent="0.3">
      <c r="A12944" s="264" t="str">
        <f t="shared" si="202"/>
        <v>RoselleNJ</v>
      </c>
      <c r="B12944" s="269">
        <v>7203</v>
      </c>
      <c r="C12944" s="270" t="s">
        <v>4726</v>
      </c>
      <c r="D12944" s="270" t="s">
        <v>1827</v>
      </c>
      <c r="E12944" s="277" t="s">
        <v>1833</v>
      </c>
      <c r="F12944" s="279" t="s">
        <v>881</v>
      </c>
    </row>
    <row r="12945" spans="1:6" x14ac:dyDescent="0.3">
      <c r="A12945" s="264" t="str">
        <f t="shared" si="202"/>
        <v>Morris PlainsNJ</v>
      </c>
      <c r="B12945" s="269">
        <v>7950</v>
      </c>
      <c r="C12945" s="270" t="s">
        <v>8216</v>
      </c>
      <c r="D12945" s="270" t="s">
        <v>1827</v>
      </c>
      <c r="E12945" s="277" t="s">
        <v>1833</v>
      </c>
      <c r="F12945" s="279" t="s">
        <v>881</v>
      </c>
    </row>
    <row r="12946" spans="1:6" x14ac:dyDescent="0.3">
      <c r="A12946" s="264" t="str">
        <f t="shared" si="202"/>
        <v>WeehawkenNJ</v>
      </c>
      <c r="B12946" s="269">
        <v>7086</v>
      </c>
      <c r="C12946" s="270" t="s">
        <v>8217</v>
      </c>
      <c r="D12946" s="270" t="s">
        <v>1827</v>
      </c>
      <c r="E12946" s="277" t="s">
        <v>1833</v>
      </c>
      <c r="F12946" s="279" t="s">
        <v>881</v>
      </c>
    </row>
    <row r="12947" spans="1:6" x14ac:dyDescent="0.3">
      <c r="A12947" s="264" t="str">
        <f t="shared" si="202"/>
        <v>Woodbridge TownshipNJ</v>
      </c>
      <c r="B12947" s="269">
        <v>7095</v>
      </c>
      <c r="C12947" s="270" t="s">
        <v>8218</v>
      </c>
      <c r="D12947" s="270" t="s">
        <v>1827</v>
      </c>
      <c r="E12947" s="277" t="s">
        <v>1833</v>
      </c>
      <c r="F12947" s="279" t="s">
        <v>881</v>
      </c>
    </row>
    <row r="12948" spans="1:6" x14ac:dyDescent="0.3">
      <c r="A12948" s="264" t="str">
        <f t="shared" si="202"/>
        <v>Cherry Hill TownshipNJ</v>
      </c>
      <c r="B12948" s="269">
        <v>8034</v>
      </c>
      <c r="C12948" s="270" t="s">
        <v>8175</v>
      </c>
      <c r="D12948" s="270" t="s">
        <v>1827</v>
      </c>
      <c r="E12948" s="277" t="s">
        <v>1095</v>
      </c>
      <c r="F12948" s="279" t="s">
        <v>881</v>
      </c>
    </row>
    <row r="12949" spans="1:6" x14ac:dyDescent="0.3">
      <c r="A12949" s="264" t="str">
        <f t="shared" si="202"/>
        <v>Sparta TownshipNJ</v>
      </c>
      <c r="B12949" s="269">
        <v>7871</v>
      </c>
      <c r="C12949" s="270" t="s">
        <v>8219</v>
      </c>
      <c r="D12949" s="270" t="s">
        <v>1827</v>
      </c>
      <c r="E12949" s="277" t="s">
        <v>1833</v>
      </c>
      <c r="F12949" s="279" t="s">
        <v>881</v>
      </c>
    </row>
    <row r="12950" spans="1:6" x14ac:dyDescent="0.3">
      <c r="A12950" s="264" t="str">
        <f t="shared" si="202"/>
        <v>Hamilton TownshipNJ</v>
      </c>
      <c r="B12950" s="269">
        <v>8690</v>
      </c>
      <c r="C12950" s="270" t="s">
        <v>8168</v>
      </c>
      <c r="D12950" s="270" t="s">
        <v>1827</v>
      </c>
      <c r="E12950" s="277" t="s">
        <v>1838</v>
      </c>
      <c r="F12950" s="279" t="s">
        <v>881</v>
      </c>
    </row>
    <row r="12951" spans="1:6" x14ac:dyDescent="0.3">
      <c r="A12951" s="264" t="str">
        <f t="shared" si="202"/>
        <v>Browns MillsNJ</v>
      </c>
      <c r="B12951" s="269">
        <v>8015</v>
      </c>
      <c r="C12951" s="270" t="s">
        <v>8220</v>
      </c>
      <c r="D12951" s="270" t="s">
        <v>1827</v>
      </c>
      <c r="E12951" s="277" t="s">
        <v>1095</v>
      </c>
      <c r="F12951" s="279" t="s">
        <v>881</v>
      </c>
    </row>
    <row r="12952" spans="1:6" x14ac:dyDescent="0.3">
      <c r="A12952" s="264" t="str">
        <f t="shared" si="202"/>
        <v>Cape May Court HouseNJ</v>
      </c>
      <c r="B12952" s="269">
        <v>8210</v>
      </c>
      <c r="C12952" s="270" t="s">
        <v>8221</v>
      </c>
      <c r="D12952" s="270" t="s">
        <v>1827</v>
      </c>
      <c r="E12952" s="277" t="s">
        <v>1835</v>
      </c>
      <c r="F12952" s="279" t="s">
        <v>881</v>
      </c>
    </row>
    <row r="12953" spans="1:6" x14ac:dyDescent="0.3">
      <c r="A12953" s="264" t="str">
        <f t="shared" si="202"/>
        <v>ElizabethNJ</v>
      </c>
      <c r="B12953" s="269">
        <v>7206</v>
      </c>
      <c r="C12953" s="270" t="s">
        <v>2019</v>
      </c>
      <c r="D12953" s="270" t="s">
        <v>1827</v>
      </c>
      <c r="E12953" s="277" t="s">
        <v>1833</v>
      </c>
      <c r="F12953" s="279" t="s">
        <v>881</v>
      </c>
    </row>
    <row r="12954" spans="1:6" x14ac:dyDescent="0.3">
      <c r="A12954" s="264" t="str">
        <f t="shared" si="202"/>
        <v>WildwoodNJ</v>
      </c>
      <c r="B12954" s="269">
        <v>8260</v>
      </c>
      <c r="C12954" s="270" t="s">
        <v>3810</v>
      </c>
      <c r="D12954" s="270" t="s">
        <v>1827</v>
      </c>
      <c r="E12954" s="277" t="s">
        <v>1835</v>
      </c>
      <c r="F12954" s="279" t="s">
        <v>881</v>
      </c>
    </row>
    <row r="12955" spans="1:6" x14ac:dyDescent="0.3">
      <c r="A12955" s="264" t="str">
        <f t="shared" si="202"/>
        <v>KeyportNJ</v>
      </c>
      <c r="B12955" s="269">
        <v>7735</v>
      </c>
      <c r="C12955" s="270" t="s">
        <v>8222</v>
      </c>
      <c r="D12955" s="270" t="s">
        <v>1827</v>
      </c>
      <c r="E12955" s="277" t="s">
        <v>1833</v>
      </c>
      <c r="F12955" s="279" t="s">
        <v>881</v>
      </c>
    </row>
    <row r="12956" spans="1:6" x14ac:dyDescent="0.3">
      <c r="A12956" s="264" t="str">
        <f t="shared" si="202"/>
        <v>Cinnaminson TownshipNJ</v>
      </c>
      <c r="B12956" s="269">
        <v>8077</v>
      </c>
      <c r="C12956" s="270" t="s">
        <v>8223</v>
      </c>
      <c r="D12956" s="270" t="s">
        <v>1827</v>
      </c>
      <c r="E12956" s="277" t="s">
        <v>1095</v>
      </c>
      <c r="F12956" s="279" t="s">
        <v>881</v>
      </c>
    </row>
    <row r="12957" spans="1:6" x14ac:dyDescent="0.3">
      <c r="A12957" s="264" t="str">
        <f t="shared" si="202"/>
        <v>North HaledonNJ</v>
      </c>
      <c r="B12957" s="269">
        <v>7508</v>
      </c>
      <c r="C12957" s="270" t="s">
        <v>8224</v>
      </c>
      <c r="D12957" s="270" t="s">
        <v>1827</v>
      </c>
      <c r="E12957" s="277" t="s">
        <v>1833</v>
      </c>
      <c r="F12957" s="279" t="s">
        <v>881</v>
      </c>
    </row>
    <row r="12958" spans="1:6" x14ac:dyDescent="0.3">
      <c r="A12958" s="264" t="str">
        <f t="shared" si="202"/>
        <v>HillsideNJ</v>
      </c>
      <c r="B12958" s="269">
        <v>7205</v>
      </c>
      <c r="C12958" s="270" t="s">
        <v>4843</v>
      </c>
      <c r="D12958" s="270" t="s">
        <v>1827</v>
      </c>
      <c r="E12958" s="277" t="s">
        <v>1833</v>
      </c>
      <c r="F12958" s="279" t="s">
        <v>881</v>
      </c>
    </row>
    <row r="12959" spans="1:6" x14ac:dyDescent="0.3">
      <c r="A12959" s="264" t="str">
        <f t="shared" si="202"/>
        <v>SayrevilleNJ</v>
      </c>
      <c r="B12959" s="269">
        <v>8872</v>
      </c>
      <c r="C12959" s="270" t="s">
        <v>8225</v>
      </c>
      <c r="D12959" s="270" t="s">
        <v>1827</v>
      </c>
      <c r="E12959" s="277" t="s">
        <v>1833</v>
      </c>
      <c r="F12959" s="279" t="s">
        <v>881</v>
      </c>
    </row>
    <row r="12960" spans="1:6" x14ac:dyDescent="0.3">
      <c r="A12960" s="264" t="str">
        <f t="shared" si="202"/>
        <v>HawthorneNJ</v>
      </c>
      <c r="B12960" s="269">
        <v>7506</v>
      </c>
      <c r="C12960" s="270" t="s">
        <v>2468</v>
      </c>
      <c r="D12960" s="270" t="s">
        <v>1827</v>
      </c>
      <c r="E12960" s="277" t="s">
        <v>1833</v>
      </c>
      <c r="F12960" s="279" t="s">
        <v>881</v>
      </c>
    </row>
    <row r="12961" spans="1:6" x14ac:dyDescent="0.3">
      <c r="A12961" s="264" t="str">
        <f t="shared" si="202"/>
        <v>Elmwood ParkNJ</v>
      </c>
      <c r="B12961" s="269">
        <v>7407</v>
      </c>
      <c r="C12961" s="270" t="s">
        <v>4671</v>
      </c>
      <c r="D12961" s="270" t="s">
        <v>1827</v>
      </c>
      <c r="E12961" s="277" t="s">
        <v>1833</v>
      </c>
      <c r="F12961" s="279" t="s">
        <v>881</v>
      </c>
    </row>
    <row r="12962" spans="1:6" x14ac:dyDescent="0.3">
      <c r="A12962" s="264" t="str">
        <f t="shared" si="202"/>
        <v>Bordentown TownshipNJ</v>
      </c>
      <c r="B12962" s="269">
        <v>8505</v>
      </c>
      <c r="C12962" s="270" t="s">
        <v>8226</v>
      </c>
      <c r="D12962" s="270" t="s">
        <v>1827</v>
      </c>
      <c r="E12962" s="277" t="s">
        <v>1095</v>
      </c>
      <c r="F12962" s="279" t="s">
        <v>881</v>
      </c>
    </row>
    <row r="12963" spans="1:6" x14ac:dyDescent="0.3">
      <c r="A12963" s="264" t="str">
        <f t="shared" si="202"/>
        <v>West Windsor TownshipNJ</v>
      </c>
      <c r="B12963" s="269">
        <v>8550</v>
      </c>
      <c r="C12963" s="270" t="s">
        <v>8227</v>
      </c>
      <c r="D12963" s="270" t="s">
        <v>1827</v>
      </c>
      <c r="E12963" s="277" t="s">
        <v>1838</v>
      </c>
      <c r="F12963" s="279" t="s">
        <v>881</v>
      </c>
    </row>
    <row r="12964" spans="1:6" x14ac:dyDescent="0.3">
      <c r="A12964" s="264" t="str">
        <f t="shared" si="202"/>
        <v>EdgewaterNJ</v>
      </c>
      <c r="B12964" s="269">
        <v>7020</v>
      </c>
      <c r="C12964" s="270" t="s">
        <v>3787</v>
      </c>
      <c r="D12964" s="270" t="s">
        <v>1827</v>
      </c>
      <c r="E12964" s="277" t="s">
        <v>1833</v>
      </c>
      <c r="F12964" s="279" t="s">
        <v>881</v>
      </c>
    </row>
    <row r="12965" spans="1:6" x14ac:dyDescent="0.3">
      <c r="A12965" s="264" t="str">
        <f t="shared" si="202"/>
        <v>Woolwich TownshipNJ</v>
      </c>
      <c r="B12965" s="269">
        <v>8085</v>
      </c>
      <c r="C12965" s="270" t="s">
        <v>8228</v>
      </c>
      <c r="D12965" s="270" t="s">
        <v>1827</v>
      </c>
      <c r="E12965" s="277" t="s">
        <v>1095</v>
      </c>
      <c r="F12965" s="279" t="s">
        <v>881</v>
      </c>
    </row>
    <row r="12966" spans="1:6" x14ac:dyDescent="0.3">
      <c r="A12966" s="264" t="str">
        <f t="shared" si="202"/>
        <v>Wantage TownshipNJ</v>
      </c>
      <c r="B12966" s="269">
        <v>7461</v>
      </c>
      <c r="C12966" s="270" t="s">
        <v>8229</v>
      </c>
      <c r="D12966" s="270" t="s">
        <v>1827</v>
      </c>
      <c r="E12966" s="277" t="s">
        <v>1833</v>
      </c>
      <c r="F12966" s="279" t="s">
        <v>881</v>
      </c>
    </row>
    <row r="12967" spans="1:6" x14ac:dyDescent="0.3">
      <c r="A12967" s="264" t="str">
        <f t="shared" si="202"/>
        <v>RutherfordNJ</v>
      </c>
      <c r="B12967" s="269">
        <v>7070</v>
      </c>
      <c r="C12967" s="270" t="s">
        <v>8230</v>
      </c>
      <c r="D12967" s="270" t="s">
        <v>1827</v>
      </c>
      <c r="E12967" s="277" t="s">
        <v>1833</v>
      </c>
      <c r="F12967" s="279" t="s">
        <v>881</v>
      </c>
    </row>
    <row r="12968" spans="1:6" x14ac:dyDescent="0.3">
      <c r="A12968" s="264" t="str">
        <f t="shared" si="202"/>
        <v>Denville TownshipNJ</v>
      </c>
      <c r="B12968" s="269">
        <v>7834</v>
      </c>
      <c r="C12968" s="270" t="s">
        <v>8231</v>
      </c>
      <c r="D12968" s="270" t="s">
        <v>1827</v>
      </c>
      <c r="E12968" s="277" t="s">
        <v>1833</v>
      </c>
      <c r="F12968" s="279" t="s">
        <v>881</v>
      </c>
    </row>
    <row r="12969" spans="1:6" x14ac:dyDescent="0.3">
      <c r="A12969" s="264" t="str">
        <f t="shared" si="202"/>
        <v>PleasantvilleNJ</v>
      </c>
      <c r="B12969" s="269">
        <v>8232</v>
      </c>
      <c r="C12969" s="270" t="s">
        <v>4332</v>
      </c>
      <c r="D12969" s="270" t="s">
        <v>1827</v>
      </c>
      <c r="E12969" s="277" t="s">
        <v>1831</v>
      </c>
      <c r="F12969" s="279" t="s">
        <v>881</v>
      </c>
    </row>
    <row r="12970" spans="1:6" x14ac:dyDescent="0.3">
      <c r="A12970" s="264" t="str">
        <f t="shared" si="202"/>
        <v>Chatham TownshipNJ</v>
      </c>
      <c r="B12970" s="269">
        <v>7928</v>
      </c>
      <c r="C12970" s="270" t="s">
        <v>8232</v>
      </c>
      <c r="D12970" s="270" t="s">
        <v>1827</v>
      </c>
      <c r="E12970" s="277" t="s">
        <v>1833</v>
      </c>
      <c r="F12970" s="279" t="s">
        <v>881</v>
      </c>
    </row>
    <row r="12971" spans="1:6" x14ac:dyDescent="0.3">
      <c r="A12971" s="264" t="str">
        <f t="shared" si="202"/>
        <v>SpringfieldNJ</v>
      </c>
      <c r="B12971" s="269">
        <v>7081</v>
      </c>
      <c r="C12971" s="270" t="s">
        <v>1337</v>
      </c>
      <c r="D12971" s="270" t="s">
        <v>1827</v>
      </c>
      <c r="E12971" s="277" t="s">
        <v>1833</v>
      </c>
      <c r="F12971" s="279" t="s">
        <v>881</v>
      </c>
    </row>
    <row r="12972" spans="1:6" x14ac:dyDescent="0.3">
      <c r="A12972" s="264" t="str">
        <f t="shared" si="202"/>
        <v>Palisades ParkNJ</v>
      </c>
      <c r="B12972" s="269">
        <v>7650</v>
      </c>
      <c r="C12972" s="270" t="s">
        <v>8233</v>
      </c>
      <c r="D12972" s="270" t="s">
        <v>1827</v>
      </c>
      <c r="E12972" s="277" t="s">
        <v>1833</v>
      </c>
      <c r="F12972" s="279" t="s">
        <v>881</v>
      </c>
    </row>
    <row r="12973" spans="1:6" x14ac:dyDescent="0.3">
      <c r="A12973" s="264" t="str">
        <f t="shared" si="202"/>
        <v>MetuchenNJ</v>
      </c>
      <c r="B12973" s="269">
        <v>8840</v>
      </c>
      <c r="C12973" s="270" t="s">
        <v>8234</v>
      </c>
      <c r="D12973" s="270" t="s">
        <v>1827</v>
      </c>
      <c r="E12973" s="277" t="s">
        <v>1833</v>
      </c>
      <c r="F12973" s="279" t="s">
        <v>881</v>
      </c>
    </row>
    <row r="12974" spans="1:6" x14ac:dyDescent="0.3">
      <c r="A12974" s="264" t="str">
        <f t="shared" si="202"/>
        <v>Marlboro TownshipNJ</v>
      </c>
      <c r="B12974" s="269">
        <v>7751</v>
      </c>
      <c r="C12974" s="270" t="s">
        <v>8235</v>
      </c>
      <c r="D12974" s="270" t="s">
        <v>1827</v>
      </c>
      <c r="E12974" s="277" t="s">
        <v>1833</v>
      </c>
      <c r="F12974" s="279" t="s">
        <v>881</v>
      </c>
    </row>
    <row r="12975" spans="1:6" x14ac:dyDescent="0.3">
      <c r="A12975" s="264" t="str">
        <f t="shared" si="202"/>
        <v>VinelandNJ</v>
      </c>
      <c r="B12975" s="269">
        <v>8361</v>
      </c>
      <c r="C12975" s="270" t="s">
        <v>8149</v>
      </c>
      <c r="D12975" s="270" t="s">
        <v>1827</v>
      </c>
      <c r="E12975" s="277" t="s">
        <v>1840</v>
      </c>
      <c r="F12975" s="279" t="s">
        <v>881</v>
      </c>
    </row>
    <row r="12976" spans="1:6" x14ac:dyDescent="0.3">
      <c r="A12976" s="264" t="str">
        <f t="shared" si="202"/>
        <v>KinnelonNJ</v>
      </c>
      <c r="B12976" s="269">
        <v>7405</v>
      </c>
      <c r="C12976" s="270" t="s">
        <v>8236</v>
      </c>
      <c r="D12976" s="270" t="s">
        <v>1827</v>
      </c>
      <c r="E12976" s="277" t="s">
        <v>1833</v>
      </c>
      <c r="F12976" s="279" t="s">
        <v>881</v>
      </c>
    </row>
    <row r="12977" spans="1:6" x14ac:dyDescent="0.3">
      <c r="A12977" s="264" t="str">
        <f t="shared" si="202"/>
        <v>Monmouth JunctionNJ</v>
      </c>
      <c r="B12977" s="269">
        <v>8852</v>
      </c>
      <c r="C12977" s="270" t="s">
        <v>8237</v>
      </c>
      <c r="D12977" s="270" t="s">
        <v>1827</v>
      </c>
      <c r="E12977" s="277" t="s">
        <v>1833</v>
      </c>
      <c r="F12977" s="279" t="s">
        <v>881</v>
      </c>
    </row>
    <row r="12978" spans="1:6" x14ac:dyDescent="0.3">
      <c r="A12978" s="264" t="str">
        <f t="shared" si="202"/>
        <v>HaddonfieldNJ</v>
      </c>
      <c r="B12978" s="269">
        <v>8033</v>
      </c>
      <c r="C12978" s="270" t="s">
        <v>8238</v>
      </c>
      <c r="D12978" s="270" t="s">
        <v>1827</v>
      </c>
      <c r="E12978" s="277" t="s">
        <v>1095</v>
      </c>
      <c r="F12978" s="279" t="s">
        <v>881</v>
      </c>
    </row>
    <row r="12979" spans="1:6" x14ac:dyDescent="0.3">
      <c r="A12979" s="264" t="str">
        <f t="shared" si="202"/>
        <v>ColoniaNJ</v>
      </c>
      <c r="B12979" s="269">
        <v>8830</v>
      </c>
      <c r="C12979" s="270" t="s">
        <v>8239</v>
      </c>
      <c r="D12979" s="270" t="s">
        <v>1827</v>
      </c>
      <c r="E12979" s="277" t="s">
        <v>1833</v>
      </c>
      <c r="F12979" s="279" t="s">
        <v>881</v>
      </c>
    </row>
    <row r="12980" spans="1:6" x14ac:dyDescent="0.3">
      <c r="A12980" s="264" t="str">
        <f t="shared" si="202"/>
        <v>Ventnor CityNJ</v>
      </c>
      <c r="B12980" s="269">
        <v>8406</v>
      </c>
      <c r="C12980" s="270" t="s">
        <v>8240</v>
      </c>
      <c r="D12980" s="270" t="s">
        <v>1827</v>
      </c>
      <c r="E12980" s="277" t="s">
        <v>1831</v>
      </c>
      <c r="F12980" s="279" t="s">
        <v>881</v>
      </c>
    </row>
    <row r="12981" spans="1:6" x14ac:dyDescent="0.3">
      <c r="A12981" s="264" t="str">
        <f t="shared" si="202"/>
        <v>Long Beach TownshipNJ</v>
      </c>
      <c r="B12981" s="269">
        <v>8008</v>
      </c>
      <c r="C12981" s="270" t="s">
        <v>8241</v>
      </c>
      <c r="D12981" s="270" t="s">
        <v>1827</v>
      </c>
      <c r="E12981" s="277" t="s">
        <v>1833</v>
      </c>
      <c r="F12981" s="279" t="s">
        <v>881</v>
      </c>
    </row>
    <row r="12982" spans="1:6" x14ac:dyDescent="0.3">
      <c r="A12982" s="264" t="str">
        <f t="shared" si="202"/>
        <v>EdisonNJ</v>
      </c>
      <c r="B12982" s="269">
        <v>8837</v>
      </c>
      <c r="C12982" s="270" t="s">
        <v>8143</v>
      </c>
      <c r="D12982" s="270" t="s">
        <v>1827</v>
      </c>
      <c r="E12982" s="277" t="s">
        <v>1833</v>
      </c>
      <c r="F12982" s="279" t="s">
        <v>881</v>
      </c>
    </row>
    <row r="12983" spans="1:6" x14ac:dyDescent="0.3">
      <c r="A12983" s="264" t="str">
        <f t="shared" si="202"/>
        <v>ColoniaNJ</v>
      </c>
      <c r="B12983" s="269">
        <v>7067</v>
      </c>
      <c r="C12983" s="270" t="s">
        <v>8239</v>
      </c>
      <c r="D12983" s="270" t="s">
        <v>1827</v>
      </c>
      <c r="E12983" s="277" t="s">
        <v>1833</v>
      </c>
      <c r="F12983" s="279" t="s">
        <v>881</v>
      </c>
    </row>
    <row r="12984" spans="1:6" x14ac:dyDescent="0.3">
      <c r="A12984" s="264" t="str">
        <f t="shared" si="202"/>
        <v>South OrangeNJ</v>
      </c>
      <c r="B12984" s="269">
        <v>7079</v>
      </c>
      <c r="C12984" s="270" t="s">
        <v>8242</v>
      </c>
      <c r="D12984" s="270" t="s">
        <v>1827</v>
      </c>
      <c r="E12984" s="277" t="s">
        <v>1833</v>
      </c>
      <c r="F12984" s="279" t="s">
        <v>881</v>
      </c>
    </row>
    <row r="12985" spans="1:6" x14ac:dyDescent="0.3">
      <c r="A12985" s="264" t="str">
        <f t="shared" si="202"/>
        <v>Highland ParkNJ</v>
      </c>
      <c r="B12985" s="269">
        <v>8904</v>
      </c>
      <c r="C12985" s="270" t="s">
        <v>4705</v>
      </c>
      <c r="D12985" s="270" t="s">
        <v>1827</v>
      </c>
      <c r="E12985" s="277" t="s">
        <v>1833</v>
      </c>
      <c r="F12985" s="279" t="s">
        <v>881</v>
      </c>
    </row>
    <row r="12986" spans="1:6" x14ac:dyDescent="0.3">
      <c r="A12986" s="264" t="str">
        <f t="shared" si="202"/>
        <v>PennsaukenNJ</v>
      </c>
      <c r="B12986" s="269">
        <v>8110</v>
      </c>
      <c r="C12986" s="270" t="s">
        <v>8243</v>
      </c>
      <c r="D12986" s="270" t="s">
        <v>1827</v>
      </c>
      <c r="E12986" s="277" t="s">
        <v>1095</v>
      </c>
      <c r="F12986" s="279" t="s">
        <v>881</v>
      </c>
    </row>
    <row r="12987" spans="1:6" x14ac:dyDescent="0.3">
      <c r="A12987" s="264" t="str">
        <f t="shared" si="202"/>
        <v>Robbinsville TownshipNJ</v>
      </c>
      <c r="B12987" s="269">
        <v>8691</v>
      </c>
      <c r="C12987" s="270" t="s">
        <v>8244</v>
      </c>
      <c r="D12987" s="270" t="s">
        <v>1827</v>
      </c>
      <c r="E12987" s="277" t="s">
        <v>1838</v>
      </c>
      <c r="F12987" s="279" t="s">
        <v>881</v>
      </c>
    </row>
    <row r="12988" spans="1:6" x14ac:dyDescent="0.3">
      <c r="A12988" s="264" t="str">
        <f t="shared" si="202"/>
        <v>New MilfordNJ</v>
      </c>
      <c r="B12988" s="269">
        <v>7646</v>
      </c>
      <c r="C12988" s="270" t="s">
        <v>3449</v>
      </c>
      <c r="D12988" s="270" t="s">
        <v>1827</v>
      </c>
      <c r="E12988" s="277" t="s">
        <v>1833</v>
      </c>
      <c r="F12988" s="279" t="s">
        <v>881</v>
      </c>
    </row>
    <row r="12989" spans="1:6" x14ac:dyDescent="0.3">
      <c r="A12989" s="264" t="str">
        <f t="shared" si="202"/>
        <v>DumontNJ</v>
      </c>
      <c r="B12989" s="269">
        <v>7628</v>
      </c>
      <c r="C12989" s="270" t="s">
        <v>8245</v>
      </c>
      <c r="D12989" s="270" t="s">
        <v>1827</v>
      </c>
      <c r="E12989" s="277" t="s">
        <v>1833</v>
      </c>
      <c r="F12989" s="279" t="s">
        <v>881</v>
      </c>
    </row>
    <row r="12990" spans="1:6" x14ac:dyDescent="0.3">
      <c r="A12990" s="264" t="str">
        <f t="shared" si="202"/>
        <v>Marlboro TownshipNJ</v>
      </c>
      <c r="B12990" s="269">
        <v>7746</v>
      </c>
      <c r="C12990" s="270" t="s">
        <v>8235</v>
      </c>
      <c r="D12990" s="270" t="s">
        <v>1827</v>
      </c>
      <c r="E12990" s="277" t="s">
        <v>1833</v>
      </c>
      <c r="F12990" s="279" t="s">
        <v>881</v>
      </c>
    </row>
    <row r="12991" spans="1:6" x14ac:dyDescent="0.3">
      <c r="A12991" s="264" t="str">
        <f t="shared" si="202"/>
        <v>Hazlet TownshipNJ</v>
      </c>
      <c r="B12991" s="269">
        <v>7730</v>
      </c>
      <c r="C12991" s="270" t="s">
        <v>8246</v>
      </c>
      <c r="D12991" s="270" t="s">
        <v>1827</v>
      </c>
      <c r="E12991" s="277" t="s">
        <v>1833</v>
      </c>
      <c r="F12991" s="279" t="s">
        <v>881</v>
      </c>
    </row>
    <row r="12992" spans="1:6" x14ac:dyDescent="0.3">
      <c r="A12992" s="264" t="str">
        <f t="shared" si="202"/>
        <v>BrigantineNJ</v>
      </c>
      <c r="B12992" s="269">
        <v>8203</v>
      </c>
      <c r="C12992" s="270" t="s">
        <v>8247</v>
      </c>
      <c r="D12992" s="270" t="s">
        <v>1827</v>
      </c>
      <c r="E12992" s="277" t="s">
        <v>1831</v>
      </c>
      <c r="F12992" s="279" t="s">
        <v>881</v>
      </c>
    </row>
    <row r="12993" spans="1:6" x14ac:dyDescent="0.3">
      <c r="A12993" s="264" t="str">
        <f t="shared" si="202"/>
        <v>West MilfordNJ</v>
      </c>
      <c r="B12993" s="269">
        <v>7480</v>
      </c>
      <c r="C12993" s="270" t="s">
        <v>8248</v>
      </c>
      <c r="D12993" s="270" t="s">
        <v>1827</v>
      </c>
      <c r="E12993" s="277" t="s">
        <v>1833</v>
      </c>
      <c r="F12993" s="279" t="s">
        <v>881</v>
      </c>
    </row>
    <row r="12994" spans="1:6" x14ac:dyDescent="0.3">
      <c r="A12994" s="264" t="str">
        <f t="shared" si="202"/>
        <v>PatersonNJ</v>
      </c>
      <c r="B12994" s="269">
        <v>7522</v>
      </c>
      <c r="C12994" s="270" t="s">
        <v>8179</v>
      </c>
      <c r="D12994" s="270" t="s">
        <v>1827</v>
      </c>
      <c r="E12994" s="277" t="s">
        <v>1833</v>
      </c>
      <c r="F12994" s="279" t="s">
        <v>881</v>
      </c>
    </row>
    <row r="12995" spans="1:6" x14ac:dyDescent="0.3">
      <c r="A12995" s="264" t="str">
        <f t="shared" si="202"/>
        <v>North ArlingtonNJ</v>
      </c>
      <c r="B12995" s="269">
        <v>7031</v>
      </c>
      <c r="C12995" s="270" t="s">
        <v>8249</v>
      </c>
      <c r="D12995" s="270" t="s">
        <v>1827</v>
      </c>
      <c r="E12995" s="277" t="s">
        <v>1833</v>
      </c>
      <c r="F12995" s="279" t="s">
        <v>881</v>
      </c>
    </row>
    <row r="12996" spans="1:6" x14ac:dyDescent="0.3">
      <c r="A12996" s="264" t="str">
        <f t="shared" ref="A12996:A13059" si="203">CONCATENATE(C12996,D12996)</f>
        <v>ClarkNJ</v>
      </c>
      <c r="B12996" s="269">
        <v>7066</v>
      </c>
      <c r="C12996" s="270" t="s">
        <v>3378</v>
      </c>
      <c r="D12996" s="270" t="s">
        <v>1827</v>
      </c>
      <c r="E12996" s="277" t="s">
        <v>1833</v>
      </c>
      <c r="F12996" s="279" t="s">
        <v>881</v>
      </c>
    </row>
    <row r="12997" spans="1:6" x14ac:dyDescent="0.3">
      <c r="A12997" s="264" t="str">
        <f t="shared" si="203"/>
        <v>OaklynNJ</v>
      </c>
      <c r="B12997" s="269">
        <v>8107</v>
      </c>
      <c r="C12997" s="270" t="s">
        <v>8250</v>
      </c>
      <c r="D12997" s="270" t="s">
        <v>1827</v>
      </c>
      <c r="E12997" s="277" t="s">
        <v>1095</v>
      </c>
      <c r="F12997" s="279" t="s">
        <v>881</v>
      </c>
    </row>
    <row r="12998" spans="1:6" x14ac:dyDescent="0.3">
      <c r="A12998" s="264" t="str">
        <f t="shared" si="203"/>
        <v>Harrison TownshipNJ</v>
      </c>
      <c r="B12998" s="269">
        <v>8062</v>
      </c>
      <c r="C12998" s="270" t="s">
        <v>8251</v>
      </c>
      <c r="D12998" s="270" t="s">
        <v>1827</v>
      </c>
      <c r="E12998" s="277" t="s">
        <v>1095</v>
      </c>
      <c r="F12998" s="279" t="s">
        <v>881</v>
      </c>
    </row>
    <row r="12999" spans="1:6" x14ac:dyDescent="0.3">
      <c r="A12999" s="264" t="str">
        <f t="shared" si="203"/>
        <v>BoontonNJ</v>
      </c>
      <c r="B12999" s="269">
        <v>7005</v>
      </c>
      <c r="C12999" s="270" t="s">
        <v>8252</v>
      </c>
      <c r="D12999" s="270" t="s">
        <v>1827</v>
      </c>
      <c r="E12999" s="277" t="s">
        <v>1833</v>
      </c>
      <c r="F12999" s="279" t="s">
        <v>881</v>
      </c>
    </row>
    <row r="13000" spans="1:6" x14ac:dyDescent="0.3">
      <c r="A13000" s="264" t="str">
        <f t="shared" si="203"/>
        <v>Margate CityNJ</v>
      </c>
      <c r="B13000" s="269">
        <v>8402</v>
      </c>
      <c r="C13000" s="270" t="s">
        <v>8253</v>
      </c>
      <c r="D13000" s="270" t="s">
        <v>1827</v>
      </c>
      <c r="E13000" s="277" t="s">
        <v>1831</v>
      </c>
      <c r="F13000" s="279" t="s">
        <v>881</v>
      </c>
    </row>
    <row r="13001" spans="1:6" x14ac:dyDescent="0.3">
      <c r="A13001" s="264" t="str">
        <f t="shared" si="203"/>
        <v>Washington TownshipNJ</v>
      </c>
      <c r="B13001" s="269">
        <v>7882</v>
      </c>
      <c r="C13001" s="270" t="s">
        <v>8157</v>
      </c>
      <c r="D13001" s="270" t="s">
        <v>1827</v>
      </c>
      <c r="E13001" s="277" t="s">
        <v>1829</v>
      </c>
      <c r="F13001" s="279" t="s">
        <v>881</v>
      </c>
    </row>
    <row r="13002" spans="1:6" x14ac:dyDescent="0.3">
      <c r="A13002" s="264" t="str">
        <f t="shared" si="203"/>
        <v>MadisonNJ</v>
      </c>
      <c r="B13002" s="269">
        <v>7940</v>
      </c>
      <c r="C13002" s="270" t="s">
        <v>956</v>
      </c>
      <c r="D13002" s="270" t="s">
        <v>1827</v>
      </c>
      <c r="E13002" s="277" t="s">
        <v>1833</v>
      </c>
      <c r="F13002" s="279" t="s">
        <v>881</v>
      </c>
    </row>
    <row r="13003" spans="1:6" x14ac:dyDescent="0.3">
      <c r="A13003" s="264" t="str">
        <f t="shared" si="203"/>
        <v>VeronaNJ</v>
      </c>
      <c r="B13003" s="269">
        <v>7044</v>
      </c>
      <c r="C13003" s="270" t="s">
        <v>5155</v>
      </c>
      <c r="D13003" s="270" t="s">
        <v>1827</v>
      </c>
      <c r="E13003" s="277" t="s">
        <v>1833</v>
      </c>
      <c r="F13003" s="279" t="s">
        <v>881</v>
      </c>
    </row>
    <row r="13004" spans="1:6" x14ac:dyDescent="0.3">
      <c r="A13004" s="264" t="str">
        <f t="shared" si="203"/>
        <v>NewarkNJ</v>
      </c>
      <c r="B13004" s="269">
        <v>7102</v>
      </c>
      <c r="C13004" s="270" t="s">
        <v>1912</v>
      </c>
      <c r="D13004" s="270" t="s">
        <v>1827</v>
      </c>
      <c r="E13004" s="277" t="s">
        <v>1833</v>
      </c>
      <c r="F13004" s="279" t="s">
        <v>881</v>
      </c>
    </row>
    <row r="13005" spans="1:6" x14ac:dyDescent="0.3">
      <c r="A13005" s="264" t="str">
        <f t="shared" si="203"/>
        <v>Holmdel TownshipNJ</v>
      </c>
      <c r="B13005" s="269">
        <v>7733</v>
      </c>
      <c r="C13005" s="270" t="s">
        <v>8254</v>
      </c>
      <c r="D13005" s="270" t="s">
        <v>1827</v>
      </c>
      <c r="E13005" s="277" t="s">
        <v>1833</v>
      </c>
      <c r="F13005" s="279" t="s">
        <v>881</v>
      </c>
    </row>
    <row r="13006" spans="1:6" x14ac:dyDescent="0.3">
      <c r="A13006" s="264" t="str">
        <f t="shared" si="203"/>
        <v>PatersonNJ</v>
      </c>
      <c r="B13006" s="269">
        <v>7514</v>
      </c>
      <c r="C13006" s="270" t="s">
        <v>8179</v>
      </c>
      <c r="D13006" s="270" t="s">
        <v>1827</v>
      </c>
      <c r="E13006" s="277" t="s">
        <v>1833</v>
      </c>
      <c r="F13006" s="279" t="s">
        <v>881</v>
      </c>
    </row>
    <row r="13007" spans="1:6" x14ac:dyDescent="0.3">
      <c r="A13007" s="264" t="str">
        <f t="shared" si="203"/>
        <v>WyckoffNJ</v>
      </c>
      <c r="B13007" s="269">
        <v>7481</v>
      </c>
      <c r="C13007" s="270" t="s">
        <v>8255</v>
      </c>
      <c r="D13007" s="270" t="s">
        <v>1827</v>
      </c>
      <c r="E13007" s="277" t="s">
        <v>1833</v>
      </c>
      <c r="F13007" s="279" t="s">
        <v>881</v>
      </c>
    </row>
    <row r="13008" spans="1:6" x14ac:dyDescent="0.3">
      <c r="A13008" s="264" t="str">
        <f t="shared" si="203"/>
        <v>Warren TownshipNJ</v>
      </c>
      <c r="B13008" s="269">
        <v>7059</v>
      </c>
      <c r="C13008" s="270" t="s">
        <v>8256</v>
      </c>
      <c r="D13008" s="270" t="s">
        <v>1827</v>
      </c>
      <c r="E13008" s="277" t="s">
        <v>1833</v>
      </c>
      <c r="F13008" s="279" t="s">
        <v>881</v>
      </c>
    </row>
    <row r="13009" spans="1:6" x14ac:dyDescent="0.3">
      <c r="A13009" s="264" t="str">
        <f t="shared" si="203"/>
        <v>RamseyNJ</v>
      </c>
      <c r="B13009" s="269">
        <v>7446</v>
      </c>
      <c r="C13009" s="270" t="s">
        <v>5454</v>
      </c>
      <c r="D13009" s="270" t="s">
        <v>1827</v>
      </c>
      <c r="E13009" s="277" t="s">
        <v>1833</v>
      </c>
      <c r="F13009" s="279" t="s">
        <v>881</v>
      </c>
    </row>
    <row r="13010" spans="1:6" x14ac:dyDescent="0.3">
      <c r="A13010" s="264" t="str">
        <f t="shared" si="203"/>
        <v>BerlinNJ</v>
      </c>
      <c r="B13010" s="269">
        <v>8009</v>
      </c>
      <c r="C13010" s="270" t="s">
        <v>1815</v>
      </c>
      <c r="D13010" s="270" t="s">
        <v>1827</v>
      </c>
      <c r="E13010" s="277" t="s">
        <v>1095</v>
      </c>
      <c r="F13010" s="279" t="s">
        <v>881</v>
      </c>
    </row>
    <row r="13011" spans="1:6" x14ac:dyDescent="0.3">
      <c r="A13011" s="264" t="str">
        <f t="shared" si="203"/>
        <v>ManasquanNJ</v>
      </c>
      <c r="B13011" s="269">
        <v>8736</v>
      </c>
      <c r="C13011" s="270" t="s">
        <v>8257</v>
      </c>
      <c r="D13011" s="270" t="s">
        <v>1827</v>
      </c>
      <c r="E13011" s="277" t="s">
        <v>1833</v>
      </c>
      <c r="F13011" s="279" t="s">
        <v>881</v>
      </c>
    </row>
    <row r="13012" spans="1:6" x14ac:dyDescent="0.3">
      <c r="A13012" s="264" t="str">
        <f t="shared" si="203"/>
        <v>South RiverNJ</v>
      </c>
      <c r="B13012" s="269">
        <v>8882</v>
      </c>
      <c r="C13012" s="270" t="s">
        <v>8258</v>
      </c>
      <c r="D13012" s="270" t="s">
        <v>1827</v>
      </c>
      <c r="E13012" s="277" t="s">
        <v>1833</v>
      </c>
      <c r="F13012" s="279" t="s">
        <v>881</v>
      </c>
    </row>
    <row r="13013" spans="1:6" x14ac:dyDescent="0.3">
      <c r="A13013" s="264" t="str">
        <f t="shared" si="203"/>
        <v>Budd LakeNJ</v>
      </c>
      <c r="B13013" s="269">
        <v>7828</v>
      </c>
      <c r="C13013" s="270" t="s">
        <v>8259</v>
      </c>
      <c r="D13013" s="270" t="s">
        <v>1827</v>
      </c>
      <c r="E13013" s="277" t="s">
        <v>1833</v>
      </c>
      <c r="F13013" s="279" t="s">
        <v>881</v>
      </c>
    </row>
    <row r="13014" spans="1:6" x14ac:dyDescent="0.3">
      <c r="A13014" s="264" t="str">
        <f t="shared" si="203"/>
        <v>PennsvilleNJ</v>
      </c>
      <c r="B13014" s="269">
        <v>8070</v>
      </c>
      <c r="C13014" s="270" t="s">
        <v>8260</v>
      </c>
      <c r="D13014" s="270" t="s">
        <v>1827</v>
      </c>
      <c r="E13014" s="277" t="s">
        <v>1095</v>
      </c>
      <c r="F13014" s="279" t="s">
        <v>881</v>
      </c>
    </row>
    <row r="13015" spans="1:6" x14ac:dyDescent="0.3">
      <c r="A13015" s="264" t="str">
        <f t="shared" si="203"/>
        <v>Galloway TownshipNJ</v>
      </c>
      <c r="B13015" s="269">
        <v>8215</v>
      </c>
      <c r="C13015" s="270" t="s">
        <v>8177</v>
      </c>
      <c r="D13015" s="270" t="s">
        <v>1827</v>
      </c>
      <c r="E13015" s="277" t="s">
        <v>1831</v>
      </c>
      <c r="F13015" s="279" t="s">
        <v>881</v>
      </c>
    </row>
    <row r="13016" spans="1:6" x14ac:dyDescent="0.3">
      <c r="A13016" s="264" t="str">
        <f t="shared" si="203"/>
        <v>Woodbridge TownshipNJ</v>
      </c>
      <c r="B13016" s="269">
        <v>7001</v>
      </c>
      <c r="C13016" s="270" t="s">
        <v>8218</v>
      </c>
      <c r="D13016" s="270" t="s">
        <v>1827</v>
      </c>
      <c r="E13016" s="277" t="s">
        <v>1833</v>
      </c>
      <c r="F13016" s="279" t="s">
        <v>881</v>
      </c>
    </row>
    <row r="13017" spans="1:6" x14ac:dyDescent="0.3">
      <c r="A13017" s="264" t="str">
        <f t="shared" si="203"/>
        <v>VillasNJ</v>
      </c>
      <c r="B13017" s="269">
        <v>8251</v>
      </c>
      <c r="C13017" s="270" t="s">
        <v>8261</v>
      </c>
      <c r="D13017" s="270" t="s">
        <v>1827</v>
      </c>
      <c r="E13017" s="277" t="s">
        <v>1835</v>
      </c>
      <c r="F13017" s="279" t="s">
        <v>881</v>
      </c>
    </row>
    <row r="13018" spans="1:6" x14ac:dyDescent="0.3">
      <c r="A13018" s="264" t="str">
        <f t="shared" si="203"/>
        <v>Spring LakeNJ</v>
      </c>
      <c r="B13018" s="269">
        <v>7762</v>
      </c>
      <c r="C13018" s="270" t="s">
        <v>6617</v>
      </c>
      <c r="D13018" s="270" t="s">
        <v>1827</v>
      </c>
      <c r="E13018" s="277" t="s">
        <v>1833</v>
      </c>
      <c r="F13018" s="279" t="s">
        <v>881</v>
      </c>
    </row>
    <row r="13019" spans="1:6" x14ac:dyDescent="0.3">
      <c r="A13019" s="264" t="str">
        <f t="shared" si="203"/>
        <v>Saddle BrookNJ</v>
      </c>
      <c r="B13019" s="269">
        <v>7663</v>
      </c>
      <c r="C13019" s="270" t="s">
        <v>8262</v>
      </c>
      <c r="D13019" s="270" t="s">
        <v>1827</v>
      </c>
      <c r="E13019" s="277" t="s">
        <v>1833</v>
      </c>
      <c r="F13019" s="279" t="s">
        <v>881</v>
      </c>
    </row>
    <row r="13020" spans="1:6" x14ac:dyDescent="0.3">
      <c r="A13020" s="264" t="str">
        <f t="shared" si="203"/>
        <v>Somers PointNJ</v>
      </c>
      <c r="B13020" s="269">
        <v>8244</v>
      </c>
      <c r="C13020" s="270" t="s">
        <v>8263</v>
      </c>
      <c r="D13020" s="270" t="s">
        <v>1827</v>
      </c>
      <c r="E13020" s="277" t="s">
        <v>1831</v>
      </c>
      <c r="F13020" s="279" t="s">
        <v>881</v>
      </c>
    </row>
    <row r="13021" spans="1:6" x14ac:dyDescent="0.3">
      <c r="A13021" s="264" t="str">
        <f t="shared" si="203"/>
        <v>PatersonNJ</v>
      </c>
      <c r="B13021" s="269">
        <v>7503</v>
      </c>
      <c r="C13021" s="270" t="s">
        <v>8179</v>
      </c>
      <c r="D13021" s="270" t="s">
        <v>1827</v>
      </c>
      <c r="E13021" s="277" t="s">
        <v>1833</v>
      </c>
      <c r="F13021" s="279" t="s">
        <v>881</v>
      </c>
    </row>
    <row r="13022" spans="1:6" x14ac:dyDescent="0.3">
      <c r="A13022" s="264" t="str">
        <f t="shared" si="203"/>
        <v>MiddlesexNJ</v>
      </c>
      <c r="B13022" s="269">
        <v>8846</v>
      </c>
      <c r="C13022" s="270" t="s">
        <v>7712</v>
      </c>
      <c r="D13022" s="270" t="s">
        <v>1827</v>
      </c>
      <c r="E13022" s="277" t="s">
        <v>1833</v>
      </c>
      <c r="F13022" s="279" t="s">
        <v>881</v>
      </c>
    </row>
    <row r="13023" spans="1:6" x14ac:dyDescent="0.3">
      <c r="A13023" s="264" t="str">
        <f t="shared" si="203"/>
        <v>CliftonNJ</v>
      </c>
      <c r="B13023" s="269">
        <v>7012</v>
      </c>
      <c r="C13023" s="270" t="s">
        <v>3297</v>
      </c>
      <c r="D13023" s="270" t="s">
        <v>1827</v>
      </c>
      <c r="E13023" s="277" t="s">
        <v>1833</v>
      </c>
      <c r="F13023" s="279" t="s">
        <v>881</v>
      </c>
    </row>
    <row r="13024" spans="1:6" x14ac:dyDescent="0.3">
      <c r="A13024" s="264" t="str">
        <f t="shared" si="203"/>
        <v>Carneys PointNJ</v>
      </c>
      <c r="B13024" s="269">
        <v>8069</v>
      </c>
      <c r="C13024" s="270" t="s">
        <v>8264</v>
      </c>
      <c r="D13024" s="270" t="s">
        <v>1827</v>
      </c>
      <c r="E13024" s="277" t="s">
        <v>1095</v>
      </c>
      <c r="F13024" s="279" t="s">
        <v>881</v>
      </c>
    </row>
    <row r="13025" spans="1:6" x14ac:dyDescent="0.3">
      <c r="A13025" s="264" t="str">
        <f t="shared" si="203"/>
        <v>TenaflyNJ</v>
      </c>
      <c r="B13025" s="269">
        <v>7670</v>
      </c>
      <c r="C13025" s="270" t="s">
        <v>8265</v>
      </c>
      <c r="D13025" s="270" t="s">
        <v>1827</v>
      </c>
      <c r="E13025" s="277" t="s">
        <v>1833</v>
      </c>
      <c r="F13025" s="279" t="s">
        <v>881</v>
      </c>
    </row>
    <row r="13026" spans="1:6" x14ac:dyDescent="0.3">
      <c r="A13026" s="264" t="str">
        <f t="shared" si="203"/>
        <v>Roselle ParkNJ</v>
      </c>
      <c r="B13026" s="269">
        <v>7204</v>
      </c>
      <c r="C13026" s="270" t="s">
        <v>8266</v>
      </c>
      <c r="D13026" s="270" t="s">
        <v>1827</v>
      </c>
      <c r="E13026" s="277" t="s">
        <v>1833</v>
      </c>
      <c r="F13026" s="279" t="s">
        <v>881</v>
      </c>
    </row>
    <row r="13027" spans="1:6" x14ac:dyDescent="0.3">
      <c r="A13027" s="264" t="str">
        <f t="shared" si="203"/>
        <v>Hopewell TownshipNJ</v>
      </c>
      <c r="B13027" s="269">
        <v>8534</v>
      </c>
      <c r="C13027" s="270" t="s">
        <v>8267</v>
      </c>
      <c r="D13027" s="270" t="s">
        <v>1827</v>
      </c>
      <c r="E13027" s="277" t="s">
        <v>1838</v>
      </c>
      <c r="F13027" s="279" t="s">
        <v>881</v>
      </c>
    </row>
    <row r="13028" spans="1:6" x14ac:dyDescent="0.3">
      <c r="A13028" s="264" t="str">
        <f t="shared" si="203"/>
        <v>Gloucester CityNJ</v>
      </c>
      <c r="B13028" s="269">
        <v>8030</v>
      </c>
      <c r="C13028" s="270" t="s">
        <v>8268</v>
      </c>
      <c r="D13028" s="270" t="s">
        <v>1827</v>
      </c>
      <c r="E13028" s="277" t="s">
        <v>1095</v>
      </c>
      <c r="F13028" s="279" t="s">
        <v>881</v>
      </c>
    </row>
    <row r="13029" spans="1:6" x14ac:dyDescent="0.3">
      <c r="A13029" s="264" t="str">
        <f t="shared" si="203"/>
        <v>Green Brook TownshipNJ</v>
      </c>
      <c r="B13029" s="269">
        <v>8812</v>
      </c>
      <c r="C13029" s="270" t="s">
        <v>8269</v>
      </c>
      <c r="D13029" s="270" t="s">
        <v>1827</v>
      </c>
      <c r="E13029" s="277" t="s">
        <v>1833</v>
      </c>
      <c r="F13029" s="279" t="s">
        <v>881</v>
      </c>
    </row>
    <row r="13030" spans="1:6" x14ac:dyDescent="0.3">
      <c r="A13030" s="264" t="str">
        <f t="shared" si="203"/>
        <v>Pequannock TownshipNJ</v>
      </c>
      <c r="B13030" s="269">
        <v>7444</v>
      </c>
      <c r="C13030" s="270" t="s">
        <v>8270</v>
      </c>
      <c r="D13030" s="270" t="s">
        <v>1827</v>
      </c>
      <c r="E13030" s="277" t="s">
        <v>1833</v>
      </c>
      <c r="F13030" s="279" t="s">
        <v>881</v>
      </c>
    </row>
    <row r="13031" spans="1:6" x14ac:dyDescent="0.3">
      <c r="A13031" s="264" t="str">
        <f t="shared" si="203"/>
        <v>Bound BrookNJ</v>
      </c>
      <c r="B13031" s="269">
        <v>8805</v>
      </c>
      <c r="C13031" s="270" t="s">
        <v>8271</v>
      </c>
      <c r="D13031" s="270" t="s">
        <v>1827</v>
      </c>
      <c r="E13031" s="277" t="s">
        <v>1833</v>
      </c>
      <c r="F13031" s="279" t="s">
        <v>881</v>
      </c>
    </row>
    <row r="13032" spans="1:6" x14ac:dyDescent="0.3">
      <c r="A13032" s="264" t="str">
        <f t="shared" si="203"/>
        <v>Lumberton TownshipNJ</v>
      </c>
      <c r="B13032" s="269">
        <v>8048</v>
      </c>
      <c r="C13032" s="270" t="s">
        <v>8272</v>
      </c>
      <c r="D13032" s="270" t="s">
        <v>1827</v>
      </c>
      <c r="E13032" s="277" t="s">
        <v>1095</v>
      </c>
      <c r="F13032" s="279" t="s">
        <v>881</v>
      </c>
    </row>
    <row r="13033" spans="1:6" x14ac:dyDescent="0.3">
      <c r="A13033" s="264" t="str">
        <f t="shared" si="203"/>
        <v>HopatcongNJ</v>
      </c>
      <c r="B13033" s="269">
        <v>7843</v>
      </c>
      <c r="C13033" s="270" t="s">
        <v>8273</v>
      </c>
      <c r="D13033" s="270" t="s">
        <v>1827</v>
      </c>
      <c r="E13033" s="277" t="s">
        <v>1833</v>
      </c>
      <c r="F13033" s="279" t="s">
        <v>881</v>
      </c>
    </row>
    <row r="13034" spans="1:6" x14ac:dyDescent="0.3">
      <c r="A13034" s="264" t="str">
        <f t="shared" si="203"/>
        <v>Edgewater Park TownshipNJ</v>
      </c>
      <c r="B13034" s="269">
        <v>8010</v>
      </c>
      <c r="C13034" s="270" t="s">
        <v>8274</v>
      </c>
      <c r="D13034" s="270" t="s">
        <v>1827</v>
      </c>
      <c r="E13034" s="277" t="s">
        <v>1095</v>
      </c>
      <c r="F13034" s="279" t="s">
        <v>881</v>
      </c>
    </row>
    <row r="13035" spans="1:6" x14ac:dyDescent="0.3">
      <c r="A13035" s="264" t="str">
        <f t="shared" si="203"/>
        <v>Ridgefield ParkNJ</v>
      </c>
      <c r="B13035" s="269">
        <v>7660</v>
      </c>
      <c r="C13035" s="270" t="s">
        <v>8275</v>
      </c>
      <c r="D13035" s="270" t="s">
        <v>1827</v>
      </c>
      <c r="E13035" s="277" t="s">
        <v>1833</v>
      </c>
      <c r="F13035" s="279" t="s">
        <v>881</v>
      </c>
    </row>
    <row r="13036" spans="1:6" x14ac:dyDescent="0.3">
      <c r="A13036" s="264" t="str">
        <f t="shared" si="203"/>
        <v>BellmawrNJ</v>
      </c>
      <c r="B13036" s="269">
        <v>8031</v>
      </c>
      <c r="C13036" s="270" t="s">
        <v>8276</v>
      </c>
      <c r="D13036" s="270" t="s">
        <v>1827</v>
      </c>
      <c r="E13036" s="277" t="s">
        <v>1095</v>
      </c>
      <c r="F13036" s="279" t="s">
        <v>881</v>
      </c>
    </row>
    <row r="13037" spans="1:6" x14ac:dyDescent="0.3">
      <c r="A13037" s="264" t="str">
        <f t="shared" si="203"/>
        <v>Mt Olive TownshipNJ</v>
      </c>
      <c r="B13037" s="269">
        <v>7836</v>
      </c>
      <c r="C13037" s="270" t="s">
        <v>8277</v>
      </c>
      <c r="D13037" s="270" t="s">
        <v>1827</v>
      </c>
      <c r="E13037" s="277" t="s">
        <v>1833</v>
      </c>
      <c r="F13037" s="279" t="s">
        <v>881</v>
      </c>
    </row>
    <row r="13038" spans="1:6" x14ac:dyDescent="0.3">
      <c r="A13038" s="264" t="str">
        <f t="shared" si="203"/>
        <v>KeansburgNJ</v>
      </c>
      <c r="B13038" s="269">
        <v>7734</v>
      </c>
      <c r="C13038" s="270" t="s">
        <v>8278</v>
      </c>
      <c r="D13038" s="270" t="s">
        <v>1827</v>
      </c>
      <c r="E13038" s="277" t="s">
        <v>1833</v>
      </c>
      <c r="F13038" s="279" t="s">
        <v>881</v>
      </c>
    </row>
    <row r="13039" spans="1:6" x14ac:dyDescent="0.3">
      <c r="A13039" s="264" t="str">
        <f t="shared" si="203"/>
        <v>ElmerNJ</v>
      </c>
      <c r="B13039" s="269">
        <v>8318</v>
      </c>
      <c r="C13039" s="270" t="s">
        <v>6008</v>
      </c>
      <c r="D13039" s="270" t="s">
        <v>1827</v>
      </c>
      <c r="E13039" s="277" t="s">
        <v>1095</v>
      </c>
      <c r="F13039" s="279" t="s">
        <v>881</v>
      </c>
    </row>
    <row r="13040" spans="1:6" x14ac:dyDescent="0.3">
      <c r="A13040" s="264" t="str">
        <f t="shared" si="203"/>
        <v>FairviewNJ</v>
      </c>
      <c r="B13040" s="269">
        <v>7022</v>
      </c>
      <c r="C13040" s="270" t="s">
        <v>3997</v>
      </c>
      <c r="D13040" s="270" t="s">
        <v>1827</v>
      </c>
      <c r="E13040" s="277" t="s">
        <v>1833</v>
      </c>
      <c r="F13040" s="279" t="s">
        <v>881</v>
      </c>
    </row>
    <row r="13041" spans="1:6" x14ac:dyDescent="0.3">
      <c r="A13041" s="264" t="str">
        <f t="shared" si="203"/>
        <v>EdisonNJ</v>
      </c>
      <c r="B13041" s="269">
        <v>8863</v>
      </c>
      <c r="C13041" s="270" t="s">
        <v>8143</v>
      </c>
      <c r="D13041" s="270" t="s">
        <v>1827</v>
      </c>
      <c r="E13041" s="277" t="s">
        <v>1833</v>
      </c>
      <c r="F13041" s="279" t="s">
        <v>881</v>
      </c>
    </row>
    <row r="13042" spans="1:6" x14ac:dyDescent="0.3">
      <c r="A13042" s="264" t="str">
        <f t="shared" si="203"/>
        <v>TrentonNJ</v>
      </c>
      <c r="B13042" s="269">
        <v>8609</v>
      </c>
      <c r="C13042" s="270" t="s">
        <v>1838</v>
      </c>
      <c r="D13042" s="270" t="s">
        <v>1827</v>
      </c>
      <c r="E13042" s="277" t="s">
        <v>1838</v>
      </c>
      <c r="F13042" s="279" t="s">
        <v>881</v>
      </c>
    </row>
    <row r="13043" spans="1:6" x14ac:dyDescent="0.3">
      <c r="A13043" s="264" t="str">
        <f t="shared" si="203"/>
        <v>Winslow TownshipNJ</v>
      </c>
      <c r="B13043" s="269">
        <v>8004</v>
      </c>
      <c r="C13043" s="270" t="s">
        <v>8279</v>
      </c>
      <c r="D13043" s="270" t="s">
        <v>1827</v>
      </c>
      <c r="E13043" s="277" t="s">
        <v>1095</v>
      </c>
      <c r="F13043" s="279" t="s">
        <v>881</v>
      </c>
    </row>
    <row r="13044" spans="1:6" x14ac:dyDescent="0.3">
      <c r="A13044" s="264" t="str">
        <f t="shared" si="203"/>
        <v>PlainfieldNJ</v>
      </c>
      <c r="B13044" s="269">
        <v>7062</v>
      </c>
      <c r="C13044" s="270" t="s">
        <v>3495</v>
      </c>
      <c r="D13044" s="270" t="s">
        <v>1827</v>
      </c>
      <c r="E13044" s="277" t="s">
        <v>1833</v>
      </c>
      <c r="F13044" s="279" t="s">
        <v>881</v>
      </c>
    </row>
    <row r="13045" spans="1:6" x14ac:dyDescent="0.3">
      <c r="A13045" s="264" t="str">
        <f t="shared" si="203"/>
        <v>Cranbury TownshipNJ</v>
      </c>
      <c r="B13045" s="269">
        <v>8512</v>
      </c>
      <c r="C13045" s="270" t="s">
        <v>8280</v>
      </c>
      <c r="D13045" s="270" t="s">
        <v>1827</v>
      </c>
      <c r="E13045" s="277" t="s">
        <v>1833</v>
      </c>
      <c r="F13045" s="279" t="s">
        <v>881</v>
      </c>
    </row>
    <row r="13046" spans="1:6" x14ac:dyDescent="0.3">
      <c r="A13046" s="264" t="str">
        <f t="shared" si="203"/>
        <v>WhartonNJ</v>
      </c>
      <c r="B13046" s="269">
        <v>7885</v>
      </c>
      <c r="C13046" s="270" t="s">
        <v>8281</v>
      </c>
      <c r="D13046" s="270" t="s">
        <v>1827</v>
      </c>
      <c r="E13046" s="277" t="s">
        <v>1833</v>
      </c>
      <c r="F13046" s="279" t="s">
        <v>881</v>
      </c>
    </row>
    <row r="13047" spans="1:6" x14ac:dyDescent="0.3">
      <c r="A13047" s="264" t="str">
        <f t="shared" si="203"/>
        <v>Florham ParkNJ</v>
      </c>
      <c r="B13047" s="269">
        <v>7932</v>
      </c>
      <c r="C13047" s="270" t="s">
        <v>8282</v>
      </c>
      <c r="D13047" s="270" t="s">
        <v>1827</v>
      </c>
      <c r="E13047" s="277" t="s">
        <v>1833</v>
      </c>
      <c r="F13047" s="279" t="s">
        <v>881</v>
      </c>
    </row>
    <row r="13048" spans="1:6" x14ac:dyDescent="0.3">
      <c r="A13048" s="264" t="str">
        <f t="shared" si="203"/>
        <v>Mantua TownshipNJ</v>
      </c>
      <c r="B13048" s="269">
        <v>8051</v>
      </c>
      <c r="C13048" s="270" t="s">
        <v>8283</v>
      </c>
      <c r="D13048" s="270" t="s">
        <v>1827</v>
      </c>
      <c r="E13048" s="277" t="s">
        <v>1095</v>
      </c>
      <c r="F13048" s="279" t="s">
        <v>881</v>
      </c>
    </row>
    <row r="13049" spans="1:6" x14ac:dyDescent="0.3">
      <c r="A13049" s="264" t="str">
        <f t="shared" si="203"/>
        <v>Ewing TownshipNJ</v>
      </c>
      <c r="B13049" s="269">
        <v>8628</v>
      </c>
      <c r="C13049" s="270" t="s">
        <v>8193</v>
      </c>
      <c r="D13049" s="270" t="s">
        <v>1827</v>
      </c>
      <c r="E13049" s="277" t="s">
        <v>1838</v>
      </c>
      <c r="F13049" s="279" t="s">
        <v>881</v>
      </c>
    </row>
    <row r="13050" spans="1:6" x14ac:dyDescent="0.3">
      <c r="A13050" s="264" t="str">
        <f t="shared" si="203"/>
        <v>New ProvidenceNJ</v>
      </c>
      <c r="B13050" s="269">
        <v>7974</v>
      </c>
      <c r="C13050" s="270" t="s">
        <v>8284</v>
      </c>
      <c r="D13050" s="270" t="s">
        <v>1827</v>
      </c>
      <c r="E13050" s="277" t="s">
        <v>1833</v>
      </c>
      <c r="F13050" s="279" t="s">
        <v>881</v>
      </c>
    </row>
    <row r="13051" spans="1:6" x14ac:dyDescent="0.3">
      <c r="A13051" s="264" t="str">
        <f t="shared" si="203"/>
        <v>AbseconNJ</v>
      </c>
      <c r="B13051" s="269">
        <v>8201</v>
      </c>
      <c r="C13051" s="270" t="s">
        <v>8285</v>
      </c>
      <c r="D13051" s="270" t="s">
        <v>1827</v>
      </c>
      <c r="E13051" s="277" t="s">
        <v>1831</v>
      </c>
      <c r="F13051" s="279" t="s">
        <v>881</v>
      </c>
    </row>
    <row r="13052" spans="1:6" x14ac:dyDescent="0.3">
      <c r="A13052" s="264" t="str">
        <f t="shared" si="203"/>
        <v>Hasbrouck HeightsNJ</v>
      </c>
      <c r="B13052" s="269">
        <v>7604</v>
      </c>
      <c r="C13052" s="270" t="s">
        <v>8286</v>
      </c>
      <c r="D13052" s="270" t="s">
        <v>1827</v>
      </c>
      <c r="E13052" s="277" t="s">
        <v>1833</v>
      </c>
      <c r="F13052" s="279" t="s">
        <v>881</v>
      </c>
    </row>
    <row r="13053" spans="1:6" x14ac:dyDescent="0.3">
      <c r="A13053" s="264" t="str">
        <f t="shared" si="203"/>
        <v>Cedar GroveNJ</v>
      </c>
      <c r="B13053" s="269">
        <v>7009</v>
      </c>
      <c r="C13053" s="270" t="s">
        <v>7843</v>
      </c>
      <c r="D13053" s="270" t="s">
        <v>1827</v>
      </c>
      <c r="E13053" s="277" t="s">
        <v>1833</v>
      </c>
      <c r="F13053" s="279" t="s">
        <v>881</v>
      </c>
    </row>
    <row r="13054" spans="1:6" x14ac:dyDescent="0.3">
      <c r="A13054" s="264" t="str">
        <f t="shared" si="203"/>
        <v>Hamilton TownshipNJ</v>
      </c>
      <c r="B13054" s="269">
        <v>8620</v>
      </c>
      <c r="C13054" s="270" t="s">
        <v>8168</v>
      </c>
      <c r="D13054" s="270" t="s">
        <v>1827</v>
      </c>
      <c r="E13054" s="277" t="s">
        <v>1838</v>
      </c>
      <c r="F13054" s="279" t="s">
        <v>881</v>
      </c>
    </row>
    <row r="13055" spans="1:6" x14ac:dyDescent="0.3">
      <c r="A13055" s="264" t="str">
        <f t="shared" si="203"/>
        <v>SalemNJ</v>
      </c>
      <c r="B13055" s="269">
        <v>8079</v>
      </c>
      <c r="C13055" s="270" t="s">
        <v>1226</v>
      </c>
      <c r="D13055" s="270" t="s">
        <v>1827</v>
      </c>
      <c r="E13055" s="277" t="s">
        <v>1095</v>
      </c>
      <c r="F13055" s="279" t="s">
        <v>881</v>
      </c>
    </row>
    <row r="13056" spans="1:6" x14ac:dyDescent="0.3">
      <c r="A13056" s="264" t="str">
        <f t="shared" si="203"/>
        <v>Short HillsNJ</v>
      </c>
      <c r="B13056" s="269">
        <v>7078</v>
      </c>
      <c r="C13056" s="270" t="s">
        <v>8287</v>
      </c>
      <c r="D13056" s="270" t="s">
        <v>1827</v>
      </c>
      <c r="E13056" s="277" t="s">
        <v>1833</v>
      </c>
      <c r="F13056" s="279" t="s">
        <v>881</v>
      </c>
    </row>
    <row r="13057" spans="1:6" x14ac:dyDescent="0.3">
      <c r="A13057" s="264" t="str">
        <f t="shared" si="203"/>
        <v>CamdenNJ</v>
      </c>
      <c r="B13057" s="269">
        <v>8103</v>
      </c>
      <c r="C13057" s="270" t="s">
        <v>961</v>
      </c>
      <c r="D13057" s="270" t="s">
        <v>1827</v>
      </c>
      <c r="E13057" s="277" t="s">
        <v>1095</v>
      </c>
      <c r="F13057" s="279" t="s">
        <v>881</v>
      </c>
    </row>
    <row r="13058" spans="1:6" x14ac:dyDescent="0.3">
      <c r="A13058" s="264" t="str">
        <f t="shared" si="203"/>
        <v>Long ValleyNJ</v>
      </c>
      <c r="B13058" s="269">
        <v>7853</v>
      </c>
      <c r="C13058" s="270" t="s">
        <v>8288</v>
      </c>
      <c r="D13058" s="270" t="s">
        <v>1827</v>
      </c>
      <c r="E13058" s="277" t="s">
        <v>1833</v>
      </c>
      <c r="F13058" s="279" t="s">
        <v>881</v>
      </c>
    </row>
    <row r="13059" spans="1:6" x14ac:dyDescent="0.3">
      <c r="A13059" s="264" t="str">
        <f t="shared" si="203"/>
        <v>South Brunswick TownshipNJ</v>
      </c>
      <c r="B13059" s="269">
        <v>8824</v>
      </c>
      <c r="C13059" s="270" t="s">
        <v>8289</v>
      </c>
      <c r="D13059" s="270" t="s">
        <v>1827</v>
      </c>
      <c r="E13059" s="277" t="s">
        <v>1833</v>
      </c>
      <c r="F13059" s="279" t="s">
        <v>881</v>
      </c>
    </row>
    <row r="13060" spans="1:6" x14ac:dyDescent="0.3">
      <c r="A13060" s="264" t="str">
        <f t="shared" ref="A13060:A13123" si="204">CONCATENATE(C13060,D13060)</f>
        <v>OaklandNJ</v>
      </c>
      <c r="B13060" s="269">
        <v>7436</v>
      </c>
      <c r="C13060" s="270" t="s">
        <v>2552</v>
      </c>
      <c r="D13060" s="270" t="s">
        <v>1827</v>
      </c>
      <c r="E13060" s="277" t="s">
        <v>1833</v>
      </c>
      <c r="F13060" s="279" t="s">
        <v>881</v>
      </c>
    </row>
    <row r="13061" spans="1:6" x14ac:dyDescent="0.3">
      <c r="A13061" s="264" t="str">
        <f t="shared" si="204"/>
        <v>MontclairNJ</v>
      </c>
      <c r="B13061" s="269">
        <v>7043</v>
      </c>
      <c r="C13061" s="270" t="s">
        <v>2707</v>
      </c>
      <c r="D13061" s="270" t="s">
        <v>1827</v>
      </c>
      <c r="E13061" s="277" t="s">
        <v>1833</v>
      </c>
      <c r="F13061" s="279" t="s">
        <v>881</v>
      </c>
    </row>
    <row r="13062" spans="1:6" x14ac:dyDescent="0.3">
      <c r="A13062" s="264" t="str">
        <f t="shared" si="204"/>
        <v>TrentonNJ</v>
      </c>
      <c r="B13062" s="269">
        <v>8629</v>
      </c>
      <c r="C13062" s="270" t="s">
        <v>1838</v>
      </c>
      <c r="D13062" s="270" t="s">
        <v>1827</v>
      </c>
      <c r="E13062" s="277" t="s">
        <v>1838</v>
      </c>
      <c r="F13062" s="279" t="s">
        <v>881</v>
      </c>
    </row>
    <row r="13063" spans="1:6" x14ac:dyDescent="0.3">
      <c r="A13063" s="264" t="str">
        <f t="shared" si="204"/>
        <v>Jefferson TownshipNJ</v>
      </c>
      <c r="B13063" s="269">
        <v>7438</v>
      </c>
      <c r="C13063" s="270" t="s">
        <v>8290</v>
      </c>
      <c r="D13063" s="270" t="s">
        <v>1827</v>
      </c>
      <c r="E13063" s="277" t="s">
        <v>1833</v>
      </c>
      <c r="F13063" s="279" t="s">
        <v>881</v>
      </c>
    </row>
    <row r="13064" spans="1:6" x14ac:dyDescent="0.3">
      <c r="A13064" s="264" t="str">
        <f t="shared" si="204"/>
        <v>Berkeley HeightsNJ</v>
      </c>
      <c r="B13064" s="269">
        <v>7922</v>
      </c>
      <c r="C13064" s="270" t="s">
        <v>8291</v>
      </c>
      <c r="D13064" s="270" t="s">
        <v>1827</v>
      </c>
      <c r="E13064" s="277" t="s">
        <v>1833</v>
      </c>
      <c r="F13064" s="279" t="s">
        <v>881</v>
      </c>
    </row>
    <row r="13065" spans="1:6" x14ac:dyDescent="0.3">
      <c r="A13065" s="264" t="str">
        <f t="shared" si="204"/>
        <v>WallingtonNJ</v>
      </c>
      <c r="B13065" s="269">
        <v>7057</v>
      </c>
      <c r="C13065" s="270" t="s">
        <v>8292</v>
      </c>
      <c r="D13065" s="270" t="s">
        <v>1827</v>
      </c>
      <c r="E13065" s="277" t="s">
        <v>1833</v>
      </c>
      <c r="F13065" s="279" t="s">
        <v>881</v>
      </c>
    </row>
    <row r="13066" spans="1:6" x14ac:dyDescent="0.3">
      <c r="A13066" s="264" t="str">
        <f t="shared" si="204"/>
        <v>AudubonNJ</v>
      </c>
      <c r="B13066" s="269">
        <v>8106</v>
      </c>
      <c r="C13066" s="270" t="s">
        <v>8293</v>
      </c>
      <c r="D13066" s="270" t="s">
        <v>1827</v>
      </c>
      <c r="E13066" s="277" t="s">
        <v>1095</v>
      </c>
      <c r="F13066" s="279" t="s">
        <v>881</v>
      </c>
    </row>
    <row r="13067" spans="1:6" x14ac:dyDescent="0.3">
      <c r="A13067" s="264" t="str">
        <f t="shared" si="204"/>
        <v>RingwoodNJ</v>
      </c>
      <c r="B13067" s="269">
        <v>7456</v>
      </c>
      <c r="C13067" s="270" t="s">
        <v>5096</v>
      </c>
      <c r="D13067" s="270" t="s">
        <v>1827</v>
      </c>
      <c r="E13067" s="277" t="s">
        <v>1833</v>
      </c>
      <c r="F13067" s="279" t="s">
        <v>881</v>
      </c>
    </row>
    <row r="13068" spans="1:6" x14ac:dyDescent="0.3">
      <c r="A13068" s="264" t="str">
        <f t="shared" si="204"/>
        <v>Upper Saddle RiverNJ</v>
      </c>
      <c r="B13068" s="269">
        <v>7458</v>
      </c>
      <c r="C13068" s="270" t="s">
        <v>8294</v>
      </c>
      <c r="D13068" s="270" t="s">
        <v>1827</v>
      </c>
      <c r="E13068" s="277" t="s">
        <v>1833</v>
      </c>
      <c r="F13068" s="279" t="s">
        <v>881</v>
      </c>
    </row>
    <row r="13069" spans="1:6" x14ac:dyDescent="0.3">
      <c r="A13069" s="264" t="str">
        <f t="shared" si="204"/>
        <v>Pompton LakesNJ</v>
      </c>
      <c r="B13069" s="269">
        <v>7442</v>
      </c>
      <c r="C13069" s="270" t="s">
        <v>8295</v>
      </c>
      <c r="D13069" s="270" t="s">
        <v>1827</v>
      </c>
      <c r="E13069" s="277" t="s">
        <v>1833</v>
      </c>
      <c r="F13069" s="279" t="s">
        <v>881</v>
      </c>
    </row>
    <row r="13070" spans="1:6" x14ac:dyDescent="0.3">
      <c r="A13070" s="264" t="str">
        <f t="shared" si="204"/>
        <v>River EdgeNJ</v>
      </c>
      <c r="B13070" s="269">
        <v>7661</v>
      </c>
      <c r="C13070" s="270" t="s">
        <v>8296</v>
      </c>
      <c r="D13070" s="270" t="s">
        <v>1827</v>
      </c>
      <c r="E13070" s="277" t="s">
        <v>1833</v>
      </c>
      <c r="F13070" s="279" t="s">
        <v>881</v>
      </c>
    </row>
    <row r="13071" spans="1:6" x14ac:dyDescent="0.3">
      <c r="A13071" s="264" t="str">
        <f t="shared" si="204"/>
        <v>WestvilleNJ</v>
      </c>
      <c r="B13071" s="269">
        <v>8093</v>
      </c>
      <c r="C13071" s="270" t="s">
        <v>4877</v>
      </c>
      <c r="D13071" s="270" t="s">
        <v>1827</v>
      </c>
      <c r="E13071" s="277" t="s">
        <v>1095</v>
      </c>
      <c r="F13071" s="279" t="s">
        <v>881</v>
      </c>
    </row>
    <row r="13072" spans="1:6" x14ac:dyDescent="0.3">
      <c r="A13072" s="264" t="str">
        <f t="shared" si="204"/>
        <v>Lincoln ParkNJ</v>
      </c>
      <c r="B13072" s="269">
        <v>7035</v>
      </c>
      <c r="C13072" s="270" t="s">
        <v>6579</v>
      </c>
      <c r="D13072" s="270" t="s">
        <v>1827</v>
      </c>
      <c r="E13072" s="277" t="s">
        <v>1833</v>
      </c>
      <c r="F13072" s="279" t="s">
        <v>881</v>
      </c>
    </row>
    <row r="13073" spans="1:6" x14ac:dyDescent="0.3">
      <c r="A13073" s="264" t="str">
        <f t="shared" si="204"/>
        <v>Little FerryNJ</v>
      </c>
      <c r="B13073" s="269">
        <v>7643</v>
      </c>
      <c r="C13073" s="270" t="s">
        <v>8297</v>
      </c>
      <c r="D13073" s="270" t="s">
        <v>1827</v>
      </c>
      <c r="E13073" s="277" t="s">
        <v>1833</v>
      </c>
      <c r="F13073" s="279" t="s">
        <v>881</v>
      </c>
    </row>
    <row r="13074" spans="1:6" x14ac:dyDescent="0.3">
      <c r="A13074" s="264" t="str">
        <f t="shared" si="204"/>
        <v>Bedminster TownshipNJ</v>
      </c>
      <c r="B13074" s="269">
        <v>7921</v>
      </c>
      <c r="C13074" s="270" t="s">
        <v>8298</v>
      </c>
      <c r="D13074" s="270" t="s">
        <v>1827</v>
      </c>
      <c r="E13074" s="277" t="s">
        <v>1833</v>
      </c>
      <c r="F13074" s="279" t="s">
        <v>881</v>
      </c>
    </row>
    <row r="13075" spans="1:6" x14ac:dyDescent="0.3">
      <c r="A13075" s="264" t="str">
        <f t="shared" si="204"/>
        <v>RumsonNJ</v>
      </c>
      <c r="B13075" s="269">
        <v>7760</v>
      </c>
      <c r="C13075" s="270" t="s">
        <v>8299</v>
      </c>
      <c r="D13075" s="270" t="s">
        <v>1827</v>
      </c>
      <c r="E13075" s="277" t="s">
        <v>1833</v>
      </c>
      <c r="F13075" s="279" t="s">
        <v>881</v>
      </c>
    </row>
    <row r="13076" spans="1:6" x14ac:dyDescent="0.3">
      <c r="A13076" s="264" t="str">
        <f t="shared" si="204"/>
        <v>East RutherfordNJ</v>
      </c>
      <c r="B13076" s="269">
        <v>7073</v>
      </c>
      <c r="C13076" s="270" t="s">
        <v>8300</v>
      </c>
      <c r="D13076" s="270" t="s">
        <v>1827</v>
      </c>
      <c r="E13076" s="277" t="s">
        <v>1833</v>
      </c>
      <c r="F13076" s="279" t="s">
        <v>881</v>
      </c>
    </row>
    <row r="13077" spans="1:6" x14ac:dyDescent="0.3">
      <c r="A13077" s="264" t="str">
        <f t="shared" si="204"/>
        <v>PatersonNJ</v>
      </c>
      <c r="B13077" s="269">
        <v>7502</v>
      </c>
      <c r="C13077" s="270" t="s">
        <v>8179</v>
      </c>
      <c r="D13077" s="270" t="s">
        <v>1827</v>
      </c>
      <c r="E13077" s="277" t="s">
        <v>1833</v>
      </c>
      <c r="F13077" s="279" t="s">
        <v>881</v>
      </c>
    </row>
    <row r="13078" spans="1:6" x14ac:dyDescent="0.3">
      <c r="A13078" s="264" t="str">
        <f t="shared" si="204"/>
        <v>NewarkNJ</v>
      </c>
      <c r="B13078" s="269">
        <v>7114</v>
      </c>
      <c r="C13078" s="270" t="s">
        <v>1912</v>
      </c>
      <c r="D13078" s="270" t="s">
        <v>1827</v>
      </c>
      <c r="E13078" s="277" t="s">
        <v>1833</v>
      </c>
      <c r="F13078" s="279" t="s">
        <v>881</v>
      </c>
    </row>
    <row r="13079" spans="1:6" x14ac:dyDescent="0.3">
      <c r="A13079" s="264" t="str">
        <f t="shared" si="204"/>
        <v>ManvilleNJ</v>
      </c>
      <c r="B13079" s="269">
        <v>8835</v>
      </c>
      <c r="C13079" s="270" t="s">
        <v>8301</v>
      </c>
      <c r="D13079" s="270" t="s">
        <v>1827</v>
      </c>
      <c r="E13079" s="277" t="s">
        <v>1833</v>
      </c>
      <c r="F13079" s="279" t="s">
        <v>881</v>
      </c>
    </row>
    <row r="13080" spans="1:6" x14ac:dyDescent="0.3">
      <c r="A13080" s="264" t="str">
        <f t="shared" si="204"/>
        <v>Hardyston TownshipNJ</v>
      </c>
      <c r="B13080" s="269">
        <v>7419</v>
      </c>
      <c r="C13080" s="270" t="s">
        <v>8302</v>
      </c>
      <c r="D13080" s="270" t="s">
        <v>1827</v>
      </c>
      <c r="E13080" s="277" t="s">
        <v>1833</v>
      </c>
      <c r="F13080" s="279" t="s">
        <v>881</v>
      </c>
    </row>
    <row r="13081" spans="1:6" x14ac:dyDescent="0.3">
      <c r="A13081" s="264" t="str">
        <f t="shared" si="204"/>
        <v>Wood RidgeNJ</v>
      </c>
      <c r="B13081" s="269">
        <v>7075</v>
      </c>
      <c r="C13081" s="270" t="s">
        <v>8303</v>
      </c>
      <c r="D13081" s="270" t="s">
        <v>1827</v>
      </c>
      <c r="E13081" s="277" t="s">
        <v>1833</v>
      </c>
      <c r="F13081" s="279" t="s">
        <v>881</v>
      </c>
    </row>
    <row r="13082" spans="1:6" x14ac:dyDescent="0.3">
      <c r="A13082" s="264" t="str">
        <f t="shared" si="204"/>
        <v>Glen RockNJ</v>
      </c>
      <c r="B13082" s="269">
        <v>7452</v>
      </c>
      <c r="C13082" s="270" t="s">
        <v>8304</v>
      </c>
      <c r="D13082" s="270" t="s">
        <v>1827</v>
      </c>
      <c r="E13082" s="277" t="s">
        <v>1833</v>
      </c>
      <c r="F13082" s="279" t="s">
        <v>881</v>
      </c>
    </row>
    <row r="13083" spans="1:6" x14ac:dyDescent="0.3">
      <c r="A13083" s="264" t="str">
        <f t="shared" si="204"/>
        <v>East Hanover TownshipNJ</v>
      </c>
      <c r="B13083" s="269">
        <v>7936</v>
      </c>
      <c r="C13083" s="270" t="s">
        <v>8305</v>
      </c>
      <c r="D13083" s="270" t="s">
        <v>1827</v>
      </c>
      <c r="E13083" s="277" t="s">
        <v>1833</v>
      </c>
      <c r="F13083" s="279" t="s">
        <v>881</v>
      </c>
    </row>
    <row r="13084" spans="1:6" x14ac:dyDescent="0.3">
      <c r="A13084" s="264" t="str">
        <f t="shared" si="204"/>
        <v>Franklin LakesNJ</v>
      </c>
      <c r="B13084" s="269">
        <v>7417</v>
      </c>
      <c r="C13084" s="270" t="s">
        <v>8306</v>
      </c>
      <c r="D13084" s="270" t="s">
        <v>1827</v>
      </c>
      <c r="E13084" s="277" t="s">
        <v>1833</v>
      </c>
      <c r="F13084" s="279" t="s">
        <v>881</v>
      </c>
    </row>
    <row r="13085" spans="1:6" x14ac:dyDescent="0.3">
      <c r="A13085" s="264" t="str">
        <f t="shared" si="204"/>
        <v>SomerdaleNJ</v>
      </c>
      <c r="B13085" s="269">
        <v>8083</v>
      </c>
      <c r="C13085" s="270" t="s">
        <v>8307</v>
      </c>
      <c r="D13085" s="270" t="s">
        <v>1827</v>
      </c>
      <c r="E13085" s="277" t="s">
        <v>1095</v>
      </c>
      <c r="F13085" s="279" t="s">
        <v>881</v>
      </c>
    </row>
    <row r="13086" spans="1:6" x14ac:dyDescent="0.3">
      <c r="A13086" s="264" t="str">
        <f t="shared" si="204"/>
        <v>Readington TownshipNJ</v>
      </c>
      <c r="B13086" s="269">
        <v>8889</v>
      </c>
      <c r="C13086" s="270" t="s">
        <v>8308</v>
      </c>
      <c r="D13086" s="270" t="s">
        <v>1827</v>
      </c>
      <c r="E13086" s="277" t="s">
        <v>1833</v>
      </c>
      <c r="F13086" s="279" t="s">
        <v>881</v>
      </c>
    </row>
    <row r="13087" spans="1:6" x14ac:dyDescent="0.3">
      <c r="A13087" s="264" t="str">
        <f t="shared" si="204"/>
        <v>Montville TownshipNJ</v>
      </c>
      <c r="B13087" s="269">
        <v>7045</v>
      </c>
      <c r="C13087" s="270" t="s">
        <v>8309</v>
      </c>
      <c r="D13087" s="270" t="s">
        <v>1827</v>
      </c>
      <c r="E13087" s="277" t="s">
        <v>1833</v>
      </c>
      <c r="F13087" s="279" t="s">
        <v>881</v>
      </c>
    </row>
    <row r="13088" spans="1:6" x14ac:dyDescent="0.3">
      <c r="A13088" s="264" t="str">
        <f t="shared" si="204"/>
        <v>Ocean TownshipNJ</v>
      </c>
      <c r="B13088" s="269">
        <v>8758</v>
      </c>
      <c r="C13088" s="270" t="s">
        <v>8138</v>
      </c>
      <c r="D13088" s="270" t="s">
        <v>1827</v>
      </c>
      <c r="E13088" s="277" t="s">
        <v>1833</v>
      </c>
      <c r="F13088" s="279" t="s">
        <v>881</v>
      </c>
    </row>
    <row r="13089" spans="1:6" x14ac:dyDescent="0.3">
      <c r="A13089" s="264" t="str">
        <f t="shared" si="204"/>
        <v>Franklin TownshipNJ</v>
      </c>
      <c r="B13089" s="269">
        <v>8823</v>
      </c>
      <c r="C13089" s="270" t="s">
        <v>8126</v>
      </c>
      <c r="D13089" s="270" t="s">
        <v>1827</v>
      </c>
      <c r="E13089" s="277" t="s">
        <v>1833</v>
      </c>
      <c r="F13089" s="279" t="s">
        <v>881</v>
      </c>
    </row>
    <row r="13090" spans="1:6" x14ac:dyDescent="0.3">
      <c r="A13090" s="264" t="str">
        <f t="shared" si="204"/>
        <v>Montgomery TownshipNJ</v>
      </c>
      <c r="B13090" s="269">
        <v>8502</v>
      </c>
      <c r="C13090" s="270" t="s">
        <v>8310</v>
      </c>
      <c r="D13090" s="270" t="s">
        <v>1827</v>
      </c>
      <c r="E13090" s="277" t="s">
        <v>1833</v>
      </c>
      <c r="F13090" s="279" t="s">
        <v>881</v>
      </c>
    </row>
    <row r="13091" spans="1:6" x14ac:dyDescent="0.3">
      <c r="A13091" s="264" t="str">
        <f t="shared" si="204"/>
        <v>BeachwoodNJ</v>
      </c>
      <c r="B13091" s="269">
        <v>8722</v>
      </c>
      <c r="C13091" s="270" t="s">
        <v>8311</v>
      </c>
      <c r="D13091" s="270" t="s">
        <v>1827</v>
      </c>
      <c r="E13091" s="277" t="s">
        <v>1833</v>
      </c>
      <c r="F13091" s="279" t="s">
        <v>881</v>
      </c>
    </row>
    <row r="13092" spans="1:6" x14ac:dyDescent="0.3">
      <c r="A13092" s="264" t="str">
        <f t="shared" si="204"/>
        <v>RidgefieldNJ</v>
      </c>
      <c r="B13092" s="269">
        <v>7657</v>
      </c>
      <c r="C13092" s="270" t="s">
        <v>3456</v>
      </c>
      <c r="D13092" s="270" t="s">
        <v>1827</v>
      </c>
      <c r="E13092" s="277" t="s">
        <v>1833</v>
      </c>
      <c r="F13092" s="279" t="s">
        <v>881</v>
      </c>
    </row>
    <row r="13093" spans="1:6" x14ac:dyDescent="0.3">
      <c r="A13093" s="264" t="str">
        <f t="shared" si="204"/>
        <v>Mansfield TownshipNJ</v>
      </c>
      <c r="B13093" s="269">
        <v>8022</v>
      </c>
      <c r="C13093" s="270" t="s">
        <v>8312</v>
      </c>
      <c r="D13093" s="270" t="s">
        <v>1827</v>
      </c>
      <c r="E13093" s="277" t="s">
        <v>1095</v>
      </c>
      <c r="F13093" s="279" t="s">
        <v>881</v>
      </c>
    </row>
    <row r="13094" spans="1:6" x14ac:dyDescent="0.3">
      <c r="A13094" s="264" t="str">
        <f t="shared" si="204"/>
        <v>Atlantic HighlandsNJ</v>
      </c>
      <c r="B13094" s="269">
        <v>7716</v>
      </c>
      <c r="C13094" s="270" t="s">
        <v>8313</v>
      </c>
      <c r="D13094" s="270" t="s">
        <v>1827</v>
      </c>
      <c r="E13094" s="277" t="s">
        <v>1833</v>
      </c>
      <c r="F13094" s="279" t="s">
        <v>881</v>
      </c>
    </row>
    <row r="13095" spans="1:6" x14ac:dyDescent="0.3">
      <c r="A13095" s="264" t="str">
        <f t="shared" si="204"/>
        <v>MaywoodNJ</v>
      </c>
      <c r="B13095" s="269">
        <v>7607</v>
      </c>
      <c r="C13095" s="270" t="s">
        <v>2783</v>
      </c>
      <c r="D13095" s="270" t="s">
        <v>1827</v>
      </c>
      <c r="E13095" s="277" t="s">
        <v>1833</v>
      </c>
      <c r="F13095" s="279" t="s">
        <v>881</v>
      </c>
    </row>
    <row r="13096" spans="1:6" x14ac:dyDescent="0.3">
      <c r="A13096" s="264" t="str">
        <f t="shared" si="204"/>
        <v>PlainfieldNJ</v>
      </c>
      <c r="B13096" s="269">
        <v>7063</v>
      </c>
      <c r="C13096" s="270" t="s">
        <v>3495</v>
      </c>
      <c r="D13096" s="270" t="s">
        <v>1827</v>
      </c>
      <c r="E13096" s="277" t="s">
        <v>1833</v>
      </c>
      <c r="F13096" s="279" t="s">
        <v>881</v>
      </c>
    </row>
    <row r="13097" spans="1:6" x14ac:dyDescent="0.3">
      <c r="A13097" s="264" t="str">
        <f t="shared" si="204"/>
        <v>Franklin TownshipNJ</v>
      </c>
      <c r="B13097" s="269">
        <v>8322</v>
      </c>
      <c r="C13097" s="270" t="s">
        <v>8126</v>
      </c>
      <c r="D13097" s="270" t="s">
        <v>1827</v>
      </c>
      <c r="E13097" s="277" t="s">
        <v>1095</v>
      </c>
      <c r="F13097" s="279" t="s">
        <v>881</v>
      </c>
    </row>
    <row r="13098" spans="1:6" x14ac:dyDescent="0.3">
      <c r="A13098" s="264" t="str">
        <f t="shared" si="204"/>
        <v>Parsippany-Troy Hills TownshipNJ</v>
      </c>
      <c r="B13098" s="269">
        <v>7034</v>
      </c>
      <c r="C13098" s="270" t="s">
        <v>8172</v>
      </c>
      <c r="D13098" s="270" t="s">
        <v>1827</v>
      </c>
      <c r="E13098" s="277" t="s">
        <v>1833</v>
      </c>
      <c r="F13098" s="279" t="s">
        <v>881</v>
      </c>
    </row>
    <row r="13099" spans="1:6" x14ac:dyDescent="0.3">
      <c r="A13099" s="264" t="str">
        <f t="shared" si="204"/>
        <v>West Deptford TownshipNJ</v>
      </c>
      <c r="B13099" s="269">
        <v>8086</v>
      </c>
      <c r="C13099" s="270" t="s">
        <v>8314</v>
      </c>
      <c r="D13099" s="270" t="s">
        <v>1827</v>
      </c>
      <c r="E13099" s="277" t="s">
        <v>1095</v>
      </c>
      <c r="F13099" s="279" t="s">
        <v>881</v>
      </c>
    </row>
    <row r="13100" spans="1:6" x14ac:dyDescent="0.3">
      <c r="A13100" s="264" t="str">
        <f t="shared" si="204"/>
        <v>PitmanNJ</v>
      </c>
      <c r="B13100" s="269">
        <v>8071</v>
      </c>
      <c r="C13100" s="270" t="s">
        <v>8315</v>
      </c>
      <c r="D13100" s="270" t="s">
        <v>1827</v>
      </c>
      <c r="E13100" s="277" t="s">
        <v>1095</v>
      </c>
      <c r="F13100" s="279" t="s">
        <v>881</v>
      </c>
    </row>
    <row r="13101" spans="1:6" x14ac:dyDescent="0.3">
      <c r="A13101" s="264" t="str">
        <f t="shared" si="204"/>
        <v>TotowaNJ</v>
      </c>
      <c r="B13101" s="269">
        <v>7512</v>
      </c>
      <c r="C13101" s="270" t="s">
        <v>8316</v>
      </c>
      <c r="D13101" s="270" t="s">
        <v>1827</v>
      </c>
      <c r="E13101" s="277" t="s">
        <v>1833</v>
      </c>
      <c r="F13101" s="279" t="s">
        <v>881</v>
      </c>
    </row>
    <row r="13102" spans="1:6" x14ac:dyDescent="0.3">
      <c r="A13102" s="264" t="str">
        <f t="shared" si="204"/>
        <v>WaldwickNJ</v>
      </c>
      <c r="B13102" s="269">
        <v>7463</v>
      </c>
      <c r="C13102" s="270" t="s">
        <v>8317</v>
      </c>
      <c r="D13102" s="270" t="s">
        <v>1827</v>
      </c>
      <c r="E13102" s="277" t="s">
        <v>1833</v>
      </c>
      <c r="F13102" s="279" t="s">
        <v>881</v>
      </c>
    </row>
    <row r="13103" spans="1:6" x14ac:dyDescent="0.3">
      <c r="A13103" s="264" t="str">
        <f t="shared" si="204"/>
        <v>Jefferson TownshipNJ</v>
      </c>
      <c r="B13103" s="269">
        <v>7849</v>
      </c>
      <c r="C13103" s="270" t="s">
        <v>8290</v>
      </c>
      <c r="D13103" s="270" t="s">
        <v>1827</v>
      </c>
      <c r="E13103" s="277" t="s">
        <v>1833</v>
      </c>
      <c r="F13103" s="279" t="s">
        <v>881</v>
      </c>
    </row>
    <row r="13104" spans="1:6" x14ac:dyDescent="0.3">
      <c r="A13104" s="264" t="str">
        <f t="shared" si="204"/>
        <v>Roxbury TownshipNJ</v>
      </c>
      <c r="B13104" s="269">
        <v>7876</v>
      </c>
      <c r="C13104" s="270" t="s">
        <v>8318</v>
      </c>
      <c r="D13104" s="270" t="s">
        <v>1827</v>
      </c>
      <c r="E13104" s="277" t="s">
        <v>1833</v>
      </c>
      <c r="F13104" s="279" t="s">
        <v>881</v>
      </c>
    </row>
    <row r="13105" spans="1:6" x14ac:dyDescent="0.3">
      <c r="A13105" s="264" t="str">
        <f t="shared" si="204"/>
        <v>Clinton TownshipNJ</v>
      </c>
      <c r="B13105" s="269">
        <v>8833</v>
      </c>
      <c r="C13105" s="270" t="s">
        <v>8319</v>
      </c>
      <c r="D13105" s="270" t="s">
        <v>1827</v>
      </c>
      <c r="E13105" s="277" t="s">
        <v>1833</v>
      </c>
      <c r="F13105" s="279" t="s">
        <v>881</v>
      </c>
    </row>
    <row r="13106" spans="1:6" x14ac:dyDescent="0.3">
      <c r="A13106" s="264" t="str">
        <f t="shared" si="204"/>
        <v>HillsdaleNJ</v>
      </c>
      <c r="B13106" s="269">
        <v>7642</v>
      </c>
      <c r="C13106" s="270" t="s">
        <v>1588</v>
      </c>
      <c r="D13106" s="270" t="s">
        <v>1827</v>
      </c>
      <c r="E13106" s="277" t="s">
        <v>1833</v>
      </c>
      <c r="F13106" s="279" t="s">
        <v>881</v>
      </c>
    </row>
    <row r="13107" spans="1:6" x14ac:dyDescent="0.3">
      <c r="A13107" s="264" t="str">
        <f t="shared" si="204"/>
        <v>PilesgroveNJ</v>
      </c>
      <c r="B13107" s="269">
        <v>8098</v>
      </c>
      <c r="C13107" s="270" t="s">
        <v>8320</v>
      </c>
      <c r="D13107" s="270" t="s">
        <v>1827</v>
      </c>
      <c r="E13107" s="277" t="s">
        <v>1095</v>
      </c>
      <c r="F13107" s="279" t="s">
        <v>881</v>
      </c>
    </row>
    <row r="13108" spans="1:6" x14ac:dyDescent="0.3">
      <c r="A13108" s="264" t="str">
        <f t="shared" si="204"/>
        <v>Hanover TownshipNJ</v>
      </c>
      <c r="B13108" s="269">
        <v>7981</v>
      </c>
      <c r="C13108" s="270" t="s">
        <v>8321</v>
      </c>
      <c r="D13108" s="270" t="s">
        <v>1827</v>
      </c>
      <c r="E13108" s="277" t="s">
        <v>1833</v>
      </c>
      <c r="F13108" s="279" t="s">
        <v>881</v>
      </c>
    </row>
    <row r="13109" spans="1:6" x14ac:dyDescent="0.3">
      <c r="A13109" s="264" t="str">
        <f t="shared" si="204"/>
        <v>Colts Neck TownshipNJ</v>
      </c>
      <c r="B13109" s="269">
        <v>7722</v>
      </c>
      <c r="C13109" s="270" t="s">
        <v>8322</v>
      </c>
      <c r="D13109" s="270" t="s">
        <v>1827</v>
      </c>
      <c r="E13109" s="277" t="s">
        <v>1833</v>
      </c>
      <c r="F13109" s="279" t="s">
        <v>881</v>
      </c>
    </row>
    <row r="13110" spans="1:6" x14ac:dyDescent="0.3">
      <c r="A13110" s="264" t="str">
        <f t="shared" si="204"/>
        <v>LambertvilleNJ</v>
      </c>
      <c r="B13110" s="269">
        <v>8530</v>
      </c>
      <c r="C13110" s="270" t="s">
        <v>6664</v>
      </c>
      <c r="D13110" s="270" t="s">
        <v>1827</v>
      </c>
      <c r="E13110" s="277" t="s">
        <v>1833</v>
      </c>
      <c r="F13110" s="279" t="s">
        <v>881</v>
      </c>
    </row>
    <row r="13111" spans="1:6" x14ac:dyDescent="0.3">
      <c r="A13111" s="264" t="str">
        <f t="shared" si="204"/>
        <v>Blairstown TownshipNJ</v>
      </c>
      <c r="B13111" s="269">
        <v>7825</v>
      </c>
      <c r="C13111" s="270" t="s">
        <v>8323</v>
      </c>
      <c r="D13111" s="270" t="s">
        <v>1827</v>
      </c>
      <c r="E13111" s="277" t="s">
        <v>1829</v>
      </c>
      <c r="F13111" s="279" t="s">
        <v>881</v>
      </c>
    </row>
    <row r="13112" spans="1:6" x14ac:dyDescent="0.3">
      <c r="A13112" s="264" t="str">
        <f t="shared" si="204"/>
        <v>Byram TownshipNJ</v>
      </c>
      <c r="B13112" s="269">
        <v>7821</v>
      </c>
      <c r="C13112" s="270" t="s">
        <v>8324</v>
      </c>
      <c r="D13112" s="270" t="s">
        <v>1827</v>
      </c>
      <c r="E13112" s="277" t="s">
        <v>1833</v>
      </c>
      <c r="F13112" s="279" t="s">
        <v>881</v>
      </c>
    </row>
    <row r="13113" spans="1:6" x14ac:dyDescent="0.3">
      <c r="A13113" s="264" t="str">
        <f t="shared" si="204"/>
        <v>LeoniaNJ</v>
      </c>
      <c r="B13113" s="269">
        <v>7605</v>
      </c>
      <c r="C13113" s="270" t="s">
        <v>8325</v>
      </c>
      <c r="D13113" s="270" t="s">
        <v>1827</v>
      </c>
      <c r="E13113" s="277" t="s">
        <v>1833</v>
      </c>
      <c r="F13113" s="279" t="s">
        <v>881</v>
      </c>
    </row>
    <row r="13114" spans="1:6" x14ac:dyDescent="0.3">
      <c r="A13114" s="264" t="str">
        <f t="shared" si="204"/>
        <v>StanhopeNJ</v>
      </c>
      <c r="B13114" s="269">
        <v>7874</v>
      </c>
      <c r="C13114" s="270" t="s">
        <v>8326</v>
      </c>
      <c r="D13114" s="270" t="s">
        <v>1827</v>
      </c>
      <c r="E13114" s="277" t="s">
        <v>1833</v>
      </c>
      <c r="F13114" s="279" t="s">
        <v>881</v>
      </c>
    </row>
    <row r="13115" spans="1:6" x14ac:dyDescent="0.3">
      <c r="A13115" s="264" t="str">
        <f t="shared" si="204"/>
        <v>BelvidereNJ</v>
      </c>
      <c r="B13115" s="269">
        <v>7823</v>
      </c>
      <c r="C13115" s="270" t="s">
        <v>4696</v>
      </c>
      <c r="D13115" s="270" t="s">
        <v>1827</v>
      </c>
      <c r="E13115" s="277" t="s">
        <v>1829</v>
      </c>
      <c r="F13115" s="279" t="s">
        <v>881</v>
      </c>
    </row>
    <row r="13116" spans="1:6" x14ac:dyDescent="0.3">
      <c r="A13116" s="264" t="str">
        <f t="shared" si="204"/>
        <v>PatersonNJ</v>
      </c>
      <c r="B13116" s="269">
        <v>7504</v>
      </c>
      <c r="C13116" s="270" t="s">
        <v>8179</v>
      </c>
      <c r="D13116" s="270" t="s">
        <v>1827</v>
      </c>
      <c r="E13116" s="277" t="s">
        <v>1833</v>
      </c>
      <c r="F13116" s="279" t="s">
        <v>881</v>
      </c>
    </row>
    <row r="13117" spans="1:6" x14ac:dyDescent="0.3">
      <c r="A13117" s="264" t="str">
        <f t="shared" si="204"/>
        <v>RunnemedeNJ</v>
      </c>
      <c r="B13117" s="269">
        <v>8078</v>
      </c>
      <c r="C13117" s="270" t="s">
        <v>8327</v>
      </c>
      <c r="D13117" s="270" t="s">
        <v>1827</v>
      </c>
      <c r="E13117" s="277" t="s">
        <v>1095</v>
      </c>
      <c r="F13117" s="279" t="s">
        <v>881</v>
      </c>
    </row>
    <row r="13118" spans="1:6" x14ac:dyDescent="0.3">
      <c r="A13118" s="264" t="str">
        <f t="shared" si="204"/>
        <v>Park RidgeNJ</v>
      </c>
      <c r="B13118" s="269">
        <v>7656</v>
      </c>
      <c r="C13118" s="270" t="s">
        <v>4677</v>
      </c>
      <c r="D13118" s="270" t="s">
        <v>1827</v>
      </c>
      <c r="E13118" s="277" t="s">
        <v>1833</v>
      </c>
      <c r="F13118" s="279" t="s">
        <v>881</v>
      </c>
    </row>
    <row r="13119" spans="1:6" x14ac:dyDescent="0.3">
      <c r="A13119" s="264" t="str">
        <f t="shared" si="204"/>
        <v>PaulsboroNJ</v>
      </c>
      <c r="B13119" s="269">
        <v>8066</v>
      </c>
      <c r="C13119" s="270" t="s">
        <v>8328</v>
      </c>
      <c r="D13119" s="270" t="s">
        <v>1827</v>
      </c>
      <c r="E13119" s="277" t="s">
        <v>1095</v>
      </c>
      <c r="F13119" s="279" t="s">
        <v>881</v>
      </c>
    </row>
    <row r="13120" spans="1:6" x14ac:dyDescent="0.3">
      <c r="A13120" s="264" t="str">
        <f t="shared" si="204"/>
        <v>Mendham TownshipNJ</v>
      </c>
      <c r="B13120" s="269">
        <v>7945</v>
      </c>
      <c r="C13120" s="270" t="s">
        <v>8329</v>
      </c>
      <c r="D13120" s="270" t="s">
        <v>1827</v>
      </c>
      <c r="E13120" s="277" t="s">
        <v>1833</v>
      </c>
      <c r="F13120" s="279" t="s">
        <v>881</v>
      </c>
    </row>
    <row r="13121" spans="1:6" x14ac:dyDescent="0.3">
      <c r="A13121" s="264" t="str">
        <f t="shared" si="204"/>
        <v>PalmyraNJ</v>
      </c>
      <c r="B13121" s="269">
        <v>8065</v>
      </c>
      <c r="C13121" s="270" t="s">
        <v>5021</v>
      </c>
      <c r="D13121" s="270" t="s">
        <v>1827</v>
      </c>
      <c r="E13121" s="277" t="s">
        <v>1095</v>
      </c>
      <c r="F13121" s="279" t="s">
        <v>881</v>
      </c>
    </row>
    <row r="13122" spans="1:6" x14ac:dyDescent="0.3">
      <c r="A13122" s="264" t="str">
        <f t="shared" si="204"/>
        <v>PatersonNJ</v>
      </c>
      <c r="B13122" s="269">
        <v>7524</v>
      </c>
      <c r="C13122" s="270" t="s">
        <v>8179</v>
      </c>
      <c r="D13122" s="270" t="s">
        <v>1827</v>
      </c>
      <c r="E13122" s="277" t="s">
        <v>1833</v>
      </c>
      <c r="F13122" s="279" t="s">
        <v>881</v>
      </c>
    </row>
    <row r="13123" spans="1:6" x14ac:dyDescent="0.3">
      <c r="A13123" s="264" t="str">
        <f t="shared" si="204"/>
        <v>Township of WashingtonNJ</v>
      </c>
      <c r="B13123" s="269">
        <v>7676</v>
      </c>
      <c r="C13123" s="270" t="s">
        <v>8330</v>
      </c>
      <c r="D13123" s="270" t="s">
        <v>1827</v>
      </c>
      <c r="E13123" s="277" t="s">
        <v>1833</v>
      </c>
      <c r="F13123" s="279" t="s">
        <v>881</v>
      </c>
    </row>
    <row r="13124" spans="1:6" x14ac:dyDescent="0.3">
      <c r="A13124" s="264" t="str">
        <f t="shared" ref="A13124:A13187" si="205">CONCATENATE(C13124,D13124)</f>
        <v>SpotswoodNJ</v>
      </c>
      <c r="B13124" s="269">
        <v>8884</v>
      </c>
      <c r="C13124" s="270" t="s">
        <v>8331</v>
      </c>
      <c r="D13124" s="270" t="s">
        <v>1827</v>
      </c>
      <c r="E13124" s="277" t="s">
        <v>1833</v>
      </c>
      <c r="F13124" s="279" t="s">
        <v>881</v>
      </c>
    </row>
    <row r="13125" spans="1:6" x14ac:dyDescent="0.3">
      <c r="A13125" s="264" t="str">
        <f t="shared" si="205"/>
        <v>NorthfieldNJ</v>
      </c>
      <c r="B13125" s="269">
        <v>8225</v>
      </c>
      <c r="C13125" s="270" t="s">
        <v>6200</v>
      </c>
      <c r="D13125" s="270" t="s">
        <v>1827</v>
      </c>
      <c r="E13125" s="277" t="s">
        <v>1831</v>
      </c>
      <c r="F13125" s="279" t="s">
        <v>881</v>
      </c>
    </row>
    <row r="13126" spans="1:6" x14ac:dyDescent="0.3">
      <c r="A13126" s="264" t="str">
        <f t="shared" si="205"/>
        <v>MilfordNJ</v>
      </c>
      <c r="B13126" s="269">
        <v>8848</v>
      </c>
      <c r="C13126" s="270" t="s">
        <v>3206</v>
      </c>
      <c r="D13126" s="270" t="s">
        <v>1827</v>
      </c>
      <c r="E13126" s="277" t="s">
        <v>1833</v>
      </c>
      <c r="F13126" s="279" t="s">
        <v>881</v>
      </c>
    </row>
    <row r="13127" spans="1:6" x14ac:dyDescent="0.3">
      <c r="A13127" s="264" t="str">
        <f t="shared" si="205"/>
        <v>RaritanNJ</v>
      </c>
      <c r="B13127" s="269">
        <v>8869</v>
      </c>
      <c r="C13127" s="270" t="s">
        <v>5261</v>
      </c>
      <c r="D13127" s="270" t="s">
        <v>1827</v>
      </c>
      <c r="E13127" s="277" t="s">
        <v>1833</v>
      </c>
      <c r="F13127" s="279" t="s">
        <v>881</v>
      </c>
    </row>
    <row r="13128" spans="1:6" x14ac:dyDescent="0.3">
      <c r="A13128" s="264" t="str">
        <f t="shared" si="205"/>
        <v>West MilfordNJ</v>
      </c>
      <c r="B13128" s="269">
        <v>7421</v>
      </c>
      <c r="C13128" s="270" t="s">
        <v>8248</v>
      </c>
      <c r="D13128" s="270" t="s">
        <v>1827</v>
      </c>
      <c r="E13128" s="277" t="s">
        <v>1833</v>
      </c>
      <c r="F13128" s="279" t="s">
        <v>881</v>
      </c>
    </row>
    <row r="13129" spans="1:6" x14ac:dyDescent="0.3">
      <c r="A13129" s="264" t="str">
        <f t="shared" si="205"/>
        <v>MilltownNJ</v>
      </c>
      <c r="B13129" s="269">
        <v>8850</v>
      </c>
      <c r="C13129" s="270" t="s">
        <v>8332</v>
      </c>
      <c r="D13129" s="270" t="s">
        <v>1827</v>
      </c>
      <c r="E13129" s="277" t="s">
        <v>1833</v>
      </c>
      <c r="F13129" s="279" t="s">
        <v>881</v>
      </c>
    </row>
    <row r="13130" spans="1:6" x14ac:dyDescent="0.3">
      <c r="A13130" s="264" t="str">
        <f t="shared" si="205"/>
        <v>ClaytonNJ</v>
      </c>
      <c r="B13130" s="269">
        <v>8312</v>
      </c>
      <c r="C13130" s="270" t="s">
        <v>1412</v>
      </c>
      <c r="D13130" s="270" t="s">
        <v>1827</v>
      </c>
      <c r="E13130" s="277" t="s">
        <v>1095</v>
      </c>
      <c r="F13130" s="279" t="s">
        <v>881</v>
      </c>
    </row>
    <row r="13131" spans="1:6" x14ac:dyDescent="0.3">
      <c r="A13131" s="264" t="str">
        <f t="shared" si="205"/>
        <v>Haddon HeightsNJ</v>
      </c>
      <c r="B13131" s="269">
        <v>8035</v>
      </c>
      <c r="C13131" s="270" t="s">
        <v>8333</v>
      </c>
      <c r="D13131" s="270" t="s">
        <v>1827</v>
      </c>
      <c r="E13131" s="277" t="s">
        <v>1095</v>
      </c>
      <c r="F13131" s="279" t="s">
        <v>881</v>
      </c>
    </row>
    <row r="13132" spans="1:6" x14ac:dyDescent="0.3">
      <c r="A13132" s="264" t="str">
        <f t="shared" si="205"/>
        <v>MontvaleNJ</v>
      </c>
      <c r="B13132" s="269">
        <v>7645</v>
      </c>
      <c r="C13132" s="270" t="s">
        <v>8334</v>
      </c>
      <c r="D13132" s="270" t="s">
        <v>1827</v>
      </c>
      <c r="E13132" s="277" t="s">
        <v>1833</v>
      </c>
      <c r="F13132" s="279" t="s">
        <v>881</v>
      </c>
    </row>
    <row r="13133" spans="1:6" x14ac:dyDescent="0.3">
      <c r="A13133" s="264" t="str">
        <f t="shared" si="205"/>
        <v>Clinton TownshipNJ</v>
      </c>
      <c r="B13133" s="269">
        <v>8801</v>
      </c>
      <c r="C13133" s="270" t="s">
        <v>8319</v>
      </c>
      <c r="D13133" s="270" t="s">
        <v>1827</v>
      </c>
      <c r="E13133" s="277" t="s">
        <v>1833</v>
      </c>
      <c r="F13133" s="279" t="s">
        <v>881</v>
      </c>
    </row>
    <row r="13134" spans="1:6" x14ac:dyDescent="0.3">
      <c r="A13134" s="264" t="str">
        <f t="shared" si="205"/>
        <v>Chester TownshipNJ</v>
      </c>
      <c r="B13134" s="269">
        <v>7930</v>
      </c>
      <c r="C13134" s="270" t="s">
        <v>8335</v>
      </c>
      <c r="D13134" s="270" t="s">
        <v>1827</v>
      </c>
      <c r="E13134" s="277" t="s">
        <v>1833</v>
      </c>
      <c r="F13134" s="279" t="s">
        <v>881</v>
      </c>
    </row>
    <row r="13135" spans="1:6" x14ac:dyDescent="0.3">
      <c r="A13135" s="264" t="str">
        <f t="shared" si="205"/>
        <v>BloomingdaleNJ</v>
      </c>
      <c r="B13135" s="269">
        <v>7403</v>
      </c>
      <c r="C13135" s="270" t="s">
        <v>4064</v>
      </c>
      <c r="D13135" s="270" t="s">
        <v>1827</v>
      </c>
      <c r="E13135" s="277" t="s">
        <v>1833</v>
      </c>
      <c r="F13135" s="279" t="s">
        <v>881</v>
      </c>
    </row>
    <row r="13136" spans="1:6" x14ac:dyDescent="0.3">
      <c r="A13136" s="264" t="str">
        <f t="shared" si="205"/>
        <v>Howell TownshipNJ</v>
      </c>
      <c r="B13136" s="269">
        <v>7727</v>
      </c>
      <c r="C13136" s="270" t="s">
        <v>8159</v>
      </c>
      <c r="D13136" s="270" t="s">
        <v>1827</v>
      </c>
      <c r="E13136" s="277" t="s">
        <v>1833</v>
      </c>
      <c r="F13136" s="279" t="s">
        <v>881</v>
      </c>
    </row>
    <row r="13137" spans="1:6" x14ac:dyDescent="0.3">
      <c r="A13137" s="264" t="str">
        <f t="shared" si="205"/>
        <v>Oak ValleyNJ</v>
      </c>
      <c r="B13137" s="269">
        <v>8090</v>
      </c>
      <c r="C13137" s="270" t="s">
        <v>8336</v>
      </c>
      <c r="D13137" s="270" t="s">
        <v>1827</v>
      </c>
      <c r="E13137" s="277" t="s">
        <v>1095</v>
      </c>
      <c r="F13137" s="279" t="s">
        <v>881</v>
      </c>
    </row>
    <row r="13138" spans="1:6" x14ac:dyDescent="0.3">
      <c r="A13138" s="264" t="str">
        <f t="shared" si="205"/>
        <v>CresskillNJ</v>
      </c>
      <c r="B13138" s="269">
        <v>7626</v>
      </c>
      <c r="C13138" s="270" t="s">
        <v>8337</v>
      </c>
      <c r="D13138" s="270" t="s">
        <v>1827</v>
      </c>
      <c r="E13138" s="277" t="s">
        <v>1833</v>
      </c>
      <c r="F13138" s="279" t="s">
        <v>881</v>
      </c>
    </row>
    <row r="13139" spans="1:6" x14ac:dyDescent="0.3">
      <c r="A13139" s="264" t="str">
        <f t="shared" si="205"/>
        <v>Vernon TownshipNJ</v>
      </c>
      <c r="B13139" s="269">
        <v>7462</v>
      </c>
      <c r="C13139" s="270" t="s">
        <v>8338</v>
      </c>
      <c r="D13139" s="270" t="s">
        <v>1827</v>
      </c>
      <c r="E13139" s="277" t="s">
        <v>1833</v>
      </c>
      <c r="F13139" s="279" t="s">
        <v>881</v>
      </c>
    </row>
    <row r="13140" spans="1:6" x14ac:dyDescent="0.3">
      <c r="A13140" s="264" t="str">
        <f t="shared" si="205"/>
        <v>KenilworthNJ</v>
      </c>
      <c r="B13140" s="269">
        <v>7033</v>
      </c>
      <c r="C13140" s="270" t="s">
        <v>4962</v>
      </c>
      <c r="D13140" s="270" t="s">
        <v>1827</v>
      </c>
      <c r="E13140" s="277" t="s">
        <v>1833</v>
      </c>
      <c r="F13140" s="279" t="s">
        <v>881</v>
      </c>
    </row>
    <row r="13141" spans="1:6" x14ac:dyDescent="0.3">
      <c r="A13141" s="264" t="str">
        <f t="shared" si="205"/>
        <v>ClosterNJ</v>
      </c>
      <c r="B13141" s="269">
        <v>7624</v>
      </c>
      <c r="C13141" s="270" t="s">
        <v>8339</v>
      </c>
      <c r="D13141" s="270" t="s">
        <v>1827</v>
      </c>
      <c r="E13141" s="277" t="s">
        <v>1833</v>
      </c>
      <c r="F13141" s="279" t="s">
        <v>881</v>
      </c>
    </row>
    <row r="13142" spans="1:6" x14ac:dyDescent="0.3">
      <c r="A13142" s="264" t="str">
        <f t="shared" si="205"/>
        <v>Lacey TownshipNJ</v>
      </c>
      <c r="B13142" s="269">
        <v>8734</v>
      </c>
      <c r="C13142" s="270" t="s">
        <v>8198</v>
      </c>
      <c r="D13142" s="270" t="s">
        <v>1827</v>
      </c>
      <c r="E13142" s="277" t="s">
        <v>1833</v>
      </c>
      <c r="F13142" s="279" t="s">
        <v>881</v>
      </c>
    </row>
    <row r="13143" spans="1:6" x14ac:dyDescent="0.3">
      <c r="A13143" s="264" t="str">
        <f t="shared" si="205"/>
        <v>WoodbineNJ</v>
      </c>
      <c r="B13143" s="269">
        <v>8270</v>
      </c>
      <c r="C13143" s="270" t="s">
        <v>4088</v>
      </c>
      <c r="D13143" s="270" t="s">
        <v>1827</v>
      </c>
      <c r="E13143" s="277" t="s">
        <v>1835</v>
      </c>
      <c r="F13143" s="279" t="s">
        <v>881</v>
      </c>
    </row>
    <row r="13144" spans="1:6" x14ac:dyDescent="0.3">
      <c r="A13144" s="264" t="str">
        <f t="shared" si="205"/>
        <v>BogotaNJ</v>
      </c>
      <c r="B13144" s="269">
        <v>7603</v>
      </c>
      <c r="C13144" s="270" t="s">
        <v>8340</v>
      </c>
      <c r="D13144" s="270" t="s">
        <v>1827</v>
      </c>
      <c r="E13144" s="277" t="s">
        <v>1833</v>
      </c>
      <c r="F13144" s="279" t="s">
        <v>881</v>
      </c>
    </row>
    <row r="13145" spans="1:6" x14ac:dyDescent="0.3">
      <c r="A13145" s="264" t="str">
        <f t="shared" si="205"/>
        <v>OradellNJ</v>
      </c>
      <c r="B13145" s="269">
        <v>7649</v>
      </c>
      <c r="C13145" s="270" t="s">
        <v>8341</v>
      </c>
      <c r="D13145" s="270" t="s">
        <v>1827</v>
      </c>
      <c r="E13145" s="277" t="s">
        <v>1833</v>
      </c>
      <c r="F13145" s="279" t="s">
        <v>881</v>
      </c>
    </row>
    <row r="13146" spans="1:6" x14ac:dyDescent="0.3">
      <c r="A13146" s="264" t="str">
        <f t="shared" si="205"/>
        <v>StratfordNJ</v>
      </c>
      <c r="B13146" s="269">
        <v>8084</v>
      </c>
      <c r="C13146" s="270" t="s">
        <v>3138</v>
      </c>
      <c r="D13146" s="270" t="s">
        <v>1827</v>
      </c>
      <c r="E13146" s="277" t="s">
        <v>1095</v>
      </c>
      <c r="F13146" s="279" t="s">
        <v>881</v>
      </c>
    </row>
    <row r="13147" spans="1:6" x14ac:dyDescent="0.3">
      <c r="A13147" s="264" t="str">
        <f t="shared" si="205"/>
        <v>Neptune TownshipNJ</v>
      </c>
      <c r="B13147" s="269">
        <v>7756</v>
      </c>
      <c r="C13147" s="270" t="s">
        <v>8147</v>
      </c>
      <c r="D13147" s="270" t="s">
        <v>1827</v>
      </c>
      <c r="E13147" s="277" t="s">
        <v>1833</v>
      </c>
      <c r="F13147" s="279" t="s">
        <v>881</v>
      </c>
    </row>
    <row r="13148" spans="1:6" x14ac:dyDescent="0.3">
      <c r="A13148" s="264" t="str">
        <f t="shared" si="205"/>
        <v>South Brunswick TownshipNJ</v>
      </c>
      <c r="B13148" s="269">
        <v>8810</v>
      </c>
      <c r="C13148" s="270" t="s">
        <v>8289</v>
      </c>
      <c r="D13148" s="270" t="s">
        <v>1827</v>
      </c>
      <c r="E13148" s="277" t="s">
        <v>1833</v>
      </c>
      <c r="F13148" s="279" t="s">
        <v>881</v>
      </c>
    </row>
    <row r="13149" spans="1:6" x14ac:dyDescent="0.3">
      <c r="A13149" s="264" t="str">
        <f t="shared" si="205"/>
        <v>BernardsvilleNJ</v>
      </c>
      <c r="B13149" s="269">
        <v>7924</v>
      </c>
      <c r="C13149" s="270" t="s">
        <v>8342</v>
      </c>
      <c r="D13149" s="270" t="s">
        <v>1827</v>
      </c>
      <c r="E13149" s="277" t="s">
        <v>1833</v>
      </c>
      <c r="F13149" s="279" t="s">
        <v>881</v>
      </c>
    </row>
    <row r="13150" spans="1:6" x14ac:dyDescent="0.3">
      <c r="A13150" s="264" t="str">
        <f t="shared" si="205"/>
        <v>MillburnNJ</v>
      </c>
      <c r="B13150" s="269">
        <v>7041</v>
      </c>
      <c r="C13150" s="270" t="s">
        <v>8343</v>
      </c>
      <c r="D13150" s="270" t="s">
        <v>1827</v>
      </c>
      <c r="E13150" s="277" t="s">
        <v>1833</v>
      </c>
      <c r="F13150" s="279" t="s">
        <v>881</v>
      </c>
    </row>
    <row r="13151" spans="1:6" x14ac:dyDescent="0.3">
      <c r="A13151" s="264" t="str">
        <f t="shared" si="205"/>
        <v>FanwoodNJ</v>
      </c>
      <c r="B13151" s="269">
        <v>7023</v>
      </c>
      <c r="C13151" s="270" t="s">
        <v>8344</v>
      </c>
      <c r="D13151" s="270" t="s">
        <v>1827</v>
      </c>
      <c r="E13151" s="277" t="s">
        <v>1833</v>
      </c>
      <c r="F13151" s="279" t="s">
        <v>881</v>
      </c>
    </row>
    <row r="13152" spans="1:6" x14ac:dyDescent="0.3">
      <c r="A13152" s="264" t="str">
        <f t="shared" si="205"/>
        <v>FairfieldNJ</v>
      </c>
      <c r="B13152" s="269">
        <v>7004</v>
      </c>
      <c r="C13152" s="270" t="s">
        <v>1201</v>
      </c>
      <c r="D13152" s="270" t="s">
        <v>1827</v>
      </c>
      <c r="E13152" s="277" t="s">
        <v>1833</v>
      </c>
      <c r="F13152" s="279" t="s">
        <v>881</v>
      </c>
    </row>
    <row r="13153" spans="1:6" x14ac:dyDescent="0.3">
      <c r="A13153" s="264" t="str">
        <f t="shared" si="205"/>
        <v>Midland ParkNJ</v>
      </c>
      <c r="B13153" s="269">
        <v>7432</v>
      </c>
      <c r="C13153" s="270" t="s">
        <v>8345</v>
      </c>
      <c r="D13153" s="270" t="s">
        <v>1827</v>
      </c>
      <c r="E13153" s="277" t="s">
        <v>1833</v>
      </c>
      <c r="F13153" s="279" t="s">
        <v>881</v>
      </c>
    </row>
    <row r="13154" spans="1:6" x14ac:dyDescent="0.3">
      <c r="A13154" s="264" t="str">
        <f t="shared" si="205"/>
        <v>Middletown TownshipNJ</v>
      </c>
      <c r="B13154" s="269">
        <v>7732</v>
      </c>
      <c r="C13154" s="270" t="s">
        <v>8182</v>
      </c>
      <c r="D13154" s="270" t="s">
        <v>1827</v>
      </c>
      <c r="E13154" s="277" t="s">
        <v>1833</v>
      </c>
      <c r="F13154" s="279" t="s">
        <v>881</v>
      </c>
    </row>
    <row r="13155" spans="1:6" x14ac:dyDescent="0.3">
      <c r="A13155" s="264" t="str">
        <f t="shared" si="205"/>
        <v>BranchvilleNJ</v>
      </c>
      <c r="B13155" s="269">
        <v>7826</v>
      </c>
      <c r="C13155" s="270" t="s">
        <v>8346</v>
      </c>
      <c r="D13155" s="270" t="s">
        <v>1827</v>
      </c>
      <c r="E13155" s="277" t="s">
        <v>1833</v>
      </c>
      <c r="F13155" s="279" t="s">
        <v>881</v>
      </c>
    </row>
    <row r="13156" spans="1:6" x14ac:dyDescent="0.3">
      <c r="A13156" s="264" t="str">
        <f t="shared" si="205"/>
        <v>Montgomery TownshipNJ</v>
      </c>
      <c r="B13156" s="269">
        <v>8558</v>
      </c>
      <c r="C13156" s="270" t="s">
        <v>8310</v>
      </c>
      <c r="D13156" s="270" t="s">
        <v>1827</v>
      </c>
      <c r="E13156" s="277" t="s">
        <v>1833</v>
      </c>
      <c r="F13156" s="279" t="s">
        <v>881</v>
      </c>
    </row>
    <row r="13157" spans="1:6" x14ac:dyDescent="0.3">
      <c r="A13157" s="264" t="str">
        <f t="shared" si="205"/>
        <v>West Long BranchNJ</v>
      </c>
      <c r="B13157" s="269">
        <v>7764</v>
      </c>
      <c r="C13157" s="270" t="s">
        <v>8347</v>
      </c>
      <c r="D13157" s="270" t="s">
        <v>1827</v>
      </c>
      <c r="E13157" s="277" t="s">
        <v>1833</v>
      </c>
      <c r="F13157" s="279" t="s">
        <v>881</v>
      </c>
    </row>
    <row r="13158" spans="1:6" x14ac:dyDescent="0.3">
      <c r="A13158" s="264" t="str">
        <f t="shared" si="205"/>
        <v>Pemberton TownshipNJ</v>
      </c>
      <c r="B13158" s="269">
        <v>8068</v>
      </c>
      <c r="C13158" s="270" t="s">
        <v>8348</v>
      </c>
      <c r="D13158" s="270" t="s">
        <v>1827</v>
      </c>
      <c r="E13158" s="277" t="s">
        <v>1095</v>
      </c>
      <c r="F13158" s="279" t="s">
        <v>881</v>
      </c>
    </row>
    <row r="13159" spans="1:6" x14ac:dyDescent="0.3">
      <c r="A13159" s="264" t="str">
        <f t="shared" si="205"/>
        <v>Ocean TownshipNJ</v>
      </c>
      <c r="B13159" s="269">
        <v>7755</v>
      </c>
      <c r="C13159" s="270" t="s">
        <v>8138</v>
      </c>
      <c r="D13159" s="270" t="s">
        <v>1827</v>
      </c>
      <c r="E13159" s="277" t="s">
        <v>1833</v>
      </c>
      <c r="F13159" s="279" t="s">
        <v>881</v>
      </c>
    </row>
    <row r="13160" spans="1:6" x14ac:dyDescent="0.3">
      <c r="A13160" s="264" t="str">
        <f t="shared" si="205"/>
        <v>Glen RidgeNJ</v>
      </c>
      <c r="B13160" s="269">
        <v>7028</v>
      </c>
      <c r="C13160" s="270" t="s">
        <v>8349</v>
      </c>
      <c r="D13160" s="270" t="s">
        <v>1827</v>
      </c>
      <c r="E13160" s="277" t="s">
        <v>1833</v>
      </c>
      <c r="F13160" s="279" t="s">
        <v>881</v>
      </c>
    </row>
    <row r="13161" spans="1:6" x14ac:dyDescent="0.3">
      <c r="A13161" s="264" t="str">
        <f t="shared" si="205"/>
        <v>LinwoodNJ</v>
      </c>
      <c r="B13161" s="269">
        <v>8221</v>
      </c>
      <c r="C13161" s="270" t="s">
        <v>5603</v>
      </c>
      <c r="D13161" s="270" t="s">
        <v>1827</v>
      </c>
      <c r="E13161" s="277" t="s">
        <v>1831</v>
      </c>
      <c r="F13161" s="279" t="s">
        <v>881</v>
      </c>
    </row>
    <row r="13162" spans="1:6" x14ac:dyDescent="0.3">
      <c r="A13162" s="264" t="str">
        <f t="shared" si="205"/>
        <v>Highland LakeNJ</v>
      </c>
      <c r="B13162" s="269">
        <v>7422</v>
      </c>
      <c r="C13162" s="270" t="s">
        <v>8350</v>
      </c>
      <c r="D13162" s="270" t="s">
        <v>1827</v>
      </c>
      <c r="E13162" s="277" t="s">
        <v>1833</v>
      </c>
      <c r="F13162" s="279" t="s">
        <v>881</v>
      </c>
    </row>
    <row r="13163" spans="1:6" x14ac:dyDescent="0.3">
      <c r="A13163" s="264" t="str">
        <f t="shared" si="205"/>
        <v>Bradley BeachNJ</v>
      </c>
      <c r="B13163" s="269">
        <v>7720</v>
      </c>
      <c r="C13163" s="270" t="s">
        <v>8351</v>
      </c>
      <c r="D13163" s="270" t="s">
        <v>1827</v>
      </c>
      <c r="E13163" s="277" t="s">
        <v>1833</v>
      </c>
      <c r="F13163" s="279" t="s">
        <v>881</v>
      </c>
    </row>
    <row r="13164" spans="1:6" x14ac:dyDescent="0.3">
      <c r="A13164" s="264" t="str">
        <f t="shared" si="205"/>
        <v>PatersonNJ</v>
      </c>
      <c r="B13164" s="269">
        <v>7513</v>
      </c>
      <c r="C13164" s="270" t="s">
        <v>8179</v>
      </c>
      <c r="D13164" s="270" t="s">
        <v>1827</v>
      </c>
      <c r="E13164" s="277" t="s">
        <v>1833</v>
      </c>
      <c r="F13164" s="279" t="s">
        <v>881</v>
      </c>
    </row>
    <row r="13165" spans="1:6" x14ac:dyDescent="0.3">
      <c r="A13165" s="264" t="str">
        <f t="shared" si="205"/>
        <v>RoselandNJ</v>
      </c>
      <c r="B13165" s="269">
        <v>7068</v>
      </c>
      <c r="C13165" s="270" t="s">
        <v>5945</v>
      </c>
      <c r="D13165" s="270" t="s">
        <v>1827</v>
      </c>
      <c r="E13165" s="277" t="s">
        <v>1833</v>
      </c>
      <c r="F13165" s="279" t="s">
        <v>881</v>
      </c>
    </row>
    <row r="13166" spans="1:6" x14ac:dyDescent="0.3">
      <c r="A13166" s="264" t="str">
        <f t="shared" si="205"/>
        <v>WanaqueNJ</v>
      </c>
      <c r="B13166" s="269">
        <v>7465</v>
      </c>
      <c r="C13166" s="270" t="s">
        <v>8352</v>
      </c>
      <c r="D13166" s="270" t="s">
        <v>1827</v>
      </c>
      <c r="E13166" s="277" t="s">
        <v>1833</v>
      </c>
      <c r="F13166" s="279" t="s">
        <v>881</v>
      </c>
    </row>
    <row r="13167" spans="1:6" x14ac:dyDescent="0.3">
      <c r="A13167" s="264" t="str">
        <f t="shared" si="205"/>
        <v>MountainsideNJ</v>
      </c>
      <c r="B13167" s="269">
        <v>7092</v>
      </c>
      <c r="C13167" s="270" t="s">
        <v>8353</v>
      </c>
      <c r="D13167" s="270" t="s">
        <v>1827</v>
      </c>
      <c r="E13167" s="277" t="s">
        <v>1833</v>
      </c>
      <c r="F13167" s="279" t="s">
        <v>881</v>
      </c>
    </row>
    <row r="13168" spans="1:6" x14ac:dyDescent="0.3">
      <c r="A13168" s="264" t="str">
        <f t="shared" si="205"/>
        <v>EmersonNJ</v>
      </c>
      <c r="B13168" s="269">
        <v>7630</v>
      </c>
      <c r="C13168" s="270" t="s">
        <v>1945</v>
      </c>
      <c r="D13168" s="270" t="s">
        <v>1827</v>
      </c>
      <c r="E13168" s="277" t="s">
        <v>1833</v>
      </c>
      <c r="F13168" s="279" t="s">
        <v>881</v>
      </c>
    </row>
    <row r="13169" spans="1:6" x14ac:dyDescent="0.3">
      <c r="A13169" s="264" t="str">
        <f t="shared" si="205"/>
        <v>Greenwich TownshipNJ</v>
      </c>
      <c r="B13169" s="269">
        <v>8886</v>
      </c>
      <c r="C13169" s="270" t="s">
        <v>8354</v>
      </c>
      <c r="D13169" s="270" t="s">
        <v>1827</v>
      </c>
      <c r="E13169" s="277" t="s">
        <v>1829</v>
      </c>
      <c r="F13169" s="279" t="s">
        <v>881</v>
      </c>
    </row>
    <row r="13170" spans="1:6" x14ac:dyDescent="0.3">
      <c r="A13170" s="264" t="str">
        <f t="shared" si="205"/>
        <v>Tewksbury TownshipNJ</v>
      </c>
      <c r="B13170" s="269">
        <v>7830</v>
      </c>
      <c r="C13170" s="270" t="s">
        <v>8355</v>
      </c>
      <c r="D13170" s="270" t="s">
        <v>1827</v>
      </c>
      <c r="E13170" s="277" t="s">
        <v>1833</v>
      </c>
      <c r="F13170" s="279" t="s">
        <v>881</v>
      </c>
    </row>
    <row r="13171" spans="1:6" x14ac:dyDescent="0.3">
      <c r="A13171" s="264" t="str">
        <f t="shared" si="205"/>
        <v>Roxbury TownshipNJ</v>
      </c>
      <c r="B13171" s="269">
        <v>7850</v>
      </c>
      <c r="C13171" s="270" t="s">
        <v>8318</v>
      </c>
      <c r="D13171" s="270" t="s">
        <v>1827</v>
      </c>
      <c r="E13171" s="277" t="s">
        <v>1833</v>
      </c>
      <c r="F13171" s="279" t="s">
        <v>881</v>
      </c>
    </row>
    <row r="13172" spans="1:6" x14ac:dyDescent="0.3">
      <c r="A13172" s="264" t="str">
        <f t="shared" si="205"/>
        <v>Upper Freehold TownshipNJ</v>
      </c>
      <c r="B13172" s="269">
        <v>8501</v>
      </c>
      <c r="C13172" s="270" t="s">
        <v>8356</v>
      </c>
      <c r="D13172" s="270" t="s">
        <v>1827</v>
      </c>
      <c r="E13172" s="277" t="s">
        <v>1833</v>
      </c>
      <c r="F13172" s="279" t="s">
        <v>881</v>
      </c>
    </row>
    <row r="13173" spans="1:6" x14ac:dyDescent="0.3">
      <c r="A13173" s="264" t="str">
        <f t="shared" si="205"/>
        <v>Plumsted TownshipNJ</v>
      </c>
      <c r="B13173" s="269">
        <v>8533</v>
      </c>
      <c r="C13173" s="270" t="s">
        <v>8357</v>
      </c>
      <c r="D13173" s="270" t="s">
        <v>1827</v>
      </c>
      <c r="E13173" s="277" t="s">
        <v>1833</v>
      </c>
      <c r="F13173" s="279" t="s">
        <v>881</v>
      </c>
    </row>
    <row r="13174" spans="1:6" x14ac:dyDescent="0.3">
      <c r="A13174" s="264" t="str">
        <f t="shared" si="205"/>
        <v>Sea Isle CityNJ</v>
      </c>
      <c r="B13174" s="269">
        <v>8243</v>
      </c>
      <c r="C13174" s="270" t="s">
        <v>8358</v>
      </c>
      <c r="D13174" s="270" t="s">
        <v>1827</v>
      </c>
      <c r="E13174" s="277" t="s">
        <v>1835</v>
      </c>
      <c r="F13174" s="279" t="s">
        <v>881</v>
      </c>
    </row>
    <row r="13175" spans="1:6" x14ac:dyDescent="0.3">
      <c r="A13175" s="264" t="str">
        <f t="shared" si="205"/>
        <v>Cape May Court HouseNJ</v>
      </c>
      <c r="B13175" s="269">
        <v>8230</v>
      </c>
      <c r="C13175" s="270" t="s">
        <v>8221</v>
      </c>
      <c r="D13175" s="270" t="s">
        <v>1827</v>
      </c>
      <c r="E13175" s="277" t="s">
        <v>1835</v>
      </c>
      <c r="F13175" s="279" t="s">
        <v>881</v>
      </c>
    </row>
    <row r="13176" spans="1:6" x14ac:dyDescent="0.3">
      <c r="A13176" s="264" t="str">
        <f t="shared" si="205"/>
        <v>Mount ArlingtonNJ</v>
      </c>
      <c r="B13176" s="269">
        <v>7856</v>
      </c>
      <c r="C13176" s="270" t="s">
        <v>8359</v>
      </c>
      <c r="D13176" s="270" t="s">
        <v>1827</v>
      </c>
      <c r="E13176" s="277" t="s">
        <v>1833</v>
      </c>
      <c r="F13176" s="279" t="s">
        <v>881</v>
      </c>
    </row>
    <row r="13177" spans="1:6" x14ac:dyDescent="0.3">
      <c r="A13177" s="264" t="str">
        <f t="shared" si="205"/>
        <v>WatchungNJ</v>
      </c>
      <c r="B13177" s="269">
        <v>7069</v>
      </c>
      <c r="C13177" s="270" t="s">
        <v>8360</v>
      </c>
      <c r="D13177" s="270" t="s">
        <v>1827</v>
      </c>
      <c r="E13177" s="277" t="s">
        <v>1833</v>
      </c>
      <c r="F13177" s="279" t="s">
        <v>881</v>
      </c>
    </row>
    <row r="13178" spans="1:6" x14ac:dyDescent="0.3">
      <c r="A13178" s="264" t="str">
        <f t="shared" si="205"/>
        <v>Hainesport TownshipNJ</v>
      </c>
      <c r="B13178" s="269">
        <v>8036</v>
      </c>
      <c r="C13178" s="270" t="s">
        <v>8361</v>
      </c>
      <c r="D13178" s="270" t="s">
        <v>1827</v>
      </c>
      <c r="E13178" s="277" t="s">
        <v>1095</v>
      </c>
      <c r="F13178" s="279" t="s">
        <v>881</v>
      </c>
    </row>
    <row r="13179" spans="1:6" x14ac:dyDescent="0.3">
      <c r="A13179" s="264" t="str">
        <f t="shared" si="205"/>
        <v>Middletown TownshipNJ</v>
      </c>
      <c r="B13179" s="269">
        <v>7738</v>
      </c>
      <c r="C13179" s="270" t="s">
        <v>8182</v>
      </c>
      <c r="D13179" s="270" t="s">
        <v>1827</v>
      </c>
      <c r="E13179" s="277" t="s">
        <v>1833</v>
      </c>
      <c r="F13179" s="279" t="s">
        <v>881</v>
      </c>
    </row>
    <row r="13180" spans="1:6" x14ac:dyDescent="0.3">
      <c r="A13180" s="264" t="str">
        <f t="shared" si="205"/>
        <v>AllendaleNJ</v>
      </c>
      <c r="B13180" s="269">
        <v>7401</v>
      </c>
      <c r="C13180" s="270" t="s">
        <v>6626</v>
      </c>
      <c r="D13180" s="270" t="s">
        <v>1827</v>
      </c>
      <c r="E13180" s="277" t="s">
        <v>1833</v>
      </c>
      <c r="F13180" s="279" t="s">
        <v>881</v>
      </c>
    </row>
    <row r="13181" spans="1:6" x14ac:dyDescent="0.3">
      <c r="A13181" s="264" t="str">
        <f t="shared" si="205"/>
        <v>Florence TownshipNJ</v>
      </c>
      <c r="B13181" s="269">
        <v>8518</v>
      </c>
      <c r="C13181" s="270" t="s">
        <v>8362</v>
      </c>
      <c r="D13181" s="270" t="s">
        <v>1827</v>
      </c>
      <c r="E13181" s="277" t="s">
        <v>1095</v>
      </c>
      <c r="F13181" s="279" t="s">
        <v>881</v>
      </c>
    </row>
    <row r="13182" spans="1:6" x14ac:dyDescent="0.3">
      <c r="A13182" s="264" t="str">
        <f t="shared" si="205"/>
        <v>BarringtonNJ</v>
      </c>
      <c r="B13182" s="269">
        <v>8007</v>
      </c>
      <c r="C13182" s="270" t="s">
        <v>4662</v>
      </c>
      <c r="D13182" s="270" t="s">
        <v>1827</v>
      </c>
      <c r="E13182" s="277" t="s">
        <v>1095</v>
      </c>
      <c r="F13182" s="279" t="s">
        <v>881</v>
      </c>
    </row>
    <row r="13183" spans="1:6" x14ac:dyDescent="0.3">
      <c r="A13183" s="264" t="str">
        <f t="shared" si="205"/>
        <v>Franklin TownshipNJ</v>
      </c>
      <c r="B13183" s="269">
        <v>8344</v>
      </c>
      <c r="C13183" s="270" t="s">
        <v>8126</v>
      </c>
      <c r="D13183" s="270" t="s">
        <v>1827</v>
      </c>
      <c r="E13183" s="277" t="s">
        <v>1095</v>
      </c>
      <c r="F13183" s="279" t="s">
        <v>881</v>
      </c>
    </row>
    <row r="13184" spans="1:6" x14ac:dyDescent="0.3">
      <c r="A13184" s="264" t="str">
        <f t="shared" si="205"/>
        <v>OceanportNJ</v>
      </c>
      <c r="B13184" s="269">
        <v>7757</v>
      </c>
      <c r="C13184" s="270" t="s">
        <v>8363</v>
      </c>
      <c r="D13184" s="270" t="s">
        <v>1827</v>
      </c>
      <c r="E13184" s="277" t="s">
        <v>1833</v>
      </c>
      <c r="F13184" s="279" t="s">
        <v>881</v>
      </c>
    </row>
    <row r="13185" spans="1:6" x14ac:dyDescent="0.3">
      <c r="A13185" s="264" t="str">
        <f t="shared" si="205"/>
        <v>Little SilverNJ</v>
      </c>
      <c r="B13185" s="269">
        <v>7739</v>
      </c>
      <c r="C13185" s="270" t="s">
        <v>8364</v>
      </c>
      <c r="D13185" s="270" t="s">
        <v>1827</v>
      </c>
      <c r="E13185" s="277" t="s">
        <v>1833</v>
      </c>
      <c r="F13185" s="279" t="s">
        <v>881</v>
      </c>
    </row>
    <row r="13186" spans="1:6" x14ac:dyDescent="0.3">
      <c r="A13186" s="264" t="str">
        <f t="shared" si="205"/>
        <v>FranklinNJ</v>
      </c>
      <c r="B13186" s="269">
        <v>7416</v>
      </c>
      <c r="C13186" s="270" t="s">
        <v>3539</v>
      </c>
      <c r="D13186" s="270" t="s">
        <v>1827</v>
      </c>
      <c r="E13186" s="277" t="s">
        <v>1833</v>
      </c>
      <c r="F13186" s="279" t="s">
        <v>881</v>
      </c>
    </row>
    <row r="13187" spans="1:6" x14ac:dyDescent="0.3">
      <c r="A13187" s="264" t="str">
        <f t="shared" si="205"/>
        <v>Mount EphraimNJ</v>
      </c>
      <c r="B13187" s="269">
        <v>8059</v>
      </c>
      <c r="C13187" s="270" t="s">
        <v>8365</v>
      </c>
      <c r="D13187" s="270" t="s">
        <v>1827</v>
      </c>
      <c r="E13187" s="277" t="s">
        <v>1095</v>
      </c>
      <c r="F13187" s="279" t="s">
        <v>881</v>
      </c>
    </row>
    <row r="13188" spans="1:6" x14ac:dyDescent="0.3">
      <c r="A13188" s="264" t="str">
        <f t="shared" ref="A13188:A13251" si="206">CONCATENATE(C13188,D13188)</f>
        <v>Union TownshipNJ</v>
      </c>
      <c r="B13188" s="269">
        <v>8809</v>
      </c>
      <c r="C13188" s="270" t="s">
        <v>8366</v>
      </c>
      <c r="D13188" s="270" t="s">
        <v>1827</v>
      </c>
      <c r="E13188" s="277" t="s">
        <v>1833</v>
      </c>
      <c r="F13188" s="279" t="s">
        <v>881</v>
      </c>
    </row>
    <row r="13189" spans="1:6" x14ac:dyDescent="0.3">
      <c r="A13189" s="264" t="str">
        <f t="shared" si="206"/>
        <v>Middletown TownshipNJ</v>
      </c>
      <c r="B13189" s="269">
        <v>7718</v>
      </c>
      <c r="C13189" s="270" t="s">
        <v>8182</v>
      </c>
      <c r="D13189" s="270" t="s">
        <v>1827</v>
      </c>
      <c r="E13189" s="277" t="s">
        <v>1833</v>
      </c>
      <c r="F13189" s="279" t="s">
        <v>881</v>
      </c>
    </row>
    <row r="13190" spans="1:6" x14ac:dyDescent="0.3">
      <c r="A13190" s="264" t="str">
        <f t="shared" si="206"/>
        <v>West BerlinNJ</v>
      </c>
      <c r="B13190" s="269">
        <v>8091</v>
      </c>
      <c r="C13190" s="270" t="s">
        <v>8367</v>
      </c>
      <c r="D13190" s="270" t="s">
        <v>1827</v>
      </c>
      <c r="E13190" s="277" t="s">
        <v>1095</v>
      </c>
      <c r="F13190" s="279" t="s">
        <v>881</v>
      </c>
    </row>
    <row r="13191" spans="1:6" x14ac:dyDescent="0.3">
      <c r="A13191" s="264" t="str">
        <f t="shared" si="206"/>
        <v>LavalletteNJ</v>
      </c>
      <c r="B13191" s="269">
        <v>8735</v>
      </c>
      <c r="C13191" s="270" t="s">
        <v>8368</v>
      </c>
      <c r="D13191" s="270" t="s">
        <v>1827</v>
      </c>
      <c r="E13191" s="277" t="s">
        <v>1833</v>
      </c>
      <c r="F13191" s="279" t="s">
        <v>881</v>
      </c>
    </row>
    <row r="13192" spans="1:6" x14ac:dyDescent="0.3">
      <c r="A13192" s="264" t="str">
        <f t="shared" si="206"/>
        <v>Rochelle ParkNJ</v>
      </c>
      <c r="B13192" s="269">
        <v>7662</v>
      </c>
      <c r="C13192" s="270" t="s">
        <v>8369</v>
      </c>
      <c r="D13192" s="270" t="s">
        <v>1827</v>
      </c>
      <c r="E13192" s="277" t="s">
        <v>1833</v>
      </c>
      <c r="F13192" s="279" t="s">
        <v>881</v>
      </c>
    </row>
    <row r="13193" spans="1:6" x14ac:dyDescent="0.3">
      <c r="A13193" s="264" t="str">
        <f t="shared" si="206"/>
        <v>CarlstadtNJ</v>
      </c>
      <c r="B13193" s="269">
        <v>7072</v>
      </c>
      <c r="C13193" s="270" t="s">
        <v>8370</v>
      </c>
      <c r="D13193" s="270" t="s">
        <v>1827</v>
      </c>
      <c r="E13193" s="277" t="s">
        <v>1833</v>
      </c>
      <c r="F13193" s="279" t="s">
        <v>881</v>
      </c>
    </row>
    <row r="13194" spans="1:6" x14ac:dyDescent="0.3">
      <c r="A13194" s="264" t="str">
        <f t="shared" si="206"/>
        <v>AvalonNJ</v>
      </c>
      <c r="B13194" s="269">
        <v>8202</v>
      </c>
      <c r="C13194" s="270" t="s">
        <v>2997</v>
      </c>
      <c r="D13194" s="270" t="s">
        <v>1827</v>
      </c>
      <c r="E13194" s="277" t="s">
        <v>1835</v>
      </c>
      <c r="F13194" s="279" t="s">
        <v>881</v>
      </c>
    </row>
    <row r="13195" spans="1:6" x14ac:dyDescent="0.3">
      <c r="A13195" s="264" t="str">
        <f t="shared" si="206"/>
        <v>MagnoliaNJ</v>
      </c>
      <c r="B13195" s="269">
        <v>8049</v>
      </c>
      <c r="C13195" s="270" t="s">
        <v>976</v>
      </c>
      <c r="D13195" s="270" t="s">
        <v>1827</v>
      </c>
      <c r="E13195" s="277" t="s">
        <v>1095</v>
      </c>
      <c r="F13195" s="279" t="s">
        <v>881</v>
      </c>
    </row>
    <row r="13196" spans="1:6" x14ac:dyDescent="0.3">
      <c r="A13196" s="264" t="str">
        <f t="shared" si="206"/>
        <v>Lebanon TownshipNJ</v>
      </c>
      <c r="B13196" s="269">
        <v>8826</v>
      </c>
      <c r="C13196" s="270" t="s">
        <v>8371</v>
      </c>
      <c r="D13196" s="270" t="s">
        <v>1827</v>
      </c>
      <c r="E13196" s="277" t="s">
        <v>1833</v>
      </c>
      <c r="F13196" s="279" t="s">
        <v>881</v>
      </c>
    </row>
    <row r="13197" spans="1:6" x14ac:dyDescent="0.3">
      <c r="A13197" s="264" t="str">
        <f t="shared" si="206"/>
        <v>BrielleNJ</v>
      </c>
      <c r="B13197" s="269">
        <v>8730</v>
      </c>
      <c r="C13197" s="270" t="s">
        <v>8372</v>
      </c>
      <c r="D13197" s="270" t="s">
        <v>1827</v>
      </c>
      <c r="E13197" s="277" t="s">
        <v>1833</v>
      </c>
      <c r="F13197" s="279" t="s">
        <v>881</v>
      </c>
    </row>
    <row r="13198" spans="1:6" x14ac:dyDescent="0.3">
      <c r="A13198" s="264" t="str">
        <f t="shared" si="206"/>
        <v>Woodcliff LakeNJ</v>
      </c>
      <c r="B13198" s="269">
        <v>7677</v>
      </c>
      <c r="C13198" s="270" t="s">
        <v>8373</v>
      </c>
      <c r="D13198" s="270" t="s">
        <v>1827</v>
      </c>
      <c r="E13198" s="277" t="s">
        <v>1833</v>
      </c>
      <c r="F13198" s="279" t="s">
        <v>881</v>
      </c>
    </row>
    <row r="13199" spans="1:6" x14ac:dyDescent="0.3">
      <c r="A13199" s="264" t="str">
        <f t="shared" si="206"/>
        <v>North Hanover TownshipNJ</v>
      </c>
      <c r="B13199" s="269">
        <v>8562</v>
      </c>
      <c r="C13199" s="270" t="s">
        <v>8374</v>
      </c>
      <c r="D13199" s="270" t="s">
        <v>1827</v>
      </c>
      <c r="E13199" s="277" t="s">
        <v>1095</v>
      </c>
      <c r="F13199" s="279" t="s">
        <v>881</v>
      </c>
    </row>
    <row r="13200" spans="1:6" x14ac:dyDescent="0.3">
      <c r="A13200" s="264" t="str">
        <f t="shared" si="206"/>
        <v>East Amwell TownshipNJ</v>
      </c>
      <c r="B13200" s="269">
        <v>8551</v>
      </c>
      <c r="C13200" s="270" t="s">
        <v>8375</v>
      </c>
      <c r="D13200" s="270" t="s">
        <v>1827</v>
      </c>
      <c r="E13200" s="277" t="s">
        <v>1833</v>
      </c>
      <c r="F13200" s="279" t="s">
        <v>881</v>
      </c>
    </row>
    <row r="13201" spans="1:6" x14ac:dyDescent="0.3">
      <c r="A13201" s="264" t="str">
        <f t="shared" si="206"/>
        <v>NorwoodNJ</v>
      </c>
      <c r="B13201" s="269">
        <v>7648</v>
      </c>
      <c r="C13201" s="270" t="s">
        <v>6022</v>
      </c>
      <c r="D13201" s="270" t="s">
        <v>1827</v>
      </c>
      <c r="E13201" s="277" t="s">
        <v>1833</v>
      </c>
      <c r="F13201" s="279" t="s">
        <v>881</v>
      </c>
    </row>
    <row r="13202" spans="1:6" x14ac:dyDescent="0.3">
      <c r="A13202" s="264" t="str">
        <f t="shared" si="206"/>
        <v>Montville TownshipNJ</v>
      </c>
      <c r="B13202" s="269">
        <v>7058</v>
      </c>
      <c r="C13202" s="270" t="s">
        <v>8309</v>
      </c>
      <c r="D13202" s="270" t="s">
        <v>1827</v>
      </c>
      <c r="E13202" s="277" t="s">
        <v>1833</v>
      </c>
      <c r="F13202" s="279" t="s">
        <v>881</v>
      </c>
    </row>
    <row r="13203" spans="1:6" x14ac:dyDescent="0.3">
      <c r="A13203" s="264" t="str">
        <f t="shared" si="206"/>
        <v>Fair HavenNJ</v>
      </c>
      <c r="B13203" s="269">
        <v>7704</v>
      </c>
      <c r="C13203" s="270" t="s">
        <v>6723</v>
      </c>
      <c r="D13203" s="270" t="s">
        <v>1827</v>
      </c>
      <c r="E13203" s="277" t="s">
        <v>1833</v>
      </c>
      <c r="F13203" s="279" t="s">
        <v>881</v>
      </c>
    </row>
    <row r="13204" spans="1:6" x14ac:dyDescent="0.3">
      <c r="A13204" s="264" t="str">
        <f t="shared" si="206"/>
        <v>Sea GirtNJ</v>
      </c>
      <c r="B13204" s="269">
        <v>8750</v>
      </c>
      <c r="C13204" s="270" t="s">
        <v>8376</v>
      </c>
      <c r="D13204" s="270" t="s">
        <v>1827</v>
      </c>
      <c r="E13204" s="277" t="s">
        <v>1833</v>
      </c>
      <c r="F13204" s="279" t="s">
        <v>881</v>
      </c>
    </row>
    <row r="13205" spans="1:6" x14ac:dyDescent="0.3">
      <c r="A13205" s="264" t="str">
        <f t="shared" si="206"/>
        <v>Delaware TownshipNJ</v>
      </c>
      <c r="B13205" s="269">
        <v>8559</v>
      </c>
      <c r="C13205" s="270" t="s">
        <v>8377</v>
      </c>
      <c r="D13205" s="270" t="s">
        <v>1827</v>
      </c>
      <c r="E13205" s="277" t="s">
        <v>1833</v>
      </c>
      <c r="F13205" s="279" t="s">
        <v>881</v>
      </c>
    </row>
    <row r="13206" spans="1:6" x14ac:dyDescent="0.3">
      <c r="A13206" s="264" t="str">
        <f t="shared" si="206"/>
        <v>Chesterfield TownshipNJ</v>
      </c>
      <c r="B13206" s="269">
        <v>8515</v>
      </c>
      <c r="C13206" s="270" t="s">
        <v>8378</v>
      </c>
      <c r="D13206" s="270" t="s">
        <v>1827</v>
      </c>
      <c r="E13206" s="277" t="s">
        <v>1095</v>
      </c>
      <c r="F13206" s="279" t="s">
        <v>881</v>
      </c>
    </row>
    <row r="13207" spans="1:6" x14ac:dyDescent="0.3">
      <c r="A13207" s="264" t="str">
        <f t="shared" si="206"/>
        <v>Englewood CliffsNJ</v>
      </c>
      <c r="B13207" s="269">
        <v>7632</v>
      </c>
      <c r="C13207" s="270" t="s">
        <v>8379</v>
      </c>
      <c r="D13207" s="270" t="s">
        <v>1827</v>
      </c>
      <c r="E13207" s="277" t="s">
        <v>1833</v>
      </c>
      <c r="F13207" s="279" t="s">
        <v>881</v>
      </c>
    </row>
    <row r="13208" spans="1:6" x14ac:dyDescent="0.3">
      <c r="A13208" s="264" t="str">
        <f t="shared" si="206"/>
        <v>CliftonNJ</v>
      </c>
      <c r="B13208" s="269">
        <v>7014</v>
      </c>
      <c r="C13208" s="270" t="s">
        <v>3297</v>
      </c>
      <c r="D13208" s="270" t="s">
        <v>1827</v>
      </c>
      <c r="E13208" s="277" t="s">
        <v>1833</v>
      </c>
      <c r="F13208" s="279" t="s">
        <v>881</v>
      </c>
    </row>
    <row r="13209" spans="1:6" x14ac:dyDescent="0.3">
      <c r="A13209" s="264" t="str">
        <f t="shared" si="206"/>
        <v>RiverdaleNJ</v>
      </c>
      <c r="B13209" s="269">
        <v>7457</v>
      </c>
      <c r="C13209" s="270" t="s">
        <v>2961</v>
      </c>
      <c r="D13209" s="270" t="s">
        <v>1827</v>
      </c>
      <c r="E13209" s="277" t="s">
        <v>1833</v>
      </c>
      <c r="F13209" s="279" t="s">
        <v>881</v>
      </c>
    </row>
    <row r="13210" spans="1:6" x14ac:dyDescent="0.3">
      <c r="A13210" s="264" t="str">
        <f t="shared" si="206"/>
        <v>Hopewell TownshipNJ</v>
      </c>
      <c r="B13210" s="269">
        <v>8525</v>
      </c>
      <c r="C13210" s="270" t="s">
        <v>8267</v>
      </c>
      <c r="D13210" s="270" t="s">
        <v>1827</v>
      </c>
      <c r="E13210" s="277" t="s">
        <v>1838</v>
      </c>
      <c r="F13210" s="279" t="s">
        <v>881</v>
      </c>
    </row>
    <row r="13211" spans="1:6" x14ac:dyDescent="0.3">
      <c r="A13211" s="264" t="str">
        <f t="shared" si="206"/>
        <v>Montville TownshipNJ</v>
      </c>
      <c r="B13211" s="269">
        <v>7082</v>
      </c>
      <c r="C13211" s="270" t="s">
        <v>8309</v>
      </c>
      <c r="D13211" s="270" t="s">
        <v>1827</v>
      </c>
      <c r="E13211" s="277" t="s">
        <v>1833</v>
      </c>
      <c r="F13211" s="279" t="s">
        <v>881</v>
      </c>
    </row>
    <row r="13212" spans="1:6" x14ac:dyDescent="0.3">
      <c r="A13212" s="264" t="str">
        <f t="shared" si="206"/>
        <v>GibbstownNJ</v>
      </c>
      <c r="B13212" s="269">
        <v>8027</v>
      </c>
      <c r="C13212" s="270" t="s">
        <v>8380</v>
      </c>
      <c r="D13212" s="270" t="s">
        <v>1827</v>
      </c>
      <c r="E13212" s="277" t="s">
        <v>1095</v>
      </c>
      <c r="F13212" s="279" t="s">
        <v>881</v>
      </c>
    </row>
    <row r="13213" spans="1:6" x14ac:dyDescent="0.3">
      <c r="A13213" s="264" t="str">
        <f t="shared" si="206"/>
        <v>GlendoraNJ</v>
      </c>
      <c r="B13213" s="269">
        <v>8029</v>
      </c>
      <c r="C13213" s="270" t="s">
        <v>2730</v>
      </c>
      <c r="D13213" s="270" t="s">
        <v>1827</v>
      </c>
      <c r="E13213" s="277" t="s">
        <v>1095</v>
      </c>
      <c r="F13213" s="279" t="s">
        <v>881</v>
      </c>
    </row>
    <row r="13214" spans="1:6" x14ac:dyDescent="0.3">
      <c r="A13214" s="264" t="str">
        <f t="shared" si="206"/>
        <v>South Bound BrookNJ</v>
      </c>
      <c r="B13214" s="269">
        <v>8880</v>
      </c>
      <c r="C13214" s="270" t="s">
        <v>8381</v>
      </c>
      <c r="D13214" s="270" t="s">
        <v>1827</v>
      </c>
      <c r="E13214" s="277" t="s">
        <v>1833</v>
      </c>
      <c r="F13214" s="279" t="s">
        <v>881</v>
      </c>
    </row>
    <row r="13215" spans="1:6" x14ac:dyDescent="0.3">
      <c r="A13215" s="264" t="str">
        <f t="shared" si="206"/>
        <v>Monmouth BeachNJ</v>
      </c>
      <c r="B13215" s="269">
        <v>7750</v>
      </c>
      <c r="C13215" s="270" t="s">
        <v>8382</v>
      </c>
      <c r="D13215" s="270" t="s">
        <v>1827</v>
      </c>
      <c r="E13215" s="277" t="s">
        <v>1833</v>
      </c>
      <c r="F13215" s="279" t="s">
        <v>881</v>
      </c>
    </row>
    <row r="13216" spans="1:6" x14ac:dyDescent="0.3">
      <c r="A13216" s="264" t="str">
        <f t="shared" si="206"/>
        <v>GarwoodNJ</v>
      </c>
      <c r="B13216" s="269">
        <v>7027</v>
      </c>
      <c r="C13216" s="270" t="s">
        <v>8383</v>
      </c>
      <c r="D13216" s="270" t="s">
        <v>1827</v>
      </c>
      <c r="E13216" s="277" t="s">
        <v>1833</v>
      </c>
      <c r="F13216" s="279" t="s">
        <v>881</v>
      </c>
    </row>
    <row r="13217" spans="1:6" x14ac:dyDescent="0.3">
      <c r="A13217" s="264" t="str">
        <f t="shared" si="206"/>
        <v>Upper TownshipNJ</v>
      </c>
      <c r="B13217" s="269">
        <v>8223</v>
      </c>
      <c r="C13217" s="270" t="s">
        <v>8384</v>
      </c>
      <c r="D13217" s="270" t="s">
        <v>1827</v>
      </c>
      <c r="E13217" s="277" t="s">
        <v>1835</v>
      </c>
      <c r="F13217" s="279" t="s">
        <v>881</v>
      </c>
    </row>
    <row r="13218" spans="1:6" x14ac:dyDescent="0.3">
      <c r="A13218" s="264" t="str">
        <f t="shared" si="206"/>
        <v>Kingwood TownshipNJ</v>
      </c>
      <c r="B13218" s="269">
        <v>8825</v>
      </c>
      <c r="C13218" s="270" t="s">
        <v>8385</v>
      </c>
      <c r="D13218" s="270" t="s">
        <v>1827</v>
      </c>
      <c r="E13218" s="277" t="s">
        <v>1833</v>
      </c>
      <c r="F13218" s="279" t="s">
        <v>881</v>
      </c>
    </row>
    <row r="13219" spans="1:6" x14ac:dyDescent="0.3">
      <c r="A13219" s="264" t="str">
        <f t="shared" si="206"/>
        <v>Branchburg TownshipNJ</v>
      </c>
      <c r="B13219" s="269">
        <v>8853</v>
      </c>
      <c r="C13219" s="270" t="s">
        <v>8197</v>
      </c>
      <c r="D13219" s="270" t="s">
        <v>1827</v>
      </c>
      <c r="E13219" s="277" t="s">
        <v>1833</v>
      </c>
      <c r="F13219" s="279" t="s">
        <v>881</v>
      </c>
    </row>
    <row r="13220" spans="1:6" x14ac:dyDescent="0.3">
      <c r="A13220" s="264" t="str">
        <f t="shared" si="206"/>
        <v>Franklin TownshipNJ</v>
      </c>
      <c r="B13220" s="269">
        <v>8867</v>
      </c>
      <c r="C13220" s="270" t="s">
        <v>8126</v>
      </c>
      <c r="D13220" s="270" t="s">
        <v>1827</v>
      </c>
      <c r="E13220" s="277" t="s">
        <v>1833</v>
      </c>
      <c r="F13220" s="279" t="s">
        <v>881</v>
      </c>
    </row>
    <row r="13221" spans="1:6" x14ac:dyDescent="0.3">
      <c r="A13221" s="264" t="str">
        <f t="shared" si="206"/>
        <v>Ortley BeachNJ</v>
      </c>
      <c r="B13221" s="269">
        <v>8751</v>
      </c>
      <c r="C13221" s="270" t="s">
        <v>8386</v>
      </c>
      <c r="D13221" s="270" t="s">
        <v>1827</v>
      </c>
      <c r="E13221" s="277" t="s">
        <v>1833</v>
      </c>
      <c r="F13221" s="279" t="s">
        <v>881</v>
      </c>
    </row>
    <row r="13222" spans="1:6" x14ac:dyDescent="0.3">
      <c r="A13222" s="264" t="str">
        <f t="shared" si="206"/>
        <v>Rio GrandeNJ</v>
      </c>
      <c r="B13222" s="269">
        <v>8242</v>
      </c>
      <c r="C13222" s="270" t="s">
        <v>8387</v>
      </c>
      <c r="D13222" s="270" t="s">
        <v>1827</v>
      </c>
      <c r="E13222" s="277" t="s">
        <v>1835</v>
      </c>
      <c r="F13222" s="279" t="s">
        <v>881</v>
      </c>
    </row>
    <row r="13223" spans="1:6" x14ac:dyDescent="0.3">
      <c r="A13223" s="264" t="str">
        <f t="shared" si="206"/>
        <v>Middletown TownshipNJ</v>
      </c>
      <c r="B13223" s="269">
        <v>7758</v>
      </c>
      <c r="C13223" s="270" t="s">
        <v>8182</v>
      </c>
      <c r="D13223" s="270" t="s">
        <v>1827</v>
      </c>
      <c r="E13223" s="277" t="s">
        <v>1833</v>
      </c>
      <c r="F13223" s="279" t="s">
        <v>881</v>
      </c>
    </row>
    <row r="13224" spans="1:6" x14ac:dyDescent="0.3">
      <c r="A13224" s="264" t="str">
        <f t="shared" si="206"/>
        <v>WanaqueNJ</v>
      </c>
      <c r="B13224" s="269">
        <v>7420</v>
      </c>
      <c r="C13224" s="270" t="s">
        <v>8352</v>
      </c>
      <c r="D13224" s="270" t="s">
        <v>1827</v>
      </c>
      <c r="E13224" s="277" t="s">
        <v>1833</v>
      </c>
      <c r="F13224" s="279" t="s">
        <v>881</v>
      </c>
    </row>
    <row r="13225" spans="1:6" x14ac:dyDescent="0.3">
      <c r="A13225" s="264" t="str">
        <f t="shared" si="206"/>
        <v>Upper Freehold TownshipNJ</v>
      </c>
      <c r="B13225" s="269">
        <v>8514</v>
      </c>
      <c r="C13225" s="270" t="s">
        <v>8356</v>
      </c>
      <c r="D13225" s="270" t="s">
        <v>1827</v>
      </c>
      <c r="E13225" s="277" t="s">
        <v>1833</v>
      </c>
      <c r="F13225" s="279" t="s">
        <v>881</v>
      </c>
    </row>
    <row r="13226" spans="1:6" x14ac:dyDescent="0.3">
      <c r="A13226" s="264" t="str">
        <f t="shared" si="206"/>
        <v>Lafayette TownshipNJ</v>
      </c>
      <c r="B13226" s="269">
        <v>7848</v>
      </c>
      <c r="C13226" s="270" t="s">
        <v>8388</v>
      </c>
      <c r="D13226" s="270" t="s">
        <v>1827</v>
      </c>
      <c r="E13226" s="277" t="s">
        <v>1833</v>
      </c>
      <c r="F13226" s="279" t="s">
        <v>881</v>
      </c>
    </row>
    <row r="13227" spans="1:6" x14ac:dyDescent="0.3">
      <c r="A13227" s="264" t="str">
        <f t="shared" si="206"/>
        <v>NorthvaleNJ</v>
      </c>
      <c r="B13227" s="269">
        <v>7647</v>
      </c>
      <c r="C13227" s="270" t="s">
        <v>8389</v>
      </c>
      <c r="D13227" s="270" t="s">
        <v>1827</v>
      </c>
      <c r="E13227" s="277" t="s">
        <v>1833</v>
      </c>
      <c r="F13227" s="279" t="s">
        <v>881</v>
      </c>
    </row>
    <row r="13228" spans="1:6" x14ac:dyDescent="0.3">
      <c r="A13228" s="264" t="str">
        <f t="shared" si="206"/>
        <v>Montague TownshipNJ</v>
      </c>
      <c r="B13228" s="269">
        <v>7827</v>
      </c>
      <c r="C13228" s="270" t="s">
        <v>8390</v>
      </c>
      <c r="D13228" s="270" t="s">
        <v>1827</v>
      </c>
      <c r="E13228" s="277" t="s">
        <v>1833</v>
      </c>
      <c r="F13228" s="279" t="s">
        <v>881</v>
      </c>
    </row>
    <row r="13229" spans="1:6" x14ac:dyDescent="0.3">
      <c r="A13229" s="264" t="str">
        <f t="shared" si="206"/>
        <v>Hanover TownshipNJ</v>
      </c>
      <c r="B13229" s="269">
        <v>7927</v>
      </c>
      <c r="C13229" s="270" t="s">
        <v>8321</v>
      </c>
      <c r="D13229" s="270" t="s">
        <v>1827</v>
      </c>
      <c r="E13229" s="277" t="s">
        <v>1833</v>
      </c>
      <c r="F13229" s="279" t="s">
        <v>881</v>
      </c>
    </row>
    <row r="13230" spans="1:6" x14ac:dyDescent="0.3">
      <c r="A13230" s="264" t="str">
        <f t="shared" si="206"/>
        <v>Millstone TownshipNJ</v>
      </c>
      <c r="B13230" s="269">
        <v>8535</v>
      </c>
      <c r="C13230" s="270" t="s">
        <v>8391</v>
      </c>
      <c r="D13230" s="270" t="s">
        <v>1827</v>
      </c>
      <c r="E13230" s="277" t="s">
        <v>1833</v>
      </c>
      <c r="F13230" s="279" t="s">
        <v>881</v>
      </c>
    </row>
    <row r="13231" spans="1:6" x14ac:dyDescent="0.3">
      <c r="A13231" s="264" t="str">
        <f t="shared" si="206"/>
        <v>Seaside ParkNJ</v>
      </c>
      <c r="B13231" s="269">
        <v>8752</v>
      </c>
      <c r="C13231" s="270" t="s">
        <v>8392</v>
      </c>
      <c r="D13231" s="270" t="s">
        <v>1827</v>
      </c>
      <c r="E13231" s="277" t="s">
        <v>1833</v>
      </c>
      <c r="F13231" s="279" t="s">
        <v>881</v>
      </c>
    </row>
    <row r="13232" spans="1:6" x14ac:dyDescent="0.3">
      <c r="A13232" s="264" t="str">
        <f t="shared" si="206"/>
        <v>PrincetonNJ</v>
      </c>
      <c r="B13232" s="269">
        <v>8542</v>
      </c>
      <c r="C13232" s="270" t="s">
        <v>1675</v>
      </c>
      <c r="D13232" s="270" t="s">
        <v>1827</v>
      </c>
      <c r="E13232" s="277" t="s">
        <v>1838</v>
      </c>
      <c r="F13232" s="279" t="s">
        <v>881</v>
      </c>
    </row>
    <row r="13233" spans="1:6" x14ac:dyDescent="0.3">
      <c r="A13233" s="264" t="str">
        <f t="shared" si="206"/>
        <v>Millstone TownshipNJ</v>
      </c>
      <c r="B13233" s="269">
        <v>8510</v>
      </c>
      <c r="C13233" s="270" t="s">
        <v>8391</v>
      </c>
      <c r="D13233" s="270" t="s">
        <v>1827</v>
      </c>
      <c r="E13233" s="277" t="s">
        <v>1833</v>
      </c>
      <c r="F13233" s="279" t="s">
        <v>881</v>
      </c>
    </row>
    <row r="13234" spans="1:6" x14ac:dyDescent="0.3">
      <c r="A13234" s="264" t="str">
        <f t="shared" si="206"/>
        <v>Oxford TownshipNJ</v>
      </c>
      <c r="B13234" s="269">
        <v>7863</v>
      </c>
      <c r="C13234" s="270" t="s">
        <v>8393</v>
      </c>
      <c r="D13234" s="270" t="s">
        <v>1827</v>
      </c>
      <c r="E13234" s="277" t="s">
        <v>1829</v>
      </c>
      <c r="F13234" s="279" t="s">
        <v>881</v>
      </c>
    </row>
    <row r="13235" spans="1:6" x14ac:dyDescent="0.3">
      <c r="A13235" s="264" t="str">
        <f t="shared" si="206"/>
        <v>HamptonNJ</v>
      </c>
      <c r="B13235" s="269">
        <v>8827</v>
      </c>
      <c r="C13235" s="270" t="s">
        <v>1847</v>
      </c>
      <c r="D13235" s="270" t="s">
        <v>1827</v>
      </c>
      <c r="E13235" s="277" t="s">
        <v>1833</v>
      </c>
      <c r="F13235" s="279" t="s">
        <v>881</v>
      </c>
    </row>
    <row r="13236" spans="1:6" x14ac:dyDescent="0.3">
      <c r="A13236" s="264" t="str">
        <f t="shared" si="206"/>
        <v>East Greenwich TownshipNJ</v>
      </c>
      <c r="B13236" s="269">
        <v>8056</v>
      </c>
      <c r="C13236" s="270" t="s">
        <v>8394</v>
      </c>
      <c r="D13236" s="270" t="s">
        <v>1827</v>
      </c>
      <c r="E13236" s="277" t="s">
        <v>1095</v>
      </c>
      <c r="F13236" s="279" t="s">
        <v>881</v>
      </c>
    </row>
    <row r="13237" spans="1:6" x14ac:dyDescent="0.3">
      <c r="A13237" s="264" t="str">
        <f t="shared" si="206"/>
        <v>LongportNJ</v>
      </c>
      <c r="B13237" s="269">
        <v>8403</v>
      </c>
      <c r="C13237" s="270" t="s">
        <v>8395</v>
      </c>
      <c r="D13237" s="270" t="s">
        <v>1827</v>
      </c>
      <c r="E13237" s="277" t="s">
        <v>1831</v>
      </c>
      <c r="F13237" s="279" t="s">
        <v>881</v>
      </c>
    </row>
    <row r="13238" spans="1:6" x14ac:dyDescent="0.3">
      <c r="A13238" s="264" t="str">
        <f t="shared" si="206"/>
        <v>DemarestNJ</v>
      </c>
      <c r="B13238" s="269">
        <v>7627</v>
      </c>
      <c r="C13238" s="270" t="s">
        <v>8396</v>
      </c>
      <c r="D13238" s="270" t="s">
        <v>1827</v>
      </c>
      <c r="E13238" s="277" t="s">
        <v>1833</v>
      </c>
      <c r="F13238" s="279" t="s">
        <v>881</v>
      </c>
    </row>
    <row r="13239" spans="1:6" x14ac:dyDescent="0.3">
      <c r="A13239" s="264" t="str">
        <f t="shared" si="206"/>
        <v>Stone HarborNJ</v>
      </c>
      <c r="B13239" s="269">
        <v>8247</v>
      </c>
      <c r="C13239" s="270" t="s">
        <v>8397</v>
      </c>
      <c r="D13239" s="270" t="s">
        <v>1827</v>
      </c>
      <c r="E13239" s="277" t="s">
        <v>1835</v>
      </c>
      <c r="F13239" s="279" t="s">
        <v>881</v>
      </c>
    </row>
    <row r="13240" spans="1:6" x14ac:dyDescent="0.3">
      <c r="A13240" s="264" t="str">
        <f t="shared" si="206"/>
        <v>Pequannock TownshipNJ</v>
      </c>
      <c r="B13240" s="269">
        <v>7440</v>
      </c>
      <c r="C13240" s="270" t="s">
        <v>8270</v>
      </c>
      <c r="D13240" s="270" t="s">
        <v>1827</v>
      </c>
      <c r="E13240" s="277" t="s">
        <v>1833</v>
      </c>
      <c r="F13240" s="279" t="s">
        <v>881</v>
      </c>
    </row>
    <row r="13241" spans="1:6" x14ac:dyDescent="0.3">
      <c r="A13241" s="264" t="str">
        <f t="shared" si="206"/>
        <v>Elk TownshipNJ</v>
      </c>
      <c r="B13241" s="269">
        <v>8343</v>
      </c>
      <c r="C13241" s="270" t="s">
        <v>8398</v>
      </c>
      <c r="D13241" s="270" t="s">
        <v>1827</v>
      </c>
      <c r="E13241" s="277" t="s">
        <v>1095</v>
      </c>
      <c r="F13241" s="279" t="s">
        <v>881</v>
      </c>
    </row>
    <row r="13242" spans="1:6" x14ac:dyDescent="0.3">
      <c r="A13242" s="264" t="str">
        <f t="shared" si="206"/>
        <v>Harrington ParkNJ</v>
      </c>
      <c r="B13242" s="269">
        <v>7640</v>
      </c>
      <c r="C13242" s="270" t="s">
        <v>8399</v>
      </c>
      <c r="D13242" s="270" t="s">
        <v>1827</v>
      </c>
      <c r="E13242" s="277" t="s">
        <v>1833</v>
      </c>
      <c r="F13242" s="279" t="s">
        <v>881</v>
      </c>
    </row>
    <row r="13243" spans="1:6" x14ac:dyDescent="0.3">
      <c r="A13243" s="264" t="str">
        <f t="shared" si="206"/>
        <v>Roxbury TownshipNJ</v>
      </c>
      <c r="B13243" s="269">
        <v>7852</v>
      </c>
      <c r="C13243" s="270" t="s">
        <v>8318</v>
      </c>
      <c r="D13243" s="270" t="s">
        <v>1827</v>
      </c>
      <c r="E13243" s="277" t="s">
        <v>1833</v>
      </c>
      <c r="F13243" s="279" t="s">
        <v>881</v>
      </c>
    </row>
    <row r="13244" spans="1:6" x14ac:dyDescent="0.3">
      <c r="A13244" s="264" t="str">
        <f t="shared" si="206"/>
        <v>ChesilhurstNJ</v>
      </c>
      <c r="B13244" s="269">
        <v>8089</v>
      </c>
      <c r="C13244" s="270" t="s">
        <v>8400</v>
      </c>
      <c r="D13244" s="270" t="s">
        <v>1827</v>
      </c>
      <c r="E13244" s="277" t="s">
        <v>1095</v>
      </c>
      <c r="F13244" s="279" t="s">
        <v>881</v>
      </c>
    </row>
    <row r="13245" spans="1:6" x14ac:dyDescent="0.3">
      <c r="A13245" s="264" t="str">
        <f t="shared" si="206"/>
        <v>Middletown TownshipNJ</v>
      </c>
      <c r="B13245" s="269">
        <v>7737</v>
      </c>
      <c r="C13245" s="270" t="s">
        <v>8182</v>
      </c>
      <c r="D13245" s="270" t="s">
        <v>1827</v>
      </c>
      <c r="E13245" s="277" t="s">
        <v>1833</v>
      </c>
      <c r="F13245" s="279" t="s">
        <v>881</v>
      </c>
    </row>
    <row r="13246" spans="1:6" x14ac:dyDescent="0.3">
      <c r="A13246" s="264" t="str">
        <f t="shared" si="206"/>
        <v>ShrewsburyNJ</v>
      </c>
      <c r="B13246" s="269">
        <v>7702</v>
      </c>
      <c r="C13246" s="270" t="s">
        <v>6059</v>
      </c>
      <c r="D13246" s="270" t="s">
        <v>1827</v>
      </c>
      <c r="E13246" s="277" t="s">
        <v>1833</v>
      </c>
      <c r="F13246" s="279" t="s">
        <v>881</v>
      </c>
    </row>
    <row r="13247" spans="1:6" x14ac:dyDescent="0.3">
      <c r="A13247" s="264" t="str">
        <f t="shared" si="206"/>
        <v>High BridgeNJ</v>
      </c>
      <c r="B13247" s="269">
        <v>8829</v>
      </c>
      <c r="C13247" s="270" t="s">
        <v>8401</v>
      </c>
      <c r="D13247" s="270" t="s">
        <v>1827</v>
      </c>
      <c r="E13247" s="277" t="s">
        <v>1833</v>
      </c>
      <c r="F13247" s="279" t="s">
        <v>881</v>
      </c>
    </row>
    <row r="13248" spans="1:6" x14ac:dyDescent="0.3">
      <c r="A13248" s="264" t="str">
        <f t="shared" si="206"/>
        <v>RoeblingNJ</v>
      </c>
      <c r="B13248" s="269">
        <v>8554</v>
      </c>
      <c r="C13248" s="270" t="s">
        <v>8402</v>
      </c>
      <c r="D13248" s="270" t="s">
        <v>1827</v>
      </c>
      <c r="E13248" s="277" t="s">
        <v>1095</v>
      </c>
      <c r="F13248" s="279" t="s">
        <v>881</v>
      </c>
    </row>
    <row r="13249" spans="1:6" x14ac:dyDescent="0.3">
      <c r="A13249" s="264" t="str">
        <f t="shared" si="206"/>
        <v>Bethlehem TownshipNJ</v>
      </c>
      <c r="B13249" s="269">
        <v>8802</v>
      </c>
      <c r="C13249" s="270" t="s">
        <v>8403</v>
      </c>
      <c r="D13249" s="270" t="s">
        <v>1827</v>
      </c>
      <c r="E13249" s="277" t="s">
        <v>1833</v>
      </c>
      <c r="F13249" s="279" t="s">
        <v>881</v>
      </c>
    </row>
    <row r="13250" spans="1:6" x14ac:dyDescent="0.3">
      <c r="A13250" s="264" t="str">
        <f t="shared" si="206"/>
        <v>Ho Ho KusNJ</v>
      </c>
      <c r="B13250" s="269">
        <v>7423</v>
      </c>
      <c r="C13250" s="270" t="s">
        <v>8404</v>
      </c>
      <c r="D13250" s="270" t="s">
        <v>1827</v>
      </c>
      <c r="E13250" s="277" t="s">
        <v>1833</v>
      </c>
      <c r="F13250" s="279" t="s">
        <v>881</v>
      </c>
    </row>
    <row r="13251" spans="1:6" x14ac:dyDescent="0.3">
      <c r="A13251" s="264" t="str">
        <f t="shared" si="206"/>
        <v>NetcongNJ</v>
      </c>
      <c r="B13251" s="269">
        <v>7857</v>
      </c>
      <c r="C13251" s="270" t="s">
        <v>8405</v>
      </c>
      <c r="D13251" s="270" t="s">
        <v>1827</v>
      </c>
      <c r="E13251" s="277" t="s">
        <v>1833</v>
      </c>
      <c r="F13251" s="279" t="s">
        <v>881</v>
      </c>
    </row>
    <row r="13252" spans="1:6" x14ac:dyDescent="0.3">
      <c r="A13252" s="264" t="str">
        <f t="shared" ref="A13252:A13315" si="207">CONCATENATE(C13252,D13252)</f>
        <v>CliffwoodNJ</v>
      </c>
      <c r="B13252" s="269">
        <v>7721</v>
      </c>
      <c r="C13252" s="270" t="s">
        <v>8406</v>
      </c>
      <c r="D13252" s="270" t="s">
        <v>1827</v>
      </c>
      <c r="E13252" s="277" t="s">
        <v>1833</v>
      </c>
      <c r="F13252" s="279" t="s">
        <v>881</v>
      </c>
    </row>
    <row r="13253" spans="1:6" x14ac:dyDescent="0.3">
      <c r="A13253" s="264" t="str">
        <f t="shared" si="207"/>
        <v>Bridgewater TownshipNJ</v>
      </c>
      <c r="B13253" s="269">
        <v>8836</v>
      </c>
      <c r="C13253" s="270" t="s">
        <v>8156</v>
      </c>
      <c r="D13253" s="270" t="s">
        <v>1827</v>
      </c>
      <c r="E13253" s="277" t="s">
        <v>1833</v>
      </c>
      <c r="F13253" s="279" t="s">
        <v>881</v>
      </c>
    </row>
    <row r="13254" spans="1:6" x14ac:dyDescent="0.3">
      <c r="A13254" s="264" t="str">
        <f t="shared" si="207"/>
        <v>Stafford TownshipNJ</v>
      </c>
      <c r="B13254" s="269">
        <v>8092</v>
      </c>
      <c r="C13254" s="270" t="s">
        <v>8407</v>
      </c>
      <c r="D13254" s="270" t="s">
        <v>1827</v>
      </c>
      <c r="E13254" s="277" t="s">
        <v>1833</v>
      </c>
      <c r="F13254" s="279" t="s">
        <v>881</v>
      </c>
    </row>
    <row r="13255" spans="1:6" x14ac:dyDescent="0.3">
      <c r="A13255" s="264" t="str">
        <f t="shared" si="207"/>
        <v>Knowlton TownshipNJ</v>
      </c>
      <c r="B13255" s="269">
        <v>7832</v>
      </c>
      <c r="C13255" s="270" t="s">
        <v>8408</v>
      </c>
      <c r="D13255" s="270" t="s">
        <v>1827</v>
      </c>
      <c r="E13255" s="277" t="s">
        <v>1829</v>
      </c>
      <c r="F13255" s="279" t="s">
        <v>881</v>
      </c>
    </row>
    <row r="13256" spans="1:6" x14ac:dyDescent="0.3">
      <c r="A13256" s="264" t="str">
        <f t="shared" si="207"/>
        <v>Mountain LakesNJ</v>
      </c>
      <c r="B13256" s="269">
        <v>7046</v>
      </c>
      <c r="C13256" s="270" t="s">
        <v>8409</v>
      </c>
      <c r="D13256" s="270" t="s">
        <v>1827</v>
      </c>
      <c r="E13256" s="277" t="s">
        <v>1833</v>
      </c>
      <c r="F13256" s="279" t="s">
        <v>881</v>
      </c>
    </row>
    <row r="13257" spans="1:6" x14ac:dyDescent="0.3">
      <c r="A13257" s="264" t="str">
        <f t="shared" si="207"/>
        <v>Mine Hill TownshipNJ</v>
      </c>
      <c r="B13257" s="269">
        <v>7803</v>
      </c>
      <c r="C13257" s="270" t="s">
        <v>8410</v>
      </c>
      <c r="D13257" s="270" t="s">
        <v>1827</v>
      </c>
      <c r="E13257" s="277" t="s">
        <v>1833</v>
      </c>
      <c r="F13257" s="279" t="s">
        <v>881</v>
      </c>
    </row>
    <row r="13258" spans="1:6" x14ac:dyDescent="0.3">
      <c r="A13258" s="264" t="str">
        <f t="shared" si="207"/>
        <v>Hopewell TownshipNJ</v>
      </c>
      <c r="B13258" s="269">
        <v>8560</v>
      </c>
      <c r="C13258" s="270" t="s">
        <v>8267</v>
      </c>
      <c r="D13258" s="270" t="s">
        <v>1827</v>
      </c>
      <c r="E13258" s="277" t="s">
        <v>1838</v>
      </c>
      <c r="F13258" s="279" t="s">
        <v>881</v>
      </c>
    </row>
    <row r="13259" spans="1:6" x14ac:dyDescent="0.3">
      <c r="A13259" s="264" t="str">
        <f t="shared" si="207"/>
        <v>Hardyston TownshipNJ</v>
      </c>
      <c r="B13259" s="269">
        <v>7460</v>
      </c>
      <c r="C13259" s="270" t="s">
        <v>8302</v>
      </c>
      <c r="D13259" s="270" t="s">
        <v>1827</v>
      </c>
      <c r="E13259" s="277" t="s">
        <v>1833</v>
      </c>
      <c r="F13259" s="279" t="s">
        <v>881</v>
      </c>
    </row>
    <row r="13260" spans="1:6" x14ac:dyDescent="0.3">
      <c r="A13260" s="264" t="str">
        <f t="shared" si="207"/>
        <v>Woodbridge TownshipNJ</v>
      </c>
      <c r="B13260" s="269">
        <v>7064</v>
      </c>
      <c r="C13260" s="270" t="s">
        <v>8218</v>
      </c>
      <c r="D13260" s="270" t="s">
        <v>1827</v>
      </c>
      <c r="E13260" s="277" t="s">
        <v>1833</v>
      </c>
      <c r="F13260" s="279" t="s">
        <v>881</v>
      </c>
    </row>
    <row r="13261" spans="1:6" x14ac:dyDescent="0.3">
      <c r="A13261" s="264" t="str">
        <f t="shared" si="207"/>
        <v>New Hanover TownshipNJ</v>
      </c>
      <c r="B13261" s="269">
        <v>8641</v>
      </c>
      <c r="C13261" s="270" t="s">
        <v>8411</v>
      </c>
      <c r="D13261" s="270" t="s">
        <v>1827</v>
      </c>
      <c r="E13261" s="277" t="s">
        <v>1095</v>
      </c>
      <c r="F13261" s="279" t="s">
        <v>881</v>
      </c>
    </row>
    <row r="13262" spans="1:6" x14ac:dyDescent="0.3">
      <c r="A13262" s="264" t="str">
        <f t="shared" si="207"/>
        <v>UnionNJ</v>
      </c>
      <c r="B13262" s="269">
        <v>7088</v>
      </c>
      <c r="C13262" s="270" t="s">
        <v>5008</v>
      </c>
      <c r="D13262" s="270" t="s">
        <v>1827</v>
      </c>
      <c r="E13262" s="277" t="s">
        <v>1833</v>
      </c>
      <c r="F13262" s="279" t="s">
        <v>881</v>
      </c>
    </row>
    <row r="13263" spans="1:6" x14ac:dyDescent="0.3">
      <c r="A13263" s="264" t="str">
        <f t="shared" si="207"/>
        <v>Far HillsNJ</v>
      </c>
      <c r="B13263" s="269">
        <v>7931</v>
      </c>
      <c r="C13263" s="270" t="s">
        <v>8412</v>
      </c>
      <c r="D13263" s="270" t="s">
        <v>1827</v>
      </c>
      <c r="E13263" s="277" t="s">
        <v>1833</v>
      </c>
      <c r="F13263" s="279" t="s">
        <v>881</v>
      </c>
    </row>
    <row r="13264" spans="1:6" x14ac:dyDescent="0.3">
      <c r="A13264" s="264" t="str">
        <f t="shared" si="207"/>
        <v>Liberty TownshipNJ</v>
      </c>
      <c r="B13264" s="269">
        <v>7838</v>
      </c>
      <c r="C13264" s="270" t="s">
        <v>8413</v>
      </c>
      <c r="D13264" s="270" t="s">
        <v>1827</v>
      </c>
      <c r="E13264" s="277" t="s">
        <v>1829</v>
      </c>
      <c r="F13264" s="279" t="s">
        <v>881</v>
      </c>
    </row>
    <row r="13265" spans="1:6" x14ac:dyDescent="0.3">
      <c r="A13265" s="264" t="str">
        <f t="shared" si="207"/>
        <v>Avon by the SeaNJ</v>
      </c>
      <c r="B13265" s="269">
        <v>7717</v>
      </c>
      <c r="C13265" s="270" t="s">
        <v>8414</v>
      </c>
      <c r="D13265" s="270" t="s">
        <v>1827</v>
      </c>
      <c r="E13265" s="277" t="s">
        <v>1833</v>
      </c>
      <c r="F13265" s="279" t="s">
        <v>881</v>
      </c>
    </row>
    <row r="13266" spans="1:6" x14ac:dyDescent="0.3">
      <c r="A13266" s="264" t="str">
        <f t="shared" si="207"/>
        <v>MantolokingNJ</v>
      </c>
      <c r="B13266" s="269">
        <v>8738</v>
      </c>
      <c r="C13266" s="270" t="s">
        <v>8415</v>
      </c>
      <c r="D13266" s="270" t="s">
        <v>1827</v>
      </c>
      <c r="E13266" s="277" t="s">
        <v>1833</v>
      </c>
      <c r="F13266" s="279" t="s">
        <v>881</v>
      </c>
    </row>
    <row r="13267" spans="1:6" x14ac:dyDescent="0.3">
      <c r="A13267" s="264" t="str">
        <f t="shared" si="207"/>
        <v>East Greenwich TownshipNJ</v>
      </c>
      <c r="B13267" s="269">
        <v>8061</v>
      </c>
      <c r="C13267" s="270" t="s">
        <v>8394</v>
      </c>
      <c r="D13267" s="270" t="s">
        <v>1827</v>
      </c>
      <c r="E13267" s="277" t="s">
        <v>1095</v>
      </c>
      <c r="F13267" s="279" t="s">
        <v>881</v>
      </c>
    </row>
    <row r="13268" spans="1:6" x14ac:dyDescent="0.3">
      <c r="A13268" s="264" t="str">
        <f t="shared" si="207"/>
        <v>BloomsburyNJ</v>
      </c>
      <c r="B13268" s="269">
        <v>8804</v>
      </c>
      <c r="C13268" s="270" t="s">
        <v>8416</v>
      </c>
      <c r="D13268" s="270" t="s">
        <v>1827</v>
      </c>
      <c r="E13268" s="277" t="s">
        <v>1833</v>
      </c>
      <c r="F13268" s="279" t="s">
        <v>881</v>
      </c>
    </row>
    <row r="13269" spans="1:6" x14ac:dyDescent="0.3">
      <c r="A13269" s="264" t="str">
        <f t="shared" si="207"/>
        <v>DealNJ</v>
      </c>
      <c r="B13269" s="269">
        <v>7723</v>
      </c>
      <c r="C13269" s="270" t="s">
        <v>467</v>
      </c>
      <c r="D13269" s="270" t="s">
        <v>1827</v>
      </c>
      <c r="E13269" s="277" t="s">
        <v>1833</v>
      </c>
      <c r="F13269" s="279" t="s">
        <v>881</v>
      </c>
    </row>
    <row r="13270" spans="1:6" x14ac:dyDescent="0.3">
      <c r="A13270" s="264" t="str">
        <f t="shared" si="207"/>
        <v>Long Hill TownshipNJ</v>
      </c>
      <c r="B13270" s="269">
        <v>7933</v>
      </c>
      <c r="C13270" s="270" t="s">
        <v>8417</v>
      </c>
      <c r="D13270" s="270" t="s">
        <v>1827</v>
      </c>
      <c r="E13270" s="277" t="s">
        <v>1833</v>
      </c>
      <c r="F13270" s="279" t="s">
        <v>881</v>
      </c>
    </row>
    <row r="13271" spans="1:6" x14ac:dyDescent="0.3">
      <c r="A13271" s="264" t="str">
        <f t="shared" si="207"/>
        <v>LawnsideNJ</v>
      </c>
      <c r="B13271" s="269">
        <v>8045</v>
      </c>
      <c r="C13271" s="270" t="s">
        <v>8418</v>
      </c>
      <c r="D13271" s="270" t="s">
        <v>1827</v>
      </c>
      <c r="E13271" s="277" t="s">
        <v>1095</v>
      </c>
      <c r="F13271" s="279" t="s">
        <v>881</v>
      </c>
    </row>
    <row r="13272" spans="1:6" x14ac:dyDescent="0.3">
      <c r="A13272" s="264" t="str">
        <f t="shared" si="207"/>
        <v>Woodbridge TownshipNJ</v>
      </c>
      <c r="B13272" s="269">
        <v>8832</v>
      </c>
      <c r="C13272" s="270" t="s">
        <v>8218</v>
      </c>
      <c r="D13272" s="270" t="s">
        <v>1827</v>
      </c>
      <c r="E13272" s="277" t="s">
        <v>1833</v>
      </c>
      <c r="F13272" s="279" t="s">
        <v>881</v>
      </c>
    </row>
    <row r="13273" spans="1:6" x14ac:dyDescent="0.3">
      <c r="A13273" s="264" t="str">
        <f t="shared" si="207"/>
        <v>National ParkNJ</v>
      </c>
      <c r="B13273" s="269">
        <v>8063</v>
      </c>
      <c r="C13273" s="270" t="s">
        <v>8419</v>
      </c>
      <c r="D13273" s="270" t="s">
        <v>1827</v>
      </c>
      <c r="E13273" s="277" t="s">
        <v>1095</v>
      </c>
      <c r="F13273" s="279" t="s">
        <v>881</v>
      </c>
    </row>
    <row r="13274" spans="1:6" x14ac:dyDescent="0.3">
      <c r="A13274" s="264" t="str">
        <f t="shared" si="207"/>
        <v>Rockaway TownshipNJ</v>
      </c>
      <c r="B13274" s="269">
        <v>7435</v>
      </c>
      <c r="C13274" s="270" t="s">
        <v>8207</v>
      </c>
      <c r="D13274" s="270" t="s">
        <v>1827</v>
      </c>
      <c r="E13274" s="277" t="s">
        <v>1833</v>
      </c>
      <c r="F13274" s="279" t="s">
        <v>881</v>
      </c>
    </row>
    <row r="13275" spans="1:6" x14ac:dyDescent="0.3">
      <c r="A13275" s="264" t="str">
        <f t="shared" si="207"/>
        <v>Woodbury HeightsNJ</v>
      </c>
      <c r="B13275" s="269">
        <v>8097</v>
      </c>
      <c r="C13275" s="270" t="s">
        <v>8420</v>
      </c>
      <c r="D13275" s="270" t="s">
        <v>1827</v>
      </c>
      <c r="E13275" s="277" t="s">
        <v>1095</v>
      </c>
      <c r="F13275" s="279" t="s">
        <v>881</v>
      </c>
    </row>
    <row r="13276" spans="1:6" x14ac:dyDescent="0.3">
      <c r="A13276" s="264" t="str">
        <f t="shared" si="207"/>
        <v>Pine BeachNJ</v>
      </c>
      <c r="B13276" s="269">
        <v>8741</v>
      </c>
      <c r="C13276" s="270" t="s">
        <v>8421</v>
      </c>
      <c r="D13276" s="270" t="s">
        <v>1827</v>
      </c>
      <c r="E13276" s="277" t="s">
        <v>1833</v>
      </c>
      <c r="F13276" s="279" t="s">
        <v>881</v>
      </c>
    </row>
    <row r="13277" spans="1:6" x14ac:dyDescent="0.3">
      <c r="A13277" s="264" t="str">
        <f t="shared" si="207"/>
        <v>HaworthNJ</v>
      </c>
      <c r="B13277" s="269">
        <v>7641</v>
      </c>
      <c r="C13277" s="270" t="s">
        <v>8422</v>
      </c>
      <c r="D13277" s="270" t="s">
        <v>1827</v>
      </c>
      <c r="E13277" s="277" t="s">
        <v>1833</v>
      </c>
      <c r="F13277" s="279" t="s">
        <v>881</v>
      </c>
    </row>
    <row r="13278" spans="1:6" x14ac:dyDescent="0.3">
      <c r="A13278" s="264" t="str">
        <f t="shared" si="207"/>
        <v>East Greenwich TownshipNJ</v>
      </c>
      <c r="B13278" s="269">
        <v>8020</v>
      </c>
      <c r="C13278" s="270" t="s">
        <v>8394</v>
      </c>
      <c r="D13278" s="270" t="s">
        <v>1827</v>
      </c>
      <c r="E13278" s="277" t="s">
        <v>1095</v>
      </c>
      <c r="F13278" s="279" t="s">
        <v>881</v>
      </c>
    </row>
    <row r="13279" spans="1:6" x14ac:dyDescent="0.3">
      <c r="A13279" s="264" t="str">
        <f t="shared" si="207"/>
        <v>LakehurstNJ</v>
      </c>
      <c r="B13279" s="269">
        <v>8733</v>
      </c>
      <c r="C13279" s="270" t="s">
        <v>8423</v>
      </c>
      <c r="D13279" s="270" t="s">
        <v>1827</v>
      </c>
      <c r="E13279" s="277" t="s">
        <v>1833</v>
      </c>
      <c r="F13279" s="279" t="s">
        <v>881</v>
      </c>
    </row>
    <row r="13280" spans="1:6" x14ac:dyDescent="0.3">
      <c r="A13280" s="264" t="str">
        <f t="shared" si="207"/>
        <v>HelmettaNJ</v>
      </c>
      <c r="B13280" s="269">
        <v>8828</v>
      </c>
      <c r="C13280" s="270" t="s">
        <v>8424</v>
      </c>
      <c r="D13280" s="270" t="s">
        <v>1827</v>
      </c>
      <c r="E13280" s="277" t="s">
        <v>1833</v>
      </c>
      <c r="F13280" s="279" t="s">
        <v>881</v>
      </c>
    </row>
    <row r="13281" spans="1:6" x14ac:dyDescent="0.3">
      <c r="A13281" s="264" t="str">
        <f t="shared" si="207"/>
        <v>Long Hill TownshipNJ</v>
      </c>
      <c r="B13281" s="269">
        <v>7946</v>
      </c>
      <c r="C13281" s="270" t="s">
        <v>8417</v>
      </c>
      <c r="D13281" s="270" t="s">
        <v>1827</v>
      </c>
      <c r="E13281" s="277" t="s">
        <v>1833</v>
      </c>
      <c r="F13281" s="279" t="s">
        <v>881</v>
      </c>
    </row>
    <row r="13282" spans="1:6" x14ac:dyDescent="0.3">
      <c r="A13282" s="264" t="str">
        <f t="shared" si="207"/>
        <v>Mansfield TownshipNJ</v>
      </c>
      <c r="B13282" s="269">
        <v>7865</v>
      </c>
      <c r="C13282" s="270" t="s">
        <v>8312</v>
      </c>
      <c r="D13282" s="270" t="s">
        <v>1827</v>
      </c>
      <c r="E13282" s="277" t="s">
        <v>1829</v>
      </c>
      <c r="F13282" s="279" t="s">
        <v>881</v>
      </c>
    </row>
    <row r="13283" spans="1:6" x14ac:dyDescent="0.3">
      <c r="A13283" s="264" t="str">
        <f t="shared" si="207"/>
        <v>MoonachieNJ</v>
      </c>
      <c r="B13283" s="269">
        <v>7074</v>
      </c>
      <c r="C13283" s="270" t="s">
        <v>8425</v>
      </c>
      <c r="D13283" s="270" t="s">
        <v>1827</v>
      </c>
      <c r="E13283" s="277" t="s">
        <v>1833</v>
      </c>
      <c r="F13283" s="279" t="s">
        <v>881</v>
      </c>
    </row>
    <row r="13284" spans="1:6" x14ac:dyDescent="0.3">
      <c r="A13284" s="264" t="str">
        <f t="shared" si="207"/>
        <v>PatersonNJ</v>
      </c>
      <c r="B13284" s="269">
        <v>7505</v>
      </c>
      <c r="C13284" s="270" t="s">
        <v>8179</v>
      </c>
      <c r="D13284" s="270" t="s">
        <v>1827</v>
      </c>
      <c r="E13284" s="277" t="s">
        <v>1833</v>
      </c>
      <c r="F13284" s="279" t="s">
        <v>881</v>
      </c>
    </row>
    <row r="13285" spans="1:6" x14ac:dyDescent="0.3">
      <c r="A13285" s="264" t="str">
        <f t="shared" si="207"/>
        <v>Woodbridge TownshipNJ</v>
      </c>
      <c r="B13285" s="269">
        <v>7077</v>
      </c>
      <c r="C13285" s="270" t="s">
        <v>8218</v>
      </c>
      <c r="D13285" s="270" t="s">
        <v>1827</v>
      </c>
      <c r="E13285" s="277" t="s">
        <v>1833</v>
      </c>
      <c r="F13285" s="279" t="s">
        <v>881</v>
      </c>
    </row>
    <row r="13286" spans="1:6" x14ac:dyDescent="0.3">
      <c r="A13286" s="264" t="str">
        <f t="shared" si="207"/>
        <v>Ocean TownshipNJ</v>
      </c>
      <c r="B13286" s="269">
        <v>7711</v>
      </c>
      <c r="C13286" s="270" t="s">
        <v>8138</v>
      </c>
      <c r="D13286" s="270" t="s">
        <v>1827</v>
      </c>
      <c r="E13286" s="277" t="s">
        <v>1833</v>
      </c>
      <c r="F13286" s="279" t="s">
        <v>881</v>
      </c>
    </row>
    <row r="13287" spans="1:6" x14ac:dyDescent="0.3">
      <c r="A13287" s="264" t="str">
        <f t="shared" si="207"/>
        <v>South HackensackNJ</v>
      </c>
      <c r="B13287" s="269">
        <v>7606</v>
      </c>
      <c r="C13287" s="270" t="s">
        <v>8426</v>
      </c>
      <c r="D13287" s="270" t="s">
        <v>1827</v>
      </c>
      <c r="E13287" s="277" t="s">
        <v>1833</v>
      </c>
      <c r="F13287" s="279" t="s">
        <v>881</v>
      </c>
    </row>
    <row r="13288" spans="1:6" x14ac:dyDescent="0.3">
      <c r="A13288" s="264" t="str">
        <f t="shared" si="207"/>
        <v>Buena Vista TownshipNJ</v>
      </c>
      <c r="B13288" s="269">
        <v>8310</v>
      </c>
      <c r="C13288" s="270" t="s">
        <v>8427</v>
      </c>
      <c r="D13288" s="270" t="s">
        <v>1827</v>
      </c>
      <c r="E13288" s="277" t="s">
        <v>1831</v>
      </c>
      <c r="F13288" s="279" t="s">
        <v>881</v>
      </c>
    </row>
    <row r="13289" spans="1:6" x14ac:dyDescent="0.3">
      <c r="A13289" s="264" t="str">
        <f t="shared" si="207"/>
        <v>Long Hill TownshipNJ</v>
      </c>
      <c r="B13289" s="269">
        <v>7980</v>
      </c>
      <c r="C13289" s="270" t="s">
        <v>8417</v>
      </c>
      <c r="D13289" s="270" t="s">
        <v>1827</v>
      </c>
      <c r="E13289" s="277" t="s">
        <v>1833</v>
      </c>
      <c r="F13289" s="279" t="s">
        <v>881</v>
      </c>
    </row>
    <row r="13290" spans="1:6" x14ac:dyDescent="0.3">
      <c r="A13290" s="264" t="str">
        <f t="shared" si="207"/>
        <v>Ocean GateNJ</v>
      </c>
      <c r="B13290" s="269">
        <v>8740</v>
      </c>
      <c r="C13290" s="270" t="s">
        <v>8428</v>
      </c>
      <c r="D13290" s="270" t="s">
        <v>1827</v>
      </c>
      <c r="E13290" s="277" t="s">
        <v>1833</v>
      </c>
      <c r="F13290" s="279" t="s">
        <v>881</v>
      </c>
    </row>
    <row r="13291" spans="1:6" x14ac:dyDescent="0.3">
      <c r="A13291" s="264" t="str">
        <f t="shared" si="207"/>
        <v>OgdensburgNJ</v>
      </c>
      <c r="B13291" s="269">
        <v>7439</v>
      </c>
      <c r="C13291" s="270" t="s">
        <v>8429</v>
      </c>
      <c r="D13291" s="270" t="s">
        <v>1827</v>
      </c>
      <c r="E13291" s="277" t="s">
        <v>1833</v>
      </c>
      <c r="F13291" s="279" t="s">
        <v>881</v>
      </c>
    </row>
    <row r="13292" spans="1:6" x14ac:dyDescent="0.3">
      <c r="A13292" s="264" t="str">
        <f t="shared" si="207"/>
        <v>Essex FellsNJ</v>
      </c>
      <c r="B13292" s="269">
        <v>7021</v>
      </c>
      <c r="C13292" s="270" t="s">
        <v>8430</v>
      </c>
      <c r="D13292" s="270" t="s">
        <v>1827</v>
      </c>
      <c r="E13292" s="277" t="s">
        <v>1833</v>
      </c>
      <c r="F13292" s="279" t="s">
        <v>881</v>
      </c>
    </row>
    <row r="13293" spans="1:6" x14ac:dyDescent="0.3">
      <c r="A13293" s="264" t="str">
        <f t="shared" si="207"/>
        <v>Island HeightsNJ</v>
      </c>
      <c r="B13293" s="269">
        <v>8732</v>
      </c>
      <c r="C13293" s="270" t="s">
        <v>8431</v>
      </c>
      <c r="D13293" s="270" t="s">
        <v>1827</v>
      </c>
      <c r="E13293" s="277" t="s">
        <v>1833</v>
      </c>
      <c r="F13293" s="279" t="s">
        <v>881</v>
      </c>
    </row>
    <row r="13294" spans="1:6" x14ac:dyDescent="0.3">
      <c r="A13294" s="264" t="str">
        <f t="shared" si="207"/>
        <v>GibbsboroNJ</v>
      </c>
      <c r="B13294" s="269">
        <v>8026</v>
      </c>
      <c r="C13294" s="270" t="s">
        <v>8432</v>
      </c>
      <c r="D13294" s="270" t="s">
        <v>1827</v>
      </c>
      <c r="E13294" s="277" t="s">
        <v>1095</v>
      </c>
      <c r="F13294" s="279" t="s">
        <v>881</v>
      </c>
    </row>
    <row r="13295" spans="1:6" x14ac:dyDescent="0.3">
      <c r="A13295" s="264" t="str">
        <f t="shared" si="207"/>
        <v>BuenaNJ</v>
      </c>
      <c r="B13295" s="269">
        <v>8341</v>
      </c>
      <c r="C13295" s="270" t="s">
        <v>8433</v>
      </c>
      <c r="D13295" s="270" t="s">
        <v>1827</v>
      </c>
      <c r="E13295" s="277" t="s">
        <v>1831</v>
      </c>
      <c r="F13295" s="279" t="s">
        <v>881</v>
      </c>
    </row>
    <row r="13296" spans="1:6" x14ac:dyDescent="0.3">
      <c r="A13296" s="264" t="str">
        <f t="shared" si="207"/>
        <v>Vernon ValleyNJ</v>
      </c>
      <c r="B13296" s="269">
        <v>7418</v>
      </c>
      <c r="C13296" s="270" t="s">
        <v>8434</v>
      </c>
      <c r="D13296" s="270" t="s">
        <v>1827</v>
      </c>
      <c r="E13296" s="277" t="s">
        <v>1833</v>
      </c>
      <c r="F13296" s="279" t="s">
        <v>881</v>
      </c>
    </row>
    <row r="13297" spans="1:6" x14ac:dyDescent="0.3">
      <c r="A13297" s="264" t="str">
        <f t="shared" si="207"/>
        <v>Lawrence TownshipNJ</v>
      </c>
      <c r="B13297" s="269">
        <v>8311</v>
      </c>
      <c r="C13297" s="270" t="s">
        <v>8164</v>
      </c>
      <c r="D13297" s="270" t="s">
        <v>1827</v>
      </c>
      <c r="E13297" s="277" t="s">
        <v>1840</v>
      </c>
      <c r="F13297" s="279" t="s">
        <v>881</v>
      </c>
    </row>
    <row r="13298" spans="1:6" x14ac:dyDescent="0.3">
      <c r="A13298" s="264" t="str">
        <f t="shared" si="207"/>
        <v>AlpineNJ</v>
      </c>
      <c r="B13298" s="269">
        <v>7620</v>
      </c>
      <c r="C13298" s="270" t="s">
        <v>2789</v>
      </c>
      <c r="D13298" s="270" t="s">
        <v>1827</v>
      </c>
      <c r="E13298" s="277" t="s">
        <v>1833</v>
      </c>
      <c r="F13298" s="279" t="s">
        <v>881</v>
      </c>
    </row>
    <row r="13299" spans="1:6" x14ac:dyDescent="0.3">
      <c r="A13299" s="264" t="str">
        <f t="shared" si="207"/>
        <v>TrentonNJ</v>
      </c>
      <c r="B13299" s="269">
        <v>8608</v>
      </c>
      <c r="C13299" s="270" t="s">
        <v>1838</v>
      </c>
      <c r="D13299" s="270" t="s">
        <v>1827</v>
      </c>
      <c r="E13299" s="277" t="s">
        <v>1838</v>
      </c>
      <c r="F13299" s="279" t="s">
        <v>881</v>
      </c>
    </row>
    <row r="13300" spans="1:6" x14ac:dyDescent="0.3">
      <c r="A13300" s="264" t="str">
        <f t="shared" si="207"/>
        <v>BuenaNJ</v>
      </c>
      <c r="B13300" s="269">
        <v>8326</v>
      </c>
      <c r="C13300" s="270" t="s">
        <v>8433</v>
      </c>
      <c r="D13300" s="270" t="s">
        <v>1827</v>
      </c>
      <c r="E13300" s="277" t="s">
        <v>1831</v>
      </c>
      <c r="F13300" s="279" t="s">
        <v>881</v>
      </c>
    </row>
    <row r="13301" spans="1:6" x14ac:dyDescent="0.3">
      <c r="A13301" s="264" t="str">
        <f t="shared" si="207"/>
        <v>Roxbury TownshipNJ</v>
      </c>
      <c r="B13301" s="269">
        <v>7847</v>
      </c>
      <c r="C13301" s="270" t="s">
        <v>8318</v>
      </c>
      <c r="D13301" s="270" t="s">
        <v>1827</v>
      </c>
      <c r="E13301" s="277" t="s">
        <v>1833</v>
      </c>
      <c r="F13301" s="279" t="s">
        <v>881</v>
      </c>
    </row>
    <row r="13302" spans="1:6" x14ac:dyDescent="0.3">
      <c r="A13302" s="264" t="str">
        <f t="shared" si="207"/>
        <v>Oldmans TownshipNJ</v>
      </c>
      <c r="B13302" s="269">
        <v>8067</v>
      </c>
      <c r="C13302" s="270" t="s">
        <v>8435</v>
      </c>
      <c r="D13302" s="270" t="s">
        <v>1827</v>
      </c>
      <c r="E13302" s="277" t="s">
        <v>1095</v>
      </c>
      <c r="F13302" s="279" t="s">
        <v>881</v>
      </c>
    </row>
    <row r="13303" spans="1:6" x14ac:dyDescent="0.3">
      <c r="A13303" s="264" t="str">
        <f t="shared" si="207"/>
        <v>Readington TownshipNJ</v>
      </c>
      <c r="B13303" s="269">
        <v>8887</v>
      </c>
      <c r="C13303" s="270" t="s">
        <v>8308</v>
      </c>
      <c r="D13303" s="270" t="s">
        <v>1827</v>
      </c>
      <c r="E13303" s="277" t="s">
        <v>1833</v>
      </c>
      <c r="F13303" s="279" t="s">
        <v>881</v>
      </c>
    </row>
    <row r="13304" spans="1:6" x14ac:dyDescent="0.3">
      <c r="A13304" s="264" t="str">
        <f t="shared" si="207"/>
        <v>PeapackNJ</v>
      </c>
      <c r="B13304" s="269">
        <v>7934</v>
      </c>
      <c r="C13304" s="270" t="s">
        <v>8436</v>
      </c>
      <c r="D13304" s="270" t="s">
        <v>1827</v>
      </c>
      <c r="E13304" s="277" t="s">
        <v>1833</v>
      </c>
      <c r="F13304" s="279" t="s">
        <v>881</v>
      </c>
    </row>
    <row r="13305" spans="1:6" x14ac:dyDescent="0.3">
      <c r="A13305" s="264" t="str">
        <f t="shared" si="207"/>
        <v>Harding TownshipNJ</v>
      </c>
      <c r="B13305" s="269">
        <v>7976</v>
      </c>
      <c r="C13305" s="270" t="s">
        <v>8437</v>
      </c>
      <c r="D13305" s="270" t="s">
        <v>1827</v>
      </c>
      <c r="E13305" s="277" t="s">
        <v>1833</v>
      </c>
      <c r="F13305" s="279" t="s">
        <v>881</v>
      </c>
    </row>
    <row r="13306" spans="1:6" x14ac:dyDescent="0.3">
      <c r="A13306" s="264" t="str">
        <f t="shared" si="207"/>
        <v>Estell ManorNJ</v>
      </c>
      <c r="B13306" s="269">
        <v>8319</v>
      </c>
      <c r="C13306" s="270" t="s">
        <v>8438</v>
      </c>
      <c r="D13306" s="270" t="s">
        <v>1827</v>
      </c>
      <c r="E13306" s="277" t="s">
        <v>1831</v>
      </c>
      <c r="F13306" s="279" t="s">
        <v>881</v>
      </c>
    </row>
    <row r="13307" spans="1:6" x14ac:dyDescent="0.3">
      <c r="A13307" s="264" t="str">
        <f t="shared" si="207"/>
        <v>Barnegat LightNJ</v>
      </c>
      <c r="B13307" s="269">
        <v>8006</v>
      </c>
      <c r="C13307" s="270" t="s">
        <v>8439</v>
      </c>
      <c r="D13307" s="270" t="s">
        <v>1827</v>
      </c>
      <c r="E13307" s="277" t="s">
        <v>1833</v>
      </c>
      <c r="F13307" s="279" t="s">
        <v>881</v>
      </c>
    </row>
    <row r="13308" spans="1:6" x14ac:dyDescent="0.3">
      <c r="A13308" s="264" t="str">
        <f t="shared" si="207"/>
        <v>Franklin TownshipNJ</v>
      </c>
      <c r="B13308" s="269">
        <v>8328</v>
      </c>
      <c r="C13308" s="270" t="s">
        <v>8126</v>
      </c>
      <c r="D13308" s="270" t="s">
        <v>1827</v>
      </c>
      <c r="E13308" s="277" t="s">
        <v>1095</v>
      </c>
      <c r="F13308" s="279" t="s">
        <v>881</v>
      </c>
    </row>
    <row r="13309" spans="1:6" x14ac:dyDescent="0.3">
      <c r="A13309" s="264" t="str">
        <f t="shared" si="207"/>
        <v>Frankford TownshipNJ</v>
      </c>
      <c r="B13309" s="269">
        <v>7822</v>
      </c>
      <c r="C13309" s="270" t="s">
        <v>8440</v>
      </c>
      <c r="D13309" s="270" t="s">
        <v>1827</v>
      </c>
      <c r="E13309" s="277" t="s">
        <v>1833</v>
      </c>
      <c r="F13309" s="279" t="s">
        <v>881</v>
      </c>
    </row>
    <row r="13310" spans="1:6" x14ac:dyDescent="0.3">
      <c r="A13310" s="264" t="str">
        <f t="shared" si="207"/>
        <v>Port RepublicNJ</v>
      </c>
      <c r="B13310" s="269">
        <v>8241</v>
      </c>
      <c r="C13310" s="270" t="s">
        <v>6377</v>
      </c>
      <c r="D13310" s="270" t="s">
        <v>1827</v>
      </c>
      <c r="E13310" s="277" t="s">
        <v>1831</v>
      </c>
      <c r="F13310" s="279" t="s">
        <v>881</v>
      </c>
    </row>
    <row r="13311" spans="1:6" x14ac:dyDescent="0.3">
      <c r="A13311" s="264" t="str">
        <f t="shared" si="207"/>
        <v>AllowayNJ</v>
      </c>
      <c r="B13311" s="269">
        <v>8001</v>
      </c>
      <c r="C13311" s="270" t="s">
        <v>8441</v>
      </c>
      <c r="D13311" s="270" t="s">
        <v>1827</v>
      </c>
      <c r="E13311" s="277" t="s">
        <v>1095</v>
      </c>
      <c r="F13311" s="279" t="s">
        <v>881</v>
      </c>
    </row>
    <row r="13312" spans="1:6" x14ac:dyDescent="0.3">
      <c r="A13312" s="264" t="str">
        <f t="shared" si="207"/>
        <v>Weymouth TownshipNJ</v>
      </c>
      <c r="B13312" s="269">
        <v>8317</v>
      </c>
      <c r="C13312" s="270" t="s">
        <v>8442</v>
      </c>
      <c r="D13312" s="270" t="s">
        <v>1827</v>
      </c>
      <c r="E13312" s="277" t="s">
        <v>1831</v>
      </c>
      <c r="F13312" s="279" t="s">
        <v>881</v>
      </c>
    </row>
    <row r="13313" spans="1:6" x14ac:dyDescent="0.3">
      <c r="A13313" s="264" t="str">
        <f t="shared" si="207"/>
        <v>Wall TownshipNJ</v>
      </c>
      <c r="B13313" s="269">
        <v>8720</v>
      </c>
      <c r="C13313" s="270" t="s">
        <v>8185</v>
      </c>
      <c r="D13313" s="270" t="s">
        <v>1827</v>
      </c>
      <c r="E13313" s="277" t="s">
        <v>1833</v>
      </c>
      <c r="F13313" s="279" t="s">
        <v>881</v>
      </c>
    </row>
    <row r="13314" spans="1:6" x14ac:dyDescent="0.3">
      <c r="A13314" s="264" t="str">
        <f t="shared" si="207"/>
        <v>New Hanover TownshipNJ</v>
      </c>
      <c r="B13314" s="269">
        <v>8511</v>
      </c>
      <c r="C13314" s="270" t="s">
        <v>8411</v>
      </c>
      <c r="D13314" s="270" t="s">
        <v>1827</v>
      </c>
      <c r="E13314" s="277" t="s">
        <v>1095</v>
      </c>
      <c r="F13314" s="279" t="s">
        <v>881</v>
      </c>
    </row>
    <row r="13315" spans="1:6" x14ac:dyDescent="0.3">
      <c r="A13315" s="264" t="str">
        <f t="shared" si="207"/>
        <v>Parsippany-Troy Hills TownshipNJ</v>
      </c>
      <c r="B13315" s="269">
        <v>7878</v>
      </c>
      <c r="C13315" s="270" t="s">
        <v>8172</v>
      </c>
      <c r="D13315" s="270" t="s">
        <v>1827</v>
      </c>
      <c r="E13315" s="277" t="s">
        <v>1833</v>
      </c>
      <c r="F13315" s="279" t="s">
        <v>881</v>
      </c>
    </row>
    <row r="13316" spans="1:6" x14ac:dyDescent="0.3">
      <c r="A13316" s="264" t="str">
        <f t="shared" ref="A13316:A13379" si="208">CONCATENATE(C13316,D13316)</f>
        <v>Rocky HillNJ</v>
      </c>
      <c r="B13316" s="269">
        <v>8553</v>
      </c>
      <c r="C13316" s="270" t="s">
        <v>3458</v>
      </c>
      <c r="D13316" s="270" t="s">
        <v>1827</v>
      </c>
      <c r="E13316" s="277" t="s">
        <v>1833</v>
      </c>
      <c r="F13316" s="279" t="s">
        <v>881</v>
      </c>
    </row>
    <row r="13317" spans="1:6" x14ac:dyDescent="0.3">
      <c r="A13317" s="264" t="str">
        <f t="shared" si="208"/>
        <v>Woodland TownshipNJ</v>
      </c>
      <c r="B13317" s="269">
        <v>8019</v>
      </c>
      <c r="C13317" s="270" t="s">
        <v>8443</v>
      </c>
      <c r="D13317" s="270" t="s">
        <v>1827</v>
      </c>
      <c r="E13317" s="277" t="s">
        <v>1095</v>
      </c>
      <c r="F13317" s="279" t="s">
        <v>881</v>
      </c>
    </row>
    <row r="13318" spans="1:6" x14ac:dyDescent="0.3">
      <c r="A13318" s="264" t="str">
        <f t="shared" si="208"/>
        <v>Downe TownshipNJ</v>
      </c>
      <c r="B13318" s="269">
        <v>8345</v>
      </c>
      <c r="C13318" s="270" t="s">
        <v>8444</v>
      </c>
      <c r="D13318" s="270" t="s">
        <v>1827</v>
      </c>
      <c r="E13318" s="277" t="s">
        <v>1840</v>
      </c>
      <c r="F13318" s="279" t="s">
        <v>881</v>
      </c>
    </row>
    <row r="13319" spans="1:6" x14ac:dyDescent="0.3">
      <c r="A13319" s="264" t="str">
        <f t="shared" si="208"/>
        <v>Tewksbury TownshipNJ</v>
      </c>
      <c r="B13319" s="269">
        <v>8858</v>
      </c>
      <c r="C13319" s="270" t="s">
        <v>8355</v>
      </c>
      <c r="D13319" s="270" t="s">
        <v>1827</v>
      </c>
      <c r="E13319" s="277" t="s">
        <v>1833</v>
      </c>
      <c r="F13319" s="279" t="s">
        <v>881</v>
      </c>
    </row>
    <row r="13320" spans="1:6" x14ac:dyDescent="0.3">
      <c r="A13320" s="264" t="str">
        <f t="shared" si="208"/>
        <v>Maurice River TownshipNJ</v>
      </c>
      <c r="B13320" s="269">
        <v>8340</v>
      </c>
      <c r="C13320" s="270" t="s">
        <v>8445</v>
      </c>
      <c r="D13320" s="270" t="s">
        <v>1827</v>
      </c>
      <c r="E13320" s="277" t="s">
        <v>1840</v>
      </c>
      <c r="F13320" s="279" t="s">
        <v>881</v>
      </c>
    </row>
    <row r="13321" spans="1:6" x14ac:dyDescent="0.3">
      <c r="A13321" s="264" t="str">
        <f t="shared" si="208"/>
        <v>Springfield TownshipNJ</v>
      </c>
      <c r="B13321" s="269">
        <v>8041</v>
      </c>
      <c r="C13321" s="270" t="s">
        <v>8446</v>
      </c>
      <c r="D13321" s="270" t="s">
        <v>1827</v>
      </c>
      <c r="E13321" s="277" t="s">
        <v>1095</v>
      </c>
      <c r="F13321" s="279" t="s">
        <v>881</v>
      </c>
    </row>
    <row r="13322" spans="1:6" x14ac:dyDescent="0.3">
      <c r="A13322" s="264" t="str">
        <f t="shared" si="208"/>
        <v>RooseveltNJ</v>
      </c>
      <c r="B13322" s="269">
        <v>8555</v>
      </c>
      <c r="C13322" s="270" t="s">
        <v>2444</v>
      </c>
      <c r="D13322" s="270" t="s">
        <v>1827</v>
      </c>
      <c r="E13322" s="277" t="s">
        <v>1833</v>
      </c>
      <c r="F13322" s="279" t="s">
        <v>881</v>
      </c>
    </row>
    <row r="13323" spans="1:6" x14ac:dyDescent="0.3">
      <c r="A13323" s="264" t="str">
        <f t="shared" si="208"/>
        <v>Greenwich TownshipNJ</v>
      </c>
      <c r="B13323" s="269">
        <v>8323</v>
      </c>
      <c r="C13323" s="270" t="s">
        <v>8354</v>
      </c>
      <c r="D13323" s="270" t="s">
        <v>1827</v>
      </c>
      <c r="E13323" s="277" t="s">
        <v>1840</v>
      </c>
      <c r="F13323" s="279" t="s">
        <v>881</v>
      </c>
    </row>
    <row r="13324" spans="1:6" x14ac:dyDescent="0.3">
      <c r="A13324" s="264" t="str">
        <f t="shared" si="208"/>
        <v>Mendham TownshipNJ</v>
      </c>
      <c r="B13324" s="269">
        <v>7926</v>
      </c>
      <c r="C13324" s="270" t="s">
        <v>8329</v>
      </c>
      <c r="D13324" s="270" t="s">
        <v>1827</v>
      </c>
      <c r="E13324" s="277" t="s">
        <v>1833</v>
      </c>
      <c r="F13324" s="279" t="s">
        <v>881</v>
      </c>
    </row>
    <row r="13325" spans="1:6" x14ac:dyDescent="0.3">
      <c r="A13325" s="264" t="str">
        <f t="shared" si="208"/>
        <v>Buena Vista TownshipNJ</v>
      </c>
      <c r="B13325" s="269">
        <v>8350</v>
      </c>
      <c r="C13325" s="270" t="s">
        <v>8427</v>
      </c>
      <c r="D13325" s="270" t="s">
        <v>1827</v>
      </c>
      <c r="E13325" s="277" t="s">
        <v>1831</v>
      </c>
      <c r="F13325" s="279" t="s">
        <v>881</v>
      </c>
    </row>
    <row r="13326" spans="1:6" x14ac:dyDescent="0.3">
      <c r="A13326" s="264" t="str">
        <f t="shared" si="208"/>
        <v>PomonaNJ</v>
      </c>
      <c r="B13326" s="269">
        <v>8240</v>
      </c>
      <c r="C13326" s="270" t="s">
        <v>2546</v>
      </c>
      <c r="D13326" s="270" t="s">
        <v>1827</v>
      </c>
      <c r="E13326" s="277" t="s">
        <v>1831</v>
      </c>
      <c r="F13326" s="279" t="s">
        <v>881</v>
      </c>
    </row>
    <row r="13327" spans="1:6" x14ac:dyDescent="0.3">
      <c r="A13327" s="264" t="str">
        <f t="shared" si="208"/>
        <v>Buena Vista TownshipNJ</v>
      </c>
      <c r="B13327" s="269">
        <v>8346</v>
      </c>
      <c r="C13327" s="270" t="s">
        <v>8427</v>
      </c>
      <c r="D13327" s="270" t="s">
        <v>1827</v>
      </c>
      <c r="E13327" s="277" t="s">
        <v>1831</v>
      </c>
      <c r="F13327" s="279" t="s">
        <v>881</v>
      </c>
    </row>
    <row r="13328" spans="1:6" x14ac:dyDescent="0.3">
      <c r="A13328" s="264" t="str">
        <f t="shared" si="208"/>
        <v>LavalletteNJ</v>
      </c>
      <c r="B13328" s="269">
        <v>8739</v>
      </c>
      <c r="C13328" s="270" t="s">
        <v>8368</v>
      </c>
      <c r="D13328" s="270" t="s">
        <v>1827</v>
      </c>
      <c r="E13328" s="277" t="s">
        <v>1833</v>
      </c>
      <c r="F13328" s="279" t="s">
        <v>881</v>
      </c>
    </row>
    <row r="13329" spans="1:6" x14ac:dyDescent="0.3">
      <c r="A13329" s="264" t="str">
        <f t="shared" si="208"/>
        <v>PeapackNJ</v>
      </c>
      <c r="B13329" s="269">
        <v>7977</v>
      </c>
      <c r="C13329" s="270" t="s">
        <v>8436</v>
      </c>
      <c r="D13329" s="270" t="s">
        <v>1827</v>
      </c>
      <c r="E13329" s="277" t="s">
        <v>1833</v>
      </c>
      <c r="F13329" s="279" t="s">
        <v>881</v>
      </c>
    </row>
    <row r="13330" spans="1:6" x14ac:dyDescent="0.3">
      <c r="A13330" s="264" t="str">
        <f t="shared" si="208"/>
        <v>Cape May PointNJ</v>
      </c>
      <c r="B13330" s="269">
        <v>8212</v>
      </c>
      <c r="C13330" s="270" t="s">
        <v>8447</v>
      </c>
      <c r="D13330" s="270" t="s">
        <v>1827</v>
      </c>
      <c r="E13330" s="277" t="s">
        <v>1835</v>
      </c>
      <c r="F13330" s="279" t="s">
        <v>881</v>
      </c>
    </row>
    <row r="13331" spans="1:6" x14ac:dyDescent="0.3">
      <c r="A13331" s="264" t="str">
        <f t="shared" si="208"/>
        <v>Chatham TownshipNJ</v>
      </c>
      <c r="B13331" s="269">
        <v>7935</v>
      </c>
      <c r="C13331" s="270" t="s">
        <v>8232</v>
      </c>
      <c r="D13331" s="270" t="s">
        <v>1827</v>
      </c>
      <c r="E13331" s="277" t="s">
        <v>1833</v>
      </c>
      <c r="F13331" s="279" t="s">
        <v>881</v>
      </c>
    </row>
    <row r="13332" spans="1:6" x14ac:dyDescent="0.3">
      <c r="A13332" s="264" t="str">
        <f t="shared" si="208"/>
        <v>Bass River TownshipNJ</v>
      </c>
      <c r="B13332" s="269">
        <v>8224</v>
      </c>
      <c r="C13332" s="270" t="s">
        <v>8448</v>
      </c>
      <c r="D13332" s="270" t="s">
        <v>1827</v>
      </c>
      <c r="E13332" s="277" t="s">
        <v>1095</v>
      </c>
      <c r="F13332" s="279" t="s">
        <v>881</v>
      </c>
    </row>
    <row r="13333" spans="1:6" x14ac:dyDescent="0.3">
      <c r="A13333" s="264" t="str">
        <f t="shared" si="208"/>
        <v>RosenhaynNJ</v>
      </c>
      <c r="B13333" s="269">
        <v>8352</v>
      </c>
      <c r="C13333" s="270" t="s">
        <v>8449</v>
      </c>
      <c r="D13333" s="270" t="s">
        <v>1827</v>
      </c>
      <c r="E13333" s="277" t="s">
        <v>1840</v>
      </c>
      <c r="F13333" s="279" t="s">
        <v>881</v>
      </c>
    </row>
    <row r="13334" spans="1:6" x14ac:dyDescent="0.3">
      <c r="A13334" s="264" t="str">
        <f t="shared" si="208"/>
        <v>ShilohNJ</v>
      </c>
      <c r="B13334" s="269">
        <v>8353</v>
      </c>
      <c r="C13334" s="270" t="s">
        <v>7867</v>
      </c>
      <c r="D13334" s="270" t="s">
        <v>1827</v>
      </c>
      <c r="E13334" s="277" t="s">
        <v>1840</v>
      </c>
      <c r="F13334" s="279" t="s">
        <v>881</v>
      </c>
    </row>
    <row r="13335" spans="1:6" x14ac:dyDescent="0.3">
      <c r="A13335" s="264" t="str">
        <f t="shared" si="208"/>
        <v>Franklin TownshipNJ</v>
      </c>
      <c r="B13335" s="269">
        <v>8528</v>
      </c>
      <c r="C13335" s="270" t="s">
        <v>8126</v>
      </c>
      <c r="D13335" s="270" t="s">
        <v>1827</v>
      </c>
      <c r="E13335" s="277" t="s">
        <v>1833</v>
      </c>
      <c r="F13335" s="279" t="s">
        <v>881</v>
      </c>
    </row>
    <row r="13336" spans="1:6" x14ac:dyDescent="0.3">
      <c r="A13336" s="264" t="str">
        <f t="shared" si="208"/>
        <v>PennsvilleNJ</v>
      </c>
      <c r="B13336" s="269">
        <v>8023</v>
      </c>
      <c r="C13336" s="270" t="s">
        <v>8260</v>
      </c>
      <c r="D13336" s="270" t="s">
        <v>1827</v>
      </c>
      <c r="E13336" s="277" t="s">
        <v>1095</v>
      </c>
      <c r="F13336" s="279" t="s">
        <v>881</v>
      </c>
    </row>
    <row r="13337" spans="1:6" x14ac:dyDescent="0.3">
      <c r="A13337" s="264" t="str">
        <f t="shared" si="208"/>
        <v>Hope TownshipNJ</v>
      </c>
      <c r="B13337" s="269">
        <v>7844</v>
      </c>
      <c r="C13337" s="270" t="s">
        <v>8450</v>
      </c>
      <c r="D13337" s="270" t="s">
        <v>1827</v>
      </c>
      <c r="E13337" s="277" t="s">
        <v>1829</v>
      </c>
      <c r="F13337" s="279" t="s">
        <v>881</v>
      </c>
    </row>
    <row r="13338" spans="1:6" x14ac:dyDescent="0.3">
      <c r="A13338" s="264" t="str">
        <f t="shared" si="208"/>
        <v>Tewksbury TownshipNJ</v>
      </c>
      <c r="B13338" s="269">
        <v>7979</v>
      </c>
      <c r="C13338" s="270" t="s">
        <v>8355</v>
      </c>
      <c r="D13338" s="270" t="s">
        <v>1827</v>
      </c>
      <c r="E13338" s="277" t="s">
        <v>1833</v>
      </c>
      <c r="F13338" s="279" t="s">
        <v>881</v>
      </c>
    </row>
    <row r="13339" spans="1:6" x14ac:dyDescent="0.3">
      <c r="A13339" s="264" t="str">
        <f t="shared" si="208"/>
        <v>Logan TownshipNJ</v>
      </c>
      <c r="B13339" s="269">
        <v>8014</v>
      </c>
      <c r="C13339" s="270" t="s">
        <v>8451</v>
      </c>
      <c r="D13339" s="270" t="s">
        <v>1827</v>
      </c>
      <c r="E13339" s="277" t="s">
        <v>1095</v>
      </c>
      <c r="F13339" s="279" t="s">
        <v>881</v>
      </c>
    </row>
    <row r="13340" spans="1:6" x14ac:dyDescent="0.3">
      <c r="A13340" s="264" t="str">
        <f t="shared" si="208"/>
        <v>Westampton TownshipNJ</v>
      </c>
      <c r="B13340" s="269">
        <v>8073</v>
      </c>
      <c r="C13340" s="270" t="s">
        <v>8452</v>
      </c>
      <c r="D13340" s="270" t="s">
        <v>1827</v>
      </c>
      <c r="E13340" s="277" t="s">
        <v>1095</v>
      </c>
      <c r="F13340" s="279" t="s">
        <v>881</v>
      </c>
    </row>
    <row r="13341" spans="1:6" x14ac:dyDescent="0.3">
      <c r="A13341" s="264" t="str">
        <f t="shared" si="208"/>
        <v>Hillsborough TownshipNJ</v>
      </c>
      <c r="B13341" s="269">
        <v>8821</v>
      </c>
      <c r="C13341" s="270" t="s">
        <v>8153</v>
      </c>
      <c r="D13341" s="270" t="s">
        <v>1827</v>
      </c>
      <c r="E13341" s="277" t="s">
        <v>1833</v>
      </c>
      <c r="F13341" s="279" t="s">
        <v>881</v>
      </c>
    </row>
    <row r="13342" spans="1:6" x14ac:dyDescent="0.3">
      <c r="A13342" s="264" t="str">
        <f t="shared" si="208"/>
        <v>Quinton TownshipNJ</v>
      </c>
      <c r="B13342" s="269">
        <v>8072</v>
      </c>
      <c r="C13342" s="270" t="s">
        <v>8453</v>
      </c>
      <c r="D13342" s="270" t="s">
        <v>1827</v>
      </c>
      <c r="E13342" s="277" t="s">
        <v>1095</v>
      </c>
      <c r="F13342" s="279" t="s">
        <v>881</v>
      </c>
    </row>
    <row r="13343" spans="1:6" x14ac:dyDescent="0.3">
      <c r="A13343" s="264" t="str">
        <f t="shared" si="208"/>
        <v>Cape May Court HouseNJ</v>
      </c>
      <c r="B13343" s="269">
        <v>8246</v>
      </c>
      <c r="C13343" s="270" t="s">
        <v>8221</v>
      </c>
      <c r="D13343" s="270" t="s">
        <v>1827</v>
      </c>
      <c r="E13343" s="277" t="s">
        <v>1835</v>
      </c>
      <c r="F13343" s="279" t="s">
        <v>881</v>
      </c>
    </row>
    <row r="13344" spans="1:6" x14ac:dyDescent="0.3">
      <c r="A13344" s="264" t="str">
        <f t="shared" si="208"/>
        <v>Sandyston TownshipNJ</v>
      </c>
      <c r="B13344" s="269">
        <v>7851</v>
      </c>
      <c r="C13344" s="270" t="s">
        <v>8454</v>
      </c>
      <c r="D13344" s="270" t="s">
        <v>1827</v>
      </c>
      <c r="E13344" s="277" t="s">
        <v>1833</v>
      </c>
      <c r="F13344" s="279" t="s">
        <v>881</v>
      </c>
    </row>
    <row r="13345" spans="1:6" x14ac:dyDescent="0.3">
      <c r="A13345" s="264" t="str">
        <f t="shared" si="208"/>
        <v>Upper TownshipNJ</v>
      </c>
      <c r="B13345" s="269">
        <v>8250</v>
      </c>
      <c r="C13345" s="270" t="s">
        <v>8384</v>
      </c>
      <c r="D13345" s="270" t="s">
        <v>1827</v>
      </c>
      <c r="E13345" s="277" t="s">
        <v>1835</v>
      </c>
      <c r="F13345" s="279" t="s">
        <v>881</v>
      </c>
    </row>
    <row r="13346" spans="1:6" x14ac:dyDescent="0.3">
      <c r="A13346" s="264" t="str">
        <f t="shared" si="208"/>
        <v>Howell TownshipNJ</v>
      </c>
      <c r="B13346" s="269">
        <v>7710</v>
      </c>
      <c r="C13346" s="270" t="s">
        <v>8159</v>
      </c>
      <c r="D13346" s="270" t="s">
        <v>1827</v>
      </c>
      <c r="E13346" s="277" t="s">
        <v>1833</v>
      </c>
      <c r="F13346" s="279" t="s">
        <v>881</v>
      </c>
    </row>
    <row r="13347" spans="1:6" x14ac:dyDescent="0.3">
      <c r="A13347" s="264" t="str">
        <f t="shared" si="208"/>
        <v>GrenlochNJ</v>
      </c>
      <c r="B13347" s="269">
        <v>8032</v>
      </c>
      <c r="C13347" s="270" t="s">
        <v>8455</v>
      </c>
      <c r="D13347" s="270" t="s">
        <v>1827</v>
      </c>
      <c r="E13347" s="277" t="s">
        <v>1095</v>
      </c>
      <c r="F13347" s="279" t="s">
        <v>881</v>
      </c>
    </row>
    <row r="13348" spans="1:6" x14ac:dyDescent="0.3">
      <c r="A13348" s="264" t="str">
        <f t="shared" si="208"/>
        <v>Allamuchy-Panther ValleyNJ</v>
      </c>
      <c r="B13348" s="269">
        <v>7820</v>
      </c>
      <c r="C13348" s="270" t="s">
        <v>8456</v>
      </c>
      <c r="D13348" s="270" t="s">
        <v>1827</v>
      </c>
      <c r="E13348" s="277" t="s">
        <v>1829</v>
      </c>
      <c r="F13348" s="279" t="s">
        <v>881</v>
      </c>
    </row>
    <row r="13349" spans="1:6" x14ac:dyDescent="0.3">
      <c r="A13349" s="264" t="str">
        <f t="shared" si="208"/>
        <v>WoodbineNJ</v>
      </c>
      <c r="B13349" s="269">
        <v>8214</v>
      </c>
      <c r="C13349" s="270" t="s">
        <v>4088</v>
      </c>
      <c r="D13349" s="270" t="s">
        <v>1827</v>
      </c>
      <c r="E13349" s="277" t="s">
        <v>1835</v>
      </c>
      <c r="F13349" s="279" t="s">
        <v>881</v>
      </c>
    </row>
    <row r="13350" spans="1:6" x14ac:dyDescent="0.3">
      <c r="A13350" s="264" t="str">
        <f t="shared" si="208"/>
        <v>Maurice River TownshipNJ</v>
      </c>
      <c r="B13350" s="269">
        <v>8316</v>
      </c>
      <c r="C13350" s="270" t="s">
        <v>8445</v>
      </c>
      <c r="D13350" s="270" t="s">
        <v>1827</v>
      </c>
      <c r="E13350" s="277" t="s">
        <v>1840</v>
      </c>
      <c r="F13350" s="279" t="s">
        <v>881</v>
      </c>
    </row>
    <row r="13351" spans="1:6" x14ac:dyDescent="0.3">
      <c r="A13351" s="264" t="str">
        <f t="shared" si="208"/>
        <v>Maurice River TownshipNJ</v>
      </c>
      <c r="B13351" s="269">
        <v>8348</v>
      </c>
      <c r="C13351" s="270" t="s">
        <v>8445</v>
      </c>
      <c r="D13351" s="270" t="s">
        <v>1827</v>
      </c>
      <c r="E13351" s="277" t="s">
        <v>1840</v>
      </c>
      <c r="F13351" s="279" t="s">
        <v>881</v>
      </c>
    </row>
    <row r="13352" spans="1:6" x14ac:dyDescent="0.3">
      <c r="A13352" s="264" t="str">
        <f t="shared" si="208"/>
        <v>Downe TownshipNJ</v>
      </c>
      <c r="B13352" s="269">
        <v>8321</v>
      </c>
      <c r="C13352" s="270" t="s">
        <v>8444</v>
      </c>
      <c r="D13352" s="270" t="s">
        <v>1827</v>
      </c>
      <c r="E13352" s="277" t="s">
        <v>1840</v>
      </c>
      <c r="F13352" s="279" t="s">
        <v>881</v>
      </c>
    </row>
    <row r="13353" spans="1:6" x14ac:dyDescent="0.3">
      <c r="A13353" s="264" t="str">
        <f t="shared" si="208"/>
        <v>Pemberton TownshipNJ</v>
      </c>
      <c r="B13353" s="269">
        <v>8064</v>
      </c>
      <c r="C13353" s="270" t="s">
        <v>8348</v>
      </c>
      <c r="D13353" s="270" t="s">
        <v>1827</v>
      </c>
      <c r="E13353" s="277" t="s">
        <v>1095</v>
      </c>
      <c r="F13353" s="279" t="s">
        <v>881</v>
      </c>
    </row>
    <row r="13354" spans="1:6" x14ac:dyDescent="0.3">
      <c r="A13354" s="264" t="str">
        <f t="shared" si="208"/>
        <v>Robbinsville TownshipNJ</v>
      </c>
      <c r="B13354" s="269">
        <v>8561</v>
      </c>
      <c r="C13354" s="270" t="s">
        <v>8244</v>
      </c>
      <c r="D13354" s="270" t="s">
        <v>1827</v>
      </c>
      <c r="E13354" s="277" t="s">
        <v>1838</v>
      </c>
      <c r="F13354" s="279" t="s">
        <v>881</v>
      </c>
    </row>
    <row r="13355" spans="1:6" x14ac:dyDescent="0.3">
      <c r="A13355" s="264" t="str">
        <f t="shared" si="208"/>
        <v>Lower Alloways Creek TownshipNJ</v>
      </c>
      <c r="B13355" s="269">
        <v>8038</v>
      </c>
      <c r="C13355" s="270" t="s">
        <v>8457</v>
      </c>
      <c r="D13355" s="270" t="s">
        <v>1827</v>
      </c>
      <c r="E13355" s="277" t="s">
        <v>1095</v>
      </c>
      <c r="F13355" s="279" t="s">
        <v>881</v>
      </c>
    </row>
    <row r="13356" spans="1:6" x14ac:dyDescent="0.3">
      <c r="A13356" s="264" t="str">
        <f t="shared" si="208"/>
        <v>VillasNJ</v>
      </c>
      <c r="B13356" s="269">
        <v>8219</v>
      </c>
      <c r="C13356" s="270" t="s">
        <v>8261</v>
      </c>
      <c r="D13356" s="270" t="s">
        <v>1827</v>
      </c>
      <c r="E13356" s="277" t="s">
        <v>1835</v>
      </c>
      <c r="F13356" s="279" t="s">
        <v>881</v>
      </c>
    </row>
    <row r="13357" spans="1:6" x14ac:dyDescent="0.3">
      <c r="A13357" s="264" t="str">
        <f t="shared" si="208"/>
        <v>Springfield TownshipNJ</v>
      </c>
      <c r="B13357" s="269">
        <v>8042</v>
      </c>
      <c r="C13357" s="270" t="s">
        <v>8446</v>
      </c>
      <c r="D13357" s="270" t="s">
        <v>1827</v>
      </c>
      <c r="E13357" s="277" t="s">
        <v>1095</v>
      </c>
      <c r="F13357" s="279" t="s">
        <v>881</v>
      </c>
    </row>
    <row r="13358" spans="1:6" x14ac:dyDescent="0.3">
      <c r="A13358" s="264" t="str">
        <f t="shared" si="208"/>
        <v>SicklervilleNJ</v>
      </c>
      <c r="B13358" s="269">
        <v>8018</v>
      </c>
      <c r="C13358" s="270" t="s">
        <v>8136</v>
      </c>
      <c r="D13358" s="270" t="s">
        <v>1827</v>
      </c>
      <c r="E13358" s="277" t="s">
        <v>1095</v>
      </c>
      <c r="F13358" s="279" t="s">
        <v>881</v>
      </c>
    </row>
    <row r="13359" spans="1:6" x14ac:dyDescent="0.3">
      <c r="A13359" s="264" t="str">
        <f t="shared" si="208"/>
        <v>Middletown TownshipNJ</v>
      </c>
      <c r="B13359" s="269">
        <v>7752</v>
      </c>
      <c r="C13359" s="270" t="s">
        <v>8182</v>
      </c>
      <c r="D13359" s="270" t="s">
        <v>1827</v>
      </c>
      <c r="E13359" s="277" t="s">
        <v>1833</v>
      </c>
      <c r="F13359" s="279" t="s">
        <v>881</v>
      </c>
    </row>
    <row r="13360" spans="1:6" x14ac:dyDescent="0.3">
      <c r="A13360" s="264" t="str">
        <f t="shared" si="208"/>
        <v>StrathmereNJ</v>
      </c>
      <c r="B13360" s="269">
        <v>8248</v>
      </c>
      <c r="C13360" s="270" t="s">
        <v>8458</v>
      </c>
      <c r="D13360" s="270" t="s">
        <v>1827</v>
      </c>
      <c r="E13360" s="277" t="s">
        <v>1835</v>
      </c>
      <c r="F13360" s="279" t="s">
        <v>881</v>
      </c>
    </row>
    <row r="13361" spans="1:6" x14ac:dyDescent="0.3">
      <c r="A13361" s="264" t="str">
        <f t="shared" si="208"/>
        <v>Great Meadows-ViennaNJ</v>
      </c>
      <c r="B13361" s="269">
        <v>7880</v>
      </c>
      <c r="C13361" s="270" t="s">
        <v>8459</v>
      </c>
      <c r="D13361" s="270" t="s">
        <v>1827</v>
      </c>
      <c r="E13361" s="277" t="s">
        <v>1829</v>
      </c>
      <c r="F13361" s="279" t="s">
        <v>881</v>
      </c>
    </row>
    <row r="13362" spans="1:6" x14ac:dyDescent="0.3">
      <c r="A13362" s="264" t="str">
        <f t="shared" si="208"/>
        <v>Rockaway TownshipNJ</v>
      </c>
      <c r="B13362" s="269">
        <v>7842</v>
      </c>
      <c r="C13362" s="270" t="s">
        <v>8207</v>
      </c>
      <c r="D13362" s="270" t="s">
        <v>1827</v>
      </c>
      <c r="E13362" s="277" t="s">
        <v>1833</v>
      </c>
      <c r="F13362" s="279" t="s">
        <v>881</v>
      </c>
    </row>
    <row r="13363" spans="1:6" x14ac:dyDescent="0.3">
      <c r="A13363" s="264" t="str">
        <f t="shared" si="208"/>
        <v>HammontonNJ</v>
      </c>
      <c r="B13363" s="269">
        <v>8095</v>
      </c>
      <c r="C13363" s="270" t="s">
        <v>8195</v>
      </c>
      <c r="D13363" s="270" t="s">
        <v>1827</v>
      </c>
      <c r="E13363" s="277" t="s">
        <v>1831</v>
      </c>
      <c r="F13363" s="279" t="s">
        <v>881</v>
      </c>
    </row>
    <row r="13364" spans="1:6" x14ac:dyDescent="0.3">
      <c r="A13364" s="264" t="str">
        <f t="shared" si="208"/>
        <v>South Harrison TownshipNJ</v>
      </c>
      <c r="B13364" s="269">
        <v>8039</v>
      </c>
      <c r="C13364" s="270" t="s">
        <v>8460</v>
      </c>
      <c r="D13364" s="270" t="s">
        <v>1827</v>
      </c>
      <c r="E13364" s="277" t="s">
        <v>1095</v>
      </c>
      <c r="F13364" s="279" t="s">
        <v>881</v>
      </c>
    </row>
    <row r="13365" spans="1:6" x14ac:dyDescent="0.3">
      <c r="A13365" s="264" t="str">
        <f t="shared" si="208"/>
        <v>Cape May Court HouseNJ</v>
      </c>
      <c r="B13365" s="269">
        <v>8245</v>
      </c>
      <c r="C13365" s="270" t="s">
        <v>8221</v>
      </c>
      <c r="D13365" s="270" t="s">
        <v>1827</v>
      </c>
      <c r="E13365" s="277" t="s">
        <v>1835</v>
      </c>
      <c r="F13365" s="279" t="s">
        <v>881</v>
      </c>
    </row>
    <row r="13366" spans="1:6" x14ac:dyDescent="0.3">
      <c r="A13366" s="264" t="str">
        <f t="shared" si="208"/>
        <v>Delaware TownshipNJ</v>
      </c>
      <c r="B13366" s="269">
        <v>8556</v>
      </c>
      <c r="C13366" s="270" t="s">
        <v>8377</v>
      </c>
      <c r="D13366" s="270" t="s">
        <v>1827</v>
      </c>
      <c r="E13366" s="277" t="s">
        <v>1833</v>
      </c>
      <c r="F13366" s="279" t="s">
        <v>881</v>
      </c>
    </row>
    <row r="13367" spans="1:6" x14ac:dyDescent="0.3">
      <c r="A13367" s="264" t="str">
        <f t="shared" si="208"/>
        <v>PrincetonNJ</v>
      </c>
      <c r="B13367" s="269">
        <v>8504</v>
      </c>
      <c r="C13367" s="270" t="s">
        <v>1675</v>
      </c>
      <c r="D13367" s="270" t="s">
        <v>1827</v>
      </c>
      <c r="E13367" s="277" t="s">
        <v>1838</v>
      </c>
      <c r="F13367" s="279" t="s">
        <v>881</v>
      </c>
    </row>
    <row r="13368" spans="1:6" x14ac:dyDescent="0.3">
      <c r="A13368" s="264" t="str">
        <f t="shared" si="208"/>
        <v>TeterboroNJ</v>
      </c>
      <c r="B13368" s="269">
        <v>7608</v>
      </c>
      <c r="C13368" s="270" t="s">
        <v>8461</v>
      </c>
      <c r="D13368" s="270" t="s">
        <v>1827</v>
      </c>
      <c r="E13368" s="277" t="s">
        <v>1833</v>
      </c>
      <c r="F13368" s="279" t="s">
        <v>881</v>
      </c>
    </row>
    <row r="13369" spans="1:6" x14ac:dyDescent="0.3">
      <c r="A13369" s="264" t="str">
        <f t="shared" si="208"/>
        <v>Frelinghuysen TownshipNJ</v>
      </c>
      <c r="B13369" s="269">
        <v>7846</v>
      </c>
      <c r="C13369" s="270" t="s">
        <v>8462</v>
      </c>
      <c r="D13369" s="270" t="s">
        <v>1827</v>
      </c>
      <c r="E13369" s="277" t="s">
        <v>1829</v>
      </c>
      <c r="F13369" s="279" t="s">
        <v>881</v>
      </c>
    </row>
    <row r="13370" spans="1:6" x14ac:dyDescent="0.3">
      <c r="A13370" s="264" t="str">
        <f t="shared" si="208"/>
        <v>EatontownNJ</v>
      </c>
      <c r="B13370" s="269">
        <v>7703</v>
      </c>
      <c r="C13370" s="270" t="s">
        <v>8463</v>
      </c>
      <c r="D13370" s="270" t="s">
        <v>1827</v>
      </c>
      <c r="E13370" s="277" t="s">
        <v>1833</v>
      </c>
      <c r="F13370" s="279" t="s">
        <v>881</v>
      </c>
    </row>
    <row r="13371" spans="1:6" x14ac:dyDescent="0.3">
      <c r="A13371" s="264" t="str">
        <f t="shared" si="208"/>
        <v>EatontownNJ</v>
      </c>
      <c r="B13371" s="269">
        <v>7703</v>
      </c>
      <c r="C13371" s="270" t="s">
        <v>8463</v>
      </c>
      <c r="D13371" s="270" t="s">
        <v>1827</v>
      </c>
      <c r="E13371" s="277" t="s">
        <v>1833</v>
      </c>
      <c r="F13371" s="279" t="s">
        <v>881</v>
      </c>
    </row>
    <row r="13372" spans="1:6" x14ac:dyDescent="0.3">
      <c r="A13372" s="264" t="str">
        <f t="shared" si="208"/>
        <v>AlbuquerqueNM</v>
      </c>
      <c r="B13372" s="269">
        <v>87114</v>
      </c>
      <c r="C13372" s="270" t="s">
        <v>1846</v>
      </c>
      <c r="D13372" s="270" t="s">
        <v>1842</v>
      </c>
      <c r="E13372" s="277" t="s">
        <v>1846</v>
      </c>
      <c r="F13372" s="279" t="s">
        <v>881</v>
      </c>
    </row>
    <row r="13373" spans="1:6" x14ac:dyDescent="0.3">
      <c r="A13373" s="264" t="str">
        <f t="shared" si="208"/>
        <v>AlbuquerqueNM</v>
      </c>
      <c r="B13373" s="269">
        <v>87111</v>
      </c>
      <c r="C13373" s="270" t="s">
        <v>1846</v>
      </c>
      <c r="D13373" s="270" t="s">
        <v>1842</v>
      </c>
      <c r="E13373" s="277" t="s">
        <v>1846</v>
      </c>
      <c r="F13373" s="279" t="s">
        <v>881</v>
      </c>
    </row>
    <row r="13374" spans="1:6" x14ac:dyDescent="0.3">
      <c r="A13374" s="264" t="str">
        <f t="shared" si="208"/>
        <v>AlbuquerqueNM</v>
      </c>
      <c r="B13374" s="269">
        <v>87120</v>
      </c>
      <c r="C13374" s="270" t="s">
        <v>1846</v>
      </c>
      <c r="D13374" s="270" t="s">
        <v>1842</v>
      </c>
      <c r="E13374" s="277" t="s">
        <v>1846</v>
      </c>
      <c r="F13374" s="279" t="s">
        <v>881</v>
      </c>
    </row>
    <row r="13375" spans="1:6" x14ac:dyDescent="0.3">
      <c r="A13375" s="264" t="str">
        <f t="shared" si="208"/>
        <v>AlbuquerqueNM</v>
      </c>
      <c r="B13375" s="269">
        <v>87121</v>
      </c>
      <c r="C13375" s="270" t="s">
        <v>1846</v>
      </c>
      <c r="D13375" s="270" t="s">
        <v>1842</v>
      </c>
      <c r="E13375" s="277" t="s">
        <v>1846</v>
      </c>
      <c r="F13375" s="279" t="s">
        <v>881</v>
      </c>
    </row>
    <row r="13376" spans="1:6" x14ac:dyDescent="0.3">
      <c r="A13376" s="264" t="str">
        <f t="shared" si="208"/>
        <v>Rio RanchoNM</v>
      </c>
      <c r="B13376" s="269">
        <v>87124</v>
      </c>
      <c r="C13376" s="270" t="s">
        <v>8464</v>
      </c>
      <c r="D13376" s="270" t="s">
        <v>1842</v>
      </c>
      <c r="E13376" s="277" t="s">
        <v>1846</v>
      </c>
      <c r="F13376" s="279" t="s">
        <v>881</v>
      </c>
    </row>
    <row r="13377" spans="1:6" x14ac:dyDescent="0.3">
      <c r="A13377" s="264" t="str">
        <f t="shared" si="208"/>
        <v>ClovisNM</v>
      </c>
      <c r="B13377" s="269">
        <v>88101</v>
      </c>
      <c r="C13377" s="270" t="s">
        <v>1850</v>
      </c>
      <c r="D13377" s="270" t="s">
        <v>1842</v>
      </c>
      <c r="E13377" s="277" t="s">
        <v>1850</v>
      </c>
      <c r="F13377" s="279" t="s">
        <v>881</v>
      </c>
    </row>
    <row r="13378" spans="1:6" x14ac:dyDescent="0.3">
      <c r="A13378" s="264" t="str">
        <f t="shared" si="208"/>
        <v>AlbuquerqueNM</v>
      </c>
      <c r="B13378" s="269">
        <v>87109</v>
      </c>
      <c r="C13378" s="270" t="s">
        <v>1846</v>
      </c>
      <c r="D13378" s="270" t="s">
        <v>1842</v>
      </c>
      <c r="E13378" s="277" t="s">
        <v>1846</v>
      </c>
      <c r="F13378" s="279" t="s">
        <v>881</v>
      </c>
    </row>
    <row r="13379" spans="1:6" x14ac:dyDescent="0.3">
      <c r="A13379" s="264" t="str">
        <f t="shared" si="208"/>
        <v>AlbuquerqueNM</v>
      </c>
      <c r="B13379" s="269">
        <v>87112</v>
      </c>
      <c r="C13379" s="270" t="s">
        <v>1846</v>
      </c>
      <c r="D13379" s="270" t="s">
        <v>1842</v>
      </c>
      <c r="E13379" s="277" t="s">
        <v>1846</v>
      </c>
      <c r="F13379" s="279" t="s">
        <v>881</v>
      </c>
    </row>
    <row r="13380" spans="1:6" x14ac:dyDescent="0.3">
      <c r="A13380" s="264" t="str">
        <f t="shared" ref="A13380:A13443" si="209">CONCATENATE(C13380,D13380)</f>
        <v>Santa FeNM</v>
      </c>
      <c r="B13380" s="269">
        <v>87507</v>
      </c>
      <c r="C13380" s="270" t="s">
        <v>1871</v>
      </c>
      <c r="D13380" s="270" t="s">
        <v>1842</v>
      </c>
      <c r="E13380" s="277" t="s">
        <v>1871</v>
      </c>
      <c r="F13380" s="279" t="s">
        <v>881</v>
      </c>
    </row>
    <row r="13381" spans="1:6" x14ac:dyDescent="0.3">
      <c r="A13381" s="264" t="str">
        <f t="shared" si="209"/>
        <v>South ValleyNM</v>
      </c>
      <c r="B13381" s="269">
        <v>87105</v>
      </c>
      <c r="C13381" s="270" t="s">
        <v>8465</v>
      </c>
      <c r="D13381" s="270" t="s">
        <v>1842</v>
      </c>
      <c r="E13381" s="277" t="s">
        <v>1846</v>
      </c>
      <c r="F13381" s="279" t="s">
        <v>881</v>
      </c>
    </row>
    <row r="13382" spans="1:6" x14ac:dyDescent="0.3">
      <c r="A13382" s="264" t="str">
        <f t="shared" si="209"/>
        <v>AlbuquerqueNM</v>
      </c>
      <c r="B13382" s="269">
        <v>87123</v>
      </c>
      <c r="C13382" s="270" t="s">
        <v>1846</v>
      </c>
      <c r="D13382" s="270" t="s">
        <v>1842</v>
      </c>
      <c r="E13382" s="277" t="s">
        <v>1846</v>
      </c>
      <c r="F13382" s="279" t="s">
        <v>881</v>
      </c>
    </row>
    <row r="13383" spans="1:6" x14ac:dyDescent="0.3">
      <c r="A13383" s="264" t="str">
        <f t="shared" si="209"/>
        <v>AlbuquerqueNM</v>
      </c>
      <c r="B13383" s="269">
        <v>87108</v>
      </c>
      <c r="C13383" s="270" t="s">
        <v>1846</v>
      </c>
      <c r="D13383" s="270" t="s">
        <v>1842</v>
      </c>
      <c r="E13383" s="277" t="s">
        <v>1846</v>
      </c>
      <c r="F13383" s="279" t="s">
        <v>881</v>
      </c>
    </row>
    <row r="13384" spans="1:6" x14ac:dyDescent="0.3">
      <c r="A13384" s="264" t="str">
        <f t="shared" si="209"/>
        <v>AlbuquerqueNM</v>
      </c>
      <c r="B13384" s="269">
        <v>87110</v>
      </c>
      <c r="C13384" s="270" t="s">
        <v>1846</v>
      </c>
      <c r="D13384" s="270" t="s">
        <v>1842</v>
      </c>
      <c r="E13384" s="277" t="s">
        <v>1846</v>
      </c>
      <c r="F13384" s="279" t="s">
        <v>881</v>
      </c>
    </row>
    <row r="13385" spans="1:6" x14ac:dyDescent="0.3">
      <c r="A13385" s="264" t="str">
        <f t="shared" si="209"/>
        <v>Los LunasNM</v>
      </c>
      <c r="B13385" s="269">
        <v>87031</v>
      </c>
      <c r="C13385" s="270" t="s">
        <v>8466</v>
      </c>
      <c r="D13385" s="270" t="s">
        <v>1842</v>
      </c>
      <c r="E13385" s="277" t="s">
        <v>1846</v>
      </c>
      <c r="F13385" s="279" t="s">
        <v>881</v>
      </c>
    </row>
    <row r="13386" spans="1:6" x14ac:dyDescent="0.3">
      <c r="A13386" s="264" t="str">
        <f t="shared" si="209"/>
        <v>AlamogordoNM</v>
      </c>
      <c r="B13386" s="269">
        <v>88310</v>
      </c>
      <c r="C13386" s="270" t="s">
        <v>1844</v>
      </c>
      <c r="D13386" s="270" t="s">
        <v>1842</v>
      </c>
      <c r="E13386" s="277" t="s">
        <v>1844</v>
      </c>
      <c r="F13386" s="279" t="s">
        <v>881</v>
      </c>
    </row>
    <row r="13387" spans="1:6" x14ac:dyDescent="0.3">
      <c r="A13387" s="264" t="str">
        <f t="shared" si="209"/>
        <v>Rio RanchoNM</v>
      </c>
      <c r="B13387" s="269">
        <v>87144</v>
      </c>
      <c r="C13387" s="270" t="s">
        <v>8464</v>
      </c>
      <c r="D13387" s="270" t="s">
        <v>1842</v>
      </c>
      <c r="E13387" s="277" t="s">
        <v>1846</v>
      </c>
      <c r="F13387" s="279" t="s">
        <v>881</v>
      </c>
    </row>
    <row r="13388" spans="1:6" x14ac:dyDescent="0.3">
      <c r="A13388" s="264" t="str">
        <f t="shared" si="209"/>
        <v>Santa FeNM</v>
      </c>
      <c r="B13388" s="269">
        <v>87505</v>
      </c>
      <c r="C13388" s="270" t="s">
        <v>1871</v>
      </c>
      <c r="D13388" s="270" t="s">
        <v>1842</v>
      </c>
      <c r="E13388" s="277" t="s">
        <v>1871</v>
      </c>
      <c r="F13388" s="279" t="s">
        <v>881</v>
      </c>
    </row>
    <row r="13389" spans="1:6" x14ac:dyDescent="0.3">
      <c r="A13389" s="264" t="str">
        <f t="shared" si="209"/>
        <v>HumacaoNM</v>
      </c>
      <c r="B13389" s="269">
        <v>791</v>
      </c>
      <c r="C13389" s="270" t="s">
        <v>8467</v>
      </c>
      <c r="D13389" s="270" t="s">
        <v>1842</v>
      </c>
      <c r="E13389" s="277" t="s">
        <v>1863</v>
      </c>
      <c r="F13389" s="279" t="s">
        <v>881</v>
      </c>
    </row>
    <row r="13390" spans="1:6" x14ac:dyDescent="0.3">
      <c r="A13390" s="264" t="str">
        <f t="shared" si="209"/>
        <v>HobbsNM</v>
      </c>
      <c r="B13390" s="269">
        <v>88240</v>
      </c>
      <c r="C13390" s="270" t="s">
        <v>1860</v>
      </c>
      <c r="D13390" s="270" t="s">
        <v>1842</v>
      </c>
      <c r="E13390" s="277" t="s">
        <v>1860</v>
      </c>
      <c r="F13390" s="279" t="s">
        <v>881</v>
      </c>
    </row>
    <row r="13391" spans="1:6" x14ac:dyDescent="0.3">
      <c r="A13391" s="264" t="str">
        <f t="shared" si="209"/>
        <v>FarmingtonNM</v>
      </c>
      <c r="B13391" s="269">
        <v>87401</v>
      </c>
      <c r="C13391" s="270" t="s">
        <v>1673</v>
      </c>
      <c r="D13391" s="270" t="s">
        <v>1842</v>
      </c>
      <c r="E13391" s="277" t="s">
        <v>1673</v>
      </c>
      <c r="F13391" s="279" t="s">
        <v>881</v>
      </c>
    </row>
    <row r="13392" spans="1:6" x14ac:dyDescent="0.3">
      <c r="A13392" s="264" t="str">
        <f t="shared" si="209"/>
        <v>Las CrucesNM</v>
      </c>
      <c r="B13392" s="269">
        <v>88001</v>
      </c>
      <c r="C13392" s="270" t="s">
        <v>1861</v>
      </c>
      <c r="D13392" s="270" t="s">
        <v>1842</v>
      </c>
      <c r="E13392" s="277" t="s">
        <v>1861</v>
      </c>
      <c r="F13392" s="279" t="s">
        <v>881</v>
      </c>
    </row>
    <row r="13393" spans="1:6" x14ac:dyDescent="0.3">
      <c r="A13393" s="264" t="str">
        <f t="shared" si="209"/>
        <v>Las CrucesNM</v>
      </c>
      <c r="B13393" s="269">
        <v>88011</v>
      </c>
      <c r="C13393" s="270" t="s">
        <v>1861</v>
      </c>
      <c r="D13393" s="270" t="s">
        <v>1842</v>
      </c>
      <c r="E13393" s="277" t="s">
        <v>1861</v>
      </c>
      <c r="F13393" s="279" t="s">
        <v>881</v>
      </c>
    </row>
    <row r="13394" spans="1:6" x14ac:dyDescent="0.3">
      <c r="A13394" s="264" t="str">
        <f t="shared" si="209"/>
        <v>AlbuquerqueNM</v>
      </c>
      <c r="B13394" s="269">
        <v>87107</v>
      </c>
      <c r="C13394" s="270" t="s">
        <v>1846</v>
      </c>
      <c r="D13394" s="270" t="s">
        <v>1842</v>
      </c>
      <c r="E13394" s="277" t="s">
        <v>1846</v>
      </c>
      <c r="F13394" s="279" t="s">
        <v>881</v>
      </c>
    </row>
    <row r="13395" spans="1:6" x14ac:dyDescent="0.3">
      <c r="A13395" s="264" t="str">
        <f t="shared" si="209"/>
        <v>AlbuquerqueNM</v>
      </c>
      <c r="B13395" s="269">
        <v>87106</v>
      </c>
      <c r="C13395" s="270" t="s">
        <v>1846</v>
      </c>
      <c r="D13395" s="270" t="s">
        <v>1842</v>
      </c>
      <c r="E13395" s="277" t="s">
        <v>1846</v>
      </c>
      <c r="F13395" s="279" t="s">
        <v>881</v>
      </c>
    </row>
    <row r="13396" spans="1:6" x14ac:dyDescent="0.3">
      <c r="A13396" s="264" t="str">
        <f t="shared" si="209"/>
        <v>Las CrucesNM</v>
      </c>
      <c r="B13396" s="269">
        <v>88012</v>
      </c>
      <c r="C13396" s="270" t="s">
        <v>1861</v>
      </c>
      <c r="D13396" s="270" t="s">
        <v>1842</v>
      </c>
      <c r="E13396" s="277" t="s">
        <v>1861</v>
      </c>
      <c r="F13396" s="279" t="s">
        <v>881</v>
      </c>
    </row>
    <row r="13397" spans="1:6" x14ac:dyDescent="0.3">
      <c r="A13397" s="264" t="str">
        <f t="shared" si="209"/>
        <v>RoswellNM</v>
      </c>
      <c r="B13397" s="269">
        <v>88203</v>
      </c>
      <c r="C13397" s="270" t="s">
        <v>1868</v>
      </c>
      <c r="D13397" s="270" t="s">
        <v>1842</v>
      </c>
      <c r="E13397" s="277" t="s">
        <v>1868</v>
      </c>
      <c r="F13397" s="279" t="s">
        <v>881</v>
      </c>
    </row>
    <row r="13398" spans="1:6" x14ac:dyDescent="0.3">
      <c r="A13398" s="264" t="str">
        <f t="shared" si="209"/>
        <v>Las CrucesNM</v>
      </c>
      <c r="B13398" s="269">
        <v>88005</v>
      </c>
      <c r="C13398" s="270" t="s">
        <v>1861</v>
      </c>
      <c r="D13398" s="270" t="s">
        <v>1842</v>
      </c>
      <c r="E13398" s="277" t="s">
        <v>1861</v>
      </c>
      <c r="F13398" s="279" t="s">
        <v>881</v>
      </c>
    </row>
    <row r="13399" spans="1:6" x14ac:dyDescent="0.3">
      <c r="A13399" s="264" t="str">
        <f t="shared" si="209"/>
        <v>AlbuquerqueNM</v>
      </c>
      <c r="B13399" s="269">
        <v>87102</v>
      </c>
      <c r="C13399" s="270" t="s">
        <v>1846</v>
      </c>
      <c r="D13399" s="270" t="s">
        <v>1842</v>
      </c>
      <c r="E13399" s="277" t="s">
        <v>1846</v>
      </c>
      <c r="F13399" s="279" t="s">
        <v>881</v>
      </c>
    </row>
    <row r="13400" spans="1:6" x14ac:dyDescent="0.3">
      <c r="A13400" s="264" t="str">
        <f t="shared" si="209"/>
        <v>RoswellNM</v>
      </c>
      <c r="B13400" s="269">
        <v>88201</v>
      </c>
      <c r="C13400" s="270" t="s">
        <v>1868</v>
      </c>
      <c r="D13400" s="270" t="s">
        <v>1842</v>
      </c>
      <c r="E13400" s="277" t="s">
        <v>1868</v>
      </c>
      <c r="F13400" s="279" t="s">
        <v>881</v>
      </c>
    </row>
    <row r="13401" spans="1:6" x14ac:dyDescent="0.3">
      <c r="A13401" s="264" t="str">
        <f t="shared" si="209"/>
        <v>Las VegasNM</v>
      </c>
      <c r="B13401" s="269">
        <v>87701</v>
      </c>
      <c r="C13401" s="270" t="s">
        <v>1863</v>
      </c>
      <c r="D13401" s="270" t="s">
        <v>1842</v>
      </c>
      <c r="E13401" s="277" t="s">
        <v>1863</v>
      </c>
      <c r="F13401" s="279" t="s">
        <v>881</v>
      </c>
    </row>
    <row r="13402" spans="1:6" x14ac:dyDescent="0.3">
      <c r="A13402" s="264" t="str">
        <f t="shared" si="209"/>
        <v>DemingNM</v>
      </c>
      <c r="B13402" s="269">
        <v>88030</v>
      </c>
      <c r="C13402" s="270" t="s">
        <v>1852</v>
      </c>
      <c r="D13402" s="270" t="s">
        <v>1842</v>
      </c>
      <c r="E13402" s="277" t="s">
        <v>1852</v>
      </c>
      <c r="F13402" s="279" t="s">
        <v>881</v>
      </c>
    </row>
    <row r="13403" spans="1:6" x14ac:dyDescent="0.3">
      <c r="A13403" s="264" t="str">
        <f t="shared" si="209"/>
        <v>Las CrucesNM</v>
      </c>
      <c r="B13403" s="269">
        <v>88007</v>
      </c>
      <c r="C13403" s="270" t="s">
        <v>1861</v>
      </c>
      <c r="D13403" s="270" t="s">
        <v>1842</v>
      </c>
      <c r="E13403" s="277" t="s">
        <v>1861</v>
      </c>
      <c r="F13403" s="279" t="s">
        <v>881</v>
      </c>
    </row>
    <row r="13404" spans="1:6" x14ac:dyDescent="0.3">
      <c r="A13404" s="264" t="str">
        <f t="shared" si="209"/>
        <v>Santa FeNM</v>
      </c>
      <c r="B13404" s="269">
        <v>87501</v>
      </c>
      <c r="C13404" s="270" t="s">
        <v>1871</v>
      </c>
      <c r="D13404" s="270" t="s">
        <v>1842</v>
      </c>
      <c r="E13404" s="277" t="s">
        <v>1871</v>
      </c>
      <c r="F13404" s="279" t="s">
        <v>881</v>
      </c>
    </row>
    <row r="13405" spans="1:6" x14ac:dyDescent="0.3">
      <c r="A13405" s="264" t="str">
        <f t="shared" si="209"/>
        <v>BelenNM</v>
      </c>
      <c r="B13405" s="269">
        <v>87002</v>
      </c>
      <c r="C13405" s="270" t="s">
        <v>8468</v>
      </c>
      <c r="D13405" s="270" t="s">
        <v>1842</v>
      </c>
      <c r="E13405" s="277" t="s">
        <v>1846</v>
      </c>
      <c r="F13405" s="279" t="s">
        <v>881</v>
      </c>
    </row>
    <row r="13406" spans="1:6" x14ac:dyDescent="0.3">
      <c r="A13406" s="264" t="str">
        <f t="shared" si="209"/>
        <v>Santa FeNM</v>
      </c>
      <c r="B13406" s="269">
        <v>87508</v>
      </c>
      <c r="C13406" s="270" t="s">
        <v>1871</v>
      </c>
      <c r="D13406" s="270" t="s">
        <v>1842</v>
      </c>
      <c r="E13406" s="277" t="s">
        <v>1871</v>
      </c>
      <c r="F13406" s="279" t="s">
        <v>881</v>
      </c>
    </row>
    <row r="13407" spans="1:6" x14ac:dyDescent="0.3">
      <c r="A13407" s="264" t="str">
        <f t="shared" si="209"/>
        <v>PortalesNM</v>
      </c>
      <c r="B13407" s="269">
        <v>88130</v>
      </c>
      <c r="C13407" s="270" t="s">
        <v>1867</v>
      </c>
      <c r="D13407" s="270" t="s">
        <v>1842</v>
      </c>
      <c r="E13407" s="277" t="s">
        <v>1867</v>
      </c>
      <c r="F13407" s="279" t="s">
        <v>881</v>
      </c>
    </row>
    <row r="13408" spans="1:6" x14ac:dyDescent="0.3">
      <c r="A13408" s="264" t="str">
        <f t="shared" si="209"/>
        <v>GallupNM</v>
      </c>
      <c r="B13408" s="269">
        <v>87301</v>
      </c>
      <c r="C13408" s="270" t="s">
        <v>1857</v>
      </c>
      <c r="D13408" s="270" t="s">
        <v>1842</v>
      </c>
      <c r="E13408" s="277" t="s">
        <v>1857</v>
      </c>
      <c r="F13408" s="279" t="s">
        <v>881</v>
      </c>
    </row>
    <row r="13409" spans="1:6" x14ac:dyDescent="0.3">
      <c r="A13409" s="264" t="str">
        <f t="shared" si="209"/>
        <v>AlbuquerqueNM</v>
      </c>
      <c r="B13409" s="269">
        <v>87122</v>
      </c>
      <c r="C13409" s="270" t="s">
        <v>1846</v>
      </c>
      <c r="D13409" s="270" t="s">
        <v>1842</v>
      </c>
      <c r="E13409" s="277" t="s">
        <v>1846</v>
      </c>
      <c r="F13409" s="279" t="s">
        <v>881</v>
      </c>
    </row>
    <row r="13410" spans="1:6" x14ac:dyDescent="0.3">
      <c r="A13410" s="264" t="str">
        <f t="shared" si="209"/>
        <v>Silver CityNM</v>
      </c>
      <c r="B13410" s="269">
        <v>88061</v>
      </c>
      <c r="C13410" s="270" t="s">
        <v>1873</v>
      </c>
      <c r="D13410" s="270" t="s">
        <v>1842</v>
      </c>
      <c r="E13410" s="277" t="s">
        <v>1873</v>
      </c>
      <c r="F13410" s="279" t="s">
        <v>881</v>
      </c>
    </row>
    <row r="13411" spans="1:6" x14ac:dyDescent="0.3">
      <c r="A13411" s="264" t="str">
        <f t="shared" si="209"/>
        <v>AlbuquerqueNM</v>
      </c>
      <c r="B13411" s="269">
        <v>87113</v>
      </c>
      <c r="C13411" s="270" t="s">
        <v>1846</v>
      </c>
      <c r="D13411" s="270" t="s">
        <v>1842</v>
      </c>
      <c r="E13411" s="277" t="s">
        <v>1846</v>
      </c>
      <c r="F13411" s="279" t="s">
        <v>881</v>
      </c>
    </row>
    <row r="13412" spans="1:6" x14ac:dyDescent="0.3">
      <c r="A13412" s="264" t="str">
        <f t="shared" si="209"/>
        <v>Los AlamosNM</v>
      </c>
      <c r="B13412" s="269">
        <v>87544</v>
      </c>
      <c r="C13412" s="270" t="s">
        <v>1865</v>
      </c>
      <c r="D13412" s="270" t="s">
        <v>1842</v>
      </c>
      <c r="E13412" s="277" t="s">
        <v>1865</v>
      </c>
      <c r="F13412" s="279" t="s">
        <v>881</v>
      </c>
    </row>
    <row r="13413" spans="1:6" x14ac:dyDescent="0.3">
      <c r="A13413" s="264" t="str">
        <f t="shared" si="209"/>
        <v>Santa FeNM</v>
      </c>
      <c r="B13413" s="269">
        <v>87506</v>
      </c>
      <c r="C13413" s="270" t="s">
        <v>1871</v>
      </c>
      <c r="D13413" s="270" t="s">
        <v>1842</v>
      </c>
      <c r="E13413" s="277" t="s">
        <v>1871</v>
      </c>
      <c r="F13413" s="279" t="s">
        <v>881</v>
      </c>
    </row>
    <row r="13414" spans="1:6" x14ac:dyDescent="0.3">
      <c r="A13414" s="264" t="str">
        <f t="shared" si="209"/>
        <v>AztecNM</v>
      </c>
      <c r="B13414" s="269">
        <v>87410</v>
      </c>
      <c r="C13414" s="270" t="s">
        <v>8469</v>
      </c>
      <c r="D13414" s="270" t="s">
        <v>1842</v>
      </c>
      <c r="E13414" s="277" t="s">
        <v>1673</v>
      </c>
      <c r="F13414" s="279" t="s">
        <v>881</v>
      </c>
    </row>
    <row r="13415" spans="1:6" x14ac:dyDescent="0.3">
      <c r="A13415" s="264" t="str">
        <f t="shared" si="209"/>
        <v>AlbuquerqueNM</v>
      </c>
      <c r="B13415" s="269">
        <v>87104</v>
      </c>
      <c r="C13415" s="270" t="s">
        <v>1846</v>
      </c>
      <c r="D13415" s="270" t="s">
        <v>1842</v>
      </c>
      <c r="E13415" s="277" t="s">
        <v>1846</v>
      </c>
      <c r="F13415" s="279" t="s">
        <v>881</v>
      </c>
    </row>
    <row r="13416" spans="1:6" x14ac:dyDescent="0.3">
      <c r="A13416" s="264" t="str">
        <f t="shared" si="209"/>
        <v>BloomfieldNM</v>
      </c>
      <c r="B13416" s="269">
        <v>87413</v>
      </c>
      <c r="C13416" s="270" t="s">
        <v>3455</v>
      </c>
      <c r="D13416" s="270" t="s">
        <v>1842</v>
      </c>
      <c r="E13416" s="277" t="s">
        <v>1673</v>
      </c>
      <c r="F13416" s="279" t="s">
        <v>881</v>
      </c>
    </row>
    <row r="13417" spans="1:6" x14ac:dyDescent="0.3">
      <c r="A13417" s="264" t="str">
        <f t="shared" si="209"/>
        <v>EdgewoodNM</v>
      </c>
      <c r="B13417" s="269">
        <v>87015</v>
      </c>
      <c r="C13417" s="270" t="s">
        <v>5089</v>
      </c>
      <c r="D13417" s="270" t="s">
        <v>1842</v>
      </c>
      <c r="E13417" s="277" t="s">
        <v>1871</v>
      </c>
      <c r="F13417" s="279" t="s">
        <v>881</v>
      </c>
    </row>
    <row r="13418" spans="1:6" x14ac:dyDescent="0.3">
      <c r="A13418" s="264" t="str">
        <f t="shared" si="209"/>
        <v>LovingtonNM</v>
      </c>
      <c r="B13418" s="269">
        <v>88260</v>
      </c>
      <c r="C13418" s="270" t="s">
        <v>8470</v>
      </c>
      <c r="D13418" s="270" t="s">
        <v>1842</v>
      </c>
      <c r="E13418" s="277" t="s">
        <v>1860</v>
      </c>
      <c r="F13418" s="279" t="s">
        <v>881</v>
      </c>
    </row>
    <row r="13419" spans="1:6" x14ac:dyDescent="0.3">
      <c r="A13419" s="264" t="str">
        <f t="shared" si="209"/>
        <v>EspanolaNM</v>
      </c>
      <c r="B13419" s="269">
        <v>87532</v>
      </c>
      <c r="C13419" s="270" t="s">
        <v>8471</v>
      </c>
      <c r="D13419" s="270" t="s">
        <v>1842</v>
      </c>
      <c r="E13419" s="277" t="s">
        <v>1854</v>
      </c>
      <c r="F13419" s="279" t="s">
        <v>881</v>
      </c>
    </row>
    <row r="13420" spans="1:6" x14ac:dyDescent="0.3">
      <c r="A13420" s="264" t="str">
        <f t="shared" si="209"/>
        <v>AnthonyNM</v>
      </c>
      <c r="B13420" s="269">
        <v>88021</v>
      </c>
      <c r="C13420" s="270" t="s">
        <v>3895</v>
      </c>
      <c r="D13420" s="270" t="s">
        <v>1842</v>
      </c>
      <c r="E13420" s="277" t="s">
        <v>1861</v>
      </c>
      <c r="F13420" s="279" t="s">
        <v>881</v>
      </c>
    </row>
    <row r="13421" spans="1:6" x14ac:dyDescent="0.3">
      <c r="A13421" s="264" t="str">
        <f t="shared" si="209"/>
        <v>TaosNM</v>
      </c>
      <c r="B13421" s="269">
        <v>87571</v>
      </c>
      <c r="C13421" s="270" t="s">
        <v>1875</v>
      </c>
      <c r="D13421" s="270" t="s">
        <v>1842</v>
      </c>
      <c r="E13421" s="277" t="s">
        <v>1875</v>
      </c>
      <c r="F13421" s="279" t="s">
        <v>881</v>
      </c>
    </row>
    <row r="13422" spans="1:6" x14ac:dyDescent="0.3">
      <c r="A13422" s="264" t="str">
        <f t="shared" si="209"/>
        <v>ChaparralNM</v>
      </c>
      <c r="B13422" s="269">
        <v>88081</v>
      </c>
      <c r="C13422" s="270" t="s">
        <v>8472</v>
      </c>
      <c r="D13422" s="270" t="s">
        <v>1842</v>
      </c>
      <c r="E13422" s="277" t="s">
        <v>1861</v>
      </c>
      <c r="F13422" s="279" t="s">
        <v>881</v>
      </c>
    </row>
    <row r="13423" spans="1:6" x14ac:dyDescent="0.3">
      <c r="A13423" s="264" t="str">
        <f t="shared" si="209"/>
        <v>GrantsNM</v>
      </c>
      <c r="B13423" s="269">
        <v>87020</v>
      </c>
      <c r="C13423" s="270" t="s">
        <v>1858</v>
      </c>
      <c r="D13423" s="270" t="s">
        <v>1842</v>
      </c>
      <c r="E13423" s="277" t="s">
        <v>1858</v>
      </c>
      <c r="F13423" s="279" t="s">
        <v>881</v>
      </c>
    </row>
    <row r="13424" spans="1:6" x14ac:dyDescent="0.3">
      <c r="A13424" s="264" t="str">
        <f t="shared" si="209"/>
        <v>BernalilloNM</v>
      </c>
      <c r="B13424" s="269">
        <v>87004</v>
      </c>
      <c r="C13424" s="270" t="s">
        <v>8473</v>
      </c>
      <c r="D13424" s="270" t="s">
        <v>1842</v>
      </c>
      <c r="E13424" s="277" t="s">
        <v>1846</v>
      </c>
      <c r="F13424" s="279" t="s">
        <v>881</v>
      </c>
    </row>
    <row r="13425" spans="1:6" x14ac:dyDescent="0.3">
      <c r="A13425" s="264" t="str">
        <f t="shared" si="209"/>
        <v>CorralesNM</v>
      </c>
      <c r="B13425" s="269">
        <v>87048</v>
      </c>
      <c r="C13425" s="270" t="s">
        <v>8474</v>
      </c>
      <c r="D13425" s="270" t="s">
        <v>1842</v>
      </c>
      <c r="E13425" s="277" t="s">
        <v>1846</v>
      </c>
      <c r="F13425" s="279" t="s">
        <v>881</v>
      </c>
    </row>
    <row r="13426" spans="1:6" x14ac:dyDescent="0.3">
      <c r="A13426" s="264" t="str">
        <f t="shared" si="209"/>
        <v>TijerasNM</v>
      </c>
      <c r="B13426" s="269">
        <v>87059</v>
      </c>
      <c r="C13426" s="270" t="s">
        <v>8475</v>
      </c>
      <c r="D13426" s="270" t="s">
        <v>1842</v>
      </c>
      <c r="E13426" s="277" t="s">
        <v>1846</v>
      </c>
      <c r="F13426" s="279" t="s">
        <v>881</v>
      </c>
    </row>
    <row r="13427" spans="1:6" x14ac:dyDescent="0.3">
      <c r="A13427" s="264" t="str">
        <f t="shared" si="209"/>
        <v>FarmingtonNM</v>
      </c>
      <c r="B13427" s="269">
        <v>87402</v>
      </c>
      <c r="C13427" s="270" t="s">
        <v>1673</v>
      </c>
      <c r="D13427" s="270" t="s">
        <v>1842</v>
      </c>
      <c r="E13427" s="277" t="s">
        <v>1673</v>
      </c>
      <c r="F13427" s="279" t="s">
        <v>881</v>
      </c>
    </row>
    <row r="13428" spans="1:6" x14ac:dyDescent="0.3">
      <c r="A13428" s="264" t="str">
        <f t="shared" si="209"/>
        <v>Sunland ParkNM</v>
      </c>
      <c r="B13428" s="269">
        <v>88063</v>
      </c>
      <c r="C13428" s="270" t="s">
        <v>8476</v>
      </c>
      <c r="D13428" s="270" t="s">
        <v>1842</v>
      </c>
      <c r="E13428" s="277" t="s">
        <v>1861</v>
      </c>
      <c r="F13428" s="279" t="s">
        <v>881</v>
      </c>
    </row>
    <row r="13429" spans="1:6" x14ac:dyDescent="0.3">
      <c r="A13429" s="264" t="str">
        <f t="shared" si="209"/>
        <v>Santa TeresaNM</v>
      </c>
      <c r="B13429" s="269">
        <v>88008</v>
      </c>
      <c r="C13429" s="270" t="s">
        <v>8477</v>
      </c>
      <c r="D13429" s="270" t="s">
        <v>1842</v>
      </c>
      <c r="E13429" s="277" t="s">
        <v>1861</v>
      </c>
      <c r="F13429" s="279" t="s">
        <v>881</v>
      </c>
    </row>
    <row r="13430" spans="1:6" x14ac:dyDescent="0.3">
      <c r="A13430" s="264" t="str">
        <f t="shared" si="209"/>
        <v>RuidosoNM</v>
      </c>
      <c r="B13430" s="269">
        <v>88345</v>
      </c>
      <c r="C13430" s="270" t="s">
        <v>1870</v>
      </c>
      <c r="D13430" s="270" t="s">
        <v>1842</v>
      </c>
      <c r="E13430" s="277" t="s">
        <v>1870</v>
      </c>
      <c r="F13430" s="279" t="s">
        <v>881</v>
      </c>
    </row>
    <row r="13431" spans="1:6" x14ac:dyDescent="0.3">
      <c r="A13431" s="264" t="str">
        <f t="shared" si="209"/>
        <v>KirtlandNM</v>
      </c>
      <c r="B13431" s="269">
        <v>87417</v>
      </c>
      <c r="C13431" s="270" t="s">
        <v>8478</v>
      </c>
      <c r="D13431" s="270" t="s">
        <v>1842</v>
      </c>
      <c r="E13431" s="277" t="s">
        <v>1673</v>
      </c>
      <c r="F13431" s="279" t="s">
        <v>881</v>
      </c>
    </row>
    <row r="13432" spans="1:6" x14ac:dyDescent="0.3">
      <c r="A13432" s="264" t="str">
        <f t="shared" si="209"/>
        <v>Ranchos de TaosNM</v>
      </c>
      <c r="B13432" s="269">
        <v>87557</v>
      </c>
      <c r="C13432" s="270" t="s">
        <v>8479</v>
      </c>
      <c r="D13432" s="270" t="s">
        <v>1842</v>
      </c>
      <c r="E13432" s="277" t="s">
        <v>1875</v>
      </c>
      <c r="F13432" s="279" t="s">
        <v>881</v>
      </c>
    </row>
    <row r="13433" spans="1:6" x14ac:dyDescent="0.3">
      <c r="A13433" s="264" t="str">
        <f t="shared" si="209"/>
        <v>HobbsNM</v>
      </c>
      <c r="B13433" s="269">
        <v>88242</v>
      </c>
      <c r="C13433" s="270" t="s">
        <v>1860</v>
      </c>
      <c r="D13433" s="270" t="s">
        <v>1842</v>
      </c>
      <c r="E13433" s="277" t="s">
        <v>1860</v>
      </c>
      <c r="F13433" s="279" t="s">
        <v>881</v>
      </c>
    </row>
    <row r="13434" spans="1:6" x14ac:dyDescent="0.3">
      <c r="A13434" s="264" t="str">
        <f t="shared" si="209"/>
        <v>MoriartyNM</v>
      </c>
      <c r="B13434" s="269">
        <v>87035</v>
      </c>
      <c r="C13434" s="270" t="s">
        <v>8480</v>
      </c>
      <c r="D13434" s="270" t="s">
        <v>1842</v>
      </c>
      <c r="E13434" s="277" t="s">
        <v>1846</v>
      </c>
      <c r="F13434" s="279" t="s">
        <v>881</v>
      </c>
    </row>
    <row r="13435" spans="1:6" x14ac:dyDescent="0.3">
      <c r="A13435" s="264" t="str">
        <f t="shared" si="209"/>
        <v>PlacitasNM</v>
      </c>
      <c r="B13435" s="269">
        <v>87043</v>
      </c>
      <c r="C13435" s="270" t="s">
        <v>8481</v>
      </c>
      <c r="D13435" s="270" t="s">
        <v>1842</v>
      </c>
      <c r="E13435" s="277" t="s">
        <v>1846</v>
      </c>
      <c r="F13435" s="279" t="s">
        <v>881</v>
      </c>
    </row>
    <row r="13436" spans="1:6" x14ac:dyDescent="0.3">
      <c r="A13436" s="264" t="str">
        <f t="shared" si="209"/>
        <v>Sandia ParkNM</v>
      </c>
      <c r="B13436" s="269">
        <v>87047</v>
      </c>
      <c r="C13436" s="270" t="s">
        <v>8482</v>
      </c>
      <c r="D13436" s="270" t="s">
        <v>1842</v>
      </c>
      <c r="E13436" s="277" t="s">
        <v>1846</v>
      </c>
      <c r="F13436" s="279" t="s">
        <v>881</v>
      </c>
    </row>
    <row r="13437" spans="1:6" x14ac:dyDescent="0.3">
      <c r="A13437" s="264" t="str">
        <f t="shared" si="209"/>
        <v>TularosaNM</v>
      </c>
      <c r="B13437" s="269">
        <v>88352</v>
      </c>
      <c r="C13437" s="270" t="s">
        <v>8483</v>
      </c>
      <c r="D13437" s="270" t="s">
        <v>1842</v>
      </c>
      <c r="E13437" s="277" t="s">
        <v>1844</v>
      </c>
      <c r="F13437" s="279" t="s">
        <v>881</v>
      </c>
    </row>
    <row r="13438" spans="1:6" x14ac:dyDescent="0.3">
      <c r="A13438" s="264" t="str">
        <f t="shared" si="209"/>
        <v>Mesilla ParkNM</v>
      </c>
      <c r="B13438" s="269">
        <v>88047</v>
      </c>
      <c r="C13438" s="270" t="s">
        <v>8484</v>
      </c>
      <c r="D13438" s="270" t="s">
        <v>1842</v>
      </c>
      <c r="E13438" s="277" t="s">
        <v>1861</v>
      </c>
      <c r="F13438" s="279" t="s">
        <v>881</v>
      </c>
    </row>
    <row r="13439" spans="1:6" x14ac:dyDescent="0.3">
      <c r="A13439" s="264" t="str">
        <f t="shared" si="209"/>
        <v>El PradoNM</v>
      </c>
      <c r="B13439" s="269">
        <v>87529</v>
      </c>
      <c r="C13439" s="270" t="s">
        <v>8485</v>
      </c>
      <c r="D13439" s="270" t="s">
        <v>1842</v>
      </c>
      <c r="E13439" s="277" t="s">
        <v>1875</v>
      </c>
      <c r="F13439" s="279" t="s">
        <v>881</v>
      </c>
    </row>
    <row r="13440" spans="1:6" x14ac:dyDescent="0.3">
      <c r="A13440" s="264" t="str">
        <f t="shared" si="209"/>
        <v>RuidosoNM</v>
      </c>
      <c r="B13440" s="269">
        <v>88355</v>
      </c>
      <c r="C13440" s="270" t="s">
        <v>1870</v>
      </c>
      <c r="D13440" s="270" t="s">
        <v>1842</v>
      </c>
      <c r="E13440" s="277" t="s">
        <v>1870</v>
      </c>
      <c r="F13440" s="279" t="s">
        <v>881</v>
      </c>
    </row>
    <row r="13441" spans="1:6" x14ac:dyDescent="0.3">
      <c r="A13441" s="264" t="str">
        <f t="shared" si="209"/>
        <v>Santa CruzNM</v>
      </c>
      <c r="B13441" s="269">
        <v>87567</v>
      </c>
      <c r="C13441" s="270" t="s">
        <v>2555</v>
      </c>
      <c r="D13441" s="270" t="s">
        <v>1842</v>
      </c>
      <c r="E13441" s="277" t="s">
        <v>1871</v>
      </c>
      <c r="F13441" s="279" t="s">
        <v>881</v>
      </c>
    </row>
    <row r="13442" spans="1:6" x14ac:dyDescent="0.3">
      <c r="A13442" s="264" t="str">
        <f t="shared" si="209"/>
        <v>South ValleyNM</v>
      </c>
      <c r="B13442" s="269">
        <v>87116</v>
      </c>
      <c r="C13442" s="270" t="s">
        <v>8465</v>
      </c>
      <c r="D13442" s="270" t="s">
        <v>1842</v>
      </c>
      <c r="E13442" s="277" t="s">
        <v>1846</v>
      </c>
      <c r="F13442" s="279" t="s">
        <v>881</v>
      </c>
    </row>
    <row r="13443" spans="1:6" x14ac:dyDescent="0.3">
      <c r="A13443" s="264" t="str">
        <f t="shared" si="209"/>
        <v>AltoNM</v>
      </c>
      <c r="B13443" s="269">
        <v>88312</v>
      </c>
      <c r="C13443" s="270" t="s">
        <v>4080</v>
      </c>
      <c r="D13443" s="270" t="s">
        <v>1842</v>
      </c>
      <c r="E13443" s="277" t="s">
        <v>1870</v>
      </c>
      <c r="F13443" s="279" t="s">
        <v>881</v>
      </c>
    </row>
    <row r="13444" spans="1:6" x14ac:dyDescent="0.3">
      <c r="A13444" s="264" t="str">
        <f t="shared" ref="A13444:A13507" si="210">CONCATENATE(C13444,D13444)</f>
        <v>Bosque FarmsNM</v>
      </c>
      <c r="B13444" s="269">
        <v>87068</v>
      </c>
      <c r="C13444" s="270" t="s">
        <v>8486</v>
      </c>
      <c r="D13444" s="270" t="s">
        <v>1842</v>
      </c>
      <c r="E13444" s="277" t="s">
        <v>1846</v>
      </c>
      <c r="F13444" s="279" t="s">
        <v>881</v>
      </c>
    </row>
    <row r="13445" spans="1:6" x14ac:dyDescent="0.3">
      <c r="A13445" s="264" t="str">
        <f t="shared" si="210"/>
        <v>PeraltaNM</v>
      </c>
      <c r="B13445" s="269">
        <v>87042</v>
      </c>
      <c r="C13445" s="270" t="s">
        <v>8487</v>
      </c>
      <c r="D13445" s="270" t="s">
        <v>1842</v>
      </c>
      <c r="E13445" s="277" t="s">
        <v>1846</v>
      </c>
      <c r="F13445" s="279" t="s">
        <v>881</v>
      </c>
    </row>
    <row r="13446" spans="1:6" x14ac:dyDescent="0.3">
      <c r="A13446" s="264" t="str">
        <f t="shared" si="210"/>
        <v>DexterNM</v>
      </c>
      <c r="B13446" s="269">
        <v>88230</v>
      </c>
      <c r="C13446" s="270" t="s">
        <v>4155</v>
      </c>
      <c r="D13446" s="270" t="s">
        <v>1842</v>
      </c>
      <c r="E13446" s="277" t="s">
        <v>1868</v>
      </c>
      <c r="F13446" s="279" t="s">
        <v>881</v>
      </c>
    </row>
    <row r="13447" spans="1:6" x14ac:dyDescent="0.3">
      <c r="A13447" s="264" t="str">
        <f t="shared" si="210"/>
        <v>TimberonNM</v>
      </c>
      <c r="B13447" s="269">
        <v>88317</v>
      </c>
      <c r="C13447" s="270" t="s">
        <v>8488</v>
      </c>
      <c r="D13447" s="270" t="s">
        <v>1842</v>
      </c>
      <c r="E13447" s="277" t="s">
        <v>1844</v>
      </c>
      <c r="F13447" s="279" t="s">
        <v>881</v>
      </c>
    </row>
    <row r="13448" spans="1:6" x14ac:dyDescent="0.3">
      <c r="A13448" s="264" t="str">
        <f t="shared" si="210"/>
        <v>CubaNM</v>
      </c>
      <c r="B13448" s="269">
        <v>87013</v>
      </c>
      <c r="C13448" s="270" t="s">
        <v>4951</v>
      </c>
      <c r="D13448" s="270" t="s">
        <v>1842</v>
      </c>
      <c r="E13448" s="277" t="s">
        <v>1846</v>
      </c>
      <c r="F13448" s="279" t="s">
        <v>881</v>
      </c>
    </row>
    <row r="13449" spans="1:6" x14ac:dyDescent="0.3">
      <c r="A13449" s="264" t="str">
        <f t="shared" si="210"/>
        <v>EuniceNM</v>
      </c>
      <c r="B13449" s="269">
        <v>88231</v>
      </c>
      <c r="C13449" s="270" t="s">
        <v>5856</v>
      </c>
      <c r="D13449" s="270" t="s">
        <v>1842</v>
      </c>
      <c r="E13449" s="277" t="s">
        <v>1860</v>
      </c>
      <c r="F13449" s="279" t="s">
        <v>881</v>
      </c>
    </row>
    <row r="13450" spans="1:6" x14ac:dyDescent="0.3">
      <c r="A13450" s="264" t="str">
        <f t="shared" si="210"/>
        <v>Cedar CrestNM</v>
      </c>
      <c r="B13450" s="269">
        <v>87008</v>
      </c>
      <c r="C13450" s="270" t="s">
        <v>8489</v>
      </c>
      <c r="D13450" s="270" t="s">
        <v>1842</v>
      </c>
      <c r="E13450" s="277" t="s">
        <v>1846</v>
      </c>
      <c r="F13450" s="279" t="s">
        <v>881</v>
      </c>
    </row>
    <row r="13451" spans="1:6" x14ac:dyDescent="0.3">
      <c r="A13451" s="264" t="str">
        <f t="shared" si="210"/>
        <v>Ruidoso DownsNM</v>
      </c>
      <c r="B13451" s="269">
        <v>88346</v>
      </c>
      <c r="C13451" s="270" t="s">
        <v>8490</v>
      </c>
      <c r="D13451" s="270" t="s">
        <v>1842</v>
      </c>
      <c r="E13451" s="277" t="s">
        <v>1870</v>
      </c>
      <c r="F13451" s="279" t="s">
        <v>881</v>
      </c>
    </row>
    <row r="13452" spans="1:6" x14ac:dyDescent="0.3">
      <c r="A13452" s="264" t="str">
        <f t="shared" si="210"/>
        <v>FruitlandNM</v>
      </c>
      <c r="B13452" s="269">
        <v>87416</v>
      </c>
      <c r="C13452" s="270" t="s">
        <v>4433</v>
      </c>
      <c r="D13452" s="270" t="s">
        <v>1842</v>
      </c>
      <c r="E13452" s="277" t="s">
        <v>1673</v>
      </c>
      <c r="F13452" s="279" t="s">
        <v>881</v>
      </c>
    </row>
    <row r="13453" spans="1:6" x14ac:dyDescent="0.3">
      <c r="A13453" s="264" t="str">
        <f t="shared" si="210"/>
        <v>La LuzNM</v>
      </c>
      <c r="B13453" s="269">
        <v>88337</v>
      </c>
      <c r="C13453" s="270" t="s">
        <v>8491</v>
      </c>
      <c r="D13453" s="270" t="s">
        <v>1842</v>
      </c>
      <c r="E13453" s="277" t="s">
        <v>1844</v>
      </c>
      <c r="F13453" s="279" t="s">
        <v>881</v>
      </c>
    </row>
    <row r="13454" spans="1:6" x14ac:dyDescent="0.3">
      <c r="A13454" s="264" t="str">
        <f t="shared" si="210"/>
        <v>GlorietaNM</v>
      </c>
      <c r="B13454" s="269">
        <v>87552</v>
      </c>
      <c r="C13454" s="270" t="s">
        <v>8492</v>
      </c>
      <c r="D13454" s="270" t="s">
        <v>1842</v>
      </c>
      <c r="E13454" s="277" t="s">
        <v>1863</v>
      </c>
      <c r="F13454" s="279" t="s">
        <v>881</v>
      </c>
    </row>
    <row r="13455" spans="1:6" x14ac:dyDescent="0.3">
      <c r="A13455" s="264" t="str">
        <f t="shared" si="210"/>
        <v>DulceNM</v>
      </c>
      <c r="B13455" s="269">
        <v>87528</v>
      </c>
      <c r="C13455" s="270" t="s">
        <v>8493</v>
      </c>
      <c r="D13455" s="270" t="s">
        <v>1842</v>
      </c>
      <c r="E13455" s="277" t="s">
        <v>1854</v>
      </c>
      <c r="F13455" s="279" t="s">
        <v>881</v>
      </c>
    </row>
    <row r="13456" spans="1:6" x14ac:dyDescent="0.3">
      <c r="A13456" s="264" t="str">
        <f t="shared" si="210"/>
        <v>ColumbusNM</v>
      </c>
      <c r="B13456" s="269">
        <v>88029</v>
      </c>
      <c r="C13456" s="270" t="s">
        <v>922</v>
      </c>
      <c r="D13456" s="270" t="s">
        <v>1842</v>
      </c>
      <c r="E13456" s="277" t="s">
        <v>1852</v>
      </c>
      <c r="F13456" s="279" t="s">
        <v>881</v>
      </c>
    </row>
    <row r="13457" spans="1:6" x14ac:dyDescent="0.3">
      <c r="A13457" s="264" t="str">
        <f t="shared" si="210"/>
        <v>PrewittNM</v>
      </c>
      <c r="B13457" s="269">
        <v>87323</v>
      </c>
      <c r="C13457" s="270" t="s">
        <v>8494</v>
      </c>
      <c r="D13457" s="270" t="s">
        <v>1842</v>
      </c>
      <c r="E13457" s="277" t="s">
        <v>1858</v>
      </c>
      <c r="F13457" s="279" t="s">
        <v>881</v>
      </c>
    </row>
    <row r="13458" spans="1:6" x14ac:dyDescent="0.3">
      <c r="A13458" s="264" t="str">
        <f t="shared" si="210"/>
        <v>LagunaNM</v>
      </c>
      <c r="B13458" s="269">
        <v>87026</v>
      </c>
      <c r="C13458" s="270" t="s">
        <v>8495</v>
      </c>
      <c r="D13458" s="270" t="s">
        <v>1842</v>
      </c>
      <c r="E13458" s="277" t="s">
        <v>1846</v>
      </c>
      <c r="F13458" s="279" t="s">
        <v>881</v>
      </c>
    </row>
    <row r="13459" spans="1:6" x14ac:dyDescent="0.3">
      <c r="A13459" s="264" t="str">
        <f t="shared" si="210"/>
        <v>La MesaNM</v>
      </c>
      <c r="B13459" s="269">
        <v>88044</v>
      </c>
      <c r="C13459" s="270" t="s">
        <v>2571</v>
      </c>
      <c r="D13459" s="270" t="s">
        <v>1842</v>
      </c>
      <c r="E13459" s="277" t="s">
        <v>1861</v>
      </c>
      <c r="F13459" s="279" t="s">
        <v>881</v>
      </c>
    </row>
    <row r="13460" spans="1:6" x14ac:dyDescent="0.3">
      <c r="A13460" s="264" t="str">
        <f t="shared" si="210"/>
        <v>MesquiteNM</v>
      </c>
      <c r="B13460" s="269">
        <v>88048</v>
      </c>
      <c r="C13460" s="270" t="s">
        <v>8496</v>
      </c>
      <c r="D13460" s="270" t="s">
        <v>1842</v>
      </c>
      <c r="E13460" s="277" t="s">
        <v>1861</v>
      </c>
      <c r="F13460" s="279" t="s">
        <v>881</v>
      </c>
    </row>
    <row r="13461" spans="1:6" x14ac:dyDescent="0.3">
      <c r="A13461" s="264" t="str">
        <f t="shared" si="210"/>
        <v>RuidosoNM</v>
      </c>
      <c r="B13461" s="269">
        <v>88316</v>
      </c>
      <c r="C13461" s="270" t="s">
        <v>1870</v>
      </c>
      <c r="D13461" s="270" t="s">
        <v>1842</v>
      </c>
      <c r="E13461" s="277" t="s">
        <v>1870</v>
      </c>
      <c r="F13461" s="279" t="s">
        <v>881</v>
      </c>
    </row>
    <row r="13462" spans="1:6" x14ac:dyDescent="0.3">
      <c r="A13462" s="264" t="str">
        <f t="shared" si="210"/>
        <v>Flora VistaNM</v>
      </c>
      <c r="B13462" s="269">
        <v>87415</v>
      </c>
      <c r="C13462" s="270" t="s">
        <v>8497</v>
      </c>
      <c r="D13462" s="270" t="s">
        <v>1842</v>
      </c>
      <c r="E13462" s="277" t="s">
        <v>1673</v>
      </c>
      <c r="F13462" s="279" t="s">
        <v>881</v>
      </c>
    </row>
    <row r="13463" spans="1:6" x14ac:dyDescent="0.3">
      <c r="A13463" s="264" t="str">
        <f t="shared" si="210"/>
        <v>Las CrucesNM</v>
      </c>
      <c r="B13463" s="269">
        <v>87937</v>
      </c>
      <c r="C13463" s="270" t="s">
        <v>1861</v>
      </c>
      <c r="D13463" s="270" t="s">
        <v>1842</v>
      </c>
      <c r="E13463" s="277" t="s">
        <v>1861</v>
      </c>
      <c r="F13463" s="279" t="s">
        <v>881</v>
      </c>
    </row>
    <row r="13464" spans="1:6" x14ac:dyDescent="0.3">
      <c r="A13464" s="264" t="str">
        <f t="shared" si="210"/>
        <v>AlgodonesNM</v>
      </c>
      <c r="B13464" s="269">
        <v>87001</v>
      </c>
      <c r="C13464" s="270" t="s">
        <v>8498</v>
      </c>
      <c r="D13464" s="270" t="s">
        <v>1842</v>
      </c>
      <c r="E13464" s="277" t="s">
        <v>1846</v>
      </c>
      <c r="F13464" s="279" t="s">
        <v>881</v>
      </c>
    </row>
    <row r="13465" spans="1:6" x14ac:dyDescent="0.3">
      <c r="A13465" s="264" t="str">
        <f t="shared" si="210"/>
        <v>EstanciaNM</v>
      </c>
      <c r="B13465" s="269">
        <v>87016</v>
      </c>
      <c r="C13465" s="270" t="s">
        <v>8499</v>
      </c>
      <c r="D13465" s="270" t="s">
        <v>1842</v>
      </c>
      <c r="E13465" s="277" t="s">
        <v>1846</v>
      </c>
      <c r="F13465" s="279" t="s">
        <v>881</v>
      </c>
    </row>
    <row r="13466" spans="1:6" x14ac:dyDescent="0.3">
      <c r="A13466" s="264" t="str">
        <f t="shared" si="210"/>
        <v>QuestaNM</v>
      </c>
      <c r="B13466" s="269">
        <v>87556</v>
      </c>
      <c r="C13466" s="270" t="s">
        <v>8500</v>
      </c>
      <c r="D13466" s="270" t="s">
        <v>1842</v>
      </c>
      <c r="E13466" s="277" t="s">
        <v>1875</v>
      </c>
      <c r="F13466" s="279" t="s">
        <v>881</v>
      </c>
    </row>
    <row r="13467" spans="1:6" x14ac:dyDescent="0.3">
      <c r="A13467" s="264" t="str">
        <f t="shared" si="210"/>
        <v>BayardNM</v>
      </c>
      <c r="B13467" s="269">
        <v>88023</v>
      </c>
      <c r="C13467" s="270" t="s">
        <v>4453</v>
      </c>
      <c r="D13467" s="270" t="s">
        <v>1842</v>
      </c>
      <c r="E13467" s="277" t="s">
        <v>1873</v>
      </c>
      <c r="F13467" s="279" t="s">
        <v>881</v>
      </c>
    </row>
    <row r="13468" spans="1:6" x14ac:dyDescent="0.3">
      <c r="A13468" s="264" t="str">
        <f t="shared" si="210"/>
        <v>AlamogordoNM</v>
      </c>
      <c r="B13468" s="269">
        <v>88311</v>
      </c>
      <c r="C13468" s="270" t="s">
        <v>1844</v>
      </c>
      <c r="D13468" s="270" t="s">
        <v>1842</v>
      </c>
      <c r="E13468" s="277" t="s">
        <v>1844</v>
      </c>
      <c r="F13468" s="279" t="s">
        <v>881</v>
      </c>
    </row>
    <row r="13469" spans="1:6" x14ac:dyDescent="0.3">
      <c r="A13469" s="264" t="str">
        <f t="shared" si="210"/>
        <v>JalNM</v>
      </c>
      <c r="B13469" s="269">
        <v>88252</v>
      </c>
      <c r="C13469" s="270" t="s">
        <v>8501</v>
      </c>
      <c r="D13469" s="270" t="s">
        <v>1842</v>
      </c>
      <c r="E13469" s="277" t="s">
        <v>1860</v>
      </c>
      <c r="F13469" s="279" t="s">
        <v>881</v>
      </c>
    </row>
    <row r="13470" spans="1:6" x14ac:dyDescent="0.3">
      <c r="A13470" s="264" t="str">
        <f t="shared" si="210"/>
        <v>GrantsNM</v>
      </c>
      <c r="B13470" s="269">
        <v>87021</v>
      </c>
      <c r="C13470" s="270" t="s">
        <v>1858</v>
      </c>
      <c r="D13470" s="270" t="s">
        <v>1842</v>
      </c>
      <c r="E13470" s="277" t="s">
        <v>1858</v>
      </c>
      <c r="F13470" s="279" t="s">
        <v>881</v>
      </c>
    </row>
    <row r="13471" spans="1:6" x14ac:dyDescent="0.3">
      <c r="A13471" s="264" t="str">
        <f t="shared" si="210"/>
        <v>ChimayoNM</v>
      </c>
      <c r="B13471" s="269">
        <v>87522</v>
      </c>
      <c r="C13471" s="270" t="s">
        <v>8502</v>
      </c>
      <c r="D13471" s="270" t="s">
        <v>1842</v>
      </c>
      <c r="E13471" s="277" t="s">
        <v>1854</v>
      </c>
      <c r="F13471" s="279" t="s">
        <v>881</v>
      </c>
    </row>
    <row r="13472" spans="1:6" x14ac:dyDescent="0.3">
      <c r="A13472" s="264" t="str">
        <f t="shared" si="210"/>
        <v>Ohkay OwingehNM</v>
      </c>
      <c r="B13472" s="269">
        <v>87566</v>
      </c>
      <c r="C13472" s="270" t="s">
        <v>8503</v>
      </c>
      <c r="D13472" s="270" t="s">
        <v>1842</v>
      </c>
      <c r="E13472" s="277" t="s">
        <v>1854</v>
      </c>
      <c r="F13472" s="279" t="s">
        <v>881</v>
      </c>
    </row>
    <row r="13473" spans="1:6" x14ac:dyDescent="0.3">
      <c r="A13473" s="264" t="str">
        <f t="shared" si="210"/>
        <v>MountainairNM</v>
      </c>
      <c r="B13473" s="269">
        <v>87036</v>
      </c>
      <c r="C13473" s="270" t="s">
        <v>8504</v>
      </c>
      <c r="D13473" s="270" t="s">
        <v>1842</v>
      </c>
      <c r="E13473" s="277" t="s">
        <v>1846</v>
      </c>
      <c r="F13473" s="279" t="s">
        <v>881</v>
      </c>
    </row>
    <row r="13474" spans="1:6" x14ac:dyDescent="0.3">
      <c r="A13474" s="264" t="str">
        <f t="shared" si="210"/>
        <v>Las CrucesNM</v>
      </c>
      <c r="B13474" s="269">
        <v>88046</v>
      </c>
      <c r="C13474" s="270" t="s">
        <v>1861</v>
      </c>
      <c r="D13474" s="270" t="s">
        <v>1842</v>
      </c>
      <c r="E13474" s="277" t="s">
        <v>1861</v>
      </c>
      <c r="F13474" s="279" t="s">
        <v>881</v>
      </c>
    </row>
    <row r="13475" spans="1:6" x14ac:dyDescent="0.3">
      <c r="A13475" s="264" t="str">
        <f t="shared" si="210"/>
        <v>RamahNM</v>
      </c>
      <c r="B13475" s="269">
        <v>87321</v>
      </c>
      <c r="C13475" s="270" t="s">
        <v>3385</v>
      </c>
      <c r="D13475" s="270" t="s">
        <v>1842</v>
      </c>
      <c r="E13475" s="277" t="s">
        <v>1858</v>
      </c>
      <c r="F13475" s="279" t="s">
        <v>881</v>
      </c>
    </row>
    <row r="13476" spans="1:6" x14ac:dyDescent="0.3">
      <c r="A13476" s="264" t="str">
        <f t="shared" si="210"/>
        <v>Santa ClaraNM</v>
      </c>
      <c r="B13476" s="269">
        <v>88026</v>
      </c>
      <c r="C13476" s="270" t="s">
        <v>2494</v>
      </c>
      <c r="D13476" s="270" t="s">
        <v>1842</v>
      </c>
      <c r="E13476" s="277" t="s">
        <v>1873</v>
      </c>
      <c r="F13476" s="279" t="s">
        <v>881</v>
      </c>
    </row>
    <row r="13477" spans="1:6" x14ac:dyDescent="0.3">
      <c r="A13477" s="264" t="str">
        <f t="shared" si="210"/>
        <v>AlcaldeNM</v>
      </c>
      <c r="B13477" s="269">
        <v>87511</v>
      </c>
      <c r="C13477" s="270" t="s">
        <v>8505</v>
      </c>
      <c r="D13477" s="270" t="s">
        <v>1842</v>
      </c>
      <c r="E13477" s="277" t="s">
        <v>1854</v>
      </c>
      <c r="F13477" s="279" t="s">
        <v>881</v>
      </c>
    </row>
    <row r="13478" spans="1:6" x14ac:dyDescent="0.3">
      <c r="A13478" s="264" t="str">
        <f t="shared" si="210"/>
        <v>Arroyo SecoNM</v>
      </c>
      <c r="B13478" s="269">
        <v>87514</v>
      </c>
      <c r="C13478" s="270" t="s">
        <v>8506</v>
      </c>
      <c r="D13478" s="270" t="s">
        <v>1842</v>
      </c>
      <c r="E13478" s="277" t="s">
        <v>1875</v>
      </c>
      <c r="F13478" s="279" t="s">
        <v>881</v>
      </c>
    </row>
    <row r="13479" spans="1:6" x14ac:dyDescent="0.3">
      <c r="A13479" s="264" t="str">
        <f t="shared" si="210"/>
        <v>Jemez SpringsNM</v>
      </c>
      <c r="B13479" s="269">
        <v>87025</v>
      </c>
      <c r="C13479" s="270" t="s">
        <v>8507</v>
      </c>
      <c r="D13479" s="270" t="s">
        <v>1842</v>
      </c>
      <c r="E13479" s="277" t="s">
        <v>1846</v>
      </c>
      <c r="F13479" s="279" t="s">
        <v>881</v>
      </c>
    </row>
    <row r="13480" spans="1:6" x14ac:dyDescent="0.3">
      <c r="A13480" s="264" t="str">
        <f t="shared" si="210"/>
        <v>WaterflowNM</v>
      </c>
      <c r="B13480" s="269">
        <v>87421</v>
      </c>
      <c r="C13480" s="270" t="s">
        <v>8508</v>
      </c>
      <c r="D13480" s="270" t="s">
        <v>1842</v>
      </c>
      <c r="E13480" s="277" t="s">
        <v>1673</v>
      </c>
      <c r="F13480" s="279" t="s">
        <v>881</v>
      </c>
    </row>
    <row r="13481" spans="1:6" x14ac:dyDescent="0.3">
      <c r="A13481" s="264" t="str">
        <f t="shared" si="210"/>
        <v>HagermanNM</v>
      </c>
      <c r="B13481" s="269">
        <v>88232</v>
      </c>
      <c r="C13481" s="270" t="s">
        <v>8509</v>
      </c>
      <c r="D13481" s="270" t="s">
        <v>1842</v>
      </c>
      <c r="E13481" s="277" t="s">
        <v>1868</v>
      </c>
      <c r="F13481" s="279" t="s">
        <v>881</v>
      </c>
    </row>
    <row r="13482" spans="1:6" x14ac:dyDescent="0.3">
      <c r="A13482" s="264" t="str">
        <f t="shared" si="210"/>
        <v>Jemez PuebloNM</v>
      </c>
      <c r="B13482" s="269">
        <v>87024</v>
      </c>
      <c r="C13482" s="270" t="s">
        <v>8510</v>
      </c>
      <c r="D13482" s="270" t="s">
        <v>1842</v>
      </c>
      <c r="E13482" s="277" t="s">
        <v>1846</v>
      </c>
      <c r="F13482" s="279" t="s">
        <v>881</v>
      </c>
    </row>
    <row r="13483" spans="1:6" x14ac:dyDescent="0.3">
      <c r="A13483" s="264" t="str">
        <f t="shared" si="210"/>
        <v>CerrillosNM</v>
      </c>
      <c r="B13483" s="269">
        <v>87010</v>
      </c>
      <c r="C13483" s="270" t="s">
        <v>8511</v>
      </c>
      <c r="D13483" s="270" t="s">
        <v>1842</v>
      </c>
      <c r="E13483" s="277" t="s">
        <v>1871</v>
      </c>
      <c r="F13483" s="279" t="s">
        <v>881</v>
      </c>
    </row>
    <row r="13484" spans="1:6" x14ac:dyDescent="0.3">
      <c r="A13484" s="264" t="str">
        <f t="shared" si="210"/>
        <v>CarrizozoNM</v>
      </c>
      <c r="B13484" s="269">
        <v>88301</v>
      </c>
      <c r="C13484" s="270" t="s">
        <v>8512</v>
      </c>
      <c r="D13484" s="270" t="s">
        <v>1842</v>
      </c>
      <c r="E13484" s="277" t="s">
        <v>1870</v>
      </c>
      <c r="F13484" s="279" t="s">
        <v>881</v>
      </c>
    </row>
    <row r="13485" spans="1:6" x14ac:dyDescent="0.3">
      <c r="A13485" s="264" t="str">
        <f t="shared" si="210"/>
        <v>TexicoNM</v>
      </c>
      <c r="B13485" s="269">
        <v>88135</v>
      </c>
      <c r="C13485" s="270" t="s">
        <v>5114</v>
      </c>
      <c r="D13485" s="270" t="s">
        <v>1842</v>
      </c>
      <c r="E13485" s="277" t="s">
        <v>1850</v>
      </c>
      <c r="F13485" s="279" t="s">
        <v>881</v>
      </c>
    </row>
    <row r="13486" spans="1:6" x14ac:dyDescent="0.3">
      <c r="A13486" s="264" t="str">
        <f t="shared" si="210"/>
        <v>GlorietaNM</v>
      </c>
      <c r="B13486" s="269">
        <v>87535</v>
      </c>
      <c r="C13486" s="270" t="s">
        <v>8492</v>
      </c>
      <c r="D13486" s="270" t="s">
        <v>1842</v>
      </c>
      <c r="E13486" s="277" t="s">
        <v>1863</v>
      </c>
      <c r="F13486" s="279" t="s">
        <v>881</v>
      </c>
    </row>
    <row r="13487" spans="1:6" x14ac:dyDescent="0.3">
      <c r="A13487" s="264" t="str">
        <f t="shared" si="210"/>
        <v>AbiquiuNM</v>
      </c>
      <c r="B13487" s="269">
        <v>87510</v>
      </c>
      <c r="C13487" s="270" t="s">
        <v>8513</v>
      </c>
      <c r="D13487" s="270" t="s">
        <v>1842</v>
      </c>
      <c r="E13487" s="277" t="s">
        <v>1854</v>
      </c>
      <c r="F13487" s="279" t="s">
        <v>881</v>
      </c>
    </row>
    <row r="13488" spans="1:6" x14ac:dyDescent="0.3">
      <c r="A13488" s="264" t="str">
        <f t="shared" si="210"/>
        <v>GallupNM</v>
      </c>
      <c r="B13488" s="269">
        <v>87317</v>
      </c>
      <c r="C13488" s="270" t="s">
        <v>1857</v>
      </c>
      <c r="D13488" s="270" t="s">
        <v>1842</v>
      </c>
      <c r="E13488" s="277" t="s">
        <v>1857</v>
      </c>
      <c r="F13488" s="279" t="s">
        <v>881</v>
      </c>
    </row>
    <row r="13489" spans="1:6" x14ac:dyDescent="0.3">
      <c r="A13489" s="264" t="str">
        <f t="shared" si="210"/>
        <v>HurleyNM</v>
      </c>
      <c r="B13489" s="269">
        <v>88043</v>
      </c>
      <c r="C13489" s="270" t="s">
        <v>7444</v>
      </c>
      <c r="D13489" s="270" t="s">
        <v>1842</v>
      </c>
      <c r="E13489" s="277" t="s">
        <v>1873</v>
      </c>
      <c r="F13489" s="279" t="s">
        <v>881</v>
      </c>
    </row>
    <row r="13490" spans="1:6" x14ac:dyDescent="0.3">
      <c r="A13490" s="264" t="str">
        <f t="shared" si="210"/>
        <v>HanoverNM</v>
      </c>
      <c r="B13490" s="269">
        <v>88049</v>
      </c>
      <c r="C13490" s="270" t="s">
        <v>5340</v>
      </c>
      <c r="D13490" s="270" t="s">
        <v>1842</v>
      </c>
      <c r="E13490" s="277" t="s">
        <v>1873</v>
      </c>
      <c r="F13490" s="279" t="s">
        <v>881</v>
      </c>
    </row>
    <row r="13491" spans="1:6" x14ac:dyDescent="0.3">
      <c r="A13491" s="264" t="str">
        <f t="shared" si="210"/>
        <v>Las CrucesNM</v>
      </c>
      <c r="B13491" s="269">
        <v>88032</v>
      </c>
      <c r="C13491" s="270" t="s">
        <v>1861</v>
      </c>
      <c r="D13491" s="270" t="s">
        <v>1842</v>
      </c>
      <c r="E13491" s="277" t="s">
        <v>1861</v>
      </c>
      <c r="F13491" s="279" t="s">
        <v>881</v>
      </c>
    </row>
    <row r="13492" spans="1:6" x14ac:dyDescent="0.3">
      <c r="A13492" s="264" t="str">
        <f t="shared" si="210"/>
        <v>GallupNM</v>
      </c>
      <c r="B13492" s="269">
        <v>87375</v>
      </c>
      <c r="C13492" s="270" t="s">
        <v>1857</v>
      </c>
      <c r="D13492" s="270" t="s">
        <v>1842</v>
      </c>
      <c r="E13492" s="277" t="s">
        <v>1857</v>
      </c>
      <c r="F13492" s="279" t="s">
        <v>881</v>
      </c>
    </row>
    <row r="13493" spans="1:6" x14ac:dyDescent="0.3">
      <c r="A13493" s="264" t="str">
        <f t="shared" si="210"/>
        <v>ChamaNM</v>
      </c>
      <c r="B13493" s="269">
        <v>87520</v>
      </c>
      <c r="C13493" s="270" t="s">
        <v>8514</v>
      </c>
      <c r="D13493" s="270" t="s">
        <v>1842</v>
      </c>
      <c r="E13493" s="277" t="s">
        <v>1854</v>
      </c>
      <c r="F13493" s="279" t="s">
        <v>881</v>
      </c>
    </row>
    <row r="13494" spans="1:6" x14ac:dyDescent="0.3">
      <c r="A13494" s="264" t="str">
        <f t="shared" si="210"/>
        <v>Red RiverNM</v>
      </c>
      <c r="B13494" s="269">
        <v>87558</v>
      </c>
      <c r="C13494" s="270" t="s">
        <v>8515</v>
      </c>
      <c r="D13494" s="270" t="s">
        <v>1842</v>
      </c>
      <c r="E13494" s="277" t="s">
        <v>1875</v>
      </c>
      <c r="F13494" s="279" t="s">
        <v>881</v>
      </c>
    </row>
    <row r="13495" spans="1:6" x14ac:dyDescent="0.3">
      <c r="A13495" s="264" t="str">
        <f t="shared" si="210"/>
        <v>PenascoNM</v>
      </c>
      <c r="B13495" s="269">
        <v>87553</v>
      </c>
      <c r="C13495" s="270" t="s">
        <v>8516</v>
      </c>
      <c r="D13495" s="270" t="s">
        <v>1842</v>
      </c>
      <c r="E13495" s="277" t="s">
        <v>1875</v>
      </c>
      <c r="F13495" s="279" t="s">
        <v>881</v>
      </c>
    </row>
    <row r="13496" spans="1:6" x14ac:dyDescent="0.3">
      <c r="A13496" s="264" t="str">
        <f t="shared" si="210"/>
        <v>PrewittNM</v>
      </c>
      <c r="B13496" s="269">
        <v>87045</v>
      </c>
      <c r="C13496" s="270" t="s">
        <v>8494</v>
      </c>
      <c r="D13496" s="270" t="s">
        <v>1842</v>
      </c>
      <c r="E13496" s="277" t="s">
        <v>1858</v>
      </c>
      <c r="F13496" s="279" t="s">
        <v>881</v>
      </c>
    </row>
    <row r="13497" spans="1:6" x14ac:dyDescent="0.3">
      <c r="A13497" s="264" t="str">
        <f t="shared" si="210"/>
        <v>LovingtonNM</v>
      </c>
      <c r="B13497" s="269">
        <v>88267</v>
      </c>
      <c r="C13497" s="270" t="s">
        <v>8470</v>
      </c>
      <c r="D13497" s="270" t="s">
        <v>1842</v>
      </c>
      <c r="E13497" s="277" t="s">
        <v>1860</v>
      </c>
      <c r="F13497" s="279" t="s">
        <v>881</v>
      </c>
    </row>
    <row r="13498" spans="1:6" x14ac:dyDescent="0.3">
      <c r="A13498" s="264" t="str">
        <f t="shared" si="210"/>
        <v>LamyNM</v>
      </c>
      <c r="B13498" s="269">
        <v>87540</v>
      </c>
      <c r="C13498" s="270" t="s">
        <v>8517</v>
      </c>
      <c r="D13498" s="270" t="s">
        <v>1842</v>
      </c>
      <c r="E13498" s="277" t="s">
        <v>1871</v>
      </c>
      <c r="F13498" s="279" t="s">
        <v>881</v>
      </c>
    </row>
    <row r="13499" spans="1:6" x14ac:dyDescent="0.3">
      <c r="A13499" s="264" t="str">
        <f t="shared" si="210"/>
        <v>MelroseNM</v>
      </c>
      <c r="B13499" s="269">
        <v>88124</v>
      </c>
      <c r="C13499" s="270" t="s">
        <v>3873</v>
      </c>
      <c r="D13499" s="270" t="s">
        <v>1842</v>
      </c>
      <c r="E13499" s="277" t="s">
        <v>1850</v>
      </c>
      <c r="F13499" s="279" t="s">
        <v>881</v>
      </c>
    </row>
    <row r="13500" spans="1:6" x14ac:dyDescent="0.3">
      <c r="A13500" s="264" t="str">
        <f t="shared" si="210"/>
        <v>Silver CityNM</v>
      </c>
      <c r="B13500" s="269">
        <v>88065</v>
      </c>
      <c r="C13500" s="270" t="s">
        <v>1873</v>
      </c>
      <c r="D13500" s="270" t="s">
        <v>1842</v>
      </c>
      <c r="E13500" s="277" t="s">
        <v>1873</v>
      </c>
      <c r="F13500" s="279" t="s">
        <v>881</v>
      </c>
    </row>
    <row r="13501" spans="1:6" x14ac:dyDescent="0.3">
      <c r="A13501" s="264" t="str">
        <f t="shared" si="210"/>
        <v>CloudcroftNM</v>
      </c>
      <c r="B13501" s="269">
        <v>88339</v>
      </c>
      <c r="C13501" s="270" t="s">
        <v>8518</v>
      </c>
      <c r="D13501" s="270" t="s">
        <v>1842</v>
      </c>
      <c r="E13501" s="277" t="s">
        <v>1844</v>
      </c>
      <c r="F13501" s="279" t="s">
        <v>881</v>
      </c>
    </row>
    <row r="13502" spans="1:6" x14ac:dyDescent="0.3">
      <c r="A13502" s="264" t="str">
        <f t="shared" si="210"/>
        <v>La PlataNM</v>
      </c>
      <c r="B13502" s="269">
        <v>87418</v>
      </c>
      <c r="C13502" s="270" t="s">
        <v>6296</v>
      </c>
      <c r="D13502" s="270" t="s">
        <v>1842</v>
      </c>
      <c r="E13502" s="277" t="s">
        <v>1673</v>
      </c>
      <c r="F13502" s="279" t="s">
        <v>881</v>
      </c>
    </row>
    <row r="13503" spans="1:6" x14ac:dyDescent="0.3">
      <c r="A13503" s="264" t="str">
        <f t="shared" si="210"/>
        <v>AlamogordoNM</v>
      </c>
      <c r="B13503" s="269">
        <v>88325</v>
      </c>
      <c r="C13503" s="270" t="s">
        <v>1844</v>
      </c>
      <c r="D13503" s="270" t="s">
        <v>1842</v>
      </c>
      <c r="E13503" s="277" t="s">
        <v>1844</v>
      </c>
      <c r="F13503" s="279" t="s">
        <v>881</v>
      </c>
    </row>
    <row r="13504" spans="1:6" x14ac:dyDescent="0.3">
      <c r="A13504" s="264" t="str">
        <f t="shared" si="210"/>
        <v>VelardeNM</v>
      </c>
      <c r="B13504" s="269">
        <v>87582</v>
      </c>
      <c r="C13504" s="270" t="s">
        <v>8519</v>
      </c>
      <c r="D13504" s="270" t="s">
        <v>1842</v>
      </c>
      <c r="E13504" s="277" t="s">
        <v>1854</v>
      </c>
      <c r="F13504" s="279" t="s">
        <v>881</v>
      </c>
    </row>
    <row r="13505" spans="1:6" x14ac:dyDescent="0.3">
      <c r="A13505" s="264" t="str">
        <f t="shared" si="210"/>
        <v>HanoverNM</v>
      </c>
      <c r="B13505" s="269">
        <v>88041</v>
      </c>
      <c r="C13505" s="270" t="s">
        <v>5340</v>
      </c>
      <c r="D13505" s="270" t="s">
        <v>1842</v>
      </c>
      <c r="E13505" s="277" t="s">
        <v>1873</v>
      </c>
      <c r="F13505" s="279" t="s">
        <v>881</v>
      </c>
    </row>
    <row r="13506" spans="1:6" x14ac:dyDescent="0.3">
      <c r="A13506" s="264" t="str">
        <f t="shared" si="210"/>
        <v>DixonNM</v>
      </c>
      <c r="B13506" s="269">
        <v>87527</v>
      </c>
      <c r="C13506" s="270" t="s">
        <v>1308</v>
      </c>
      <c r="D13506" s="270" t="s">
        <v>1842</v>
      </c>
      <c r="E13506" s="277" t="s">
        <v>1854</v>
      </c>
      <c r="F13506" s="279" t="s">
        <v>881</v>
      </c>
    </row>
    <row r="13507" spans="1:6" x14ac:dyDescent="0.3">
      <c r="A13507" s="264" t="str">
        <f t="shared" si="210"/>
        <v>RamahNM</v>
      </c>
      <c r="B13507" s="269">
        <v>87357</v>
      </c>
      <c r="C13507" s="270" t="s">
        <v>3385</v>
      </c>
      <c r="D13507" s="270" t="s">
        <v>1842</v>
      </c>
      <c r="E13507" s="277" t="s">
        <v>1858</v>
      </c>
      <c r="F13507" s="279" t="s">
        <v>881</v>
      </c>
    </row>
    <row r="13508" spans="1:6" x14ac:dyDescent="0.3">
      <c r="A13508" s="264" t="str">
        <f t="shared" ref="A13508:A13571" si="211">CONCATENATE(C13508,D13508)</f>
        <v>HernandezNM</v>
      </c>
      <c r="B13508" s="269">
        <v>87537</v>
      </c>
      <c r="C13508" s="270" t="s">
        <v>8520</v>
      </c>
      <c r="D13508" s="270" t="s">
        <v>1842</v>
      </c>
      <c r="E13508" s="277" t="s">
        <v>1854</v>
      </c>
      <c r="F13508" s="279" t="s">
        <v>881</v>
      </c>
    </row>
    <row r="13509" spans="1:6" x14ac:dyDescent="0.3">
      <c r="A13509" s="264" t="str">
        <f t="shared" si="211"/>
        <v>Arroyo HondoNM</v>
      </c>
      <c r="B13509" s="269">
        <v>87513</v>
      </c>
      <c r="C13509" s="270" t="s">
        <v>8521</v>
      </c>
      <c r="D13509" s="270" t="s">
        <v>1842</v>
      </c>
      <c r="E13509" s="277" t="s">
        <v>1875</v>
      </c>
      <c r="F13509" s="279" t="s">
        <v>881</v>
      </c>
    </row>
    <row r="13510" spans="1:6" x14ac:dyDescent="0.3">
      <c r="A13510" s="264" t="str">
        <f t="shared" si="211"/>
        <v>Arenas ValleyNM</v>
      </c>
      <c r="B13510" s="269">
        <v>88022</v>
      </c>
      <c r="C13510" s="270" t="s">
        <v>8522</v>
      </c>
      <c r="D13510" s="270" t="s">
        <v>1842</v>
      </c>
      <c r="E13510" s="277" t="s">
        <v>1873</v>
      </c>
      <c r="F13510" s="279" t="s">
        <v>881</v>
      </c>
    </row>
    <row r="13511" spans="1:6" x14ac:dyDescent="0.3">
      <c r="A13511" s="264" t="str">
        <f t="shared" si="211"/>
        <v>AnthonyNM</v>
      </c>
      <c r="B13511" s="269">
        <v>88027</v>
      </c>
      <c r="C13511" s="270" t="s">
        <v>3895</v>
      </c>
      <c r="D13511" s="270" t="s">
        <v>1842</v>
      </c>
      <c r="E13511" s="277" t="s">
        <v>1861</v>
      </c>
      <c r="F13511" s="279" t="s">
        <v>881</v>
      </c>
    </row>
    <row r="13512" spans="1:6" x14ac:dyDescent="0.3">
      <c r="A13512" s="264" t="str">
        <f t="shared" si="211"/>
        <v>JaralesNM</v>
      </c>
      <c r="B13512" s="269">
        <v>87023</v>
      </c>
      <c r="C13512" s="270" t="s">
        <v>8523</v>
      </c>
      <c r="D13512" s="270" t="s">
        <v>1842</v>
      </c>
      <c r="E13512" s="277" t="s">
        <v>1846</v>
      </c>
      <c r="F13512" s="279" t="s">
        <v>881</v>
      </c>
    </row>
    <row r="13513" spans="1:6" x14ac:dyDescent="0.3">
      <c r="A13513" s="264" t="str">
        <f t="shared" si="211"/>
        <v>ChamisalNM</v>
      </c>
      <c r="B13513" s="269">
        <v>87521</v>
      </c>
      <c r="C13513" s="270" t="s">
        <v>8524</v>
      </c>
      <c r="D13513" s="270" t="s">
        <v>1842</v>
      </c>
      <c r="E13513" s="277" t="s">
        <v>1875</v>
      </c>
      <c r="F13513" s="279" t="s">
        <v>881</v>
      </c>
    </row>
    <row r="13514" spans="1:6" x14ac:dyDescent="0.3">
      <c r="A13514" s="264" t="str">
        <f t="shared" si="211"/>
        <v>El RitoNM</v>
      </c>
      <c r="B13514" s="269">
        <v>87530</v>
      </c>
      <c r="C13514" s="270" t="s">
        <v>8525</v>
      </c>
      <c r="D13514" s="270" t="s">
        <v>1842</v>
      </c>
      <c r="E13514" s="277" t="s">
        <v>1854</v>
      </c>
      <c r="F13514" s="279" t="s">
        <v>881</v>
      </c>
    </row>
    <row r="13515" spans="1:6" x14ac:dyDescent="0.3">
      <c r="A13515" s="264" t="str">
        <f t="shared" si="211"/>
        <v>San YsidroNM</v>
      </c>
      <c r="B13515" s="269">
        <v>87053</v>
      </c>
      <c r="C13515" s="270" t="s">
        <v>8526</v>
      </c>
      <c r="D13515" s="270" t="s">
        <v>1842</v>
      </c>
      <c r="E13515" s="277" t="s">
        <v>1846</v>
      </c>
      <c r="F13515" s="279" t="s">
        <v>881</v>
      </c>
    </row>
    <row r="13516" spans="1:6" x14ac:dyDescent="0.3">
      <c r="A13516" s="264" t="str">
        <f t="shared" si="211"/>
        <v>MedanalesNM</v>
      </c>
      <c r="B13516" s="269">
        <v>87549</v>
      </c>
      <c r="C13516" s="270" t="s">
        <v>8527</v>
      </c>
      <c r="D13516" s="270" t="s">
        <v>1842</v>
      </c>
      <c r="E13516" s="277" t="s">
        <v>1854</v>
      </c>
      <c r="F13516" s="279" t="s">
        <v>881</v>
      </c>
    </row>
    <row r="13517" spans="1:6" x14ac:dyDescent="0.3">
      <c r="A13517" s="264" t="str">
        <f t="shared" si="211"/>
        <v>StanleyNM</v>
      </c>
      <c r="B13517" s="269">
        <v>87056</v>
      </c>
      <c r="C13517" s="270" t="s">
        <v>7658</v>
      </c>
      <c r="D13517" s="270" t="s">
        <v>1842</v>
      </c>
      <c r="E13517" s="277" t="s">
        <v>1871</v>
      </c>
      <c r="F13517" s="279" t="s">
        <v>881</v>
      </c>
    </row>
    <row r="13518" spans="1:6" x14ac:dyDescent="0.3">
      <c r="A13518" s="264" t="str">
        <f t="shared" si="211"/>
        <v>Pena BlancaNM</v>
      </c>
      <c r="B13518" s="269">
        <v>87041</v>
      </c>
      <c r="C13518" s="270" t="s">
        <v>8528</v>
      </c>
      <c r="D13518" s="270" t="s">
        <v>1842</v>
      </c>
      <c r="E13518" s="277" t="s">
        <v>1846</v>
      </c>
      <c r="F13518" s="279" t="s">
        <v>881</v>
      </c>
    </row>
    <row r="13519" spans="1:6" x14ac:dyDescent="0.3">
      <c r="A13519" s="264" t="str">
        <f t="shared" si="211"/>
        <v>Lake ArthurNM</v>
      </c>
      <c r="B13519" s="269">
        <v>88253</v>
      </c>
      <c r="C13519" s="270" t="s">
        <v>5926</v>
      </c>
      <c r="D13519" s="270" t="s">
        <v>1842</v>
      </c>
      <c r="E13519" s="277" t="s">
        <v>1868</v>
      </c>
      <c r="F13519" s="279" t="s">
        <v>881</v>
      </c>
    </row>
    <row r="13520" spans="1:6" x14ac:dyDescent="0.3">
      <c r="A13520" s="264" t="str">
        <f t="shared" si="211"/>
        <v>GarfieldNM</v>
      </c>
      <c r="B13520" s="269">
        <v>87941</v>
      </c>
      <c r="C13520" s="270" t="s">
        <v>1810</v>
      </c>
      <c r="D13520" s="270" t="s">
        <v>1842</v>
      </c>
      <c r="E13520" s="277" t="s">
        <v>1861</v>
      </c>
      <c r="F13520" s="279" t="s">
        <v>881</v>
      </c>
    </row>
    <row r="13521" spans="1:6" x14ac:dyDescent="0.3">
      <c r="A13521" s="264" t="str">
        <f t="shared" si="211"/>
        <v>BlancoNM</v>
      </c>
      <c r="B13521" s="269">
        <v>87412</v>
      </c>
      <c r="C13521" s="270" t="s">
        <v>8529</v>
      </c>
      <c r="D13521" s="270" t="s">
        <v>1842</v>
      </c>
      <c r="E13521" s="277" t="s">
        <v>1673</v>
      </c>
      <c r="F13521" s="279" t="s">
        <v>881</v>
      </c>
    </row>
    <row r="13522" spans="1:6" x14ac:dyDescent="0.3">
      <c r="A13522" s="264" t="str">
        <f t="shared" si="211"/>
        <v>SapelloNM</v>
      </c>
      <c r="B13522" s="269">
        <v>87745</v>
      </c>
      <c r="C13522" s="270" t="s">
        <v>8530</v>
      </c>
      <c r="D13522" s="270" t="s">
        <v>1842</v>
      </c>
      <c r="E13522" s="277" t="s">
        <v>1863</v>
      </c>
      <c r="F13522" s="279" t="s">
        <v>881</v>
      </c>
    </row>
    <row r="13523" spans="1:6" x14ac:dyDescent="0.3">
      <c r="A13523" s="264" t="str">
        <f t="shared" si="211"/>
        <v>MedanalesNM</v>
      </c>
      <c r="B13523" s="269">
        <v>87548</v>
      </c>
      <c r="C13523" s="270" t="s">
        <v>8527</v>
      </c>
      <c r="D13523" s="270" t="s">
        <v>1842</v>
      </c>
      <c r="E13523" s="277" t="s">
        <v>1854</v>
      </c>
      <c r="F13523" s="279" t="s">
        <v>881</v>
      </c>
    </row>
    <row r="13524" spans="1:6" x14ac:dyDescent="0.3">
      <c r="A13524" s="264" t="str">
        <f t="shared" si="211"/>
        <v>NogalNM</v>
      </c>
      <c r="B13524" s="269">
        <v>88341</v>
      </c>
      <c r="C13524" s="270" t="s">
        <v>8531</v>
      </c>
      <c r="D13524" s="270" t="s">
        <v>1842</v>
      </c>
      <c r="E13524" s="277" t="s">
        <v>1870</v>
      </c>
      <c r="F13524" s="279" t="s">
        <v>881</v>
      </c>
    </row>
    <row r="13525" spans="1:6" x14ac:dyDescent="0.3">
      <c r="A13525" s="264" t="str">
        <f t="shared" si="211"/>
        <v>Tierra AmarillaNM</v>
      </c>
      <c r="B13525" s="269">
        <v>87575</v>
      </c>
      <c r="C13525" s="270" t="s">
        <v>8532</v>
      </c>
      <c r="D13525" s="270" t="s">
        <v>1842</v>
      </c>
      <c r="E13525" s="277" t="s">
        <v>1854</v>
      </c>
      <c r="F13525" s="279" t="s">
        <v>881</v>
      </c>
    </row>
    <row r="13526" spans="1:6" x14ac:dyDescent="0.3">
      <c r="A13526" s="264" t="str">
        <f t="shared" si="211"/>
        <v>OrganNM</v>
      </c>
      <c r="B13526" s="269">
        <v>88052</v>
      </c>
      <c r="C13526" s="270" t="s">
        <v>8533</v>
      </c>
      <c r="D13526" s="270" t="s">
        <v>1842</v>
      </c>
      <c r="E13526" s="277" t="s">
        <v>1861</v>
      </c>
      <c r="F13526" s="279" t="s">
        <v>881</v>
      </c>
    </row>
    <row r="13527" spans="1:6" x14ac:dyDescent="0.3">
      <c r="A13527" s="264" t="str">
        <f t="shared" si="211"/>
        <v>VaditoNM</v>
      </c>
      <c r="B13527" s="269">
        <v>87579</v>
      </c>
      <c r="C13527" s="270" t="s">
        <v>8534</v>
      </c>
      <c r="D13527" s="270" t="s">
        <v>1842</v>
      </c>
      <c r="E13527" s="277" t="s">
        <v>1875</v>
      </c>
      <c r="F13527" s="279" t="s">
        <v>881</v>
      </c>
    </row>
    <row r="13528" spans="1:6" x14ac:dyDescent="0.3">
      <c r="A13528" s="264" t="str">
        <f t="shared" si="211"/>
        <v>RociadaNM</v>
      </c>
      <c r="B13528" s="269">
        <v>87742</v>
      </c>
      <c r="C13528" s="270" t="s">
        <v>8535</v>
      </c>
      <c r="D13528" s="270" t="s">
        <v>1842</v>
      </c>
      <c r="E13528" s="277" t="s">
        <v>1863</v>
      </c>
      <c r="F13528" s="279" t="s">
        <v>881</v>
      </c>
    </row>
    <row r="13529" spans="1:6" x14ac:dyDescent="0.3">
      <c r="A13529" s="264" t="str">
        <f t="shared" si="211"/>
        <v>GrantsNM</v>
      </c>
      <c r="B13529" s="269">
        <v>87051</v>
      </c>
      <c r="C13529" s="270" t="s">
        <v>1858</v>
      </c>
      <c r="D13529" s="270" t="s">
        <v>1842</v>
      </c>
      <c r="E13529" s="277" t="s">
        <v>1858</v>
      </c>
      <c r="F13529" s="279" t="s">
        <v>881</v>
      </c>
    </row>
    <row r="13530" spans="1:6" x14ac:dyDescent="0.3">
      <c r="A13530" s="264" t="str">
        <f t="shared" si="211"/>
        <v>VadoNM</v>
      </c>
      <c r="B13530" s="269">
        <v>88072</v>
      </c>
      <c r="C13530" s="270" t="s">
        <v>8536</v>
      </c>
      <c r="D13530" s="270" t="s">
        <v>1842</v>
      </c>
      <c r="E13530" s="277" t="s">
        <v>1861</v>
      </c>
      <c r="F13530" s="279" t="s">
        <v>881</v>
      </c>
    </row>
    <row r="13531" spans="1:6" x14ac:dyDescent="0.3">
      <c r="A13531" s="264" t="str">
        <f t="shared" si="211"/>
        <v>GlorietaNM</v>
      </c>
      <c r="B13531" s="269">
        <v>87562</v>
      </c>
      <c r="C13531" s="270" t="s">
        <v>8492</v>
      </c>
      <c r="D13531" s="270" t="s">
        <v>1842</v>
      </c>
      <c r="E13531" s="277" t="s">
        <v>1863</v>
      </c>
      <c r="F13531" s="279" t="s">
        <v>881</v>
      </c>
    </row>
    <row r="13532" spans="1:6" x14ac:dyDescent="0.3">
      <c r="A13532" s="264" t="str">
        <f t="shared" si="211"/>
        <v>BluewaterNM</v>
      </c>
      <c r="B13532" s="269">
        <v>87005</v>
      </c>
      <c r="C13532" s="270" t="s">
        <v>8537</v>
      </c>
      <c r="D13532" s="270" t="s">
        <v>1842</v>
      </c>
      <c r="E13532" s="277" t="s">
        <v>1858</v>
      </c>
      <c r="F13532" s="279" t="s">
        <v>881</v>
      </c>
    </row>
    <row r="13533" spans="1:6" x14ac:dyDescent="0.3">
      <c r="A13533" s="264" t="str">
        <f t="shared" si="211"/>
        <v>TimberonNM</v>
      </c>
      <c r="B13533" s="269">
        <v>88350</v>
      </c>
      <c r="C13533" s="270" t="s">
        <v>8488</v>
      </c>
      <c r="D13533" s="270" t="s">
        <v>1842</v>
      </c>
      <c r="E13533" s="277" t="s">
        <v>1844</v>
      </c>
      <c r="F13533" s="279" t="s">
        <v>881</v>
      </c>
    </row>
    <row r="13534" spans="1:6" x14ac:dyDescent="0.3">
      <c r="A13534" s="264" t="str">
        <f t="shared" si="211"/>
        <v>Los OjosNM</v>
      </c>
      <c r="B13534" s="269">
        <v>87551</v>
      </c>
      <c r="C13534" s="270" t="s">
        <v>8538</v>
      </c>
      <c r="D13534" s="270" t="s">
        <v>1842</v>
      </c>
      <c r="E13534" s="277" t="s">
        <v>1854</v>
      </c>
      <c r="F13534" s="279" t="s">
        <v>881</v>
      </c>
    </row>
    <row r="13535" spans="1:6" x14ac:dyDescent="0.3">
      <c r="A13535" s="264" t="str">
        <f t="shared" si="211"/>
        <v>Cochiti LakeNM</v>
      </c>
      <c r="B13535" s="269">
        <v>87083</v>
      </c>
      <c r="C13535" s="270" t="s">
        <v>8539</v>
      </c>
      <c r="D13535" s="270" t="s">
        <v>1842</v>
      </c>
      <c r="E13535" s="277" t="s">
        <v>1846</v>
      </c>
      <c r="F13535" s="279" t="s">
        <v>881</v>
      </c>
    </row>
    <row r="13536" spans="1:6" x14ac:dyDescent="0.3">
      <c r="A13536" s="264" t="str">
        <f t="shared" si="211"/>
        <v>Silver CityNM</v>
      </c>
      <c r="B13536" s="269">
        <v>88038</v>
      </c>
      <c r="C13536" s="270" t="s">
        <v>1873</v>
      </c>
      <c r="D13536" s="270" t="s">
        <v>1842</v>
      </c>
      <c r="E13536" s="277" t="s">
        <v>1873</v>
      </c>
      <c r="F13536" s="279" t="s">
        <v>881</v>
      </c>
    </row>
    <row r="13537" spans="1:6" x14ac:dyDescent="0.3">
      <c r="A13537" s="264" t="str">
        <f t="shared" si="211"/>
        <v>BuckhornNM</v>
      </c>
      <c r="B13537" s="269">
        <v>88028</v>
      </c>
      <c r="C13537" s="270" t="s">
        <v>8540</v>
      </c>
      <c r="D13537" s="270" t="s">
        <v>1842</v>
      </c>
      <c r="E13537" s="277" t="s">
        <v>1873</v>
      </c>
      <c r="F13537" s="279" t="s">
        <v>881</v>
      </c>
    </row>
    <row r="13538" spans="1:6" x14ac:dyDescent="0.3">
      <c r="A13538" s="264" t="str">
        <f t="shared" si="211"/>
        <v>La MesaNM</v>
      </c>
      <c r="B13538" s="269">
        <v>88058</v>
      </c>
      <c r="C13538" s="270" t="s">
        <v>2571</v>
      </c>
      <c r="D13538" s="270" t="s">
        <v>1842</v>
      </c>
      <c r="E13538" s="277" t="s">
        <v>1861</v>
      </c>
      <c r="F13538" s="279" t="s">
        <v>881</v>
      </c>
    </row>
    <row r="13539" spans="1:6" x14ac:dyDescent="0.3">
      <c r="A13539" s="264" t="str">
        <f t="shared" si="211"/>
        <v>AnthonyNM</v>
      </c>
      <c r="B13539" s="269">
        <v>88024</v>
      </c>
      <c r="C13539" s="270" t="s">
        <v>3895</v>
      </c>
      <c r="D13539" s="270" t="s">
        <v>1842</v>
      </c>
      <c r="E13539" s="277" t="s">
        <v>1861</v>
      </c>
      <c r="F13539" s="279" t="s">
        <v>881</v>
      </c>
    </row>
    <row r="13540" spans="1:6" x14ac:dyDescent="0.3">
      <c r="A13540" s="264" t="str">
        <f t="shared" si="211"/>
        <v>Las CrucesNM</v>
      </c>
      <c r="B13540" s="269">
        <v>88054</v>
      </c>
      <c r="C13540" s="270" t="s">
        <v>1861</v>
      </c>
      <c r="D13540" s="270" t="s">
        <v>1842</v>
      </c>
      <c r="E13540" s="277" t="s">
        <v>1861</v>
      </c>
      <c r="F13540" s="279" t="s">
        <v>881</v>
      </c>
    </row>
    <row r="13541" spans="1:6" x14ac:dyDescent="0.3">
      <c r="A13541" s="264" t="str">
        <f t="shared" si="211"/>
        <v>PenascoNM</v>
      </c>
      <c r="B13541" s="269">
        <v>87577</v>
      </c>
      <c r="C13541" s="270" t="s">
        <v>8516</v>
      </c>
      <c r="D13541" s="270" t="s">
        <v>1842</v>
      </c>
      <c r="E13541" s="277" t="s">
        <v>1875</v>
      </c>
      <c r="F13541" s="279" t="s">
        <v>881</v>
      </c>
    </row>
    <row r="13542" spans="1:6" x14ac:dyDescent="0.3">
      <c r="A13542" s="264" t="str">
        <f t="shared" si="211"/>
        <v>TruchasNM</v>
      </c>
      <c r="B13542" s="269">
        <v>87578</v>
      </c>
      <c r="C13542" s="270" t="s">
        <v>8541</v>
      </c>
      <c r="D13542" s="270" t="s">
        <v>1842</v>
      </c>
      <c r="E13542" s="277" t="s">
        <v>1854</v>
      </c>
      <c r="F13542" s="279" t="s">
        <v>881</v>
      </c>
    </row>
    <row r="13543" spans="1:6" x14ac:dyDescent="0.3">
      <c r="A13543" s="264" t="str">
        <f t="shared" si="211"/>
        <v>Navajo DamNM</v>
      </c>
      <c r="B13543" s="269">
        <v>87419</v>
      </c>
      <c r="C13543" s="270" t="s">
        <v>8542</v>
      </c>
      <c r="D13543" s="270" t="s">
        <v>1842</v>
      </c>
      <c r="E13543" s="277" t="s">
        <v>1673</v>
      </c>
      <c r="F13543" s="279" t="s">
        <v>881</v>
      </c>
    </row>
    <row r="13544" spans="1:6" x14ac:dyDescent="0.3">
      <c r="A13544" s="264" t="str">
        <f t="shared" si="211"/>
        <v>CoronaNM</v>
      </c>
      <c r="B13544" s="269">
        <v>88318</v>
      </c>
      <c r="C13544" s="270" t="s">
        <v>2522</v>
      </c>
      <c r="D13544" s="270" t="s">
        <v>1842</v>
      </c>
      <c r="E13544" s="277" t="s">
        <v>1870</v>
      </c>
      <c r="F13544" s="279" t="s">
        <v>881</v>
      </c>
    </row>
    <row r="13545" spans="1:6" x14ac:dyDescent="0.3">
      <c r="A13545" s="264" t="str">
        <f t="shared" si="211"/>
        <v>ChimayoNM</v>
      </c>
      <c r="B13545" s="269">
        <v>87523</v>
      </c>
      <c r="C13545" s="270" t="s">
        <v>8502</v>
      </c>
      <c r="D13545" s="270" t="s">
        <v>1842</v>
      </c>
      <c r="E13545" s="277" t="s">
        <v>1854</v>
      </c>
      <c r="F13545" s="279" t="s">
        <v>881</v>
      </c>
    </row>
    <row r="13546" spans="1:6" x14ac:dyDescent="0.3">
      <c r="A13546" s="264" t="str">
        <f t="shared" si="211"/>
        <v>DixonNM</v>
      </c>
      <c r="B13546" s="269">
        <v>87531</v>
      </c>
      <c r="C13546" s="270" t="s">
        <v>1308</v>
      </c>
      <c r="D13546" s="270" t="s">
        <v>1842</v>
      </c>
      <c r="E13546" s="277" t="s">
        <v>1854</v>
      </c>
      <c r="F13546" s="279" t="s">
        <v>881</v>
      </c>
    </row>
    <row r="13547" spans="1:6" x14ac:dyDescent="0.3">
      <c r="A13547" s="264" t="str">
        <f t="shared" si="211"/>
        <v>La JaraNM</v>
      </c>
      <c r="B13547" s="269">
        <v>87027</v>
      </c>
      <c r="C13547" s="270" t="s">
        <v>8543</v>
      </c>
      <c r="D13547" s="270" t="s">
        <v>1842</v>
      </c>
      <c r="E13547" s="277" t="s">
        <v>1846</v>
      </c>
      <c r="F13547" s="279" t="s">
        <v>881</v>
      </c>
    </row>
    <row r="13548" spans="1:6" x14ac:dyDescent="0.3">
      <c r="A13548" s="264" t="str">
        <f t="shared" si="211"/>
        <v>GallinaNM</v>
      </c>
      <c r="B13548" s="269">
        <v>87017</v>
      </c>
      <c r="C13548" s="270" t="s">
        <v>8544</v>
      </c>
      <c r="D13548" s="270" t="s">
        <v>1842</v>
      </c>
      <c r="E13548" s="277" t="s">
        <v>1854</v>
      </c>
      <c r="F13548" s="279" t="s">
        <v>881</v>
      </c>
    </row>
    <row r="13549" spans="1:6" x14ac:dyDescent="0.3">
      <c r="A13549" s="264" t="str">
        <f t="shared" si="211"/>
        <v>RinconNM</v>
      </c>
      <c r="B13549" s="269">
        <v>87940</v>
      </c>
      <c r="C13549" s="270" t="s">
        <v>4011</v>
      </c>
      <c r="D13549" s="270" t="s">
        <v>1842</v>
      </c>
      <c r="E13549" s="277" t="s">
        <v>1861</v>
      </c>
      <c r="F13549" s="279" t="s">
        <v>881</v>
      </c>
    </row>
    <row r="13550" spans="1:6" x14ac:dyDescent="0.3">
      <c r="A13550" s="264" t="str">
        <f t="shared" si="211"/>
        <v>Fence LakeNM</v>
      </c>
      <c r="B13550" s="269">
        <v>87315</v>
      </c>
      <c r="C13550" s="270" t="s">
        <v>8545</v>
      </c>
      <c r="D13550" s="270" t="s">
        <v>1842</v>
      </c>
      <c r="E13550" s="277" t="s">
        <v>1858</v>
      </c>
      <c r="F13550" s="279" t="s">
        <v>881</v>
      </c>
    </row>
    <row r="13551" spans="1:6" x14ac:dyDescent="0.3">
      <c r="A13551" s="264" t="str">
        <f t="shared" si="211"/>
        <v>PonderosaNM</v>
      </c>
      <c r="B13551" s="269">
        <v>87044</v>
      </c>
      <c r="C13551" s="270" t="s">
        <v>8546</v>
      </c>
      <c r="D13551" s="270" t="s">
        <v>1842</v>
      </c>
      <c r="E13551" s="277" t="s">
        <v>1846</v>
      </c>
      <c r="F13551" s="279" t="s">
        <v>881</v>
      </c>
    </row>
    <row r="13552" spans="1:6" x14ac:dyDescent="0.3">
      <c r="A13552" s="264" t="str">
        <f t="shared" si="211"/>
        <v>CarsonNM</v>
      </c>
      <c r="B13552" s="269">
        <v>87517</v>
      </c>
      <c r="C13552" s="270" t="s">
        <v>2606</v>
      </c>
      <c r="D13552" s="270" t="s">
        <v>1842</v>
      </c>
      <c r="E13552" s="277" t="s">
        <v>1875</v>
      </c>
      <c r="F13552" s="279" t="s">
        <v>881</v>
      </c>
    </row>
    <row r="13553" spans="1:6" x14ac:dyDescent="0.3">
      <c r="A13553" s="264" t="str">
        <f t="shared" si="211"/>
        <v>El PradoNM</v>
      </c>
      <c r="B13553" s="269">
        <v>87564</v>
      </c>
      <c r="C13553" s="270" t="s">
        <v>8485</v>
      </c>
      <c r="D13553" s="270" t="s">
        <v>1842</v>
      </c>
      <c r="E13553" s="277" t="s">
        <v>1875</v>
      </c>
      <c r="F13553" s="279" t="s">
        <v>881</v>
      </c>
    </row>
    <row r="13554" spans="1:6" x14ac:dyDescent="0.3">
      <c r="A13554" s="264" t="str">
        <f t="shared" si="211"/>
        <v>LindrithNM</v>
      </c>
      <c r="B13554" s="269">
        <v>87029</v>
      </c>
      <c r="C13554" s="270" t="s">
        <v>8547</v>
      </c>
      <c r="D13554" s="270" t="s">
        <v>1842</v>
      </c>
      <c r="E13554" s="277" t="s">
        <v>1854</v>
      </c>
      <c r="F13554" s="279" t="s">
        <v>881</v>
      </c>
    </row>
    <row r="13555" spans="1:6" x14ac:dyDescent="0.3">
      <c r="A13555" s="264" t="str">
        <f t="shared" si="211"/>
        <v>CoyoteNM</v>
      </c>
      <c r="B13555" s="269">
        <v>87012</v>
      </c>
      <c r="C13555" s="270" t="s">
        <v>8548</v>
      </c>
      <c r="D13555" s="270" t="s">
        <v>1842</v>
      </c>
      <c r="E13555" s="277" t="s">
        <v>1854</v>
      </c>
      <c r="F13555" s="279" t="s">
        <v>881</v>
      </c>
    </row>
    <row r="13556" spans="1:6" x14ac:dyDescent="0.3">
      <c r="A13556" s="264" t="str">
        <f t="shared" si="211"/>
        <v>Arroyo SecoNM</v>
      </c>
      <c r="B13556" s="269">
        <v>87525</v>
      </c>
      <c r="C13556" s="270" t="s">
        <v>8506</v>
      </c>
      <c r="D13556" s="270" t="s">
        <v>1842</v>
      </c>
      <c r="E13556" s="277" t="s">
        <v>1875</v>
      </c>
      <c r="F13556" s="279" t="s">
        <v>881</v>
      </c>
    </row>
    <row r="13557" spans="1:6" x14ac:dyDescent="0.3">
      <c r="A13557" s="264" t="str">
        <f t="shared" si="211"/>
        <v>CanjilonNM</v>
      </c>
      <c r="B13557" s="269">
        <v>87515</v>
      </c>
      <c r="C13557" s="270" t="s">
        <v>8549</v>
      </c>
      <c r="D13557" s="270" t="s">
        <v>1842</v>
      </c>
      <c r="E13557" s="277" t="s">
        <v>1854</v>
      </c>
      <c r="F13557" s="279" t="s">
        <v>881</v>
      </c>
    </row>
    <row r="13558" spans="1:6" x14ac:dyDescent="0.3">
      <c r="A13558" s="264" t="str">
        <f t="shared" si="211"/>
        <v>BentNM</v>
      </c>
      <c r="B13558" s="269">
        <v>88314</v>
      </c>
      <c r="C13558" s="270" t="s">
        <v>8550</v>
      </c>
      <c r="D13558" s="270" t="s">
        <v>1842</v>
      </c>
      <c r="E13558" s="277" t="s">
        <v>1844</v>
      </c>
      <c r="F13558" s="279" t="s">
        <v>881</v>
      </c>
    </row>
    <row r="13559" spans="1:6" x14ac:dyDescent="0.3">
      <c r="A13559" s="264" t="str">
        <f t="shared" si="211"/>
        <v>GarfieldNM</v>
      </c>
      <c r="B13559" s="269">
        <v>87936</v>
      </c>
      <c r="C13559" s="270" t="s">
        <v>1810</v>
      </c>
      <c r="D13559" s="270" t="s">
        <v>1842</v>
      </c>
      <c r="E13559" s="277" t="s">
        <v>1861</v>
      </c>
      <c r="F13559" s="279" t="s">
        <v>881</v>
      </c>
    </row>
    <row r="13560" spans="1:6" x14ac:dyDescent="0.3">
      <c r="A13560" s="264" t="str">
        <f t="shared" si="211"/>
        <v>La MaderaNM</v>
      </c>
      <c r="B13560" s="269">
        <v>87539</v>
      </c>
      <c r="C13560" s="270" t="s">
        <v>8551</v>
      </c>
      <c r="D13560" s="270" t="s">
        <v>1842</v>
      </c>
      <c r="E13560" s="277" t="s">
        <v>1854</v>
      </c>
      <c r="F13560" s="279" t="s">
        <v>881</v>
      </c>
    </row>
    <row r="13561" spans="1:6" x14ac:dyDescent="0.3">
      <c r="A13561" s="264" t="str">
        <f t="shared" si="211"/>
        <v>YoungsvilleNM</v>
      </c>
      <c r="B13561" s="269">
        <v>87064</v>
      </c>
      <c r="C13561" s="270" t="s">
        <v>5848</v>
      </c>
      <c r="D13561" s="270" t="s">
        <v>1842</v>
      </c>
      <c r="E13561" s="277" t="s">
        <v>1854</v>
      </c>
      <c r="F13561" s="279" t="s">
        <v>881</v>
      </c>
    </row>
    <row r="13562" spans="1:6" x14ac:dyDescent="0.3">
      <c r="A13562" s="264" t="str">
        <f t="shared" si="211"/>
        <v>WeedNM</v>
      </c>
      <c r="B13562" s="269">
        <v>88354</v>
      </c>
      <c r="C13562" s="270" t="s">
        <v>8552</v>
      </c>
      <c r="D13562" s="270" t="s">
        <v>1842</v>
      </c>
      <c r="E13562" s="277" t="s">
        <v>1844</v>
      </c>
      <c r="F13562" s="279" t="s">
        <v>881</v>
      </c>
    </row>
    <row r="13563" spans="1:6" x14ac:dyDescent="0.3">
      <c r="A13563" s="264" t="str">
        <f t="shared" si="211"/>
        <v>BuckhornNM</v>
      </c>
      <c r="B13563" s="269">
        <v>88025</v>
      </c>
      <c r="C13563" s="270" t="s">
        <v>8540</v>
      </c>
      <c r="D13563" s="270" t="s">
        <v>1842</v>
      </c>
      <c r="E13563" s="277" t="s">
        <v>1873</v>
      </c>
      <c r="F13563" s="279" t="s">
        <v>881</v>
      </c>
    </row>
    <row r="13564" spans="1:6" x14ac:dyDescent="0.3">
      <c r="A13564" s="264" t="str">
        <f t="shared" si="211"/>
        <v>GradyNM</v>
      </c>
      <c r="B13564" s="269">
        <v>88120</v>
      </c>
      <c r="C13564" s="270" t="s">
        <v>1491</v>
      </c>
      <c r="D13564" s="270" t="s">
        <v>1842</v>
      </c>
      <c r="E13564" s="277" t="s">
        <v>1850</v>
      </c>
      <c r="F13564" s="279" t="s">
        <v>881</v>
      </c>
    </row>
    <row r="13565" spans="1:6" x14ac:dyDescent="0.3">
      <c r="A13565" s="264" t="str">
        <f t="shared" si="211"/>
        <v>HopeNM</v>
      </c>
      <c r="B13565" s="269">
        <v>88250</v>
      </c>
      <c r="C13565" s="270" t="s">
        <v>970</v>
      </c>
      <c r="D13565" s="270" t="s">
        <v>1842</v>
      </c>
      <c r="E13565" s="277" t="s">
        <v>1848</v>
      </c>
      <c r="F13565" s="279" t="s">
        <v>881</v>
      </c>
    </row>
    <row r="13566" spans="1:6" x14ac:dyDescent="0.3">
      <c r="A13566" s="264" t="str">
        <f t="shared" si="211"/>
        <v>TinnieNM</v>
      </c>
      <c r="B13566" s="269">
        <v>88351</v>
      </c>
      <c r="C13566" s="270" t="s">
        <v>8553</v>
      </c>
      <c r="D13566" s="270" t="s">
        <v>1842</v>
      </c>
      <c r="E13566" s="277" t="s">
        <v>1870</v>
      </c>
      <c r="F13566" s="279" t="s">
        <v>881</v>
      </c>
    </row>
    <row r="13567" spans="1:6" x14ac:dyDescent="0.3">
      <c r="A13567" s="264" t="str">
        <f t="shared" si="211"/>
        <v>CapitanNM</v>
      </c>
      <c r="B13567" s="269">
        <v>88338</v>
      </c>
      <c r="C13567" s="270" t="s">
        <v>8554</v>
      </c>
      <c r="D13567" s="270" t="s">
        <v>1842</v>
      </c>
      <c r="E13567" s="277" t="s">
        <v>1870</v>
      </c>
      <c r="F13567" s="279" t="s">
        <v>881</v>
      </c>
    </row>
    <row r="13568" spans="1:6" x14ac:dyDescent="0.3">
      <c r="A13568" s="264" t="str">
        <f t="shared" si="211"/>
        <v>La JaraNM</v>
      </c>
      <c r="B13568" s="269">
        <v>87046</v>
      </c>
      <c r="C13568" s="270" t="s">
        <v>8543</v>
      </c>
      <c r="D13568" s="270" t="s">
        <v>1842</v>
      </c>
      <c r="E13568" s="277" t="s">
        <v>1846</v>
      </c>
      <c r="F13568" s="279" t="s">
        <v>881</v>
      </c>
    </row>
    <row r="13569" spans="1:6" x14ac:dyDescent="0.3">
      <c r="A13569" s="264" t="str">
        <f t="shared" si="211"/>
        <v>GarfieldNM</v>
      </c>
      <c r="B13569" s="269">
        <v>87933</v>
      </c>
      <c r="C13569" s="270" t="s">
        <v>1810</v>
      </c>
      <c r="D13569" s="270" t="s">
        <v>1842</v>
      </c>
      <c r="E13569" s="277" t="s">
        <v>1861</v>
      </c>
      <c r="F13569" s="279" t="s">
        <v>881</v>
      </c>
    </row>
    <row r="13570" spans="1:6" x14ac:dyDescent="0.3">
      <c r="A13570" s="264" t="str">
        <f t="shared" si="211"/>
        <v>Silver CityNM</v>
      </c>
      <c r="B13570" s="269">
        <v>88053</v>
      </c>
      <c r="C13570" s="270" t="s">
        <v>1873</v>
      </c>
      <c r="D13570" s="270" t="s">
        <v>1842</v>
      </c>
      <c r="E13570" s="277" t="s">
        <v>1873</v>
      </c>
      <c r="F13570" s="279" t="s">
        <v>881</v>
      </c>
    </row>
    <row r="13571" spans="1:6" x14ac:dyDescent="0.3">
      <c r="A13571" s="264" t="str">
        <f t="shared" si="211"/>
        <v>La MaderaNM</v>
      </c>
      <c r="B13571" s="269">
        <v>87581</v>
      </c>
      <c r="C13571" s="270" t="s">
        <v>8551</v>
      </c>
      <c r="D13571" s="270" t="s">
        <v>1842</v>
      </c>
      <c r="E13571" s="277" t="s">
        <v>1854</v>
      </c>
      <c r="F13571" s="279" t="s">
        <v>881</v>
      </c>
    </row>
    <row r="13572" spans="1:6" x14ac:dyDescent="0.3">
      <c r="A13572" s="264" t="str">
        <f t="shared" ref="A13572:A13635" si="212">CONCATENATE(C13572,D13572)</f>
        <v>SacramentoNM</v>
      </c>
      <c r="B13572" s="269">
        <v>88347</v>
      </c>
      <c r="C13572" s="270" t="s">
        <v>911</v>
      </c>
      <c r="D13572" s="270" t="s">
        <v>1842</v>
      </c>
      <c r="E13572" s="277" t="s">
        <v>1844</v>
      </c>
      <c r="F13572" s="279" t="s">
        <v>881</v>
      </c>
    </row>
    <row r="13573" spans="1:6" x14ac:dyDescent="0.3">
      <c r="A13573" s="264" t="str">
        <f t="shared" si="212"/>
        <v>ChamaNM</v>
      </c>
      <c r="B13573" s="269">
        <v>87516</v>
      </c>
      <c r="C13573" s="270" t="s">
        <v>8514</v>
      </c>
      <c r="D13573" s="270" t="s">
        <v>1842</v>
      </c>
      <c r="E13573" s="277" t="s">
        <v>1854</v>
      </c>
      <c r="F13573" s="279" t="s">
        <v>881</v>
      </c>
    </row>
    <row r="13574" spans="1:6" x14ac:dyDescent="0.3">
      <c r="A13574" s="264" t="str">
        <f t="shared" si="212"/>
        <v>CebollaNM</v>
      </c>
      <c r="B13574" s="269">
        <v>87518</v>
      </c>
      <c r="C13574" s="270" t="s">
        <v>8555</v>
      </c>
      <c r="D13574" s="270" t="s">
        <v>1842</v>
      </c>
      <c r="E13574" s="277" t="s">
        <v>1854</v>
      </c>
      <c r="F13574" s="279" t="s">
        <v>881</v>
      </c>
    </row>
    <row r="13575" spans="1:6" x14ac:dyDescent="0.3">
      <c r="A13575" s="264" t="str">
        <f t="shared" si="212"/>
        <v>PinonNM</v>
      </c>
      <c r="B13575" s="269">
        <v>88344</v>
      </c>
      <c r="C13575" s="270" t="s">
        <v>8556</v>
      </c>
      <c r="D13575" s="270" t="s">
        <v>1842</v>
      </c>
      <c r="E13575" s="277" t="s">
        <v>1844</v>
      </c>
      <c r="F13575" s="279" t="s">
        <v>881</v>
      </c>
    </row>
    <row r="13576" spans="1:6" x14ac:dyDescent="0.3">
      <c r="A13576" s="264" t="str">
        <f t="shared" si="212"/>
        <v>Mule CreekNM</v>
      </c>
      <c r="B13576" s="269">
        <v>88051</v>
      </c>
      <c r="C13576" s="270" t="s">
        <v>8557</v>
      </c>
      <c r="D13576" s="270" t="s">
        <v>1842</v>
      </c>
      <c r="E13576" s="277" t="s">
        <v>1873</v>
      </c>
      <c r="F13576" s="279" t="s">
        <v>881</v>
      </c>
    </row>
    <row r="13577" spans="1:6" x14ac:dyDescent="0.3">
      <c r="A13577" s="264" t="str">
        <f t="shared" si="212"/>
        <v>PecosNM</v>
      </c>
      <c r="B13577" s="269">
        <v>87573</v>
      </c>
      <c r="C13577" s="270" t="s">
        <v>2259</v>
      </c>
      <c r="D13577" s="270" t="s">
        <v>1842</v>
      </c>
      <c r="E13577" s="277" t="s">
        <v>1863</v>
      </c>
      <c r="F13577" s="279" t="s">
        <v>881</v>
      </c>
    </row>
    <row r="13578" spans="1:6" x14ac:dyDescent="0.3">
      <c r="A13578" s="264" t="str">
        <f t="shared" si="212"/>
        <v>Silver CityNM</v>
      </c>
      <c r="B13578" s="269">
        <v>88055</v>
      </c>
      <c r="C13578" s="270" t="s">
        <v>1873</v>
      </c>
      <c r="D13578" s="270" t="s">
        <v>1842</v>
      </c>
      <c r="E13578" s="277" t="s">
        <v>1873</v>
      </c>
      <c r="F13578" s="279" t="s">
        <v>881</v>
      </c>
    </row>
    <row r="13579" spans="1:6" x14ac:dyDescent="0.3">
      <c r="A13579" s="264" t="str">
        <f t="shared" si="212"/>
        <v>Ojo CalienteNM</v>
      </c>
      <c r="B13579" s="269">
        <v>87554</v>
      </c>
      <c r="C13579" s="270" t="s">
        <v>8558</v>
      </c>
      <c r="D13579" s="270" t="s">
        <v>1842</v>
      </c>
      <c r="E13579" s="277" t="s">
        <v>1854</v>
      </c>
      <c r="F13579" s="279" t="s">
        <v>881</v>
      </c>
    </row>
    <row r="13580" spans="1:6" x14ac:dyDescent="0.3">
      <c r="A13580" s="264" t="str">
        <f t="shared" si="212"/>
        <v>San JoseNM</v>
      </c>
      <c r="B13580" s="269">
        <v>87538</v>
      </c>
      <c r="C13580" s="270" t="s">
        <v>2487</v>
      </c>
      <c r="D13580" s="270" t="s">
        <v>1842</v>
      </c>
      <c r="E13580" s="277" t="s">
        <v>1863</v>
      </c>
      <c r="F13580" s="279" t="s">
        <v>881</v>
      </c>
    </row>
    <row r="13581" spans="1:6" x14ac:dyDescent="0.3">
      <c r="A13581" s="264" t="str">
        <f t="shared" si="212"/>
        <v>MedanalesNM</v>
      </c>
      <c r="B13581" s="269">
        <v>1615</v>
      </c>
      <c r="C13581" s="270" t="s">
        <v>8527</v>
      </c>
      <c r="D13581" s="270" t="s">
        <v>1842</v>
      </c>
      <c r="E13581" s="277" t="s">
        <v>1854</v>
      </c>
      <c r="F13581" s="279" t="s">
        <v>881</v>
      </c>
    </row>
    <row r="13582" spans="1:6" x14ac:dyDescent="0.3">
      <c r="A13582" s="264" t="str">
        <f t="shared" si="212"/>
        <v>Las VegasNV</v>
      </c>
      <c r="B13582" s="269">
        <v>89108</v>
      </c>
      <c r="C13582" s="270" t="s">
        <v>1863</v>
      </c>
      <c r="D13582" s="270" t="s">
        <v>1877</v>
      </c>
      <c r="E13582" s="277" t="s">
        <v>1888</v>
      </c>
      <c r="F13582" s="279" t="s">
        <v>881</v>
      </c>
    </row>
    <row r="13583" spans="1:6" x14ac:dyDescent="0.3">
      <c r="A13583" s="264" t="str">
        <f t="shared" si="212"/>
        <v>Las VegasNV</v>
      </c>
      <c r="B13583" s="269">
        <v>89121</v>
      </c>
      <c r="C13583" s="270" t="s">
        <v>1863</v>
      </c>
      <c r="D13583" s="270" t="s">
        <v>1877</v>
      </c>
      <c r="E13583" s="277" t="s">
        <v>1888</v>
      </c>
      <c r="F13583" s="279" t="s">
        <v>881</v>
      </c>
    </row>
    <row r="13584" spans="1:6" x14ac:dyDescent="0.3">
      <c r="A13584" s="264" t="str">
        <f t="shared" si="212"/>
        <v>HendersonNV</v>
      </c>
      <c r="B13584" s="269">
        <v>89052</v>
      </c>
      <c r="C13584" s="270" t="s">
        <v>1749</v>
      </c>
      <c r="D13584" s="270" t="s">
        <v>1877</v>
      </c>
      <c r="E13584" s="277" t="s">
        <v>1888</v>
      </c>
      <c r="F13584" s="279" t="s">
        <v>881</v>
      </c>
    </row>
    <row r="13585" spans="1:6" x14ac:dyDescent="0.3">
      <c r="A13585" s="264" t="str">
        <f t="shared" si="212"/>
        <v>Las VegasNV</v>
      </c>
      <c r="B13585" s="269">
        <v>89117</v>
      </c>
      <c r="C13585" s="270" t="s">
        <v>1863</v>
      </c>
      <c r="D13585" s="270" t="s">
        <v>1877</v>
      </c>
      <c r="E13585" s="277" t="s">
        <v>1888</v>
      </c>
      <c r="F13585" s="279" t="s">
        <v>881</v>
      </c>
    </row>
    <row r="13586" spans="1:6" x14ac:dyDescent="0.3">
      <c r="A13586" s="264" t="str">
        <f t="shared" si="212"/>
        <v>North Las VegasNV</v>
      </c>
      <c r="B13586" s="269">
        <v>89031</v>
      </c>
      <c r="C13586" s="270" t="s">
        <v>8559</v>
      </c>
      <c r="D13586" s="270" t="s">
        <v>1877</v>
      </c>
      <c r="E13586" s="277" t="s">
        <v>1888</v>
      </c>
      <c r="F13586" s="279" t="s">
        <v>881</v>
      </c>
    </row>
    <row r="13587" spans="1:6" x14ac:dyDescent="0.3">
      <c r="A13587" s="264" t="str">
        <f t="shared" si="212"/>
        <v>Las VegasNV</v>
      </c>
      <c r="B13587" s="269">
        <v>89123</v>
      </c>
      <c r="C13587" s="270" t="s">
        <v>1863</v>
      </c>
      <c r="D13587" s="270" t="s">
        <v>1877</v>
      </c>
      <c r="E13587" s="277" t="s">
        <v>1888</v>
      </c>
      <c r="F13587" s="279" t="s">
        <v>881</v>
      </c>
    </row>
    <row r="13588" spans="1:6" x14ac:dyDescent="0.3">
      <c r="A13588" s="264" t="str">
        <f t="shared" si="212"/>
        <v>Las VegasNV</v>
      </c>
      <c r="B13588" s="269">
        <v>89148</v>
      </c>
      <c r="C13588" s="270" t="s">
        <v>1863</v>
      </c>
      <c r="D13588" s="270" t="s">
        <v>1877</v>
      </c>
      <c r="E13588" s="277" t="s">
        <v>1888</v>
      </c>
      <c r="F13588" s="279" t="s">
        <v>881</v>
      </c>
    </row>
    <row r="13589" spans="1:6" x14ac:dyDescent="0.3">
      <c r="A13589" s="264" t="str">
        <f t="shared" si="212"/>
        <v>Las VegasNV</v>
      </c>
      <c r="B13589" s="269">
        <v>89110</v>
      </c>
      <c r="C13589" s="270" t="s">
        <v>1863</v>
      </c>
      <c r="D13589" s="270" t="s">
        <v>1877</v>
      </c>
      <c r="E13589" s="277" t="s">
        <v>1888</v>
      </c>
      <c r="F13589" s="279" t="s">
        <v>881</v>
      </c>
    </row>
    <row r="13590" spans="1:6" x14ac:dyDescent="0.3">
      <c r="A13590" s="264" t="str">
        <f t="shared" si="212"/>
        <v>HendersonNV</v>
      </c>
      <c r="B13590" s="269">
        <v>89074</v>
      </c>
      <c r="C13590" s="270" t="s">
        <v>1749</v>
      </c>
      <c r="D13590" s="270" t="s">
        <v>1877</v>
      </c>
      <c r="E13590" s="277" t="s">
        <v>1888</v>
      </c>
      <c r="F13590" s="279" t="s">
        <v>881</v>
      </c>
    </row>
    <row r="13591" spans="1:6" x14ac:dyDescent="0.3">
      <c r="A13591" s="264" t="str">
        <f t="shared" si="212"/>
        <v>Las VegasNV</v>
      </c>
      <c r="B13591" s="269">
        <v>89103</v>
      </c>
      <c r="C13591" s="270" t="s">
        <v>1863</v>
      </c>
      <c r="D13591" s="270" t="s">
        <v>1877</v>
      </c>
      <c r="E13591" s="277" t="s">
        <v>1888</v>
      </c>
      <c r="F13591" s="279" t="s">
        <v>881</v>
      </c>
    </row>
    <row r="13592" spans="1:6" x14ac:dyDescent="0.3">
      <c r="A13592" s="264" t="str">
        <f t="shared" si="212"/>
        <v>Las VegasNV</v>
      </c>
      <c r="B13592" s="269">
        <v>89147</v>
      </c>
      <c r="C13592" s="270" t="s">
        <v>1863</v>
      </c>
      <c r="D13592" s="270" t="s">
        <v>1877</v>
      </c>
      <c r="E13592" s="277" t="s">
        <v>1888</v>
      </c>
      <c r="F13592" s="279" t="s">
        <v>881</v>
      </c>
    </row>
    <row r="13593" spans="1:6" x14ac:dyDescent="0.3">
      <c r="A13593" s="264" t="str">
        <f t="shared" si="212"/>
        <v>Las VegasNV</v>
      </c>
      <c r="B13593" s="269">
        <v>89119</v>
      </c>
      <c r="C13593" s="270" t="s">
        <v>1863</v>
      </c>
      <c r="D13593" s="270" t="s">
        <v>1877</v>
      </c>
      <c r="E13593" s="277" t="s">
        <v>1888</v>
      </c>
      <c r="F13593" s="279" t="s">
        <v>881</v>
      </c>
    </row>
    <row r="13594" spans="1:6" x14ac:dyDescent="0.3">
      <c r="A13594" s="264" t="str">
        <f t="shared" si="212"/>
        <v>Las VegasNV</v>
      </c>
      <c r="B13594" s="269">
        <v>89129</v>
      </c>
      <c r="C13594" s="270" t="s">
        <v>1863</v>
      </c>
      <c r="D13594" s="270" t="s">
        <v>1877</v>
      </c>
      <c r="E13594" s="277" t="s">
        <v>1888</v>
      </c>
      <c r="F13594" s="279" t="s">
        <v>881</v>
      </c>
    </row>
    <row r="13595" spans="1:6" x14ac:dyDescent="0.3">
      <c r="A13595" s="264" t="str">
        <f t="shared" si="212"/>
        <v>Las VegasNV</v>
      </c>
      <c r="B13595" s="269">
        <v>89122</v>
      </c>
      <c r="C13595" s="270" t="s">
        <v>1863</v>
      </c>
      <c r="D13595" s="270" t="s">
        <v>1877</v>
      </c>
      <c r="E13595" s="277" t="s">
        <v>1888</v>
      </c>
      <c r="F13595" s="279" t="s">
        <v>881</v>
      </c>
    </row>
    <row r="13596" spans="1:6" x14ac:dyDescent="0.3">
      <c r="A13596" s="264" t="str">
        <f t="shared" si="212"/>
        <v>Las VegasNV</v>
      </c>
      <c r="B13596" s="269">
        <v>89115</v>
      </c>
      <c r="C13596" s="270" t="s">
        <v>1863</v>
      </c>
      <c r="D13596" s="270" t="s">
        <v>1877</v>
      </c>
      <c r="E13596" s="277" t="s">
        <v>1888</v>
      </c>
      <c r="F13596" s="279" t="s">
        <v>881</v>
      </c>
    </row>
    <row r="13597" spans="1:6" x14ac:dyDescent="0.3">
      <c r="A13597" s="264" t="str">
        <f t="shared" si="212"/>
        <v>RenoNV</v>
      </c>
      <c r="B13597" s="269">
        <v>89502</v>
      </c>
      <c r="C13597" s="270" t="s">
        <v>1891</v>
      </c>
      <c r="D13597" s="270" t="s">
        <v>1877</v>
      </c>
      <c r="E13597" s="277" t="s">
        <v>1891</v>
      </c>
      <c r="F13597" s="279" t="s">
        <v>881</v>
      </c>
    </row>
    <row r="13598" spans="1:6" x14ac:dyDescent="0.3">
      <c r="A13598" s="264" t="str">
        <f t="shared" si="212"/>
        <v>Las VegasNV</v>
      </c>
      <c r="B13598" s="269">
        <v>89131</v>
      </c>
      <c r="C13598" s="270" t="s">
        <v>1863</v>
      </c>
      <c r="D13598" s="270" t="s">
        <v>1877</v>
      </c>
      <c r="E13598" s="277" t="s">
        <v>1888</v>
      </c>
      <c r="F13598" s="279" t="s">
        <v>881</v>
      </c>
    </row>
    <row r="13599" spans="1:6" x14ac:dyDescent="0.3">
      <c r="A13599" s="264" t="str">
        <f t="shared" si="212"/>
        <v>HendersonNV</v>
      </c>
      <c r="B13599" s="269">
        <v>89014</v>
      </c>
      <c r="C13599" s="270" t="s">
        <v>1749</v>
      </c>
      <c r="D13599" s="270" t="s">
        <v>1877</v>
      </c>
      <c r="E13599" s="277" t="s">
        <v>1888</v>
      </c>
      <c r="F13599" s="279" t="s">
        <v>881</v>
      </c>
    </row>
    <row r="13600" spans="1:6" x14ac:dyDescent="0.3">
      <c r="A13600" s="264" t="str">
        <f t="shared" si="212"/>
        <v>SparksNV</v>
      </c>
      <c r="B13600" s="269">
        <v>89436</v>
      </c>
      <c r="C13600" s="270" t="s">
        <v>8560</v>
      </c>
      <c r="D13600" s="270" t="s">
        <v>1877</v>
      </c>
      <c r="E13600" s="277" t="s">
        <v>1891</v>
      </c>
      <c r="F13600" s="279" t="s">
        <v>881</v>
      </c>
    </row>
    <row r="13601" spans="1:6" x14ac:dyDescent="0.3">
      <c r="A13601" s="264" t="str">
        <f t="shared" si="212"/>
        <v>RenoNV</v>
      </c>
      <c r="B13601" s="269">
        <v>89509</v>
      </c>
      <c r="C13601" s="270" t="s">
        <v>1891</v>
      </c>
      <c r="D13601" s="270" t="s">
        <v>1877</v>
      </c>
      <c r="E13601" s="277" t="s">
        <v>1891</v>
      </c>
      <c r="F13601" s="279" t="s">
        <v>881</v>
      </c>
    </row>
    <row r="13602" spans="1:6" x14ac:dyDescent="0.3">
      <c r="A13602" s="264" t="str">
        <f t="shared" si="212"/>
        <v>Las VegasNV</v>
      </c>
      <c r="B13602" s="269">
        <v>89101</v>
      </c>
      <c r="C13602" s="270" t="s">
        <v>1863</v>
      </c>
      <c r="D13602" s="270" t="s">
        <v>1877</v>
      </c>
      <c r="E13602" s="277" t="s">
        <v>1888</v>
      </c>
      <c r="F13602" s="279" t="s">
        <v>881</v>
      </c>
    </row>
    <row r="13603" spans="1:6" x14ac:dyDescent="0.3">
      <c r="A13603" s="264" t="str">
        <f t="shared" si="212"/>
        <v>Las VegasNV</v>
      </c>
      <c r="B13603" s="269">
        <v>89128</v>
      </c>
      <c r="C13603" s="270" t="s">
        <v>1863</v>
      </c>
      <c r="D13603" s="270" t="s">
        <v>1877</v>
      </c>
      <c r="E13603" s="277" t="s">
        <v>1888</v>
      </c>
      <c r="F13603" s="279" t="s">
        <v>881</v>
      </c>
    </row>
    <row r="13604" spans="1:6" x14ac:dyDescent="0.3">
      <c r="A13604" s="264" t="str">
        <f t="shared" si="212"/>
        <v>HendersonNV</v>
      </c>
      <c r="B13604" s="269">
        <v>89015</v>
      </c>
      <c r="C13604" s="270" t="s">
        <v>1749</v>
      </c>
      <c r="D13604" s="270" t="s">
        <v>1877</v>
      </c>
      <c r="E13604" s="277" t="s">
        <v>1888</v>
      </c>
      <c r="F13604" s="279" t="s">
        <v>881</v>
      </c>
    </row>
    <row r="13605" spans="1:6" x14ac:dyDescent="0.3">
      <c r="A13605" s="264" t="str">
        <f t="shared" si="212"/>
        <v>RenoNV</v>
      </c>
      <c r="B13605" s="269">
        <v>89523</v>
      </c>
      <c r="C13605" s="270" t="s">
        <v>1891</v>
      </c>
      <c r="D13605" s="270" t="s">
        <v>1877</v>
      </c>
      <c r="E13605" s="277" t="s">
        <v>1891</v>
      </c>
      <c r="F13605" s="279" t="s">
        <v>881</v>
      </c>
    </row>
    <row r="13606" spans="1:6" x14ac:dyDescent="0.3">
      <c r="A13606" s="264" t="str">
        <f t="shared" si="212"/>
        <v>HendersonNV</v>
      </c>
      <c r="B13606" s="269">
        <v>89012</v>
      </c>
      <c r="C13606" s="270" t="s">
        <v>1749</v>
      </c>
      <c r="D13606" s="270" t="s">
        <v>1877</v>
      </c>
      <c r="E13606" s="277" t="s">
        <v>1888</v>
      </c>
      <c r="F13606" s="279" t="s">
        <v>881</v>
      </c>
    </row>
    <row r="13607" spans="1:6" x14ac:dyDescent="0.3">
      <c r="A13607" s="264" t="str">
        <f t="shared" si="212"/>
        <v>Las VegasNV</v>
      </c>
      <c r="B13607" s="269">
        <v>89149</v>
      </c>
      <c r="C13607" s="270" t="s">
        <v>1863</v>
      </c>
      <c r="D13607" s="270" t="s">
        <v>1877</v>
      </c>
      <c r="E13607" s="277" t="s">
        <v>1888</v>
      </c>
      <c r="F13607" s="279" t="s">
        <v>881</v>
      </c>
    </row>
    <row r="13608" spans="1:6" x14ac:dyDescent="0.3">
      <c r="A13608" s="264" t="str">
        <f t="shared" si="212"/>
        <v>Las VegasNV</v>
      </c>
      <c r="B13608" s="269">
        <v>89104</v>
      </c>
      <c r="C13608" s="270" t="s">
        <v>1863</v>
      </c>
      <c r="D13608" s="270" t="s">
        <v>1877</v>
      </c>
      <c r="E13608" s="277" t="s">
        <v>1888</v>
      </c>
      <c r="F13608" s="279" t="s">
        <v>881</v>
      </c>
    </row>
    <row r="13609" spans="1:6" x14ac:dyDescent="0.3">
      <c r="A13609" s="264" t="str">
        <f t="shared" si="212"/>
        <v>North Las VegasNV</v>
      </c>
      <c r="B13609" s="269">
        <v>89032</v>
      </c>
      <c r="C13609" s="270" t="s">
        <v>8559</v>
      </c>
      <c r="D13609" s="270" t="s">
        <v>1877</v>
      </c>
      <c r="E13609" s="277" t="s">
        <v>1888</v>
      </c>
      <c r="F13609" s="279" t="s">
        <v>881</v>
      </c>
    </row>
    <row r="13610" spans="1:6" x14ac:dyDescent="0.3">
      <c r="A13610" s="264" t="str">
        <f t="shared" si="212"/>
        <v>North Las VegasNV</v>
      </c>
      <c r="B13610" s="269">
        <v>89030</v>
      </c>
      <c r="C13610" s="270" t="s">
        <v>8559</v>
      </c>
      <c r="D13610" s="270" t="s">
        <v>1877</v>
      </c>
      <c r="E13610" s="277" t="s">
        <v>1888</v>
      </c>
      <c r="F13610" s="279" t="s">
        <v>881</v>
      </c>
    </row>
    <row r="13611" spans="1:6" x14ac:dyDescent="0.3">
      <c r="A13611" s="264" t="str">
        <f t="shared" si="212"/>
        <v>RenoNV</v>
      </c>
      <c r="B13611" s="269">
        <v>89506</v>
      </c>
      <c r="C13611" s="270" t="s">
        <v>1891</v>
      </c>
      <c r="D13611" s="270" t="s">
        <v>1877</v>
      </c>
      <c r="E13611" s="277" t="s">
        <v>1891</v>
      </c>
      <c r="F13611" s="279" t="s">
        <v>881</v>
      </c>
    </row>
    <row r="13612" spans="1:6" x14ac:dyDescent="0.3">
      <c r="A13612" s="264" t="str">
        <f t="shared" si="212"/>
        <v>SparksNV</v>
      </c>
      <c r="B13612" s="269">
        <v>89431</v>
      </c>
      <c r="C13612" s="270" t="s">
        <v>8560</v>
      </c>
      <c r="D13612" s="270" t="s">
        <v>1877</v>
      </c>
      <c r="E13612" s="277" t="s">
        <v>1891</v>
      </c>
      <c r="F13612" s="279" t="s">
        <v>881</v>
      </c>
    </row>
    <row r="13613" spans="1:6" x14ac:dyDescent="0.3">
      <c r="A13613" s="264" t="str">
        <f t="shared" si="212"/>
        <v>Las VegasNV</v>
      </c>
      <c r="B13613" s="269">
        <v>89102</v>
      </c>
      <c r="C13613" s="270" t="s">
        <v>1863</v>
      </c>
      <c r="D13613" s="270" t="s">
        <v>1877</v>
      </c>
      <c r="E13613" s="277" t="s">
        <v>1888</v>
      </c>
      <c r="F13613" s="279" t="s">
        <v>881</v>
      </c>
    </row>
    <row r="13614" spans="1:6" x14ac:dyDescent="0.3">
      <c r="A13614" s="264" t="str">
        <f t="shared" si="212"/>
        <v>Las VegasNV</v>
      </c>
      <c r="B13614" s="269">
        <v>89139</v>
      </c>
      <c r="C13614" s="270" t="s">
        <v>1863</v>
      </c>
      <c r="D13614" s="270" t="s">
        <v>1877</v>
      </c>
      <c r="E13614" s="277" t="s">
        <v>1888</v>
      </c>
      <c r="F13614" s="279" t="s">
        <v>881</v>
      </c>
    </row>
    <row r="13615" spans="1:6" x14ac:dyDescent="0.3">
      <c r="A13615" s="264" t="str">
        <f t="shared" si="212"/>
        <v>RenoNV</v>
      </c>
      <c r="B13615" s="269">
        <v>89521</v>
      </c>
      <c r="C13615" s="270" t="s">
        <v>1891</v>
      </c>
      <c r="D13615" s="270" t="s">
        <v>1877</v>
      </c>
      <c r="E13615" s="277" t="s">
        <v>1891</v>
      </c>
      <c r="F13615" s="279" t="s">
        <v>881</v>
      </c>
    </row>
    <row r="13616" spans="1:6" x14ac:dyDescent="0.3">
      <c r="A13616" s="264" t="str">
        <f t="shared" si="212"/>
        <v>Las VegasNV</v>
      </c>
      <c r="B13616" s="269">
        <v>89178</v>
      </c>
      <c r="C13616" s="270" t="s">
        <v>1863</v>
      </c>
      <c r="D13616" s="270" t="s">
        <v>1877</v>
      </c>
      <c r="E13616" s="277" t="s">
        <v>1888</v>
      </c>
      <c r="F13616" s="279" t="s">
        <v>881</v>
      </c>
    </row>
    <row r="13617" spans="1:6" x14ac:dyDescent="0.3">
      <c r="A13617" s="264" t="str">
        <f t="shared" si="212"/>
        <v>Las VegasNV</v>
      </c>
      <c r="B13617" s="269">
        <v>89183</v>
      </c>
      <c r="C13617" s="270" t="s">
        <v>1863</v>
      </c>
      <c r="D13617" s="270" t="s">
        <v>1877</v>
      </c>
      <c r="E13617" s="277" t="s">
        <v>1888</v>
      </c>
      <c r="F13617" s="279" t="s">
        <v>881</v>
      </c>
    </row>
    <row r="13618" spans="1:6" x14ac:dyDescent="0.3">
      <c r="A13618" s="264" t="str">
        <f t="shared" si="212"/>
        <v>Las VegasNV</v>
      </c>
      <c r="B13618" s="269">
        <v>89113</v>
      </c>
      <c r="C13618" s="270" t="s">
        <v>1863</v>
      </c>
      <c r="D13618" s="270" t="s">
        <v>1877</v>
      </c>
      <c r="E13618" s="277" t="s">
        <v>1888</v>
      </c>
      <c r="F13618" s="279" t="s">
        <v>881</v>
      </c>
    </row>
    <row r="13619" spans="1:6" x14ac:dyDescent="0.3">
      <c r="A13619" s="264" t="str">
        <f t="shared" si="212"/>
        <v>Las VegasNV</v>
      </c>
      <c r="B13619" s="269">
        <v>89135</v>
      </c>
      <c r="C13619" s="270" t="s">
        <v>1863</v>
      </c>
      <c r="D13619" s="270" t="s">
        <v>1877</v>
      </c>
      <c r="E13619" s="277" t="s">
        <v>1888</v>
      </c>
      <c r="F13619" s="279" t="s">
        <v>881</v>
      </c>
    </row>
    <row r="13620" spans="1:6" x14ac:dyDescent="0.3">
      <c r="A13620" s="264" t="str">
        <f t="shared" si="212"/>
        <v>RenoNV</v>
      </c>
      <c r="B13620" s="269">
        <v>89511</v>
      </c>
      <c r="C13620" s="270" t="s">
        <v>1891</v>
      </c>
      <c r="D13620" s="270" t="s">
        <v>1877</v>
      </c>
      <c r="E13620" s="277" t="s">
        <v>1891</v>
      </c>
      <c r="F13620" s="279" t="s">
        <v>881</v>
      </c>
    </row>
    <row r="13621" spans="1:6" x14ac:dyDescent="0.3">
      <c r="A13621" s="264" t="str">
        <f t="shared" si="212"/>
        <v>HendersonNV</v>
      </c>
      <c r="B13621" s="269">
        <v>89002</v>
      </c>
      <c r="C13621" s="270" t="s">
        <v>1749</v>
      </c>
      <c r="D13621" s="270" t="s">
        <v>1877</v>
      </c>
      <c r="E13621" s="277" t="s">
        <v>1888</v>
      </c>
      <c r="F13621" s="279" t="s">
        <v>881</v>
      </c>
    </row>
    <row r="13622" spans="1:6" x14ac:dyDescent="0.3">
      <c r="A13622" s="264" t="str">
        <f t="shared" si="212"/>
        <v>Las VegasNV</v>
      </c>
      <c r="B13622" s="269">
        <v>89107</v>
      </c>
      <c r="C13622" s="270" t="s">
        <v>1863</v>
      </c>
      <c r="D13622" s="270" t="s">
        <v>1877</v>
      </c>
      <c r="E13622" s="277" t="s">
        <v>1888</v>
      </c>
      <c r="F13622" s="279" t="s">
        <v>881</v>
      </c>
    </row>
    <row r="13623" spans="1:6" x14ac:dyDescent="0.3">
      <c r="A13623" s="264" t="str">
        <f t="shared" si="212"/>
        <v>HendersonNV</v>
      </c>
      <c r="B13623" s="269">
        <v>89011</v>
      </c>
      <c r="C13623" s="270" t="s">
        <v>1749</v>
      </c>
      <c r="D13623" s="270" t="s">
        <v>1877</v>
      </c>
      <c r="E13623" s="277" t="s">
        <v>1888</v>
      </c>
      <c r="F13623" s="279" t="s">
        <v>881</v>
      </c>
    </row>
    <row r="13624" spans="1:6" x14ac:dyDescent="0.3">
      <c r="A13624" s="264" t="str">
        <f t="shared" si="212"/>
        <v>North Las VegasNV</v>
      </c>
      <c r="B13624" s="269">
        <v>89081</v>
      </c>
      <c r="C13624" s="270" t="s">
        <v>8559</v>
      </c>
      <c r="D13624" s="270" t="s">
        <v>1877</v>
      </c>
      <c r="E13624" s="277" t="s">
        <v>1888</v>
      </c>
      <c r="F13624" s="279" t="s">
        <v>881</v>
      </c>
    </row>
    <row r="13625" spans="1:6" x14ac:dyDescent="0.3">
      <c r="A13625" s="264" t="str">
        <f t="shared" si="212"/>
        <v>Las VegasNV</v>
      </c>
      <c r="B13625" s="269">
        <v>89130</v>
      </c>
      <c r="C13625" s="270" t="s">
        <v>1863</v>
      </c>
      <c r="D13625" s="270" t="s">
        <v>1877</v>
      </c>
      <c r="E13625" s="277" t="s">
        <v>1888</v>
      </c>
      <c r="F13625" s="279" t="s">
        <v>881</v>
      </c>
    </row>
    <row r="13626" spans="1:6" x14ac:dyDescent="0.3">
      <c r="A13626" s="264" t="str">
        <f t="shared" si="212"/>
        <v>Las VegasNV</v>
      </c>
      <c r="B13626" s="269">
        <v>89141</v>
      </c>
      <c r="C13626" s="270" t="s">
        <v>1863</v>
      </c>
      <c r="D13626" s="270" t="s">
        <v>1877</v>
      </c>
      <c r="E13626" s="277" t="s">
        <v>1888</v>
      </c>
      <c r="F13626" s="279" t="s">
        <v>881</v>
      </c>
    </row>
    <row r="13627" spans="1:6" x14ac:dyDescent="0.3">
      <c r="A13627" s="264" t="str">
        <f t="shared" si="212"/>
        <v>Las VegasNV</v>
      </c>
      <c r="B13627" s="269">
        <v>89134</v>
      </c>
      <c r="C13627" s="270" t="s">
        <v>1863</v>
      </c>
      <c r="D13627" s="270" t="s">
        <v>1877</v>
      </c>
      <c r="E13627" s="277" t="s">
        <v>1888</v>
      </c>
      <c r="F13627" s="279" t="s">
        <v>881</v>
      </c>
    </row>
    <row r="13628" spans="1:6" x14ac:dyDescent="0.3">
      <c r="A13628" s="264" t="str">
        <f t="shared" si="212"/>
        <v>RenoNV</v>
      </c>
      <c r="B13628" s="269">
        <v>89503</v>
      </c>
      <c r="C13628" s="270" t="s">
        <v>1891</v>
      </c>
      <c r="D13628" s="270" t="s">
        <v>1877</v>
      </c>
      <c r="E13628" s="277" t="s">
        <v>1891</v>
      </c>
      <c r="F13628" s="279" t="s">
        <v>881</v>
      </c>
    </row>
    <row r="13629" spans="1:6" x14ac:dyDescent="0.3">
      <c r="A13629" s="264" t="str">
        <f t="shared" si="212"/>
        <v>Las VegasNV</v>
      </c>
      <c r="B13629" s="269">
        <v>89142</v>
      </c>
      <c r="C13629" s="270" t="s">
        <v>1863</v>
      </c>
      <c r="D13629" s="270" t="s">
        <v>1877</v>
      </c>
      <c r="E13629" s="277" t="s">
        <v>1888</v>
      </c>
      <c r="F13629" s="279" t="s">
        <v>881</v>
      </c>
    </row>
    <row r="13630" spans="1:6" x14ac:dyDescent="0.3">
      <c r="A13630" s="264" t="str">
        <f t="shared" si="212"/>
        <v>SparksNV</v>
      </c>
      <c r="B13630" s="269">
        <v>89434</v>
      </c>
      <c r="C13630" s="270" t="s">
        <v>8560</v>
      </c>
      <c r="D13630" s="270" t="s">
        <v>1877</v>
      </c>
      <c r="E13630" s="277" t="s">
        <v>1891</v>
      </c>
      <c r="F13630" s="279" t="s">
        <v>881</v>
      </c>
    </row>
    <row r="13631" spans="1:6" x14ac:dyDescent="0.3">
      <c r="A13631" s="264" t="str">
        <f t="shared" si="212"/>
        <v>HendersonNV</v>
      </c>
      <c r="B13631" s="269">
        <v>89044</v>
      </c>
      <c r="C13631" s="270" t="s">
        <v>1749</v>
      </c>
      <c r="D13631" s="270" t="s">
        <v>1877</v>
      </c>
      <c r="E13631" s="277" t="s">
        <v>1888</v>
      </c>
      <c r="F13631" s="279" t="s">
        <v>881</v>
      </c>
    </row>
    <row r="13632" spans="1:6" x14ac:dyDescent="0.3">
      <c r="A13632" s="264" t="str">
        <f t="shared" si="212"/>
        <v>North Las VegasNV</v>
      </c>
      <c r="B13632" s="269">
        <v>89084</v>
      </c>
      <c r="C13632" s="270" t="s">
        <v>8559</v>
      </c>
      <c r="D13632" s="270" t="s">
        <v>1877</v>
      </c>
      <c r="E13632" s="277" t="s">
        <v>1888</v>
      </c>
      <c r="F13632" s="279" t="s">
        <v>881</v>
      </c>
    </row>
    <row r="13633" spans="1:6" x14ac:dyDescent="0.3">
      <c r="A13633" s="264" t="str">
        <f t="shared" si="212"/>
        <v>RenoNV</v>
      </c>
      <c r="B13633" s="269">
        <v>89512</v>
      </c>
      <c r="C13633" s="270" t="s">
        <v>1891</v>
      </c>
      <c r="D13633" s="270" t="s">
        <v>1877</v>
      </c>
      <c r="E13633" s="277" t="s">
        <v>1891</v>
      </c>
      <c r="F13633" s="279" t="s">
        <v>881</v>
      </c>
    </row>
    <row r="13634" spans="1:6" x14ac:dyDescent="0.3">
      <c r="A13634" s="264" t="str">
        <f t="shared" si="212"/>
        <v>Carson CityNV</v>
      </c>
      <c r="B13634" s="269">
        <v>89701</v>
      </c>
      <c r="C13634" s="270" t="s">
        <v>1879</v>
      </c>
      <c r="D13634" s="270" t="s">
        <v>1877</v>
      </c>
      <c r="E13634" s="277" t="s">
        <v>1879</v>
      </c>
      <c r="F13634" s="279" t="s">
        <v>881</v>
      </c>
    </row>
    <row r="13635" spans="1:6" x14ac:dyDescent="0.3">
      <c r="A13635" s="264" t="str">
        <f t="shared" si="212"/>
        <v>Las VegasNV</v>
      </c>
      <c r="B13635" s="269">
        <v>89145</v>
      </c>
      <c r="C13635" s="270" t="s">
        <v>1863</v>
      </c>
      <c r="D13635" s="270" t="s">
        <v>1877</v>
      </c>
      <c r="E13635" s="277" t="s">
        <v>1888</v>
      </c>
      <c r="F13635" s="279" t="s">
        <v>881</v>
      </c>
    </row>
    <row r="13636" spans="1:6" x14ac:dyDescent="0.3">
      <c r="A13636" s="264" t="str">
        <f t="shared" ref="A13636:A13699" si="213">CONCATENATE(C13636,D13636)</f>
        <v>FallonNV</v>
      </c>
      <c r="B13636" s="269">
        <v>89406</v>
      </c>
      <c r="C13636" s="270" t="s">
        <v>1882</v>
      </c>
      <c r="D13636" s="270" t="s">
        <v>1877</v>
      </c>
      <c r="E13636" s="277" t="s">
        <v>1882</v>
      </c>
      <c r="F13636" s="279" t="s">
        <v>881</v>
      </c>
    </row>
    <row r="13637" spans="1:6" x14ac:dyDescent="0.3">
      <c r="A13637" s="264" t="str">
        <f t="shared" si="213"/>
        <v>ElkoNV</v>
      </c>
      <c r="B13637" s="269">
        <v>89801</v>
      </c>
      <c r="C13637" s="270" t="s">
        <v>1881</v>
      </c>
      <c r="D13637" s="270" t="s">
        <v>1877</v>
      </c>
      <c r="E13637" s="277" t="s">
        <v>1881</v>
      </c>
      <c r="F13637" s="279" t="s">
        <v>881</v>
      </c>
    </row>
    <row r="13638" spans="1:6" x14ac:dyDescent="0.3">
      <c r="A13638" s="264" t="str">
        <f t="shared" si="213"/>
        <v>Las VegasNV</v>
      </c>
      <c r="B13638" s="269">
        <v>89120</v>
      </c>
      <c r="C13638" s="270" t="s">
        <v>1863</v>
      </c>
      <c r="D13638" s="270" t="s">
        <v>1877</v>
      </c>
      <c r="E13638" s="277" t="s">
        <v>1888</v>
      </c>
      <c r="F13638" s="279" t="s">
        <v>881</v>
      </c>
    </row>
    <row r="13639" spans="1:6" x14ac:dyDescent="0.3">
      <c r="A13639" s="264" t="str">
        <f t="shared" si="213"/>
        <v>Las VegasNV</v>
      </c>
      <c r="B13639" s="269">
        <v>89169</v>
      </c>
      <c r="C13639" s="270" t="s">
        <v>1863</v>
      </c>
      <c r="D13639" s="270" t="s">
        <v>1877</v>
      </c>
      <c r="E13639" s="277" t="s">
        <v>1888</v>
      </c>
      <c r="F13639" s="279" t="s">
        <v>881</v>
      </c>
    </row>
    <row r="13640" spans="1:6" x14ac:dyDescent="0.3">
      <c r="A13640" s="264" t="str">
        <f t="shared" si="213"/>
        <v>Las VegasNV</v>
      </c>
      <c r="B13640" s="269">
        <v>89156</v>
      </c>
      <c r="C13640" s="270" t="s">
        <v>1863</v>
      </c>
      <c r="D13640" s="270" t="s">
        <v>1877</v>
      </c>
      <c r="E13640" s="277" t="s">
        <v>1888</v>
      </c>
      <c r="F13640" s="279" t="s">
        <v>881</v>
      </c>
    </row>
    <row r="13641" spans="1:6" x14ac:dyDescent="0.3">
      <c r="A13641" s="264" t="str">
        <f t="shared" si="213"/>
        <v>Las VegasNV</v>
      </c>
      <c r="B13641" s="269">
        <v>89166</v>
      </c>
      <c r="C13641" s="270" t="s">
        <v>1863</v>
      </c>
      <c r="D13641" s="270" t="s">
        <v>1877</v>
      </c>
      <c r="E13641" s="277" t="s">
        <v>1888</v>
      </c>
      <c r="F13641" s="279" t="s">
        <v>881</v>
      </c>
    </row>
    <row r="13642" spans="1:6" x14ac:dyDescent="0.3">
      <c r="A13642" s="264" t="str">
        <f t="shared" si="213"/>
        <v>Las VegasNV</v>
      </c>
      <c r="B13642" s="269">
        <v>89106</v>
      </c>
      <c r="C13642" s="270" t="s">
        <v>1863</v>
      </c>
      <c r="D13642" s="270" t="s">
        <v>1877</v>
      </c>
      <c r="E13642" s="277" t="s">
        <v>1888</v>
      </c>
      <c r="F13642" s="279" t="s">
        <v>881</v>
      </c>
    </row>
    <row r="13643" spans="1:6" x14ac:dyDescent="0.3">
      <c r="A13643" s="264" t="str">
        <f t="shared" si="213"/>
        <v>PahrumpNV</v>
      </c>
      <c r="B13643" s="269">
        <v>89048</v>
      </c>
      <c r="C13643" s="270" t="s">
        <v>1890</v>
      </c>
      <c r="D13643" s="270" t="s">
        <v>1877</v>
      </c>
      <c r="E13643" s="277" t="s">
        <v>1890</v>
      </c>
      <c r="F13643" s="279" t="s">
        <v>881</v>
      </c>
    </row>
    <row r="13644" spans="1:6" x14ac:dyDescent="0.3">
      <c r="A13644" s="264" t="str">
        <f t="shared" si="213"/>
        <v>FernleyNV</v>
      </c>
      <c r="B13644" s="269">
        <v>89408</v>
      </c>
      <c r="C13644" s="270" t="s">
        <v>1884</v>
      </c>
      <c r="D13644" s="270" t="s">
        <v>1877</v>
      </c>
      <c r="E13644" s="277" t="s">
        <v>1884</v>
      </c>
      <c r="F13644" s="279" t="s">
        <v>881</v>
      </c>
    </row>
    <row r="13645" spans="1:6" x14ac:dyDescent="0.3">
      <c r="A13645" s="264" t="str">
        <f t="shared" si="213"/>
        <v>Las VegasNV</v>
      </c>
      <c r="B13645" s="269">
        <v>89118</v>
      </c>
      <c r="C13645" s="270" t="s">
        <v>1863</v>
      </c>
      <c r="D13645" s="270" t="s">
        <v>1877</v>
      </c>
      <c r="E13645" s="277" t="s">
        <v>1888</v>
      </c>
      <c r="F13645" s="279" t="s">
        <v>881</v>
      </c>
    </row>
    <row r="13646" spans="1:6" x14ac:dyDescent="0.3">
      <c r="A13646" s="264" t="str">
        <f t="shared" si="213"/>
        <v>Carson CityNV</v>
      </c>
      <c r="B13646" s="269">
        <v>89706</v>
      </c>
      <c r="C13646" s="270" t="s">
        <v>1879</v>
      </c>
      <c r="D13646" s="270" t="s">
        <v>1877</v>
      </c>
      <c r="E13646" s="277" t="s">
        <v>1879</v>
      </c>
      <c r="F13646" s="279" t="s">
        <v>881</v>
      </c>
    </row>
    <row r="13647" spans="1:6" x14ac:dyDescent="0.3">
      <c r="A13647" s="264" t="str">
        <f t="shared" si="213"/>
        <v>Las VegasNV</v>
      </c>
      <c r="B13647" s="269">
        <v>89144</v>
      </c>
      <c r="C13647" s="270" t="s">
        <v>1863</v>
      </c>
      <c r="D13647" s="270" t="s">
        <v>1877</v>
      </c>
      <c r="E13647" s="277" t="s">
        <v>1888</v>
      </c>
      <c r="F13647" s="279" t="s">
        <v>881</v>
      </c>
    </row>
    <row r="13648" spans="1:6" x14ac:dyDescent="0.3">
      <c r="A13648" s="264" t="str">
        <f t="shared" si="213"/>
        <v>MesquiteNV</v>
      </c>
      <c r="B13648" s="269">
        <v>89027</v>
      </c>
      <c r="C13648" s="270" t="s">
        <v>8496</v>
      </c>
      <c r="D13648" s="270" t="s">
        <v>1877</v>
      </c>
      <c r="E13648" s="277" t="s">
        <v>1888</v>
      </c>
      <c r="F13648" s="279" t="s">
        <v>881</v>
      </c>
    </row>
    <row r="13649" spans="1:6" x14ac:dyDescent="0.3">
      <c r="A13649" s="264" t="str">
        <f t="shared" si="213"/>
        <v>Las VegasNV</v>
      </c>
      <c r="B13649" s="269">
        <v>89146</v>
      </c>
      <c r="C13649" s="270" t="s">
        <v>1863</v>
      </c>
      <c r="D13649" s="270" t="s">
        <v>1877</v>
      </c>
      <c r="E13649" s="277" t="s">
        <v>1888</v>
      </c>
      <c r="F13649" s="279" t="s">
        <v>881</v>
      </c>
    </row>
    <row r="13650" spans="1:6" x14ac:dyDescent="0.3">
      <c r="A13650" s="264" t="str">
        <f t="shared" si="213"/>
        <v>Las VegasNV</v>
      </c>
      <c r="B13650" s="269">
        <v>89138</v>
      </c>
      <c r="C13650" s="270" t="s">
        <v>1863</v>
      </c>
      <c r="D13650" s="270" t="s">
        <v>1877</v>
      </c>
      <c r="E13650" s="277" t="s">
        <v>1888</v>
      </c>
      <c r="F13650" s="279" t="s">
        <v>881</v>
      </c>
    </row>
    <row r="13651" spans="1:6" x14ac:dyDescent="0.3">
      <c r="A13651" s="264" t="str">
        <f t="shared" si="213"/>
        <v>DaytonNV</v>
      </c>
      <c r="B13651" s="269">
        <v>89403</v>
      </c>
      <c r="C13651" s="270" t="s">
        <v>1968</v>
      </c>
      <c r="D13651" s="270" t="s">
        <v>1877</v>
      </c>
      <c r="E13651" s="277" t="s">
        <v>1884</v>
      </c>
      <c r="F13651" s="279" t="s">
        <v>881</v>
      </c>
    </row>
    <row r="13652" spans="1:6" x14ac:dyDescent="0.3">
      <c r="A13652" s="264" t="str">
        <f t="shared" si="213"/>
        <v>Sun ValleyNV</v>
      </c>
      <c r="B13652" s="269">
        <v>89433</v>
      </c>
      <c r="C13652" s="270" t="s">
        <v>4565</v>
      </c>
      <c r="D13652" s="270" t="s">
        <v>1877</v>
      </c>
      <c r="E13652" s="277" t="s">
        <v>1891</v>
      </c>
      <c r="F13652" s="279" t="s">
        <v>881</v>
      </c>
    </row>
    <row r="13653" spans="1:6" x14ac:dyDescent="0.3">
      <c r="A13653" s="264" t="str">
        <f t="shared" si="213"/>
        <v>Boulder CityNV</v>
      </c>
      <c r="B13653" s="269">
        <v>89005</v>
      </c>
      <c r="C13653" s="270" t="s">
        <v>8561</v>
      </c>
      <c r="D13653" s="270" t="s">
        <v>1877</v>
      </c>
      <c r="E13653" s="277" t="s">
        <v>1888</v>
      </c>
      <c r="F13653" s="279" t="s">
        <v>881</v>
      </c>
    </row>
    <row r="13654" spans="1:6" x14ac:dyDescent="0.3">
      <c r="A13654" s="264" t="str">
        <f t="shared" si="213"/>
        <v>WinnemuccaNV</v>
      </c>
      <c r="B13654" s="269">
        <v>89445</v>
      </c>
      <c r="C13654" s="270" t="s">
        <v>1893</v>
      </c>
      <c r="D13654" s="270" t="s">
        <v>1877</v>
      </c>
      <c r="E13654" s="277" t="s">
        <v>1893</v>
      </c>
      <c r="F13654" s="279" t="s">
        <v>881</v>
      </c>
    </row>
    <row r="13655" spans="1:6" x14ac:dyDescent="0.3">
      <c r="A13655" s="264" t="str">
        <f t="shared" si="213"/>
        <v>GardnervilleNV</v>
      </c>
      <c r="B13655" s="269">
        <v>89460</v>
      </c>
      <c r="C13655" s="270" t="s">
        <v>8562</v>
      </c>
      <c r="D13655" s="270" t="s">
        <v>1877</v>
      </c>
      <c r="E13655" s="277" t="s">
        <v>1886</v>
      </c>
      <c r="F13655" s="279" t="s">
        <v>881</v>
      </c>
    </row>
    <row r="13656" spans="1:6" x14ac:dyDescent="0.3">
      <c r="A13656" s="264" t="str">
        <f t="shared" si="213"/>
        <v>MindenNV</v>
      </c>
      <c r="B13656" s="269">
        <v>89423</v>
      </c>
      <c r="C13656" s="270" t="s">
        <v>4427</v>
      </c>
      <c r="D13656" s="270" t="s">
        <v>1877</v>
      </c>
      <c r="E13656" s="277" t="s">
        <v>1886</v>
      </c>
      <c r="F13656" s="279" t="s">
        <v>881</v>
      </c>
    </row>
    <row r="13657" spans="1:6" x14ac:dyDescent="0.3">
      <c r="A13657" s="264" t="str">
        <f t="shared" si="213"/>
        <v>GardnervilleNV</v>
      </c>
      <c r="B13657" s="269">
        <v>89410</v>
      </c>
      <c r="C13657" s="270" t="s">
        <v>8562</v>
      </c>
      <c r="D13657" s="270" t="s">
        <v>1877</v>
      </c>
      <c r="E13657" s="277" t="s">
        <v>1886</v>
      </c>
      <c r="F13657" s="279" t="s">
        <v>881</v>
      </c>
    </row>
    <row r="13658" spans="1:6" x14ac:dyDescent="0.3">
      <c r="A13658" s="264" t="str">
        <f t="shared" si="213"/>
        <v>Spring CreekNV</v>
      </c>
      <c r="B13658" s="269">
        <v>89815</v>
      </c>
      <c r="C13658" s="270" t="s">
        <v>8563</v>
      </c>
      <c r="D13658" s="270" t="s">
        <v>1877</v>
      </c>
      <c r="E13658" s="277" t="s">
        <v>1881</v>
      </c>
      <c r="F13658" s="279" t="s">
        <v>881</v>
      </c>
    </row>
    <row r="13659" spans="1:6" x14ac:dyDescent="0.3">
      <c r="A13659" s="264" t="str">
        <f t="shared" si="213"/>
        <v>LaughlinNV</v>
      </c>
      <c r="B13659" s="269">
        <v>89029</v>
      </c>
      <c r="C13659" s="270" t="s">
        <v>8564</v>
      </c>
      <c r="D13659" s="270" t="s">
        <v>1877</v>
      </c>
      <c r="E13659" s="277" t="s">
        <v>1888</v>
      </c>
      <c r="F13659" s="279" t="s">
        <v>881</v>
      </c>
    </row>
    <row r="13660" spans="1:6" x14ac:dyDescent="0.3">
      <c r="A13660" s="264" t="str">
        <f t="shared" si="213"/>
        <v>SparksNV</v>
      </c>
      <c r="B13660" s="269">
        <v>89441</v>
      </c>
      <c r="C13660" s="270" t="s">
        <v>8560</v>
      </c>
      <c r="D13660" s="270" t="s">
        <v>1877</v>
      </c>
      <c r="E13660" s="277" t="s">
        <v>1891</v>
      </c>
      <c r="F13660" s="279" t="s">
        <v>881</v>
      </c>
    </row>
    <row r="13661" spans="1:6" x14ac:dyDescent="0.3">
      <c r="A13661" s="264" t="str">
        <f t="shared" si="213"/>
        <v>Cold SpringsNV</v>
      </c>
      <c r="B13661" s="269">
        <v>89508</v>
      </c>
      <c r="C13661" s="270" t="s">
        <v>8565</v>
      </c>
      <c r="D13661" s="270" t="s">
        <v>1877</v>
      </c>
      <c r="E13661" s="277" t="s">
        <v>1891</v>
      </c>
      <c r="F13661" s="279" t="s">
        <v>881</v>
      </c>
    </row>
    <row r="13662" spans="1:6" x14ac:dyDescent="0.3">
      <c r="A13662" s="264" t="str">
        <f t="shared" si="213"/>
        <v>Las VegasNV</v>
      </c>
      <c r="B13662" s="269">
        <v>89109</v>
      </c>
      <c r="C13662" s="270" t="s">
        <v>1863</v>
      </c>
      <c r="D13662" s="270" t="s">
        <v>1877</v>
      </c>
      <c r="E13662" s="277" t="s">
        <v>1888</v>
      </c>
      <c r="F13662" s="279" t="s">
        <v>881</v>
      </c>
    </row>
    <row r="13663" spans="1:6" x14ac:dyDescent="0.3">
      <c r="A13663" s="264" t="str">
        <f t="shared" si="213"/>
        <v>Carson CityNV</v>
      </c>
      <c r="B13663" s="269">
        <v>89703</v>
      </c>
      <c r="C13663" s="270" t="s">
        <v>1879</v>
      </c>
      <c r="D13663" s="270" t="s">
        <v>1877</v>
      </c>
      <c r="E13663" s="277" t="s">
        <v>1879</v>
      </c>
      <c r="F13663" s="279" t="s">
        <v>881</v>
      </c>
    </row>
    <row r="13664" spans="1:6" x14ac:dyDescent="0.3">
      <c r="A13664" s="264" t="str">
        <f t="shared" si="213"/>
        <v>PahrumpNV</v>
      </c>
      <c r="B13664" s="269">
        <v>89060</v>
      </c>
      <c r="C13664" s="270" t="s">
        <v>1890</v>
      </c>
      <c r="D13664" s="270" t="s">
        <v>1877</v>
      </c>
      <c r="E13664" s="277" t="s">
        <v>1890</v>
      </c>
      <c r="F13664" s="279" t="s">
        <v>881</v>
      </c>
    </row>
    <row r="13665" spans="1:6" x14ac:dyDescent="0.3">
      <c r="A13665" s="264" t="str">
        <f t="shared" si="213"/>
        <v>Las VegasNV</v>
      </c>
      <c r="B13665" s="269">
        <v>89143</v>
      </c>
      <c r="C13665" s="270" t="s">
        <v>1863</v>
      </c>
      <c r="D13665" s="270" t="s">
        <v>1877</v>
      </c>
      <c r="E13665" s="277" t="s">
        <v>1888</v>
      </c>
      <c r="F13665" s="279" t="s">
        <v>881</v>
      </c>
    </row>
    <row r="13666" spans="1:6" x14ac:dyDescent="0.3">
      <c r="A13666" s="264" t="str">
        <f t="shared" si="213"/>
        <v>RenoNV</v>
      </c>
      <c r="B13666" s="269">
        <v>89519</v>
      </c>
      <c r="C13666" s="270" t="s">
        <v>1891</v>
      </c>
      <c r="D13666" s="270" t="s">
        <v>1877</v>
      </c>
      <c r="E13666" s="277" t="s">
        <v>1891</v>
      </c>
      <c r="F13666" s="279" t="s">
        <v>881</v>
      </c>
    </row>
    <row r="13667" spans="1:6" x14ac:dyDescent="0.3">
      <c r="A13667" s="264" t="str">
        <f t="shared" si="213"/>
        <v>Las VegasNV</v>
      </c>
      <c r="B13667" s="269">
        <v>89179</v>
      </c>
      <c r="C13667" s="270" t="s">
        <v>1863</v>
      </c>
      <c r="D13667" s="270" t="s">
        <v>1877</v>
      </c>
      <c r="E13667" s="277" t="s">
        <v>1888</v>
      </c>
      <c r="F13667" s="279" t="s">
        <v>881</v>
      </c>
    </row>
    <row r="13668" spans="1:6" x14ac:dyDescent="0.3">
      <c r="A13668" s="264" t="str">
        <f t="shared" si="213"/>
        <v>YeringtonNV</v>
      </c>
      <c r="B13668" s="269">
        <v>89447</v>
      </c>
      <c r="C13668" s="270" t="s">
        <v>8566</v>
      </c>
      <c r="D13668" s="270" t="s">
        <v>1877</v>
      </c>
      <c r="E13668" s="277" t="s">
        <v>1884</v>
      </c>
      <c r="F13668" s="279" t="s">
        <v>881</v>
      </c>
    </row>
    <row r="13669" spans="1:6" x14ac:dyDescent="0.3">
      <c r="A13669" s="264" t="str">
        <f t="shared" si="213"/>
        <v>Silver SpringsNV</v>
      </c>
      <c r="B13669" s="269">
        <v>89429</v>
      </c>
      <c r="C13669" s="270" t="s">
        <v>3821</v>
      </c>
      <c r="D13669" s="270" t="s">
        <v>1877</v>
      </c>
      <c r="E13669" s="277" t="s">
        <v>1884</v>
      </c>
      <c r="F13669" s="279" t="s">
        <v>881</v>
      </c>
    </row>
    <row r="13670" spans="1:6" x14ac:dyDescent="0.3">
      <c r="A13670" s="264" t="str">
        <f t="shared" si="213"/>
        <v>PahrumpNV</v>
      </c>
      <c r="B13670" s="269">
        <v>89061</v>
      </c>
      <c r="C13670" s="270" t="s">
        <v>1890</v>
      </c>
      <c r="D13670" s="270" t="s">
        <v>1877</v>
      </c>
      <c r="E13670" s="277" t="s">
        <v>1890</v>
      </c>
      <c r="F13670" s="279" t="s">
        <v>881</v>
      </c>
    </row>
    <row r="13671" spans="1:6" x14ac:dyDescent="0.3">
      <c r="A13671" s="264" t="str">
        <f t="shared" si="213"/>
        <v>PahrumpNV</v>
      </c>
      <c r="B13671" s="269">
        <v>89041</v>
      </c>
      <c r="C13671" s="270" t="s">
        <v>1890</v>
      </c>
      <c r="D13671" s="270" t="s">
        <v>1877</v>
      </c>
      <c r="E13671" s="277" t="s">
        <v>1890</v>
      </c>
      <c r="F13671" s="279" t="s">
        <v>881</v>
      </c>
    </row>
    <row r="13672" spans="1:6" x14ac:dyDescent="0.3">
      <c r="A13672" s="264" t="str">
        <f t="shared" si="213"/>
        <v>RenoNV</v>
      </c>
      <c r="B13672" s="269">
        <v>89501</v>
      </c>
      <c r="C13672" s="270" t="s">
        <v>1891</v>
      </c>
      <c r="D13672" s="270" t="s">
        <v>1877</v>
      </c>
      <c r="E13672" s="277" t="s">
        <v>1891</v>
      </c>
      <c r="F13672" s="279" t="s">
        <v>881</v>
      </c>
    </row>
    <row r="13673" spans="1:6" x14ac:dyDescent="0.3">
      <c r="A13673" s="264" t="str">
        <f t="shared" si="213"/>
        <v>Incline VillageNV</v>
      </c>
      <c r="B13673" s="269">
        <v>89451</v>
      </c>
      <c r="C13673" s="270" t="s">
        <v>8567</v>
      </c>
      <c r="D13673" s="270" t="s">
        <v>1877</v>
      </c>
      <c r="E13673" s="277" t="s">
        <v>1891</v>
      </c>
      <c r="F13673" s="279" t="s">
        <v>881</v>
      </c>
    </row>
    <row r="13674" spans="1:6" x14ac:dyDescent="0.3">
      <c r="A13674" s="264" t="str">
        <f t="shared" si="213"/>
        <v>Carson CityNV</v>
      </c>
      <c r="B13674" s="269">
        <v>89705</v>
      </c>
      <c r="C13674" s="270" t="s">
        <v>1879</v>
      </c>
      <c r="D13674" s="270" t="s">
        <v>1877</v>
      </c>
      <c r="E13674" s="277" t="s">
        <v>1879</v>
      </c>
      <c r="F13674" s="279" t="s">
        <v>881</v>
      </c>
    </row>
    <row r="13675" spans="1:6" x14ac:dyDescent="0.3">
      <c r="A13675" s="264" t="str">
        <f t="shared" si="213"/>
        <v>SparksNV</v>
      </c>
      <c r="B13675" s="269">
        <v>89510</v>
      </c>
      <c r="C13675" s="270" t="s">
        <v>8560</v>
      </c>
      <c r="D13675" s="270" t="s">
        <v>1877</v>
      </c>
      <c r="E13675" s="277" t="s">
        <v>1891</v>
      </c>
      <c r="F13675" s="279" t="s">
        <v>881</v>
      </c>
    </row>
    <row r="13676" spans="1:6" x14ac:dyDescent="0.3">
      <c r="A13676" s="264" t="str">
        <f t="shared" si="213"/>
        <v>North Las VegasNV</v>
      </c>
      <c r="B13676" s="269">
        <v>89086</v>
      </c>
      <c r="C13676" s="270" t="s">
        <v>8559</v>
      </c>
      <c r="D13676" s="270" t="s">
        <v>1877</v>
      </c>
      <c r="E13676" s="277" t="s">
        <v>1888</v>
      </c>
      <c r="F13676" s="279" t="s">
        <v>881</v>
      </c>
    </row>
    <row r="13677" spans="1:6" x14ac:dyDescent="0.3">
      <c r="A13677" s="264" t="str">
        <f t="shared" si="213"/>
        <v>Zephyr CoveNV</v>
      </c>
      <c r="B13677" s="269">
        <v>89448</v>
      </c>
      <c r="C13677" s="270" t="s">
        <v>8568</v>
      </c>
      <c r="D13677" s="270" t="s">
        <v>1877</v>
      </c>
      <c r="E13677" s="277" t="s">
        <v>1886</v>
      </c>
      <c r="F13677" s="279" t="s">
        <v>881</v>
      </c>
    </row>
    <row r="13678" spans="1:6" x14ac:dyDescent="0.3">
      <c r="A13678" s="264" t="str">
        <f t="shared" si="213"/>
        <v>Carson CityNV</v>
      </c>
      <c r="B13678" s="269">
        <v>89704</v>
      </c>
      <c r="C13678" s="270" t="s">
        <v>1879</v>
      </c>
      <c r="D13678" s="270" t="s">
        <v>1877</v>
      </c>
      <c r="E13678" s="277" t="s">
        <v>1879</v>
      </c>
      <c r="F13678" s="279" t="s">
        <v>881</v>
      </c>
    </row>
    <row r="13679" spans="1:6" x14ac:dyDescent="0.3">
      <c r="A13679" s="264" t="str">
        <f t="shared" si="213"/>
        <v>StatelineNV</v>
      </c>
      <c r="B13679" s="269">
        <v>89449</v>
      </c>
      <c r="C13679" s="270" t="s">
        <v>8569</v>
      </c>
      <c r="D13679" s="270" t="s">
        <v>1877</v>
      </c>
      <c r="E13679" s="277" t="s">
        <v>1886</v>
      </c>
      <c r="F13679" s="279" t="s">
        <v>881</v>
      </c>
    </row>
    <row r="13680" spans="1:6" x14ac:dyDescent="0.3">
      <c r="A13680" s="264" t="str">
        <f t="shared" si="213"/>
        <v>JeanNV</v>
      </c>
      <c r="B13680" s="269">
        <v>89019</v>
      </c>
      <c r="C13680" s="270" t="s">
        <v>8570</v>
      </c>
      <c r="D13680" s="270" t="s">
        <v>1877</v>
      </c>
      <c r="E13680" s="277" t="s">
        <v>1888</v>
      </c>
      <c r="F13680" s="279" t="s">
        <v>881</v>
      </c>
    </row>
    <row r="13681" spans="1:6" x14ac:dyDescent="0.3">
      <c r="A13681" s="264" t="str">
        <f t="shared" si="213"/>
        <v>MesquiteNV</v>
      </c>
      <c r="B13681" s="269">
        <v>89034</v>
      </c>
      <c r="C13681" s="270" t="s">
        <v>8496</v>
      </c>
      <c r="D13681" s="270" t="s">
        <v>1877</v>
      </c>
      <c r="E13681" s="277" t="s">
        <v>1888</v>
      </c>
      <c r="F13681" s="279" t="s">
        <v>881</v>
      </c>
    </row>
    <row r="13682" spans="1:6" x14ac:dyDescent="0.3">
      <c r="A13682" s="264" t="str">
        <f t="shared" si="213"/>
        <v>WellingtonNV</v>
      </c>
      <c r="B13682" s="269">
        <v>89444</v>
      </c>
      <c r="C13682" s="270" t="s">
        <v>3303</v>
      </c>
      <c r="D13682" s="270" t="s">
        <v>1877</v>
      </c>
      <c r="E13682" s="277" t="s">
        <v>1886</v>
      </c>
      <c r="F13682" s="279" t="s">
        <v>881</v>
      </c>
    </row>
    <row r="13683" spans="1:6" x14ac:dyDescent="0.3">
      <c r="A13683" s="264" t="str">
        <f t="shared" si="213"/>
        <v>OvertonNV</v>
      </c>
      <c r="B13683" s="269">
        <v>89040</v>
      </c>
      <c r="C13683" s="270" t="s">
        <v>8005</v>
      </c>
      <c r="D13683" s="270" t="s">
        <v>1877</v>
      </c>
      <c r="E13683" s="277" t="s">
        <v>1888</v>
      </c>
      <c r="F13683" s="279" t="s">
        <v>881</v>
      </c>
    </row>
    <row r="13684" spans="1:6" x14ac:dyDescent="0.3">
      <c r="A13684" s="264" t="str">
        <f t="shared" si="213"/>
        <v>West WendoverNV</v>
      </c>
      <c r="B13684" s="269">
        <v>89883</v>
      </c>
      <c r="C13684" s="270" t="s">
        <v>8571</v>
      </c>
      <c r="D13684" s="270" t="s">
        <v>1877</v>
      </c>
      <c r="E13684" s="277" t="s">
        <v>1881</v>
      </c>
      <c r="F13684" s="279" t="s">
        <v>881</v>
      </c>
    </row>
    <row r="13685" spans="1:6" x14ac:dyDescent="0.3">
      <c r="A13685" s="264" t="str">
        <f t="shared" si="213"/>
        <v>North Las VegasNV</v>
      </c>
      <c r="B13685" s="269">
        <v>89085</v>
      </c>
      <c r="C13685" s="270" t="s">
        <v>8559</v>
      </c>
      <c r="D13685" s="270" t="s">
        <v>1877</v>
      </c>
      <c r="E13685" s="277" t="s">
        <v>1888</v>
      </c>
      <c r="F13685" s="279" t="s">
        <v>881</v>
      </c>
    </row>
    <row r="13686" spans="1:6" x14ac:dyDescent="0.3">
      <c r="A13686" s="264" t="str">
        <f t="shared" si="213"/>
        <v>LogandaleNV</v>
      </c>
      <c r="B13686" s="269">
        <v>89021</v>
      </c>
      <c r="C13686" s="270" t="s">
        <v>8572</v>
      </c>
      <c r="D13686" s="270" t="s">
        <v>1877</v>
      </c>
      <c r="E13686" s="277" t="s">
        <v>1888</v>
      </c>
      <c r="F13686" s="279" t="s">
        <v>881</v>
      </c>
    </row>
    <row r="13687" spans="1:6" x14ac:dyDescent="0.3">
      <c r="A13687" s="264" t="str">
        <f t="shared" si="213"/>
        <v>CarlinNV</v>
      </c>
      <c r="B13687" s="269">
        <v>89822</v>
      </c>
      <c r="C13687" s="270" t="s">
        <v>8573</v>
      </c>
      <c r="D13687" s="270" t="s">
        <v>1877</v>
      </c>
      <c r="E13687" s="277" t="s">
        <v>1881</v>
      </c>
      <c r="F13687" s="279" t="s">
        <v>881</v>
      </c>
    </row>
    <row r="13688" spans="1:6" x14ac:dyDescent="0.3">
      <c r="A13688" s="264" t="str">
        <f t="shared" si="213"/>
        <v>VerdiNV</v>
      </c>
      <c r="B13688" s="269">
        <v>89439</v>
      </c>
      <c r="C13688" s="270" t="s">
        <v>8574</v>
      </c>
      <c r="D13688" s="270" t="s">
        <v>1877</v>
      </c>
      <c r="E13688" s="277" t="s">
        <v>1891</v>
      </c>
      <c r="F13688" s="279" t="s">
        <v>881</v>
      </c>
    </row>
    <row r="13689" spans="1:6" x14ac:dyDescent="0.3">
      <c r="A13689" s="264" t="str">
        <f t="shared" si="213"/>
        <v>Las VegasNV</v>
      </c>
      <c r="B13689" s="269">
        <v>89158</v>
      </c>
      <c r="C13689" s="270" t="s">
        <v>1863</v>
      </c>
      <c r="D13689" s="270" t="s">
        <v>1877</v>
      </c>
      <c r="E13689" s="277" t="s">
        <v>1888</v>
      </c>
      <c r="F13689" s="279" t="s">
        <v>881</v>
      </c>
    </row>
    <row r="13690" spans="1:6" x14ac:dyDescent="0.3">
      <c r="A13690" s="264" t="str">
        <f t="shared" si="213"/>
        <v>GenoaNV</v>
      </c>
      <c r="B13690" s="269">
        <v>89411</v>
      </c>
      <c r="C13690" s="270" t="s">
        <v>4850</v>
      </c>
      <c r="D13690" s="270" t="s">
        <v>1877</v>
      </c>
      <c r="E13690" s="277" t="s">
        <v>1886</v>
      </c>
      <c r="F13690" s="279" t="s">
        <v>881</v>
      </c>
    </row>
    <row r="13691" spans="1:6" x14ac:dyDescent="0.3">
      <c r="A13691" s="264" t="str">
        <f t="shared" si="213"/>
        <v>Round MountainNV</v>
      </c>
      <c r="B13691" s="269">
        <v>89045</v>
      </c>
      <c r="C13691" s="270" t="s">
        <v>3176</v>
      </c>
      <c r="D13691" s="270" t="s">
        <v>1877</v>
      </c>
      <c r="E13691" s="277" t="s">
        <v>1890</v>
      </c>
      <c r="F13691" s="279" t="s">
        <v>881</v>
      </c>
    </row>
    <row r="13692" spans="1:6" x14ac:dyDescent="0.3">
      <c r="A13692" s="264" t="str">
        <f t="shared" si="213"/>
        <v>WellsNV</v>
      </c>
      <c r="B13692" s="269">
        <v>89835</v>
      </c>
      <c r="C13692" s="270" t="s">
        <v>6502</v>
      </c>
      <c r="D13692" s="270" t="s">
        <v>1877</v>
      </c>
      <c r="E13692" s="277" t="s">
        <v>1881</v>
      </c>
      <c r="F13692" s="279" t="s">
        <v>881</v>
      </c>
    </row>
    <row r="13693" spans="1:6" x14ac:dyDescent="0.3">
      <c r="A13693" s="264" t="str">
        <f t="shared" si="213"/>
        <v>DaytonNV</v>
      </c>
      <c r="B13693" s="269">
        <v>89440</v>
      </c>
      <c r="C13693" s="270" t="s">
        <v>1968</v>
      </c>
      <c r="D13693" s="270" t="s">
        <v>1877</v>
      </c>
      <c r="E13693" s="277" t="s">
        <v>1884</v>
      </c>
      <c r="F13693" s="279" t="s">
        <v>881</v>
      </c>
    </row>
    <row r="13694" spans="1:6" x14ac:dyDescent="0.3">
      <c r="A13694" s="264" t="str">
        <f t="shared" si="213"/>
        <v>Mount CharlestonNV</v>
      </c>
      <c r="B13694" s="269">
        <v>89124</v>
      </c>
      <c r="C13694" s="270" t="s">
        <v>8575</v>
      </c>
      <c r="D13694" s="270" t="s">
        <v>1877</v>
      </c>
      <c r="E13694" s="277" t="s">
        <v>1888</v>
      </c>
      <c r="F13694" s="279" t="s">
        <v>881</v>
      </c>
    </row>
    <row r="13695" spans="1:6" x14ac:dyDescent="0.3">
      <c r="A13695" s="264" t="str">
        <f t="shared" si="213"/>
        <v>EurekaNV</v>
      </c>
      <c r="B13695" s="269">
        <v>89316</v>
      </c>
      <c r="C13695" s="270" t="s">
        <v>2726</v>
      </c>
      <c r="D13695" s="270" t="s">
        <v>1877</v>
      </c>
      <c r="E13695" s="277" t="s">
        <v>1881</v>
      </c>
      <c r="F13695" s="279" t="s">
        <v>881</v>
      </c>
    </row>
    <row r="13696" spans="1:6" x14ac:dyDescent="0.3">
      <c r="A13696" s="264" t="str">
        <f t="shared" si="213"/>
        <v>WadsworthNV</v>
      </c>
      <c r="B13696" s="269">
        <v>89442</v>
      </c>
      <c r="C13696" s="270" t="s">
        <v>4830</v>
      </c>
      <c r="D13696" s="270" t="s">
        <v>1877</v>
      </c>
      <c r="E13696" s="277" t="s">
        <v>1891</v>
      </c>
      <c r="F13696" s="279" t="s">
        <v>881</v>
      </c>
    </row>
    <row r="13697" spans="1:6" x14ac:dyDescent="0.3">
      <c r="A13697" s="264" t="str">
        <f t="shared" si="213"/>
        <v>Amargosa ValleyNV</v>
      </c>
      <c r="B13697" s="269">
        <v>89020</v>
      </c>
      <c r="C13697" s="270" t="s">
        <v>8576</v>
      </c>
      <c r="D13697" s="270" t="s">
        <v>1877</v>
      </c>
      <c r="E13697" s="277" t="s">
        <v>1890</v>
      </c>
      <c r="F13697" s="279" t="s">
        <v>881</v>
      </c>
    </row>
    <row r="13698" spans="1:6" x14ac:dyDescent="0.3">
      <c r="A13698" s="264" t="str">
        <f t="shared" si="213"/>
        <v>BeattyNV</v>
      </c>
      <c r="B13698" s="269">
        <v>89003</v>
      </c>
      <c r="C13698" s="270" t="s">
        <v>8577</v>
      </c>
      <c r="D13698" s="270" t="s">
        <v>1877</v>
      </c>
      <c r="E13698" s="277" t="s">
        <v>1890</v>
      </c>
      <c r="F13698" s="279" t="s">
        <v>881</v>
      </c>
    </row>
    <row r="13699" spans="1:6" x14ac:dyDescent="0.3">
      <c r="A13699" s="264" t="str">
        <f t="shared" si="213"/>
        <v>MoapaNV</v>
      </c>
      <c r="B13699" s="269">
        <v>89025</v>
      </c>
      <c r="C13699" s="270" t="s">
        <v>8578</v>
      </c>
      <c r="D13699" s="270" t="s">
        <v>1877</v>
      </c>
      <c r="E13699" s="277" t="s">
        <v>1888</v>
      </c>
      <c r="F13699" s="279" t="s">
        <v>881</v>
      </c>
    </row>
    <row r="13700" spans="1:6" x14ac:dyDescent="0.3">
      <c r="A13700" s="264" t="str">
        <f t="shared" ref="A13700:A13763" si="214">CONCATENATE(C13700,D13700)</f>
        <v>Incline VillageNV</v>
      </c>
      <c r="B13700" s="269">
        <v>89402</v>
      </c>
      <c r="C13700" s="270" t="s">
        <v>8567</v>
      </c>
      <c r="D13700" s="270" t="s">
        <v>1877</v>
      </c>
      <c r="E13700" s="277" t="s">
        <v>1891</v>
      </c>
      <c r="F13700" s="279" t="s">
        <v>881</v>
      </c>
    </row>
    <row r="13701" spans="1:6" x14ac:dyDescent="0.3">
      <c r="A13701" s="264" t="str">
        <f t="shared" si="214"/>
        <v>Indian SpringsNV</v>
      </c>
      <c r="B13701" s="269">
        <v>89018</v>
      </c>
      <c r="C13701" s="270" t="s">
        <v>8579</v>
      </c>
      <c r="D13701" s="270" t="s">
        <v>1877</v>
      </c>
      <c r="E13701" s="277" t="s">
        <v>1888</v>
      </c>
      <c r="F13701" s="279" t="s">
        <v>881</v>
      </c>
    </row>
    <row r="13702" spans="1:6" x14ac:dyDescent="0.3">
      <c r="A13702" s="264" t="str">
        <f t="shared" si="214"/>
        <v>JackpotNV</v>
      </c>
      <c r="B13702" s="269">
        <v>89825</v>
      </c>
      <c r="C13702" s="270" t="s">
        <v>8580</v>
      </c>
      <c r="D13702" s="270" t="s">
        <v>1877</v>
      </c>
      <c r="E13702" s="277" t="s">
        <v>1881</v>
      </c>
      <c r="F13702" s="279" t="s">
        <v>881</v>
      </c>
    </row>
    <row r="13703" spans="1:6" x14ac:dyDescent="0.3">
      <c r="A13703" s="264" t="str">
        <f t="shared" si="214"/>
        <v>SearchlightNV</v>
      </c>
      <c r="B13703" s="269">
        <v>89046</v>
      </c>
      <c r="C13703" s="270" t="s">
        <v>8581</v>
      </c>
      <c r="D13703" s="270" t="s">
        <v>1877</v>
      </c>
      <c r="E13703" s="277" t="s">
        <v>1888</v>
      </c>
      <c r="F13703" s="279" t="s">
        <v>881</v>
      </c>
    </row>
    <row r="13704" spans="1:6" x14ac:dyDescent="0.3">
      <c r="A13704" s="264" t="str">
        <f t="shared" si="214"/>
        <v>Crescent ValleyNV</v>
      </c>
      <c r="B13704" s="269">
        <v>89821</v>
      </c>
      <c r="C13704" s="270" t="s">
        <v>8582</v>
      </c>
      <c r="D13704" s="270" t="s">
        <v>1877</v>
      </c>
      <c r="E13704" s="277" t="s">
        <v>1881</v>
      </c>
      <c r="F13704" s="279" t="s">
        <v>881</v>
      </c>
    </row>
    <row r="13705" spans="1:6" x14ac:dyDescent="0.3">
      <c r="A13705" s="264" t="str">
        <f t="shared" si="214"/>
        <v>BunkervilleNV</v>
      </c>
      <c r="B13705" s="269">
        <v>89007</v>
      </c>
      <c r="C13705" s="270" t="s">
        <v>8583</v>
      </c>
      <c r="D13705" s="270" t="s">
        <v>1877</v>
      </c>
      <c r="E13705" s="277" t="s">
        <v>1888</v>
      </c>
      <c r="F13705" s="279" t="s">
        <v>881</v>
      </c>
    </row>
    <row r="13706" spans="1:6" x14ac:dyDescent="0.3">
      <c r="A13706" s="264" t="str">
        <f t="shared" si="214"/>
        <v>SmithNV</v>
      </c>
      <c r="B13706" s="269">
        <v>89430</v>
      </c>
      <c r="C13706" s="270" t="s">
        <v>8584</v>
      </c>
      <c r="D13706" s="270" t="s">
        <v>1877</v>
      </c>
      <c r="E13706" s="277" t="s">
        <v>1884</v>
      </c>
      <c r="F13706" s="279" t="s">
        <v>881</v>
      </c>
    </row>
    <row r="13707" spans="1:6" x14ac:dyDescent="0.3">
      <c r="A13707" s="264" t="str">
        <f t="shared" si="214"/>
        <v>GlenbrookNV</v>
      </c>
      <c r="B13707" s="269">
        <v>89413</v>
      </c>
      <c r="C13707" s="270" t="s">
        <v>8585</v>
      </c>
      <c r="D13707" s="270" t="s">
        <v>1877</v>
      </c>
      <c r="E13707" s="277" t="s">
        <v>1886</v>
      </c>
      <c r="F13707" s="279" t="s">
        <v>881</v>
      </c>
    </row>
    <row r="13708" spans="1:6" x14ac:dyDescent="0.3">
      <c r="A13708" s="264" t="str">
        <f t="shared" si="214"/>
        <v>LamoilleNV</v>
      </c>
      <c r="B13708" s="269">
        <v>89828</v>
      </c>
      <c r="C13708" s="270" t="s">
        <v>8586</v>
      </c>
      <c r="D13708" s="270" t="s">
        <v>1877</v>
      </c>
      <c r="E13708" s="277" t="s">
        <v>1881</v>
      </c>
      <c r="F13708" s="279" t="s">
        <v>881</v>
      </c>
    </row>
    <row r="13709" spans="1:6" x14ac:dyDescent="0.3">
      <c r="A13709" s="264" t="str">
        <f t="shared" si="214"/>
        <v>Las VegasNV</v>
      </c>
      <c r="B13709" s="269">
        <v>89161</v>
      </c>
      <c r="C13709" s="270" t="s">
        <v>1863</v>
      </c>
      <c r="D13709" s="270" t="s">
        <v>1877</v>
      </c>
      <c r="E13709" s="277" t="s">
        <v>1888</v>
      </c>
      <c r="F13709" s="279" t="s">
        <v>881</v>
      </c>
    </row>
    <row r="13710" spans="1:6" x14ac:dyDescent="0.3">
      <c r="A13710" s="264" t="str">
        <f t="shared" si="214"/>
        <v>Las VegasNV</v>
      </c>
      <c r="B13710" s="269">
        <v>89004</v>
      </c>
      <c r="C13710" s="270" t="s">
        <v>1863</v>
      </c>
      <c r="D13710" s="270" t="s">
        <v>1877</v>
      </c>
      <c r="E13710" s="277" t="s">
        <v>1888</v>
      </c>
      <c r="F13710" s="279" t="s">
        <v>881</v>
      </c>
    </row>
    <row r="13711" spans="1:6" x14ac:dyDescent="0.3">
      <c r="A13711" s="264" t="str">
        <f t="shared" si="214"/>
        <v>McDermittNV</v>
      </c>
      <c r="B13711" s="269">
        <v>89421</v>
      </c>
      <c r="C13711" s="270" t="s">
        <v>8587</v>
      </c>
      <c r="D13711" s="270" t="s">
        <v>1877</v>
      </c>
      <c r="E13711" s="277" t="s">
        <v>1893</v>
      </c>
      <c r="F13711" s="279" t="s">
        <v>881</v>
      </c>
    </row>
    <row r="13712" spans="1:6" x14ac:dyDescent="0.3">
      <c r="A13712" s="264" t="str">
        <f t="shared" si="214"/>
        <v>OrovadaNV</v>
      </c>
      <c r="B13712" s="269">
        <v>89425</v>
      </c>
      <c r="C13712" s="270" t="s">
        <v>8588</v>
      </c>
      <c r="D13712" s="270" t="s">
        <v>1877</v>
      </c>
      <c r="E13712" s="277" t="s">
        <v>1893</v>
      </c>
      <c r="F13712" s="279" t="s">
        <v>881</v>
      </c>
    </row>
    <row r="13713" spans="1:6" x14ac:dyDescent="0.3">
      <c r="A13713" s="264" t="str">
        <f t="shared" si="214"/>
        <v>GolcondaNV</v>
      </c>
      <c r="B13713" s="269">
        <v>89414</v>
      </c>
      <c r="C13713" s="270" t="s">
        <v>8589</v>
      </c>
      <c r="D13713" s="270" t="s">
        <v>1877</v>
      </c>
      <c r="E13713" s="277" t="s">
        <v>1893</v>
      </c>
      <c r="F13713" s="279" t="s">
        <v>881</v>
      </c>
    </row>
    <row r="13714" spans="1:6" x14ac:dyDescent="0.3">
      <c r="A13714" s="264" t="str">
        <f t="shared" si="214"/>
        <v>Cal Nev AriNV</v>
      </c>
      <c r="B13714" s="269">
        <v>89039</v>
      </c>
      <c r="C13714" s="270" t="s">
        <v>8590</v>
      </c>
      <c r="D13714" s="270" t="s">
        <v>1877</v>
      </c>
      <c r="E13714" s="277" t="s">
        <v>1888</v>
      </c>
      <c r="F13714" s="279" t="s">
        <v>881</v>
      </c>
    </row>
    <row r="13715" spans="1:6" x14ac:dyDescent="0.3">
      <c r="A13715" s="264" t="str">
        <f t="shared" si="214"/>
        <v>Silver CityNV</v>
      </c>
      <c r="B13715" s="269">
        <v>89428</v>
      </c>
      <c r="C13715" s="270" t="s">
        <v>1873</v>
      </c>
      <c r="D13715" s="270" t="s">
        <v>1877</v>
      </c>
      <c r="E13715" s="277" t="s">
        <v>1884</v>
      </c>
      <c r="F13715" s="279" t="s">
        <v>881</v>
      </c>
    </row>
    <row r="13716" spans="1:6" x14ac:dyDescent="0.3">
      <c r="A13716" s="264" t="str">
        <f t="shared" si="214"/>
        <v>Ruby ValleyNV</v>
      </c>
      <c r="B13716" s="269">
        <v>89833</v>
      </c>
      <c r="C13716" s="270" t="s">
        <v>8591</v>
      </c>
      <c r="D13716" s="270" t="s">
        <v>1877</v>
      </c>
      <c r="E13716" s="277" t="s">
        <v>1881</v>
      </c>
      <c r="F13716" s="279" t="s">
        <v>881</v>
      </c>
    </row>
    <row r="13717" spans="1:6" x14ac:dyDescent="0.3">
      <c r="A13717" s="264" t="str">
        <f t="shared" si="214"/>
        <v>Paradise ValleyNV</v>
      </c>
      <c r="B13717" s="269">
        <v>89426</v>
      </c>
      <c r="C13717" s="270" t="s">
        <v>2312</v>
      </c>
      <c r="D13717" s="270" t="s">
        <v>1877</v>
      </c>
      <c r="E13717" s="277" t="s">
        <v>1893</v>
      </c>
      <c r="F13717" s="279" t="s">
        <v>881</v>
      </c>
    </row>
    <row r="13718" spans="1:6" x14ac:dyDescent="0.3">
      <c r="A13718" s="264" t="str">
        <f t="shared" si="214"/>
        <v>HalleckNV</v>
      </c>
      <c r="B13718" s="269">
        <v>89823</v>
      </c>
      <c r="C13718" s="270" t="s">
        <v>8592</v>
      </c>
      <c r="D13718" s="270" t="s">
        <v>1877</v>
      </c>
      <c r="E13718" s="277" t="s">
        <v>1881</v>
      </c>
      <c r="F13718" s="279" t="s">
        <v>881</v>
      </c>
    </row>
    <row r="13719" spans="1:6" x14ac:dyDescent="0.3">
      <c r="A13719" s="264" t="str">
        <f t="shared" si="214"/>
        <v>JarbidgeNV</v>
      </c>
      <c r="B13719" s="269">
        <v>89826</v>
      </c>
      <c r="C13719" s="270" t="s">
        <v>8593</v>
      </c>
      <c r="D13719" s="270" t="s">
        <v>1877</v>
      </c>
      <c r="E13719" s="277" t="s">
        <v>1881</v>
      </c>
      <c r="F13719" s="279" t="s">
        <v>881</v>
      </c>
    </row>
    <row r="13720" spans="1:6" x14ac:dyDescent="0.3">
      <c r="A13720" s="264" t="str">
        <f t="shared" si="214"/>
        <v>Las VegasNV</v>
      </c>
      <c r="B13720" s="269">
        <v>89054</v>
      </c>
      <c r="C13720" s="270" t="s">
        <v>1863</v>
      </c>
      <c r="D13720" s="270" t="s">
        <v>1877</v>
      </c>
      <c r="E13720" s="277" t="s">
        <v>1888</v>
      </c>
      <c r="F13720" s="279" t="s">
        <v>881</v>
      </c>
    </row>
    <row r="13721" spans="1:6" x14ac:dyDescent="0.3">
      <c r="A13721" s="264" t="str">
        <f t="shared" si="214"/>
        <v>Mountain CityNV</v>
      </c>
      <c r="B13721" s="269">
        <v>89831</v>
      </c>
      <c r="C13721" s="270" t="s">
        <v>8594</v>
      </c>
      <c r="D13721" s="270" t="s">
        <v>1877</v>
      </c>
      <c r="E13721" s="277" t="s">
        <v>1881</v>
      </c>
      <c r="F13721" s="279" t="s">
        <v>881</v>
      </c>
    </row>
    <row r="13722" spans="1:6" x14ac:dyDescent="0.3">
      <c r="A13722" s="264" t="str">
        <f t="shared" si="214"/>
        <v>Las VegasNV</v>
      </c>
      <c r="B13722" s="269">
        <v>89155</v>
      </c>
      <c r="C13722" s="270" t="s">
        <v>1863</v>
      </c>
      <c r="D13722" s="270" t="s">
        <v>1877</v>
      </c>
      <c r="E13722" s="277" t="s">
        <v>1888</v>
      </c>
      <c r="F13722" s="279" t="s">
        <v>881</v>
      </c>
    </row>
    <row r="13723" spans="1:6" x14ac:dyDescent="0.3">
      <c r="A13723" s="264" t="str">
        <f t="shared" si="214"/>
        <v>New YorkNY</v>
      </c>
      <c r="B13723" s="269">
        <v>10025</v>
      </c>
      <c r="C13723" s="270" t="s">
        <v>8595</v>
      </c>
      <c r="D13723" s="270" t="s">
        <v>1895</v>
      </c>
      <c r="E13723" s="277" t="s">
        <v>1833</v>
      </c>
      <c r="F13723" s="279" t="s">
        <v>881</v>
      </c>
    </row>
    <row r="13724" spans="1:6" x14ac:dyDescent="0.3">
      <c r="A13724" s="264" t="str">
        <f t="shared" si="214"/>
        <v>New YorkNY</v>
      </c>
      <c r="B13724" s="269">
        <v>10023</v>
      </c>
      <c r="C13724" s="270" t="s">
        <v>8595</v>
      </c>
      <c r="D13724" s="270" t="s">
        <v>1895</v>
      </c>
      <c r="E13724" s="277" t="s">
        <v>1833</v>
      </c>
      <c r="F13724" s="279" t="s">
        <v>881</v>
      </c>
    </row>
    <row r="13725" spans="1:6" x14ac:dyDescent="0.3">
      <c r="A13725" s="264" t="str">
        <f t="shared" si="214"/>
        <v>New YorkNY</v>
      </c>
      <c r="B13725" s="269">
        <v>10002</v>
      </c>
      <c r="C13725" s="270" t="s">
        <v>8595</v>
      </c>
      <c r="D13725" s="270" t="s">
        <v>1895</v>
      </c>
      <c r="E13725" s="277" t="s">
        <v>1833</v>
      </c>
      <c r="F13725" s="279" t="s">
        <v>881</v>
      </c>
    </row>
    <row r="13726" spans="1:6" x14ac:dyDescent="0.3">
      <c r="A13726" s="264" t="str">
        <f t="shared" si="214"/>
        <v>New YorkNY</v>
      </c>
      <c r="B13726" s="269">
        <v>11226</v>
      </c>
      <c r="C13726" s="270" t="s">
        <v>8595</v>
      </c>
      <c r="D13726" s="270" t="s">
        <v>1895</v>
      </c>
      <c r="E13726" s="277" t="s">
        <v>1833</v>
      </c>
      <c r="F13726" s="279" t="s">
        <v>881</v>
      </c>
    </row>
    <row r="13727" spans="1:6" x14ac:dyDescent="0.3">
      <c r="A13727" s="264" t="str">
        <f t="shared" si="214"/>
        <v>New YorkNY</v>
      </c>
      <c r="B13727" s="269">
        <v>10467</v>
      </c>
      <c r="C13727" s="270" t="s">
        <v>8595</v>
      </c>
      <c r="D13727" s="270" t="s">
        <v>1895</v>
      </c>
      <c r="E13727" s="277" t="s">
        <v>1833</v>
      </c>
      <c r="F13727" s="279" t="s">
        <v>881</v>
      </c>
    </row>
    <row r="13728" spans="1:6" x14ac:dyDescent="0.3">
      <c r="A13728" s="264" t="str">
        <f t="shared" si="214"/>
        <v>New YorkNY</v>
      </c>
      <c r="B13728" s="269">
        <v>10016</v>
      </c>
      <c r="C13728" s="270" t="s">
        <v>8595</v>
      </c>
      <c r="D13728" s="270" t="s">
        <v>1895</v>
      </c>
      <c r="E13728" s="277" t="s">
        <v>1833</v>
      </c>
      <c r="F13728" s="279" t="s">
        <v>881</v>
      </c>
    </row>
    <row r="13729" spans="1:6" x14ac:dyDescent="0.3">
      <c r="A13729" s="264" t="str">
        <f t="shared" si="214"/>
        <v>New YorkNY</v>
      </c>
      <c r="B13729" s="269">
        <v>11201</v>
      </c>
      <c r="C13729" s="270" t="s">
        <v>8595</v>
      </c>
      <c r="D13729" s="270" t="s">
        <v>1895</v>
      </c>
      <c r="E13729" s="277" t="s">
        <v>1833</v>
      </c>
      <c r="F13729" s="279" t="s">
        <v>881</v>
      </c>
    </row>
    <row r="13730" spans="1:6" x14ac:dyDescent="0.3">
      <c r="A13730" s="264" t="str">
        <f t="shared" si="214"/>
        <v>New YorkNY</v>
      </c>
      <c r="B13730" s="269">
        <v>11235</v>
      </c>
      <c r="C13730" s="270" t="s">
        <v>8595</v>
      </c>
      <c r="D13730" s="270" t="s">
        <v>1895</v>
      </c>
      <c r="E13730" s="277" t="s">
        <v>1833</v>
      </c>
      <c r="F13730" s="279" t="s">
        <v>881</v>
      </c>
    </row>
    <row r="13731" spans="1:6" x14ac:dyDescent="0.3">
      <c r="A13731" s="264" t="str">
        <f t="shared" si="214"/>
        <v>New YorkNY</v>
      </c>
      <c r="B13731" s="269">
        <v>11375</v>
      </c>
      <c r="C13731" s="270" t="s">
        <v>8595</v>
      </c>
      <c r="D13731" s="270" t="s">
        <v>1895</v>
      </c>
      <c r="E13731" s="277" t="s">
        <v>1833</v>
      </c>
      <c r="F13731" s="279" t="s">
        <v>881</v>
      </c>
    </row>
    <row r="13732" spans="1:6" x14ac:dyDescent="0.3">
      <c r="A13732" s="264" t="str">
        <f t="shared" si="214"/>
        <v>New YorkNY</v>
      </c>
      <c r="B13732" s="269">
        <v>10009</v>
      </c>
      <c r="C13732" s="270" t="s">
        <v>8595</v>
      </c>
      <c r="D13732" s="270" t="s">
        <v>1895</v>
      </c>
      <c r="E13732" s="277" t="s">
        <v>1833</v>
      </c>
      <c r="F13732" s="279" t="s">
        <v>881</v>
      </c>
    </row>
    <row r="13733" spans="1:6" x14ac:dyDescent="0.3">
      <c r="A13733" s="264" t="str">
        <f t="shared" si="214"/>
        <v>New YorkNY</v>
      </c>
      <c r="B13733" s="269">
        <v>10011</v>
      </c>
      <c r="C13733" s="270" t="s">
        <v>8595</v>
      </c>
      <c r="D13733" s="270" t="s">
        <v>1895</v>
      </c>
      <c r="E13733" s="277" t="s">
        <v>1833</v>
      </c>
      <c r="F13733" s="279" t="s">
        <v>881</v>
      </c>
    </row>
    <row r="13734" spans="1:6" x14ac:dyDescent="0.3">
      <c r="A13734" s="264" t="str">
        <f t="shared" si="214"/>
        <v>New YorkNY</v>
      </c>
      <c r="B13734" s="269">
        <v>10128</v>
      </c>
      <c r="C13734" s="270" t="s">
        <v>8595</v>
      </c>
      <c r="D13734" s="270" t="s">
        <v>1895</v>
      </c>
      <c r="E13734" s="277" t="s">
        <v>1833</v>
      </c>
      <c r="F13734" s="279" t="s">
        <v>881</v>
      </c>
    </row>
    <row r="13735" spans="1:6" x14ac:dyDescent="0.3">
      <c r="A13735" s="264" t="str">
        <f t="shared" si="214"/>
        <v>New YorkNY</v>
      </c>
      <c r="B13735" s="269">
        <v>11206</v>
      </c>
      <c r="C13735" s="270" t="s">
        <v>8595</v>
      </c>
      <c r="D13735" s="270" t="s">
        <v>1895</v>
      </c>
      <c r="E13735" s="277" t="s">
        <v>1833</v>
      </c>
      <c r="F13735" s="279" t="s">
        <v>881</v>
      </c>
    </row>
    <row r="13736" spans="1:6" x14ac:dyDescent="0.3">
      <c r="A13736" s="264" t="str">
        <f t="shared" si="214"/>
        <v>New YorkNY</v>
      </c>
      <c r="B13736" s="269">
        <v>10462</v>
      </c>
      <c r="C13736" s="270" t="s">
        <v>8595</v>
      </c>
      <c r="D13736" s="270" t="s">
        <v>1895</v>
      </c>
      <c r="E13736" s="277" t="s">
        <v>1833</v>
      </c>
      <c r="F13736" s="279" t="s">
        <v>881</v>
      </c>
    </row>
    <row r="13737" spans="1:6" x14ac:dyDescent="0.3">
      <c r="A13737" s="264" t="str">
        <f t="shared" si="214"/>
        <v>New YorkNY</v>
      </c>
      <c r="B13737" s="269">
        <v>10456</v>
      </c>
      <c r="C13737" s="270" t="s">
        <v>8595</v>
      </c>
      <c r="D13737" s="270" t="s">
        <v>1895</v>
      </c>
      <c r="E13737" s="277" t="s">
        <v>1833</v>
      </c>
      <c r="F13737" s="279" t="s">
        <v>881</v>
      </c>
    </row>
    <row r="13738" spans="1:6" x14ac:dyDescent="0.3">
      <c r="A13738" s="264" t="str">
        <f t="shared" si="214"/>
        <v>New YorkNY</v>
      </c>
      <c r="B13738" s="269">
        <v>10019</v>
      </c>
      <c r="C13738" s="270" t="s">
        <v>8595</v>
      </c>
      <c r="D13738" s="270" t="s">
        <v>1895</v>
      </c>
      <c r="E13738" s="277" t="s">
        <v>1833</v>
      </c>
      <c r="F13738" s="279" t="s">
        <v>881</v>
      </c>
    </row>
    <row r="13739" spans="1:6" x14ac:dyDescent="0.3">
      <c r="A13739" s="264" t="str">
        <f t="shared" si="214"/>
        <v>New YorkNY</v>
      </c>
      <c r="B13739" s="269">
        <v>10003</v>
      </c>
      <c r="C13739" s="270" t="s">
        <v>8595</v>
      </c>
      <c r="D13739" s="270" t="s">
        <v>1895</v>
      </c>
      <c r="E13739" s="277" t="s">
        <v>1833</v>
      </c>
      <c r="F13739" s="279" t="s">
        <v>881</v>
      </c>
    </row>
    <row r="13740" spans="1:6" x14ac:dyDescent="0.3">
      <c r="A13740" s="264" t="str">
        <f t="shared" si="214"/>
        <v>New YorkNY</v>
      </c>
      <c r="B13740" s="269">
        <v>11230</v>
      </c>
      <c r="C13740" s="270" t="s">
        <v>8595</v>
      </c>
      <c r="D13740" s="270" t="s">
        <v>1895</v>
      </c>
      <c r="E13740" s="277" t="s">
        <v>1833</v>
      </c>
      <c r="F13740" s="279" t="s">
        <v>881</v>
      </c>
    </row>
    <row r="13741" spans="1:6" x14ac:dyDescent="0.3">
      <c r="A13741" s="264" t="str">
        <f t="shared" si="214"/>
        <v>New YorkNY</v>
      </c>
      <c r="B13741" s="269">
        <v>11212</v>
      </c>
      <c r="C13741" s="270" t="s">
        <v>8595</v>
      </c>
      <c r="D13741" s="270" t="s">
        <v>1895</v>
      </c>
      <c r="E13741" s="277" t="s">
        <v>1833</v>
      </c>
      <c r="F13741" s="279" t="s">
        <v>881</v>
      </c>
    </row>
    <row r="13742" spans="1:6" x14ac:dyDescent="0.3">
      <c r="A13742" s="264" t="str">
        <f t="shared" si="214"/>
        <v>New YorkNY</v>
      </c>
      <c r="B13742" s="269">
        <v>10463</v>
      </c>
      <c r="C13742" s="270" t="s">
        <v>8595</v>
      </c>
      <c r="D13742" s="270" t="s">
        <v>1895</v>
      </c>
      <c r="E13742" s="277" t="s">
        <v>1833</v>
      </c>
      <c r="F13742" s="279" t="s">
        <v>881</v>
      </c>
    </row>
    <row r="13743" spans="1:6" x14ac:dyDescent="0.3">
      <c r="A13743" s="264" t="str">
        <f t="shared" si="214"/>
        <v>New YorkNY</v>
      </c>
      <c r="B13743" s="269">
        <v>11209</v>
      </c>
      <c r="C13743" s="270" t="s">
        <v>8595</v>
      </c>
      <c r="D13743" s="270" t="s">
        <v>1895</v>
      </c>
      <c r="E13743" s="277" t="s">
        <v>1833</v>
      </c>
      <c r="F13743" s="279" t="s">
        <v>881</v>
      </c>
    </row>
    <row r="13744" spans="1:6" x14ac:dyDescent="0.3">
      <c r="A13744" s="264" t="str">
        <f t="shared" si="214"/>
        <v>New YorkNY</v>
      </c>
      <c r="B13744" s="269">
        <v>11221</v>
      </c>
      <c r="C13744" s="270" t="s">
        <v>8595</v>
      </c>
      <c r="D13744" s="270" t="s">
        <v>1895</v>
      </c>
      <c r="E13744" s="277" t="s">
        <v>1833</v>
      </c>
      <c r="F13744" s="279" t="s">
        <v>881</v>
      </c>
    </row>
    <row r="13745" spans="1:6" x14ac:dyDescent="0.3">
      <c r="A13745" s="264" t="str">
        <f t="shared" si="214"/>
        <v>New YorkNY</v>
      </c>
      <c r="B13745" s="269">
        <v>10024</v>
      </c>
      <c r="C13745" s="270" t="s">
        <v>8595</v>
      </c>
      <c r="D13745" s="270" t="s">
        <v>1895</v>
      </c>
      <c r="E13745" s="277" t="s">
        <v>1833</v>
      </c>
      <c r="F13745" s="279" t="s">
        <v>881</v>
      </c>
    </row>
    <row r="13746" spans="1:6" x14ac:dyDescent="0.3">
      <c r="A13746" s="264" t="str">
        <f t="shared" si="214"/>
        <v>New YorkNY</v>
      </c>
      <c r="B13746" s="269">
        <v>11214</v>
      </c>
      <c r="C13746" s="270" t="s">
        <v>8595</v>
      </c>
      <c r="D13746" s="270" t="s">
        <v>1895</v>
      </c>
      <c r="E13746" s="277" t="s">
        <v>1833</v>
      </c>
      <c r="F13746" s="279" t="s">
        <v>881</v>
      </c>
    </row>
    <row r="13747" spans="1:6" x14ac:dyDescent="0.3">
      <c r="A13747" s="264" t="str">
        <f t="shared" si="214"/>
        <v>New YorkNY</v>
      </c>
      <c r="B13747" s="269">
        <v>11207</v>
      </c>
      <c r="C13747" s="270" t="s">
        <v>8595</v>
      </c>
      <c r="D13747" s="270" t="s">
        <v>1895</v>
      </c>
      <c r="E13747" s="277" t="s">
        <v>1833</v>
      </c>
      <c r="F13747" s="279" t="s">
        <v>881</v>
      </c>
    </row>
    <row r="13748" spans="1:6" x14ac:dyDescent="0.3">
      <c r="A13748" s="264" t="str">
        <f t="shared" si="214"/>
        <v>New YorkNY</v>
      </c>
      <c r="B13748" s="269">
        <v>11229</v>
      </c>
      <c r="C13748" s="270" t="s">
        <v>8595</v>
      </c>
      <c r="D13748" s="270" t="s">
        <v>1895</v>
      </c>
      <c r="E13748" s="277" t="s">
        <v>1833</v>
      </c>
      <c r="F13748" s="279" t="s">
        <v>881</v>
      </c>
    </row>
    <row r="13749" spans="1:6" x14ac:dyDescent="0.3">
      <c r="A13749" s="264" t="str">
        <f t="shared" si="214"/>
        <v>New YorkNY</v>
      </c>
      <c r="B13749" s="269">
        <v>10458</v>
      </c>
      <c r="C13749" s="270" t="s">
        <v>8595</v>
      </c>
      <c r="D13749" s="270" t="s">
        <v>1895</v>
      </c>
      <c r="E13749" s="277" t="s">
        <v>1833</v>
      </c>
      <c r="F13749" s="279" t="s">
        <v>881</v>
      </c>
    </row>
    <row r="13750" spans="1:6" x14ac:dyDescent="0.3">
      <c r="A13750" s="264" t="str">
        <f t="shared" si="214"/>
        <v>New YorkNY</v>
      </c>
      <c r="B13750" s="269">
        <v>11211</v>
      </c>
      <c r="C13750" s="270" t="s">
        <v>8595</v>
      </c>
      <c r="D13750" s="270" t="s">
        <v>1895</v>
      </c>
      <c r="E13750" s="277" t="s">
        <v>1833</v>
      </c>
      <c r="F13750" s="279" t="s">
        <v>881</v>
      </c>
    </row>
    <row r="13751" spans="1:6" x14ac:dyDescent="0.3">
      <c r="A13751" s="264" t="str">
        <f t="shared" si="214"/>
        <v>New YorkNY</v>
      </c>
      <c r="B13751" s="269">
        <v>11377</v>
      </c>
      <c r="C13751" s="270" t="s">
        <v>8595</v>
      </c>
      <c r="D13751" s="270" t="s">
        <v>1895</v>
      </c>
      <c r="E13751" s="277" t="s">
        <v>1833</v>
      </c>
      <c r="F13751" s="279" t="s">
        <v>881</v>
      </c>
    </row>
    <row r="13752" spans="1:6" x14ac:dyDescent="0.3">
      <c r="A13752" s="264" t="str">
        <f t="shared" si="214"/>
        <v>New YorkNY</v>
      </c>
      <c r="B13752" s="269">
        <v>10453</v>
      </c>
      <c r="C13752" s="270" t="s">
        <v>8595</v>
      </c>
      <c r="D13752" s="270" t="s">
        <v>1895</v>
      </c>
      <c r="E13752" s="277" t="s">
        <v>1833</v>
      </c>
      <c r="F13752" s="279" t="s">
        <v>881</v>
      </c>
    </row>
    <row r="13753" spans="1:6" x14ac:dyDescent="0.3">
      <c r="A13753" s="264" t="str">
        <f t="shared" si="214"/>
        <v>New YorkNY</v>
      </c>
      <c r="B13753" s="269">
        <v>11234</v>
      </c>
      <c r="C13753" s="270" t="s">
        <v>8595</v>
      </c>
      <c r="D13753" s="270" t="s">
        <v>1895</v>
      </c>
      <c r="E13753" s="277" t="s">
        <v>1833</v>
      </c>
      <c r="F13753" s="279" t="s">
        <v>881</v>
      </c>
    </row>
    <row r="13754" spans="1:6" x14ac:dyDescent="0.3">
      <c r="A13754" s="264" t="str">
        <f t="shared" si="214"/>
        <v>New YorkNY</v>
      </c>
      <c r="B13754" s="269">
        <v>11355</v>
      </c>
      <c r="C13754" s="270" t="s">
        <v>8595</v>
      </c>
      <c r="D13754" s="270" t="s">
        <v>1895</v>
      </c>
      <c r="E13754" s="277" t="s">
        <v>1833</v>
      </c>
      <c r="F13754" s="279" t="s">
        <v>881</v>
      </c>
    </row>
    <row r="13755" spans="1:6" x14ac:dyDescent="0.3">
      <c r="A13755" s="264" t="str">
        <f t="shared" si="214"/>
        <v>New YorkNY</v>
      </c>
      <c r="B13755" s="269">
        <v>11238</v>
      </c>
      <c r="C13755" s="270" t="s">
        <v>8595</v>
      </c>
      <c r="D13755" s="270" t="s">
        <v>1895</v>
      </c>
      <c r="E13755" s="277" t="s">
        <v>1833</v>
      </c>
      <c r="F13755" s="279" t="s">
        <v>881</v>
      </c>
    </row>
    <row r="13756" spans="1:6" x14ac:dyDescent="0.3">
      <c r="A13756" s="264" t="str">
        <f t="shared" si="214"/>
        <v>New YorkNY</v>
      </c>
      <c r="B13756" s="269">
        <v>10314</v>
      </c>
      <c r="C13756" s="270" t="s">
        <v>8595</v>
      </c>
      <c r="D13756" s="270" t="s">
        <v>1895</v>
      </c>
      <c r="E13756" s="277" t="s">
        <v>1833</v>
      </c>
      <c r="F13756" s="279" t="s">
        <v>881</v>
      </c>
    </row>
    <row r="13757" spans="1:6" x14ac:dyDescent="0.3">
      <c r="A13757" s="264" t="str">
        <f t="shared" si="214"/>
        <v>New YorkNY</v>
      </c>
      <c r="B13757" s="269">
        <v>11215</v>
      </c>
      <c r="C13757" s="270" t="s">
        <v>8595</v>
      </c>
      <c r="D13757" s="270" t="s">
        <v>1895</v>
      </c>
      <c r="E13757" s="277" t="s">
        <v>1833</v>
      </c>
      <c r="F13757" s="279" t="s">
        <v>881</v>
      </c>
    </row>
    <row r="13758" spans="1:6" x14ac:dyDescent="0.3">
      <c r="A13758" s="264" t="str">
        <f t="shared" si="214"/>
        <v>Town Of IthacaNY</v>
      </c>
      <c r="B13758" s="269">
        <v>14850</v>
      </c>
      <c r="C13758" s="270" t="s">
        <v>8596</v>
      </c>
      <c r="D13758" s="270" t="s">
        <v>1895</v>
      </c>
      <c r="E13758" s="277" t="s">
        <v>1919</v>
      </c>
      <c r="F13758" s="279" t="s">
        <v>881</v>
      </c>
    </row>
    <row r="13759" spans="1:6" x14ac:dyDescent="0.3">
      <c r="A13759" s="264" t="str">
        <f t="shared" si="214"/>
        <v>New YorkNY</v>
      </c>
      <c r="B13759" s="269">
        <v>11385</v>
      </c>
      <c r="C13759" s="270" t="s">
        <v>8595</v>
      </c>
      <c r="D13759" s="270" t="s">
        <v>1895</v>
      </c>
      <c r="E13759" s="277" t="s">
        <v>1833</v>
      </c>
      <c r="F13759" s="279" t="s">
        <v>881</v>
      </c>
    </row>
    <row r="13760" spans="1:6" x14ac:dyDescent="0.3">
      <c r="A13760" s="264" t="str">
        <f t="shared" si="214"/>
        <v>New YorkNY</v>
      </c>
      <c r="B13760" s="269">
        <v>10468</v>
      </c>
      <c r="C13760" s="270" t="s">
        <v>8595</v>
      </c>
      <c r="D13760" s="270" t="s">
        <v>1895</v>
      </c>
      <c r="E13760" s="277" t="s">
        <v>1833</v>
      </c>
      <c r="F13760" s="279" t="s">
        <v>881</v>
      </c>
    </row>
    <row r="13761" spans="1:6" x14ac:dyDescent="0.3">
      <c r="A13761" s="264" t="str">
        <f t="shared" si="214"/>
        <v>New YorkNY</v>
      </c>
      <c r="B13761" s="269">
        <v>11373</v>
      </c>
      <c r="C13761" s="270" t="s">
        <v>8595</v>
      </c>
      <c r="D13761" s="270" t="s">
        <v>1895</v>
      </c>
      <c r="E13761" s="277" t="s">
        <v>1833</v>
      </c>
      <c r="F13761" s="279" t="s">
        <v>881</v>
      </c>
    </row>
    <row r="13762" spans="1:6" x14ac:dyDescent="0.3">
      <c r="A13762" s="264" t="str">
        <f t="shared" si="214"/>
        <v>New YorkNY</v>
      </c>
      <c r="B13762" s="269">
        <v>10028</v>
      </c>
      <c r="C13762" s="270" t="s">
        <v>8595</v>
      </c>
      <c r="D13762" s="270" t="s">
        <v>1895</v>
      </c>
      <c r="E13762" s="277" t="s">
        <v>1833</v>
      </c>
      <c r="F13762" s="279" t="s">
        <v>881</v>
      </c>
    </row>
    <row r="13763" spans="1:6" x14ac:dyDescent="0.3">
      <c r="A13763" s="264" t="str">
        <f t="shared" si="214"/>
        <v>New YorkNY</v>
      </c>
      <c r="B13763" s="269">
        <v>11233</v>
      </c>
      <c r="C13763" s="270" t="s">
        <v>8595</v>
      </c>
      <c r="D13763" s="270" t="s">
        <v>1895</v>
      </c>
      <c r="E13763" s="277" t="s">
        <v>1833</v>
      </c>
      <c r="F13763" s="279" t="s">
        <v>881</v>
      </c>
    </row>
    <row r="13764" spans="1:6" x14ac:dyDescent="0.3">
      <c r="A13764" s="264" t="str">
        <f t="shared" ref="A13764:A13827" si="215">CONCATENATE(C13764,D13764)</f>
        <v>New YorkNY</v>
      </c>
      <c r="B13764" s="269">
        <v>10457</v>
      </c>
      <c r="C13764" s="270" t="s">
        <v>8595</v>
      </c>
      <c r="D13764" s="270" t="s">
        <v>1895</v>
      </c>
      <c r="E13764" s="277" t="s">
        <v>1833</v>
      </c>
      <c r="F13764" s="279" t="s">
        <v>881</v>
      </c>
    </row>
    <row r="13765" spans="1:6" x14ac:dyDescent="0.3">
      <c r="A13765" s="264" t="str">
        <f t="shared" si="215"/>
        <v>New YorkNY</v>
      </c>
      <c r="B13765" s="269">
        <v>10027</v>
      </c>
      <c r="C13765" s="270" t="s">
        <v>8595</v>
      </c>
      <c r="D13765" s="270" t="s">
        <v>1895</v>
      </c>
      <c r="E13765" s="277" t="s">
        <v>1833</v>
      </c>
      <c r="F13765" s="279" t="s">
        <v>881</v>
      </c>
    </row>
    <row r="13766" spans="1:6" x14ac:dyDescent="0.3">
      <c r="A13766" s="264" t="str">
        <f t="shared" si="215"/>
        <v>New YorkNY</v>
      </c>
      <c r="B13766" s="269">
        <v>11236</v>
      </c>
      <c r="C13766" s="270" t="s">
        <v>8595</v>
      </c>
      <c r="D13766" s="270" t="s">
        <v>1895</v>
      </c>
      <c r="E13766" s="277" t="s">
        <v>1833</v>
      </c>
      <c r="F13766" s="279" t="s">
        <v>881</v>
      </c>
    </row>
    <row r="13767" spans="1:6" x14ac:dyDescent="0.3">
      <c r="A13767" s="264" t="str">
        <f t="shared" si="215"/>
        <v>YonkersNY</v>
      </c>
      <c r="B13767" s="269">
        <v>10701</v>
      </c>
      <c r="C13767" s="270" t="s">
        <v>8597</v>
      </c>
      <c r="D13767" s="270" t="s">
        <v>1895</v>
      </c>
      <c r="E13767" s="277" t="s">
        <v>1833</v>
      </c>
      <c r="F13767" s="279" t="s">
        <v>881</v>
      </c>
    </row>
    <row r="13768" spans="1:6" x14ac:dyDescent="0.3">
      <c r="A13768" s="264" t="str">
        <f t="shared" si="215"/>
        <v>New YorkNY</v>
      </c>
      <c r="B13768" s="269">
        <v>11372</v>
      </c>
      <c r="C13768" s="270" t="s">
        <v>8595</v>
      </c>
      <c r="D13768" s="270" t="s">
        <v>1895</v>
      </c>
      <c r="E13768" s="277" t="s">
        <v>1833</v>
      </c>
      <c r="F13768" s="279" t="s">
        <v>881</v>
      </c>
    </row>
    <row r="13769" spans="1:6" x14ac:dyDescent="0.3">
      <c r="A13769" s="264" t="str">
        <f t="shared" si="215"/>
        <v>New YorkNY</v>
      </c>
      <c r="B13769" s="269">
        <v>11218</v>
      </c>
      <c r="C13769" s="270" t="s">
        <v>8595</v>
      </c>
      <c r="D13769" s="270" t="s">
        <v>1895</v>
      </c>
      <c r="E13769" s="277" t="s">
        <v>1833</v>
      </c>
      <c r="F13769" s="279" t="s">
        <v>881</v>
      </c>
    </row>
    <row r="13770" spans="1:6" x14ac:dyDescent="0.3">
      <c r="A13770" s="264" t="str">
        <f t="shared" si="215"/>
        <v>New YorkNY</v>
      </c>
      <c r="B13770" s="269">
        <v>11223</v>
      </c>
      <c r="C13770" s="270" t="s">
        <v>8595</v>
      </c>
      <c r="D13770" s="270" t="s">
        <v>1895</v>
      </c>
      <c r="E13770" s="277" t="s">
        <v>1833</v>
      </c>
      <c r="F13770" s="279" t="s">
        <v>881</v>
      </c>
    </row>
    <row r="13771" spans="1:6" x14ac:dyDescent="0.3">
      <c r="A13771" s="264" t="str">
        <f t="shared" si="215"/>
        <v>New YorkNY</v>
      </c>
      <c r="B13771" s="269">
        <v>10021</v>
      </c>
      <c r="C13771" s="270" t="s">
        <v>8595</v>
      </c>
      <c r="D13771" s="270" t="s">
        <v>1895</v>
      </c>
      <c r="E13771" s="277" t="s">
        <v>1833</v>
      </c>
      <c r="F13771" s="279" t="s">
        <v>881</v>
      </c>
    </row>
    <row r="13772" spans="1:6" x14ac:dyDescent="0.3">
      <c r="A13772" s="264" t="str">
        <f t="shared" si="215"/>
        <v>Town of WebsterNY</v>
      </c>
      <c r="B13772" s="269">
        <v>14580</v>
      </c>
      <c r="C13772" s="270" t="s">
        <v>8598</v>
      </c>
      <c r="D13772" s="270" t="s">
        <v>1895</v>
      </c>
      <c r="E13772" s="277" t="s">
        <v>1657</v>
      </c>
      <c r="F13772" s="279" t="s">
        <v>881</v>
      </c>
    </row>
    <row r="13773" spans="1:6" x14ac:dyDescent="0.3">
      <c r="A13773" s="264" t="str">
        <f t="shared" si="215"/>
        <v>Town Of AmherstNY</v>
      </c>
      <c r="B13773" s="269">
        <v>14221</v>
      </c>
      <c r="C13773" s="270" t="s">
        <v>8599</v>
      </c>
      <c r="D13773" s="270" t="s">
        <v>1895</v>
      </c>
      <c r="E13773" s="277" t="s">
        <v>1905</v>
      </c>
      <c r="F13773" s="279" t="s">
        <v>881</v>
      </c>
    </row>
    <row r="13774" spans="1:6" x14ac:dyDescent="0.3">
      <c r="A13774" s="264" t="str">
        <f t="shared" si="215"/>
        <v>New YorkNY</v>
      </c>
      <c r="B13774" s="269">
        <v>11208</v>
      </c>
      <c r="C13774" s="270" t="s">
        <v>8595</v>
      </c>
      <c r="D13774" s="270" t="s">
        <v>1895</v>
      </c>
      <c r="E13774" s="277" t="s">
        <v>1833</v>
      </c>
      <c r="F13774" s="279" t="s">
        <v>881</v>
      </c>
    </row>
    <row r="13775" spans="1:6" x14ac:dyDescent="0.3">
      <c r="A13775" s="264" t="str">
        <f t="shared" si="215"/>
        <v>New YorkNY</v>
      </c>
      <c r="B13775" s="269">
        <v>11225</v>
      </c>
      <c r="C13775" s="270" t="s">
        <v>8595</v>
      </c>
      <c r="D13775" s="270" t="s">
        <v>1895</v>
      </c>
      <c r="E13775" s="277" t="s">
        <v>1833</v>
      </c>
      <c r="F13775" s="279" t="s">
        <v>881</v>
      </c>
    </row>
    <row r="13776" spans="1:6" x14ac:dyDescent="0.3">
      <c r="A13776" s="264" t="str">
        <f t="shared" si="215"/>
        <v>New YorkNY</v>
      </c>
      <c r="B13776" s="269">
        <v>11101</v>
      </c>
      <c r="C13776" s="270" t="s">
        <v>8595</v>
      </c>
      <c r="D13776" s="270" t="s">
        <v>1895</v>
      </c>
      <c r="E13776" s="277" t="s">
        <v>1833</v>
      </c>
      <c r="F13776" s="279" t="s">
        <v>881</v>
      </c>
    </row>
    <row r="13777" spans="1:6" x14ac:dyDescent="0.3">
      <c r="A13777" s="264" t="str">
        <f t="shared" si="215"/>
        <v>New YorkNY</v>
      </c>
      <c r="B13777" s="269">
        <v>11204</v>
      </c>
      <c r="C13777" s="270" t="s">
        <v>8595</v>
      </c>
      <c r="D13777" s="270" t="s">
        <v>1895</v>
      </c>
      <c r="E13777" s="277" t="s">
        <v>1833</v>
      </c>
      <c r="F13777" s="279" t="s">
        <v>881</v>
      </c>
    </row>
    <row r="13778" spans="1:6" x14ac:dyDescent="0.3">
      <c r="A13778" s="264" t="str">
        <f t="shared" si="215"/>
        <v>New YorkNY</v>
      </c>
      <c r="B13778" s="269">
        <v>11213</v>
      </c>
      <c r="C13778" s="270" t="s">
        <v>8595</v>
      </c>
      <c r="D13778" s="270" t="s">
        <v>1895</v>
      </c>
      <c r="E13778" s="277" t="s">
        <v>1833</v>
      </c>
      <c r="F13778" s="279" t="s">
        <v>881</v>
      </c>
    </row>
    <row r="13779" spans="1:6" x14ac:dyDescent="0.3">
      <c r="A13779" s="264" t="str">
        <f t="shared" si="215"/>
        <v>New YorkNY</v>
      </c>
      <c r="B13779" s="269">
        <v>11219</v>
      </c>
      <c r="C13779" s="270" t="s">
        <v>8595</v>
      </c>
      <c r="D13779" s="270" t="s">
        <v>1895</v>
      </c>
      <c r="E13779" s="277" t="s">
        <v>1833</v>
      </c>
      <c r="F13779" s="279" t="s">
        <v>881</v>
      </c>
    </row>
    <row r="13780" spans="1:6" x14ac:dyDescent="0.3">
      <c r="A13780" s="264" t="str">
        <f t="shared" si="215"/>
        <v>New YorkNY</v>
      </c>
      <c r="B13780" s="269">
        <v>10032</v>
      </c>
      <c r="C13780" s="270" t="s">
        <v>8595</v>
      </c>
      <c r="D13780" s="270" t="s">
        <v>1895</v>
      </c>
      <c r="E13780" s="277" t="s">
        <v>1833</v>
      </c>
      <c r="F13780" s="279" t="s">
        <v>881</v>
      </c>
    </row>
    <row r="13781" spans="1:6" x14ac:dyDescent="0.3">
      <c r="A13781" s="264" t="str">
        <f t="shared" si="215"/>
        <v>New YorkNY</v>
      </c>
      <c r="B13781" s="269">
        <v>11368</v>
      </c>
      <c r="C13781" s="270" t="s">
        <v>8595</v>
      </c>
      <c r="D13781" s="270" t="s">
        <v>1895</v>
      </c>
      <c r="E13781" s="277" t="s">
        <v>1833</v>
      </c>
      <c r="F13781" s="279" t="s">
        <v>881</v>
      </c>
    </row>
    <row r="13782" spans="1:6" x14ac:dyDescent="0.3">
      <c r="A13782" s="264" t="str">
        <f t="shared" si="215"/>
        <v>New YorkNY</v>
      </c>
      <c r="B13782" s="269">
        <v>11203</v>
      </c>
      <c r="C13782" s="270" t="s">
        <v>8595</v>
      </c>
      <c r="D13782" s="270" t="s">
        <v>1895</v>
      </c>
      <c r="E13782" s="277" t="s">
        <v>1833</v>
      </c>
      <c r="F13782" s="279" t="s">
        <v>881</v>
      </c>
    </row>
    <row r="13783" spans="1:6" x14ac:dyDescent="0.3">
      <c r="A13783" s="264" t="str">
        <f t="shared" si="215"/>
        <v>New YorkNY</v>
      </c>
      <c r="B13783" s="269">
        <v>11220</v>
      </c>
      <c r="C13783" s="270" t="s">
        <v>8595</v>
      </c>
      <c r="D13783" s="270" t="s">
        <v>1895</v>
      </c>
      <c r="E13783" s="277" t="s">
        <v>1833</v>
      </c>
      <c r="F13783" s="279" t="s">
        <v>881</v>
      </c>
    </row>
    <row r="13784" spans="1:6" x14ac:dyDescent="0.3">
      <c r="A13784" s="264" t="str">
        <f t="shared" si="215"/>
        <v>New YorkNY</v>
      </c>
      <c r="B13784" s="269">
        <v>10031</v>
      </c>
      <c r="C13784" s="270" t="s">
        <v>8595</v>
      </c>
      <c r="D13784" s="270" t="s">
        <v>1895</v>
      </c>
      <c r="E13784" s="277" t="s">
        <v>1833</v>
      </c>
      <c r="F13784" s="279" t="s">
        <v>881</v>
      </c>
    </row>
    <row r="13785" spans="1:6" x14ac:dyDescent="0.3">
      <c r="A13785" s="264" t="str">
        <f t="shared" si="215"/>
        <v>New YorkNY</v>
      </c>
      <c r="B13785" s="269">
        <v>11216</v>
      </c>
      <c r="C13785" s="270" t="s">
        <v>8595</v>
      </c>
      <c r="D13785" s="270" t="s">
        <v>1895</v>
      </c>
      <c r="E13785" s="277" t="s">
        <v>1833</v>
      </c>
      <c r="F13785" s="279" t="s">
        <v>881</v>
      </c>
    </row>
    <row r="13786" spans="1:6" x14ac:dyDescent="0.3">
      <c r="A13786" s="264" t="str">
        <f t="shared" si="215"/>
        <v>North TonawandaNY</v>
      </c>
      <c r="B13786" s="269">
        <v>14094</v>
      </c>
      <c r="C13786" s="270" t="s">
        <v>8600</v>
      </c>
      <c r="D13786" s="270" t="s">
        <v>1895</v>
      </c>
      <c r="E13786" s="277" t="s">
        <v>1905</v>
      </c>
      <c r="F13786" s="279" t="s">
        <v>881</v>
      </c>
    </row>
    <row r="13787" spans="1:6" x14ac:dyDescent="0.3">
      <c r="A13787" s="264" t="str">
        <f t="shared" si="215"/>
        <v>TroyNY</v>
      </c>
      <c r="B13787" s="269">
        <v>12180</v>
      </c>
      <c r="C13787" s="270" t="s">
        <v>949</v>
      </c>
      <c r="D13787" s="270" t="s">
        <v>1895</v>
      </c>
      <c r="E13787" s="277" t="s">
        <v>1897</v>
      </c>
      <c r="F13787" s="279" t="s">
        <v>881</v>
      </c>
    </row>
    <row r="13788" spans="1:6" x14ac:dyDescent="0.3">
      <c r="A13788" s="264" t="str">
        <f t="shared" si="215"/>
        <v>New YorkNY</v>
      </c>
      <c r="B13788" s="269">
        <v>11354</v>
      </c>
      <c r="C13788" s="270" t="s">
        <v>8595</v>
      </c>
      <c r="D13788" s="270" t="s">
        <v>1895</v>
      </c>
      <c r="E13788" s="277" t="s">
        <v>1833</v>
      </c>
      <c r="F13788" s="279" t="s">
        <v>881</v>
      </c>
    </row>
    <row r="13789" spans="1:6" x14ac:dyDescent="0.3">
      <c r="A13789" s="264" t="str">
        <f t="shared" si="215"/>
        <v>New YorkNY</v>
      </c>
      <c r="B13789" s="269">
        <v>10014</v>
      </c>
      <c r="C13789" s="270" t="s">
        <v>8595</v>
      </c>
      <c r="D13789" s="270" t="s">
        <v>1895</v>
      </c>
      <c r="E13789" s="277" t="s">
        <v>1833</v>
      </c>
      <c r="F13789" s="279" t="s">
        <v>881</v>
      </c>
    </row>
    <row r="13790" spans="1:6" x14ac:dyDescent="0.3">
      <c r="A13790" s="264" t="str">
        <f t="shared" si="215"/>
        <v>HuntingtonNY</v>
      </c>
      <c r="B13790" s="269">
        <v>11746</v>
      </c>
      <c r="C13790" s="270" t="s">
        <v>1366</v>
      </c>
      <c r="D13790" s="270" t="s">
        <v>1895</v>
      </c>
      <c r="E13790" s="277" t="s">
        <v>1833</v>
      </c>
      <c r="F13790" s="279" t="s">
        <v>881</v>
      </c>
    </row>
    <row r="13791" spans="1:6" x14ac:dyDescent="0.3">
      <c r="A13791" s="264" t="str">
        <f t="shared" si="215"/>
        <v>New YorkNY</v>
      </c>
      <c r="B13791" s="269">
        <v>10451</v>
      </c>
      <c r="C13791" s="270" t="s">
        <v>8595</v>
      </c>
      <c r="D13791" s="270" t="s">
        <v>1895</v>
      </c>
      <c r="E13791" s="277" t="s">
        <v>1833</v>
      </c>
      <c r="F13791" s="279" t="s">
        <v>881</v>
      </c>
    </row>
    <row r="13792" spans="1:6" x14ac:dyDescent="0.3">
      <c r="A13792" s="264" t="str">
        <f t="shared" si="215"/>
        <v>New YorkNY</v>
      </c>
      <c r="B13792" s="269">
        <v>10466</v>
      </c>
      <c r="C13792" s="270" t="s">
        <v>8595</v>
      </c>
      <c r="D13792" s="270" t="s">
        <v>1895</v>
      </c>
      <c r="E13792" s="277" t="s">
        <v>1833</v>
      </c>
      <c r="F13792" s="279" t="s">
        <v>881</v>
      </c>
    </row>
    <row r="13793" spans="1:6" x14ac:dyDescent="0.3">
      <c r="A13793" s="264" t="str">
        <f t="shared" si="215"/>
        <v>New YorkNY</v>
      </c>
      <c r="B13793" s="269">
        <v>10460</v>
      </c>
      <c r="C13793" s="270" t="s">
        <v>8595</v>
      </c>
      <c r="D13793" s="270" t="s">
        <v>1895</v>
      </c>
      <c r="E13793" s="277" t="s">
        <v>1833</v>
      </c>
      <c r="F13793" s="279" t="s">
        <v>881</v>
      </c>
    </row>
    <row r="13794" spans="1:6" x14ac:dyDescent="0.3">
      <c r="A13794" s="264" t="str">
        <f t="shared" si="215"/>
        <v>New YorkNY</v>
      </c>
      <c r="B13794" s="269">
        <v>10036</v>
      </c>
      <c r="C13794" s="270" t="s">
        <v>8595</v>
      </c>
      <c r="D13794" s="270" t="s">
        <v>1895</v>
      </c>
      <c r="E13794" s="277" t="s">
        <v>1833</v>
      </c>
      <c r="F13794" s="279" t="s">
        <v>881</v>
      </c>
    </row>
    <row r="13795" spans="1:6" x14ac:dyDescent="0.3">
      <c r="A13795" s="264" t="str">
        <f t="shared" si="215"/>
        <v>New YorkNY</v>
      </c>
      <c r="B13795" s="269">
        <v>11374</v>
      </c>
      <c r="C13795" s="270" t="s">
        <v>8595</v>
      </c>
      <c r="D13795" s="270" t="s">
        <v>1895</v>
      </c>
      <c r="E13795" s="277" t="s">
        <v>1833</v>
      </c>
      <c r="F13795" s="279" t="s">
        <v>881</v>
      </c>
    </row>
    <row r="13796" spans="1:6" x14ac:dyDescent="0.3">
      <c r="A13796" s="264" t="str">
        <f t="shared" si="215"/>
        <v>MiddletownNY</v>
      </c>
      <c r="B13796" s="269">
        <v>10940</v>
      </c>
      <c r="C13796" s="270" t="s">
        <v>2984</v>
      </c>
      <c r="D13796" s="270" t="s">
        <v>1895</v>
      </c>
      <c r="E13796" s="277" t="s">
        <v>1833</v>
      </c>
      <c r="F13796" s="279" t="s">
        <v>881</v>
      </c>
    </row>
    <row r="13797" spans="1:6" x14ac:dyDescent="0.3">
      <c r="A13797" s="264" t="str">
        <f t="shared" si="215"/>
        <v>New YorkNY</v>
      </c>
      <c r="B13797" s="269">
        <v>10472</v>
      </c>
      <c r="C13797" s="270" t="s">
        <v>8595</v>
      </c>
      <c r="D13797" s="270" t="s">
        <v>1895</v>
      </c>
      <c r="E13797" s="277" t="s">
        <v>1833</v>
      </c>
      <c r="F13797" s="279" t="s">
        <v>881</v>
      </c>
    </row>
    <row r="13798" spans="1:6" x14ac:dyDescent="0.3">
      <c r="A13798" s="264" t="str">
        <f t="shared" si="215"/>
        <v>New YorkNY</v>
      </c>
      <c r="B13798" s="269">
        <v>10473</v>
      </c>
      <c r="C13798" s="270" t="s">
        <v>8595</v>
      </c>
      <c r="D13798" s="270" t="s">
        <v>1895</v>
      </c>
      <c r="E13798" s="277" t="s">
        <v>1833</v>
      </c>
      <c r="F13798" s="279" t="s">
        <v>881</v>
      </c>
    </row>
    <row r="13799" spans="1:6" x14ac:dyDescent="0.3">
      <c r="A13799" s="264" t="str">
        <f t="shared" si="215"/>
        <v>Town of NewburghNY</v>
      </c>
      <c r="B13799" s="269">
        <v>12550</v>
      </c>
      <c r="C13799" s="270" t="s">
        <v>8601</v>
      </c>
      <c r="D13799" s="270" t="s">
        <v>1895</v>
      </c>
      <c r="E13799" s="277" t="s">
        <v>1833</v>
      </c>
      <c r="F13799" s="279" t="s">
        <v>881</v>
      </c>
    </row>
    <row r="13800" spans="1:6" x14ac:dyDescent="0.3">
      <c r="A13800" s="264" t="str">
        <f t="shared" si="215"/>
        <v>New YorkNY</v>
      </c>
      <c r="B13800" s="269">
        <v>11210</v>
      </c>
      <c r="C13800" s="270" t="s">
        <v>8595</v>
      </c>
      <c r="D13800" s="270" t="s">
        <v>1895</v>
      </c>
      <c r="E13800" s="277" t="s">
        <v>1833</v>
      </c>
      <c r="F13800" s="279" t="s">
        <v>881</v>
      </c>
    </row>
    <row r="13801" spans="1:6" x14ac:dyDescent="0.3">
      <c r="A13801" s="264" t="str">
        <f t="shared" si="215"/>
        <v>New YorkNY</v>
      </c>
      <c r="B13801" s="269">
        <v>10033</v>
      </c>
      <c r="C13801" s="270" t="s">
        <v>8595</v>
      </c>
      <c r="D13801" s="270" t="s">
        <v>1895</v>
      </c>
      <c r="E13801" s="277" t="s">
        <v>1833</v>
      </c>
      <c r="F13801" s="279" t="s">
        <v>881</v>
      </c>
    </row>
    <row r="13802" spans="1:6" x14ac:dyDescent="0.3">
      <c r="A13802" s="264" t="str">
        <f t="shared" si="215"/>
        <v>New YorkNY</v>
      </c>
      <c r="B13802" s="269">
        <v>11434</v>
      </c>
      <c r="C13802" s="270" t="s">
        <v>8595</v>
      </c>
      <c r="D13802" s="270" t="s">
        <v>1895</v>
      </c>
      <c r="E13802" s="277" t="s">
        <v>1833</v>
      </c>
      <c r="F13802" s="279" t="s">
        <v>881</v>
      </c>
    </row>
    <row r="13803" spans="1:6" x14ac:dyDescent="0.3">
      <c r="A13803" s="264" t="str">
        <f t="shared" si="215"/>
        <v>Town Of Clifton ParkNY</v>
      </c>
      <c r="B13803" s="269">
        <v>12065</v>
      </c>
      <c r="C13803" s="270" t="s">
        <v>8602</v>
      </c>
      <c r="D13803" s="270" t="s">
        <v>1895</v>
      </c>
      <c r="E13803" s="277" t="s">
        <v>1897</v>
      </c>
      <c r="F13803" s="279" t="s">
        <v>881</v>
      </c>
    </row>
    <row r="13804" spans="1:6" x14ac:dyDescent="0.3">
      <c r="A13804" s="264" t="str">
        <f t="shared" si="215"/>
        <v>New YorkNY</v>
      </c>
      <c r="B13804" s="269">
        <v>11224</v>
      </c>
      <c r="C13804" s="270" t="s">
        <v>8595</v>
      </c>
      <c r="D13804" s="270" t="s">
        <v>1895</v>
      </c>
      <c r="E13804" s="277" t="s">
        <v>1833</v>
      </c>
      <c r="F13804" s="279" t="s">
        <v>881</v>
      </c>
    </row>
    <row r="13805" spans="1:6" x14ac:dyDescent="0.3">
      <c r="A13805" s="264" t="str">
        <f t="shared" si="215"/>
        <v>North TonawandaNY</v>
      </c>
      <c r="B13805" s="269">
        <v>14120</v>
      </c>
      <c r="C13805" s="270" t="s">
        <v>8600</v>
      </c>
      <c r="D13805" s="270" t="s">
        <v>1895</v>
      </c>
      <c r="E13805" s="277" t="s">
        <v>1905</v>
      </c>
      <c r="F13805" s="279" t="s">
        <v>881</v>
      </c>
    </row>
    <row r="13806" spans="1:6" x14ac:dyDescent="0.3">
      <c r="A13806" s="264" t="str">
        <f t="shared" si="215"/>
        <v>New YorkNY</v>
      </c>
      <c r="B13806" s="269">
        <v>11691</v>
      </c>
      <c r="C13806" s="270" t="s">
        <v>8595</v>
      </c>
      <c r="D13806" s="270" t="s">
        <v>1895</v>
      </c>
      <c r="E13806" s="277" t="s">
        <v>1833</v>
      </c>
      <c r="F13806" s="279" t="s">
        <v>881</v>
      </c>
    </row>
    <row r="13807" spans="1:6" x14ac:dyDescent="0.3">
      <c r="A13807" s="264" t="str">
        <f t="shared" si="215"/>
        <v>Town of HamburgNY</v>
      </c>
      <c r="B13807" s="269">
        <v>14075</v>
      </c>
      <c r="C13807" s="270" t="s">
        <v>8603</v>
      </c>
      <c r="D13807" s="270" t="s">
        <v>1895</v>
      </c>
      <c r="E13807" s="277" t="s">
        <v>1905</v>
      </c>
      <c r="F13807" s="279" t="s">
        <v>881</v>
      </c>
    </row>
    <row r="13808" spans="1:6" x14ac:dyDescent="0.3">
      <c r="A13808" s="264" t="str">
        <f t="shared" si="215"/>
        <v>New YorkNY</v>
      </c>
      <c r="B13808" s="269">
        <v>10306</v>
      </c>
      <c r="C13808" s="270" t="s">
        <v>8595</v>
      </c>
      <c r="D13808" s="270" t="s">
        <v>1895</v>
      </c>
      <c r="E13808" s="277" t="s">
        <v>1833</v>
      </c>
      <c r="F13808" s="279" t="s">
        <v>881</v>
      </c>
    </row>
    <row r="13809" spans="1:6" x14ac:dyDescent="0.3">
      <c r="A13809" s="264" t="str">
        <f t="shared" si="215"/>
        <v>UnionNY</v>
      </c>
      <c r="B13809" s="269">
        <v>13760</v>
      </c>
      <c r="C13809" s="270" t="s">
        <v>5008</v>
      </c>
      <c r="D13809" s="270" t="s">
        <v>1895</v>
      </c>
      <c r="E13809" s="277" t="s">
        <v>1904</v>
      </c>
      <c r="F13809" s="279" t="s">
        <v>881</v>
      </c>
    </row>
    <row r="13810" spans="1:6" x14ac:dyDescent="0.3">
      <c r="A13810" s="264" t="str">
        <f t="shared" si="215"/>
        <v>New YorkNY</v>
      </c>
      <c r="B13810" s="269">
        <v>10010</v>
      </c>
      <c r="C13810" s="270" t="s">
        <v>8595</v>
      </c>
      <c r="D13810" s="270" t="s">
        <v>1895</v>
      </c>
      <c r="E13810" s="277" t="s">
        <v>1833</v>
      </c>
      <c r="F13810" s="279" t="s">
        <v>881</v>
      </c>
    </row>
    <row r="13811" spans="1:6" x14ac:dyDescent="0.3">
      <c r="A13811" s="264" t="str">
        <f t="shared" si="215"/>
        <v>Saratoga SpringsNY</v>
      </c>
      <c r="B13811" s="269">
        <v>12866</v>
      </c>
      <c r="C13811" s="270" t="s">
        <v>8604</v>
      </c>
      <c r="D13811" s="270" t="s">
        <v>1895</v>
      </c>
      <c r="E13811" s="277" t="s">
        <v>1897</v>
      </c>
      <c r="F13811" s="279" t="s">
        <v>881</v>
      </c>
    </row>
    <row r="13812" spans="1:6" x14ac:dyDescent="0.3">
      <c r="A13812" s="264" t="str">
        <f t="shared" si="215"/>
        <v>TonawandaNY</v>
      </c>
      <c r="B13812" s="269">
        <v>14150</v>
      </c>
      <c r="C13812" s="270" t="s">
        <v>8605</v>
      </c>
      <c r="D13812" s="270" t="s">
        <v>1895</v>
      </c>
      <c r="E13812" s="277" t="s">
        <v>1905</v>
      </c>
      <c r="F13812" s="279" t="s">
        <v>881</v>
      </c>
    </row>
    <row r="13813" spans="1:6" x14ac:dyDescent="0.3">
      <c r="A13813" s="264" t="str">
        <f t="shared" si="215"/>
        <v>New YorkNY</v>
      </c>
      <c r="B13813" s="269">
        <v>10469</v>
      </c>
      <c r="C13813" s="270" t="s">
        <v>8595</v>
      </c>
      <c r="D13813" s="270" t="s">
        <v>1895</v>
      </c>
      <c r="E13813" s="277" t="s">
        <v>1833</v>
      </c>
      <c r="F13813" s="279" t="s">
        <v>881</v>
      </c>
    </row>
    <row r="13814" spans="1:6" x14ac:dyDescent="0.3">
      <c r="A13814" s="264" t="str">
        <f t="shared" si="215"/>
        <v>New YorkNY</v>
      </c>
      <c r="B13814" s="269">
        <v>10312</v>
      </c>
      <c r="C13814" s="270" t="s">
        <v>8595</v>
      </c>
      <c r="D13814" s="270" t="s">
        <v>1895</v>
      </c>
      <c r="E13814" s="277" t="s">
        <v>1833</v>
      </c>
      <c r="F13814" s="279" t="s">
        <v>881</v>
      </c>
    </row>
    <row r="13815" spans="1:6" x14ac:dyDescent="0.3">
      <c r="A13815" s="264" t="str">
        <f t="shared" si="215"/>
        <v>Town of IslipNY</v>
      </c>
      <c r="B13815" s="269">
        <v>11706</v>
      </c>
      <c r="C13815" s="270" t="s">
        <v>8606</v>
      </c>
      <c r="D13815" s="270" t="s">
        <v>1895</v>
      </c>
      <c r="E13815" s="277" t="s">
        <v>1833</v>
      </c>
      <c r="F13815" s="279" t="s">
        <v>881</v>
      </c>
    </row>
    <row r="13816" spans="1:6" x14ac:dyDescent="0.3">
      <c r="A13816" s="264" t="str">
        <f t="shared" si="215"/>
        <v>MassapequaNY</v>
      </c>
      <c r="B13816" s="269">
        <v>11758</v>
      </c>
      <c r="C13816" s="270" t="s">
        <v>8607</v>
      </c>
      <c r="D13816" s="270" t="s">
        <v>1895</v>
      </c>
      <c r="E13816" s="277" t="s">
        <v>1833</v>
      </c>
      <c r="F13816" s="279" t="s">
        <v>881</v>
      </c>
    </row>
    <row r="13817" spans="1:6" x14ac:dyDescent="0.3">
      <c r="A13817" s="264" t="str">
        <f t="shared" si="215"/>
        <v>New YorkNY</v>
      </c>
      <c r="B13817" s="269">
        <v>10461</v>
      </c>
      <c r="C13817" s="270" t="s">
        <v>8595</v>
      </c>
      <c r="D13817" s="270" t="s">
        <v>1895</v>
      </c>
      <c r="E13817" s="277" t="s">
        <v>1833</v>
      </c>
      <c r="F13817" s="279" t="s">
        <v>881</v>
      </c>
    </row>
    <row r="13818" spans="1:6" x14ac:dyDescent="0.3">
      <c r="A13818" s="264" t="str">
        <f t="shared" si="215"/>
        <v>Town Of PerintonNY</v>
      </c>
      <c r="B13818" s="269">
        <v>14450</v>
      </c>
      <c r="C13818" s="270" t="s">
        <v>8608</v>
      </c>
      <c r="D13818" s="270" t="s">
        <v>1895</v>
      </c>
      <c r="E13818" s="277" t="s">
        <v>1657</v>
      </c>
      <c r="F13818" s="279" t="s">
        <v>881</v>
      </c>
    </row>
    <row r="13819" spans="1:6" x14ac:dyDescent="0.3">
      <c r="A13819" s="264" t="str">
        <f t="shared" si="215"/>
        <v>New YorkNY</v>
      </c>
      <c r="B13819" s="269">
        <v>10022</v>
      </c>
      <c r="C13819" s="270" t="s">
        <v>8595</v>
      </c>
      <c r="D13819" s="270" t="s">
        <v>1895</v>
      </c>
      <c r="E13819" s="277" t="s">
        <v>1833</v>
      </c>
      <c r="F13819" s="279" t="s">
        <v>881</v>
      </c>
    </row>
    <row r="13820" spans="1:6" x14ac:dyDescent="0.3">
      <c r="A13820" s="264" t="str">
        <f t="shared" si="215"/>
        <v>New YorkNY</v>
      </c>
      <c r="B13820" s="269">
        <v>11106</v>
      </c>
      <c r="C13820" s="270" t="s">
        <v>8595</v>
      </c>
      <c r="D13820" s="270" t="s">
        <v>1895</v>
      </c>
      <c r="E13820" s="277" t="s">
        <v>1833</v>
      </c>
      <c r="F13820" s="279" t="s">
        <v>881</v>
      </c>
    </row>
    <row r="13821" spans="1:6" x14ac:dyDescent="0.3">
      <c r="A13821" s="264" t="str">
        <f t="shared" si="215"/>
        <v>New YorkNY</v>
      </c>
      <c r="B13821" s="269">
        <v>11222</v>
      </c>
      <c r="C13821" s="270" t="s">
        <v>8595</v>
      </c>
      <c r="D13821" s="270" t="s">
        <v>1895</v>
      </c>
      <c r="E13821" s="277" t="s">
        <v>1833</v>
      </c>
      <c r="F13821" s="279" t="s">
        <v>881</v>
      </c>
    </row>
    <row r="13822" spans="1:6" x14ac:dyDescent="0.3">
      <c r="A13822" s="264" t="str">
        <f t="shared" si="215"/>
        <v>West SenecaNY</v>
      </c>
      <c r="B13822" s="269">
        <v>14224</v>
      </c>
      <c r="C13822" s="270" t="s">
        <v>8609</v>
      </c>
      <c r="D13822" s="270" t="s">
        <v>1895</v>
      </c>
      <c r="E13822" s="277" t="s">
        <v>1905</v>
      </c>
      <c r="F13822" s="279" t="s">
        <v>881</v>
      </c>
    </row>
    <row r="13823" spans="1:6" x14ac:dyDescent="0.3">
      <c r="A13823" s="264" t="str">
        <f t="shared" si="215"/>
        <v>RochesterNY</v>
      </c>
      <c r="B13823" s="269">
        <v>14609</v>
      </c>
      <c r="C13823" s="270" t="s">
        <v>1657</v>
      </c>
      <c r="D13823" s="270" t="s">
        <v>1895</v>
      </c>
      <c r="E13823" s="277" t="s">
        <v>1657</v>
      </c>
      <c r="F13823" s="279" t="s">
        <v>881</v>
      </c>
    </row>
    <row r="13824" spans="1:6" x14ac:dyDescent="0.3">
      <c r="A13824" s="264" t="str">
        <f t="shared" si="215"/>
        <v>New YorkNY</v>
      </c>
      <c r="B13824" s="269">
        <v>11432</v>
      </c>
      <c r="C13824" s="270" t="s">
        <v>8595</v>
      </c>
      <c r="D13824" s="270" t="s">
        <v>1895</v>
      </c>
      <c r="E13824" s="277" t="s">
        <v>1833</v>
      </c>
      <c r="F13824" s="279" t="s">
        <v>881</v>
      </c>
    </row>
    <row r="13825" spans="1:6" x14ac:dyDescent="0.3">
      <c r="A13825" s="264" t="str">
        <f t="shared" si="215"/>
        <v>New YorkNY</v>
      </c>
      <c r="B13825" s="269">
        <v>10475</v>
      </c>
      <c r="C13825" s="270" t="s">
        <v>8595</v>
      </c>
      <c r="D13825" s="270" t="s">
        <v>1895</v>
      </c>
      <c r="E13825" s="277" t="s">
        <v>1833</v>
      </c>
      <c r="F13825" s="279" t="s">
        <v>881</v>
      </c>
    </row>
    <row r="13826" spans="1:6" x14ac:dyDescent="0.3">
      <c r="A13826" s="264" t="str">
        <f t="shared" si="215"/>
        <v>New YorkNY</v>
      </c>
      <c r="B13826" s="269">
        <v>11217</v>
      </c>
      <c r="C13826" s="270" t="s">
        <v>8595</v>
      </c>
      <c r="D13826" s="270" t="s">
        <v>1895</v>
      </c>
      <c r="E13826" s="277" t="s">
        <v>1833</v>
      </c>
      <c r="F13826" s="279" t="s">
        <v>881</v>
      </c>
    </row>
    <row r="13827" spans="1:6" x14ac:dyDescent="0.3">
      <c r="A13827" s="264" t="str">
        <f t="shared" si="215"/>
        <v>PatchogueNY</v>
      </c>
      <c r="B13827" s="269">
        <v>11772</v>
      </c>
      <c r="C13827" s="270" t="s">
        <v>8610</v>
      </c>
      <c r="D13827" s="270" t="s">
        <v>1895</v>
      </c>
      <c r="E13827" s="277" t="s">
        <v>1833</v>
      </c>
      <c r="F13827" s="279" t="s">
        <v>881</v>
      </c>
    </row>
    <row r="13828" spans="1:6" x14ac:dyDescent="0.3">
      <c r="A13828" s="264" t="str">
        <f t="shared" ref="A13828:A13891" si="216">CONCATENATE(C13828,D13828)</f>
        <v>AuburnNY</v>
      </c>
      <c r="B13828" s="269">
        <v>13021</v>
      </c>
      <c r="C13828" s="270" t="s">
        <v>954</v>
      </c>
      <c r="D13828" s="270" t="s">
        <v>1895</v>
      </c>
      <c r="E13828" s="277" t="s">
        <v>954</v>
      </c>
      <c r="F13828" s="279" t="s">
        <v>881</v>
      </c>
    </row>
    <row r="13829" spans="1:6" x14ac:dyDescent="0.3">
      <c r="A13829" s="264" t="str">
        <f t="shared" si="216"/>
        <v>New YorkNY</v>
      </c>
      <c r="B13829" s="269">
        <v>10065</v>
      </c>
      <c r="C13829" s="270" t="s">
        <v>8595</v>
      </c>
      <c r="D13829" s="270" t="s">
        <v>1895</v>
      </c>
      <c r="E13829" s="277" t="s">
        <v>1833</v>
      </c>
      <c r="F13829" s="279" t="s">
        <v>881</v>
      </c>
    </row>
    <row r="13830" spans="1:6" x14ac:dyDescent="0.3">
      <c r="A13830" s="264" t="str">
        <f t="shared" si="216"/>
        <v>RomeNY</v>
      </c>
      <c r="B13830" s="269">
        <v>13440</v>
      </c>
      <c r="C13830" s="270" t="s">
        <v>1189</v>
      </c>
      <c r="D13830" s="270" t="s">
        <v>1895</v>
      </c>
      <c r="E13830" s="277" t="s">
        <v>1940</v>
      </c>
      <c r="F13830" s="279" t="s">
        <v>881</v>
      </c>
    </row>
    <row r="13831" spans="1:6" x14ac:dyDescent="0.3">
      <c r="A13831" s="264" t="str">
        <f t="shared" si="216"/>
        <v>Glen ParkNY</v>
      </c>
      <c r="B13831" s="269">
        <v>13601</v>
      </c>
      <c r="C13831" s="270" t="s">
        <v>8611</v>
      </c>
      <c r="D13831" s="270" t="s">
        <v>1895</v>
      </c>
      <c r="E13831" s="277" t="s">
        <v>1942</v>
      </c>
      <c r="F13831" s="279" t="s">
        <v>881</v>
      </c>
    </row>
    <row r="13832" spans="1:6" x14ac:dyDescent="0.3">
      <c r="A13832" s="264" t="str">
        <f t="shared" si="216"/>
        <v>New YorkNY</v>
      </c>
      <c r="B13832" s="269">
        <v>11205</v>
      </c>
      <c r="C13832" s="270" t="s">
        <v>8595</v>
      </c>
      <c r="D13832" s="270" t="s">
        <v>1895</v>
      </c>
      <c r="E13832" s="277" t="s">
        <v>1833</v>
      </c>
      <c r="F13832" s="279" t="s">
        <v>881</v>
      </c>
    </row>
    <row r="13833" spans="1:6" x14ac:dyDescent="0.3">
      <c r="A13833" s="264" t="str">
        <f t="shared" si="216"/>
        <v>New YorkNY</v>
      </c>
      <c r="B13833" s="269">
        <v>10459</v>
      </c>
      <c r="C13833" s="270" t="s">
        <v>8595</v>
      </c>
      <c r="D13833" s="270" t="s">
        <v>1895</v>
      </c>
      <c r="E13833" s="277" t="s">
        <v>1833</v>
      </c>
      <c r="F13833" s="279" t="s">
        <v>881</v>
      </c>
    </row>
    <row r="13834" spans="1:6" x14ac:dyDescent="0.3">
      <c r="A13834" s="264" t="str">
        <f t="shared" si="216"/>
        <v>New YorkNY</v>
      </c>
      <c r="B13834" s="269">
        <v>10040</v>
      </c>
      <c r="C13834" s="270" t="s">
        <v>8595</v>
      </c>
      <c r="D13834" s="270" t="s">
        <v>1895</v>
      </c>
      <c r="E13834" s="277" t="s">
        <v>1833</v>
      </c>
      <c r="F13834" s="279" t="s">
        <v>881</v>
      </c>
    </row>
    <row r="13835" spans="1:6" x14ac:dyDescent="0.3">
      <c r="A13835" s="264" t="str">
        <f t="shared" si="216"/>
        <v>New YorkNY</v>
      </c>
      <c r="B13835" s="269">
        <v>10001</v>
      </c>
      <c r="C13835" s="270" t="s">
        <v>8595</v>
      </c>
      <c r="D13835" s="270" t="s">
        <v>1895</v>
      </c>
      <c r="E13835" s="277" t="s">
        <v>1833</v>
      </c>
      <c r="F13835" s="279" t="s">
        <v>881</v>
      </c>
    </row>
    <row r="13836" spans="1:6" x14ac:dyDescent="0.3">
      <c r="A13836" s="264" t="str">
        <f t="shared" si="216"/>
        <v>Long BeachNY</v>
      </c>
      <c r="B13836" s="269">
        <v>11561</v>
      </c>
      <c r="C13836" s="270" t="s">
        <v>2471</v>
      </c>
      <c r="D13836" s="270" t="s">
        <v>1895</v>
      </c>
      <c r="E13836" s="277" t="s">
        <v>1833</v>
      </c>
      <c r="F13836" s="279" t="s">
        <v>881</v>
      </c>
    </row>
    <row r="13837" spans="1:6" x14ac:dyDescent="0.3">
      <c r="A13837" s="264" t="str">
        <f t="shared" si="216"/>
        <v>JamestownNY</v>
      </c>
      <c r="B13837" s="269">
        <v>14701</v>
      </c>
      <c r="C13837" s="270" t="s">
        <v>1787</v>
      </c>
      <c r="D13837" s="270" t="s">
        <v>1895</v>
      </c>
      <c r="E13837" s="277" t="s">
        <v>1921</v>
      </c>
      <c r="F13837" s="279" t="s">
        <v>881</v>
      </c>
    </row>
    <row r="13838" spans="1:6" x14ac:dyDescent="0.3">
      <c r="A13838" s="264" t="str">
        <f t="shared" si="216"/>
        <v>Town of PoughkeepsieNY</v>
      </c>
      <c r="B13838" s="269">
        <v>12603</v>
      </c>
      <c r="C13838" s="270" t="s">
        <v>8612</v>
      </c>
      <c r="D13838" s="270" t="s">
        <v>1895</v>
      </c>
      <c r="E13838" s="277" t="s">
        <v>1833</v>
      </c>
      <c r="F13838" s="279" t="s">
        <v>881</v>
      </c>
    </row>
    <row r="13839" spans="1:6" x14ac:dyDescent="0.3">
      <c r="A13839" s="264" t="str">
        <f t="shared" si="216"/>
        <v>New YorkNY</v>
      </c>
      <c r="B13839" s="269">
        <v>11435</v>
      </c>
      <c r="C13839" s="270" t="s">
        <v>8595</v>
      </c>
      <c r="D13839" s="270" t="s">
        <v>1895</v>
      </c>
      <c r="E13839" s="277" t="s">
        <v>1833</v>
      </c>
      <c r="F13839" s="279" t="s">
        <v>881</v>
      </c>
    </row>
    <row r="13840" spans="1:6" x14ac:dyDescent="0.3">
      <c r="A13840" s="264" t="str">
        <f t="shared" si="216"/>
        <v>RamapoNY</v>
      </c>
      <c r="B13840" s="269">
        <v>10977</v>
      </c>
      <c r="C13840" s="270" t="s">
        <v>8613</v>
      </c>
      <c r="D13840" s="270" t="s">
        <v>1895</v>
      </c>
      <c r="E13840" s="277" t="s">
        <v>1833</v>
      </c>
      <c r="F13840" s="279" t="s">
        <v>881</v>
      </c>
    </row>
    <row r="13841" spans="1:6" x14ac:dyDescent="0.3">
      <c r="A13841" s="264" t="str">
        <f t="shared" si="216"/>
        <v>New YorkNY</v>
      </c>
      <c r="B13841" s="269">
        <v>11249</v>
      </c>
      <c r="C13841" s="270" t="s">
        <v>8595</v>
      </c>
      <c r="D13841" s="270" t="s">
        <v>1895</v>
      </c>
      <c r="E13841" s="277" t="s">
        <v>1833</v>
      </c>
      <c r="F13841" s="279" t="s">
        <v>881</v>
      </c>
    </row>
    <row r="13842" spans="1:6" x14ac:dyDescent="0.3">
      <c r="A13842" s="264" t="str">
        <f t="shared" si="216"/>
        <v>Town of HempsteadNY</v>
      </c>
      <c r="B13842" s="269">
        <v>11550</v>
      </c>
      <c r="C13842" s="270" t="s">
        <v>8614</v>
      </c>
      <c r="D13842" s="270" t="s">
        <v>1895</v>
      </c>
      <c r="E13842" s="277" t="s">
        <v>1833</v>
      </c>
      <c r="F13842" s="279" t="s">
        <v>881</v>
      </c>
    </row>
    <row r="13843" spans="1:6" x14ac:dyDescent="0.3">
      <c r="A13843" s="264" t="str">
        <f t="shared" si="216"/>
        <v>ChiliNY</v>
      </c>
      <c r="B13843" s="269">
        <v>14624</v>
      </c>
      <c r="C13843" s="270" t="s">
        <v>8615</v>
      </c>
      <c r="D13843" s="270" t="s">
        <v>1895</v>
      </c>
      <c r="E13843" s="277" t="s">
        <v>1657</v>
      </c>
      <c r="F13843" s="279" t="s">
        <v>881</v>
      </c>
    </row>
    <row r="13844" spans="1:6" x14ac:dyDescent="0.3">
      <c r="A13844" s="264" t="str">
        <f t="shared" si="216"/>
        <v>New YorkNY</v>
      </c>
      <c r="B13844" s="269">
        <v>10034</v>
      </c>
      <c r="C13844" s="270" t="s">
        <v>8595</v>
      </c>
      <c r="D13844" s="270" t="s">
        <v>1895</v>
      </c>
      <c r="E13844" s="277" t="s">
        <v>1833</v>
      </c>
      <c r="F13844" s="279" t="s">
        <v>881</v>
      </c>
    </row>
    <row r="13845" spans="1:6" x14ac:dyDescent="0.3">
      <c r="A13845" s="264" t="str">
        <f t="shared" si="216"/>
        <v>Town of PoughkeepsieNY</v>
      </c>
      <c r="B13845" s="269">
        <v>12601</v>
      </c>
      <c r="C13845" s="270" t="s">
        <v>8612</v>
      </c>
      <c r="D13845" s="270" t="s">
        <v>1895</v>
      </c>
      <c r="E13845" s="277" t="s">
        <v>1833</v>
      </c>
      <c r="F13845" s="279" t="s">
        <v>881</v>
      </c>
    </row>
    <row r="13846" spans="1:6" x14ac:dyDescent="0.3">
      <c r="A13846" s="264" t="str">
        <f t="shared" si="216"/>
        <v>HuntingtonNY</v>
      </c>
      <c r="B13846" s="269">
        <v>11743</v>
      </c>
      <c r="C13846" s="270" t="s">
        <v>1366</v>
      </c>
      <c r="D13846" s="270" t="s">
        <v>1895</v>
      </c>
      <c r="E13846" s="277" t="s">
        <v>1833</v>
      </c>
      <c r="F13846" s="279" t="s">
        <v>881</v>
      </c>
    </row>
    <row r="13847" spans="1:6" x14ac:dyDescent="0.3">
      <c r="A13847" s="264" t="str">
        <f t="shared" si="216"/>
        <v>KingstonNY</v>
      </c>
      <c r="B13847" s="269">
        <v>12401</v>
      </c>
      <c r="C13847" s="270" t="s">
        <v>1923</v>
      </c>
      <c r="D13847" s="270" t="s">
        <v>1895</v>
      </c>
      <c r="E13847" s="277" t="s">
        <v>1923</v>
      </c>
      <c r="F13847" s="279" t="s">
        <v>881</v>
      </c>
    </row>
    <row r="13848" spans="1:6" x14ac:dyDescent="0.3">
      <c r="A13848" s="264" t="str">
        <f t="shared" si="216"/>
        <v>New YorkNY</v>
      </c>
      <c r="B13848" s="269">
        <v>10026</v>
      </c>
      <c r="C13848" s="270" t="s">
        <v>8595</v>
      </c>
      <c r="D13848" s="270" t="s">
        <v>1895</v>
      </c>
      <c r="E13848" s="277" t="s">
        <v>1833</v>
      </c>
      <c r="F13848" s="279" t="s">
        <v>881</v>
      </c>
    </row>
    <row r="13849" spans="1:6" x14ac:dyDescent="0.3">
      <c r="A13849" s="264" t="str">
        <f t="shared" si="216"/>
        <v>Town of GreeceNY</v>
      </c>
      <c r="B13849" s="269">
        <v>14612</v>
      </c>
      <c r="C13849" s="270" t="s">
        <v>8616</v>
      </c>
      <c r="D13849" s="270" t="s">
        <v>1895</v>
      </c>
      <c r="E13849" s="277" t="s">
        <v>1657</v>
      </c>
      <c r="F13849" s="279" t="s">
        <v>881</v>
      </c>
    </row>
    <row r="13850" spans="1:6" x14ac:dyDescent="0.3">
      <c r="A13850" s="264" t="str">
        <f t="shared" si="216"/>
        <v>New YorkNY</v>
      </c>
      <c r="B13850" s="269">
        <v>11237</v>
      </c>
      <c r="C13850" s="270" t="s">
        <v>8595</v>
      </c>
      <c r="D13850" s="270" t="s">
        <v>1895</v>
      </c>
      <c r="E13850" s="277" t="s">
        <v>1833</v>
      </c>
      <c r="F13850" s="279" t="s">
        <v>881</v>
      </c>
    </row>
    <row r="13851" spans="1:6" x14ac:dyDescent="0.3">
      <c r="A13851" s="264" t="str">
        <f t="shared" si="216"/>
        <v>CheektowagaNY</v>
      </c>
      <c r="B13851" s="269">
        <v>14225</v>
      </c>
      <c r="C13851" s="270" t="s">
        <v>8617</v>
      </c>
      <c r="D13851" s="270" t="s">
        <v>1895</v>
      </c>
      <c r="E13851" s="277" t="s">
        <v>1905</v>
      </c>
      <c r="F13851" s="279" t="s">
        <v>881</v>
      </c>
    </row>
    <row r="13852" spans="1:6" x14ac:dyDescent="0.3">
      <c r="A13852" s="264" t="str">
        <f t="shared" si="216"/>
        <v>New YorkNY</v>
      </c>
      <c r="B13852" s="269">
        <v>11102</v>
      </c>
      <c r="C13852" s="270" t="s">
        <v>8595</v>
      </c>
      <c r="D13852" s="270" t="s">
        <v>1895</v>
      </c>
      <c r="E13852" s="277" t="s">
        <v>1833</v>
      </c>
      <c r="F13852" s="279" t="s">
        <v>881</v>
      </c>
    </row>
    <row r="13853" spans="1:6" x14ac:dyDescent="0.3">
      <c r="A13853" s="264" t="str">
        <f t="shared" si="216"/>
        <v>Town of MonroeNY</v>
      </c>
      <c r="B13853" s="269">
        <v>10950</v>
      </c>
      <c r="C13853" s="270" t="s">
        <v>8618</v>
      </c>
      <c r="D13853" s="270" t="s">
        <v>1895</v>
      </c>
      <c r="E13853" s="277" t="s">
        <v>1833</v>
      </c>
      <c r="F13853" s="279" t="s">
        <v>881</v>
      </c>
    </row>
    <row r="13854" spans="1:6" x14ac:dyDescent="0.3">
      <c r="A13854" s="264" t="str">
        <f t="shared" si="216"/>
        <v>New YorkNY</v>
      </c>
      <c r="B13854" s="269">
        <v>11103</v>
      </c>
      <c r="C13854" s="270" t="s">
        <v>8595</v>
      </c>
      <c r="D13854" s="270" t="s">
        <v>1895</v>
      </c>
      <c r="E13854" s="277" t="s">
        <v>1833</v>
      </c>
      <c r="F13854" s="279" t="s">
        <v>881</v>
      </c>
    </row>
    <row r="13855" spans="1:6" x14ac:dyDescent="0.3">
      <c r="A13855" s="264" t="str">
        <f t="shared" si="216"/>
        <v>New YorkNY</v>
      </c>
      <c r="B13855" s="269">
        <v>10013</v>
      </c>
      <c r="C13855" s="270" t="s">
        <v>8595</v>
      </c>
      <c r="D13855" s="270" t="s">
        <v>1895</v>
      </c>
      <c r="E13855" s="277" t="s">
        <v>1833</v>
      </c>
      <c r="F13855" s="279" t="s">
        <v>881</v>
      </c>
    </row>
    <row r="13856" spans="1:6" x14ac:dyDescent="0.3">
      <c r="A13856" s="264" t="str">
        <f t="shared" si="216"/>
        <v>New YorkNY</v>
      </c>
      <c r="B13856" s="269">
        <v>11231</v>
      </c>
      <c r="C13856" s="270" t="s">
        <v>8595</v>
      </c>
      <c r="D13856" s="270" t="s">
        <v>1895</v>
      </c>
      <c r="E13856" s="277" t="s">
        <v>1833</v>
      </c>
      <c r="F13856" s="279" t="s">
        <v>881</v>
      </c>
    </row>
    <row r="13857" spans="1:6" x14ac:dyDescent="0.3">
      <c r="A13857" s="264" t="str">
        <f t="shared" si="216"/>
        <v>Town of MiltonNY</v>
      </c>
      <c r="B13857" s="269">
        <v>12020</v>
      </c>
      <c r="C13857" s="270" t="s">
        <v>8619</v>
      </c>
      <c r="D13857" s="270" t="s">
        <v>1895</v>
      </c>
      <c r="E13857" s="277" t="s">
        <v>1897</v>
      </c>
      <c r="F13857" s="279" t="s">
        <v>881</v>
      </c>
    </row>
    <row r="13858" spans="1:6" x14ac:dyDescent="0.3">
      <c r="A13858" s="264" t="str">
        <f t="shared" si="216"/>
        <v>New YorkNY</v>
      </c>
      <c r="B13858" s="269">
        <v>11365</v>
      </c>
      <c r="C13858" s="270" t="s">
        <v>8595</v>
      </c>
      <c r="D13858" s="270" t="s">
        <v>1895</v>
      </c>
      <c r="E13858" s="277" t="s">
        <v>1833</v>
      </c>
      <c r="F13858" s="279" t="s">
        <v>881</v>
      </c>
    </row>
    <row r="13859" spans="1:6" x14ac:dyDescent="0.3">
      <c r="A13859" s="264" t="str">
        <f t="shared" si="216"/>
        <v>New YorkNY</v>
      </c>
      <c r="B13859" s="269">
        <v>11367</v>
      </c>
      <c r="C13859" s="270" t="s">
        <v>8595</v>
      </c>
      <c r="D13859" s="270" t="s">
        <v>1895</v>
      </c>
      <c r="E13859" s="277" t="s">
        <v>1833</v>
      </c>
      <c r="F13859" s="279" t="s">
        <v>881</v>
      </c>
    </row>
    <row r="13860" spans="1:6" x14ac:dyDescent="0.3">
      <c r="A13860" s="264" t="str">
        <f t="shared" si="216"/>
        <v>New YorkNY</v>
      </c>
      <c r="B13860" s="269">
        <v>10035</v>
      </c>
      <c r="C13860" s="270" t="s">
        <v>8595</v>
      </c>
      <c r="D13860" s="270" t="s">
        <v>1895</v>
      </c>
      <c r="E13860" s="277" t="s">
        <v>1833</v>
      </c>
      <c r="F13860" s="279" t="s">
        <v>881</v>
      </c>
    </row>
    <row r="13861" spans="1:6" x14ac:dyDescent="0.3">
      <c r="A13861" s="264" t="str">
        <f t="shared" si="216"/>
        <v>BuffaloNY</v>
      </c>
      <c r="B13861" s="269">
        <v>14215</v>
      </c>
      <c r="C13861" s="270" t="s">
        <v>4406</v>
      </c>
      <c r="D13861" s="270" t="s">
        <v>1895</v>
      </c>
      <c r="E13861" s="277" t="s">
        <v>1905</v>
      </c>
      <c r="F13861" s="279" t="s">
        <v>881</v>
      </c>
    </row>
    <row r="13862" spans="1:6" x14ac:dyDescent="0.3">
      <c r="A13862" s="264" t="str">
        <f t="shared" si="216"/>
        <v>Town Of LysanderNY</v>
      </c>
      <c r="B13862" s="269">
        <v>13027</v>
      </c>
      <c r="C13862" s="270" t="s">
        <v>8620</v>
      </c>
      <c r="D13862" s="270" t="s">
        <v>1895</v>
      </c>
      <c r="E13862" s="277" t="s">
        <v>1938</v>
      </c>
      <c r="F13862" s="279" t="s">
        <v>881</v>
      </c>
    </row>
    <row r="13863" spans="1:6" x14ac:dyDescent="0.3">
      <c r="A13863" s="264" t="str">
        <f t="shared" si="216"/>
        <v>Town of PlattsburghNY</v>
      </c>
      <c r="B13863" s="269">
        <v>12901</v>
      </c>
      <c r="C13863" s="270" t="s">
        <v>8621</v>
      </c>
      <c r="D13863" s="270" t="s">
        <v>1895</v>
      </c>
      <c r="E13863" s="277" t="s">
        <v>1933</v>
      </c>
      <c r="F13863" s="279" t="s">
        <v>881</v>
      </c>
    </row>
    <row r="13864" spans="1:6" x14ac:dyDescent="0.3">
      <c r="A13864" s="264" t="str">
        <f t="shared" si="216"/>
        <v>New YorkNY</v>
      </c>
      <c r="B13864" s="269">
        <v>10304</v>
      </c>
      <c r="C13864" s="270" t="s">
        <v>8595</v>
      </c>
      <c r="D13864" s="270" t="s">
        <v>1895</v>
      </c>
      <c r="E13864" s="277" t="s">
        <v>1833</v>
      </c>
      <c r="F13864" s="279" t="s">
        <v>881</v>
      </c>
    </row>
    <row r="13865" spans="1:6" x14ac:dyDescent="0.3">
      <c r="A13865" s="264" t="str">
        <f t="shared" si="216"/>
        <v>WappingerNY</v>
      </c>
      <c r="B13865" s="269">
        <v>12590</v>
      </c>
      <c r="C13865" s="270" t="s">
        <v>8622</v>
      </c>
      <c r="D13865" s="270" t="s">
        <v>1895</v>
      </c>
      <c r="E13865" s="277" t="s">
        <v>1833</v>
      </c>
      <c r="F13865" s="279" t="s">
        <v>881</v>
      </c>
    </row>
    <row r="13866" spans="1:6" x14ac:dyDescent="0.3">
      <c r="A13866" s="264" t="str">
        <f t="shared" si="216"/>
        <v>New YorkNY</v>
      </c>
      <c r="B13866" s="269">
        <v>10455</v>
      </c>
      <c r="C13866" s="270" t="s">
        <v>8595</v>
      </c>
      <c r="D13866" s="270" t="s">
        <v>1895</v>
      </c>
      <c r="E13866" s="277" t="s">
        <v>1833</v>
      </c>
      <c r="F13866" s="279" t="s">
        <v>881</v>
      </c>
    </row>
    <row r="13867" spans="1:6" x14ac:dyDescent="0.3">
      <c r="A13867" s="264" t="str">
        <f t="shared" si="216"/>
        <v>UticaNY</v>
      </c>
      <c r="B13867" s="269">
        <v>13501</v>
      </c>
      <c r="C13867" s="270" t="s">
        <v>5716</v>
      </c>
      <c r="D13867" s="270" t="s">
        <v>1895</v>
      </c>
      <c r="E13867" s="277" t="s">
        <v>1940</v>
      </c>
      <c r="F13867" s="279" t="s">
        <v>881</v>
      </c>
    </row>
    <row r="13868" spans="1:6" x14ac:dyDescent="0.3">
      <c r="A13868" s="264" t="str">
        <f t="shared" si="216"/>
        <v>ScarsdaleNY</v>
      </c>
      <c r="B13868" s="269">
        <v>10583</v>
      </c>
      <c r="C13868" s="270" t="s">
        <v>8623</v>
      </c>
      <c r="D13868" s="270" t="s">
        <v>1895</v>
      </c>
      <c r="E13868" s="277" t="s">
        <v>1833</v>
      </c>
      <c r="F13868" s="279" t="s">
        <v>881</v>
      </c>
    </row>
    <row r="13869" spans="1:6" x14ac:dyDescent="0.3">
      <c r="A13869" s="264" t="str">
        <f t="shared" si="216"/>
        <v>New YorkNY</v>
      </c>
      <c r="B13869" s="269">
        <v>10301</v>
      </c>
      <c r="C13869" s="270" t="s">
        <v>8595</v>
      </c>
      <c r="D13869" s="270" t="s">
        <v>1895</v>
      </c>
      <c r="E13869" s="277" t="s">
        <v>1833</v>
      </c>
      <c r="F13869" s="279" t="s">
        <v>881</v>
      </c>
    </row>
    <row r="13870" spans="1:6" x14ac:dyDescent="0.3">
      <c r="A13870" s="264" t="str">
        <f t="shared" si="216"/>
        <v>New YorkNY</v>
      </c>
      <c r="B13870" s="269">
        <v>10075</v>
      </c>
      <c r="C13870" s="270" t="s">
        <v>8595</v>
      </c>
      <c r="D13870" s="270" t="s">
        <v>1895</v>
      </c>
      <c r="E13870" s="277" t="s">
        <v>1833</v>
      </c>
      <c r="F13870" s="279" t="s">
        <v>881</v>
      </c>
    </row>
    <row r="13871" spans="1:6" x14ac:dyDescent="0.3">
      <c r="A13871" s="264" t="str">
        <f t="shared" si="216"/>
        <v>WestburyNY</v>
      </c>
      <c r="B13871" s="269">
        <v>11590</v>
      </c>
      <c r="C13871" s="270" t="s">
        <v>8624</v>
      </c>
      <c r="D13871" s="270" t="s">
        <v>1895</v>
      </c>
      <c r="E13871" s="277" t="s">
        <v>1833</v>
      </c>
      <c r="F13871" s="279" t="s">
        <v>881</v>
      </c>
    </row>
    <row r="13872" spans="1:6" x14ac:dyDescent="0.3">
      <c r="A13872" s="264" t="str">
        <f t="shared" si="216"/>
        <v>LindenhurstNY</v>
      </c>
      <c r="B13872" s="269">
        <v>11757</v>
      </c>
      <c r="C13872" s="270" t="s">
        <v>8625</v>
      </c>
      <c r="D13872" s="270" t="s">
        <v>1895</v>
      </c>
      <c r="E13872" s="277" t="s">
        <v>1833</v>
      </c>
      <c r="F13872" s="279" t="s">
        <v>881</v>
      </c>
    </row>
    <row r="13873" spans="1:6" x14ac:dyDescent="0.3">
      <c r="A13873" s="264" t="str">
        <f t="shared" si="216"/>
        <v>Town of OswegoNY</v>
      </c>
      <c r="B13873" s="269">
        <v>13126</v>
      </c>
      <c r="C13873" s="270" t="s">
        <v>8626</v>
      </c>
      <c r="D13873" s="270" t="s">
        <v>1895</v>
      </c>
      <c r="E13873" s="277" t="s">
        <v>1938</v>
      </c>
      <c r="F13873" s="279" t="s">
        <v>881</v>
      </c>
    </row>
    <row r="13874" spans="1:6" x14ac:dyDescent="0.3">
      <c r="A13874" s="264" t="str">
        <f t="shared" si="216"/>
        <v>FreeportNY</v>
      </c>
      <c r="B13874" s="269">
        <v>11520</v>
      </c>
      <c r="C13874" s="270" t="s">
        <v>1313</v>
      </c>
      <c r="D13874" s="270" t="s">
        <v>1895</v>
      </c>
      <c r="E13874" s="277" t="s">
        <v>1833</v>
      </c>
      <c r="F13874" s="279" t="s">
        <v>881</v>
      </c>
    </row>
    <row r="13875" spans="1:6" x14ac:dyDescent="0.3">
      <c r="A13875" s="264" t="str">
        <f t="shared" si="216"/>
        <v>New YorkNY</v>
      </c>
      <c r="B13875" s="269">
        <v>10012</v>
      </c>
      <c r="C13875" s="270" t="s">
        <v>8595</v>
      </c>
      <c r="D13875" s="270" t="s">
        <v>1895</v>
      </c>
      <c r="E13875" s="277" t="s">
        <v>1833</v>
      </c>
      <c r="F13875" s="279" t="s">
        <v>881</v>
      </c>
    </row>
    <row r="13876" spans="1:6" x14ac:dyDescent="0.3">
      <c r="A13876" s="264" t="str">
        <f t="shared" si="216"/>
        <v>YonkersNY</v>
      </c>
      <c r="B13876" s="269">
        <v>10705</v>
      </c>
      <c r="C13876" s="270" t="s">
        <v>8597</v>
      </c>
      <c r="D13876" s="270" t="s">
        <v>1895</v>
      </c>
      <c r="E13876" s="277" t="s">
        <v>1833</v>
      </c>
      <c r="F13876" s="279" t="s">
        <v>881</v>
      </c>
    </row>
    <row r="13877" spans="1:6" x14ac:dyDescent="0.3">
      <c r="A13877" s="264" t="str">
        <f t="shared" si="216"/>
        <v>UticaNY</v>
      </c>
      <c r="B13877" s="269">
        <v>13502</v>
      </c>
      <c r="C13877" s="270" t="s">
        <v>5716</v>
      </c>
      <c r="D13877" s="270" t="s">
        <v>1895</v>
      </c>
      <c r="E13877" s="277" t="s">
        <v>1940</v>
      </c>
      <c r="F13877" s="279" t="s">
        <v>881</v>
      </c>
    </row>
    <row r="13878" spans="1:6" x14ac:dyDescent="0.3">
      <c r="A13878" s="264" t="str">
        <f t="shared" si="216"/>
        <v>Town of LancasterNY</v>
      </c>
      <c r="B13878" s="269">
        <v>14086</v>
      </c>
      <c r="C13878" s="270" t="s">
        <v>8627</v>
      </c>
      <c r="D13878" s="270" t="s">
        <v>1895</v>
      </c>
      <c r="E13878" s="277" t="s">
        <v>1905</v>
      </c>
      <c r="F13878" s="279" t="s">
        <v>881</v>
      </c>
    </row>
    <row r="13879" spans="1:6" x14ac:dyDescent="0.3">
      <c r="A13879" s="264" t="str">
        <f t="shared" si="216"/>
        <v>New RochelleNY</v>
      </c>
      <c r="B13879" s="269">
        <v>10801</v>
      </c>
      <c r="C13879" s="270" t="s">
        <v>8628</v>
      </c>
      <c r="D13879" s="270" t="s">
        <v>1895</v>
      </c>
      <c r="E13879" s="277" t="s">
        <v>1833</v>
      </c>
      <c r="F13879" s="279" t="s">
        <v>881</v>
      </c>
    </row>
    <row r="13880" spans="1:6" x14ac:dyDescent="0.3">
      <c r="A13880" s="264" t="str">
        <f t="shared" si="216"/>
        <v>North New Hyde ParkNY</v>
      </c>
      <c r="B13880" s="269">
        <v>11040</v>
      </c>
      <c r="C13880" s="270" t="s">
        <v>8629</v>
      </c>
      <c r="D13880" s="270" t="s">
        <v>1895</v>
      </c>
      <c r="E13880" s="277" t="s">
        <v>1833</v>
      </c>
      <c r="F13880" s="279" t="s">
        <v>881</v>
      </c>
    </row>
    <row r="13881" spans="1:6" x14ac:dyDescent="0.3">
      <c r="A13881" s="264" t="str">
        <f t="shared" si="216"/>
        <v>New YorkNY</v>
      </c>
      <c r="B13881" s="269">
        <v>11357</v>
      </c>
      <c r="C13881" s="270" t="s">
        <v>8595</v>
      </c>
      <c r="D13881" s="270" t="s">
        <v>1895</v>
      </c>
      <c r="E13881" s="277" t="s">
        <v>1833</v>
      </c>
      <c r="F13881" s="279" t="s">
        <v>881</v>
      </c>
    </row>
    <row r="13882" spans="1:6" x14ac:dyDescent="0.3">
      <c r="A13882" s="264" t="str">
        <f t="shared" si="216"/>
        <v>LevittownNY</v>
      </c>
      <c r="B13882" s="269">
        <v>11756</v>
      </c>
      <c r="C13882" s="270" t="s">
        <v>8630</v>
      </c>
      <c r="D13882" s="270" t="s">
        <v>1895</v>
      </c>
      <c r="E13882" s="277" t="s">
        <v>1833</v>
      </c>
      <c r="F13882" s="279" t="s">
        <v>881</v>
      </c>
    </row>
    <row r="13883" spans="1:6" x14ac:dyDescent="0.3">
      <c r="A13883" s="264" t="str">
        <f t="shared" si="216"/>
        <v>New YorkNY</v>
      </c>
      <c r="B13883" s="269">
        <v>10454</v>
      </c>
      <c r="C13883" s="270" t="s">
        <v>8595</v>
      </c>
      <c r="D13883" s="270" t="s">
        <v>1895</v>
      </c>
      <c r="E13883" s="277" t="s">
        <v>1833</v>
      </c>
      <c r="F13883" s="279" t="s">
        <v>881</v>
      </c>
    </row>
    <row r="13884" spans="1:6" x14ac:dyDescent="0.3">
      <c r="A13884" s="264" t="str">
        <f t="shared" si="216"/>
        <v>New YorkNY</v>
      </c>
      <c r="B13884" s="269">
        <v>10305</v>
      </c>
      <c r="C13884" s="270" t="s">
        <v>8595</v>
      </c>
      <c r="D13884" s="270" t="s">
        <v>1895</v>
      </c>
      <c r="E13884" s="277" t="s">
        <v>1833</v>
      </c>
      <c r="F13884" s="279" t="s">
        <v>881</v>
      </c>
    </row>
    <row r="13885" spans="1:6" x14ac:dyDescent="0.3">
      <c r="A13885" s="264" t="str">
        <f t="shared" si="216"/>
        <v>Niagara FallsNY</v>
      </c>
      <c r="B13885" s="269">
        <v>14304</v>
      </c>
      <c r="C13885" s="270" t="s">
        <v>8631</v>
      </c>
      <c r="D13885" s="270" t="s">
        <v>1895</v>
      </c>
      <c r="E13885" s="277" t="s">
        <v>1905</v>
      </c>
      <c r="F13885" s="279" t="s">
        <v>881</v>
      </c>
    </row>
    <row r="13886" spans="1:6" x14ac:dyDescent="0.3">
      <c r="A13886" s="264" t="str">
        <f t="shared" si="216"/>
        <v>Town of GreeceNY</v>
      </c>
      <c r="B13886" s="269">
        <v>14626</v>
      </c>
      <c r="C13886" s="270" t="s">
        <v>8616</v>
      </c>
      <c r="D13886" s="270" t="s">
        <v>1895</v>
      </c>
      <c r="E13886" s="277" t="s">
        <v>1657</v>
      </c>
      <c r="F13886" s="279" t="s">
        <v>881</v>
      </c>
    </row>
    <row r="13887" spans="1:6" x14ac:dyDescent="0.3">
      <c r="A13887" s="264" t="str">
        <f t="shared" si="216"/>
        <v>Town of CanandaiguaNY</v>
      </c>
      <c r="B13887" s="269">
        <v>14424</v>
      </c>
      <c r="C13887" s="270" t="s">
        <v>8632</v>
      </c>
      <c r="D13887" s="270" t="s">
        <v>1895</v>
      </c>
      <c r="E13887" s="277" t="s">
        <v>1657</v>
      </c>
      <c r="F13887" s="279" t="s">
        <v>881</v>
      </c>
    </row>
    <row r="13888" spans="1:6" x14ac:dyDescent="0.3">
      <c r="A13888" s="264" t="str">
        <f t="shared" si="216"/>
        <v>Town Of AmherstNY</v>
      </c>
      <c r="B13888" s="269">
        <v>14226</v>
      </c>
      <c r="C13888" s="270" t="s">
        <v>8599</v>
      </c>
      <c r="D13888" s="270" t="s">
        <v>1895</v>
      </c>
      <c r="E13888" s="277" t="s">
        <v>1905</v>
      </c>
      <c r="F13888" s="279" t="s">
        <v>881</v>
      </c>
    </row>
    <row r="13889" spans="1:6" x14ac:dyDescent="0.3">
      <c r="A13889" s="264" t="str">
        <f t="shared" si="216"/>
        <v>Mount VernonNY</v>
      </c>
      <c r="B13889" s="269">
        <v>10550</v>
      </c>
      <c r="C13889" s="270" t="s">
        <v>1322</v>
      </c>
      <c r="D13889" s="270" t="s">
        <v>1895</v>
      </c>
      <c r="E13889" s="277" t="s">
        <v>1833</v>
      </c>
      <c r="F13889" s="279" t="s">
        <v>881</v>
      </c>
    </row>
    <row r="13890" spans="1:6" x14ac:dyDescent="0.3">
      <c r="A13890" s="264" t="str">
        <f t="shared" si="216"/>
        <v>AlbanyNY</v>
      </c>
      <c r="B13890" s="269">
        <v>12203</v>
      </c>
      <c r="C13890" s="270" t="s">
        <v>1152</v>
      </c>
      <c r="D13890" s="270" t="s">
        <v>1895</v>
      </c>
      <c r="E13890" s="277" t="s">
        <v>1897</v>
      </c>
      <c r="F13890" s="279" t="s">
        <v>881</v>
      </c>
    </row>
    <row r="13891" spans="1:6" x14ac:dyDescent="0.3">
      <c r="A13891" s="264" t="str">
        <f t="shared" si="216"/>
        <v>RonkonkomaNY</v>
      </c>
      <c r="B13891" s="269">
        <v>11779</v>
      </c>
      <c r="C13891" s="270" t="s">
        <v>8633</v>
      </c>
      <c r="D13891" s="270" t="s">
        <v>1895</v>
      </c>
      <c r="E13891" s="277" t="s">
        <v>1833</v>
      </c>
      <c r="F13891" s="279" t="s">
        <v>881</v>
      </c>
    </row>
    <row r="13892" spans="1:6" x14ac:dyDescent="0.3">
      <c r="A13892" s="264" t="str">
        <f t="shared" ref="A13892:A13955" si="217">CONCATENATE(C13892,D13892)</f>
        <v>New YorkNY</v>
      </c>
      <c r="B13892" s="269">
        <v>11105</v>
      </c>
      <c r="C13892" s="270" t="s">
        <v>8595</v>
      </c>
      <c r="D13892" s="270" t="s">
        <v>1895</v>
      </c>
      <c r="E13892" s="277" t="s">
        <v>1833</v>
      </c>
      <c r="F13892" s="279" t="s">
        <v>881</v>
      </c>
    </row>
    <row r="13893" spans="1:6" x14ac:dyDescent="0.3">
      <c r="A13893" s="264" t="str">
        <f t="shared" si="217"/>
        <v>New YorkNY</v>
      </c>
      <c r="B13893" s="269">
        <v>10465</v>
      </c>
      <c r="C13893" s="270" t="s">
        <v>8595</v>
      </c>
      <c r="D13893" s="270" t="s">
        <v>1895</v>
      </c>
      <c r="E13893" s="277" t="s">
        <v>1833</v>
      </c>
      <c r="F13893" s="279" t="s">
        <v>881</v>
      </c>
    </row>
    <row r="13894" spans="1:6" x14ac:dyDescent="0.3">
      <c r="A13894" s="264" t="str">
        <f t="shared" si="217"/>
        <v>New YorkNY</v>
      </c>
      <c r="B13894" s="269">
        <v>11364</v>
      </c>
      <c r="C13894" s="270" t="s">
        <v>8595</v>
      </c>
      <c r="D13894" s="270" t="s">
        <v>1895</v>
      </c>
      <c r="E13894" s="277" t="s">
        <v>1833</v>
      </c>
      <c r="F13894" s="279" t="s">
        <v>881</v>
      </c>
    </row>
    <row r="13895" spans="1:6" x14ac:dyDescent="0.3">
      <c r="A13895" s="264" t="str">
        <f t="shared" si="217"/>
        <v>Port ChesterNY</v>
      </c>
      <c r="B13895" s="269">
        <v>10573</v>
      </c>
      <c r="C13895" s="270" t="s">
        <v>8634</v>
      </c>
      <c r="D13895" s="270" t="s">
        <v>1895</v>
      </c>
      <c r="E13895" s="277" t="s">
        <v>1833</v>
      </c>
      <c r="F13895" s="279" t="s">
        <v>881</v>
      </c>
    </row>
    <row r="13896" spans="1:6" x14ac:dyDescent="0.3">
      <c r="A13896" s="264" t="str">
        <f t="shared" si="217"/>
        <v>West BabylonNY</v>
      </c>
      <c r="B13896" s="269">
        <v>11704</v>
      </c>
      <c r="C13896" s="270" t="s">
        <v>8635</v>
      </c>
      <c r="D13896" s="270" t="s">
        <v>1895</v>
      </c>
      <c r="E13896" s="277" t="s">
        <v>1833</v>
      </c>
      <c r="F13896" s="279" t="s">
        <v>881</v>
      </c>
    </row>
    <row r="13897" spans="1:6" x14ac:dyDescent="0.3">
      <c r="A13897" s="264" t="str">
        <f t="shared" si="217"/>
        <v>Town of Orchard ParkNY</v>
      </c>
      <c r="B13897" s="269">
        <v>14127</v>
      </c>
      <c r="C13897" s="270" t="s">
        <v>8636</v>
      </c>
      <c r="D13897" s="270" t="s">
        <v>1895</v>
      </c>
      <c r="E13897" s="277" t="s">
        <v>1905</v>
      </c>
      <c r="F13897" s="279" t="s">
        <v>881</v>
      </c>
    </row>
    <row r="13898" spans="1:6" x14ac:dyDescent="0.3">
      <c r="A13898" s="264" t="str">
        <f t="shared" si="217"/>
        <v>RochesterNY</v>
      </c>
      <c r="B13898" s="269">
        <v>14621</v>
      </c>
      <c r="C13898" s="270" t="s">
        <v>1657</v>
      </c>
      <c r="D13898" s="270" t="s">
        <v>1895</v>
      </c>
      <c r="E13898" s="277" t="s">
        <v>1657</v>
      </c>
      <c r="F13898" s="279" t="s">
        <v>881</v>
      </c>
    </row>
    <row r="13899" spans="1:6" x14ac:dyDescent="0.3">
      <c r="A13899" s="264" t="str">
        <f t="shared" si="217"/>
        <v>Town of NiskayunaNY</v>
      </c>
      <c r="B13899" s="269">
        <v>12309</v>
      </c>
      <c r="C13899" s="270" t="s">
        <v>8637</v>
      </c>
      <c r="D13899" s="270" t="s">
        <v>1895</v>
      </c>
      <c r="E13899" s="277" t="s">
        <v>1897</v>
      </c>
      <c r="F13899" s="279" t="s">
        <v>881</v>
      </c>
    </row>
    <row r="13900" spans="1:6" x14ac:dyDescent="0.3">
      <c r="A13900" s="264" t="str">
        <f t="shared" si="217"/>
        <v>LiverpoolNY</v>
      </c>
      <c r="B13900" s="269">
        <v>13090</v>
      </c>
      <c r="C13900" s="270" t="s">
        <v>8638</v>
      </c>
      <c r="D13900" s="270" t="s">
        <v>1895</v>
      </c>
      <c r="E13900" s="277" t="s">
        <v>1938</v>
      </c>
      <c r="F13900" s="279" t="s">
        <v>881</v>
      </c>
    </row>
    <row r="13901" spans="1:6" x14ac:dyDescent="0.3">
      <c r="A13901" s="264" t="str">
        <f t="shared" si="217"/>
        <v>East MeadowNY</v>
      </c>
      <c r="B13901" s="269">
        <v>11554</v>
      </c>
      <c r="C13901" s="270" t="s">
        <v>8639</v>
      </c>
      <c r="D13901" s="270" t="s">
        <v>1895</v>
      </c>
      <c r="E13901" s="277" t="s">
        <v>1833</v>
      </c>
      <c r="F13901" s="279" t="s">
        <v>881</v>
      </c>
    </row>
    <row r="13902" spans="1:6" x14ac:dyDescent="0.3">
      <c r="A13902" s="264" t="str">
        <f t="shared" si="217"/>
        <v>Town of PittsfordNY</v>
      </c>
      <c r="B13902" s="269">
        <v>14534</v>
      </c>
      <c r="C13902" s="270" t="s">
        <v>8640</v>
      </c>
      <c r="D13902" s="270" t="s">
        <v>1895</v>
      </c>
      <c r="E13902" s="277" t="s">
        <v>1657</v>
      </c>
      <c r="F13902" s="279" t="s">
        <v>881</v>
      </c>
    </row>
    <row r="13903" spans="1:6" x14ac:dyDescent="0.3">
      <c r="A13903" s="264" t="str">
        <f t="shared" si="217"/>
        <v>Town of GreeceNY</v>
      </c>
      <c r="B13903" s="269">
        <v>14616</v>
      </c>
      <c r="C13903" s="270" t="s">
        <v>8616</v>
      </c>
      <c r="D13903" s="270" t="s">
        <v>1895</v>
      </c>
      <c r="E13903" s="277" t="s">
        <v>1657</v>
      </c>
      <c r="F13903" s="279" t="s">
        <v>881</v>
      </c>
    </row>
    <row r="13904" spans="1:6" x14ac:dyDescent="0.3">
      <c r="A13904" s="264" t="str">
        <f t="shared" si="217"/>
        <v>SchenectadyNY</v>
      </c>
      <c r="B13904" s="269">
        <v>12303</v>
      </c>
      <c r="C13904" s="270" t="s">
        <v>8641</v>
      </c>
      <c r="D13904" s="270" t="s">
        <v>1895</v>
      </c>
      <c r="E13904" s="277" t="s">
        <v>1897</v>
      </c>
      <c r="F13904" s="279" t="s">
        <v>881</v>
      </c>
    </row>
    <row r="13905" spans="1:6" x14ac:dyDescent="0.3">
      <c r="A13905" s="264" t="str">
        <f t="shared" si="217"/>
        <v>Town of IslipNY</v>
      </c>
      <c r="B13905" s="269">
        <v>11717</v>
      </c>
      <c r="C13905" s="270" t="s">
        <v>8606</v>
      </c>
      <c r="D13905" s="270" t="s">
        <v>1895</v>
      </c>
      <c r="E13905" s="277" t="s">
        <v>1833</v>
      </c>
      <c r="F13905" s="279" t="s">
        <v>881</v>
      </c>
    </row>
    <row r="13906" spans="1:6" x14ac:dyDescent="0.3">
      <c r="A13906" s="264" t="str">
        <f t="shared" si="217"/>
        <v>YonkersNY</v>
      </c>
      <c r="B13906" s="269">
        <v>10704</v>
      </c>
      <c r="C13906" s="270" t="s">
        <v>8597</v>
      </c>
      <c r="D13906" s="270" t="s">
        <v>1895</v>
      </c>
      <c r="E13906" s="277" t="s">
        <v>1833</v>
      </c>
      <c r="F13906" s="279" t="s">
        <v>881</v>
      </c>
    </row>
    <row r="13907" spans="1:6" x14ac:dyDescent="0.3">
      <c r="A13907" s="264" t="str">
        <f t="shared" si="217"/>
        <v>New YorkNY</v>
      </c>
      <c r="B13907" s="269">
        <v>11358</v>
      </c>
      <c r="C13907" s="270" t="s">
        <v>8595</v>
      </c>
      <c r="D13907" s="270" t="s">
        <v>1895</v>
      </c>
      <c r="E13907" s="277" t="s">
        <v>1833</v>
      </c>
      <c r="F13907" s="279" t="s">
        <v>881</v>
      </c>
    </row>
    <row r="13908" spans="1:6" x14ac:dyDescent="0.3">
      <c r="A13908" s="264" t="str">
        <f t="shared" si="217"/>
        <v>Town of AmsterdamNY</v>
      </c>
      <c r="B13908" s="269">
        <v>12010</v>
      </c>
      <c r="C13908" s="270" t="s">
        <v>8642</v>
      </c>
      <c r="D13908" s="270" t="s">
        <v>1895</v>
      </c>
      <c r="E13908" s="277" t="s">
        <v>1899</v>
      </c>
      <c r="F13908" s="279" t="s">
        <v>881</v>
      </c>
    </row>
    <row r="13909" spans="1:6" x14ac:dyDescent="0.3">
      <c r="A13909" s="264" t="str">
        <f t="shared" si="217"/>
        <v>SmithtownNY</v>
      </c>
      <c r="B13909" s="269">
        <v>11787</v>
      </c>
      <c r="C13909" s="270" t="s">
        <v>8643</v>
      </c>
      <c r="D13909" s="270" t="s">
        <v>1895</v>
      </c>
      <c r="E13909" s="277" t="s">
        <v>1833</v>
      </c>
      <c r="F13909" s="279" t="s">
        <v>881</v>
      </c>
    </row>
    <row r="13910" spans="1:6" x14ac:dyDescent="0.3">
      <c r="A13910" s="264" t="str">
        <f t="shared" si="217"/>
        <v>New YorkNY</v>
      </c>
      <c r="B13910" s="269">
        <v>10030</v>
      </c>
      <c r="C13910" s="270" t="s">
        <v>8595</v>
      </c>
      <c r="D13910" s="270" t="s">
        <v>1895</v>
      </c>
      <c r="E13910" s="277" t="s">
        <v>1833</v>
      </c>
      <c r="F13910" s="279" t="s">
        <v>881</v>
      </c>
    </row>
    <row r="13911" spans="1:6" x14ac:dyDescent="0.3">
      <c r="A13911" s="264" t="str">
        <f t="shared" si="217"/>
        <v>HicksvilleNY</v>
      </c>
      <c r="B13911" s="269">
        <v>11801</v>
      </c>
      <c r="C13911" s="270" t="s">
        <v>8644</v>
      </c>
      <c r="D13911" s="270" t="s">
        <v>1895</v>
      </c>
      <c r="E13911" s="277" t="s">
        <v>1833</v>
      </c>
      <c r="F13911" s="279" t="s">
        <v>881</v>
      </c>
    </row>
    <row r="13912" spans="1:6" x14ac:dyDescent="0.3">
      <c r="A13912" s="264" t="str">
        <f t="shared" si="217"/>
        <v>East HamptonNY</v>
      </c>
      <c r="B13912" s="269">
        <v>11937</v>
      </c>
      <c r="C13912" s="270" t="s">
        <v>3479</v>
      </c>
      <c r="D13912" s="270" t="s">
        <v>1895</v>
      </c>
      <c r="E13912" s="277" t="s">
        <v>1833</v>
      </c>
      <c r="F13912" s="279" t="s">
        <v>881</v>
      </c>
    </row>
    <row r="13913" spans="1:6" x14ac:dyDescent="0.3">
      <c r="A13913" s="264" t="str">
        <f t="shared" si="217"/>
        <v>Town Of KingsburyNY</v>
      </c>
      <c r="B13913" s="269">
        <v>12804</v>
      </c>
      <c r="C13913" s="270" t="s">
        <v>8645</v>
      </c>
      <c r="D13913" s="270" t="s">
        <v>1895</v>
      </c>
      <c r="E13913" s="277" t="s">
        <v>1913</v>
      </c>
      <c r="F13913" s="279" t="s">
        <v>881</v>
      </c>
    </row>
    <row r="13914" spans="1:6" x14ac:dyDescent="0.3">
      <c r="A13914" s="264" t="str">
        <f t="shared" si="217"/>
        <v>Valley StreamNY</v>
      </c>
      <c r="B13914" s="269">
        <v>11580</v>
      </c>
      <c r="C13914" s="270" t="s">
        <v>8646</v>
      </c>
      <c r="D13914" s="270" t="s">
        <v>1895</v>
      </c>
      <c r="E13914" s="277" t="s">
        <v>1833</v>
      </c>
      <c r="F13914" s="279" t="s">
        <v>881</v>
      </c>
    </row>
    <row r="13915" spans="1:6" x14ac:dyDescent="0.3">
      <c r="A13915" s="264" t="str">
        <f t="shared" si="217"/>
        <v>Town of ColonieNY</v>
      </c>
      <c r="B13915" s="269">
        <v>12205</v>
      </c>
      <c r="C13915" s="270" t="s">
        <v>8647</v>
      </c>
      <c r="D13915" s="270" t="s">
        <v>1895</v>
      </c>
      <c r="E13915" s="277" t="s">
        <v>1897</v>
      </c>
      <c r="F13915" s="279" t="s">
        <v>881</v>
      </c>
    </row>
    <row r="13916" spans="1:6" x14ac:dyDescent="0.3">
      <c r="A13916" s="264" t="str">
        <f t="shared" si="217"/>
        <v>Town Of GlenvilleNY</v>
      </c>
      <c r="B13916" s="269">
        <v>12302</v>
      </c>
      <c r="C13916" s="270" t="s">
        <v>8648</v>
      </c>
      <c r="D13916" s="270" t="s">
        <v>1895</v>
      </c>
      <c r="E13916" s="277" t="s">
        <v>1897</v>
      </c>
      <c r="F13916" s="279" t="s">
        <v>881</v>
      </c>
    </row>
    <row r="13917" spans="1:6" x14ac:dyDescent="0.3">
      <c r="A13917" s="264" t="str">
        <f t="shared" si="217"/>
        <v>RochesterNY</v>
      </c>
      <c r="B13917" s="269">
        <v>14620</v>
      </c>
      <c r="C13917" s="270" t="s">
        <v>1657</v>
      </c>
      <c r="D13917" s="270" t="s">
        <v>1895</v>
      </c>
      <c r="E13917" s="277" t="s">
        <v>1657</v>
      </c>
      <c r="F13917" s="279" t="s">
        <v>881</v>
      </c>
    </row>
    <row r="13918" spans="1:6" x14ac:dyDescent="0.3">
      <c r="A13918" s="264" t="str">
        <f t="shared" si="217"/>
        <v>MerrickNY</v>
      </c>
      <c r="B13918" s="269">
        <v>11566</v>
      </c>
      <c r="C13918" s="270" t="s">
        <v>8649</v>
      </c>
      <c r="D13918" s="270" t="s">
        <v>1895</v>
      </c>
      <c r="E13918" s="277" t="s">
        <v>1833</v>
      </c>
      <c r="F13918" s="279" t="s">
        <v>881</v>
      </c>
    </row>
    <row r="13919" spans="1:6" x14ac:dyDescent="0.3">
      <c r="A13919" s="264" t="str">
        <f t="shared" si="217"/>
        <v>Port WashingtonNY</v>
      </c>
      <c r="B13919" s="269">
        <v>11050</v>
      </c>
      <c r="C13919" s="270" t="s">
        <v>8650</v>
      </c>
      <c r="D13919" s="270" t="s">
        <v>1895</v>
      </c>
      <c r="E13919" s="277" t="s">
        <v>1833</v>
      </c>
      <c r="F13919" s="279" t="s">
        <v>881</v>
      </c>
    </row>
    <row r="13920" spans="1:6" x14ac:dyDescent="0.3">
      <c r="A13920" s="264" t="str">
        <f t="shared" si="217"/>
        <v>Gates-North GatesNY</v>
      </c>
      <c r="B13920" s="269">
        <v>14606</v>
      </c>
      <c r="C13920" s="270" t="s">
        <v>8651</v>
      </c>
      <c r="D13920" s="270" t="s">
        <v>1895</v>
      </c>
      <c r="E13920" s="277" t="s">
        <v>1657</v>
      </c>
      <c r="F13920" s="279" t="s">
        <v>881</v>
      </c>
    </row>
    <row r="13921" spans="1:6" x14ac:dyDescent="0.3">
      <c r="A13921" s="264" t="str">
        <f t="shared" si="217"/>
        <v>BinghamtonNY</v>
      </c>
      <c r="B13921" s="269">
        <v>13905</v>
      </c>
      <c r="C13921" s="270" t="s">
        <v>1904</v>
      </c>
      <c r="D13921" s="270" t="s">
        <v>1895</v>
      </c>
      <c r="E13921" s="277" t="s">
        <v>1904</v>
      </c>
      <c r="F13921" s="279" t="s">
        <v>881</v>
      </c>
    </row>
    <row r="13922" spans="1:6" x14ac:dyDescent="0.3">
      <c r="A13922" s="264" t="str">
        <f t="shared" si="217"/>
        <v>Town Of OssiningNY</v>
      </c>
      <c r="B13922" s="269">
        <v>10562</v>
      </c>
      <c r="C13922" s="270" t="s">
        <v>8652</v>
      </c>
      <c r="D13922" s="270" t="s">
        <v>1895</v>
      </c>
      <c r="E13922" s="277" t="s">
        <v>1833</v>
      </c>
      <c r="F13922" s="279" t="s">
        <v>881</v>
      </c>
    </row>
    <row r="13923" spans="1:6" x14ac:dyDescent="0.3">
      <c r="A13923" s="264" t="str">
        <f t="shared" si="217"/>
        <v>CortlandNY</v>
      </c>
      <c r="B13923" s="269">
        <v>13045</v>
      </c>
      <c r="C13923" s="270" t="s">
        <v>1909</v>
      </c>
      <c r="D13923" s="270" t="s">
        <v>1895</v>
      </c>
      <c r="E13923" s="277" t="s">
        <v>1909</v>
      </c>
      <c r="F13923" s="279" t="s">
        <v>881</v>
      </c>
    </row>
    <row r="13924" spans="1:6" x14ac:dyDescent="0.3">
      <c r="A13924" s="264" t="str">
        <f t="shared" si="217"/>
        <v>New YorkNY</v>
      </c>
      <c r="B13924" s="269">
        <v>10017</v>
      </c>
      <c r="C13924" s="270" t="s">
        <v>8595</v>
      </c>
      <c r="D13924" s="270" t="s">
        <v>1895</v>
      </c>
      <c r="E13924" s="277" t="s">
        <v>1833</v>
      </c>
      <c r="F13924" s="279" t="s">
        <v>881</v>
      </c>
    </row>
    <row r="13925" spans="1:6" x14ac:dyDescent="0.3">
      <c r="A13925" s="264" t="str">
        <f t="shared" si="217"/>
        <v>BellmoreNY</v>
      </c>
      <c r="B13925" s="269">
        <v>11710</v>
      </c>
      <c r="C13925" s="270" t="s">
        <v>8653</v>
      </c>
      <c r="D13925" s="270" t="s">
        <v>1895</v>
      </c>
      <c r="E13925" s="277" t="s">
        <v>1833</v>
      </c>
      <c r="F13925" s="279" t="s">
        <v>881</v>
      </c>
    </row>
    <row r="13926" spans="1:6" x14ac:dyDescent="0.3">
      <c r="A13926" s="264" t="str">
        <f t="shared" si="217"/>
        <v>Town of RotterdamNY</v>
      </c>
      <c r="B13926" s="269">
        <v>12306</v>
      </c>
      <c r="C13926" s="270" t="s">
        <v>8654</v>
      </c>
      <c r="D13926" s="270" t="s">
        <v>1895</v>
      </c>
      <c r="E13926" s="277" t="s">
        <v>1897</v>
      </c>
      <c r="F13926" s="279" t="s">
        <v>881</v>
      </c>
    </row>
    <row r="13927" spans="1:6" x14ac:dyDescent="0.3">
      <c r="A13927" s="264" t="str">
        <f t="shared" si="217"/>
        <v>CoramNY</v>
      </c>
      <c r="B13927" s="269">
        <v>11727</v>
      </c>
      <c r="C13927" s="270" t="s">
        <v>8655</v>
      </c>
      <c r="D13927" s="270" t="s">
        <v>1895</v>
      </c>
      <c r="E13927" s="277" t="s">
        <v>1833</v>
      </c>
      <c r="F13927" s="279" t="s">
        <v>881</v>
      </c>
    </row>
    <row r="13928" spans="1:6" x14ac:dyDescent="0.3">
      <c r="A13928" s="264" t="str">
        <f t="shared" si="217"/>
        <v>BaldwinNY</v>
      </c>
      <c r="B13928" s="269">
        <v>11510</v>
      </c>
      <c r="C13928" s="270" t="s">
        <v>5980</v>
      </c>
      <c r="D13928" s="270" t="s">
        <v>1895</v>
      </c>
      <c r="E13928" s="277" t="s">
        <v>1833</v>
      </c>
      <c r="F13928" s="279" t="s">
        <v>881</v>
      </c>
    </row>
    <row r="13929" spans="1:6" x14ac:dyDescent="0.3">
      <c r="A13929" s="264" t="str">
        <f t="shared" si="217"/>
        <v>FarmingdaleNY</v>
      </c>
      <c r="B13929" s="269">
        <v>11735</v>
      </c>
      <c r="C13929" s="270" t="s">
        <v>6542</v>
      </c>
      <c r="D13929" s="270" t="s">
        <v>1895</v>
      </c>
      <c r="E13929" s="277" t="s">
        <v>1833</v>
      </c>
      <c r="F13929" s="279" t="s">
        <v>881</v>
      </c>
    </row>
    <row r="13930" spans="1:6" x14ac:dyDescent="0.3">
      <c r="A13930" s="264" t="str">
        <f t="shared" si="217"/>
        <v>New YorkNY</v>
      </c>
      <c r="B13930" s="269">
        <v>11228</v>
      </c>
      <c r="C13930" s="270" t="s">
        <v>8595</v>
      </c>
      <c r="D13930" s="270" t="s">
        <v>1895</v>
      </c>
      <c r="E13930" s="277" t="s">
        <v>1833</v>
      </c>
      <c r="F13930" s="279" t="s">
        <v>881</v>
      </c>
    </row>
    <row r="13931" spans="1:6" x14ac:dyDescent="0.3">
      <c r="A13931" s="264" t="str">
        <f t="shared" si="217"/>
        <v>New YorkNY</v>
      </c>
      <c r="B13931" s="269">
        <v>11379</v>
      </c>
      <c r="C13931" s="270" t="s">
        <v>8595</v>
      </c>
      <c r="D13931" s="270" t="s">
        <v>1895</v>
      </c>
      <c r="E13931" s="277" t="s">
        <v>1833</v>
      </c>
      <c r="F13931" s="279" t="s">
        <v>881</v>
      </c>
    </row>
    <row r="13932" spans="1:6" x14ac:dyDescent="0.3">
      <c r="A13932" s="264" t="str">
        <f t="shared" si="217"/>
        <v>RiverheadNY</v>
      </c>
      <c r="B13932" s="269">
        <v>11901</v>
      </c>
      <c r="C13932" s="270" t="s">
        <v>8656</v>
      </c>
      <c r="D13932" s="270" t="s">
        <v>1895</v>
      </c>
      <c r="E13932" s="277" t="s">
        <v>1833</v>
      </c>
      <c r="F13932" s="279" t="s">
        <v>881</v>
      </c>
    </row>
    <row r="13933" spans="1:6" x14ac:dyDescent="0.3">
      <c r="A13933" s="264" t="str">
        <f t="shared" si="217"/>
        <v>DepewNY</v>
      </c>
      <c r="B13933" s="269">
        <v>14043</v>
      </c>
      <c r="C13933" s="270" t="s">
        <v>8657</v>
      </c>
      <c r="D13933" s="270" t="s">
        <v>1895</v>
      </c>
      <c r="E13933" s="277" t="s">
        <v>1905</v>
      </c>
      <c r="F13933" s="279" t="s">
        <v>881</v>
      </c>
    </row>
    <row r="13934" spans="1:6" x14ac:dyDescent="0.3">
      <c r="A13934" s="264" t="str">
        <f t="shared" si="217"/>
        <v>New YorkNY</v>
      </c>
      <c r="B13934" s="269">
        <v>11413</v>
      </c>
      <c r="C13934" s="270" t="s">
        <v>8595</v>
      </c>
      <c r="D13934" s="270" t="s">
        <v>1895</v>
      </c>
      <c r="E13934" s="277" t="s">
        <v>1833</v>
      </c>
      <c r="F13934" s="279" t="s">
        <v>881</v>
      </c>
    </row>
    <row r="13935" spans="1:6" x14ac:dyDescent="0.3">
      <c r="A13935" s="264" t="str">
        <f t="shared" si="217"/>
        <v>LiverpoolNY</v>
      </c>
      <c r="B13935" s="269">
        <v>13088</v>
      </c>
      <c r="C13935" s="270" t="s">
        <v>8638</v>
      </c>
      <c r="D13935" s="270" t="s">
        <v>1895</v>
      </c>
      <c r="E13935" s="277" t="s">
        <v>1938</v>
      </c>
      <c r="F13935" s="279" t="s">
        <v>881</v>
      </c>
    </row>
    <row r="13936" spans="1:6" x14ac:dyDescent="0.3">
      <c r="A13936" s="264" t="str">
        <f t="shared" si="217"/>
        <v>ElmontNY</v>
      </c>
      <c r="B13936" s="269">
        <v>11003</v>
      </c>
      <c r="C13936" s="270" t="s">
        <v>8658</v>
      </c>
      <c r="D13936" s="270" t="s">
        <v>1895</v>
      </c>
      <c r="E13936" s="277" t="s">
        <v>1833</v>
      </c>
      <c r="F13936" s="279" t="s">
        <v>881</v>
      </c>
    </row>
    <row r="13937" spans="1:6" x14ac:dyDescent="0.3">
      <c r="A13937" s="264" t="str">
        <f t="shared" si="217"/>
        <v>CheektowagaNY</v>
      </c>
      <c r="B13937" s="269">
        <v>14227</v>
      </c>
      <c r="C13937" s="270" t="s">
        <v>8617</v>
      </c>
      <c r="D13937" s="270" t="s">
        <v>1895</v>
      </c>
      <c r="E13937" s="277" t="s">
        <v>1905</v>
      </c>
      <c r="F13937" s="279" t="s">
        <v>881</v>
      </c>
    </row>
    <row r="13938" spans="1:6" x14ac:dyDescent="0.3">
      <c r="A13938" s="264" t="str">
        <f t="shared" si="217"/>
        <v>WantaghNY</v>
      </c>
      <c r="B13938" s="269">
        <v>11793</v>
      </c>
      <c r="C13938" s="270" t="s">
        <v>8659</v>
      </c>
      <c r="D13938" s="270" t="s">
        <v>1895</v>
      </c>
      <c r="E13938" s="277" t="s">
        <v>1833</v>
      </c>
      <c r="F13938" s="279" t="s">
        <v>881</v>
      </c>
    </row>
    <row r="13939" spans="1:6" x14ac:dyDescent="0.3">
      <c r="A13939" s="264" t="str">
        <f t="shared" si="217"/>
        <v>RamapoNY</v>
      </c>
      <c r="B13939" s="269">
        <v>10956</v>
      </c>
      <c r="C13939" s="270" t="s">
        <v>8613</v>
      </c>
      <c r="D13939" s="270" t="s">
        <v>1895</v>
      </c>
      <c r="E13939" s="277" t="s">
        <v>1833</v>
      </c>
      <c r="F13939" s="279" t="s">
        <v>881</v>
      </c>
    </row>
    <row r="13940" spans="1:6" x14ac:dyDescent="0.3">
      <c r="A13940" s="264" t="str">
        <f t="shared" si="217"/>
        <v>Town of New WindsorNY</v>
      </c>
      <c r="B13940" s="269">
        <v>12553</v>
      </c>
      <c r="C13940" s="270" t="s">
        <v>8660</v>
      </c>
      <c r="D13940" s="270" t="s">
        <v>1895</v>
      </c>
      <c r="E13940" s="277" t="s">
        <v>1833</v>
      </c>
      <c r="F13940" s="279" t="s">
        <v>881</v>
      </c>
    </row>
    <row r="13941" spans="1:6" x14ac:dyDescent="0.3">
      <c r="A13941" s="264" t="str">
        <f t="shared" si="217"/>
        <v>New YorkNY</v>
      </c>
      <c r="B13941" s="269">
        <v>10037</v>
      </c>
      <c r="C13941" s="270" t="s">
        <v>8595</v>
      </c>
      <c r="D13941" s="270" t="s">
        <v>1895</v>
      </c>
      <c r="E13941" s="277" t="s">
        <v>1833</v>
      </c>
      <c r="F13941" s="279" t="s">
        <v>881</v>
      </c>
    </row>
    <row r="13942" spans="1:6" x14ac:dyDescent="0.3">
      <c r="A13942" s="264" t="str">
        <f t="shared" si="217"/>
        <v>YonkersNY</v>
      </c>
      <c r="B13942" s="269">
        <v>10710</v>
      </c>
      <c r="C13942" s="270" t="s">
        <v>8597</v>
      </c>
      <c r="D13942" s="270" t="s">
        <v>1895</v>
      </c>
      <c r="E13942" s="277" t="s">
        <v>1833</v>
      </c>
      <c r="F13942" s="279" t="s">
        <v>881</v>
      </c>
    </row>
    <row r="13943" spans="1:6" x14ac:dyDescent="0.3">
      <c r="A13943" s="264" t="str">
        <f t="shared" si="217"/>
        <v>Town Of YorktownNY</v>
      </c>
      <c r="B13943" s="269">
        <v>10598</v>
      </c>
      <c r="C13943" s="270" t="s">
        <v>8661</v>
      </c>
      <c r="D13943" s="270" t="s">
        <v>1895</v>
      </c>
      <c r="E13943" s="277" t="s">
        <v>1833</v>
      </c>
      <c r="F13943" s="279" t="s">
        <v>881</v>
      </c>
    </row>
    <row r="13944" spans="1:6" x14ac:dyDescent="0.3">
      <c r="A13944" s="264" t="str">
        <f t="shared" si="217"/>
        <v>OceansideNY</v>
      </c>
      <c r="B13944" s="269">
        <v>11572</v>
      </c>
      <c r="C13944" s="270" t="s">
        <v>2526</v>
      </c>
      <c r="D13944" s="270" t="s">
        <v>1895</v>
      </c>
      <c r="E13944" s="277" t="s">
        <v>1833</v>
      </c>
      <c r="F13944" s="279" t="s">
        <v>881</v>
      </c>
    </row>
    <row r="13945" spans="1:6" x14ac:dyDescent="0.3">
      <c r="A13945" s="264" t="str">
        <f t="shared" si="217"/>
        <v>IrondequoitNY</v>
      </c>
      <c r="B13945" s="269">
        <v>14617</v>
      </c>
      <c r="C13945" s="270" t="s">
        <v>8662</v>
      </c>
      <c r="D13945" s="270" t="s">
        <v>1895</v>
      </c>
      <c r="E13945" s="277" t="s">
        <v>1657</v>
      </c>
      <c r="F13945" s="279" t="s">
        <v>881</v>
      </c>
    </row>
    <row r="13946" spans="1:6" x14ac:dyDescent="0.3">
      <c r="A13946" s="264" t="str">
        <f t="shared" si="217"/>
        <v>New YorkNY</v>
      </c>
      <c r="B13946" s="269">
        <v>11420</v>
      </c>
      <c r="C13946" s="270" t="s">
        <v>8595</v>
      </c>
      <c r="D13946" s="270" t="s">
        <v>1895</v>
      </c>
      <c r="E13946" s="277" t="s">
        <v>1833</v>
      </c>
      <c r="F13946" s="279" t="s">
        <v>881</v>
      </c>
    </row>
    <row r="13947" spans="1:6" x14ac:dyDescent="0.3">
      <c r="A13947" s="264" t="str">
        <f t="shared" si="217"/>
        <v>Rockville CentreNY</v>
      </c>
      <c r="B13947" s="269">
        <v>11570</v>
      </c>
      <c r="C13947" s="270" t="s">
        <v>8663</v>
      </c>
      <c r="D13947" s="270" t="s">
        <v>1895</v>
      </c>
      <c r="E13947" s="277" t="s">
        <v>1833</v>
      </c>
      <c r="F13947" s="279" t="s">
        <v>881</v>
      </c>
    </row>
    <row r="13948" spans="1:6" x14ac:dyDescent="0.3">
      <c r="A13948" s="264" t="str">
        <f t="shared" si="217"/>
        <v>TonawandaNY</v>
      </c>
      <c r="B13948" s="269">
        <v>14217</v>
      </c>
      <c r="C13948" s="270" t="s">
        <v>8605</v>
      </c>
      <c r="D13948" s="270" t="s">
        <v>1895</v>
      </c>
      <c r="E13948" s="277" t="s">
        <v>1905</v>
      </c>
      <c r="F13948" s="279" t="s">
        <v>881</v>
      </c>
    </row>
    <row r="13949" spans="1:6" x14ac:dyDescent="0.3">
      <c r="A13949" s="264" t="str">
        <f t="shared" si="217"/>
        <v>CohoesNY</v>
      </c>
      <c r="B13949" s="269">
        <v>12047</v>
      </c>
      <c r="C13949" s="270" t="s">
        <v>8664</v>
      </c>
      <c r="D13949" s="270" t="s">
        <v>1895</v>
      </c>
      <c r="E13949" s="277" t="s">
        <v>1897</v>
      </c>
      <c r="F13949" s="279" t="s">
        <v>881</v>
      </c>
    </row>
    <row r="13950" spans="1:6" x14ac:dyDescent="0.3">
      <c r="A13950" s="264" t="str">
        <f t="shared" si="217"/>
        <v>New YorkNY</v>
      </c>
      <c r="B13950" s="269">
        <v>11414</v>
      </c>
      <c r="C13950" s="270" t="s">
        <v>8595</v>
      </c>
      <c r="D13950" s="270" t="s">
        <v>1895</v>
      </c>
      <c r="E13950" s="277" t="s">
        <v>1833</v>
      </c>
      <c r="F13950" s="279" t="s">
        <v>881</v>
      </c>
    </row>
    <row r="13951" spans="1:6" x14ac:dyDescent="0.3">
      <c r="A13951" s="264" t="str">
        <f t="shared" si="217"/>
        <v>Town of IslipNY</v>
      </c>
      <c r="B13951" s="269">
        <v>11722</v>
      </c>
      <c r="C13951" s="270" t="s">
        <v>8606</v>
      </c>
      <c r="D13951" s="270" t="s">
        <v>1895</v>
      </c>
      <c r="E13951" s="277" t="s">
        <v>1833</v>
      </c>
      <c r="F13951" s="279" t="s">
        <v>881</v>
      </c>
    </row>
    <row r="13952" spans="1:6" x14ac:dyDescent="0.3">
      <c r="A13952" s="264" t="str">
        <f t="shared" si="217"/>
        <v>GloversvilleNY</v>
      </c>
      <c r="B13952" s="269">
        <v>12078</v>
      </c>
      <c r="C13952" s="270" t="s">
        <v>1915</v>
      </c>
      <c r="D13952" s="270" t="s">
        <v>1895</v>
      </c>
      <c r="E13952" s="277" t="s">
        <v>1915</v>
      </c>
      <c r="F13952" s="279" t="s">
        <v>881</v>
      </c>
    </row>
    <row r="13953" spans="1:6" x14ac:dyDescent="0.3">
      <c r="A13953" s="264" t="str">
        <f t="shared" si="217"/>
        <v>East NorthportNY</v>
      </c>
      <c r="B13953" s="269">
        <v>11731</v>
      </c>
      <c r="C13953" s="270" t="s">
        <v>8665</v>
      </c>
      <c r="D13953" s="270" t="s">
        <v>1895</v>
      </c>
      <c r="E13953" s="277" t="s">
        <v>1833</v>
      </c>
      <c r="F13953" s="279" t="s">
        <v>881</v>
      </c>
    </row>
    <row r="13954" spans="1:6" x14ac:dyDescent="0.3">
      <c r="A13954" s="264" t="str">
        <f t="shared" si="217"/>
        <v>AlbanyNY</v>
      </c>
      <c r="B13954" s="269">
        <v>12208</v>
      </c>
      <c r="C13954" s="270" t="s">
        <v>1152</v>
      </c>
      <c r="D13954" s="270" t="s">
        <v>1895</v>
      </c>
      <c r="E13954" s="277" t="s">
        <v>1897</v>
      </c>
      <c r="F13954" s="279" t="s">
        <v>881</v>
      </c>
    </row>
    <row r="13955" spans="1:6" x14ac:dyDescent="0.3">
      <c r="A13955" s="264" t="str">
        <f t="shared" si="217"/>
        <v>TonawandaNY</v>
      </c>
      <c r="B13955" s="269">
        <v>14223</v>
      </c>
      <c r="C13955" s="270" t="s">
        <v>8605</v>
      </c>
      <c r="D13955" s="270" t="s">
        <v>1895</v>
      </c>
      <c r="E13955" s="277" t="s">
        <v>1905</v>
      </c>
      <c r="F13955" s="279" t="s">
        <v>881</v>
      </c>
    </row>
    <row r="13956" spans="1:6" x14ac:dyDescent="0.3">
      <c r="A13956" s="264" t="str">
        <f t="shared" ref="A13956:A14019" si="218">CONCATENATE(C13956,D13956)</f>
        <v>FultonNY</v>
      </c>
      <c r="B13956" s="269">
        <v>13069</v>
      </c>
      <c r="C13956" s="270" t="s">
        <v>1987</v>
      </c>
      <c r="D13956" s="270" t="s">
        <v>1895</v>
      </c>
      <c r="E13956" s="277" t="s">
        <v>1938</v>
      </c>
      <c r="F13956" s="279" t="s">
        <v>881</v>
      </c>
    </row>
    <row r="13957" spans="1:6" x14ac:dyDescent="0.3">
      <c r="A13957" s="264" t="str">
        <f t="shared" si="218"/>
        <v>New YorkNY</v>
      </c>
      <c r="B13957" s="269">
        <v>10309</v>
      </c>
      <c r="C13957" s="270" t="s">
        <v>8595</v>
      </c>
      <c r="D13957" s="270" t="s">
        <v>1895</v>
      </c>
      <c r="E13957" s="277" t="s">
        <v>1833</v>
      </c>
      <c r="F13957" s="279" t="s">
        <v>881</v>
      </c>
    </row>
    <row r="13958" spans="1:6" x14ac:dyDescent="0.3">
      <c r="A13958" s="264" t="str">
        <f t="shared" si="218"/>
        <v>Lake CarmelNY</v>
      </c>
      <c r="B13958" s="269">
        <v>10512</v>
      </c>
      <c r="C13958" s="270" t="s">
        <v>8666</v>
      </c>
      <c r="D13958" s="270" t="s">
        <v>1895</v>
      </c>
      <c r="E13958" s="277" t="s">
        <v>1833</v>
      </c>
      <c r="F13958" s="279" t="s">
        <v>881</v>
      </c>
    </row>
    <row r="13959" spans="1:6" x14ac:dyDescent="0.3">
      <c r="A13959" s="264" t="str">
        <f t="shared" si="218"/>
        <v>EastchesterNY</v>
      </c>
      <c r="B13959" s="269">
        <v>10708</v>
      </c>
      <c r="C13959" s="270" t="s">
        <v>8667</v>
      </c>
      <c r="D13959" s="270" t="s">
        <v>1895</v>
      </c>
      <c r="E13959" s="277" t="s">
        <v>1833</v>
      </c>
      <c r="F13959" s="279" t="s">
        <v>881</v>
      </c>
    </row>
    <row r="13960" spans="1:6" x14ac:dyDescent="0.3">
      <c r="A13960" s="264" t="str">
        <f t="shared" si="218"/>
        <v>PlainviewNY</v>
      </c>
      <c r="B13960" s="269">
        <v>11803</v>
      </c>
      <c r="C13960" s="270" t="s">
        <v>1965</v>
      </c>
      <c r="D13960" s="270" t="s">
        <v>1895</v>
      </c>
      <c r="E13960" s="277" t="s">
        <v>1833</v>
      </c>
      <c r="F13960" s="279" t="s">
        <v>881</v>
      </c>
    </row>
    <row r="13961" spans="1:6" x14ac:dyDescent="0.3">
      <c r="A13961" s="264" t="str">
        <f t="shared" si="218"/>
        <v>Garden CityNY</v>
      </c>
      <c r="B13961" s="269">
        <v>11530</v>
      </c>
      <c r="C13961" s="270" t="s">
        <v>1417</v>
      </c>
      <c r="D13961" s="270" t="s">
        <v>1895</v>
      </c>
      <c r="E13961" s="277" t="s">
        <v>1833</v>
      </c>
      <c r="F13961" s="279" t="s">
        <v>881</v>
      </c>
    </row>
    <row r="13962" spans="1:6" x14ac:dyDescent="0.3">
      <c r="A13962" s="264" t="str">
        <f t="shared" si="218"/>
        <v>RochesterNY</v>
      </c>
      <c r="B13962" s="269">
        <v>14607</v>
      </c>
      <c r="C13962" s="270" t="s">
        <v>1657</v>
      </c>
      <c r="D13962" s="270" t="s">
        <v>1895</v>
      </c>
      <c r="E13962" s="277" t="s">
        <v>1657</v>
      </c>
      <c r="F13962" s="279" t="s">
        <v>881</v>
      </c>
    </row>
    <row r="13963" spans="1:6" x14ac:dyDescent="0.3">
      <c r="A13963" s="264" t="str">
        <f t="shared" si="218"/>
        <v>Glen CoveNY</v>
      </c>
      <c r="B13963" s="269">
        <v>11542</v>
      </c>
      <c r="C13963" s="270" t="s">
        <v>8668</v>
      </c>
      <c r="D13963" s="270" t="s">
        <v>1895</v>
      </c>
      <c r="E13963" s="277" t="s">
        <v>1833</v>
      </c>
      <c r="F13963" s="279" t="s">
        <v>881</v>
      </c>
    </row>
    <row r="13964" spans="1:6" x14ac:dyDescent="0.3">
      <c r="A13964" s="264" t="str">
        <f t="shared" si="218"/>
        <v>RamapoNY</v>
      </c>
      <c r="B13964" s="269">
        <v>10952</v>
      </c>
      <c r="C13964" s="270" t="s">
        <v>8613</v>
      </c>
      <c r="D13964" s="270" t="s">
        <v>1895</v>
      </c>
      <c r="E13964" s="277" t="s">
        <v>1833</v>
      </c>
      <c r="F13964" s="279" t="s">
        <v>881</v>
      </c>
    </row>
    <row r="13965" spans="1:6" x14ac:dyDescent="0.3">
      <c r="A13965" s="264" t="str">
        <f t="shared" si="218"/>
        <v>BuffaloNY</v>
      </c>
      <c r="B13965" s="269">
        <v>14216</v>
      </c>
      <c r="C13965" s="270" t="s">
        <v>4406</v>
      </c>
      <c r="D13965" s="270" t="s">
        <v>1895</v>
      </c>
      <c r="E13965" s="277" t="s">
        <v>1905</v>
      </c>
      <c r="F13965" s="279" t="s">
        <v>881</v>
      </c>
    </row>
    <row r="13966" spans="1:6" x14ac:dyDescent="0.3">
      <c r="A13966" s="264" t="str">
        <f t="shared" si="218"/>
        <v>Town of IslipNY</v>
      </c>
      <c r="B13966" s="269">
        <v>11741</v>
      </c>
      <c r="C13966" s="270" t="s">
        <v>8606</v>
      </c>
      <c r="D13966" s="270" t="s">
        <v>1895</v>
      </c>
      <c r="E13966" s="277" t="s">
        <v>1833</v>
      </c>
      <c r="F13966" s="279" t="s">
        <v>881</v>
      </c>
    </row>
    <row r="13967" spans="1:6" x14ac:dyDescent="0.3">
      <c r="A13967" s="264" t="str">
        <f t="shared" si="218"/>
        <v>PeekskillNY</v>
      </c>
      <c r="B13967" s="269">
        <v>10566</v>
      </c>
      <c r="C13967" s="270" t="s">
        <v>8669</v>
      </c>
      <c r="D13967" s="270" t="s">
        <v>1895</v>
      </c>
      <c r="E13967" s="277" t="s">
        <v>1833</v>
      </c>
      <c r="F13967" s="279" t="s">
        <v>881</v>
      </c>
    </row>
    <row r="13968" spans="1:6" x14ac:dyDescent="0.3">
      <c r="A13968" s="264" t="str">
        <f t="shared" si="218"/>
        <v>New YorkNY</v>
      </c>
      <c r="B13968" s="269">
        <v>11412</v>
      </c>
      <c r="C13968" s="270" t="s">
        <v>8595</v>
      </c>
      <c r="D13968" s="270" t="s">
        <v>1895</v>
      </c>
      <c r="E13968" s="277" t="s">
        <v>1833</v>
      </c>
      <c r="F13968" s="279" t="s">
        <v>881</v>
      </c>
    </row>
    <row r="13969" spans="1:6" x14ac:dyDescent="0.3">
      <c r="A13969" s="264" t="str">
        <f t="shared" si="218"/>
        <v>New YorkNY</v>
      </c>
      <c r="B13969" s="269">
        <v>11361</v>
      </c>
      <c r="C13969" s="270" t="s">
        <v>8595</v>
      </c>
      <c r="D13969" s="270" t="s">
        <v>1895</v>
      </c>
      <c r="E13969" s="277" t="s">
        <v>1833</v>
      </c>
      <c r="F13969" s="279" t="s">
        <v>881</v>
      </c>
    </row>
    <row r="13970" spans="1:6" x14ac:dyDescent="0.3">
      <c r="A13970" s="264" t="str">
        <f t="shared" si="218"/>
        <v>CommackNY</v>
      </c>
      <c r="B13970" s="269">
        <v>11725</v>
      </c>
      <c r="C13970" s="270" t="s">
        <v>8670</v>
      </c>
      <c r="D13970" s="270" t="s">
        <v>1895</v>
      </c>
      <c r="E13970" s="277" t="s">
        <v>1833</v>
      </c>
      <c r="F13970" s="279" t="s">
        <v>881</v>
      </c>
    </row>
    <row r="13971" spans="1:6" x14ac:dyDescent="0.3">
      <c r="A13971" s="264" t="str">
        <f t="shared" si="218"/>
        <v>Town Of AmherstNY</v>
      </c>
      <c r="B13971" s="269">
        <v>14228</v>
      </c>
      <c r="C13971" s="270" t="s">
        <v>8599</v>
      </c>
      <c r="D13971" s="270" t="s">
        <v>1895</v>
      </c>
      <c r="E13971" s="277" t="s">
        <v>1905</v>
      </c>
      <c r="F13971" s="279" t="s">
        <v>881</v>
      </c>
    </row>
    <row r="13972" spans="1:6" x14ac:dyDescent="0.3">
      <c r="A13972" s="264" t="str">
        <f t="shared" si="218"/>
        <v>BuffaloNY</v>
      </c>
      <c r="B13972" s="269">
        <v>14220</v>
      </c>
      <c r="C13972" s="270" t="s">
        <v>4406</v>
      </c>
      <c r="D13972" s="270" t="s">
        <v>1895</v>
      </c>
      <c r="E13972" s="277" t="s">
        <v>1905</v>
      </c>
      <c r="F13972" s="279" t="s">
        <v>881</v>
      </c>
    </row>
    <row r="13973" spans="1:6" x14ac:dyDescent="0.3">
      <c r="A13973" s="264" t="str">
        <f t="shared" si="218"/>
        <v>Town Of HenriettaNY</v>
      </c>
      <c r="B13973" s="269">
        <v>14623</v>
      </c>
      <c r="C13973" s="270" t="s">
        <v>8671</v>
      </c>
      <c r="D13973" s="270" t="s">
        <v>1895</v>
      </c>
      <c r="E13973" s="277" t="s">
        <v>1657</v>
      </c>
      <c r="F13973" s="279" t="s">
        <v>881</v>
      </c>
    </row>
    <row r="13974" spans="1:6" x14ac:dyDescent="0.3">
      <c r="A13974" s="264" t="str">
        <f t="shared" si="218"/>
        <v>New YorkNY</v>
      </c>
      <c r="B13974" s="269">
        <v>10471</v>
      </c>
      <c r="C13974" s="270" t="s">
        <v>8595</v>
      </c>
      <c r="D13974" s="270" t="s">
        <v>1895</v>
      </c>
      <c r="E13974" s="277" t="s">
        <v>1833</v>
      </c>
      <c r="F13974" s="279" t="s">
        <v>881</v>
      </c>
    </row>
    <row r="13975" spans="1:6" x14ac:dyDescent="0.3">
      <c r="A13975" s="264" t="str">
        <f t="shared" si="218"/>
        <v>MedfordNY</v>
      </c>
      <c r="B13975" s="269">
        <v>11763</v>
      </c>
      <c r="C13975" s="270" t="s">
        <v>2080</v>
      </c>
      <c r="D13975" s="270" t="s">
        <v>1895</v>
      </c>
      <c r="E13975" s="277" t="s">
        <v>1833</v>
      </c>
      <c r="F13975" s="279" t="s">
        <v>881</v>
      </c>
    </row>
    <row r="13976" spans="1:6" x14ac:dyDescent="0.3">
      <c r="A13976" s="264" t="str">
        <f t="shared" si="218"/>
        <v>Town of East GreenbushNY</v>
      </c>
      <c r="B13976" s="269">
        <v>12144</v>
      </c>
      <c r="C13976" s="270" t="s">
        <v>8672</v>
      </c>
      <c r="D13976" s="270" t="s">
        <v>1895</v>
      </c>
      <c r="E13976" s="277" t="s">
        <v>1897</v>
      </c>
      <c r="F13976" s="279" t="s">
        <v>881</v>
      </c>
    </row>
    <row r="13977" spans="1:6" x14ac:dyDescent="0.3">
      <c r="A13977" s="264" t="str">
        <f t="shared" si="218"/>
        <v>Town of BataviaNY</v>
      </c>
      <c r="B13977" s="269">
        <v>14020</v>
      </c>
      <c r="C13977" s="270" t="s">
        <v>8673</v>
      </c>
      <c r="D13977" s="270" t="s">
        <v>1895</v>
      </c>
      <c r="E13977" s="277" t="s">
        <v>1902</v>
      </c>
      <c r="F13977" s="279" t="s">
        <v>881</v>
      </c>
    </row>
    <row r="13978" spans="1:6" x14ac:dyDescent="0.3">
      <c r="A13978" s="264" t="str">
        <f t="shared" si="218"/>
        <v>Town Of East FishkillNY</v>
      </c>
      <c r="B13978" s="269">
        <v>12533</v>
      </c>
      <c r="C13978" s="270" t="s">
        <v>8674</v>
      </c>
      <c r="D13978" s="270" t="s">
        <v>1895</v>
      </c>
      <c r="E13978" s="277" t="s">
        <v>1833</v>
      </c>
      <c r="F13978" s="279" t="s">
        <v>881</v>
      </c>
    </row>
    <row r="13979" spans="1:6" x14ac:dyDescent="0.3">
      <c r="A13979" s="264" t="str">
        <f t="shared" si="218"/>
        <v>New YorkNY</v>
      </c>
      <c r="B13979" s="269">
        <v>11378</v>
      </c>
      <c r="C13979" s="270" t="s">
        <v>8595</v>
      </c>
      <c r="D13979" s="270" t="s">
        <v>1895</v>
      </c>
      <c r="E13979" s="277" t="s">
        <v>1833</v>
      </c>
      <c r="F13979" s="279" t="s">
        <v>881</v>
      </c>
    </row>
    <row r="13980" spans="1:6" x14ac:dyDescent="0.3">
      <c r="A13980" s="264" t="str">
        <f t="shared" si="218"/>
        <v>Deer ParkNY</v>
      </c>
      <c r="B13980" s="269">
        <v>11729</v>
      </c>
      <c r="C13980" s="270" t="s">
        <v>3237</v>
      </c>
      <c r="D13980" s="270" t="s">
        <v>1895</v>
      </c>
      <c r="E13980" s="277" t="s">
        <v>1833</v>
      </c>
      <c r="F13980" s="279" t="s">
        <v>881</v>
      </c>
    </row>
    <row r="13981" spans="1:6" x14ac:dyDescent="0.3">
      <c r="A13981" s="264" t="str">
        <f t="shared" si="218"/>
        <v>New YorkNY</v>
      </c>
      <c r="B13981" s="269">
        <v>11421</v>
      </c>
      <c r="C13981" s="270" t="s">
        <v>8595</v>
      </c>
      <c r="D13981" s="270" t="s">
        <v>1895</v>
      </c>
      <c r="E13981" s="277" t="s">
        <v>1833</v>
      </c>
      <c r="F13981" s="279" t="s">
        <v>881</v>
      </c>
    </row>
    <row r="13982" spans="1:6" x14ac:dyDescent="0.3">
      <c r="A13982" s="264" t="str">
        <f t="shared" si="218"/>
        <v>RamapoNY</v>
      </c>
      <c r="B13982" s="269">
        <v>10901</v>
      </c>
      <c r="C13982" s="270" t="s">
        <v>8613</v>
      </c>
      <c r="D13982" s="270" t="s">
        <v>1895</v>
      </c>
      <c r="E13982" s="277" t="s">
        <v>1833</v>
      </c>
      <c r="F13982" s="279" t="s">
        <v>881</v>
      </c>
    </row>
    <row r="13983" spans="1:6" x14ac:dyDescent="0.3">
      <c r="A13983" s="264" t="str">
        <f t="shared" si="218"/>
        <v>BuffaloNY</v>
      </c>
      <c r="B13983" s="269">
        <v>14207</v>
      </c>
      <c r="C13983" s="270" t="s">
        <v>4406</v>
      </c>
      <c r="D13983" s="270" t="s">
        <v>1895</v>
      </c>
      <c r="E13983" s="277" t="s">
        <v>1905</v>
      </c>
      <c r="F13983" s="279" t="s">
        <v>881</v>
      </c>
    </row>
    <row r="13984" spans="1:6" x14ac:dyDescent="0.3">
      <c r="A13984" s="264" t="str">
        <f t="shared" si="218"/>
        <v>New YorkNY</v>
      </c>
      <c r="B13984" s="269">
        <v>11419</v>
      </c>
      <c r="C13984" s="270" t="s">
        <v>8595</v>
      </c>
      <c r="D13984" s="270" t="s">
        <v>1895</v>
      </c>
      <c r="E13984" s="277" t="s">
        <v>1833</v>
      </c>
      <c r="F13984" s="279" t="s">
        <v>881</v>
      </c>
    </row>
    <row r="13985" spans="1:6" x14ac:dyDescent="0.3">
      <c r="A13985" s="264" t="str">
        <f t="shared" si="218"/>
        <v>BrightonNY</v>
      </c>
      <c r="B13985" s="269">
        <v>14618</v>
      </c>
      <c r="C13985" s="270" t="s">
        <v>3277</v>
      </c>
      <c r="D13985" s="270" t="s">
        <v>1895</v>
      </c>
      <c r="E13985" s="277" t="s">
        <v>1657</v>
      </c>
      <c r="F13985" s="279" t="s">
        <v>881</v>
      </c>
    </row>
    <row r="13986" spans="1:6" x14ac:dyDescent="0.3">
      <c r="A13986" s="264" t="str">
        <f t="shared" si="218"/>
        <v>AmityvilleNY</v>
      </c>
      <c r="B13986" s="269">
        <v>11701</v>
      </c>
      <c r="C13986" s="270" t="s">
        <v>8675</v>
      </c>
      <c r="D13986" s="270" t="s">
        <v>1895</v>
      </c>
      <c r="E13986" s="277" t="s">
        <v>1833</v>
      </c>
      <c r="F13986" s="279" t="s">
        <v>881</v>
      </c>
    </row>
    <row r="13987" spans="1:6" x14ac:dyDescent="0.3">
      <c r="A13987" s="264" t="str">
        <f t="shared" si="218"/>
        <v>SyracuseNY</v>
      </c>
      <c r="B13987" s="269">
        <v>13210</v>
      </c>
      <c r="C13987" s="270" t="s">
        <v>1938</v>
      </c>
      <c r="D13987" s="270" t="s">
        <v>1895</v>
      </c>
      <c r="E13987" s="277" t="s">
        <v>1938</v>
      </c>
      <c r="F13987" s="279" t="s">
        <v>881</v>
      </c>
    </row>
    <row r="13988" spans="1:6" x14ac:dyDescent="0.3">
      <c r="A13988" s="264" t="str">
        <f t="shared" si="218"/>
        <v>TarrytownNY</v>
      </c>
      <c r="B13988" s="269">
        <v>10591</v>
      </c>
      <c r="C13988" s="270" t="s">
        <v>4202</v>
      </c>
      <c r="D13988" s="270" t="s">
        <v>1895</v>
      </c>
      <c r="E13988" s="277" t="s">
        <v>1833</v>
      </c>
      <c r="F13988" s="279" t="s">
        <v>881</v>
      </c>
    </row>
    <row r="13989" spans="1:6" x14ac:dyDescent="0.3">
      <c r="A13989" s="264" t="str">
        <f t="shared" si="218"/>
        <v>New YorkNY</v>
      </c>
      <c r="B13989" s="269">
        <v>11433</v>
      </c>
      <c r="C13989" s="270" t="s">
        <v>8595</v>
      </c>
      <c r="D13989" s="270" t="s">
        <v>1895</v>
      </c>
      <c r="E13989" s="277" t="s">
        <v>1833</v>
      </c>
      <c r="F13989" s="279" t="s">
        <v>881</v>
      </c>
    </row>
    <row r="13990" spans="1:6" x14ac:dyDescent="0.3">
      <c r="A13990" s="264" t="str">
        <f t="shared" si="218"/>
        <v>North SyracuseNY</v>
      </c>
      <c r="B13990" s="269">
        <v>13212</v>
      </c>
      <c r="C13990" s="270" t="s">
        <v>8676</v>
      </c>
      <c r="D13990" s="270" t="s">
        <v>1895</v>
      </c>
      <c r="E13990" s="277" t="s">
        <v>1938</v>
      </c>
      <c r="F13990" s="279" t="s">
        <v>881</v>
      </c>
    </row>
    <row r="13991" spans="1:6" x14ac:dyDescent="0.3">
      <c r="A13991" s="264" t="str">
        <f t="shared" si="218"/>
        <v>CentereachNY</v>
      </c>
      <c r="B13991" s="269">
        <v>11720</v>
      </c>
      <c r="C13991" s="270" t="s">
        <v>8677</v>
      </c>
      <c r="D13991" s="270" t="s">
        <v>1895</v>
      </c>
      <c r="E13991" s="277" t="s">
        <v>1833</v>
      </c>
      <c r="F13991" s="279" t="s">
        <v>881</v>
      </c>
    </row>
    <row r="13992" spans="1:6" x14ac:dyDescent="0.3">
      <c r="A13992" s="264" t="str">
        <f t="shared" si="218"/>
        <v>Town of HorseheadsNY</v>
      </c>
      <c r="B13992" s="269">
        <v>14845</v>
      </c>
      <c r="C13992" s="270" t="s">
        <v>8678</v>
      </c>
      <c r="D13992" s="270" t="s">
        <v>1895</v>
      </c>
      <c r="E13992" s="277" t="s">
        <v>1911</v>
      </c>
      <c r="F13992" s="279" t="s">
        <v>881</v>
      </c>
    </row>
    <row r="13993" spans="1:6" x14ac:dyDescent="0.3">
      <c r="A13993" s="264" t="str">
        <f t="shared" si="218"/>
        <v>Town of CorningNY</v>
      </c>
      <c r="B13993" s="269">
        <v>14830</v>
      </c>
      <c r="C13993" s="270" t="s">
        <v>8679</v>
      </c>
      <c r="D13993" s="270" t="s">
        <v>1895</v>
      </c>
      <c r="E13993" s="277" t="s">
        <v>1907</v>
      </c>
      <c r="F13993" s="279" t="s">
        <v>881</v>
      </c>
    </row>
    <row r="13994" spans="1:6" x14ac:dyDescent="0.3">
      <c r="A13994" s="264" t="str">
        <f t="shared" si="218"/>
        <v>New YorkNY</v>
      </c>
      <c r="B13994" s="269">
        <v>11360</v>
      </c>
      <c r="C13994" s="270" t="s">
        <v>8595</v>
      </c>
      <c r="D13994" s="270" t="s">
        <v>1895</v>
      </c>
      <c r="E13994" s="277" t="s">
        <v>1833</v>
      </c>
      <c r="F13994" s="279" t="s">
        <v>881</v>
      </c>
    </row>
    <row r="13995" spans="1:6" x14ac:dyDescent="0.3">
      <c r="A13995" s="264" t="str">
        <f t="shared" si="218"/>
        <v>WatervlietNY</v>
      </c>
      <c r="B13995" s="269">
        <v>12189</v>
      </c>
      <c r="C13995" s="270" t="s">
        <v>6702</v>
      </c>
      <c r="D13995" s="270" t="s">
        <v>1895</v>
      </c>
      <c r="E13995" s="277" t="s">
        <v>1897</v>
      </c>
      <c r="F13995" s="279" t="s">
        <v>881</v>
      </c>
    </row>
    <row r="13996" spans="1:6" x14ac:dyDescent="0.3">
      <c r="A13996" s="264" t="str">
        <f t="shared" si="218"/>
        <v>New YorkNY</v>
      </c>
      <c r="B13996" s="269">
        <v>10308</v>
      </c>
      <c r="C13996" s="270" t="s">
        <v>8595</v>
      </c>
      <c r="D13996" s="270" t="s">
        <v>1895</v>
      </c>
      <c r="E13996" s="277" t="s">
        <v>1833</v>
      </c>
      <c r="F13996" s="279" t="s">
        <v>881</v>
      </c>
    </row>
    <row r="13997" spans="1:6" x14ac:dyDescent="0.3">
      <c r="A13997" s="264" t="str">
        <f t="shared" si="218"/>
        <v>Mount VernonNY</v>
      </c>
      <c r="B13997" s="269">
        <v>10552</v>
      </c>
      <c r="C13997" s="270" t="s">
        <v>1322</v>
      </c>
      <c r="D13997" s="270" t="s">
        <v>1895</v>
      </c>
      <c r="E13997" s="277" t="s">
        <v>1833</v>
      </c>
      <c r="F13997" s="279" t="s">
        <v>881</v>
      </c>
    </row>
    <row r="13998" spans="1:6" x14ac:dyDescent="0.3">
      <c r="A13998" s="264" t="str">
        <f t="shared" si="218"/>
        <v>New YorkNY</v>
      </c>
      <c r="B13998" s="269">
        <v>11418</v>
      </c>
      <c r="C13998" s="270" t="s">
        <v>8595</v>
      </c>
      <c r="D13998" s="270" t="s">
        <v>1895</v>
      </c>
      <c r="E13998" s="277" t="s">
        <v>1833</v>
      </c>
      <c r="F13998" s="279" t="s">
        <v>881</v>
      </c>
    </row>
    <row r="13999" spans="1:6" x14ac:dyDescent="0.3">
      <c r="A13999" s="264" t="str">
        <f t="shared" si="218"/>
        <v>Town Of CarmelNY</v>
      </c>
      <c r="B13999" s="269">
        <v>10541</v>
      </c>
      <c r="C13999" s="270" t="s">
        <v>8680</v>
      </c>
      <c r="D13999" s="270" t="s">
        <v>1895</v>
      </c>
      <c r="E13999" s="277" t="s">
        <v>1833</v>
      </c>
      <c r="F13999" s="279" t="s">
        <v>881</v>
      </c>
    </row>
    <row r="14000" spans="1:6" x14ac:dyDescent="0.3">
      <c r="A14000" s="264" t="str">
        <f t="shared" si="218"/>
        <v>New YorkNY</v>
      </c>
      <c r="B14000" s="269">
        <v>11415</v>
      </c>
      <c r="C14000" s="270" t="s">
        <v>8595</v>
      </c>
      <c r="D14000" s="270" t="s">
        <v>1895</v>
      </c>
      <c r="E14000" s="277" t="s">
        <v>1833</v>
      </c>
      <c r="F14000" s="279" t="s">
        <v>881</v>
      </c>
    </row>
    <row r="14001" spans="1:6" x14ac:dyDescent="0.3">
      <c r="A14001" s="264" t="str">
        <f t="shared" si="218"/>
        <v>Town Of ClarkstownNY</v>
      </c>
      <c r="B14001" s="269">
        <v>10954</v>
      </c>
      <c r="C14001" s="270" t="s">
        <v>8681</v>
      </c>
      <c r="D14001" s="270" t="s">
        <v>1895</v>
      </c>
      <c r="E14001" s="277" t="s">
        <v>1833</v>
      </c>
      <c r="F14001" s="279" t="s">
        <v>881</v>
      </c>
    </row>
    <row r="14002" spans="1:6" x14ac:dyDescent="0.3">
      <c r="A14002" s="264" t="str">
        <f t="shared" si="218"/>
        <v>SchenectadyNY</v>
      </c>
      <c r="B14002" s="269">
        <v>12304</v>
      </c>
      <c r="C14002" s="270" t="s">
        <v>8641</v>
      </c>
      <c r="D14002" s="270" t="s">
        <v>1895</v>
      </c>
      <c r="E14002" s="277" t="s">
        <v>1897</v>
      </c>
      <c r="F14002" s="279" t="s">
        <v>881</v>
      </c>
    </row>
    <row r="14003" spans="1:6" x14ac:dyDescent="0.3">
      <c r="A14003" s="264" t="str">
        <f t="shared" si="218"/>
        <v>SyracuseNY</v>
      </c>
      <c r="B14003" s="269">
        <v>13208</v>
      </c>
      <c r="C14003" s="270" t="s">
        <v>1938</v>
      </c>
      <c r="D14003" s="270" t="s">
        <v>1895</v>
      </c>
      <c r="E14003" s="277" t="s">
        <v>1938</v>
      </c>
      <c r="F14003" s="279" t="s">
        <v>881</v>
      </c>
    </row>
    <row r="14004" spans="1:6" x14ac:dyDescent="0.3">
      <c r="A14004" s="264" t="str">
        <f t="shared" si="218"/>
        <v>Town Of VestalNY</v>
      </c>
      <c r="B14004" s="269">
        <v>13850</v>
      </c>
      <c r="C14004" s="270" t="s">
        <v>8682</v>
      </c>
      <c r="D14004" s="270" t="s">
        <v>1895</v>
      </c>
      <c r="E14004" s="277" t="s">
        <v>1904</v>
      </c>
      <c r="F14004" s="279" t="s">
        <v>881</v>
      </c>
    </row>
    <row r="14005" spans="1:6" x14ac:dyDescent="0.3">
      <c r="A14005" s="264" t="str">
        <f t="shared" si="218"/>
        <v>Town Of Grand IslandNY</v>
      </c>
      <c r="B14005" s="269">
        <v>14072</v>
      </c>
      <c r="C14005" s="270" t="s">
        <v>8683</v>
      </c>
      <c r="D14005" s="270" t="s">
        <v>1895</v>
      </c>
      <c r="E14005" s="277" t="s">
        <v>1905</v>
      </c>
      <c r="F14005" s="279" t="s">
        <v>881</v>
      </c>
    </row>
    <row r="14006" spans="1:6" x14ac:dyDescent="0.3">
      <c r="A14006" s="264" t="str">
        <f t="shared" si="218"/>
        <v>BuffaloNY</v>
      </c>
      <c r="B14006" s="269">
        <v>14213</v>
      </c>
      <c r="C14006" s="270" t="s">
        <v>4406</v>
      </c>
      <c r="D14006" s="270" t="s">
        <v>1895</v>
      </c>
      <c r="E14006" s="277" t="s">
        <v>1905</v>
      </c>
      <c r="F14006" s="279" t="s">
        <v>881</v>
      </c>
    </row>
    <row r="14007" spans="1:6" x14ac:dyDescent="0.3">
      <c r="A14007" s="264" t="str">
        <f t="shared" si="218"/>
        <v>SyracuseNY</v>
      </c>
      <c r="B14007" s="269">
        <v>13204</v>
      </c>
      <c r="C14007" s="270" t="s">
        <v>1938</v>
      </c>
      <c r="D14007" s="270" t="s">
        <v>1895</v>
      </c>
      <c r="E14007" s="277" t="s">
        <v>1938</v>
      </c>
      <c r="F14007" s="279" t="s">
        <v>881</v>
      </c>
    </row>
    <row r="14008" spans="1:6" x14ac:dyDescent="0.3">
      <c r="A14008" s="264" t="str">
        <f t="shared" si="218"/>
        <v>Town of SaugertiesNY</v>
      </c>
      <c r="B14008" s="269">
        <v>12477</v>
      </c>
      <c r="C14008" s="270" t="s">
        <v>8684</v>
      </c>
      <c r="D14008" s="270" t="s">
        <v>1895</v>
      </c>
      <c r="E14008" s="277" t="s">
        <v>1923</v>
      </c>
      <c r="F14008" s="279" t="s">
        <v>881</v>
      </c>
    </row>
    <row r="14009" spans="1:6" x14ac:dyDescent="0.3">
      <c r="A14009" s="264" t="str">
        <f t="shared" si="218"/>
        <v>Town Of PenfieldNY</v>
      </c>
      <c r="B14009" s="269">
        <v>14526</v>
      </c>
      <c r="C14009" s="270" t="s">
        <v>8685</v>
      </c>
      <c r="D14009" s="270" t="s">
        <v>1895</v>
      </c>
      <c r="E14009" s="277" t="s">
        <v>1657</v>
      </c>
      <c r="F14009" s="279" t="s">
        <v>881</v>
      </c>
    </row>
    <row r="14010" spans="1:6" x14ac:dyDescent="0.3">
      <c r="A14010" s="264" t="str">
        <f t="shared" si="218"/>
        <v>ChenangoNY</v>
      </c>
      <c r="B14010" s="269">
        <v>13901</v>
      </c>
      <c r="C14010" s="270" t="s">
        <v>8686</v>
      </c>
      <c r="D14010" s="270" t="s">
        <v>1895</v>
      </c>
      <c r="E14010" s="277" t="s">
        <v>1904</v>
      </c>
      <c r="F14010" s="279" t="s">
        <v>881</v>
      </c>
    </row>
    <row r="14011" spans="1:6" x14ac:dyDescent="0.3">
      <c r="A14011" s="264" t="str">
        <f t="shared" si="218"/>
        <v>Floral ParkNY</v>
      </c>
      <c r="B14011" s="269">
        <v>11001</v>
      </c>
      <c r="C14011" s="270" t="s">
        <v>8687</v>
      </c>
      <c r="D14011" s="270" t="s">
        <v>1895</v>
      </c>
      <c r="E14011" s="277" t="s">
        <v>1833</v>
      </c>
      <c r="F14011" s="279" t="s">
        <v>881</v>
      </c>
    </row>
    <row r="14012" spans="1:6" x14ac:dyDescent="0.3">
      <c r="A14012" s="264" t="str">
        <f t="shared" si="218"/>
        <v>Port Jefferson StationNY</v>
      </c>
      <c r="B14012" s="269">
        <v>11776</v>
      </c>
      <c r="C14012" s="270" t="s">
        <v>8688</v>
      </c>
      <c r="D14012" s="270" t="s">
        <v>1895</v>
      </c>
      <c r="E14012" s="277" t="s">
        <v>1833</v>
      </c>
      <c r="F14012" s="279" t="s">
        <v>881</v>
      </c>
    </row>
    <row r="14013" spans="1:6" x14ac:dyDescent="0.3">
      <c r="A14013" s="264" t="str">
        <f t="shared" si="218"/>
        <v>BuffaloNY</v>
      </c>
      <c r="B14013" s="269">
        <v>14206</v>
      </c>
      <c r="C14013" s="270" t="s">
        <v>4406</v>
      </c>
      <c r="D14013" s="270" t="s">
        <v>1895</v>
      </c>
      <c r="E14013" s="277" t="s">
        <v>1905</v>
      </c>
      <c r="F14013" s="279" t="s">
        <v>881</v>
      </c>
    </row>
    <row r="14014" spans="1:6" x14ac:dyDescent="0.3">
      <c r="A14014" s="264" t="str">
        <f t="shared" si="218"/>
        <v>Town of OleanNY</v>
      </c>
      <c r="B14014" s="269">
        <v>14760</v>
      </c>
      <c r="C14014" s="270" t="s">
        <v>8689</v>
      </c>
      <c r="D14014" s="270" t="s">
        <v>1895</v>
      </c>
      <c r="E14014" s="277" t="s">
        <v>1930</v>
      </c>
      <c r="F14014" s="279" t="s">
        <v>881</v>
      </c>
    </row>
    <row r="14015" spans="1:6" x14ac:dyDescent="0.3">
      <c r="A14015" s="264" t="str">
        <f t="shared" si="218"/>
        <v>BuffaloNY</v>
      </c>
      <c r="B14015" s="269">
        <v>14211</v>
      </c>
      <c r="C14015" s="270" t="s">
        <v>4406</v>
      </c>
      <c r="D14015" s="270" t="s">
        <v>1895</v>
      </c>
      <c r="E14015" s="277" t="s">
        <v>1905</v>
      </c>
      <c r="F14015" s="279" t="s">
        <v>881</v>
      </c>
    </row>
    <row r="14016" spans="1:6" x14ac:dyDescent="0.3">
      <c r="A14016" s="264" t="str">
        <f t="shared" si="218"/>
        <v>Town Of AmherstNY</v>
      </c>
      <c r="B14016" s="269">
        <v>14051</v>
      </c>
      <c r="C14016" s="270" t="s">
        <v>8599</v>
      </c>
      <c r="D14016" s="270" t="s">
        <v>1895</v>
      </c>
      <c r="E14016" s="277" t="s">
        <v>1905</v>
      </c>
      <c r="F14016" s="279" t="s">
        <v>881</v>
      </c>
    </row>
    <row r="14017" spans="1:6" x14ac:dyDescent="0.3">
      <c r="A14017" s="264" t="str">
        <f t="shared" si="218"/>
        <v>Town of ColonieNY</v>
      </c>
      <c r="B14017" s="269">
        <v>12110</v>
      </c>
      <c r="C14017" s="270" t="s">
        <v>8647</v>
      </c>
      <c r="D14017" s="270" t="s">
        <v>1895</v>
      </c>
      <c r="E14017" s="277" t="s">
        <v>1897</v>
      </c>
      <c r="F14017" s="279" t="s">
        <v>881</v>
      </c>
    </row>
    <row r="14018" spans="1:6" x14ac:dyDescent="0.3">
      <c r="A14018" s="264" t="str">
        <f t="shared" si="218"/>
        <v>Town of OneontaNY</v>
      </c>
      <c r="B14018" s="269">
        <v>13820</v>
      </c>
      <c r="C14018" s="270" t="s">
        <v>8690</v>
      </c>
      <c r="D14018" s="270" t="s">
        <v>1895</v>
      </c>
      <c r="E14018" s="277" t="s">
        <v>1104</v>
      </c>
      <c r="F14018" s="279" t="s">
        <v>881</v>
      </c>
    </row>
    <row r="14019" spans="1:6" x14ac:dyDescent="0.3">
      <c r="A14019" s="264" t="str">
        <f t="shared" si="218"/>
        <v>ShirleyNY</v>
      </c>
      <c r="B14019" s="269">
        <v>11967</v>
      </c>
      <c r="C14019" s="270" t="s">
        <v>5418</v>
      </c>
      <c r="D14019" s="270" t="s">
        <v>1895</v>
      </c>
      <c r="E14019" s="277" t="s">
        <v>1833</v>
      </c>
      <c r="F14019" s="279" t="s">
        <v>881</v>
      </c>
    </row>
    <row r="14020" spans="1:6" x14ac:dyDescent="0.3">
      <c r="A14020" s="264" t="str">
        <f t="shared" ref="A14020:A14083" si="219">CONCATENATE(C14020,D14020)</f>
        <v>SyossetNY</v>
      </c>
      <c r="B14020" s="269">
        <v>11791</v>
      </c>
      <c r="C14020" s="270" t="s">
        <v>8691</v>
      </c>
      <c r="D14020" s="270" t="s">
        <v>1895</v>
      </c>
      <c r="E14020" s="277" t="s">
        <v>1833</v>
      </c>
      <c r="F14020" s="279" t="s">
        <v>881</v>
      </c>
    </row>
    <row r="14021" spans="1:6" x14ac:dyDescent="0.3">
      <c r="A14021" s="264" t="str">
        <f t="shared" si="219"/>
        <v>Johnson CityNY</v>
      </c>
      <c r="B14021" s="269">
        <v>13790</v>
      </c>
      <c r="C14021" s="270" t="s">
        <v>2196</v>
      </c>
      <c r="D14021" s="270" t="s">
        <v>1895</v>
      </c>
      <c r="E14021" s="277" t="s">
        <v>1904</v>
      </c>
      <c r="F14021" s="279" t="s">
        <v>881</v>
      </c>
    </row>
    <row r="14022" spans="1:6" x14ac:dyDescent="0.3">
      <c r="A14022" s="264" t="str">
        <f t="shared" si="219"/>
        <v>Great NeckNY</v>
      </c>
      <c r="B14022" s="269">
        <v>11021</v>
      </c>
      <c r="C14022" s="270" t="s">
        <v>8692</v>
      </c>
      <c r="D14022" s="270" t="s">
        <v>1895</v>
      </c>
      <c r="E14022" s="277" t="s">
        <v>1833</v>
      </c>
      <c r="F14022" s="279" t="s">
        <v>881</v>
      </c>
    </row>
    <row r="14023" spans="1:6" x14ac:dyDescent="0.3">
      <c r="A14023" s="264" t="str">
        <f t="shared" si="219"/>
        <v>HudsonNY</v>
      </c>
      <c r="B14023" s="269">
        <v>12534</v>
      </c>
      <c r="C14023" s="270" t="s">
        <v>1917</v>
      </c>
      <c r="D14023" s="270" t="s">
        <v>1895</v>
      </c>
      <c r="E14023" s="277" t="s">
        <v>1917</v>
      </c>
      <c r="F14023" s="279" t="s">
        <v>881</v>
      </c>
    </row>
    <row r="14024" spans="1:6" x14ac:dyDescent="0.3">
      <c r="A14024" s="264" t="str">
        <f t="shared" si="219"/>
        <v>MineolaNY</v>
      </c>
      <c r="B14024" s="269">
        <v>11501</v>
      </c>
      <c r="C14024" s="270" t="s">
        <v>4526</v>
      </c>
      <c r="D14024" s="270" t="s">
        <v>1895</v>
      </c>
      <c r="E14024" s="277" t="s">
        <v>1833</v>
      </c>
      <c r="F14024" s="279" t="s">
        <v>881</v>
      </c>
    </row>
    <row r="14025" spans="1:6" x14ac:dyDescent="0.3">
      <c r="A14025" s="264" t="str">
        <f t="shared" si="219"/>
        <v>Town of IslipNY</v>
      </c>
      <c r="B14025" s="269">
        <v>11795</v>
      </c>
      <c r="C14025" s="270" t="s">
        <v>8606</v>
      </c>
      <c r="D14025" s="270" t="s">
        <v>1895</v>
      </c>
      <c r="E14025" s="277" t="s">
        <v>1833</v>
      </c>
      <c r="F14025" s="279" t="s">
        <v>881</v>
      </c>
    </row>
    <row r="14026" spans="1:6" x14ac:dyDescent="0.3">
      <c r="A14026" s="264" t="str">
        <f t="shared" si="219"/>
        <v>Town of GenevaNY</v>
      </c>
      <c r="B14026" s="269">
        <v>14456</v>
      </c>
      <c r="C14026" s="270" t="s">
        <v>8693</v>
      </c>
      <c r="D14026" s="270" t="s">
        <v>1895</v>
      </c>
      <c r="E14026" s="277" t="s">
        <v>1657</v>
      </c>
      <c r="F14026" s="279" t="s">
        <v>881</v>
      </c>
    </row>
    <row r="14027" spans="1:6" x14ac:dyDescent="0.3">
      <c r="A14027" s="264" t="str">
        <f t="shared" si="219"/>
        <v>LackawannaNY</v>
      </c>
      <c r="B14027" s="269">
        <v>14218</v>
      </c>
      <c r="C14027" s="270" t="s">
        <v>8694</v>
      </c>
      <c r="D14027" s="270" t="s">
        <v>1895</v>
      </c>
      <c r="E14027" s="277" t="s">
        <v>1905</v>
      </c>
      <c r="F14027" s="279" t="s">
        <v>881</v>
      </c>
    </row>
    <row r="14028" spans="1:6" x14ac:dyDescent="0.3">
      <c r="A14028" s="264" t="str">
        <f t="shared" si="219"/>
        <v>New YorkNY</v>
      </c>
      <c r="B14028" s="269">
        <v>11423</v>
      </c>
      <c r="C14028" s="270" t="s">
        <v>8595</v>
      </c>
      <c r="D14028" s="270" t="s">
        <v>1895</v>
      </c>
      <c r="E14028" s="277" t="s">
        <v>1833</v>
      </c>
      <c r="F14028" s="279" t="s">
        <v>881</v>
      </c>
    </row>
    <row r="14029" spans="1:6" x14ac:dyDescent="0.3">
      <c r="A14029" s="264" t="str">
        <f t="shared" si="219"/>
        <v>LynbrookNY</v>
      </c>
      <c r="B14029" s="269">
        <v>11563</v>
      </c>
      <c r="C14029" s="270" t="s">
        <v>8695</v>
      </c>
      <c r="D14029" s="270" t="s">
        <v>1895</v>
      </c>
      <c r="E14029" s="277" t="s">
        <v>1833</v>
      </c>
      <c r="F14029" s="279" t="s">
        <v>881</v>
      </c>
    </row>
    <row r="14030" spans="1:6" x14ac:dyDescent="0.3">
      <c r="A14030" s="264" t="str">
        <f t="shared" si="219"/>
        <v>SyracuseNY</v>
      </c>
      <c r="B14030" s="269">
        <v>13206</v>
      </c>
      <c r="C14030" s="270" t="s">
        <v>1938</v>
      </c>
      <c r="D14030" s="270" t="s">
        <v>1895</v>
      </c>
      <c r="E14030" s="277" t="s">
        <v>1938</v>
      </c>
      <c r="F14030" s="279" t="s">
        <v>881</v>
      </c>
    </row>
    <row r="14031" spans="1:6" x14ac:dyDescent="0.3">
      <c r="A14031" s="264" t="str">
        <f t="shared" si="219"/>
        <v>Fort SalongaNY</v>
      </c>
      <c r="B14031" s="269">
        <v>11768</v>
      </c>
      <c r="C14031" s="270" t="s">
        <v>8696</v>
      </c>
      <c r="D14031" s="270" t="s">
        <v>1895</v>
      </c>
      <c r="E14031" s="277" t="s">
        <v>1833</v>
      </c>
      <c r="F14031" s="279" t="s">
        <v>881</v>
      </c>
    </row>
    <row r="14032" spans="1:6" x14ac:dyDescent="0.3">
      <c r="A14032" s="264" t="str">
        <f t="shared" si="219"/>
        <v>BethpageNY</v>
      </c>
      <c r="B14032" s="269">
        <v>11714</v>
      </c>
      <c r="C14032" s="270" t="s">
        <v>8697</v>
      </c>
      <c r="D14032" s="270" t="s">
        <v>1895</v>
      </c>
      <c r="E14032" s="277" t="s">
        <v>1833</v>
      </c>
      <c r="F14032" s="279" t="s">
        <v>881</v>
      </c>
    </row>
    <row r="14033" spans="1:6" x14ac:dyDescent="0.3">
      <c r="A14033" s="264" t="str">
        <f t="shared" si="219"/>
        <v>MelvilleNY</v>
      </c>
      <c r="B14033" s="269">
        <v>11747</v>
      </c>
      <c r="C14033" s="270" t="s">
        <v>5991</v>
      </c>
      <c r="D14033" s="270" t="s">
        <v>1895</v>
      </c>
      <c r="E14033" s="277" t="s">
        <v>1833</v>
      </c>
      <c r="F14033" s="279" t="s">
        <v>881</v>
      </c>
    </row>
    <row r="14034" spans="1:6" x14ac:dyDescent="0.3">
      <c r="A14034" s="264" t="str">
        <f t="shared" si="219"/>
        <v>Town of WarwickNY</v>
      </c>
      <c r="B14034" s="269">
        <v>10990</v>
      </c>
      <c r="C14034" s="270" t="s">
        <v>8698</v>
      </c>
      <c r="D14034" s="270" t="s">
        <v>1895</v>
      </c>
      <c r="E14034" s="277" t="s">
        <v>1833</v>
      </c>
      <c r="F14034" s="279" t="s">
        <v>881</v>
      </c>
    </row>
    <row r="14035" spans="1:6" x14ac:dyDescent="0.3">
      <c r="A14035" s="264" t="str">
        <f t="shared" si="219"/>
        <v>SyracuseNY</v>
      </c>
      <c r="B14035" s="269">
        <v>13205</v>
      </c>
      <c r="C14035" s="270" t="s">
        <v>1938</v>
      </c>
      <c r="D14035" s="270" t="s">
        <v>1895</v>
      </c>
      <c r="E14035" s="277" t="s">
        <v>1938</v>
      </c>
      <c r="F14035" s="279" t="s">
        <v>881</v>
      </c>
    </row>
    <row r="14036" spans="1:6" x14ac:dyDescent="0.3">
      <c r="A14036" s="264" t="str">
        <f t="shared" si="219"/>
        <v>New YorkNY</v>
      </c>
      <c r="B14036" s="269">
        <v>11369</v>
      </c>
      <c r="C14036" s="270" t="s">
        <v>8595</v>
      </c>
      <c r="D14036" s="270" t="s">
        <v>1895</v>
      </c>
      <c r="E14036" s="277" t="s">
        <v>1833</v>
      </c>
      <c r="F14036" s="279" t="s">
        <v>881</v>
      </c>
    </row>
    <row r="14037" spans="1:6" x14ac:dyDescent="0.3">
      <c r="A14037" s="264" t="str">
        <f t="shared" si="219"/>
        <v>New YorkNY</v>
      </c>
      <c r="B14037" s="269">
        <v>10310</v>
      </c>
      <c r="C14037" s="270" t="s">
        <v>8595</v>
      </c>
      <c r="D14037" s="270" t="s">
        <v>1895</v>
      </c>
      <c r="E14037" s="277" t="s">
        <v>1833</v>
      </c>
      <c r="F14037" s="279" t="s">
        <v>881</v>
      </c>
    </row>
    <row r="14038" spans="1:6" x14ac:dyDescent="0.3">
      <c r="A14038" s="264" t="str">
        <f t="shared" si="219"/>
        <v>SeldenNY</v>
      </c>
      <c r="B14038" s="269">
        <v>11784</v>
      </c>
      <c r="C14038" s="270" t="s">
        <v>8699</v>
      </c>
      <c r="D14038" s="270" t="s">
        <v>1895</v>
      </c>
      <c r="E14038" s="277" t="s">
        <v>1833</v>
      </c>
      <c r="F14038" s="279" t="s">
        <v>881</v>
      </c>
    </row>
    <row r="14039" spans="1:6" x14ac:dyDescent="0.3">
      <c r="A14039" s="264" t="str">
        <f t="shared" si="219"/>
        <v>BeaconNY</v>
      </c>
      <c r="B14039" s="269">
        <v>12508</v>
      </c>
      <c r="C14039" s="270" t="s">
        <v>4499</v>
      </c>
      <c r="D14039" s="270" t="s">
        <v>1895</v>
      </c>
      <c r="E14039" s="277" t="s">
        <v>1833</v>
      </c>
      <c r="F14039" s="279" t="s">
        <v>881</v>
      </c>
    </row>
    <row r="14040" spans="1:6" x14ac:dyDescent="0.3">
      <c r="A14040" s="264" t="str">
        <f t="shared" si="219"/>
        <v>BinghamtonNY</v>
      </c>
      <c r="B14040" s="269">
        <v>13903</v>
      </c>
      <c r="C14040" s="270" t="s">
        <v>1904</v>
      </c>
      <c r="D14040" s="270" t="s">
        <v>1895</v>
      </c>
      <c r="E14040" s="277" t="s">
        <v>1904</v>
      </c>
      <c r="F14040" s="279" t="s">
        <v>881</v>
      </c>
    </row>
    <row r="14041" spans="1:6" x14ac:dyDescent="0.3">
      <c r="A14041" s="264" t="str">
        <f t="shared" si="219"/>
        <v>New YorkNY</v>
      </c>
      <c r="B14041" s="269">
        <v>10303</v>
      </c>
      <c r="C14041" s="270" t="s">
        <v>8595</v>
      </c>
      <c r="D14041" s="270" t="s">
        <v>1895</v>
      </c>
      <c r="E14041" s="277" t="s">
        <v>1833</v>
      </c>
      <c r="F14041" s="279" t="s">
        <v>881</v>
      </c>
    </row>
    <row r="14042" spans="1:6" x14ac:dyDescent="0.3">
      <c r="A14042" s="264" t="str">
        <f t="shared" si="219"/>
        <v>White PlainsNY</v>
      </c>
      <c r="B14042" s="269">
        <v>10605</v>
      </c>
      <c r="C14042" s="270" t="s">
        <v>5771</v>
      </c>
      <c r="D14042" s="270" t="s">
        <v>1895</v>
      </c>
      <c r="E14042" s="277" t="s">
        <v>1833</v>
      </c>
      <c r="F14042" s="279" t="s">
        <v>881</v>
      </c>
    </row>
    <row r="14043" spans="1:6" x14ac:dyDescent="0.3">
      <c r="A14043" s="264" t="str">
        <f t="shared" si="219"/>
        <v>New YorkNY</v>
      </c>
      <c r="B14043" s="269">
        <v>11239</v>
      </c>
      <c r="C14043" s="270" t="s">
        <v>8595</v>
      </c>
      <c r="D14043" s="270" t="s">
        <v>1895</v>
      </c>
      <c r="E14043" s="277" t="s">
        <v>1833</v>
      </c>
      <c r="F14043" s="279" t="s">
        <v>881</v>
      </c>
    </row>
    <row r="14044" spans="1:6" x14ac:dyDescent="0.3">
      <c r="A14044" s="264" t="str">
        <f t="shared" si="219"/>
        <v>Town of MamaroneckNY</v>
      </c>
      <c r="B14044" s="269">
        <v>10543</v>
      </c>
      <c r="C14044" s="270" t="s">
        <v>8700</v>
      </c>
      <c r="D14044" s="270" t="s">
        <v>1895</v>
      </c>
      <c r="E14044" s="277" t="s">
        <v>1833</v>
      </c>
      <c r="F14044" s="279" t="s">
        <v>881</v>
      </c>
    </row>
    <row r="14045" spans="1:6" x14ac:dyDescent="0.3">
      <c r="A14045" s="264" t="str">
        <f t="shared" si="219"/>
        <v>New YorkNY</v>
      </c>
      <c r="B14045" s="269">
        <v>11694</v>
      </c>
      <c r="C14045" s="270" t="s">
        <v>8595</v>
      </c>
      <c r="D14045" s="270" t="s">
        <v>1895</v>
      </c>
      <c r="E14045" s="277" t="s">
        <v>1833</v>
      </c>
      <c r="F14045" s="279" t="s">
        <v>881</v>
      </c>
    </row>
    <row r="14046" spans="1:6" x14ac:dyDescent="0.3">
      <c r="A14046" s="264" t="str">
        <f t="shared" si="219"/>
        <v>RochesterNY</v>
      </c>
      <c r="B14046" s="269">
        <v>14610</v>
      </c>
      <c r="C14046" s="270" t="s">
        <v>1657</v>
      </c>
      <c r="D14046" s="270" t="s">
        <v>1895</v>
      </c>
      <c r="E14046" s="277" t="s">
        <v>1657</v>
      </c>
      <c r="F14046" s="279" t="s">
        <v>881</v>
      </c>
    </row>
    <row r="14047" spans="1:6" x14ac:dyDescent="0.3">
      <c r="A14047" s="264" t="str">
        <f t="shared" si="219"/>
        <v>New YorkNY</v>
      </c>
      <c r="B14047" s="269">
        <v>11422</v>
      </c>
      <c r="C14047" s="270" t="s">
        <v>8595</v>
      </c>
      <c r="D14047" s="270" t="s">
        <v>1895</v>
      </c>
      <c r="E14047" s="277" t="s">
        <v>1833</v>
      </c>
      <c r="F14047" s="279" t="s">
        <v>881</v>
      </c>
    </row>
    <row r="14048" spans="1:6" x14ac:dyDescent="0.3">
      <c r="A14048" s="264" t="str">
        <f t="shared" si="219"/>
        <v>YonkersNY</v>
      </c>
      <c r="B14048" s="269">
        <v>10703</v>
      </c>
      <c r="C14048" s="270" t="s">
        <v>8597</v>
      </c>
      <c r="D14048" s="270" t="s">
        <v>1895</v>
      </c>
      <c r="E14048" s="277" t="s">
        <v>1833</v>
      </c>
      <c r="F14048" s="279" t="s">
        <v>881</v>
      </c>
    </row>
    <row r="14049" spans="1:6" x14ac:dyDescent="0.3">
      <c r="A14049" s="264" t="str">
        <f t="shared" si="219"/>
        <v>New YorkNY</v>
      </c>
      <c r="B14049" s="269">
        <v>11232</v>
      </c>
      <c r="C14049" s="270" t="s">
        <v>8595</v>
      </c>
      <c r="D14049" s="270" t="s">
        <v>1895</v>
      </c>
      <c r="E14049" s="277" t="s">
        <v>1833</v>
      </c>
      <c r="F14049" s="279" t="s">
        <v>881</v>
      </c>
    </row>
    <row r="14050" spans="1:6" x14ac:dyDescent="0.3">
      <c r="A14050" s="264" t="str">
        <f t="shared" si="219"/>
        <v>Glens FallsNY</v>
      </c>
      <c r="B14050" s="269">
        <v>12801</v>
      </c>
      <c r="C14050" s="270" t="s">
        <v>1913</v>
      </c>
      <c r="D14050" s="270" t="s">
        <v>1895</v>
      </c>
      <c r="E14050" s="277" t="s">
        <v>1913</v>
      </c>
      <c r="F14050" s="279" t="s">
        <v>881</v>
      </c>
    </row>
    <row r="14051" spans="1:6" x14ac:dyDescent="0.3">
      <c r="A14051" s="264" t="str">
        <f t="shared" si="219"/>
        <v>West HempsteadNY</v>
      </c>
      <c r="B14051" s="269">
        <v>11552</v>
      </c>
      <c r="C14051" s="270" t="s">
        <v>8701</v>
      </c>
      <c r="D14051" s="270" t="s">
        <v>1895</v>
      </c>
      <c r="E14051" s="277" t="s">
        <v>1833</v>
      </c>
      <c r="F14051" s="279" t="s">
        <v>881</v>
      </c>
    </row>
    <row r="14052" spans="1:6" x14ac:dyDescent="0.3">
      <c r="A14052" s="264" t="str">
        <f t="shared" si="219"/>
        <v>Franklin SquareNY</v>
      </c>
      <c r="B14052" s="269">
        <v>11010</v>
      </c>
      <c r="C14052" s="270" t="s">
        <v>8702</v>
      </c>
      <c r="D14052" s="270" t="s">
        <v>1895</v>
      </c>
      <c r="E14052" s="277" t="s">
        <v>1833</v>
      </c>
      <c r="F14052" s="279" t="s">
        <v>881</v>
      </c>
    </row>
    <row r="14053" spans="1:6" x14ac:dyDescent="0.3">
      <c r="A14053" s="264" t="str">
        <f t="shared" si="219"/>
        <v>Massapequa ParkNY</v>
      </c>
      <c r="B14053" s="269">
        <v>11762</v>
      </c>
      <c r="C14053" s="270" t="s">
        <v>8703</v>
      </c>
      <c r="D14053" s="270" t="s">
        <v>1895</v>
      </c>
      <c r="E14053" s="277" t="s">
        <v>1833</v>
      </c>
      <c r="F14053" s="279" t="s">
        <v>881</v>
      </c>
    </row>
    <row r="14054" spans="1:6" x14ac:dyDescent="0.3">
      <c r="A14054" s="264" t="str">
        <f t="shared" si="219"/>
        <v>Hampton BaysNY</v>
      </c>
      <c r="B14054" s="269">
        <v>11946</v>
      </c>
      <c r="C14054" s="270" t="s">
        <v>8704</v>
      </c>
      <c r="D14054" s="270" t="s">
        <v>1895</v>
      </c>
      <c r="E14054" s="277" t="s">
        <v>1833</v>
      </c>
      <c r="F14054" s="279" t="s">
        <v>881</v>
      </c>
    </row>
    <row r="14055" spans="1:6" x14ac:dyDescent="0.3">
      <c r="A14055" s="264" t="str">
        <f t="shared" si="219"/>
        <v>SwedenNY</v>
      </c>
      <c r="B14055" s="269">
        <v>14420</v>
      </c>
      <c r="C14055" s="270" t="s">
        <v>8705</v>
      </c>
      <c r="D14055" s="270" t="s">
        <v>1895</v>
      </c>
      <c r="E14055" s="277" t="s">
        <v>1657</v>
      </c>
      <c r="F14055" s="279" t="s">
        <v>881</v>
      </c>
    </row>
    <row r="14056" spans="1:6" x14ac:dyDescent="0.3">
      <c r="A14056" s="264" t="str">
        <f t="shared" si="219"/>
        <v>ParmaNY</v>
      </c>
      <c r="B14056" s="269">
        <v>14468</v>
      </c>
      <c r="C14056" s="270" t="s">
        <v>4560</v>
      </c>
      <c r="D14056" s="270" t="s">
        <v>1895</v>
      </c>
      <c r="E14056" s="277" t="s">
        <v>1657</v>
      </c>
      <c r="F14056" s="279" t="s">
        <v>881</v>
      </c>
    </row>
    <row r="14057" spans="1:6" x14ac:dyDescent="0.3">
      <c r="A14057" s="264" t="str">
        <f t="shared" si="219"/>
        <v>SouthamptonNY</v>
      </c>
      <c r="B14057" s="269">
        <v>11968</v>
      </c>
      <c r="C14057" s="270" t="s">
        <v>6169</v>
      </c>
      <c r="D14057" s="270" t="s">
        <v>1895</v>
      </c>
      <c r="E14057" s="277" t="s">
        <v>1833</v>
      </c>
      <c r="F14057" s="279" t="s">
        <v>881</v>
      </c>
    </row>
    <row r="14058" spans="1:6" x14ac:dyDescent="0.3">
      <c r="A14058" s="264" t="str">
        <f t="shared" si="219"/>
        <v>Town of MassenaNY</v>
      </c>
      <c r="B14058" s="269">
        <v>13662</v>
      </c>
      <c r="C14058" s="270" t="s">
        <v>8706</v>
      </c>
      <c r="D14058" s="270" t="s">
        <v>1895</v>
      </c>
      <c r="E14058" s="277" t="s">
        <v>1928</v>
      </c>
      <c r="F14058" s="279" t="s">
        <v>881</v>
      </c>
    </row>
    <row r="14059" spans="1:6" x14ac:dyDescent="0.3">
      <c r="A14059" s="264" t="str">
        <f t="shared" si="219"/>
        <v>SyracuseNY</v>
      </c>
      <c r="B14059" s="269">
        <v>13203</v>
      </c>
      <c r="C14059" s="270" t="s">
        <v>1938</v>
      </c>
      <c r="D14059" s="270" t="s">
        <v>1895</v>
      </c>
      <c r="E14059" s="277" t="s">
        <v>1938</v>
      </c>
      <c r="F14059" s="279" t="s">
        <v>881</v>
      </c>
    </row>
    <row r="14060" spans="1:6" x14ac:dyDescent="0.3">
      <c r="A14060" s="264" t="str">
        <f t="shared" si="219"/>
        <v>Town Of BethlehemNY</v>
      </c>
      <c r="B14060" s="269">
        <v>12054</v>
      </c>
      <c r="C14060" s="270" t="s">
        <v>8707</v>
      </c>
      <c r="D14060" s="270" t="s">
        <v>1895</v>
      </c>
      <c r="E14060" s="277" t="s">
        <v>1897</v>
      </c>
      <c r="F14060" s="279" t="s">
        <v>881</v>
      </c>
    </row>
    <row r="14061" spans="1:6" x14ac:dyDescent="0.3">
      <c r="A14061" s="264" t="str">
        <f t="shared" si="219"/>
        <v>Town Of SoutheastNY</v>
      </c>
      <c r="B14061" s="269">
        <v>10509</v>
      </c>
      <c r="C14061" s="270" t="s">
        <v>8708</v>
      </c>
      <c r="D14061" s="270" t="s">
        <v>1895</v>
      </c>
      <c r="E14061" s="277" t="s">
        <v>1833</v>
      </c>
      <c r="F14061" s="279" t="s">
        <v>881</v>
      </c>
    </row>
    <row r="14062" spans="1:6" x14ac:dyDescent="0.3">
      <c r="A14062" s="264" t="str">
        <f t="shared" si="219"/>
        <v>New RochelleNY</v>
      </c>
      <c r="B14062" s="269">
        <v>10805</v>
      </c>
      <c r="C14062" s="270" t="s">
        <v>8628</v>
      </c>
      <c r="D14062" s="270" t="s">
        <v>1895</v>
      </c>
      <c r="E14062" s="277" t="s">
        <v>1833</v>
      </c>
      <c r="F14062" s="279" t="s">
        <v>881</v>
      </c>
    </row>
    <row r="14063" spans="1:6" x14ac:dyDescent="0.3">
      <c r="A14063" s="264" t="str">
        <f t="shared" si="219"/>
        <v>New YorkNY</v>
      </c>
      <c r="B14063" s="269">
        <v>11417</v>
      </c>
      <c r="C14063" s="270" t="s">
        <v>8595</v>
      </c>
      <c r="D14063" s="270" t="s">
        <v>1895</v>
      </c>
      <c r="E14063" s="277" t="s">
        <v>1833</v>
      </c>
      <c r="F14063" s="279" t="s">
        <v>881</v>
      </c>
    </row>
    <row r="14064" spans="1:6" x14ac:dyDescent="0.3">
      <c r="A14064" s="264" t="str">
        <f t="shared" si="219"/>
        <v>East AuroraNY</v>
      </c>
      <c r="B14064" s="269">
        <v>14052</v>
      </c>
      <c r="C14064" s="270" t="s">
        <v>8709</v>
      </c>
      <c r="D14064" s="270" t="s">
        <v>1895</v>
      </c>
      <c r="E14064" s="277" t="s">
        <v>1905</v>
      </c>
      <c r="F14064" s="279" t="s">
        <v>881</v>
      </c>
    </row>
    <row r="14065" spans="1:6" x14ac:dyDescent="0.3">
      <c r="A14065" s="264" t="str">
        <f t="shared" si="219"/>
        <v>New YorkNY</v>
      </c>
      <c r="B14065" s="269">
        <v>11427</v>
      </c>
      <c r="C14065" s="270" t="s">
        <v>8595</v>
      </c>
      <c r="D14065" s="270" t="s">
        <v>1895</v>
      </c>
      <c r="E14065" s="277" t="s">
        <v>1833</v>
      </c>
      <c r="F14065" s="279" t="s">
        <v>881</v>
      </c>
    </row>
    <row r="14066" spans="1:6" x14ac:dyDescent="0.3">
      <c r="A14066" s="264" t="str">
        <f t="shared" si="219"/>
        <v>AlbanyNY</v>
      </c>
      <c r="B14066" s="269">
        <v>12206</v>
      </c>
      <c r="C14066" s="270" t="s">
        <v>1152</v>
      </c>
      <c r="D14066" s="270" t="s">
        <v>1895</v>
      </c>
      <c r="E14066" s="277" t="s">
        <v>1897</v>
      </c>
      <c r="F14066" s="279" t="s">
        <v>881</v>
      </c>
    </row>
    <row r="14067" spans="1:6" x14ac:dyDescent="0.3">
      <c r="A14067" s="264" t="str">
        <f t="shared" si="219"/>
        <v>SeafordNY</v>
      </c>
      <c r="B14067" s="269">
        <v>11783</v>
      </c>
      <c r="C14067" s="270" t="s">
        <v>3552</v>
      </c>
      <c r="D14067" s="270" t="s">
        <v>1895</v>
      </c>
      <c r="E14067" s="277" t="s">
        <v>1833</v>
      </c>
      <c r="F14067" s="279" t="s">
        <v>881</v>
      </c>
    </row>
    <row r="14068" spans="1:6" x14ac:dyDescent="0.3">
      <c r="A14068" s="264" t="str">
        <f t="shared" si="219"/>
        <v>RochesterNY</v>
      </c>
      <c r="B14068" s="269">
        <v>14615</v>
      </c>
      <c r="C14068" s="270" t="s">
        <v>1657</v>
      </c>
      <c r="D14068" s="270" t="s">
        <v>1895</v>
      </c>
      <c r="E14068" s="277" t="s">
        <v>1657</v>
      </c>
      <c r="F14068" s="279" t="s">
        <v>881</v>
      </c>
    </row>
    <row r="14069" spans="1:6" x14ac:dyDescent="0.3">
      <c r="A14069" s="264" t="str">
        <f t="shared" si="219"/>
        <v>Town Of GreenburghNY</v>
      </c>
      <c r="B14069" s="269">
        <v>10603</v>
      </c>
      <c r="C14069" s="270" t="s">
        <v>8710</v>
      </c>
      <c r="D14069" s="270" t="s">
        <v>1895</v>
      </c>
      <c r="E14069" s="277" t="s">
        <v>1833</v>
      </c>
      <c r="F14069" s="279" t="s">
        <v>881</v>
      </c>
    </row>
    <row r="14070" spans="1:6" x14ac:dyDescent="0.3">
      <c r="A14070" s="264" t="str">
        <f t="shared" si="219"/>
        <v>BuffaloNY</v>
      </c>
      <c r="B14070" s="269">
        <v>14214</v>
      </c>
      <c r="C14070" s="270" t="s">
        <v>4406</v>
      </c>
      <c r="D14070" s="270" t="s">
        <v>1895</v>
      </c>
      <c r="E14070" s="277" t="s">
        <v>1905</v>
      </c>
      <c r="F14070" s="279" t="s">
        <v>881</v>
      </c>
    </row>
    <row r="14071" spans="1:6" x14ac:dyDescent="0.3">
      <c r="A14071" s="264" t="str">
        <f t="shared" si="219"/>
        <v>OgdenNY</v>
      </c>
      <c r="B14071" s="269">
        <v>14559</v>
      </c>
      <c r="C14071" s="270" t="s">
        <v>4331</v>
      </c>
      <c r="D14071" s="270" t="s">
        <v>1895</v>
      </c>
      <c r="E14071" s="277" t="s">
        <v>1657</v>
      </c>
      <c r="F14071" s="279" t="s">
        <v>881</v>
      </c>
    </row>
    <row r="14072" spans="1:6" x14ac:dyDescent="0.3">
      <c r="A14072" s="264" t="str">
        <f t="shared" si="219"/>
        <v>Town Of HalfmoonNY</v>
      </c>
      <c r="B14072" s="269">
        <v>12118</v>
      </c>
      <c r="C14072" s="270" t="s">
        <v>8711</v>
      </c>
      <c r="D14072" s="270" t="s">
        <v>1895</v>
      </c>
      <c r="E14072" s="277" t="s">
        <v>1897</v>
      </c>
      <c r="F14072" s="279" t="s">
        <v>881</v>
      </c>
    </row>
    <row r="14073" spans="1:6" x14ac:dyDescent="0.3">
      <c r="A14073" s="264" t="str">
        <f t="shared" si="219"/>
        <v>Town of CamillusNY</v>
      </c>
      <c r="B14073" s="269">
        <v>13031</v>
      </c>
      <c r="C14073" s="270" t="s">
        <v>8712</v>
      </c>
      <c r="D14073" s="270" t="s">
        <v>1895</v>
      </c>
      <c r="E14073" s="277" t="s">
        <v>1938</v>
      </c>
      <c r="F14073" s="279" t="s">
        <v>881</v>
      </c>
    </row>
    <row r="14074" spans="1:6" x14ac:dyDescent="0.3">
      <c r="A14074" s="264" t="str">
        <f t="shared" si="219"/>
        <v>Niagara FallsNY</v>
      </c>
      <c r="B14074" s="269">
        <v>14305</v>
      </c>
      <c r="C14074" s="270" t="s">
        <v>8631</v>
      </c>
      <c r="D14074" s="270" t="s">
        <v>1895</v>
      </c>
      <c r="E14074" s="277" t="s">
        <v>1905</v>
      </c>
      <c r="F14074" s="279" t="s">
        <v>881</v>
      </c>
    </row>
    <row r="14075" spans="1:6" x14ac:dyDescent="0.3">
      <c r="A14075" s="264" t="str">
        <f t="shared" si="219"/>
        <v>Town Of WiltonNY</v>
      </c>
      <c r="B14075" s="269">
        <v>12831</v>
      </c>
      <c r="C14075" s="270" t="s">
        <v>8713</v>
      </c>
      <c r="D14075" s="270" t="s">
        <v>1895</v>
      </c>
      <c r="E14075" s="277" t="s">
        <v>1897</v>
      </c>
      <c r="F14075" s="279" t="s">
        <v>881</v>
      </c>
    </row>
    <row r="14076" spans="1:6" x14ac:dyDescent="0.3">
      <c r="A14076" s="264" t="str">
        <f t="shared" si="219"/>
        <v>Town Of CiceroNY</v>
      </c>
      <c r="B14076" s="269">
        <v>13039</v>
      </c>
      <c r="C14076" s="270" t="s">
        <v>8714</v>
      </c>
      <c r="D14076" s="270" t="s">
        <v>1895</v>
      </c>
      <c r="E14076" s="277" t="s">
        <v>1938</v>
      </c>
      <c r="F14076" s="279" t="s">
        <v>881</v>
      </c>
    </row>
    <row r="14077" spans="1:6" x14ac:dyDescent="0.3">
      <c r="A14077" s="264" t="str">
        <f t="shared" si="219"/>
        <v>Valley StreamNY</v>
      </c>
      <c r="B14077" s="269">
        <v>11581</v>
      </c>
      <c r="C14077" s="270" t="s">
        <v>8646</v>
      </c>
      <c r="D14077" s="270" t="s">
        <v>1895</v>
      </c>
      <c r="E14077" s="277" t="s">
        <v>1833</v>
      </c>
      <c r="F14077" s="279" t="s">
        <v>881</v>
      </c>
    </row>
    <row r="14078" spans="1:6" x14ac:dyDescent="0.3">
      <c r="A14078" s="264" t="str">
        <f t="shared" si="219"/>
        <v>New YorkNY</v>
      </c>
      <c r="B14078" s="269">
        <v>11692</v>
      </c>
      <c r="C14078" s="270" t="s">
        <v>8595</v>
      </c>
      <c r="D14078" s="270" t="s">
        <v>1895</v>
      </c>
      <c r="E14078" s="277" t="s">
        <v>1833</v>
      </c>
      <c r="F14078" s="279" t="s">
        <v>881</v>
      </c>
    </row>
    <row r="14079" spans="1:6" x14ac:dyDescent="0.3">
      <c r="A14079" s="264" t="str">
        <f t="shared" si="219"/>
        <v>Town of New PaltzNY</v>
      </c>
      <c r="B14079" s="269">
        <v>12561</v>
      </c>
      <c r="C14079" s="270" t="s">
        <v>8715</v>
      </c>
      <c r="D14079" s="270" t="s">
        <v>1895</v>
      </c>
      <c r="E14079" s="277" t="s">
        <v>1923</v>
      </c>
      <c r="F14079" s="279" t="s">
        <v>881</v>
      </c>
    </row>
    <row r="14080" spans="1:6" x14ac:dyDescent="0.3">
      <c r="A14080" s="264" t="str">
        <f t="shared" si="219"/>
        <v>RochesterNY</v>
      </c>
      <c r="B14080" s="269">
        <v>14611</v>
      </c>
      <c r="C14080" s="270" t="s">
        <v>1657</v>
      </c>
      <c r="D14080" s="270" t="s">
        <v>1895</v>
      </c>
      <c r="E14080" s="277" t="s">
        <v>1657</v>
      </c>
      <c r="F14080" s="279" t="s">
        <v>881</v>
      </c>
    </row>
    <row r="14081" spans="1:6" x14ac:dyDescent="0.3">
      <c r="A14081" s="264" t="str">
        <f t="shared" si="219"/>
        <v>LarchmontNY</v>
      </c>
      <c r="B14081" s="269">
        <v>10538</v>
      </c>
      <c r="C14081" s="270" t="s">
        <v>8716</v>
      </c>
      <c r="D14081" s="270" t="s">
        <v>1895</v>
      </c>
      <c r="E14081" s="277" t="s">
        <v>1833</v>
      </c>
      <c r="F14081" s="279" t="s">
        <v>881</v>
      </c>
    </row>
    <row r="14082" spans="1:6" x14ac:dyDescent="0.3">
      <c r="A14082" s="264" t="str">
        <f t="shared" si="219"/>
        <v>Town of VictorNY</v>
      </c>
      <c r="B14082" s="269">
        <v>14564</v>
      </c>
      <c r="C14082" s="270" t="s">
        <v>8717</v>
      </c>
      <c r="D14082" s="270" t="s">
        <v>1895</v>
      </c>
      <c r="E14082" s="277" t="s">
        <v>1657</v>
      </c>
      <c r="F14082" s="279" t="s">
        <v>881</v>
      </c>
    </row>
    <row r="14083" spans="1:6" x14ac:dyDescent="0.3">
      <c r="A14083" s="264" t="str">
        <f t="shared" si="219"/>
        <v>Town of FishkillNY</v>
      </c>
      <c r="B14083" s="269">
        <v>12524</v>
      </c>
      <c r="C14083" s="270" t="s">
        <v>8718</v>
      </c>
      <c r="D14083" s="270" t="s">
        <v>1895</v>
      </c>
      <c r="E14083" s="277" t="s">
        <v>1833</v>
      </c>
      <c r="F14083" s="279" t="s">
        <v>881</v>
      </c>
    </row>
    <row r="14084" spans="1:6" x14ac:dyDescent="0.3">
      <c r="A14084" s="264" t="str">
        <f t="shared" ref="A14084:A14147" si="220">CONCATENATE(C14084,D14084)</f>
        <v>Kings ParkNY</v>
      </c>
      <c r="B14084" s="269">
        <v>11754</v>
      </c>
      <c r="C14084" s="270" t="s">
        <v>8719</v>
      </c>
      <c r="D14084" s="270" t="s">
        <v>1895</v>
      </c>
      <c r="E14084" s="277" t="s">
        <v>1833</v>
      </c>
      <c r="F14084" s="279" t="s">
        <v>881</v>
      </c>
    </row>
    <row r="14085" spans="1:6" x14ac:dyDescent="0.3">
      <c r="A14085" s="264" t="str">
        <f t="shared" si="220"/>
        <v>OgdensburgNY</v>
      </c>
      <c r="B14085" s="269">
        <v>13669</v>
      </c>
      <c r="C14085" s="270" t="s">
        <v>8429</v>
      </c>
      <c r="D14085" s="270" t="s">
        <v>1895</v>
      </c>
      <c r="E14085" s="277" t="s">
        <v>1928</v>
      </c>
      <c r="F14085" s="279" t="s">
        <v>881</v>
      </c>
    </row>
    <row r="14086" spans="1:6" x14ac:dyDescent="0.3">
      <c r="A14086" s="264" t="str">
        <f t="shared" si="220"/>
        <v>New YorkNY</v>
      </c>
      <c r="B14086" s="269">
        <v>11370</v>
      </c>
      <c r="C14086" s="270" t="s">
        <v>8595</v>
      </c>
      <c r="D14086" s="270" t="s">
        <v>1895</v>
      </c>
      <c r="E14086" s="277" t="s">
        <v>1833</v>
      </c>
      <c r="F14086" s="279" t="s">
        <v>881</v>
      </c>
    </row>
    <row r="14087" spans="1:6" x14ac:dyDescent="0.3">
      <c r="A14087" s="264" t="str">
        <f t="shared" si="220"/>
        <v>New HartfordNY</v>
      </c>
      <c r="B14087" s="269">
        <v>13413</v>
      </c>
      <c r="C14087" s="270" t="s">
        <v>3502</v>
      </c>
      <c r="D14087" s="270" t="s">
        <v>1895</v>
      </c>
      <c r="E14087" s="277" t="s">
        <v>1940</v>
      </c>
      <c r="F14087" s="279" t="s">
        <v>881</v>
      </c>
    </row>
    <row r="14088" spans="1:6" x14ac:dyDescent="0.3">
      <c r="A14088" s="264" t="str">
        <f t="shared" si="220"/>
        <v>De WittNY</v>
      </c>
      <c r="B14088" s="269">
        <v>13057</v>
      </c>
      <c r="C14088" s="270" t="s">
        <v>4304</v>
      </c>
      <c r="D14088" s="270" t="s">
        <v>1895</v>
      </c>
      <c r="E14088" s="277" t="s">
        <v>1938</v>
      </c>
      <c r="F14088" s="279" t="s">
        <v>881</v>
      </c>
    </row>
    <row r="14089" spans="1:6" x14ac:dyDescent="0.3">
      <c r="A14089" s="264" t="str">
        <f t="shared" si="220"/>
        <v>FairmountNY</v>
      </c>
      <c r="B14089" s="269">
        <v>13219</v>
      </c>
      <c r="C14089" s="270" t="s">
        <v>4103</v>
      </c>
      <c r="D14089" s="270" t="s">
        <v>1895</v>
      </c>
      <c r="E14089" s="277" t="s">
        <v>1938</v>
      </c>
      <c r="F14089" s="279" t="s">
        <v>881</v>
      </c>
    </row>
    <row r="14090" spans="1:6" x14ac:dyDescent="0.3">
      <c r="A14090" s="264" t="str">
        <f t="shared" si="220"/>
        <v>Cortlandt ManorNY</v>
      </c>
      <c r="B14090" s="269">
        <v>10567</v>
      </c>
      <c r="C14090" s="270" t="s">
        <v>8720</v>
      </c>
      <c r="D14090" s="270" t="s">
        <v>1895</v>
      </c>
      <c r="E14090" s="277" t="s">
        <v>1833</v>
      </c>
      <c r="F14090" s="279" t="s">
        <v>881</v>
      </c>
    </row>
    <row r="14091" spans="1:6" x14ac:dyDescent="0.3">
      <c r="A14091" s="264" t="str">
        <f t="shared" si="220"/>
        <v>Town of ElmiraNY</v>
      </c>
      <c r="B14091" s="269">
        <v>14904</v>
      </c>
      <c r="C14091" s="270" t="s">
        <v>8721</v>
      </c>
      <c r="D14091" s="270" t="s">
        <v>1895</v>
      </c>
      <c r="E14091" s="277" t="s">
        <v>1911</v>
      </c>
      <c r="F14091" s="279" t="s">
        <v>881</v>
      </c>
    </row>
    <row r="14092" spans="1:6" x14ac:dyDescent="0.3">
      <c r="A14092" s="264" t="str">
        <f t="shared" si="220"/>
        <v>RyeNY</v>
      </c>
      <c r="B14092" s="269">
        <v>10580</v>
      </c>
      <c r="C14092" s="270" t="s">
        <v>3354</v>
      </c>
      <c r="D14092" s="270" t="s">
        <v>1895</v>
      </c>
      <c r="E14092" s="277" t="s">
        <v>1833</v>
      </c>
      <c r="F14092" s="279" t="s">
        <v>881</v>
      </c>
    </row>
    <row r="14093" spans="1:6" x14ac:dyDescent="0.3">
      <c r="A14093" s="264" t="str">
        <f t="shared" si="220"/>
        <v>New YorkNY</v>
      </c>
      <c r="B14093" s="269">
        <v>10018</v>
      </c>
      <c r="C14093" s="270" t="s">
        <v>8595</v>
      </c>
      <c r="D14093" s="270" t="s">
        <v>1895</v>
      </c>
      <c r="E14093" s="277" t="s">
        <v>1833</v>
      </c>
      <c r="F14093" s="279" t="s">
        <v>881</v>
      </c>
    </row>
    <row r="14094" spans="1:6" x14ac:dyDescent="0.3">
      <c r="A14094" s="264" t="str">
        <f t="shared" si="220"/>
        <v>Town of ManliusNY</v>
      </c>
      <c r="B14094" s="269">
        <v>13104</v>
      </c>
      <c r="C14094" s="270" t="s">
        <v>8722</v>
      </c>
      <c r="D14094" s="270" t="s">
        <v>1895</v>
      </c>
      <c r="E14094" s="277" t="s">
        <v>1938</v>
      </c>
      <c r="F14094" s="279" t="s">
        <v>881</v>
      </c>
    </row>
    <row r="14095" spans="1:6" x14ac:dyDescent="0.3">
      <c r="A14095" s="264" t="str">
        <f t="shared" si="220"/>
        <v>Town of DunkirkNY</v>
      </c>
      <c r="B14095" s="269">
        <v>14048</v>
      </c>
      <c r="C14095" s="270" t="s">
        <v>8723</v>
      </c>
      <c r="D14095" s="270" t="s">
        <v>1895</v>
      </c>
      <c r="E14095" s="277" t="s">
        <v>1921</v>
      </c>
      <c r="F14095" s="279" t="s">
        <v>881</v>
      </c>
    </row>
    <row r="14096" spans="1:6" x14ac:dyDescent="0.3">
      <c r="A14096" s="264" t="str">
        <f t="shared" si="220"/>
        <v>OrangetownNY</v>
      </c>
      <c r="B14096" s="269">
        <v>10960</v>
      </c>
      <c r="C14096" s="270" t="s">
        <v>8724</v>
      </c>
      <c r="D14096" s="270" t="s">
        <v>1895</v>
      </c>
      <c r="E14096" s="277" t="s">
        <v>1833</v>
      </c>
      <c r="F14096" s="279" t="s">
        <v>881</v>
      </c>
    </row>
    <row r="14097" spans="1:6" x14ac:dyDescent="0.3">
      <c r="A14097" s="264" t="str">
        <f t="shared" si="220"/>
        <v>Town Of BallstonNY</v>
      </c>
      <c r="B14097" s="269">
        <v>12019</v>
      </c>
      <c r="C14097" s="270" t="s">
        <v>8725</v>
      </c>
      <c r="D14097" s="270" t="s">
        <v>1895</v>
      </c>
      <c r="E14097" s="277" t="s">
        <v>1897</v>
      </c>
      <c r="F14097" s="279" t="s">
        <v>881</v>
      </c>
    </row>
    <row r="14098" spans="1:6" x14ac:dyDescent="0.3">
      <c r="A14098" s="264" t="str">
        <f t="shared" si="220"/>
        <v>BuffaloNY</v>
      </c>
      <c r="B14098" s="269">
        <v>14222</v>
      </c>
      <c r="C14098" s="270" t="s">
        <v>4406</v>
      </c>
      <c r="D14098" s="270" t="s">
        <v>1895</v>
      </c>
      <c r="E14098" s="277" t="s">
        <v>1905</v>
      </c>
      <c r="F14098" s="279" t="s">
        <v>881</v>
      </c>
    </row>
    <row r="14099" spans="1:6" x14ac:dyDescent="0.3">
      <c r="A14099" s="264" t="str">
        <f t="shared" si="220"/>
        <v>TroyNY</v>
      </c>
      <c r="B14099" s="269">
        <v>12182</v>
      </c>
      <c r="C14099" s="270" t="s">
        <v>949</v>
      </c>
      <c r="D14099" s="270" t="s">
        <v>1895</v>
      </c>
      <c r="E14099" s="277" t="s">
        <v>1897</v>
      </c>
      <c r="F14099" s="279" t="s">
        <v>881</v>
      </c>
    </row>
    <row r="14100" spans="1:6" x14ac:dyDescent="0.3">
      <c r="A14100" s="264" t="str">
        <f t="shared" si="220"/>
        <v>Mount KiscoNY</v>
      </c>
      <c r="B14100" s="269">
        <v>10549</v>
      </c>
      <c r="C14100" s="270" t="s">
        <v>8726</v>
      </c>
      <c r="D14100" s="270" t="s">
        <v>1895</v>
      </c>
      <c r="E14100" s="277" t="s">
        <v>1833</v>
      </c>
      <c r="F14100" s="279" t="s">
        <v>881</v>
      </c>
    </row>
    <row r="14101" spans="1:6" x14ac:dyDescent="0.3">
      <c r="A14101" s="264" t="str">
        <f t="shared" si="220"/>
        <v>SetauketNY</v>
      </c>
      <c r="B14101" s="269">
        <v>11733</v>
      </c>
      <c r="C14101" s="270" t="s">
        <v>8727</v>
      </c>
      <c r="D14101" s="270" t="s">
        <v>1895</v>
      </c>
      <c r="E14101" s="277" t="s">
        <v>1833</v>
      </c>
      <c r="F14101" s="279" t="s">
        <v>881</v>
      </c>
    </row>
    <row r="14102" spans="1:6" x14ac:dyDescent="0.3">
      <c r="A14102" s="264" t="str">
        <f t="shared" si="220"/>
        <v>ManhassetNY</v>
      </c>
      <c r="B14102" s="269">
        <v>11030</v>
      </c>
      <c r="C14102" s="270" t="s">
        <v>8728</v>
      </c>
      <c r="D14102" s="270" t="s">
        <v>1895</v>
      </c>
      <c r="E14102" s="277" t="s">
        <v>1833</v>
      </c>
      <c r="F14102" s="279" t="s">
        <v>881</v>
      </c>
    </row>
    <row r="14103" spans="1:6" x14ac:dyDescent="0.3">
      <c r="A14103" s="264" t="str">
        <f t="shared" si="220"/>
        <v>New YorkNY</v>
      </c>
      <c r="B14103" s="269">
        <v>11356</v>
      </c>
      <c r="C14103" s="270" t="s">
        <v>8595</v>
      </c>
      <c r="D14103" s="270" t="s">
        <v>1895</v>
      </c>
      <c r="E14103" s="277" t="s">
        <v>1833</v>
      </c>
      <c r="F14103" s="279" t="s">
        <v>881</v>
      </c>
    </row>
    <row r="14104" spans="1:6" x14ac:dyDescent="0.3">
      <c r="A14104" s="264" t="str">
        <f t="shared" si="220"/>
        <v>RidgeNY</v>
      </c>
      <c r="B14104" s="269">
        <v>11961</v>
      </c>
      <c r="C14104" s="270" t="s">
        <v>6437</v>
      </c>
      <c r="D14104" s="270" t="s">
        <v>1895</v>
      </c>
      <c r="E14104" s="277" t="s">
        <v>1833</v>
      </c>
      <c r="F14104" s="279" t="s">
        <v>881</v>
      </c>
    </row>
    <row r="14105" spans="1:6" x14ac:dyDescent="0.3">
      <c r="A14105" s="264" t="str">
        <f t="shared" si="220"/>
        <v>UniondaleNY</v>
      </c>
      <c r="B14105" s="269">
        <v>11553</v>
      </c>
      <c r="C14105" s="270" t="s">
        <v>5495</v>
      </c>
      <c r="D14105" s="270" t="s">
        <v>1895</v>
      </c>
      <c r="E14105" s="277" t="s">
        <v>1833</v>
      </c>
      <c r="F14105" s="279" t="s">
        <v>881</v>
      </c>
    </row>
    <row r="14106" spans="1:6" x14ac:dyDescent="0.3">
      <c r="A14106" s="264" t="str">
        <f t="shared" si="220"/>
        <v>Town of IslipNY</v>
      </c>
      <c r="B14106" s="269">
        <v>11782</v>
      </c>
      <c r="C14106" s="270" t="s">
        <v>8606</v>
      </c>
      <c r="D14106" s="270" t="s">
        <v>1895</v>
      </c>
      <c r="E14106" s="277" t="s">
        <v>1833</v>
      </c>
      <c r="F14106" s="279" t="s">
        <v>881</v>
      </c>
    </row>
    <row r="14107" spans="1:6" x14ac:dyDescent="0.3">
      <c r="A14107" s="264" t="str">
        <f t="shared" si="220"/>
        <v>New YorkNY</v>
      </c>
      <c r="B14107" s="269">
        <v>10005</v>
      </c>
      <c r="C14107" s="270" t="s">
        <v>8595</v>
      </c>
      <c r="D14107" s="270" t="s">
        <v>1895</v>
      </c>
      <c r="E14107" s="277" t="s">
        <v>1833</v>
      </c>
      <c r="F14107" s="279" t="s">
        <v>881</v>
      </c>
    </row>
    <row r="14108" spans="1:6" x14ac:dyDescent="0.3">
      <c r="A14108" s="264" t="str">
        <f t="shared" si="220"/>
        <v>HartsdaleNY</v>
      </c>
      <c r="B14108" s="269">
        <v>10530</v>
      </c>
      <c r="C14108" s="270" t="s">
        <v>8729</v>
      </c>
      <c r="D14108" s="270" t="s">
        <v>1895</v>
      </c>
      <c r="E14108" s="277" t="s">
        <v>1833</v>
      </c>
      <c r="F14108" s="279" t="s">
        <v>881</v>
      </c>
    </row>
    <row r="14109" spans="1:6" x14ac:dyDescent="0.3">
      <c r="A14109" s="264" t="str">
        <f t="shared" si="220"/>
        <v>New YorkNY</v>
      </c>
      <c r="B14109" s="269">
        <v>11429</v>
      </c>
      <c r="C14109" s="270" t="s">
        <v>8595</v>
      </c>
      <c r="D14109" s="270" t="s">
        <v>1895</v>
      </c>
      <c r="E14109" s="277" t="s">
        <v>1833</v>
      </c>
      <c r="F14109" s="279" t="s">
        <v>881</v>
      </c>
    </row>
    <row r="14110" spans="1:6" x14ac:dyDescent="0.3">
      <c r="A14110" s="264" t="str">
        <f t="shared" si="220"/>
        <v>CopiagueNY</v>
      </c>
      <c r="B14110" s="269">
        <v>11726</v>
      </c>
      <c r="C14110" s="270" t="s">
        <v>8730</v>
      </c>
      <c r="D14110" s="270" t="s">
        <v>1895</v>
      </c>
      <c r="E14110" s="277" t="s">
        <v>1833</v>
      </c>
      <c r="F14110" s="279" t="s">
        <v>881</v>
      </c>
    </row>
    <row r="14111" spans="1:6" x14ac:dyDescent="0.3">
      <c r="A14111" s="264" t="str">
        <f t="shared" si="220"/>
        <v>SolvayNY</v>
      </c>
      <c r="B14111" s="269">
        <v>13209</v>
      </c>
      <c r="C14111" s="270" t="s">
        <v>8731</v>
      </c>
      <c r="D14111" s="270" t="s">
        <v>1895</v>
      </c>
      <c r="E14111" s="277" t="s">
        <v>1938</v>
      </c>
      <c r="F14111" s="279" t="s">
        <v>881</v>
      </c>
    </row>
    <row r="14112" spans="1:6" x14ac:dyDescent="0.3">
      <c r="A14112" s="264" t="str">
        <f t="shared" si="220"/>
        <v>Town of IslipNY</v>
      </c>
      <c r="B14112" s="269">
        <v>11788</v>
      </c>
      <c r="C14112" s="270" t="s">
        <v>8606</v>
      </c>
      <c r="D14112" s="270" t="s">
        <v>1895</v>
      </c>
      <c r="E14112" s="277" t="s">
        <v>1833</v>
      </c>
      <c r="F14112" s="279" t="s">
        <v>881</v>
      </c>
    </row>
    <row r="14113" spans="1:6" x14ac:dyDescent="0.3">
      <c r="A14113" s="264" t="str">
        <f t="shared" si="220"/>
        <v>Hudson FallsNY</v>
      </c>
      <c r="B14113" s="269">
        <v>12839</v>
      </c>
      <c r="C14113" s="270" t="s">
        <v>8732</v>
      </c>
      <c r="D14113" s="270" t="s">
        <v>1895</v>
      </c>
      <c r="E14113" s="277" t="s">
        <v>1913</v>
      </c>
      <c r="F14113" s="279" t="s">
        <v>881</v>
      </c>
    </row>
    <row r="14114" spans="1:6" x14ac:dyDescent="0.3">
      <c r="A14114" s="264" t="str">
        <f t="shared" si="220"/>
        <v>North BabylonNY</v>
      </c>
      <c r="B14114" s="269">
        <v>11703</v>
      </c>
      <c r="C14114" s="270" t="s">
        <v>8733</v>
      </c>
      <c r="D14114" s="270" t="s">
        <v>1895</v>
      </c>
      <c r="E14114" s="277" t="s">
        <v>1833</v>
      </c>
      <c r="F14114" s="279" t="s">
        <v>881</v>
      </c>
    </row>
    <row r="14115" spans="1:6" x14ac:dyDescent="0.3">
      <c r="A14115" s="264" t="str">
        <f t="shared" si="220"/>
        <v>White PlainsNY</v>
      </c>
      <c r="B14115" s="269">
        <v>10606</v>
      </c>
      <c r="C14115" s="270" t="s">
        <v>5771</v>
      </c>
      <c r="D14115" s="270" t="s">
        <v>1895</v>
      </c>
      <c r="E14115" s="277" t="s">
        <v>1833</v>
      </c>
      <c r="F14115" s="279" t="s">
        <v>881</v>
      </c>
    </row>
    <row r="14116" spans="1:6" x14ac:dyDescent="0.3">
      <c r="A14116" s="264" t="str">
        <f t="shared" si="220"/>
        <v>Sag HarborNY</v>
      </c>
      <c r="B14116" s="269">
        <v>11963</v>
      </c>
      <c r="C14116" s="270" t="s">
        <v>8734</v>
      </c>
      <c r="D14116" s="270" t="s">
        <v>1895</v>
      </c>
      <c r="E14116" s="277" t="s">
        <v>1833</v>
      </c>
      <c r="F14116" s="279" t="s">
        <v>881</v>
      </c>
    </row>
    <row r="14117" spans="1:6" x14ac:dyDescent="0.3">
      <c r="A14117" s="264" t="str">
        <f t="shared" si="220"/>
        <v>Saint JamesNY</v>
      </c>
      <c r="B14117" s="269">
        <v>11780</v>
      </c>
      <c r="C14117" s="270" t="s">
        <v>5987</v>
      </c>
      <c r="D14117" s="270" t="s">
        <v>1895</v>
      </c>
      <c r="E14117" s="277" t="s">
        <v>1833</v>
      </c>
      <c r="F14117" s="279" t="s">
        <v>881</v>
      </c>
    </row>
    <row r="14118" spans="1:6" x14ac:dyDescent="0.3">
      <c r="A14118" s="264" t="str">
        <f t="shared" si="220"/>
        <v>Port JervisNY</v>
      </c>
      <c r="B14118" s="269">
        <v>12771</v>
      </c>
      <c r="C14118" s="270" t="s">
        <v>8735</v>
      </c>
      <c r="D14118" s="270" t="s">
        <v>1895</v>
      </c>
      <c r="E14118" s="277" t="s">
        <v>1833</v>
      </c>
      <c r="F14118" s="279" t="s">
        <v>881</v>
      </c>
    </row>
    <row r="14119" spans="1:6" x14ac:dyDescent="0.3">
      <c r="A14119" s="264" t="str">
        <f t="shared" si="220"/>
        <v>SchenectadyNY</v>
      </c>
      <c r="B14119" s="269">
        <v>12308</v>
      </c>
      <c r="C14119" s="270" t="s">
        <v>8641</v>
      </c>
      <c r="D14119" s="270" t="s">
        <v>1895</v>
      </c>
      <c r="E14119" s="277" t="s">
        <v>1897</v>
      </c>
      <c r="F14119" s="279" t="s">
        <v>881</v>
      </c>
    </row>
    <row r="14120" spans="1:6" x14ac:dyDescent="0.3">
      <c r="A14120" s="264" t="str">
        <f t="shared" si="220"/>
        <v>New YorkNY</v>
      </c>
      <c r="B14120" s="269">
        <v>11362</v>
      </c>
      <c r="C14120" s="270" t="s">
        <v>8595</v>
      </c>
      <c r="D14120" s="270" t="s">
        <v>1895</v>
      </c>
      <c r="E14120" s="277" t="s">
        <v>1833</v>
      </c>
      <c r="F14120" s="279" t="s">
        <v>881</v>
      </c>
    </row>
    <row r="14121" spans="1:6" x14ac:dyDescent="0.3">
      <c r="A14121" s="264" t="str">
        <f t="shared" si="220"/>
        <v>NewarkNY</v>
      </c>
      <c r="B14121" s="269">
        <v>14513</v>
      </c>
      <c r="C14121" s="270" t="s">
        <v>1912</v>
      </c>
      <c r="D14121" s="270" t="s">
        <v>1895</v>
      </c>
      <c r="E14121" s="277" t="s">
        <v>1657</v>
      </c>
      <c r="F14121" s="279" t="s">
        <v>881</v>
      </c>
    </row>
    <row r="14122" spans="1:6" x14ac:dyDescent="0.3">
      <c r="A14122" s="264" t="str">
        <f t="shared" si="220"/>
        <v>OneidaNY</v>
      </c>
      <c r="B14122" s="269">
        <v>13421</v>
      </c>
      <c r="C14122" s="270" t="s">
        <v>5080</v>
      </c>
      <c r="D14122" s="270" t="s">
        <v>1895</v>
      </c>
      <c r="E14122" s="277" t="s">
        <v>1938</v>
      </c>
      <c r="F14122" s="279" t="s">
        <v>881</v>
      </c>
    </row>
    <row r="14123" spans="1:6" x14ac:dyDescent="0.3">
      <c r="A14123" s="264" t="str">
        <f t="shared" si="220"/>
        <v>BabylonNY</v>
      </c>
      <c r="B14123" s="269">
        <v>11702</v>
      </c>
      <c r="C14123" s="270" t="s">
        <v>8736</v>
      </c>
      <c r="D14123" s="270" t="s">
        <v>1895</v>
      </c>
      <c r="E14123" s="277" t="s">
        <v>1833</v>
      </c>
      <c r="F14123" s="279" t="s">
        <v>881</v>
      </c>
    </row>
    <row r="14124" spans="1:6" x14ac:dyDescent="0.3">
      <c r="A14124" s="264" t="str">
        <f t="shared" si="220"/>
        <v>Town of ElmiraNY</v>
      </c>
      <c r="B14124" s="269">
        <v>14901</v>
      </c>
      <c r="C14124" s="270" t="s">
        <v>8721</v>
      </c>
      <c r="D14124" s="270" t="s">
        <v>1895</v>
      </c>
      <c r="E14124" s="277" t="s">
        <v>1911</v>
      </c>
      <c r="F14124" s="279" t="s">
        <v>881</v>
      </c>
    </row>
    <row r="14125" spans="1:6" x14ac:dyDescent="0.3">
      <c r="A14125" s="264" t="str">
        <f t="shared" si="220"/>
        <v>New YorkNY</v>
      </c>
      <c r="B14125" s="269">
        <v>11411</v>
      </c>
      <c r="C14125" s="270" t="s">
        <v>8595</v>
      </c>
      <c r="D14125" s="270" t="s">
        <v>1895</v>
      </c>
      <c r="E14125" s="277" t="s">
        <v>1833</v>
      </c>
      <c r="F14125" s="279" t="s">
        <v>881</v>
      </c>
    </row>
    <row r="14126" spans="1:6" x14ac:dyDescent="0.3">
      <c r="A14126" s="264" t="str">
        <f t="shared" si="220"/>
        <v>New YorkNY</v>
      </c>
      <c r="B14126" s="269">
        <v>10470</v>
      </c>
      <c r="C14126" s="270" t="s">
        <v>8595</v>
      </c>
      <c r="D14126" s="270" t="s">
        <v>1895</v>
      </c>
      <c r="E14126" s="277" t="s">
        <v>1833</v>
      </c>
      <c r="F14126" s="279" t="s">
        <v>881</v>
      </c>
    </row>
    <row r="14127" spans="1:6" x14ac:dyDescent="0.3">
      <c r="A14127" s="264" t="str">
        <f t="shared" si="220"/>
        <v>OrangetownNY</v>
      </c>
      <c r="B14127" s="269">
        <v>10965</v>
      </c>
      <c r="C14127" s="270" t="s">
        <v>8724</v>
      </c>
      <c r="D14127" s="270" t="s">
        <v>1895</v>
      </c>
      <c r="E14127" s="277" t="s">
        <v>1833</v>
      </c>
      <c r="F14127" s="279" t="s">
        <v>881</v>
      </c>
    </row>
    <row r="14128" spans="1:6" x14ac:dyDescent="0.3">
      <c r="A14128" s="264" t="str">
        <f t="shared" si="220"/>
        <v>OnondagaNY</v>
      </c>
      <c r="B14128" s="269">
        <v>13215</v>
      </c>
      <c r="C14128" s="270" t="s">
        <v>6825</v>
      </c>
      <c r="D14128" s="270" t="s">
        <v>1895</v>
      </c>
      <c r="E14128" s="277" t="s">
        <v>1938</v>
      </c>
      <c r="F14128" s="279" t="s">
        <v>881</v>
      </c>
    </row>
    <row r="14129" spans="1:6" x14ac:dyDescent="0.3">
      <c r="A14129" s="264" t="str">
        <f t="shared" si="220"/>
        <v>Town of ManliusNY</v>
      </c>
      <c r="B14129" s="269">
        <v>13066</v>
      </c>
      <c r="C14129" s="270" t="s">
        <v>8722</v>
      </c>
      <c r="D14129" s="270" t="s">
        <v>1895</v>
      </c>
      <c r="E14129" s="277" t="s">
        <v>1938</v>
      </c>
      <c r="F14129" s="279" t="s">
        <v>881</v>
      </c>
    </row>
    <row r="14130" spans="1:6" x14ac:dyDescent="0.3">
      <c r="A14130" s="264" t="str">
        <f t="shared" si="220"/>
        <v>Middle IslandNY</v>
      </c>
      <c r="B14130" s="269">
        <v>11953</v>
      </c>
      <c r="C14130" s="270" t="s">
        <v>8737</v>
      </c>
      <c r="D14130" s="270" t="s">
        <v>1895</v>
      </c>
      <c r="E14130" s="277" t="s">
        <v>1833</v>
      </c>
      <c r="F14130" s="279" t="s">
        <v>881</v>
      </c>
    </row>
    <row r="14131" spans="1:6" x14ac:dyDescent="0.3">
      <c r="A14131" s="264" t="str">
        <f t="shared" si="220"/>
        <v>New YorkNY</v>
      </c>
      <c r="B14131" s="269">
        <v>11426</v>
      </c>
      <c r="C14131" s="270" t="s">
        <v>8595</v>
      </c>
      <c r="D14131" s="270" t="s">
        <v>1895</v>
      </c>
      <c r="E14131" s="277" t="s">
        <v>1833</v>
      </c>
      <c r="F14131" s="279" t="s">
        <v>881</v>
      </c>
    </row>
    <row r="14132" spans="1:6" x14ac:dyDescent="0.3">
      <c r="A14132" s="264" t="str">
        <f t="shared" si="220"/>
        <v>HornellNY</v>
      </c>
      <c r="B14132" s="269">
        <v>14843</v>
      </c>
      <c r="C14132" s="270" t="s">
        <v>8738</v>
      </c>
      <c r="D14132" s="270" t="s">
        <v>1895</v>
      </c>
      <c r="E14132" s="277" t="s">
        <v>1907</v>
      </c>
      <c r="F14132" s="279" t="s">
        <v>881</v>
      </c>
    </row>
    <row r="14133" spans="1:6" x14ac:dyDescent="0.3">
      <c r="A14133" s="264" t="str">
        <f t="shared" si="220"/>
        <v>Penn YanNY</v>
      </c>
      <c r="B14133" s="269">
        <v>14527</v>
      </c>
      <c r="C14133" s="270" t="s">
        <v>8739</v>
      </c>
      <c r="D14133" s="270" t="s">
        <v>1895</v>
      </c>
      <c r="E14133" s="277" t="s">
        <v>1657</v>
      </c>
      <c r="F14133" s="279" t="s">
        <v>881</v>
      </c>
    </row>
    <row r="14134" spans="1:6" x14ac:dyDescent="0.3">
      <c r="A14134" s="264" t="str">
        <f t="shared" si="220"/>
        <v>RochesterNY</v>
      </c>
      <c r="B14134" s="269">
        <v>14619</v>
      </c>
      <c r="C14134" s="270" t="s">
        <v>1657</v>
      </c>
      <c r="D14134" s="270" t="s">
        <v>1895</v>
      </c>
      <c r="E14134" s="277" t="s">
        <v>1657</v>
      </c>
      <c r="F14134" s="279" t="s">
        <v>881</v>
      </c>
    </row>
    <row r="14135" spans="1:6" x14ac:dyDescent="0.3">
      <c r="A14135" s="264" t="str">
        <f t="shared" si="220"/>
        <v>White PlainsNY</v>
      </c>
      <c r="B14135" s="269">
        <v>10601</v>
      </c>
      <c r="C14135" s="270" t="s">
        <v>5771</v>
      </c>
      <c r="D14135" s="270" t="s">
        <v>1895</v>
      </c>
      <c r="E14135" s="277" t="s">
        <v>1833</v>
      </c>
      <c r="F14135" s="279" t="s">
        <v>881</v>
      </c>
    </row>
    <row r="14136" spans="1:6" x14ac:dyDescent="0.3">
      <c r="A14136" s="264" t="str">
        <f t="shared" si="220"/>
        <v>LloydNY</v>
      </c>
      <c r="B14136" s="269">
        <v>12528</v>
      </c>
      <c r="C14136" s="270" t="s">
        <v>8740</v>
      </c>
      <c r="D14136" s="270" t="s">
        <v>1895</v>
      </c>
      <c r="E14136" s="277" t="s">
        <v>1923</v>
      </c>
      <c r="F14136" s="279" t="s">
        <v>881</v>
      </c>
    </row>
    <row r="14137" spans="1:6" x14ac:dyDescent="0.3">
      <c r="A14137" s="264" t="str">
        <f t="shared" si="220"/>
        <v>Hyde ParkNY</v>
      </c>
      <c r="B14137" s="269">
        <v>12538</v>
      </c>
      <c r="C14137" s="270" t="s">
        <v>8741</v>
      </c>
      <c r="D14137" s="270" t="s">
        <v>1895</v>
      </c>
      <c r="E14137" s="277" t="s">
        <v>1833</v>
      </c>
      <c r="F14137" s="279" t="s">
        <v>881</v>
      </c>
    </row>
    <row r="14138" spans="1:6" x14ac:dyDescent="0.3">
      <c r="A14138" s="264" t="str">
        <f t="shared" si="220"/>
        <v>IrondequoitNY</v>
      </c>
      <c r="B14138" s="269">
        <v>14622</v>
      </c>
      <c r="C14138" s="270" t="s">
        <v>8662</v>
      </c>
      <c r="D14138" s="270" t="s">
        <v>1895</v>
      </c>
      <c r="E14138" s="277" t="s">
        <v>1657</v>
      </c>
      <c r="F14138" s="279" t="s">
        <v>881</v>
      </c>
    </row>
    <row r="14139" spans="1:6" x14ac:dyDescent="0.3">
      <c r="A14139" s="264" t="str">
        <f t="shared" si="220"/>
        <v>New YorkNY</v>
      </c>
      <c r="B14139" s="269">
        <v>10302</v>
      </c>
      <c r="C14139" s="270" t="s">
        <v>8595</v>
      </c>
      <c r="D14139" s="270" t="s">
        <v>1895</v>
      </c>
      <c r="E14139" s="277" t="s">
        <v>1833</v>
      </c>
      <c r="F14139" s="279" t="s">
        <v>881</v>
      </c>
    </row>
    <row r="14140" spans="1:6" x14ac:dyDescent="0.3">
      <c r="A14140" s="264" t="str">
        <f t="shared" si="220"/>
        <v>BuffaloNY</v>
      </c>
      <c r="B14140" s="269">
        <v>14210</v>
      </c>
      <c r="C14140" s="270" t="s">
        <v>4406</v>
      </c>
      <c r="D14140" s="270" t="s">
        <v>1895</v>
      </c>
      <c r="E14140" s="277" t="s">
        <v>1905</v>
      </c>
      <c r="F14140" s="279" t="s">
        <v>881</v>
      </c>
    </row>
    <row r="14141" spans="1:6" x14ac:dyDescent="0.3">
      <c r="A14141" s="264" t="str">
        <f t="shared" si="220"/>
        <v>ManorvilleNY</v>
      </c>
      <c r="B14141" s="269">
        <v>11949</v>
      </c>
      <c r="C14141" s="270" t="s">
        <v>8742</v>
      </c>
      <c r="D14141" s="270" t="s">
        <v>1895</v>
      </c>
      <c r="E14141" s="277" t="s">
        <v>1833</v>
      </c>
      <c r="F14141" s="279" t="s">
        <v>881</v>
      </c>
    </row>
    <row r="14142" spans="1:6" x14ac:dyDescent="0.3">
      <c r="A14142" s="264" t="str">
        <f t="shared" si="220"/>
        <v>Niagara FallsNY</v>
      </c>
      <c r="B14142" s="269">
        <v>14301</v>
      </c>
      <c r="C14142" s="270" t="s">
        <v>8631</v>
      </c>
      <c r="D14142" s="270" t="s">
        <v>1895</v>
      </c>
      <c r="E14142" s="277" t="s">
        <v>1905</v>
      </c>
      <c r="F14142" s="279" t="s">
        <v>881</v>
      </c>
    </row>
    <row r="14143" spans="1:6" x14ac:dyDescent="0.3">
      <c r="A14143" s="264" t="str">
        <f t="shared" si="220"/>
        <v>BuffaloNY</v>
      </c>
      <c r="B14143" s="269">
        <v>14201</v>
      </c>
      <c r="C14143" s="270" t="s">
        <v>4406</v>
      </c>
      <c r="D14143" s="270" t="s">
        <v>1895</v>
      </c>
      <c r="E14143" s="277" t="s">
        <v>1905</v>
      </c>
      <c r="F14143" s="279" t="s">
        <v>881</v>
      </c>
    </row>
    <row r="14144" spans="1:6" x14ac:dyDescent="0.3">
      <c r="A14144" s="264" t="str">
        <f t="shared" si="220"/>
        <v>RochesterNY</v>
      </c>
      <c r="B14144" s="269">
        <v>14608</v>
      </c>
      <c r="C14144" s="270" t="s">
        <v>1657</v>
      </c>
      <c r="D14144" s="270" t="s">
        <v>1895</v>
      </c>
      <c r="E14144" s="277" t="s">
        <v>1657</v>
      </c>
      <c r="F14144" s="279" t="s">
        <v>881</v>
      </c>
    </row>
    <row r="14145" spans="1:6" x14ac:dyDescent="0.3">
      <c r="A14145" s="264" t="str">
        <f t="shared" si="220"/>
        <v>ScotchtownNY</v>
      </c>
      <c r="B14145" s="269">
        <v>10941</v>
      </c>
      <c r="C14145" s="270" t="s">
        <v>8743</v>
      </c>
      <c r="D14145" s="270" t="s">
        <v>1895</v>
      </c>
      <c r="E14145" s="277" t="s">
        <v>1833</v>
      </c>
      <c r="F14145" s="279" t="s">
        <v>881</v>
      </c>
    </row>
    <row r="14146" spans="1:6" x14ac:dyDescent="0.3">
      <c r="A14146" s="264" t="str">
        <f t="shared" si="220"/>
        <v>FredoniaNY</v>
      </c>
      <c r="B14146" s="269">
        <v>14063</v>
      </c>
      <c r="C14146" s="270" t="s">
        <v>2428</v>
      </c>
      <c r="D14146" s="270" t="s">
        <v>1895</v>
      </c>
      <c r="E14146" s="277" t="s">
        <v>1921</v>
      </c>
      <c r="F14146" s="279" t="s">
        <v>881</v>
      </c>
    </row>
    <row r="14147" spans="1:6" x14ac:dyDescent="0.3">
      <c r="A14147" s="264" t="str">
        <f t="shared" si="220"/>
        <v>RochesterNY</v>
      </c>
      <c r="B14147" s="269">
        <v>14613</v>
      </c>
      <c r="C14147" s="270" t="s">
        <v>1657</v>
      </c>
      <c r="D14147" s="270" t="s">
        <v>1895</v>
      </c>
      <c r="E14147" s="277" t="s">
        <v>1657</v>
      </c>
      <c r="F14147" s="279" t="s">
        <v>881</v>
      </c>
    </row>
    <row r="14148" spans="1:6" x14ac:dyDescent="0.3">
      <c r="A14148" s="264" t="str">
        <f t="shared" ref="A14148:A14211" si="221">CONCATENATE(C14148,D14148)</f>
        <v>New YorkNY</v>
      </c>
      <c r="B14148" s="269">
        <v>11428</v>
      </c>
      <c r="C14148" s="270" t="s">
        <v>8595</v>
      </c>
      <c r="D14148" s="270" t="s">
        <v>1895</v>
      </c>
      <c r="E14148" s="277" t="s">
        <v>1833</v>
      </c>
      <c r="F14148" s="279" t="s">
        <v>881</v>
      </c>
    </row>
    <row r="14149" spans="1:6" x14ac:dyDescent="0.3">
      <c r="A14149" s="264" t="str">
        <f t="shared" si="221"/>
        <v>Town of PotsdamNY</v>
      </c>
      <c r="B14149" s="269">
        <v>13676</v>
      </c>
      <c r="C14149" s="270" t="s">
        <v>8744</v>
      </c>
      <c r="D14149" s="270" t="s">
        <v>1895</v>
      </c>
      <c r="E14149" s="277" t="s">
        <v>1928</v>
      </c>
      <c r="F14149" s="279" t="s">
        <v>881</v>
      </c>
    </row>
    <row r="14150" spans="1:6" x14ac:dyDescent="0.3">
      <c r="A14150" s="264" t="str">
        <f t="shared" si="221"/>
        <v>FarmingvilleNY</v>
      </c>
      <c r="B14150" s="269">
        <v>11738</v>
      </c>
      <c r="C14150" s="270" t="s">
        <v>8745</v>
      </c>
      <c r="D14150" s="270" t="s">
        <v>1895</v>
      </c>
      <c r="E14150" s="277" t="s">
        <v>1833</v>
      </c>
      <c r="F14150" s="279" t="s">
        <v>881</v>
      </c>
    </row>
    <row r="14151" spans="1:6" x14ac:dyDescent="0.3">
      <c r="A14151" s="264" t="str">
        <f t="shared" si="221"/>
        <v>Town of JohnstownNY</v>
      </c>
      <c r="B14151" s="269">
        <v>12095</v>
      </c>
      <c r="C14151" s="270" t="s">
        <v>8746</v>
      </c>
      <c r="D14151" s="270" t="s">
        <v>1895</v>
      </c>
      <c r="E14151" s="277" t="s">
        <v>1915</v>
      </c>
      <c r="F14151" s="279" t="s">
        <v>881</v>
      </c>
    </row>
    <row r="14152" spans="1:6" x14ac:dyDescent="0.3">
      <c r="A14152" s="264" t="str">
        <f t="shared" si="221"/>
        <v>Town of BathNY</v>
      </c>
      <c r="B14152" s="269">
        <v>14810</v>
      </c>
      <c r="C14152" s="270" t="s">
        <v>8747</v>
      </c>
      <c r="D14152" s="270" t="s">
        <v>1895</v>
      </c>
      <c r="E14152" s="277" t="s">
        <v>1907</v>
      </c>
      <c r="F14152" s="279" t="s">
        <v>881</v>
      </c>
    </row>
    <row r="14153" spans="1:6" x14ac:dyDescent="0.3">
      <c r="A14153" s="264" t="str">
        <f t="shared" si="221"/>
        <v>LenoxNY</v>
      </c>
      <c r="B14153" s="269">
        <v>13032</v>
      </c>
      <c r="C14153" s="270" t="s">
        <v>6161</v>
      </c>
      <c r="D14153" s="270" t="s">
        <v>1895</v>
      </c>
      <c r="E14153" s="277" t="s">
        <v>1938</v>
      </c>
      <c r="F14153" s="279" t="s">
        <v>881</v>
      </c>
    </row>
    <row r="14154" spans="1:6" x14ac:dyDescent="0.3">
      <c r="A14154" s="264" t="str">
        <f t="shared" si="221"/>
        <v>SyracuseNY</v>
      </c>
      <c r="B14154" s="269">
        <v>13207</v>
      </c>
      <c r="C14154" s="270" t="s">
        <v>1938</v>
      </c>
      <c r="D14154" s="270" t="s">
        <v>1895</v>
      </c>
      <c r="E14154" s="277" t="s">
        <v>1938</v>
      </c>
      <c r="F14154" s="279" t="s">
        <v>881</v>
      </c>
    </row>
    <row r="14155" spans="1:6" x14ac:dyDescent="0.3">
      <c r="A14155" s="264" t="str">
        <f t="shared" si="221"/>
        <v>Croton-on-HudsonNY</v>
      </c>
      <c r="B14155" s="269">
        <v>10520</v>
      </c>
      <c r="C14155" s="270" t="s">
        <v>8748</v>
      </c>
      <c r="D14155" s="270" t="s">
        <v>1895</v>
      </c>
      <c r="E14155" s="277" t="s">
        <v>1833</v>
      </c>
      <c r="F14155" s="279" t="s">
        <v>881</v>
      </c>
    </row>
    <row r="14156" spans="1:6" x14ac:dyDescent="0.3">
      <c r="A14156" s="264" t="str">
        <f t="shared" si="221"/>
        <v>AlbanyNY</v>
      </c>
      <c r="B14156" s="269">
        <v>12210</v>
      </c>
      <c r="C14156" s="270" t="s">
        <v>1152</v>
      </c>
      <c r="D14156" s="270" t="s">
        <v>1895</v>
      </c>
      <c r="E14156" s="277" t="s">
        <v>1897</v>
      </c>
      <c r="F14156" s="279" t="s">
        <v>881</v>
      </c>
    </row>
    <row r="14157" spans="1:6" x14ac:dyDescent="0.3">
      <c r="A14157" s="264" t="str">
        <f t="shared" si="221"/>
        <v>Town of IslipNY</v>
      </c>
      <c r="B14157" s="269">
        <v>11751</v>
      </c>
      <c r="C14157" s="270" t="s">
        <v>8606</v>
      </c>
      <c r="D14157" s="270" t="s">
        <v>1895</v>
      </c>
      <c r="E14157" s="277" t="s">
        <v>1833</v>
      </c>
      <c r="F14157" s="279" t="s">
        <v>881</v>
      </c>
    </row>
    <row r="14158" spans="1:6" x14ac:dyDescent="0.3">
      <c r="A14158" s="264" t="str">
        <f t="shared" si="221"/>
        <v>New YorkNY</v>
      </c>
      <c r="B14158" s="269">
        <v>10044</v>
      </c>
      <c r="C14158" s="270" t="s">
        <v>8595</v>
      </c>
      <c r="D14158" s="270" t="s">
        <v>1895</v>
      </c>
      <c r="E14158" s="277" t="s">
        <v>1833</v>
      </c>
      <c r="F14158" s="279" t="s">
        <v>881</v>
      </c>
    </row>
    <row r="14159" spans="1:6" x14ac:dyDescent="0.3">
      <c r="A14159" s="264" t="str">
        <f t="shared" si="221"/>
        <v>New RochelleNY</v>
      </c>
      <c r="B14159" s="269">
        <v>10804</v>
      </c>
      <c r="C14159" s="270" t="s">
        <v>8628</v>
      </c>
      <c r="D14159" s="270" t="s">
        <v>1895</v>
      </c>
      <c r="E14159" s="277" t="s">
        <v>1833</v>
      </c>
      <c r="F14159" s="279" t="s">
        <v>881</v>
      </c>
    </row>
    <row r="14160" spans="1:6" x14ac:dyDescent="0.3">
      <c r="A14160" s="264" t="str">
        <f t="shared" si="221"/>
        <v>YoungstownNY</v>
      </c>
      <c r="B14160" s="269">
        <v>14092</v>
      </c>
      <c r="C14160" s="270" t="s">
        <v>3874</v>
      </c>
      <c r="D14160" s="270" t="s">
        <v>1895</v>
      </c>
      <c r="E14160" s="277" t="s">
        <v>1905</v>
      </c>
      <c r="F14160" s="279" t="s">
        <v>881</v>
      </c>
    </row>
    <row r="14161" spans="1:6" x14ac:dyDescent="0.3">
      <c r="A14161" s="264" t="str">
        <f t="shared" si="221"/>
        <v>Town of IslipNY</v>
      </c>
      <c r="B14161" s="269">
        <v>11730</v>
      </c>
      <c r="C14161" s="270" t="s">
        <v>8606</v>
      </c>
      <c r="D14161" s="270" t="s">
        <v>1895</v>
      </c>
      <c r="E14161" s="277" t="s">
        <v>1833</v>
      </c>
      <c r="F14161" s="279" t="s">
        <v>881</v>
      </c>
    </row>
    <row r="14162" spans="1:6" x14ac:dyDescent="0.3">
      <c r="A14162" s="264" t="str">
        <f t="shared" si="221"/>
        <v>Town Of FarmingtonNY</v>
      </c>
      <c r="B14162" s="269">
        <v>14425</v>
      </c>
      <c r="C14162" s="270" t="s">
        <v>8749</v>
      </c>
      <c r="D14162" s="270" t="s">
        <v>1895</v>
      </c>
      <c r="E14162" s="277" t="s">
        <v>1657</v>
      </c>
      <c r="F14162" s="279" t="s">
        <v>881</v>
      </c>
    </row>
    <row r="14163" spans="1:6" x14ac:dyDescent="0.3">
      <c r="A14163" s="264" t="str">
        <f t="shared" si="221"/>
        <v>Town of HamburgNY</v>
      </c>
      <c r="B14163" s="269">
        <v>14219</v>
      </c>
      <c r="C14163" s="270" t="s">
        <v>8603</v>
      </c>
      <c r="D14163" s="270" t="s">
        <v>1895</v>
      </c>
      <c r="E14163" s="277" t="s">
        <v>1905</v>
      </c>
      <c r="F14163" s="279" t="s">
        <v>881</v>
      </c>
    </row>
    <row r="14164" spans="1:6" x14ac:dyDescent="0.3">
      <c r="A14164" s="264" t="str">
        <f t="shared" si="221"/>
        <v>Town of OwegoNY</v>
      </c>
      <c r="B14164" s="269">
        <v>13827</v>
      </c>
      <c r="C14164" s="270" t="s">
        <v>8750</v>
      </c>
      <c r="D14164" s="270" t="s">
        <v>1895</v>
      </c>
      <c r="E14164" s="277" t="s">
        <v>1904</v>
      </c>
      <c r="F14164" s="279" t="s">
        <v>881</v>
      </c>
    </row>
    <row r="14165" spans="1:6" x14ac:dyDescent="0.3">
      <c r="A14165" s="264" t="str">
        <f t="shared" si="221"/>
        <v>Town of WebsterNY</v>
      </c>
      <c r="B14165" s="269">
        <v>14519</v>
      </c>
      <c r="C14165" s="270" t="s">
        <v>8598</v>
      </c>
      <c r="D14165" s="270" t="s">
        <v>1895</v>
      </c>
      <c r="E14165" s="277" t="s">
        <v>1657</v>
      </c>
      <c r="F14165" s="279" t="s">
        <v>881</v>
      </c>
    </row>
    <row r="14166" spans="1:6" x14ac:dyDescent="0.3">
      <c r="A14166" s="264" t="str">
        <f t="shared" si="221"/>
        <v>New YorkNY</v>
      </c>
      <c r="B14166" s="269">
        <v>11693</v>
      </c>
      <c r="C14166" s="270" t="s">
        <v>8595</v>
      </c>
      <c r="D14166" s="270" t="s">
        <v>1895</v>
      </c>
      <c r="E14166" s="277" t="s">
        <v>1833</v>
      </c>
      <c r="F14166" s="279" t="s">
        <v>881</v>
      </c>
    </row>
    <row r="14167" spans="1:6" x14ac:dyDescent="0.3">
      <c r="A14167" s="264" t="str">
        <f t="shared" si="221"/>
        <v>WhitesboroNY</v>
      </c>
      <c r="B14167" s="269">
        <v>13492</v>
      </c>
      <c r="C14167" s="270" t="s">
        <v>8751</v>
      </c>
      <c r="D14167" s="270" t="s">
        <v>1895</v>
      </c>
      <c r="E14167" s="277" t="s">
        <v>1940</v>
      </c>
      <c r="F14167" s="279" t="s">
        <v>881</v>
      </c>
    </row>
    <row r="14168" spans="1:6" x14ac:dyDescent="0.3">
      <c r="A14168" s="264" t="str">
        <f t="shared" si="221"/>
        <v>Mastic BeachNY</v>
      </c>
      <c r="B14168" s="269">
        <v>11951</v>
      </c>
      <c r="C14168" s="270" t="s">
        <v>8752</v>
      </c>
      <c r="D14168" s="270" t="s">
        <v>1895</v>
      </c>
      <c r="E14168" s="277" t="s">
        <v>1833</v>
      </c>
      <c r="F14168" s="279" t="s">
        <v>881</v>
      </c>
    </row>
    <row r="14169" spans="1:6" x14ac:dyDescent="0.3">
      <c r="A14169" s="264" t="str">
        <f t="shared" si="221"/>
        <v>Rocky PointNY</v>
      </c>
      <c r="B14169" s="269">
        <v>11778</v>
      </c>
      <c r="C14169" s="270" t="s">
        <v>7685</v>
      </c>
      <c r="D14169" s="270" t="s">
        <v>1895</v>
      </c>
      <c r="E14169" s="277" t="s">
        <v>1833</v>
      </c>
      <c r="F14169" s="279" t="s">
        <v>881</v>
      </c>
    </row>
    <row r="14170" spans="1:6" x14ac:dyDescent="0.3">
      <c r="A14170" s="264" t="str">
        <f t="shared" si="221"/>
        <v>Town Of ShawangunkNY</v>
      </c>
      <c r="B14170" s="269">
        <v>12589</v>
      </c>
      <c r="C14170" s="270" t="s">
        <v>8753</v>
      </c>
      <c r="D14170" s="270" t="s">
        <v>1895</v>
      </c>
      <c r="E14170" s="277" t="s">
        <v>1923</v>
      </c>
      <c r="F14170" s="279" t="s">
        <v>881</v>
      </c>
    </row>
    <row r="14171" spans="1:6" x14ac:dyDescent="0.3">
      <c r="A14171" s="264" t="str">
        <f t="shared" si="221"/>
        <v>Town of WaterfordNY</v>
      </c>
      <c r="B14171" s="269">
        <v>12188</v>
      </c>
      <c r="C14171" s="270" t="s">
        <v>8754</v>
      </c>
      <c r="D14171" s="270" t="s">
        <v>1895</v>
      </c>
      <c r="E14171" s="277" t="s">
        <v>1897</v>
      </c>
      <c r="F14171" s="279" t="s">
        <v>881</v>
      </c>
    </row>
    <row r="14172" spans="1:6" x14ac:dyDescent="0.3">
      <c r="A14172" s="264" t="str">
        <f t="shared" si="221"/>
        <v>MasticNY</v>
      </c>
      <c r="B14172" s="269">
        <v>11950</v>
      </c>
      <c r="C14172" s="270" t="s">
        <v>8755</v>
      </c>
      <c r="D14172" s="270" t="s">
        <v>1895</v>
      </c>
      <c r="E14172" s="277" t="s">
        <v>1833</v>
      </c>
      <c r="F14172" s="279" t="s">
        <v>881</v>
      </c>
    </row>
    <row r="14173" spans="1:6" x14ac:dyDescent="0.3">
      <c r="A14173" s="264" t="str">
        <f t="shared" si="221"/>
        <v>Town of MaloneNY</v>
      </c>
      <c r="B14173" s="269">
        <v>12953</v>
      </c>
      <c r="C14173" s="270" t="s">
        <v>8756</v>
      </c>
      <c r="D14173" s="270" t="s">
        <v>1895</v>
      </c>
      <c r="E14173" s="277" t="s">
        <v>1925</v>
      </c>
      <c r="F14173" s="279" t="s">
        <v>881</v>
      </c>
    </row>
    <row r="14174" spans="1:6" x14ac:dyDescent="0.3">
      <c r="A14174" s="264" t="str">
        <f t="shared" si="221"/>
        <v>Town of GoshenNY</v>
      </c>
      <c r="B14174" s="269">
        <v>10924</v>
      </c>
      <c r="C14174" s="270" t="s">
        <v>8757</v>
      </c>
      <c r="D14174" s="270" t="s">
        <v>1895</v>
      </c>
      <c r="E14174" s="277" t="s">
        <v>1833</v>
      </c>
      <c r="F14174" s="279" t="s">
        <v>881</v>
      </c>
    </row>
    <row r="14175" spans="1:6" x14ac:dyDescent="0.3">
      <c r="A14175" s="264" t="str">
        <f t="shared" si="221"/>
        <v>New YorkNY</v>
      </c>
      <c r="B14175" s="269">
        <v>11004</v>
      </c>
      <c r="C14175" s="270" t="s">
        <v>8595</v>
      </c>
      <c r="D14175" s="270" t="s">
        <v>1895</v>
      </c>
      <c r="E14175" s="277" t="s">
        <v>1833</v>
      </c>
      <c r="F14175" s="279" t="s">
        <v>881</v>
      </c>
    </row>
    <row r="14176" spans="1:6" x14ac:dyDescent="0.3">
      <c r="A14176" s="264" t="str">
        <f t="shared" si="221"/>
        <v>Stony BrookNY</v>
      </c>
      <c r="B14176" s="269">
        <v>11790</v>
      </c>
      <c r="C14176" s="270" t="s">
        <v>8758</v>
      </c>
      <c r="D14176" s="270" t="s">
        <v>1895</v>
      </c>
      <c r="E14176" s="277" t="s">
        <v>1833</v>
      </c>
      <c r="F14176" s="279" t="s">
        <v>881</v>
      </c>
    </row>
    <row r="14177" spans="1:6" x14ac:dyDescent="0.3">
      <c r="A14177" s="264" t="str">
        <f t="shared" si="221"/>
        <v>NesconsetNY</v>
      </c>
      <c r="B14177" s="269">
        <v>11767</v>
      </c>
      <c r="C14177" s="270" t="s">
        <v>8759</v>
      </c>
      <c r="D14177" s="270" t="s">
        <v>1895</v>
      </c>
      <c r="E14177" s="277" t="s">
        <v>1833</v>
      </c>
      <c r="F14177" s="279" t="s">
        <v>881</v>
      </c>
    </row>
    <row r="14178" spans="1:6" x14ac:dyDescent="0.3">
      <c r="A14178" s="264" t="str">
        <f t="shared" si="221"/>
        <v>New YorkNY</v>
      </c>
      <c r="B14178" s="269">
        <v>10280</v>
      </c>
      <c r="C14178" s="270" t="s">
        <v>8595</v>
      </c>
      <c r="D14178" s="270" t="s">
        <v>1895</v>
      </c>
      <c r="E14178" s="277" t="s">
        <v>1833</v>
      </c>
      <c r="F14178" s="279" t="s">
        <v>881</v>
      </c>
    </row>
    <row r="14179" spans="1:6" x14ac:dyDescent="0.3">
      <c r="A14179" s="264" t="str">
        <f t="shared" si="221"/>
        <v>Town of Seneca FallsNY</v>
      </c>
      <c r="B14179" s="269">
        <v>13148</v>
      </c>
      <c r="C14179" s="270" t="s">
        <v>8760</v>
      </c>
      <c r="D14179" s="270" t="s">
        <v>1895</v>
      </c>
      <c r="E14179" s="277" t="s">
        <v>1936</v>
      </c>
      <c r="F14179" s="279" t="s">
        <v>881</v>
      </c>
    </row>
    <row r="14180" spans="1:6" x14ac:dyDescent="0.3">
      <c r="A14180" s="264" t="str">
        <f t="shared" si="221"/>
        <v>Town of AlbionNY</v>
      </c>
      <c r="B14180" s="269">
        <v>14411</v>
      </c>
      <c r="C14180" s="270" t="s">
        <v>8761</v>
      </c>
      <c r="D14180" s="270" t="s">
        <v>1895</v>
      </c>
      <c r="E14180" s="277" t="s">
        <v>1657</v>
      </c>
      <c r="F14180" s="279" t="s">
        <v>881</v>
      </c>
    </row>
    <row r="14181" spans="1:6" x14ac:dyDescent="0.3">
      <c r="A14181" s="264" t="str">
        <f t="shared" si="221"/>
        <v>Town of Stony PointNY</v>
      </c>
      <c r="B14181" s="269">
        <v>10980</v>
      </c>
      <c r="C14181" s="270" t="s">
        <v>8762</v>
      </c>
      <c r="D14181" s="270" t="s">
        <v>1895</v>
      </c>
      <c r="E14181" s="277" t="s">
        <v>1833</v>
      </c>
      <c r="F14181" s="279" t="s">
        <v>881</v>
      </c>
    </row>
    <row r="14182" spans="1:6" x14ac:dyDescent="0.3">
      <c r="A14182" s="264" t="str">
        <f t="shared" si="221"/>
        <v>HoltsvilleNY</v>
      </c>
      <c r="B14182" s="269">
        <v>11742</v>
      </c>
      <c r="C14182" s="270" t="s">
        <v>8763</v>
      </c>
      <c r="D14182" s="270" t="s">
        <v>1895</v>
      </c>
      <c r="E14182" s="277" t="s">
        <v>1833</v>
      </c>
      <c r="F14182" s="279" t="s">
        <v>881</v>
      </c>
    </row>
    <row r="14183" spans="1:6" x14ac:dyDescent="0.3">
      <c r="A14183" s="264" t="str">
        <f t="shared" si="221"/>
        <v>Town Of PenfieldNY</v>
      </c>
      <c r="B14183" s="269">
        <v>14625</v>
      </c>
      <c r="C14183" s="270" t="s">
        <v>8685</v>
      </c>
      <c r="D14183" s="270" t="s">
        <v>1895</v>
      </c>
      <c r="E14183" s="277" t="s">
        <v>1657</v>
      </c>
      <c r="F14183" s="279" t="s">
        <v>881</v>
      </c>
    </row>
    <row r="14184" spans="1:6" x14ac:dyDescent="0.3">
      <c r="A14184" s="264" t="str">
        <f t="shared" si="221"/>
        <v>WaldenNY</v>
      </c>
      <c r="B14184" s="269">
        <v>12586</v>
      </c>
      <c r="C14184" s="270" t="s">
        <v>8764</v>
      </c>
      <c r="D14184" s="270" t="s">
        <v>1895</v>
      </c>
      <c r="E14184" s="277" t="s">
        <v>1833</v>
      </c>
      <c r="F14184" s="279" t="s">
        <v>881</v>
      </c>
    </row>
    <row r="14185" spans="1:6" x14ac:dyDescent="0.3">
      <c r="A14185" s="264" t="str">
        <f t="shared" si="221"/>
        <v>HarrisonNY</v>
      </c>
      <c r="B14185" s="269">
        <v>10528</v>
      </c>
      <c r="C14185" s="270" t="s">
        <v>967</v>
      </c>
      <c r="D14185" s="270" t="s">
        <v>1895</v>
      </c>
      <c r="E14185" s="277" t="s">
        <v>1833</v>
      </c>
      <c r="F14185" s="279" t="s">
        <v>881</v>
      </c>
    </row>
    <row r="14186" spans="1:6" x14ac:dyDescent="0.3">
      <c r="A14186" s="264" t="str">
        <f t="shared" si="221"/>
        <v>New YorkNY</v>
      </c>
      <c r="B14186" s="269">
        <v>11416</v>
      </c>
      <c r="C14186" s="270" t="s">
        <v>8595</v>
      </c>
      <c r="D14186" s="270" t="s">
        <v>1895</v>
      </c>
      <c r="E14186" s="277" t="s">
        <v>1833</v>
      </c>
      <c r="F14186" s="279" t="s">
        <v>881</v>
      </c>
    </row>
    <row r="14187" spans="1:6" x14ac:dyDescent="0.3">
      <c r="A14187" s="264" t="str">
        <f t="shared" si="221"/>
        <v>New YorkNY</v>
      </c>
      <c r="B14187" s="269">
        <v>11436</v>
      </c>
      <c r="C14187" s="270" t="s">
        <v>8595</v>
      </c>
      <c r="D14187" s="270" t="s">
        <v>1895</v>
      </c>
      <c r="E14187" s="277" t="s">
        <v>1833</v>
      </c>
      <c r="F14187" s="279" t="s">
        <v>881</v>
      </c>
    </row>
    <row r="14188" spans="1:6" x14ac:dyDescent="0.3">
      <c r="A14188" s="264" t="str">
        <f t="shared" si="221"/>
        <v>Town of ColonieNY</v>
      </c>
      <c r="B14188" s="269">
        <v>12211</v>
      </c>
      <c r="C14188" s="270" t="s">
        <v>8647</v>
      </c>
      <c r="D14188" s="270" t="s">
        <v>1895</v>
      </c>
      <c r="E14188" s="277" t="s">
        <v>1897</v>
      </c>
      <c r="F14188" s="279" t="s">
        <v>881</v>
      </c>
    </row>
    <row r="14189" spans="1:6" x14ac:dyDescent="0.3">
      <c r="A14189" s="264" t="str">
        <f t="shared" si="221"/>
        <v>Miller PlaceNY</v>
      </c>
      <c r="B14189" s="269">
        <v>11764</v>
      </c>
      <c r="C14189" s="270" t="s">
        <v>8765</v>
      </c>
      <c r="D14189" s="270" t="s">
        <v>1895</v>
      </c>
      <c r="E14189" s="277" t="s">
        <v>1833</v>
      </c>
      <c r="F14189" s="279" t="s">
        <v>881</v>
      </c>
    </row>
    <row r="14190" spans="1:6" x14ac:dyDescent="0.3">
      <c r="A14190" s="264" t="str">
        <f t="shared" si="221"/>
        <v>Town Of HenriettaNY</v>
      </c>
      <c r="B14190" s="269">
        <v>14586</v>
      </c>
      <c r="C14190" s="270" t="s">
        <v>8671</v>
      </c>
      <c r="D14190" s="270" t="s">
        <v>1895</v>
      </c>
      <c r="E14190" s="277" t="s">
        <v>1657</v>
      </c>
      <c r="F14190" s="279" t="s">
        <v>881</v>
      </c>
    </row>
    <row r="14191" spans="1:6" x14ac:dyDescent="0.3">
      <c r="A14191" s="264" t="str">
        <f t="shared" si="221"/>
        <v>East HillsNY</v>
      </c>
      <c r="B14191" s="269">
        <v>11576</v>
      </c>
      <c r="C14191" s="270" t="s">
        <v>8766</v>
      </c>
      <c r="D14191" s="270" t="s">
        <v>1895</v>
      </c>
      <c r="E14191" s="277" t="s">
        <v>1833</v>
      </c>
      <c r="F14191" s="279" t="s">
        <v>881</v>
      </c>
    </row>
    <row r="14192" spans="1:6" x14ac:dyDescent="0.3">
      <c r="A14192" s="264" t="str">
        <f t="shared" si="221"/>
        <v>ErwinNY</v>
      </c>
      <c r="B14192" s="269">
        <v>14870</v>
      </c>
      <c r="C14192" s="270" t="s">
        <v>7727</v>
      </c>
      <c r="D14192" s="270" t="s">
        <v>1895</v>
      </c>
      <c r="E14192" s="277" t="s">
        <v>1907</v>
      </c>
      <c r="F14192" s="279" t="s">
        <v>881</v>
      </c>
    </row>
    <row r="14193" spans="1:6" x14ac:dyDescent="0.3">
      <c r="A14193" s="264" t="str">
        <f t="shared" si="221"/>
        <v>RochesterNY</v>
      </c>
      <c r="B14193" s="269">
        <v>14605</v>
      </c>
      <c r="C14193" s="270" t="s">
        <v>1657</v>
      </c>
      <c r="D14193" s="270" t="s">
        <v>1895</v>
      </c>
      <c r="E14193" s="277" t="s">
        <v>1657</v>
      </c>
      <c r="F14193" s="279" t="s">
        <v>881</v>
      </c>
    </row>
    <row r="14194" spans="1:6" x14ac:dyDescent="0.3">
      <c r="A14194" s="264" t="str">
        <f t="shared" si="221"/>
        <v>IlionNY</v>
      </c>
      <c r="B14194" s="269">
        <v>13357</v>
      </c>
      <c r="C14194" s="270" t="s">
        <v>8767</v>
      </c>
      <c r="D14194" s="270" t="s">
        <v>1895</v>
      </c>
      <c r="E14194" s="277" t="s">
        <v>1940</v>
      </c>
      <c r="F14194" s="279" t="s">
        <v>881</v>
      </c>
    </row>
    <row r="14195" spans="1:6" x14ac:dyDescent="0.3">
      <c r="A14195" s="264" t="str">
        <f t="shared" si="221"/>
        <v>PelhamNY</v>
      </c>
      <c r="B14195" s="269">
        <v>10803</v>
      </c>
      <c r="C14195" s="270" t="s">
        <v>1011</v>
      </c>
      <c r="D14195" s="270" t="s">
        <v>1895</v>
      </c>
      <c r="E14195" s="277" t="s">
        <v>1833</v>
      </c>
      <c r="F14195" s="279" t="s">
        <v>881</v>
      </c>
    </row>
    <row r="14196" spans="1:6" x14ac:dyDescent="0.3">
      <c r="A14196" s="264" t="str">
        <f t="shared" si="221"/>
        <v>MedinaNY</v>
      </c>
      <c r="B14196" s="269">
        <v>14103</v>
      </c>
      <c r="C14196" s="270" t="s">
        <v>6952</v>
      </c>
      <c r="D14196" s="270" t="s">
        <v>1895</v>
      </c>
      <c r="E14196" s="277" t="s">
        <v>1657</v>
      </c>
      <c r="F14196" s="279" t="s">
        <v>881</v>
      </c>
    </row>
    <row r="14197" spans="1:6" x14ac:dyDescent="0.3">
      <c r="A14197" s="264" t="str">
        <f t="shared" si="221"/>
        <v>Lake GroveNY</v>
      </c>
      <c r="B14197" s="269">
        <v>11755</v>
      </c>
      <c r="C14197" s="270" t="s">
        <v>8768</v>
      </c>
      <c r="D14197" s="270" t="s">
        <v>1895</v>
      </c>
      <c r="E14197" s="277" t="s">
        <v>1833</v>
      </c>
      <c r="F14197" s="279" t="s">
        <v>881</v>
      </c>
    </row>
    <row r="14198" spans="1:6" x14ac:dyDescent="0.3">
      <c r="A14198" s="264" t="str">
        <f t="shared" si="221"/>
        <v>WyandanchNY</v>
      </c>
      <c r="B14198" s="269">
        <v>11798</v>
      </c>
      <c r="C14198" s="270" t="s">
        <v>8769</v>
      </c>
      <c r="D14198" s="270" t="s">
        <v>1895</v>
      </c>
      <c r="E14198" s="277" t="s">
        <v>1833</v>
      </c>
      <c r="F14198" s="279" t="s">
        <v>881</v>
      </c>
    </row>
    <row r="14199" spans="1:6" x14ac:dyDescent="0.3">
      <c r="A14199" s="264" t="str">
        <f t="shared" si="221"/>
        <v>Town Of ClayNY</v>
      </c>
      <c r="B14199" s="269">
        <v>13041</v>
      </c>
      <c r="C14199" s="270" t="s">
        <v>8770</v>
      </c>
      <c r="D14199" s="270" t="s">
        <v>1895</v>
      </c>
      <c r="E14199" s="277" t="s">
        <v>1938</v>
      </c>
      <c r="F14199" s="279" t="s">
        <v>881</v>
      </c>
    </row>
    <row r="14200" spans="1:6" x14ac:dyDescent="0.3">
      <c r="A14200" s="264" t="str">
        <f t="shared" si="221"/>
        <v>Town Of KirklandNY</v>
      </c>
      <c r="B14200" s="269">
        <v>13323</v>
      </c>
      <c r="C14200" s="270" t="s">
        <v>8771</v>
      </c>
      <c r="D14200" s="270" t="s">
        <v>1895</v>
      </c>
      <c r="E14200" s="277" t="s">
        <v>1940</v>
      </c>
      <c r="F14200" s="279" t="s">
        <v>881</v>
      </c>
    </row>
    <row r="14201" spans="1:6" x14ac:dyDescent="0.3">
      <c r="A14201" s="264" t="str">
        <f t="shared" si="221"/>
        <v>Town of RhinebeckNY</v>
      </c>
      <c r="B14201" s="269">
        <v>12572</v>
      </c>
      <c r="C14201" s="270" t="s">
        <v>8772</v>
      </c>
      <c r="D14201" s="270" t="s">
        <v>1895</v>
      </c>
      <c r="E14201" s="277" t="s">
        <v>1833</v>
      </c>
      <c r="F14201" s="279" t="s">
        <v>881</v>
      </c>
    </row>
    <row r="14202" spans="1:6" x14ac:dyDescent="0.3">
      <c r="A14202" s="264" t="str">
        <f t="shared" si="221"/>
        <v>Town of WaterlooNY</v>
      </c>
      <c r="B14202" s="269">
        <v>13165</v>
      </c>
      <c r="C14202" s="270" t="s">
        <v>8773</v>
      </c>
      <c r="D14202" s="270" t="s">
        <v>1895</v>
      </c>
      <c r="E14202" s="277" t="s">
        <v>1936</v>
      </c>
      <c r="F14202" s="279" t="s">
        <v>881</v>
      </c>
    </row>
    <row r="14203" spans="1:6" x14ac:dyDescent="0.3">
      <c r="A14203" s="264" t="str">
        <f t="shared" si="221"/>
        <v>EvansNY</v>
      </c>
      <c r="B14203" s="269">
        <v>14006</v>
      </c>
      <c r="C14203" s="270" t="s">
        <v>3291</v>
      </c>
      <c r="D14203" s="270" t="s">
        <v>1895</v>
      </c>
      <c r="E14203" s="277" t="s">
        <v>1905</v>
      </c>
      <c r="F14203" s="279" t="s">
        <v>881</v>
      </c>
    </row>
    <row r="14204" spans="1:6" x14ac:dyDescent="0.3">
      <c r="A14204" s="264" t="str">
        <f t="shared" si="221"/>
        <v>PleasantvilleNY</v>
      </c>
      <c r="B14204" s="269">
        <v>10570</v>
      </c>
      <c r="C14204" s="270" t="s">
        <v>4332</v>
      </c>
      <c r="D14204" s="270" t="s">
        <v>1895</v>
      </c>
      <c r="E14204" s="277" t="s">
        <v>1833</v>
      </c>
      <c r="F14204" s="279" t="s">
        <v>881</v>
      </c>
    </row>
    <row r="14205" spans="1:6" x14ac:dyDescent="0.3">
      <c r="A14205" s="264" t="str">
        <f t="shared" si="221"/>
        <v>BuffaloNY</v>
      </c>
      <c r="B14205" s="269">
        <v>14212</v>
      </c>
      <c r="C14205" s="270" t="s">
        <v>4406</v>
      </c>
      <c r="D14205" s="270" t="s">
        <v>1895</v>
      </c>
      <c r="E14205" s="277" t="s">
        <v>1905</v>
      </c>
      <c r="F14205" s="279" t="s">
        <v>881</v>
      </c>
    </row>
    <row r="14206" spans="1:6" x14ac:dyDescent="0.3">
      <c r="A14206" s="264" t="str">
        <f t="shared" si="221"/>
        <v>Town Of PerintonNY</v>
      </c>
      <c r="B14206" s="269">
        <v>14502</v>
      </c>
      <c r="C14206" s="270" t="s">
        <v>8608</v>
      </c>
      <c r="D14206" s="270" t="s">
        <v>1895</v>
      </c>
      <c r="E14206" s="277" t="s">
        <v>1657</v>
      </c>
      <c r="F14206" s="279" t="s">
        <v>881</v>
      </c>
    </row>
    <row r="14207" spans="1:6" x14ac:dyDescent="0.3">
      <c r="A14207" s="264" t="str">
        <f t="shared" si="221"/>
        <v>Mount SinaiNY</v>
      </c>
      <c r="B14207" s="269">
        <v>11766</v>
      </c>
      <c r="C14207" s="270" t="s">
        <v>8774</v>
      </c>
      <c r="D14207" s="270" t="s">
        <v>1895</v>
      </c>
      <c r="E14207" s="277" t="s">
        <v>1833</v>
      </c>
      <c r="F14207" s="279" t="s">
        <v>881</v>
      </c>
    </row>
    <row r="14208" spans="1:6" x14ac:dyDescent="0.3">
      <c r="A14208" s="264" t="str">
        <f t="shared" si="221"/>
        <v>New YorkNY</v>
      </c>
      <c r="B14208" s="269">
        <v>11366</v>
      </c>
      <c r="C14208" s="270" t="s">
        <v>8595</v>
      </c>
      <c r="D14208" s="270" t="s">
        <v>1895</v>
      </c>
      <c r="E14208" s="277" t="s">
        <v>1833</v>
      </c>
      <c r="F14208" s="279" t="s">
        <v>881</v>
      </c>
    </row>
    <row r="14209" spans="1:6" x14ac:dyDescent="0.3">
      <c r="A14209" s="264" t="str">
        <f t="shared" si="221"/>
        <v>AlbanyNY</v>
      </c>
      <c r="B14209" s="269">
        <v>12202</v>
      </c>
      <c r="C14209" s="270" t="s">
        <v>1152</v>
      </c>
      <c r="D14209" s="270" t="s">
        <v>1895</v>
      </c>
      <c r="E14209" s="277" t="s">
        <v>1897</v>
      </c>
      <c r="F14209" s="279" t="s">
        <v>881</v>
      </c>
    </row>
    <row r="14210" spans="1:6" x14ac:dyDescent="0.3">
      <c r="A14210" s="264" t="str">
        <f t="shared" si="221"/>
        <v>Town of ChesterNY</v>
      </c>
      <c r="B14210" s="269">
        <v>10918</v>
      </c>
      <c r="C14210" s="270" t="s">
        <v>8775</v>
      </c>
      <c r="D14210" s="270" t="s">
        <v>1895</v>
      </c>
      <c r="E14210" s="277" t="s">
        <v>1833</v>
      </c>
      <c r="F14210" s="279" t="s">
        <v>881</v>
      </c>
    </row>
    <row r="14211" spans="1:6" x14ac:dyDescent="0.3">
      <c r="A14211" s="264" t="str">
        <f t="shared" si="221"/>
        <v>NewsteadNY</v>
      </c>
      <c r="B14211" s="269">
        <v>14001</v>
      </c>
      <c r="C14211" s="270" t="s">
        <v>8776</v>
      </c>
      <c r="D14211" s="270" t="s">
        <v>1895</v>
      </c>
      <c r="E14211" s="277" t="s">
        <v>1905</v>
      </c>
      <c r="F14211" s="279" t="s">
        <v>881</v>
      </c>
    </row>
    <row r="14212" spans="1:6" x14ac:dyDescent="0.3">
      <c r="A14212" s="264" t="str">
        <f t="shared" ref="A14212:A14275" si="222">CONCATENATE(C14212,D14212)</f>
        <v>JerichoNY</v>
      </c>
      <c r="B14212" s="269">
        <v>11753</v>
      </c>
      <c r="C14212" s="270" t="s">
        <v>8777</v>
      </c>
      <c r="D14212" s="270" t="s">
        <v>1895</v>
      </c>
      <c r="E14212" s="277" t="s">
        <v>1833</v>
      </c>
      <c r="F14212" s="279" t="s">
        <v>881</v>
      </c>
    </row>
    <row r="14213" spans="1:6" x14ac:dyDescent="0.3">
      <c r="A14213" s="264" t="str">
        <f t="shared" si="222"/>
        <v>Roslyn HeightsNY</v>
      </c>
      <c r="B14213" s="269">
        <v>11577</v>
      </c>
      <c r="C14213" s="270" t="s">
        <v>8778</v>
      </c>
      <c r="D14213" s="270" t="s">
        <v>1895</v>
      </c>
      <c r="E14213" s="277" t="s">
        <v>1833</v>
      </c>
      <c r="F14213" s="279" t="s">
        <v>881</v>
      </c>
    </row>
    <row r="14214" spans="1:6" x14ac:dyDescent="0.3">
      <c r="A14214" s="264" t="str">
        <f t="shared" si="222"/>
        <v>EastchesterNY</v>
      </c>
      <c r="B14214" s="269">
        <v>10707</v>
      </c>
      <c r="C14214" s="270" t="s">
        <v>8667</v>
      </c>
      <c r="D14214" s="270" t="s">
        <v>1895</v>
      </c>
      <c r="E14214" s="277" t="s">
        <v>1833</v>
      </c>
      <c r="F14214" s="279" t="s">
        <v>881</v>
      </c>
    </row>
    <row r="14215" spans="1:6" x14ac:dyDescent="0.3">
      <c r="A14215" s="264" t="str">
        <f t="shared" si="222"/>
        <v>Town of AldenNY</v>
      </c>
      <c r="B14215" s="269">
        <v>14004</v>
      </c>
      <c r="C14215" s="270" t="s">
        <v>8779</v>
      </c>
      <c r="D14215" s="270" t="s">
        <v>1895</v>
      </c>
      <c r="E14215" s="277" t="s">
        <v>1905</v>
      </c>
      <c r="F14215" s="279" t="s">
        <v>881</v>
      </c>
    </row>
    <row r="14216" spans="1:6" x14ac:dyDescent="0.3">
      <c r="A14216" s="264" t="str">
        <f t="shared" si="222"/>
        <v>WoodmereNY</v>
      </c>
      <c r="B14216" s="269">
        <v>11598</v>
      </c>
      <c r="C14216" s="270" t="s">
        <v>8780</v>
      </c>
      <c r="D14216" s="270" t="s">
        <v>1895</v>
      </c>
      <c r="E14216" s="277" t="s">
        <v>1833</v>
      </c>
      <c r="F14216" s="279" t="s">
        <v>881</v>
      </c>
    </row>
    <row r="14217" spans="1:6" x14ac:dyDescent="0.3">
      <c r="A14217" s="264" t="str">
        <f t="shared" si="222"/>
        <v>Dobbs FerryNY</v>
      </c>
      <c r="B14217" s="269">
        <v>10522</v>
      </c>
      <c r="C14217" s="270" t="s">
        <v>8781</v>
      </c>
      <c r="D14217" s="270" t="s">
        <v>1895</v>
      </c>
      <c r="E14217" s="277" t="s">
        <v>1833</v>
      </c>
      <c r="F14217" s="279" t="s">
        <v>881</v>
      </c>
    </row>
    <row r="14218" spans="1:6" x14ac:dyDescent="0.3">
      <c r="A14218" s="264" t="str">
        <f t="shared" si="222"/>
        <v>CarthageNY</v>
      </c>
      <c r="B14218" s="269">
        <v>13619</v>
      </c>
      <c r="C14218" s="270" t="s">
        <v>4891</v>
      </c>
      <c r="D14218" s="270" t="s">
        <v>1895</v>
      </c>
      <c r="E14218" s="277" t="s">
        <v>1942</v>
      </c>
      <c r="F14218" s="279" t="s">
        <v>881</v>
      </c>
    </row>
    <row r="14219" spans="1:6" x14ac:dyDescent="0.3">
      <c r="A14219" s="264" t="str">
        <f t="shared" si="222"/>
        <v>RooseveltNY</v>
      </c>
      <c r="B14219" s="269">
        <v>11575</v>
      </c>
      <c r="C14219" s="270" t="s">
        <v>2444</v>
      </c>
      <c r="D14219" s="270" t="s">
        <v>1895</v>
      </c>
      <c r="E14219" s="277" t="s">
        <v>1833</v>
      </c>
      <c r="F14219" s="279" t="s">
        <v>881</v>
      </c>
    </row>
    <row r="14220" spans="1:6" x14ac:dyDescent="0.3">
      <c r="A14220" s="264" t="str">
        <f t="shared" si="222"/>
        <v>Town Of HenriettaNY</v>
      </c>
      <c r="B14220" s="269">
        <v>14467</v>
      </c>
      <c r="C14220" s="270" t="s">
        <v>8671</v>
      </c>
      <c r="D14220" s="270" t="s">
        <v>1895</v>
      </c>
      <c r="E14220" s="277" t="s">
        <v>1657</v>
      </c>
      <c r="F14220" s="279" t="s">
        <v>881</v>
      </c>
    </row>
    <row r="14221" spans="1:6" x14ac:dyDescent="0.3">
      <c r="A14221" s="264" t="str">
        <f t="shared" si="222"/>
        <v>BuffaloNY</v>
      </c>
      <c r="B14221" s="269">
        <v>14204</v>
      </c>
      <c r="C14221" s="270" t="s">
        <v>4406</v>
      </c>
      <c r="D14221" s="270" t="s">
        <v>1895</v>
      </c>
      <c r="E14221" s="277" t="s">
        <v>1905</v>
      </c>
      <c r="F14221" s="279" t="s">
        <v>881</v>
      </c>
    </row>
    <row r="14222" spans="1:6" x14ac:dyDescent="0.3">
      <c r="A14222" s="264" t="str">
        <f t="shared" si="222"/>
        <v>Town Of ShawangunkNY</v>
      </c>
      <c r="B14222" s="269">
        <v>12566</v>
      </c>
      <c r="C14222" s="270" t="s">
        <v>8753</v>
      </c>
      <c r="D14222" s="270" t="s">
        <v>1895</v>
      </c>
      <c r="E14222" s="277" t="s">
        <v>1923</v>
      </c>
      <c r="F14222" s="279" t="s">
        <v>881</v>
      </c>
    </row>
    <row r="14223" spans="1:6" x14ac:dyDescent="0.3">
      <c r="A14223" s="264" t="str">
        <f t="shared" si="222"/>
        <v>New YorkNY</v>
      </c>
      <c r="B14223" s="269">
        <v>10307</v>
      </c>
      <c r="C14223" s="270" t="s">
        <v>8595</v>
      </c>
      <c r="D14223" s="270" t="s">
        <v>1895</v>
      </c>
      <c r="E14223" s="277" t="s">
        <v>1833</v>
      </c>
      <c r="F14223" s="279" t="s">
        <v>881</v>
      </c>
    </row>
    <row r="14224" spans="1:6" x14ac:dyDescent="0.3">
      <c r="A14224" s="264" t="str">
        <f t="shared" si="222"/>
        <v>Town of HerkimerNY</v>
      </c>
      <c r="B14224" s="269">
        <v>13350</v>
      </c>
      <c r="C14224" s="270" t="s">
        <v>8782</v>
      </c>
      <c r="D14224" s="270" t="s">
        <v>1895</v>
      </c>
      <c r="E14224" s="277" t="s">
        <v>1940</v>
      </c>
      <c r="F14224" s="279" t="s">
        <v>881</v>
      </c>
    </row>
    <row r="14225" spans="1:6" x14ac:dyDescent="0.3">
      <c r="A14225" s="264" t="str">
        <f t="shared" si="222"/>
        <v>AlbanyNY</v>
      </c>
      <c r="B14225" s="269">
        <v>12209</v>
      </c>
      <c r="C14225" s="270" t="s">
        <v>1152</v>
      </c>
      <c r="D14225" s="270" t="s">
        <v>1895</v>
      </c>
      <c r="E14225" s="277" t="s">
        <v>1897</v>
      </c>
      <c r="F14225" s="279" t="s">
        <v>881</v>
      </c>
    </row>
    <row r="14226" spans="1:6" x14ac:dyDescent="0.3">
      <c r="A14226" s="264" t="str">
        <f t="shared" si="222"/>
        <v>Town of Pleasant ValleyNY</v>
      </c>
      <c r="B14226" s="269">
        <v>12569</v>
      </c>
      <c r="C14226" s="270" t="s">
        <v>8783</v>
      </c>
      <c r="D14226" s="270" t="s">
        <v>1895</v>
      </c>
      <c r="E14226" s="277" t="s">
        <v>1833</v>
      </c>
      <c r="F14226" s="279" t="s">
        <v>881</v>
      </c>
    </row>
    <row r="14227" spans="1:6" x14ac:dyDescent="0.3">
      <c r="A14227" s="264" t="str">
        <f t="shared" si="222"/>
        <v>Mount IvyNY</v>
      </c>
      <c r="B14227" s="269">
        <v>10970</v>
      </c>
      <c r="C14227" s="270" t="s">
        <v>8784</v>
      </c>
      <c r="D14227" s="270" t="s">
        <v>1895</v>
      </c>
      <c r="E14227" s="277" t="s">
        <v>1833</v>
      </c>
      <c r="F14227" s="279" t="s">
        <v>881</v>
      </c>
    </row>
    <row r="14228" spans="1:6" x14ac:dyDescent="0.3">
      <c r="A14228" s="264" t="str">
        <f t="shared" si="222"/>
        <v>BuffaloNY</v>
      </c>
      <c r="B14228" s="269">
        <v>14209</v>
      </c>
      <c r="C14228" s="270" t="s">
        <v>4406</v>
      </c>
      <c r="D14228" s="270" t="s">
        <v>1895</v>
      </c>
      <c r="E14228" s="277" t="s">
        <v>1905</v>
      </c>
      <c r="F14228" s="279" t="s">
        <v>881</v>
      </c>
    </row>
    <row r="14229" spans="1:6" x14ac:dyDescent="0.3">
      <c r="A14229" s="264" t="str">
        <f t="shared" si="222"/>
        <v>Town of Red HookNY</v>
      </c>
      <c r="B14229" s="269">
        <v>12571</v>
      </c>
      <c r="C14229" s="270" t="s">
        <v>8785</v>
      </c>
      <c r="D14229" s="270" t="s">
        <v>1895</v>
      </c>
      <c r="E14229" s="277" t="s">
        <v>1833</v>
      </c>
      <c r="F14229" s="279" t="s">
        <v>881</v>
      </c>
    </row>
    <row r="14230" spans="1:6" x14ac:dyDescent="0.3">
      <c r="A14230" s="264" t="str">
        <f t="shared" si="222"/>
        <v>Glen HeadNY</v>
      </c>
      <c r="B14230" s="269">
        <v>11545</v>
      </c>
      <c r="C14230" s="270" t="s">
        <v>8786</v>
      </c>
      <c r="D14230" s="270" t="s">
        <v>1895</v>
      </c>
      <c r="E14230" s="277" t="s">
        <v>1833</v>
      </c>
      <c r="F14230" s="279" t="s">
        <v>881</v>
      </c>
    </row>
    <row r="14231" spans="1:6" x14ac:dyDescent="0.3">
      <c r="A14231" s="264" t="str">
        <f t="shared" si="222"/>
        <v>Town Of ClarenceNY</v>
      </c>
      <c r="B14231" s="269">
        <v>14031</v>
      </c>
      <c r="C14231" s="270" t="s">
        <v>8787</v>
      </c>
      <c r="D14231" s="270" t="s">
        <v>1895</v>
      </c>
      <c r="E14231" s="277" t="s">
        <v>1905</v>
      </c>
      <c r="F14231" s="279" t="s">
        <v>881</v>
      </c>
    </row>
    <row r="14232" spans="1:6" x14ac:dyDescent="0.3">
      <c r="A14232" s="264" t="str">
        <f t="shared" si="222"/>
        <v>Town of Fort EdwardNY</v>
      </c>
      <c r="B14232" s="269">
        <v>12828</v>
      </c>
      <c r="C14232" s="270" t="s">
        <v>8788</v>
      </c>
      <c r="D14232" s="270" t="s">
        <v>1895</v>
      </c>
      <c r="E14232" s="277" t="s">
        <v>1913</v>
      </c>
      <c r="F14232" s="279" t="s">
        <v>881</v>
      </c>
    </row>
    <row r="14233" spans="1:6" x14ac:dyDescent="0.3">
      <c r="A14233" s="264" t="str">
        <f t="shared" si="222"/>
        <v>ChappaquaNY</v>
      </c>
      <c r="B14233" s="269">
        <v>10514</v>
      </c>
      <c r="C14233" s="270" t="s">
        <v>8789</v>
      </c>
      <c r="D14233" s="270" t="s">
        <v>1895</v>
      </c>
      <c r="E14233" s="277" t="s">
        <v>1833</v>
      </c>
      <c r="F14233" s="279" t="s">
        <v>881</v>
      </c>
    </row>
    <row r="14234" spans="1:6" x14ac:dyDescent="0.3">
      <c r="A14234" s="264" t="str">
        <f t="shared" si="222"/>
        <v>East RockawayNY</v>
      </c>
      <c r="B14234" s="269">
        <v>11518</v>
      </c>
      <c r="C14234" s="270" t="s">
        <v>8790</v>
      </c>
      <c r="D14234" s="270" t="s">
        <v>1895</v>
      </c>
      <c r="E14234" s="277" t="s">
        <v>1833</v>
      </c>
      <c r="F14234" s="279" t="s">
        <v>881</v>
      </c>
    </row>
    <row r="14235" spans="1:6" x14ac:dyDescent="0.3">
      <c r="A14235" s="264" t="str">
        <f t="shared" si="222"/>
        <v>DansvilleNY</v>
      </c>
      <c r="B14235" s="269">
        <v>14437</v>
      </c>
      <c r="C14235" s="270" t="s">
        <v>6796</v>
      </c>
      <c r="D14235" s="270" t="s">
        <v>1895</v>
      </c>
      <c r="E14235" s="277" t="s">
        <v>1657</v>
      </c>
      <c r="F14235" s="279" t="s">
        <v>881</v>
      </c>
    </row>
    <row r="14236" spans="1:6" x14ac:dyDescent="0.3">
      <c r="A14236" s="264" t="str">
        <f t="shared" si="222"/>
        <v>Town of East GreenbushNY</v>
      </c>
      <c r="B14236" s="269">
        <v>12061</v>
      </c>
      <c r="C14236" s="270" t="s">
        <v>8672</v>
      </c>
      <c r="D14236" s="270" t="s">
        <v>1895</v>
      </c>
      <c r="E14236" s="277" t="s">
        <v>1897</v>
      </c>
      <c r="F14236" s="279" t="s">
        <v>881</v>
      </c>
    </row>
    <row r="14237" spans="1:6" x14ac:dyDescent="0.3">
      <c r="A14237" s="264" t="str">
        <f t="shared" si="222"/>
        <v>BellportNY</v>
      </c>
      <c r="B14237" s="269">
        <v>11713</v>
      </c>
      <c r="C14237" s="270" t="s">
        <v>8791</v>
      </c>
      <c r="D14237" s="270" t="s">
        <v>1895</v>
      </c>
      <c r="E14237" s="277" t="s">
        <v>1833</v>
      </c>
      <c r="F14237" s="279" t="s">
        <v>881</v>
      </c>
    </row>
    <row r="14238" spans="1:6" x14ac:dyDescent="0.3">
      <c r="A14238" s="264" t="str">
        <f t="shared" si="222"/>
        <v>Town of ElmiraNY</v>
      </c>
      <c r="B14238" s="269">
        <v>14905</v>
      </c>
      <c r="C14238" s="270" t="s">
        <v>8721</v>
      </c>
      <c r="D14238" s="270" t="s">
        <v>1895</v>
      </c>
      <c r="E14238" s="277" t="s">
        <v>1911</v>
      </c>
      <c r="F14238" s="279" t="s">
        <v>881</v>
      </c>
    </row>
    <row r="14239" spans="1:6" x14ac:dyDescent="0.3">
      <c r="A14239" s="264" t="str">
        <f t="shared" si="222"/>
        <v>Town Of SomersNY</v>
      </c>
      <c r="B14239" s="269">
        <v>10589</v>
      </c>
      <c r="C14239" s="270" t="s">
        <v>8792</v>
      </c>
      <c r="D14239" s="270" t="s">
        <v>1895</v>
      </c>
      <c r="E14239" s="277" t="s">
        <v>1833</v>
      </c>
      <c r="F14239" s="279" t="s">
        <v>881</v>
      </c>
    </row>
    <row r="14240" spans="1:6" x14ac:dyDescent="0.3">
      <c r="A14240" s="264" t="str">
        <f t="shared" si="222"/>
        <v>Oyster BayNY</v>
      </c>
      <c r="B14240" s="269">
        <v>11771</v>
      </c>
      <c r="C14240" s="270" t="s">
        <v>8793</v>
      </c>
      <c r="D14240" s="270" t="s">
        <v>1895</v>
      </c>
      <c r="E14240" s="277" t="s">
        <v>1833</v>
      </c>
      <c r="F14240" s="279" t="s">
        <v>881</v>
      </c>
    </row>
    <row r="14241" spans="1:6" x14ac:dyDescent="0.3">
      <c r="A14241" s="264" t="str">
        <f t="shared" si="222"/>
        <v>NewarkNY</v>
      </c>
      <c r="B14241" s="269">
        <v>14522</v>
      </c>
      <c r="C14241" s="270" t="s">
        <v>1912</v>
      </c>
      <c r="D14241" s="270" t="s">
        <v>1895</v>
      </c>
      <c r="E14241" s="277" t="s">
        <v>1657</v>
      </c>
      <c r="F14241" s="279" t="s">
        <v>881</v>
      </c>
    </row>
    <row r="14242" spans="1:6" x14ac:dyDescent="0.3">
      <c r="A14242" s="264" t="str">
        <f t="shared" si="222"/>
        <v>Town Of ElmaNY</v>
      </c>
      <c r="B14242" s="269">
        <v>14059</v>
      </c>
      <c r="C14242" s="270" t="s">
        <v>8794</v>
      </c>
      <c r="D14242" s="270" t="s">
        <v>1895</v>
      </c>
      <c r="E14242" s="277" t="s">
        <v>1905</v>
      </c>
      <c r="F14242" s="279" t="s">
        <v>881</v>
      </c>
    </row>
    <row r="14243" spans="1:6" x14ac:dyDescent="0.3">
      <c r="A14243" s="264" t="str">
        <f t="shared" si="222"/>
        <v>Town of IslipNY</v>
      </c>
      <c r="B14243" s="269">
        <v>11716</v>
      </c>
      <c r="C14243" s="270" t="s">
        <v>8606</v>
      </c>
      <c r="D14243" s="270" t="s">
        <v>1895</v>
      </c>
      <c r="E14243" s="277" t="s">
        <v>1833</v>
      </c>
      <c r="F14243" s="279" t="s">
        <v>881</v>
      </c>
    </row>
    <row r="14244" spans="1:6" x14ac:dyDescent="0.3">
      <c r="A14244" s="264" t="str">
        <f t="shared" si="222"/>
        <v>Town of MontgomeryNY</v>
      </c>
      <c r="B14244" s="269">
        <v>12549</v>
      </c>
      <c r="C14244" s="270" t="s">
        <v>8795</v>
      </c>
      <c r="D14244" s="270" t="s">
        <v>1895</v>
      </c>
      <c r="E14244" s="277" t="s">
        <v>1833</v>
      </c>
      <c r="F14244" s="279" t="s">
        <v>881</v>
      </c>
    </row>
    <row r="14245" spans="1:6" x14ac:dyDescent="0.3">
      <c r="A14245" s="264" t="str">
        <f t="shared" si="222"/>
        <v>New YorkNY</v>
      </c>
      <c r="B14245" s="269">
        <v>10069</v>
      </c>
      <c r="C14245" s="270" t="s">
        <v>8595</v>
      </c>
      <c r="D14245" s="270" t="s">
        <v>1895</v>
      </c>
      <c r="E14245" s="277" t="s">
        <v>1833</v>
      </c>
      <c r="F14245" s="279" t="s">
        <v>881</v>
      </c>
    </row>
    <row r="14246" spans="1:6" x14ac:dyDescent="0.3">
      <c r="A14246" s="264" t="str">
        <f t="shared" si="222"/>
        <v>MoreauNY</v>
      </c>
      <c r="B14246" s="269">
        <v>12803</v>
      </c>
      <c r="C14246" s="270" t="s">
        <v>8796</v>
      </c>
      <c r="D14246" s="270" t="s">
        <v>1895</v>
      </c>
      <c r="E14246" s="277" t="s">
        <v>1897</v>
      </c>
      <c r="F14246" s="279" t="s">
        <v>881</v>
      </c>
    </row>
    <row r="14247" spans="1:6" x14ac:dyDescent="0.3">
      <c r="A14247" s="264" t="str">
        <f t="shared" si="222"/>
        <v>MontaukNY</v>
      </c>
      <c r="B14247" s="269">
        <v>11954</v>
      </c>
      <c r="C14247" s="270" t="s">
        <v>8797</v>
      </c>
      <c r="D14247" s="270" t="s">
        <v>1895</v>
      </c>
      <c r="E14247" s="277" t="s">
        <v>1833</v>
      </c>
      <c r="F14247" s="279" t="s">
        <v>881</v>
      </c>
    </row>
    <row r="14248" spans="1:6" x14ac:dyDescent="0.3">
      <c r="A14248" s="264" t="str">
        <f t="shared" si="222"/>
        <v>Port JeffersonNY</v>
      </c>
      <c r="B14248" s="269">
        <v>11777</v>
      </c>
      <c r="C14248" s="270" t="s">
        <v>8798</v>
      </c>
      <c r="D14248" s="270" t="s">
        <v>1895</v>
      </c>
      <c r="E14248" s="277" t="s">
        <v>1833</v>
      </c>
      <c r="F14248" s="279" t="s">
        <v>881</v>
      </c>
    </row>
    <row r="14249" spans="1:6" x14ac:dyDescent="0.3">
      <c r="A14249" s="264" t="str">
        <f t="shared" si="222"/>
        <v>Town of CantonNY</v>
      </c>
      <c r="B14249" s="269">
        <v>13617</v>
      </c>
      <c r="C14249" s="270" t="s">
        <v>8799</v>
      </c>
      <c r="D14249" s="270" t="s">
        <v>1895</v>
      </c>
      <c r="E14249" s="277" t="s">
        <v>1928</v>
      </c>
      <c r="F14249" s="279" t="s">
        <v>881</v>
      </c>
    </row>
    <row r="14250" spans="1:6" x14ac:dyDescent="0.3">
      <c r="A14250" s="264" t="str">
        <f t="shared" si="222"/>
        <v>Town of IslipNY</v>
      </c>
      <c r="B14250" s="269">
        <v>11769</v>
      </c>
      <c r="C14250" s="270" t="s">
        <v>8606</v>
      </c>
      <c r="D14250" s="270" t="s">
        <v>1895</v>
      </c>
      <c r="E14250" s="277" t="s">
        <v>1833</v>
      </c>
      <c r="F14250" s="279" t="s">
        <v>881</v>
      </c>
    </row>
    <row r="14251" spans="1:6" x14ac:dyDescent="0.3">
      <c r="A14251" s="264" t="str">
        <f t="shared" si="222"/>
        <v>Saranac LakeNY</v>
      </c>
      <c r="B14251" s="269">
        <v>12983</v>
      </c>
      <c r="C14251" s="270" t="s">
        <v>8800</v>
      </c>
      <c r="D14251" s="270" t="s">
        <v>1895</v>
      </c>
      <c r="E14251" s="277" t="s">
        <v>1925</v>
      </c>
      <c r="F14251" s="279" t="s">
        <v>881</v>
      </c>
    </row>
    <row r="14252" spans="1:6" x14ac:dyDescent="0.3">
      <c r="A14252" s="264" t="str">
        <f t="shared" si="222"/>
        <v>SyracuseNY</v>
      </c>
      <c r="B14252" s="269">
        <v>13224</v>
      </c>
      <c r="C14252" s="270" t="s">
        <v>1938</v>
      </c>
      <c r="D14252" s="270" t="s">
        <v>1895</v>
      </c>
      <c r="E14252" s="277" t="s">
        <v>1938</v>
      </c>
      <c r="F14252" s="279" t="s">
        <v>881</v>
      </c>
    </row>
    <row r="14253" spans="1:6" x14ac:dyDescent="0.3">
      <c r="A14253" s="264" t="str">
        <f t="shared" si="222"/>
        <v>Town Of SullivanNY</v>
      </c>
      <c r="B14253" s="269">
        <v>13037</v>
      </c>
      <c r="C14253" s="270" t="s">
        <v>8801</v>
      </c>
      <c r="D14253" s="270" t="s">
        <v>1895</v>
      </c>
      <c r="E14253" s="277" t="s">
        <v>1938</v>
      </c>
      <c r="F14253" s="279" t="s">
        <v>881</v>
      </c>
    </row>
    <row r="14254" spans="1:6" x14ac:dyDescent="0.3">
      <c r="A14254" s="264" t="str">
        <f t="shared" si="222"/>
        <v>De WittNY</v>
      </c>
      <c r="B14254" s="269">
        <v>13078</v>
      </c>
      <c r="C14254" s="270" t="s">
        <v>4304</v>
      </c>
      <c r="D14254" s="270" t="s">
        <v>1895</v>
      </c>
      <c r="E14254" s="277" t="s">
        <v>1938</v>
      </c>
      <c r="F14254" s="279" t="s">
        <v>881</v>
      </c>
    </row>
    <row r="14255" spans="1:6" x14ac:dyDescent="0.3">
      <c r="A14255" s="264" t="str">
        <f t="shared" si="222"/>
        <v>Town Of SomersNY</v>
      </c>
      <c r="B14255" s="269">
        <v>10536</v>
      </c>
      <c r="C14255" s="270" t="s">
        <v>8792</v>
      </c>
      <c r="D14255" s="270" t="s">
        <v>1895</v>
      </c>
      <c r="E14255" s="277" t="s">
        <v>1833</v>
      </c>
      <c r="F14255" s="279" t="s">
        <v>881</v>
      </c>
    </row>
    <row r="14256" spans="1:6" x14ac:dyDescent="0.3">
      <c r="A14256" s="264" t="str">
        <f t="shared" si="222"/>
        <v>Town Of HastingsNY</v>
      </c>
      <c r="B14256" s="269">
        <v>13036</v>
      </c>
      <c r="C14256" s="270" t="s">
        <v>8802</v>
      </c>
      <c r="D14256" s="270" t="s">
        <v>1895</v>
      </c>
      <c r="E14256" s="277" t="s">
        <v>1938</v>
      </c>
      <c r="F14256" s="279" t="s">
        <v>881</v>
      </c>
    </row>
    <row r="14257" spans="1:6" x14ac:dyDescent="0.3">
      <c r="A14257" s="264" t="str">
        <f t="shared" si="222"/>
        <v>EastchesterNY</v>
      </c>
      <c r="B14257" s="269">
        <v>10709</v>
      </c>
      <c r="C14257" s="270" t="s">
        <v>8667</v>
      </c>
      <c r="D14257" s="270" t="s">
        <v>1895</v>
      </c>
      <c r="E14257" s="277" t="s">
        <v>1833</v>
      </c>
      <c r="F14257" s="279" t="s">
        <v>881</v>
      </c>
    </row>
    <row r="14258" spans="1:6" x14ac:dyDescent="0.3">
      <c r="A14258" s="264" t="str">
        <f t="shared" si="222"/>
        <v>SlingerlandsNY</v>
      </c>
      <c r="B14258" s="269">
        <v>12159</v>
      </c>
      <c r="C14258" s="270" t="s">
        <v>8803</v>
      </c>
      <c r="D14258" s="270" t="s">
        <v>1895</v>
      </c>
      <c r="E14258" s="277" t="s">
        <v>1897</v>
      </c>
      <c r="F14258" s="279" t="s">
        <v>881</v>
      </c>
    </row>
    <row r="14259" spans="1:6" x14ac:dyDescent="0.3">
      <c r="A14259" s="264" t="str">
        <f t="shared" si="222"/>
        <v>MenandsNY</v>
      </c>
      <c r="B14259" s="269">
        <v>12204</v>
      </c>
      <c r="C14259" s="270" t="s">
        <v>8804</v>
      </c>
      <c r="D14259" s="270" t="s">
        <v>1895</v>
      </c>
      <c r="E14259" s="277" t="s">
        <v>1897</v>
      </c>
      <c r="F14259" s="279" t="s">
        <v>881</v>
      </c>
    </row>
    <row r="14260" spans="1:6" x14ac:dyDescent="0.3">
      <c r="A14260" s="264" t="str">
        <f t="shared" si="222"/>
        <v>Town of SkaneatelesNY</v>
      </c>
      <c r="B14260" s="269">
        <v>13152</v>
      </c>
      <c r="C14260" s="270" t="s">
        <v>8805</v>
      </c>
      <c r="D14260" s="270" t="s">
        <v>1895</v>
      </c>
      <c r="E14260" s="277" t="s">
        <v>1938</v>
      </c>
      <c r="F14260" s="279" t="s">
        <v>881</v>
      </c>
    </row>
    <row r="14261" spans="1:6" x14ac:dyDescent="0.3">
      <c r="A14261" s="264" t="str">
        <f t="shared" si="222"/>
        <v>White PlainsNY</v>
      </c>
      <c r="B14261" s="269">
        <v>10604</v>
      </c>
      <c r="C14261" s="270" t="s">
        <v>5771</v>
      </c>
      <c r="D14261" s="270" t="s">
        <v>1895</v>
      </c>
      <c r="E14261" s="277" t="s">
        <v>1833</v>
      </c>
      <c r="F14261" s="279" t="s">
        <v>881</v>
      </c>
    </row>
    <row r="14262" spans="1:6" x14ac:dyDescent="0.3">
      <c r="A14262" s="264" t="str">
        <f t="shared" si="222"/>
        <v>Williston ParkNY</v>
      </c>
      <c r="B14262" s="269">
        <v>11596</v>
      </c>
      <c r="C14262" s="270" t="s">
        <v>8806</v>
      </c>
      <c r="D14262" s="270" t="s">
        <v>1895</v>
      </c>
      <c r="E14262" s="277" t="s">
        <v>1833</v>
      </c>
      <c r="F14262" s="279" t="s">
        <v>881</v>
      </c>
    </row>
    <row r="14263" spans="1:6" x14ac:dyDescent="0.3">
      <c r="A14263" s="264" t="str">
        <f t="shared" si="222"/>
        <v>BuffaloNY</v>
      </c>
      <c r="B14263" s="269">
        <v>14208</v>
      </c>
      <c r="C14263" s="270" t="s">
        <v>4406</v>
      </c>
      <c r="D14263" s="270" t="s">
        <v>1895</v>
      </c>
      <c r="E14263" s="277" t="s">
        <v>1905</v>
      </c>
      <c r="F14263" s="279" t="s">
        <v>881</v>
      </c>
    </row>
    <row r="14264" spans="1:6" x14ac:dyDescent="0.3">
      <c r="A14264" s="264" t="str">
        <f t="shared" si="222"/>
        <v>Town of Little FallsNY</v>
      </c>
      <c r="B14264" s="269">
        <v>13365</v>
      </c>
      <c r="C14264" s="270" t="s">
        <v>8807</v>
      </c>
      <c r="D14264" s="270" t="s">
        <v>1895</v>
      </c>
      <c r="E14264" s="277" t="s">
        <v>1940</v>
      </c>
      <c r="F14264" s="279" t="s">
        <v>881</v>
      </c>
    </row>
    <row r="14265" spans="1:6" x14ac:dyDescent="0.3">
      <c r="A14265" s="264" t="str">
        <f t="shared" si="222"/>
        <v>BinghamtonNY</v>
      </c>
      <c r="B14265" s="269">
        <v>13904</v>
      </c>
      <c r="C14265" s="270" t="s">
        <v>1904</v>
      </c>
      <c r="D14265" s="270" t="s">
        <v>1895</v>
      </c>
      <c r="E14265" s="277" t="s">
        <v>1904</v>
      </c>
      <c r="F14265" s="279" t="s">
        <v>881</v>
      </c>
    </row>
    <row r="14266" spans="1:6" x14ac:dyDescent="0.3">
      <c r="A14266" s="264" t="str">
        <f t="shared" si="222"/>
        <v>SoutholdNY</v>
      </c>
      <c r="B14266" s="269">
        <v>11971</v>
      </c>
      <c r="C14266" s="270" t="s">
        <v>8808</v>
      </c>
      <c r="D14266" s="270" t="s">
        <v>1895</v>
      </c>
      <c r="E14266" s="277" t="s">
        <v>1833</v>
      </c>
      <c r="F14266" s="279" t="s">
        <v>881</v>
      </c>
    </row>
    <row r="14267" spans="1:6" x14ac:dyDescent="0.3">
      <c r="A14267" s="264" t="str">
        <f t="shared" si="222"/>
        <v>Town Of FowlerNY</v>
      </c>
      <c r="B14267" s="269">
        <v>13642</v>
      </c>
      <c r="C14267" s="270" t="s">
        <v>8809</v>
      </c>
      <c r="D14267" s="270" t="s">
        <v>1895</v>
      </c>
      <c r="E14267" s="277" t="s">
        <v>1928</v>
      </c>
      <c r="F14267" s="279" t="s">
        <v>881</v>
      </c>
    </row>
    <row r="14268" spans="1:6" x14ac:dyDescent="0.3">
      <c r="A14268" s="264" t="str">
        <f t="shared" si="222"/>
        <v>Town of GeneseoNY</v>
      </c>
      <c r="B14268" s="269">
        <v>14454</v>
      </c>
      <c r="C14268" s="270" t="s">
        <v>8810</v>
      </c>
      <c r="D14268" s="270" t="s">
        <v>1895</v>
      </c>
      <c r="E14268" s="277" t="s">
        <v>1657</v>
      </c>
      <c r="F14268" s="279" t="s">
        <v>881</v>
      </c>
    </row>
    <row r="14269" spans="1:6" x14ac:dyDescent="0.3">
      <c r="A14269" s="264" t="str">
        <f t="shared" si="222"/>
        <v>Town of Le RoyNY</v>
      </c>
      <c r="B14269" s="269">
        <v>14482</v>
      </c>
      <c r="C14269" s="270" t="s">
        <v>8811</v>
      </c>
      <c r="D14269" s="270" t="s">
        <v>1895</v>
      </c>
      <c r="E14269" s="277" t="s">
        <v>1902</v>
      </c>
      <c r="F14269" s="279" t="s">
        <v>881</v>
      </c>
    </row>
    <row r="14270" spans="1:6" x14ac:dyDescent="0.3">
      <c r="A14270" s="264" t="str">
        <f t="shared" si="222"/>
        <v>Mount VernonNY</v>
      </c>
      <c r="B14270" s="269">
        <v>10553</v>
      </c>
      <c r="C14270" s="270" t="s">
        <v>1322</v>
      </c>
      <c r="D14270" s="270" t="s">
        <v>1895</v>
      </c>
      <c r="E14270" s="277" t="s">
        <v>1833</v>
      </c>
      <c r="F14270" s="279" t="s">
        <v>881</v>
      </c>
    </row>
    <row r="14271" spans="1:6" x14ac:dyDescent="0.3">
      <c r="A14271" s="264" t="str">
        <f t="shared" si="222"/>
        <v>Briarcliff ManorNY</v>
      </c>
      <c r="B14271" s="269">
        <v>10510</v>
      </c>
      <c r="C14271" s="270" t="s">
        <v>8812</v>
      </c>
      <c r="D14271" s="270" t="s">
        <v>1895</v>
      </c>
      <c r="E14271" s="277" t="s">
        <v>1833</v>
      </c>
      <c r="F14271" s="279" t="s">
        <v>881</v>
      </c>
    </row>
    <row r="14272" spans="1:6" x14ac:dyDescent="0.3">
      <c r="A14272" s="264" t="str">
        <f t="shared" si="222"/>
        <v>Town Of ClarkstownNY</v>
      </c>
      <c r="B14272" s="269">
        <v>10989</v>
      </c>
      <c r="C14272" s="270" t="s">
        <v>8681</v>
      </c>
      <c r="D14272" s="270" t="s">
        <v>1895</v>
      </c>
      <c r="E14272" s="277" t="s">
        <v>1833</v>
      </c>
      <c r="F14272" s="279" t="s">
        <v>881</v>
      </c>
    </row>
    <row r="14273" spans="1:6" x14ac:dyDescent="0.3">
      <c r="A14273" s="264" t="str">
        <f t="shared" si="222"/>
        <v>HaverstrawNY</v>
      </c>
      <c r="B14273" s="269">
        <v>10927</v>
      </c>
      <c r="C14273" s="270" t="s">
        <v>8813</v>
      </c>
      <c r="D14273" s="270" t="s">
        <v>1895</v>
      </c>
      <c r="E14273" s="277" t="s">
        <v>1833</v>
      </c>
      <c r="F14273" s="279" t="s">
        <v>881</v>
      </c>
    </row>
    <row r="14274" spans="1:6" x14ac:dyDescent="0.3">
      <c r="A14274" s="264" t="str">
        <f t="shared" si="222"/>
        <v>Hastings on HudsonNY</v>
      </c>
      <c r="B14274" s="269">
        <v>10706</v>
      </c>
      <c r="C14274" s="270" t="s">
        <v>8814</v>
      </c>
      <c r="D14274" s="270" t="s">
        <v>1895</v>
      </c>
      <c r="E14274" s="277" t="s">
        <v>1833</v>
      </c>
      <c r="F14274" s="279" t="s">
        <v>881</v>
      </c>
    </row>
    <row r="14275" spans="1:6" x14ac:dyDescent="0.3">
      <c r="A14275" s="264" t="str">
        <f t="shared" si="222"/>
        <v>RigaNY</v>
      </c>
      <c r="B14275" s="269">
        <v>14428</v>
      </c>
      <c r="C14275" s="270" t="s">
        <v>6860</v>
      </c>
      <c r="D14275" s="270" t="s">
        <v>1895</v>
      </c>
      <c r="E14275" s="277" t="s">
        <v>1657</v>
      </c>
      <c r="F14275" s="279" t="s">
        <v>881</v>
      </c>
    </row>
    <row r="14276" spans="1:6" x14ac:dyDescent="0.3">
      <c r="A14276" s="264" t="str">
        <f t="shared" ref="A14276:A14339" si="223">CONCATENATE(C14276,D14276)</f>
        <v>East RochesterNY</v>
      </c>
      <c r="B14276" s="269">
        <v>14445</v>
      </c>
      <c r="C14276" s="270" t="s">
        <v>8815</v>
      </c>
      <c r="D14276" s="270" t="s">
        <v>1895</v>
      </c>
      <c r="E14276" s="277" t="s">
        <v>1657</v>
      </c>
      <c r="F14276" s="279" t="s">
        <v>881</v>
      </c>
    </row>
    <row r="14277" spans="1:6" x14ac:dyDescent="0.3">
      <c r="A14277" s="264" t="str">
        <f t="shared" si="223"/>
        <v>New YorkNY</v>
      </c>
      <c r="B14277" s="269">
        <v>10007</v>
      </c>
      <c r="C14277" s="270" t="s">
        <v>8595</v>
      </c>
      <c r="D14277" s="270" t="s">
        <v>1895</v>
      </c>
      <c r="E14277" s="277" t="s">
        <v>1833</v>
      </c>
      <c r="F14277" s="279" t="s">
        <v>881</v>
      </c>
    </row>
    <row r="14278" spans="1:6" x14ac:dyDescent="0.3">
      <c r="A14278" s="264" t="str">
        <f t="shared" si="223"/>
        <v>Honeoye FallsNY</v>
      </c>
      <c r="B14278" s="269">
        <v>14472</v>
      </c>
      <c r="C14278" s="270" t="s">
        <v>8816</v>
      </c>
      <c r="D14278" s="270" t="s">
        <v>1895</v>
      </c>
      <c r="E14278" s="277" t="s">
        <v>1657</v>
      </c>
      <c r="F14278" s="279" t="s">
        <v>881</v>
      </c>
    </row>
    <row r="14279" spans="1:6" x14ac:dyDescent="0.3">
      <c r="A14279" s="264" t="str">
        <f t="shared" si="223"/>
        <v>Town Of Blooming GroveNY</v>
      </c>
      <c r="B14279" s="269">
        <v>10992</v>
      </c>
      <c r="C14279" s="270" t="s">
        <v>8817</v>
      </c>
      <c r="D14279" s="270" t="s">
        <v>1895</v>
      </c>
      <c r="E14279" s="277" t="s">
        <v>1833</v>
      </c>
      <c r="F14279" s="279" t="s">
        <v>881</v>
      </c>
    </row>
    <row r="14280" spans="1:6" x14ac:dyDescent="0.3">
      <c r="A14280" s="264" t="str">
        <f t="shared" si="223"/>
        <v>WaverlyNY</v>
      </c>
      <c r="B14280" s="269">
        <v>14892</v>
      </c>
      <c r="C14280" s="270" t="s">
        <v>1480</v>
      </c>
      <c r="D14280" s="270" t="s">
        <v>1895</v>
      </c>
      <c r="E14280" s="277" t="s">
        <v>1904</v>
      </c>
      <c r="F14280" s="279" t="s">
        <v>881</v>
      </c>
    </row>
    <row r="14281" spans="1:6" x14ac:dyDescent="0.3">
      <c r="A14281" s="264" t="str">
        <f t="shared" si="223"/>
        <v>HuntingtonNY</v>
      </c>
      <c r="B14281" s="269">
        <v>11740</v>
      </c>
      <c r="C14281" s="270" t="s">
        <v>1366</v>
      </c>
      <c r="D14281" s="270" t="s">
        <v>1895</v>
      </c>
      <c r="E14281" s="277" t="s">
        <v>1833</v>
      </c>
      <c r="F14281" s="279" t="s">
        <v>881</v>
      </c>
    </row>
    <row r="14282" spans="1:6" x14ac:dyDescent="0.3">
      <c r="A14282" s="264" t="str">
        <f t="shared" si="223"/>
        <v>Great NeckNY</v>
      </c>
      <c r="B14282" s="269">
        <v>11023</v>
      </c>
      <c r="C14282" s="270" t="s">
        <v>8692</v>
      </c>
      <c r="D14282" s="270" t="s">
        <v>1895</v>
      </c>
      <c r="E14282" s="277" t="s">
        <v>1833</v>
      </c>
      <c r="F14282" s="279" t="s">
        <v>881</v>
      </c>
    </row>
    <row r="14283" spans="1:6" x14ac:dyDescent="0.3">
      <c r="A14283" s="264" t="str">
        <f t="shared" si="223"/>
        <v>Town Of Putnam ValleyNY</v>
      </c>
      <c r="B14283" s="269">
        <v>10579</v>
      </c>
      <c r="C14283" s="270" t="s">
        <v>8818</v>
      </c>
      <c r="D14283" s="270" t="s">
        <v>1895</v>
      </c>
      <c r="E14283" s="277" t="s">
        <v>1833</v>
      </c>
      <c r="F14283" s="279" t="s">
        <v>881</v>
      </c>
    </row>
    <row r="14284" spans="1:6" x14ac:dyDescent="0.3">
      <c r="A14284" s="264" t="str">
        <f t="shared" si="223"/>
        <v>De WittNY</v>
      </c>
      <c r="B14284" s="269">
        <v>13214</v>
      </c>
      <c r="C14284" s="270" t="s">
        <v>4304</v>
      </c>
      <c r="D14284" s="270" t="s">
        <v>1895</v>
      </c>
      <c r="E14284" s="277" t="s">
        <v>1938</v>
      </c>
      <c r="F14284" s="279" t="s">
        <v>881</v>
      </c>
    </row>
    <row r="14285" spans="1:6" x14ac:dyDescent="0.3">
      <c r="A14285" s="264" t="str">
        <f t="shared" si="223"/>
        <v>Town Of WilliamsonNY</v>
      </c>
      <c r="B14285" s="269">
        <v>14589</v>
      </c>
      <c r="C14285" s="270" t="s">
        <v>8819</v>
      </c>
      <c r="D14285" s="270" t="s">
        <v>1895</v>
      </c>
      <c r="E14285" s="277" t="s">
        <v>1657</v>
      </c>
      <c r="F14285" s="279" t="s">
        <v>881</v>
      </c>
    </row>
    <row r="14286" spans="1:6" x14ac:dyDescent="0.3">
      <c r="A14286" s="264" t="str">
        <f t="shared" si="223"/>
        <v>Town of CazenoviaNY</v>
      </c>
      <c r="B14286" s="269">
        <v>13035</v>
      </c>
      <c r="C14286" s="270" t="s">
        <v>8820</v>
      </c>
      <c r="D14286" s="270" t="s">
        <v>1895</v>
      </c>
      <c r="E14286" s="277" t="s">
        <v>1938</v>
      </c>
      <c r="F14286" s="279" t="s">
        <v>881</v>
      </c>
    </row>
    <row r="14287" spans="1:6" x14ac:dyDescent="0.3">
      <c r="A14287" s="264" t="str">
        <f t="shared" si="223"/>
        <v>ConcordNY</v>
      </c>
      <c r="B14287" s="269">
        <v>14141</v>
      </c>
      <c r="C14287" s="270" t="s">
        <v>1820</v>
      </c>
      <c r="D14287" s="270" t="s">
        <v>1895</v>
      </c>
      <c r="E14287" s="277" t="s">
        <v>1905</v>
      </c>
      <c r="F14287" s="279" t="s">
        <v>881</v>
      </c>
    </row>
    <row r="14288" spans="1:6" x14ac:dyDescent="0.3">
      <c r="A14288" s="264" t="str">
        <f t="shared" si="223"/>
        <v>SchodackNY</v>
      </c>
      <c r="B14288" s="269">
        <v>12033</v>
      </c>
      <c r="C14288" s="270" t="s">
        <v>8821</v>
      </c>
      <c r="D14288" s="270" t="s">
        <v>1895</v>
      </c>
      <c r="E14288" s="277" t="s">
        <v>1897</v>
      </c>
      <c r="F14288" s="279" t="s">
        <v>881</v>
      </c>
    </row>
    <row r="14289" spans="1:6" x14ac:dyDescent="0.3">
      <c r="A14289" s="264" t="str">
        <f t="shared" si="223"/>
        <v>WoodburyNY</v>
      </c>
      <c r="B14289" s="269">
        <v>11797</v>
      </c>
      <c r="C14289" s="270" t="s">
        <v>3484</v>
      </c>
      <c r="D14289" s="270" t="s">
        <v>1895</v>
      </c>
      <c r="E14289" s="277" t="s">
        <v>1833</v>
      </c>
      <c r="F14289" s="279" t="s">
        <v>881</v>
      </c>
    </row>
    <row r="14290" spans="1:6" x14ac:dyDescent="0.3">
      <c r="A14290" s="264" t="str">
        <f t="shared" si="223"/>
        <v>Town of IslipNY</v>
      </c>
      <c r="B14290" s="269">
        <v>11752</v>
      </c>
      <c r="C14290" s="270" t="s">
        <v>8606</v>
      </c>
      <c r="D14290" s="270" t="s">
        <v>1895</v>
      </c>
      <c r="E14290" s="277" t="s">
        <v>1833</v>
      </c>
      <c r="F14290" s="279" t="s">
        <v>881</v>
      </c>
    </row>
    <row r="14291" spans="1:6" x14ac:dyDescent="0.3">
      <c r="A14291" s="264" t="str">
        <f t="shared" si="223"/>
        <v>ElmsfordNY</v>
      </c>
      <c r="B14291" s="269">
        <v>10523</v>
      </c>
      <c r="C14291" s="270" t="s">
        <v>8822</v>
      </c>
      <c r="D14291" s="270" t="s">
        <v>1895</v>
      </c>
      <c r="E14291" s="277" t="s">
        <v>1833</v>
      </c>
      <c r="F14291" s="279" t="s">
        <v>881</v>
      </c>
    </row>
    <row r="14292" spans="1:6" x14ac:dyDescent="0.3">
      <c r="A14292" s="264" t="str">
        <f t="shared" si="223"/>
        <v>Wading RiverNY</v>
      </c>
      <c r="B14292" s="269">
        <v>11792</v>
      </c>
      <c r="C14292" s="270" t="s">
        <v>8823</v>
      </c>
      <c r="D14292" s="270" t="s">
        <v>1895</v>
      </c>
      <c r="E14292" s="277" t="s">
        <v>1833</v>
      </c>
      <c r="F14292" s="279" t="s">
        <v>881</v>
      </c>
    </row>
    <row r="14293" spans="1:6" x14ac:dyDescent="0.3">
      <c r="A14293" s="264" t="str">
        <f t="shared" si="223"/>
        <v>Town of ElmiraNY</v>
      </c>
      <c r="B14293" s="269">
        <v>14903</v>
      </c>
      <c r="C14293" s="270" t="s">
        <v>8721</v>
      </c>
      <c r="D14293" s="270" t="s">
        <v>1895</v>
      </c>
      <c r="E14293" s="277" t="s">
        <v>1911</v>
      </c>
      <c r="F14293" s="279" t="s">
        <v>881</v>
      </c>
    </row>
    <row r="14294" spans="1:6" x14ac:dyDescent="0.3">
      <c r="A14294" s="264" t="str">
        <f t="shared" si="223"/>
        <v>Town Of AmherstNY</v>
      </c>
      <c r="B14294" s="269">
        <v>14068</v>
      </c>
      <c r="C14294" s="270" t="s">
        <v>8599</v>
      </c>
      <c r="D14294" s="270" t="s">
        <v>1895</v>
      </c>
      <c r="E14294" s="277" t="s">
        <v>1905</v>
      </c>
      <c r="F14294" s="279" t="s">
        <v>881</v>
      </c>
    </row>
    <row r="14295" spans="1:6" x14ac:dyDescent="0.3">
      <c r="A14295" s="264" t="str">
        <f t="shared" si="223"/>
        <v>North GreenbushNY</v>
      </c>
      <c r="B14295" s="269">
        <v>12198</v>
      </c>
      <c r="C14295" s="270" t="s">
        <v>8824</v>
      </c>
      <c r="D14295" s="270" t="s">
        <v>1895</v>
      </c>
      <c r="E14295" s="277" t="s">
        <v>1897</v>
      </c>
      <c r="F14295" s="279" t="s">
        <v>881</v>
      </c>
    </row>
    <row r="14296" spans="1:6" x14ac:dyDescent="0.3">
      <c r="A14296" s="264" t="str">
        <f t="shared" si="223"/>
        <v>Averill ParkNY</v>
      </c>
      <c r="B14296" s="269">
        <v>12018</v>
      </c>
      <c r="C14296" s="270" t="s">
        <v>8825</v>
      </c>
      <c r="D14296" s="270" t="s">
        <v>1895</v>
      </c>
      <c r="E14296" s="277" t="s">
        <v>1897</v>
      </c>
      <c r="F14296" s="279" t="s">
        <v>881</v>
      </c>
    </row>
    <row r="14297" spans="1:6" x14ac:dyDescent="0.3">
      <c r="A14297" s="264" t="str">
        <f t="shared" si="223"/>
        <v>CobleskillNY</v>
      </c>
      <c r="B14297" s="269">
        <v>12043</v>
      </c>
      <c r="C14297" s="270" t="s">
        <v>8826</v>
      </c>
      <c r="D14297" s="270" t="s">
        <v>1895</v>
      </c>
      <c r="E14297" s="277" t="s">
        <v>1897</v>
      </c>
      <c r="F14297" s="279" t="s">
        <v>881</v>
      </c>
    </row>
    <row r="14298" spans="1:6" x14ac:dyDescent="0.3">
      <c r="A14298" s="264" t="str">
        <f t="shared" si="223"/>
        <v>Town of FrankfortNY</v>
      </c>
      <c r="B14298" s="269">
        <v>13340</v>
      </c>
      <c r="C14298" s="270" t="s">
        <v>8827</v>
      </c>
      <c r="D14298" s="270" t="s">
        <v>1895</v>
      </c>
      <c r="E14298" s="277" t="s">
        <v>1940</v>
      </c>
      <c r="F14298" s="279" t="s">
        <v>881</v>
      </c>
    </row>
    <row r="14299" spans="1:6" x14ac:dyDescent="0.3">
      <c r="A14299" s="264" t="str">
        <f t="shared" si="223"/>
        <v>MalverneNY</v>
      </c>
      <c r="B14299" s="269">
        <v>11565</v>
      </c>
      <c r="C14299" s="270" t="s">
        <v>8828</v>
      </c>
      <c r="D14299" s="270" t="s">
        <v>1895</v>
      </c>
      <c r="E14299" s="277" t="s">
        <v>1833</v>
      </c>
      <c r="F14299" s="279" t="s">
        <v>881</v>
      </c>
    </row>
    <row r="14300" spans="1:6" x14ac:dyDescent="0.3">
      <c r="A14300" s="264" t="str">
        <f t="shared" si="223"/>
        <v>CalvertonNY</v>
      </c>
      <c r="B14300" s="269">
        <v>11933</v>
      </c>
      <c r="C14300" s="270" t="s">
        <v>8829</v>
      </c>
      <c r="D14300" s="270" t="s">
        <v>1895</v>
      </c>
      <c r="E14300" s="277" t="s">
        <v>1833</v>
      </c>
      <c r="F14300" s="279" t="s">
        <v>881</v>
      </c>
    </row>
    <row r="14301" spans="1:6" x14ac:dyDescent="0.3">
      <c r="A14301" s="264" t="str">
        <f t="shared" si="223"/>
        <v>Town Of ClarenceNY</v>
      </c>
      <c r="B14301" s="269">
        <v>14032</v>
      </c>
      <c r="C14301" s="270" t="s">
        <v>8787</v>
      </c>
      <c r="D14301" s="270" t="s">
        <v>1895</v>
      </c>
      <c r="E14301" s="277" t="s">
        <v>1905</v>
      </c>
      <c r="F14301" s="279" t="s">
        <v>881</v>
      </c>
    </row>
    <row r="14302" spans="1:6" x14ac:dyDescent="0.3">
      <c r="A14302" s="264" t="str">
        <f t="shared" si="223"/>
        <v>GuilderlandNY</v>
      </c>
      <c r="B14302" s="269">
        <v>12009</v>
      </c>
      <c r="C14302" s="270" t="s">
        <v>8830</v>
      </c>
      <c r="D14302" s="270" t="s">
        <v>1895</v>
      </c>
      <c r="E14302" s="277" t="s">
        <v>1897</v>
      </c>
      <c r="F14302" s="279" t="s">
        <v>881</v>
      </c>
    </row>
    <row r="14303" spans="1:6" x14ac:dyDescent="0.3">
      <c r="A14303" s="264" t="str">
        <f t="shared" si="223"/>
        <v>WoodburyNY</v>
      </c>
      <c r="B14303" s="269">
        <v>10930</v>
      </c>
      <c r="C14303" s="270" t="s">
        <v>3484</v>
      </c>
      <c r="D14303" s="270" t="s">
        <v>1895</v>
      </c>
      <c r="E14303" s="277" t="s">
        <v>1833</v>
      </c>
      <c r="F14303" s="279" t="s">
        <v>881</v>
      </c>
    </row>
    <row r="14304" spans="1:6" x14ac:dyDescent="0.3">
      <c r="A14304" s="264" t="str">
        <f t="shared" si="223"/>
        <v>MurrayNY</v>
      </c>
      <c r="B14304" s="269">
        <v>14470</v>
      </c>
      <c r="C14304" s="270" t="s">
        <v>1481</v>
      </c>
      <c r="D14304" s="270" t="s">
        <v>1895</v>
      </c>
      <c r="E14304" s="277" t="s">
        <v>1657</v>
      </c>
      <c r="F14304" s="279" t="s">
        <v>881</v>
      </c>
    </row>
    <row r="14305" spans="1:6" x14ac:dyDescent="0.3">
      <c r="A14305" s="264" t="str">
        <f t="shared" si="223"/>
        <v>Town of EdenNY</v>
      </c>
      <c r="B14305" s="269">
        <v>14057</v>
      </c>
      <c r="C14305" s="270" t="s">
        <v>8831</v>
      </c>
      <c r="D14305" s="270" t="s">
        <v>1895</v>
      </c>
      <c r="E14305" s="277" t="s">
        <v>1905</v>
      </c>
      <c r="F14305" s="279" t="s">
        <v>881</v>
      </c>
    </row>
    <row r="14306" spans="1:6" x14ac:dyDescent="0.3">
      <c r="A14306" s="264" t="str">
        <f t="shared" si="223"/>
        <v>West HaverstrawNY</v>
      </c>
      <c r="B14306" s="269">
        <v>10923</v>
      </c>
      <c r="C14306" s="270" t="s">
        <v>8832</v>
      </c>
      <c r="D14306" s="270" t="s">
        <v>1895</v>
      </c>
      <c r="E14306" s="277" t="s">
        <v>1833</v>
      </c>
      <c r="F14306" s="279" t="s">
        <v>881</v>
      </c>
    </row>
    <row r="14307" spans="1:6" x14ac:dyDescent="0.3">
      <c r="A14307" s="264" t="str">
        <f t="shared" si="223"/>
        <v>Town of OwegoNY</v>
      </c>
      <c r="B14307" s="269">
        <v>13732</v>
      </c>
      <c r="C14307" s="270" t="s">
        <v>8750</v>
      </c>
      <c r="D14307" s="270" t="s">
        <v>1895</v>
      </c>
      <c r="E14307" s="277" t="s">
        <v>1904</v>
      </c>
      <c r="F14307" s="279" t="s">
        <v>881</v>
      </c>
    </row>
    <row r="14308" spans="1:6" x14ac:dyDescent="0.3">
      <c r="A14308" s="264" t="str">
        <f t="shared" si="223"/>
        <v>SyracuseNY</v>
      </c>
      <c r="B14308" s="269">
        <v>13202</v>
      </c>
      <c r="C14308" s="270" t="s">
        <v>1938</v>
      </c>
      <c r="D14308" s="270" t="s">
        <v>1895</v>
      </c>
      <c r="E14308" s="277" t="s">
        <v>1938</v>
      </c>
      <c r="F14308" s="279" t="s">
        <v>881</v>
      </c>
    </row>
    <row r="14309" spans="1:6" x14ac:dyDescent="0.3">
      <c r="A14309" s="264" t="str">
        <f t="shared" si="223"/>
        <v>Town of IslipNY</v>
      </c>
      <c r="B14309" s="269">
        <v>11705</v>
      </c>
      <c r="C14309" s="270" t="s">
        <v>8606</v>
      </c>
      <c r="D14309" s="270" t="s">
        <v>1895</v>
      </c>
      <c r="E14309" s="277" t="s">
        <v>1833</v>
      </c>
      <c r="F14309" s="279" t="s">
        <v>881</v>
      </c>
    </row>
    <row r="14310" spans="1:6" x14ac:dyDescent="0.3">
      <c r="A14310" s="264" t="str">
        <f t="shared" si="223"/>
        <v>WoodstockNY</v>
      </c>
      <c r="B14310" s="269">
        <v>12498</v>
      </c>
      <c r="C14310" s="270" t="s">
        <v>1472</v>
      </c>
      <c r="D14310" s="270" t="s">
        <v>1895</v>
      </c>
      <c r="E14310" s="277" t="s">
        <v>1923</v>
      </c>
      <c r="F14310" s="279" t="s">
        <v>881</v>
      </c>
    </row>
    <row r="14311" spans="1:6" x14ac:dyDescent="0.3">
      <c r="A14311" s="264" t="str">
        <f t="shared" si="223"/>
        <v>Town of SalamancaNY</v>
      </c>
      <c r="B14311" s="269">
        <v>14779</v>
      </c>
      <c r="C14311" s="270" t="s">
        <v>8833</v>
      </c>
      <c r="D14311" s="270" t="s">
        <v>1895</v>
      </c>
      <c r="E14311" s="277" t="s">
        <v>1930</v>
      </c>
      <c r="F14311" s="279" t="s">
        <v>881</v>
      </c>
    </row>
    <row r="14312" spans="1:6" x14ac:dyDescent="0.3">
      <c r="A14312" s="264" t="str">
        <f t="shared" si="223"/>
        <v>Town Of CiceroNY</v>
      </c>
      <c r="B14312" s="269">
        <v>13029</v>
      </c>
      <c r="C14312" s="270" t="s">
        <v>8714</v>
      </c>
      <c r="D14312" s="270" t="s">
        <v>1895</v>
      </c>
      <c r="E14312" s="277" t="s">
        <v>1938</v>
      </c>
      <c r="F14312" s="279" t="s">
        <v>881</v>
      </c>
    </row>
    <row r="14313" spans="1:6" x14ac:dyDescent="0.3">
      <c r="A14313" s="264" t="str">
        <f t="shared" si="223"/>
        <v>JuniusNY</v>
      </c>
      <c r="B14313" s="269">
        <v>14489</v>
      </c>
      <c r="C14313" s="270" t="s">
        <v>8834</v>
      </c>
      <c r="D14313" s="270" t="s">
        <v>1895</v>
      </c>
      <c r="E14313" s="277" t="s">
        <v>1936</v>
      </c>
      <c r="F14313" s="279" t="s">
        <v>881</v>
      </c>
    </row>
    <row r="14314" spans="1:6" x14ac:dyDescent="0.3">
      <c r="A14314" s="264" t="str">
        <f t="shared" si="223"/>
        <v>Center MorichesNY</v>
      </c>
      <c r="B14314" s="269">
        <v>11934</v>
      </c>
      <c r="C14314" s="270" t="s">
        <v>8835</v>
      </c>
      <c r="D14314" s="270" t="s">
        <v>1895</v>
      </c>
      <c r="E14314" s="277" t="s">
        <v>1833</v>
      </c>
      <c r="F14314" s="279" t="s">
        <v>881</v>
      </c>
    </row>
    <row r="14315" spans="1:6" x14ac:dyDescent="0.3">
      <c r="A14315" s="264" t="str">
        <f t="shared" si="223"/>
        <v>Town of AvonNY</v>
      </c>
      <c r="B14315" s="269">
        <v>14414</v>
      </c>
      <c r="C14315" s="270" t="s">
        <v>8836</v>
      </c>
      <c r="D14315" s="270" t="s">
        <v>1895</v>
      </c>
      <c r="E14315" s="277" t="s">
        <v>1657</v>
      </c>
      <c r="F14315" s="279" t="s">
        <v>881</v>
      </c>
    </row>
    <row r="14316" spans="1:6" x14ac:dyDescent="0.3">
      <c r="A14316" s="264" t="str">
        <f t="shared" si="223"/>
        <v>Sound BeachNY</v>
      </c>
      <c r="B14316" s="269">
        <v>11789</v>
      </c>
      <c r="C14316" s="270" t="s">
        <v>8837</v>
      </c>
      <c r="D14316" s="270" t="s">
        <v>1895</v>
      </c>
      <c r="E14316" s="277" t="s">
        <v>1833</v>
      </c>
      <c r="F14316" s="279" t="s">
        <v>881</v>
      </c>
    </row>
    <row r="14317" spans="1:6" x14ac:dyDescent="0.3">
      <c r="A14317" s="264" t="str">
        <f t="shared" si="223"/>
        <v>UlyssesNY</v>
      </c>
      <c r="B14317" s="269">
        <v>14886</v>
      </c>
      <c r="C14317" s="270" t="s">
        <v>8838</v>
      </c>
      <c r="D14317" s="270" t="s">
        <v>1895</v>
      </c>
      <c r="E14317" s="277" t="s">
        <v>1919</v>
      </c>
      <c r="F14317" s="279" t="s">
        <v>881</v>
      </c>
    </row>
    <row r="14318" spans="1:6" x14ac:dyDescent="0.3">
      <c r="A14318" s="264" t="str">
        <f t="shared" si="223"/>
        <v>HewlettNY</v>
      </c>
      <c r="B14318" s="269">
        <v>11557</v>
      </c>
      <c r="C14318" s="270" t="s">
        <v>8839</v>
      </c>
      <c r="D14318" s="270" t="s">
        <v>1895</v>
      </c>
      <c r="E14318" s="277" t="s">
        <v>1833</v>
      </c>
      <c r="F14318" s="279" t="s">
        <v>881</v>
      </c>
    </row>
    <row r="14319" spans="1:6" x14ac:dyDescent="0.3">
      <c r="A14319" s="264" t="str">
        <f t="shared" si="223"/>
        <v>Town Of WawarsingNY</v>
      </c>
      <c r="B14319" s="269">
        <v>12428</v>
      </c>
      <c r="C14319" s="270" t="s">
        <v>8840</v>
      </c>
      <c r="D14319" s="270" t="s">
        <v>1895</v>
      </c>
      <c r="E14319" s="277" t="s">
        <v>1923</v>
      </c>
      <c r="F14319" s="279" t="s">
        <v>881</v>
      </c>
    </row>
    <row r="14320" spans="1:6" x14ac:dyDescent="0.3">
      <c r="A14320" s="264" t="str">
        <f t="shared" si="223"/>
        <v>Town Of RichlandNY</v>
      </c>
      <c r="B14320" s="269">
        <v>13142</v>
      </c>
      <c r="C14320" s="270" t="s">
        <v>8841</v>
      </c>
      <c r="D14320" s="270" t="s">
        <v>1895</v>
      </c>
      <c r="E14320" s="277" t="s">
        <v>1938</v>
      </c>
      <c r="F14320" s="279" t="s">
        <v>881</v>
      </c>
    </row>
    <row r="14321" spans="1:6" x14ac:dyDescent="0.3">
      <c r="A14321" s="264" t="str">
        <f t="shared" si="223"/>
        <v>IrvingtonNY</v>
      </c>
      <c r="B14321" s="269">
        <v>10533</v>
      </c>
      <c r="C14321" s="270" t="s">
        <v>1194</v>
      </c>
      <c r="D14321" s="270" t="s">
        <v>1895</v>
      </c>
      <c r="E14321" s="277" t="s">
        <v>1833</v>
      </c>
      <c r="F14321" s="279" t="s">
        <v>881</v>
      </c>
    </row>
    <row r="14322" spans="1:6" x14ac:dyDescent="0.3">
      <c r="A14322" s="264" t="str">
        <f t="shared" si="223"/>
        <v>Westhampton BeachNY</v>
      </c>
      <c r="B14322" s="269">
        <v>11978</v>
      </c>
      <c r="C14322" s="270" t="s">
        <v>8842</v>
      </c>
      <c r="D14322" s="270" t="s">
        <v>1895</v>
      </c>
      <c r="E14322" s="277" t="s">
        <v>1833</v>
      </c>
      <c r="F14322" s="279" t="s">
        <v>881</v>
      </c>
    </row>
    <row r="14323" spans="1:6" x14ac:dyDescent="0.3">
      <c r="A14323" s="264" t="str">
        <f t="shared" si="223"/>
        <v>Town Of ClarkstownNY</v>
      </c>
      <c r="B14323" s="269">
        <v>10920</v>
      </c>
      <c r="C14323" s="270" t="s">
        <v>8681</v>
      </c>
      <c r="D14323" s="270" t="s">
        <v>1895</v>
      </c>
      <c r="E14323" s="277" t="s">
        <v>1833</v>
      </c>
      <c r="F14323" s="279" t="s">
        <v>881</v>
      </c>
    </row>
    <row r="14324" spans="1:6" x14ac:dyDescent="0.3">
      <c r="A14324" s="264" t="str">
        <f t="shared" si="223"/>
        <v>Town of PawlingNY</v>
      </c>
      <c r="B14324" s="269">
        <v>12564</v>
      </c>
      <c r="C14324" s="270" t="s">
        <v>8843</v>
      </c>
      <c r="D14324" s="270" t="s">
        <v>1895</v>
      </c>
      <c r="E14324" s="277" t="s">
        <v>1833</v>
      </c>
      <c r="F14324" s="279" t="s">
        <v>881</v>
      </c>
    </row>
    <row r="14325" spans="1:6" x14ac:dyDescent="0.3">
      <c r="A14325" s="264" t="str">
        <f t="shared" si="223"/>
        <v>Town of KinderhookNY</v>
      </c>
      <c r="B14325" s="269">
        <v>12184</v>
      </c>
      <c r="C14325" s="270" t="s">
        <v>8844</v>
      </c>
      <c r="D14325" s="270" t="s">
        <v>1895</v>
      </c>
      <c r="E14325" s="277" t="s">
        <v>1917</v>
      </c>
      <c r="F14325" s="279" t="s">
        <v>881</v>
      </c>
    </row>
    <row r="14326" spans="1:6" x14ac:dyDescent="0.3">
      <c r="A14326" s="264" t="str">
        <f t="shared" si="223"/>
        <v>Town of HamburgNY</v>
      </c>
      <c r="B14326" s="269">
        <v>14085</v>
      </c>
      <c r="C14326" s="270" t="s">
        <v>8603</v>
      </c>
      <c r="D14326" s="270" t="s">
        <v>1895</v>
      </c>
      <c r="E14326" s="277" t="s">
        <v>1905</v>
      </c>
      <c r="F14326" s="279" t="s">
        <v>881</v>
      </c>
    </row>
    <row r="14327" spans="1:6" x14ac:dyDescent="0.3">
      <c r="A14327" s="264" t="str">
        <f t="shared" si="223"/>
        <v>Town of Tupper LakeNY</v>
      </c>
      <c r="B14327" s="269">
        <v>12986</v>
      </c>
      <c r="C14327" s="270" t="s">
        <v>8845</v>
      </c>
      <c r="D14327" s="270" t="s">
        <v>1895</v>
      </c>
      <c r="E14327" s="277" t="s">
        <v>1925</v>
      </c>
      <c r="F14327" s="279" t="s">
        <v>881</v>
      </c>
    </row>
    <row r="14328" spans="1:6" x14ac:dyDescent="0.3">
      <c r="A14328" s="264" t="str">
        <f t="shared" si="223"/>
        <v>La GrangeNY</v>
      </c>
      <c r="B14328" s="269">
        <v>12540</v>
      </c>
      <c r="C14328" s="270" t="s">
        <v>4694</v>
      </c>
      <c r="D14328" s="270" t="s">
        <v>1895</v>
      </c>
      <c r="E14328" s="277" t="s">
        <v>1833</v>
      </c>
      <c r="F14328" s="279" t="s">
        <v>881</v>
      </c>
    </row>
    <row r="14329" spans="1:6" x14ac:dyDescent="0.3">
      <c r="A14329" s="264" t="str">
        <f t="shared" si="223"/>
        <v>ChiliNY</v>
      </c>
      <c r="B14329" s="269">
        <v>14514</v>
      </c>
      <c r="C14329" s="270" t="s">
        <v>8615</v>
      </c>
      <c r="D14329" s="270" t="s">
        <v>1895</v>
      </c>
      <c r="E14329" s="277" t="s">
        <v>1657</v>
      </c>
      <c r="F14329" s="279" t="s">
        <v>881</v>
      </c>
    </row>
    <row r="14330" spans="1:6" x14ac:dyDescent="0.3">
      <c r="A14330" s="264" t="str">
        <f t="shared" si="223"/>
        <v>Town of Lake GeorgeNY</v>
      </c>
      <c r="B14330" s="269">
        <v>12845</v>
      </c>
      <c r="C14330" s="270" t="s">
        <v>8846</v>
      </c>
      <c r="D14330" s="270" t="s">
        <v>1895</v>
      </c>
      <c r="E14330" s="277" t="s">
        <v>1913</v>
      </c>
      <c r="F14330" s="279" t="s">
        <v>881</v>
      </c>
    </row>
    <row r="14331" spans="1:6" x14ac:dyDescent="0.3">
      <c r="A14331" s="264" t="str">
        <f t="shared" si="223"/>
        <v>LawrenceNY</v>
      </c>
      <c r="B14331" s="269">
        <v>11559</v>
      </c>
      <c r="C14331" s="270" t="s">
        <v>1428</v>
      </c>
      <c r="D14331" s="270" t="s">
        <v>1895</v>
      </c>
      <c r="E14331" s="277" t="s">
        <v>1833</v>
      </c>
      <c r="F14331" s="279" t="s">
        <v>881</v>
      </c>
    </row>
    <row r="14332" spans="1:6" x14ac:dyDescent="0.3">
      <c r="A14332" s="264" t="str">
        <f t="shared" si="223"/>
        <v>Island ParkNY</v>
      </c>
      <c r="B14332" s="269">
        <v>11558</v>
      </c>
      <c r="C14332" s="270" t="s">
        <v>4574</v>
      </c>
      <c r="D14332" s="270" t="s">
        <v>1895</v>
      </c>
      <c r="E14332" s="277" t="s">
        <v>1833</v>
      </c>
      <c r="F14332" s="279" t="s">
        <v>881</v>
      </c>
    </row>
    <row r="14333" spans="1:6" x14ac:dyDescent="0.3">
      <c r="A14333" s="264" t="str">
        <f t="shared" si="223"/>
        <v>Town Of North CastleNY</v>
      </c>
      <c r="B14333" s="269">
        <v>10504</v>
      </c>
      <c r="C14333" s="270" t="s">
        <v>8847</v>
      </c>
      <c r="D14333" s="270" t="s">
        <v>1895</v>
      </c>
      <c r="E14333" s="277" t="s">
        <v>1833</v>
      </c>
      <c r="F14333" s="279" t="s">
        <v>881</v>
      </c>
    </row>
    <row r="14334" spans="1:6" x14ac:dyDescent="0.3">
      <c r="A14334" s="264" t="str">
        <f t="shared" si="223"/>
        <v>Town of HomerNY</v>
      </c>
      <c r="B14334" s="269">
        <v>13077</v>
      </c>
      <c r="C14334" s="270" t="s">
        <v>8848</v>
      </c>
      <c r="D14334" s="270" t="s">
        <v>1895</v>
      </c>
      <c r="E14334" s="277" t="s">
        <v>1909</v>
      </c>
      <c r="F14334" s="279" t="s">
        <v>881</v>
      </c>
    </row>
    <row r="14335" spans="1:6" x14ac:dyDescent="0.3">
      <c r="A14335" s="264" t="str">
        <f t="shared" si="223"/>
        <v>Town Of HamlinNY</v>
      </c>
      <c r="B14335" s="269">
        <v>14464</v>
      </c>
      <c r="C14335" s="270" t="s">
        <v>8849</v>
      </c>
      <c r="D14335" s="270" t="s">
        <v>1895</v>
      </c>
      <c r="E14335" s="277" t="s">
        <v>1657</v>
      </c>
      <c r="F14335" s="279" t="s">
        <v>881</v>
      </c>
    </row>
    <row r="14336" spans="1:6" x14ac:dyDescent="0.3">
      <c r="A14336" s="264" t="str">
        <f t="shared" si="223"/>
        <v>Town Of BethlehemNY</v>
      </c>
      <c r="B14336" s="269">
        <v>12077</v>
      </c>
      <c r="C14336" s="270" t="s">
        <v>8707</v>
      </c>
      <c r="D14336" s="270" t="s">
        <v>1895</v>
      </c>
      <c r="E14336" s="277" t="s">
        <v>1897</v>
      </c>
      <c r="F14336" s="279" t="s">
        <v>881</v>
      </c>
    </row>
    <row r="14337" spans="1:6" x14ac:dyDescent="0.3">
      <c r="A14337" s="264" t="str">
        <f t="shared" si="223"/>
        <v>Town Of YorktownNY</v>
      </c>
      <c r="B14337" s="269">
        <v>10547</v>
      </c>
      <c r="C14337" s="270" t="s">
        <v>8661</v>
      </c>
      <c r="D14337" s="270" t="s">
        <v>1895</v>
      </c>
      <c r="E14337" s="277" t="s">
        <v>1833</v>
      </c>
      <c r="F14337" s="279" t="s">
        <v>881</v>
      </c>
    </row>
    <row r="14338" spans="1:6" x14ac:dyDescent="0.3">
      <c r="A14338" s="264" t="str">
        <f t="shared" si="223"/>
        <v>EvansNY</v>
      </c>
      <c r="B14338" s="269">
        <v>14047</v>
      </c>
      <c r="C14338" s="270" t="s">
        <v>3291</v>
      </c>
      <c r="D14338" s="270" t="s">
        <v>1895</v>
      </c>
      <c r="E14338" s="277" t="s">
        <v>1905</v>
      </c>
      <c r="F14338" s="279" t="s">
        <v>881</v>
      </c>
    </row>
    <row r="14339" spans="1:6" x14ac:dyDescent="0.3">
      <c r="A14339" s="264" t="str">
        <f t="shared" si="223"/>
        <v>MattydaleNY</v>
      </c>
      <c r="B14339" s="269">
        <v>13211</v>
      </c>
      <c r="C14339" s="270" t="s">
        <v>8850</v>
      </c>
      <c r="D14339" s="270" t="s">
        <v>1895</v>
      </c>
      <c r="E14339" s="277" t="s">
        <v>1938</v>
      </c>
      <c r="F14339" s="279" t="s">
        <v>881</v>
      </c>
    </row>
    <row r="14340" spans="1:6" x14ac:dyDescent="0.3">
      <c r="A14340" s="264" t="str">
        <f t="shared" ref="A14340:A14403" si="224">CONCATENATE(C14340,D14340)</f>
        <v>East QuogueNY</v>
      </c>
      <c r="B14340" s="269">
        <v>11942</v>
      </c>
      <c r="C14340" s="270" t="s">
        <v>8851</v>
      </c>
      <c r="D14340" s="270" t="s">
        <v>1895</v>
      </c>
      <c r="E14340" s="277" t="s">
        <v>1833</v>
      </c>
      <c r="F14340" s="279" t="s">
        <v>881</v>
      </c>
    </row>
    <row r="14341" spans="1:6" x14ac:dyDescent="0.3">
      <c r="A14341" s="264" t="str">
        <f t="shared" si="224"/>
        <v>New YorkNY</v>
      </c>
      <c r="B14341" s="269">
        <v>10282</v>
      </c>
      <c r="C14341" s="270" t="s">
        <v>8595</v>
      </c>
      <c r="D14341" s="270" t="s">
        <v>1895</v>
      </c>
      <c r="E14341" s="277" t="s">
        <v>1833</v>
      </c>
      <c r="F14341" s="279" t="s">
        <v>881</v>
      </c>
    </row>
    <row r="14342" spans="1:6" x14ac:dyDescent="0.3">
      <c r="A14342" s="264" t="str">
        <f t="shared" si="224"/>
        <v>Town of ClaytonNY</v>
      </c>
      <c r="B14342" s="269">
        <v>13624</v>
      </c>
      <c r="C14342" s="270" t="s">
        <v>8852</v>
      </c>
      <c r="D14342" s="270" t="s">
        <v>1895</v>
      </c>
      <c r="E14342" s="277" t="s">
        <v>1942</v>
      </c>
      <c r="F14342" s="279" t="s">
        <v>881</v>
      </c>
    </row>
    <row r="14343" spans="1:6" x14ac:dyDescent="0.3">
      <c r="A14343" s="264" t="str">
        <f t="shared" si="224"/>
        <v>Town of GranvilleNY</v>
      </c>
      <c r="B14343" s="269">
        <v>12832</v>
      </c>
      <c r="C14343" s="270" t="s">
        <v>8853</v>
      </c>
      <c r="D14343" s="270" t="s">
        <v>1895</v>
      </c>
      <c r="E14343" s="277" t="s">
        <v>1913</v>
      </c>
      <c r="F14343" s="279" t="s">
        <v>881</v>
      </c>
    </row>
    <row r="14344" spans="1:6" x14ac:dyDescent="0.3">
      <c r="A14344" s="264" t="str">
        <f t="shared" si="224"/>
        <v>New ScotlandNY</v>
      </c>
      <c r="B14344" s="269">
        <v>12186</v>
      </c>
      <c r="C14344" s="270" t="s">
        <v>8854</v>
      </c>
      <c r="D14344" s="270" t="s">
        <v>1895</v>
      </c>
      <c r="E14344" s="277" t="s">
        <v>1897</v>
      </c>
      <c r="F14344" s="279" t="s">
        <v>881</v>
      </c>
    </row>
    <row r="14345" spans="1:6" x14ac:dyDescent="0.3">
      <c r="A14345" s="264" t="str">
        <f t="shared" si="224"/>
        <v>Town Of BethlehemNY</v>
      </c>
      <c r="B14345" s="269">
        <v>12158</v>
      </c>
      <c r="C14345" s="270" t="s">
        <v>8707</v>
      </c>
      <c r="D14345" s="270" t="s">
        <v>1895</v>
      </c>
      <c r="E14345" s="277" t="s">
        <v>1897</v>
      </c>
      <c r="F14345" s="279" t="s">
        <v>881</v>
      </c>
    </row>
    <row r="14346" spans="1:6" x14ac:dyDescent="0.3">
      <c r="A14346" s="264" t="str">
        <f t="shared" si="224"/>
        <v>Town of CorinthNY</v>
      </c>
      <c r="B14346" s="269">
        <v>12822</v>
      </c>
      <c r="C14346" s="270" t="s">
        <v>8855</v>
      </c>
      <c r="D14346" s="270" t="s">
        <v>1895</v>
      </c>
      <c r="E14346" s="277" t="s">
        <v>1897</v>
      </c>
      <c r="F14346" s="279" t="s">
        <v>881</v>
      </c>
    </row>
    <row r="14347" spans="1:6" x14ac:dyDescent="0.3">
      <c r="A14347" s="264" t="str">
        <f t="shared" si="224"/>
        <v>Town of GreenwichNY</v>
      </c>
      <c r="B14347" s="269">
        <v>12834</v>
      </c>
      <c r="C14347" s="270" t="s">
        <v>8856</v>
      </c>
      <c r="D14347" s="270" t="s">
        <v>1895</v>
      </c>
      <c r="E14347" s="277" t="s">
        <v>1913</v>
      </c>
      <c r="F14347" s="279" t="s">
        <v>881</v>
      </c>
    </row>
    <row r="14348" spans="1:6" x14ac:dyDescent="0.3">
      <c r="A14348" s="264" t="str">
        <f t="shared" si="224"/>
        <v>SchenectadyNY</v>
      </c>
      <c r="B14348" s="269">
        <v>12305</v>
      </c>
      <c r="C14348" s="270" t="s">
        <v>8641</v>
      </c>
      <c r="D14348" s="270" t="s">
        <v>1895</v>
      </c>
      <c r="E14348" s="277" t="s">
        <v>1897</v>
      </c>
      <c r="F14348" s="279" t="s">
        <v>881</v>
      </c>
    </row>
    <row r="14349" spans="1:6" x14ac:dyDescent="0.3">
      <c r="A14349" s="264" t="str">
        <f t="shared" si="224"/>
        <v>New YorkNY</v>
      </c>
      <c r="B14349" s="269">
        <v>11363</v>
      </c>
      <c r="C14349" s="270" t="s">
        <v>8595</v>
      </c>
      <c r="D14349" s="270" t="s">
        <v>1895</v>
      </c>
      <c r="E14349" s="277" t="s">
        <v>1833</v>
      </c>
      <c r="F14349" s="279" t="s">
        <v>881</v>
      </c>
    </row>
    <row r="14350" spans="1:6" x14ac:dyDescent="0.3">
      <c r="A14350" s="264" t="str">
        <f t="shared" si="224"/>
        <v>New YorkNY</v>
      </c>
      <c r="B14350" s="269">
        <v>10006</v>
      </c>
      <c r="C14350" s="270" t="s">
        <v>8595</v>
      </c>
      <c r="D14350" s="270" t="s">
        <v>1895</v>
      </c>
      <c r="E14350" s="277" t="s">
        <v>1833</v>
      </c>
      <c r="F14350" s="279" t="s">
        <v>881</v>
      </c>
    </row>
    <row r="14351" spans="1:6" x14ac:dyDescent="0.3">
      <c r="A14351" s="264" t="str">
        <f t="shared" si="224"/>
        <v>SchenectadyNY</v>
      </c>
      <c r="B14351" s="269">
        <v>12307</v>
      </c>
      <c r="C14351" s="270" t="s">
        <v>8641</v>
      </c>
      <c r="D14351" s="270" t="s">
        <v>1895</v>
      </c>
      <c r="E14351" s="277" t="s">
        <v>1897</v>
      </c>
      <c r="F14351" s="279" t="s">
        <v>881</v>
      </c>
    </row>
    <row r="14352" spans="1:6" x14ac:dyDescent="0.3">
      <c r="A14352" s="264" t="str">
        <f t="shared" si="224"/>
        <v>GreenportNY</v>
      </c>
      <c r="B14352" s="269">
        <v>11944</v>
      </c>
      <c r="C14352" s="270" t="s">
        <v>8857</v>
      </c>
      <c r="D14352" s="270" t="s">
        <v>1895</v>
      </c>
      <c r="E14352" s="277" t="s">
        <v>1833</v>
      </c>
      <c r="F14352" s="279" t="s">
        <v>881</v>
      </c>
    </row>
    <row r="14353" spans="1:6" x14ac:dyDescent="0.3">
      <c r="A14353" s="264" t="str">
        <f t="shared" si="224"/>
        <v>Town Of SchroeppelNY</v>
      </c>
      <c r="B14353" s="269">
        <v>13135</v>
      </c>
      <c r="C14353" s="270" t="s">
        <v>8858</v>
      </c>
      <c r="D14353" s="270" t="s">
        <v>1895</v>
      </c>
      <c r="E14353" s="277" t="s">
        <v>1938</v>
      </c>
      <c r="F14353" s="279" t="s">
        <v>881</v>
      </c>
    </row>
    <row r="14354" spans="1:6" x14ac:dyDescent="0.3">
      <c r="A14354" s="264" t="str">
        <f t="shared" si="224"/>
        <v>Town of MexicoNY</v>
      </c>
      <c r="B14354" s="269">
        <v>13114</v>
      </c>
      <c r="C14354" s="270" t="s">
        <v>8859</v>
      </c>
      <c r="D14354" s="270" t="s">
        <v>1895</v>
      </c>
      <c r="E14354" s="277" t="s">
        <v>1938</v>
      </c>
      <c r="F14354" s="279" t="s">
        <v>881</v>
      </c>
    </row>
    <row r="14355" spans="1:6" x14ac:dyDescent="0.3">
      <c r="A14355" s="264" t="str">
        <f t="shared" si="224"/>
        <v>Town of GrotonNY</v>
      </c>
      <c r="B14355" s="269">
        <v>13073</v>
      </c>
      <c r="C14355" s="270" t="s">
        <v>8860</v>
      </c>
      <c r="D14355" s="270" t="s">
        <v>1895</v>
      </c>
      <c r="E14355" s="277" t="s">
        <v>1919</v>
      </c>
      <c r="F14355" s="279" t="s">
        <v>881</v>
      </c>
    </row>
    <row r="14356" spans="1:6" x14ac:dyDescent="0.3">
      <c r="A14356" s="264" t="str">
        <f t="shared" si="224"/>
        <v>MattituckNY</v>
      </c>
      <c r="B14356" s="269">
        <v>11952</v>
      </c>
      <c r="C14356" s="270" t="s">
        <v>8861</v>
      </c>
      <c r="D14356" s="270" t="s">
        <v>1895</v>
      </c>
      <c r="E14356" s="277" t="s">
        <v>1833</v>
      </c>
      <c r="F14356" s="279" t="s">
        <v>881</v>
      </c>
    </row>
    <row r="14357" spans="1:6" x14ac:dyDescent="0.3">
      <c r="A14357" s="264" t="str">
        <f t="shared" si="224"/>
        <v>Town of LivoniaNY</v>
      </c>
      <c r="B14357" s="269">
        <v>14487</v>
      </c>
      <c r="C14357" s="270" t="s">
        <v>8862</v>
      </c>
      <c r="D14357" s="270" t="s">
        <v>1895</v>
      </c>
      <c r="E14357" s="277" t="s">
        <v>1657</v>
      </c>
      <c r="F14357" s="279" t="s">
        <v>881</v>
      </c>
    </row>
    <row r="14358" spans="1:6" x14ac:dyDescent="0.3">
      <c r="A14358" s="264" t="str">
        <f t="shared" si="224"/>
        <v>BayvilleNY</v>
      </c>
      <c r="B14358" s="269">
        <v>11709</v>
      </c>
      <c r="C14358" s="270" t="s">
        <v>8863</v>
      </c>
      <c r="D14358" s="270" t="s">
        <v>1895</v>
      </c>
      <c r="E14358" s="277" t="s">
        <v>1833</v>
      </c>
      <c r="F14358" s="279" t="s">
        <v>881</v>
      </c>
    </row>
    <row r="14359" spans="1:6" x14ac:dyDescent="0.3">
      <c r="A14359" s="264" t="str">
        <f t="shared" si="224"/>
        <v>Town of PeruNY</v>
      </c>
      <c r="B14359" s="269">
        <v>12972</v>
      </c>
      <c r="C14359" s="270" t="s">
        <v>8864</v>
      </c>
      <c r="D14359" s="270" t="s">
        <v>1895</v>
      </c>
      <c r="E14359" s="277" t="s">
        <v>1933</v>
      </c>
      <c r="F14359" s="279" t="s">
        <v>881</v>
      </c>
    </row>
    <row r="14360" spans="1:6" x14ac:dyDescent="0.3">
      <c r="A14360" s="264" t="str">
        <f t="shared" si="224"/>
        <v>Town of AlleganyNY</v>
      </c>
      <c r="B14360" s="269">
        <v>14706</v>
      </c>
      <c r="C14360" s="270" t="s">
        <v>8865</v>
      </c>
      <c r="D14360" s="270" t="s">
        <v>1895</v>
      </c>
      <c r="E14360" s="277" t="s">
        <v>1930</v>
      </c>
      <c r="F14360" s="279" t="s">
        <v>881</v>
      </c>
    </row>
    <row r="14361" spans="1:6" x14ac:dyDescent="0.3">
      <c r="A14361" s="264" t="str">
        <f t="shared" si="224"/>
        <v>CedarhurstNY</v>
      </c>
      <c r="B14361" s="269">
        <v>11516</v>
      </c>
      <c r="C14361" s="270" t="s">
        <v>8866</v>
      </c>
      <c r="D14361" s="270" t="s">
        <v>1895</v>
      </c>
      <c r="E14361" s="277" t="s">
        <v>1833</v>
      </c>
      <c r="F14361" s="279" t="s">
        <v>881</v>
      </c>
    </row>
    <row r="14362" spans="1:6" x14ac:dyDescent="0.3">
      <c r="A14362" s="264" t="str">
        <f t="shared" si="224"/>
        <v>Town Of LewisboroNY</v>
      </c>
      <c r="B14362" s="269">
        <v>10590</v>
      </c>
      <c r="C14362" s="270" t="s">
        <v>8867</v>
      </c>
      <c r="D14362" s="270" t="s">
        <v>1895</v>
      </c>
      <c r="E14362" s="277" t="s">
        <v>1833</v>
      </c>
      <c r="F14362" s="279" t="s">
        <v>881</v>
      </c>
    </row>
    <row r="14363" spans="1:6" x14ac:dyDescent="0.3">
      <c r="A14363" s="264" t="str">
        <f t="shared" si="224"/>
        <v>BeekmanNY</v>
      </c>
      <c r="B14363" s="269">
        <v>12570</v>
      </c>
      <c r="C14363" s="270" t="s">
        <v>8868</v>
      </c>
      <c r="D14363" s="270" t="s">
        <v>1895</v>
      </c>
      <c r="E14363" s="277" t="s">
        <v>1833</v>
      </c>
      <c r="F14363" s="279" t="s">
        <v>881</v>
      </c>
    </row>
    <row r="14364" spans="1:6" x14ac:dyDescent="0.3">
      <c r="A14364" s="264" t="str">
        <f t="shared" si="224"/>
        <v>Town of CamdenNY</v>
      </c>
      <c r="B14364" s="269">
        <v>13316</v>
      </c>
      <c r="C14364" s="270" t="s">
        <v>8869</v>
      </c>
      <c r="D14364" s="270" t="s">
        <v>1895</v>
      </c>
      <c r="E14364" s="277" t="s">
        <v>1940</v>
      </c>
      <c r="F14364" s="279" t="s">
        <v>881</v>
      </c>
    </row>
    <row r="14365" spans="1:6" x14ac:dyDescent="0.3">
      <c r="A14365" s="264" t="str">
        <f t="shared" si="224"/>
        <v>Town Of CornwallNY</v>
      </c>
      <c r="B14365" s="269">
        <v>12518</v>
      </c>
      <c r="C14365" s="270" t="s">
        <v>8870</v>
      </c>
      <c r="D14365" s="270" t="s">
        <v>1895</v>
      </c>
      <c r="E14365" s="277" t="s">
        <v>1833</v>
      </c>
      <c r="F14365" s="279" t="s">
        <v>881</v>
      </c>
    </row>
    <row r="14366" spans="1:6" x14ac:dyDescent="0.3">
      <c r="A14366" s="264" t="str">
        <f t="shared" si="224"/>
        <v>Town Of ClarkstownNY</v>
      </c>
      <c r="B14366" s="269">
        <v>10994</v>
      </c>
      <c r="C14366" s="270" t="s">
        <v>8681</v>
      </c>
      <c r="D14366" s="270" t="s">
        <v>1895</v>
      </c>
      <c r="E14366" s="277" t="s">
        <v>1833</v>
      </c>
      <c r="F14366" s="279" t="s">
        <v>881</v>
      </c>
    </row>
    <row r="14367" spans="1:6" x14ac:dyDescent="0.3">
      <c r="A14367" s="264" t="str">
        <f t="shared" si="224"/>
        <v>Locust ValleyNY</v>
      </c>
      <c r="B14367" s="269">
        <v>11560</v>
      </c>
      <c r="C14367" s="270" t="s">
        <v>8871</v>
      </c>
      <c r="D14367" s="270" t="s">
        <v>1895</v>
      </c>
      <c r="E14367" s="277" t="s">
        <v>1833</v>
      </c>
      <c r="F14367" s="279" t="s">
        <v>881</v>
      </c>
    </row>
    <row r="14368" spans="1:6" x14ac:dyDescent="0.3">
      <c r="A14368" s="264" t="str">
        <f t="shared" si="224"/>
        <v>Town of MarcellusNY</v>
      </c>
      <c r="B14368" s="269">
        <v>13108</v>
      </c>
      <c r="C14368" s="270" t="s">
        <v>8872</v>
      </c>
      <c r="D14368" s="270" t="s">
        <v>1895</v>
      </c>
      <c r="E14368" s="277" t="s">
        <v>1938</v>
      </c>
      <c r="F14368" s="279" t="s">
        <v>881</v>
      </c>
    </row>
    <row r="14369" spans="1:6" x14ac:dyDescent="0.3">
      <c r="A14369" s="264" t="str">
        <f t="shared" si="224"/>
        <v>Town of BroadalbinNY</v>
      </c>
      <c r="B14369" s="269">
        <v>12025</v>
      </c>
      <c r="C14369" s="270" t="s">
        <v>8873</v>
      </c>
      <c r="D14369" s="270" t="s">
        <v>1895</v>
      </c>
      <c r="E14369" s="277" t="s">
        <v>1915</v>
      </c>
      <c r="F14369" s="279" t="s">
        <v>881</v>
      </c>
    </row>
    <row r="14370" spans="1:6" x14ac:dyDescent="0.3">
      <c r="A14370" s="264" t="str">
        <f t="shared" si="224"/>
        <v>AlbertsonNY</v>
      </c>
      <c r="B14370" s="269">
        <v>11507</v>
      </c>
      <c r="C14370" s="270" t="s">
        <v>8874</v>
      </c>
      <c r="D14370" s="270" t="s">
        <v>1895</v>
      </c>
      <c r="E14370" s="277" t="s">
        <v>1833</v>
      </c>
      <c r="F14370" s="279" t="s">
        <v>881</v>
      </c>
    </row>
    <row r="14371" spans="1:6" x14ac:dyDescent="0.3">
      <c r="A14371" s="264" t="str">
        <f t="shared" si="224"/>
        <v>YoungstownNY</v>
      </c>
      <c r="B14371" s="269">
        <v>14174</v>
      </c>
      <c r="C14371" s="270" t="s">
        <v>3874</v>
      </c>
      <c r="D14371" s="270" t="s">
        <v>1895</v>
      </c>
      <c r="E14371" s="277" t="s">
        <v>1905</v>
      </c>
      <c r="F14371" s="279" t="s">
        <v>881</v>
      </c>
    </row>
    <row r="14372" spans="1:6" x14ac:dyDescent="0.3">
      <c r="A14372" s="264" t="str">
        <f t="shared" si="224"/>
        <v>Town Of PattersonNY</v>
      </c>
      <c r="B14372" s="269">
        <v>12563</v>
      </c>
      <c r="C14372" s="270" t="s">
        <v>8875</v>
      </c>
      <c r="D14372" s="270" t="s">
        <v>1895</v>
      </c>
      <c r="E14372" s="277" t="s">
        <v>1833</v>
      </c>
      <c r="F14372" s="279" t="s">
        <v>881</v>
      </c>
    </row>
    <row r="14373" spans="1:6" x14ac:dyDescent="0.3">
      <c r="A14373" s="264" t="str">
        <f t="shared" si="224"/>
        <v>Town of WindsorNY</v>
      </c>
      <c r="B14373" s="269">
        <v>13865</v>
      </c>
      <c r="C14373" s="270" t="s">
        <v>8876</v>
      </c>
      <c r="D14373" s="270" t="s">
        <v>1895</v>
      </c>
      <c r="E14373" s="277" t="s">
        <v>1904</v>
      </c>
      <c r="F14373" s="279" t="s">
        <v>881</v>
      </c>
    </row>
    <row r="14374" spans="1:6" x14ac:dyDescent="0.3">
      <c r="A14374" s="264" t="str">
        <f t="shared" si="224"/>
        <v>East BloomfieldNY</v>
      </c>
      <c r="B14374" s="269">
        <v>14469</v>
      </c>
      <c r="C14374" s="270" t="s">
        <v>8877</v>
      </c>
      <c r="D14374" s="270" t="s">
        <v>1895</v>
      </c>
      <c r="E14374" s="277" t="s">
        <v>1657</v>
      </c>
      <c r="F14374" s="279" t="s">
        <v>881</v>
      </c>
    </row>
    <row r="14375" spans="1:6" x14ac:dyDescent="0.3">
      <c r="A14375" s="264" t="str">
        <f t="shared" si="224"/>
        <v>Town Of MindenNY</v>
      </c>
      <c r="B14375" s="269">
        <v>13339</v>
      </c>
      <c r="C14375" s="270" t="s">
        <v>8878</v>
      </c>
      <c r="D14375" s="270" t="s">
        <v>1895</v>
      </c>
      <c r="E14375" s="277" t="s">
        <v>1899</v>
      </c>
      <c r="F14375" s="279" t="s">
        <v>881</v>
      </c>
    </row>
    <row r="14376" spans="1:6" x14ac:dyDescent="0.3">
      <c r="A14376" s="264" t="str">
        <f t="shared" si="224"/>
        <v>Greenwood LakeNY</v>
      </c>
      <c r="B14376" s="269">
        <v>10925</v>
      </c>
      <c r="C14376" s="270" t="s">
        <v>8879</v>
      </c>
      <c r="D14376" s="270" t="s">
        <v>1895</v>
      </c>
      <c r="E14376" s="277" t="s">
        <v>1833</v>
      </c>
      <c r="F14376" s="279" t="s">
        <v>881</v>
      </c>
    </row>
    <row r="14377" spans="1:6" x14ac:dyDescent="0.3">
      <c r="A14377" s="264" t="str">
        <f t="shared" si="224"/>
        <v>CooperstownNY</v>
      </c>
      <c r="B14377" s="269">
        <v>13326</v>
      </c>
      <c r="C14377" s="270" t="s">
        <v>8880</v>
      </c>
      <c r="D14377" s="270" t="s">
        <v>1895</v>
      </c>
      <c r="E14377" s="277" t="s">
        <v>1104</v>
      </c>
      <c r="F14377" s="279" t="s">
        <v>881</v>
      </c>
    </row>
    <row r="14378" spans="1:6" x14ac:dyDescent="0.3">
      <c r="A14378" s="264" t="str">
        <f t="shared" si="224"/>
        <v>NewfieldNY</v>
      </c>
      <c r="B14378" s="269">
        <v>14867</v>
      </c>
      <c r="C14378" s="270" t="s">
        <v>6556</v>
      </c>
      <c r="D14378" s="270" t="s">
        <v>1895</v>
      </c>
      <c r="E14378" s="277" t="s">
        <v>1919</v>
      </c>
      <c r="F14378" s="279" t="s">
        <v>881</v>
      </c>
    </row>
    <row r="14379" spans="1:6" x14ac:dyDescent="0.3">
      <c r="A14379" s="264" t="str">
        <f t="shared" si="224"/>
        <v>LakewoodNY</v>
      </c>
      <c r="B14379" s="269">
        <v>14750</v>
      </c>
      <c r="C14379" s="270" t="s">
        <v>2710</v>
      </c>
      <c r="D14379" s="270" t="s">
        <v>1895</v>
      </c>
      <c r="E14379" s="277" t="s">
        <v>1921</v>
      </c>
      <c r="F14379" s="279" t="s">
        <v>881</v>
      </c>
    </row>
    <row r="14380" spans="1:6" x14ac:dyDescent="0.3">
      <c r="A14380" s="264" t="str">
        <f t="shared" si="224"/>
        <v>Town of BoonvilleNY</v>
      </c>
      <c r="B14380" s="269">
        <v>13309</v>
      </c>
      <c r="C14380" s="270" t="s">
        <v>8881</v>
      </c>
      <c r="D14380" s="270" t="s">
        <v>1895</v>
      </c>
      <c r="E14380" s="277" t="s">
        <v>1940</v>
      </c>
      <c r="F14380" s="279" t="s">
        <v>881</v>
      </c>
    </row>
    <row r="14381" spans="1:6" x14ac:dyDescent="0.3">
      <c r="A14381" s="264" t="str">
        <f t="shared" si="224"/>
        <v>SanbornNY</v>
      </c>
      <c r="B14381" s="269">
        <v>14132</v>
      </c>
      <c r="C14381" s="270" t="s">
        <v>8882</v>
      </c>
      <c r="D14381" s="270" t="s">
        <v>1895</v>
      </c>
      <c r="E14381" s="277" t="s">
        <v>1905</v>
      </c>
      <c r="F14381" s="279" t="s">
        <v>881</v>
      </c>
    </row>
    <row r="14382" spans="1:6" x14ac:dyDescent="0.3">
      <c r="A14382" s="264" t="str">
        <f t="shared" si="224"/>
        <v>CenterportNY</v>
      </c>
      <c r="B14382" s="269">
        <v>11721</v>
      </c>
      <c r="C14382" s="270" t="s">
        <v>8883</v>
      </c>
      <c r="D14382" s="270" t="s">
        <v>1895</v>
      </c>
      <c r="E14382" s="277" t="s">
        <v>1833</v>
      </c>
      <c r="F14382" s="279" t="s">
        <v>881</v>
      </c>
    </row>
    <row r="14383" spans="1:6" x14ac:dyDescent="0.3">
      <c r="A14383" s="264" t="str">
        <f t="shared" si="224"/>
        <v>Town Of PhilipstownNY</v>
      </c>
      <c r="B14383" s="269">
        <v>10516</v>
      </c>
      <c r="C14383" s="270" t="s">
        <v>8884</v>
      </c>
      <c r="D14383" s="270" t="s">
        <v>1895</v>
      </c>
      <c r="E14383" s="277" t="s">
        <v>1833</v>
      </c>
      <c r="F14383" s="279" t="s">
        <v>881</v>
      </c>
    </row>
    <row r="14384" spans="1:6" x14ac:dyDescent="0.3">
      <c r="A14384" s="264" t="str">
        <f t="shared" si="224"/>
        <v>Hoosick FallsNY</v>
      </c>
      <c r="B14384" s="269">
        <v>12090</v>
      </c>
      <c r="C14384" s="270" t="s">
        <v>8885</v>
      </c>
      <c r="D14384" s="270" t="s">
        <v>1895</v>
      </c>
      <c r="E14384" s="277" t="s">
        <v>1897</v>
      </c>
      <c r="F14384" s="279" t="s">
        <v>881</v>
      </c>
    </row>
    <row r="14385" spans="1:6" x14ac:dyDescent="0.3">
      <c r="A14385" s="264" t="str">
        <f t="shared" si="224"/>
        <v>MarlboroNY</v>
      </c>
      <c r="B14385" s="269">
        <v>12542</v>
      </c>
      <c r="C14385" s="270" t="s">
        <v>8886</v>
      </c>
      <c r="D14385" s="270" t="s">
        <v>1895</v>
      </c>
      <c r="E14385" s="277" t="s">
        <v>1923</v>
      </c>
      <c r="F14385" s="279" t="s">
        <v>881</v>
      </c>
    </row>
    <row r="14386" spans="1:6" x14ac:dyDescent="0.3">
      <c r="A14386" s="264" t="str">
        <f t="shared" si="224"/>
        <v>GuilderlandNY</v>
      </c>
      <c r="B14386" s="269">
        <v>12084</v>
      </c>
      <c r="C14386" s="270" t="s">
        <v>8830</v>
      </c>
      <c r="D14386" s="270" t="s">
        <v>1895</v>
      </c>
      <c r="E14386" s="277" t="s">
        <v>1897</v>
      </c>
      <c r="F14386" s="279" t="s">
        <v>881</v>
      </c>
    </row>
    <row r="14387" spans="1:6" x14ac:dyDescent="0.3">
      <c r="A14387" s="264" t="str">
        <f t="shared" si="224"/>
        <v>Town Of GreenburghNY</v>
      </c>
      <c r="B14387" s="269">
        <v>10607</v>
      </c>
      <c r="C14387" s="270" t="s">
        <v>8710</v>
      </c>
      <c r="D14387" s="270" t="s">
        <v>1895</v>
      </c>
      <c r="E14387" s="277" t="s">
        <v>1833</v>
      </c>
      <c r="F14387" s="279" t="s">
        <v>881</v>
      </c>
    </row>
    <row r="14388" spans="1:6" x14ac:dyDescent="0.3">
      <c r="A14388" s="264" t="str">
        <f t="shared" si="224"/>
        <v>InwoodNY</v>
      </c>
      <c r="B14388" s="269">
        <v>11096</v>
      </c>
      <c r="C14388" s="270" t="s">
        <v>8887</v>
      </c>
      <c r="D14388" s="270" t="s">
        <v>1895</v>
      </c>
      <c r="E14388" s="277" t="s">
        <v>1833</v>
      </c>
      <c r="F14388" s="279" t="s">
        <v>881</v>
      </c>
    </row>
    <row r="14389" spans="1:6" x14ac:dyDescent="0.3">
      <c r="A14389" s="264" t="str">
        <f t="shared" si="224"/>
        <v>Town of RochesterNY</v>
      </c>
      <c r="B14389" s="269">
        <v>12446</v>
      </c>
      <c r="C14389" s="270" t="s">
        <v>8888</v>
      </c>
      <c r="D14389" s="270" t="s">
        <v>1895</v>
      </c>
      <c r="E14389" s="277" t="s">
        <v>1923</v>
      </c>
      <c r="F14389" s="279" t="s">
        <v>881</v>
      </c>
    </row>
    <row r="14390" spans="1:6" x14ac:dyDescent="0.3">
      <c r="A14390" s="264" t="str">
        <f t="shared" si="224"/>
        <v>Red CreekNY</v>
      </c>
      <c r="B14390" s="269">
        <v>14590</v>
      </c>
      <c r="C14390" s="270" t="s">
        <v>8889</v>
      </c>
      <c r="D14390" s="270" t="s">
        <v>1895</v>
      </c>
      <c r="E14390" s="277" t="s">
        <v>1657</v>
      </c>
      <c r="F14390" s="279" t="s">
        <v>881</v>
      </c>
    </row>
    <row r="14391" spans="1:6" x14ac:dyDescent="0.3">
      <c r="A14391" s="264" t="str">
        <f t="shared" si="224"/>
        <v>Town of NaplesNY</v>
      </c>
      <c r="B14391" s="269">
        <v>14512</v>
      </c>
      <c r="C14391" s="270" t="s">
        <v>8890</v>
      </c>
      <c r="D14391" s="270" t="s">
        <v>1895</v>
      </c>
      <c r="E14391" s="277" t="s">
        <v>1657</v>
      </c>
      <c r="F14391" s="279" t="s">
        <v>881</v>
      </c>
    </row>
    <row r="14392" spans="1:6" x14ac:dyDescent="0.3">
      <c r="A14392" s="264" t="str">
        <f t="shared" si="224"/>
        <v>OlcottNY</v>
      </c>
      <c r="B14392" s="269">
        <v>14108</v>
      </c>
      <c r="C14392" s="270" t="s">
        <v>8891</v>
      </c>
      <c r="D14392" s="270" t="s">
        <v>1895</v>
      </c>
      <c r="E14392" s="277" t="s">
        <v>1905</v>
      </c>
      <c r="F14392" s="279" t="s">
        <v>881</v>
      </c>
    </row>
    <row r="14393" spans="1:6" x14ac:dyDescent="0.3">
      <c r="A14393" s="264" t="str">
        <f t="shared" si="224"/>
        <v>Niagara FallsNY</v>
      </c>
      <c r="B14393" s="269">
        <v>14303</v>
      </c>
      <c r="C14393" s="270" t="s">
        <v>8631</v>
      </c>
      <c r="D14393" s="270" t="s">
        <v>1895</v>
      </c>
      <c r="E14393" s="277" t="s">
        <v>1905</v>
      </c>
      <c r="F14393" s="279" t="s">
        <v>881</v>
      </c>
    </row>
    <row r="14394" spans="1:6" x14ac:dyDescent="0.3">
      <c r="A14394" s="264" t="str">
        <f t="shared" si="224"/>
        <v>Great NeckNY</v>
      </c>
      <c r="B14394" s="269">
        <v>11024</v>
      </c>
      <c r="C14394" s="270" t="s">
        <v>8692</v>
      </c>
      <c r="D14394" s="270" t="s">
        <v>1895</v>
      </c>
      <c r="E14394" s="277" t="s">
        <v>1833</v>
      </c>
      <c r="F14394" s="279" t="s">
        <v>881</v>
      </c>
    </row>
    <row r="14395" spans="1:6" x14ac:dyDescent="0.3">
      <c r="A14395" s="264" t="str">
        <f t="shared" si="224"/>
        <v>New YorkNY</v>
      </c>
      <c r="B14395" s="269">
        <v>10004</v>
      </c>
      <c r="C14395" s="270" t="s">
        <v>8595</v>
      </c>
      <c r="D14395" s="270" t="s">
        <v>1895</v>
      </c>
      <c r="E14395" s="277" t="s">
        <v>1833</v>
      </c>
      <c r="F14395" s="279" t="s">
        <v>881</v>
      </c>
    </row>
    <row r="14396" spans="1:6" x14ac:dyDescent="0.3">
      <c r="A14396" s="264" t="str">
        <f t="shared" si="224"/>
        <v>Clifton SpringsNY</v>
      </c>
      <c r="B14396" s="269">
        <v>14432</v>
      </c>
      <c r="C14396" s="270" t="s">
        <v>8892</v>
      </c>
      <c r="D14396" s="270" t="s">
        <v>1895</v>
      </c>
      <c r="E14396" s="277" t="s">
        <v>1657</v>
      </c>
      <c r="F14396" s="279" t="s">
        <v>881</v>
      </c>
    </row>
    <row r="14397" spans="1:6" x14ac:dyDescent="0.3">
      <c r="A14397" s="264" t="str">
        <f t="shared" si="224"/>
        <v>Town Of Schuyler FallsNY</v>
      </c>
      <c r="B14397" s="269">
        <v>12962</v>
      </c>
      <c r="C14397" s="270" t="s">
        <v>8893</v>
      </c>
      <c r="D14397" s="270" t="s">
        <v>1895</v>
      </c>
      <c r="E14397" s="277" t="s">
        <v>1933</v>
      </c>
      <c r="F14397" s="279" t="s">
        <v>881</v>
      </c>
    </row>
    <row r="14398" spans="1:6" x14ac:dyDescent="0.3">
      <c r="A14398" s="264" t="str">
        <f t="shared" si="224"/>
        <v>Town Of WalworthNY</v>
      </c>
      <c r="B14398" s="269">
        <v>14568</v>
      </c>
      <c r="C14398" s="270" t="s">
        <v>8894</v>
      </c>
      <c r="D14398" s="270" t="s">
        <v>1895</v>
      </c>
      <c r="E14398" s="277" t="s">
        <v>1657</v>
      </c>
      <c r="F14398" s="279" t="s">
        <v>881</v>
      </c>
    </row>
    <row r="14399" spans="1:6" x14ac:dyDescent="0.3">
      <c r="A14399" s="264" t="str">
        <f t="shared" si="224"/>
        <v>DundeeNY</v>
      </c>
      <c r="B14399" s="269">
        <v>14837</v>
      </c>
      <c r="C14399" s="270" t="s">
        <v>3882</v>
      </c>
      <c r="D14399" s="270" t="s">
        <v>1895</v>
      </c>
      <c r="E14399" s="277" t="s">
        <v>1657</v>
      </c>
      <c r="F14399" s="279" t="s">
        <v>881</v>
      </c>
    </row>
    <row r="14400" spans="1:6" x14ac:dyDescent="0.3">
      <c r="A14400" s="264" t="str">
        <f t="shared" si="224"/>
        <v>ValhallaNY</v>
      </c>
      <c r="B14400" s="269">
        <v>10595</v>
      </c>
      <c r="C14400" s="270" t="s">
        <v>8895</v>
      </c>
      <c r="D14400" s="270" t="s">
        <v>1895</v>
      </c>
      <c r="E14400" s="277" t="s">
        <v>1833</v>
      </c>
      <c r="F14400" s="279" t="s">
        <v>881</v>
      </c>
    </row>
    <row r="14401" spans="1:6" x14ac:dyDescent="0.3">
      <c r="A14401" s="264" t="str">
        <f t="shared" si="224"/>
        <v>WashingtonNY</v>
      </c>
      <c r="B14401" s="269">
        <v>12545</v>
      </c>
      <c r="C14401" s="270" t="s">
        <v>1404</v>
      </c>
      <c r="D14401" s="270" t="s">
        <v>1895</v>
      </c>
      <c r="E14401" s="277" t="s">
        <v>1833</v>
      </c>
      <c r="F14401" s="279" t="s">
        <v>881</v>
      </c>
    </row>
    <row r="14402" spans="1:6" x14ac:dyDescent="0.3">
      <c r="A14402" s="264" t="str">
        <f t="shared" si="224"/>
        <v>Town of BedfordNY</v>
      </c>
      <c r="B14402" s="269">
        <v>10506</v>
      </c>
      <c r="C14402" s="270" t="s">
        <v>8896</v>
      </c>
      <c r="D14402" s="270" t="s">
        <v>1895</v>
      </c>
      <c r="E14402" s="277" t="s">
        <v>1833</v>
      </c>
      <c r="F14402" s="279" t="s">
        <v>881</v>
      </c>
    </row>
    <row r="14403" spans="1:6" x14ac:dyDescent="0.3">
      <c r="A14403" s="264" t="str">
        <f t="shared" si="224"/>
        <v>Town of WestfieldNY</v>
      </c>
      <c r="B14403" s="269">
        <v>14787</v>
      </c>
      <c r="C14403" s="270" t="s">
        <v>8897</v>
      </c>
      <c r="D14403" s="270" t="s">
        <v>1895</v>
      </c>
      <c r="E14403" s="277" t="s">
        <v>1921</v>
      </c>
      <c r="F14403" s="279" t="s">
        <v>881</v>
      </c>
    </row>
    <row r="14404" spans="1:6" x14ac:dyDescent="0.3">
      <c r="A14404" s="264" t="str">
        <f t="shared" ref="A14404:A14467" si="225">CONCATENATE(C14404,D14404)</f>
        <v>Town of TullyNY</v>
      </c>
      <c r="B14404" s="269">
        <v>13159</v>
      </c>
      <c r="C14404" s="270" t="s">
        <v>8898</v>
      </c>
      <c r="D14404" s="270" t="s">
        <v>1895</v>
      </c>
      <c r="E14404" s="277" t="s">
        <v>1938</v>
      </c>
      <c r="F14404" s="279" t="s">
        <v>881</v>
      </c>
    </row>
    <row r="14405" spans="1:6" x14ac:dyDescent="0.3">
      <c r="A14405" s="264" t="str">
        <f t="shared" si="225"/>
        <v>Town of DrydenNY</v>
      </c>
      <c r="B14405" s="269">
        <v>13068</v>
      </c>
      <c r="C14405" s="270" t="s">
        <v>8899</v>
      </c>
      <c r="D14405" s="270" t="s">
        <v>1895</v>
      </c>
      <c r="E14405" s="277" t="s">
        <v>1919</v>
      </c>
      <c r="F14405" s="279" t="s">
        <v>881</v>
      </c>
    </row>
    <row r="14406" spans="1:6" x14ac:dyDescent="0.3">
      <c r="A14406" s="264" t="str">
        <f t="shared" si="225"/>
        <v>GowandaNY</v>
      </c>
      <c r="B14406" s="269">
        <v>14070</v>
      </c>
      <c r="C14406" s="270" t="s">
        <v>8900</v>
      </c>
      <c r="D14406" s="270" t="s">
        <v>1895</v>
      </c>
      <c r="E14406" s="277" t="s">
        <v>1930</v>
      </c>
      <c r="F14406" s="279" t="s">
        <v>881</v>
      </c>
    </row>
    <row r="14407" spans="1:6" x14ac:dyDescent="0.3">
      <c r="A14407" s="264" t="str">
        <f t="shared" si="225"/>
        <v>Town of MoraviaNY</v>
      </c>
      <c r="B14407" s="269">
        <v>13118</v>
      </c>
      <c r="C14407" s="270" t="s">
        <v>8901</v>
      </c>
      <c r="D14407" s="270" t="s">
        <v>1895</v>
      </c>
      <c r="E14407" s="277" t="s">
        <v>954</v>
      </c>
      <c r="F14407" s="279" t="s">
        <v>881</v>
      </c>
    </row>
    <row r="14408" spans="1:6" x14ac:dyDescent="0.3">
      <c r="A14408" s="264" t="str">
        <f t="shared" si="225"/>
        <v>Town Of German FlattsNY</v>
      </c>
      <c r="B14408" s="269">
        <v>13407</v>
      </c>
      <c r="C14408" s="270" t="s">
        <v>8902</v>
      </c>
      <c r="D14408" s="270" t="s">
        <v>1895</v>
      </c>
      <c r="E14408" s="277" t="s">
        <v>1940</v>
      </c>
      <c r="F14408" s="279" t="s">
        <v>881</v>
      </c>
    </row>
    <row r="14409" spans="1:6" x14ac:dyDescent="0.3">
      <c r="A14409" s="264" t="str">
        <f t="shared" si="225"/>
        <v>Town of NassauNY</v>
      </c>
      <c r="B14409" s="269">
        <v>12123</v>
      </c>
      <c r="C14409" s="270" t="s">
        <v>8903</v>
      </c>
      <c r="D14409" s="270" t="s">
        <v>1895</v>
      </c>
      <c r="E14409" s="277" t="s">
        <v>1897</v>
      </c>
      <c r="F14409" s="279" t="s">
        <v>881</v>
      </c>
    </row>
    <row r="14410" spans="1:6" x14ac:dyDescent="0.3">
      <c r="A14410" s="264" t="str">
        <f t="shared" si="225"/>
        <v>Silver CreekNY</v>
      </c>
      <c r="B14410" s="269">
        <v>14136</v>
      </c>
      <c r="C14410" s="270" t="s">
        <v>4077</v>
      </c>
      <c r="D14410" s="270" t="s">
        <v>1895</v>
      </c>
      <c r="E14410" s="277" t="s">
        <v>1921</v>
      </c>
      <c r="F14410" s="279" t="s">
        <v>881</v>
      </c>
    </row>
    <row r="14411" spans="1:6" x14ac:dyDescent="0.3">
      <c r="A14411" s="264" t="str">
        <f t="shared" si="225"/>
        <v>Town Of BrutusNY</v>
      </c>
      <c r="B14411" s="269">
        <v>13166</v>
      </c>
      <c r="C14411" s="270" t="s">
        <v>8904</v>
      </c>
      <c r="D14411" s="270" t="s">
        <v>1895</v>
      </c>
      <c r="E14411" s="277" t="s">
        <v>954</v>
      </c>
      <c r="F14411" s="279" t="s">
        <v>881</v>
      </c>
    </row>
    <row r="14412" spans="1:6" x14ac:dyDescent="0.3">
      <c r="A14412" s="264" t="str">
        <f t="shared" si="225"/>
        <v>Sodus PointNY</v>
      </c>
      <c r="B14412" s="269">
        <v>14551</v>
      </c>
      <c r="C14412" s="270" t="s">
        <v>8905</v>
      </c>
      <c r="D14412" s="270" t="s">
        <v>1895</v>
      </c>
      <c r="E14412" s="277" t="s">
        <v>1657</v>
      </c>
      <c r="F14412" s="279" t="s">
        <v>881</v>
      </c>
    </row>
    <row r="14413" spans="1:6" x14ac:dyDescent="0.3">
      <c r="A14413" s="264" t="str">
        <f t="shared" si="225"/>
        <v>East MorichesNY</v>
      </c>
      <c r="B14413" s="269">
        <v>11940</v>
      </c>
      <c r="C14413" s="270" t="s">
        <v>8906</v>
      </c>
      <c r="D14413" s="270" t="s">
        <v>1895</v>
      </c>
      <c r="E14413" s="277" t="s">
        <v>1833</v>
      </c>
      <c r="F14413" s="279" t="s">
        <v>881</v>
      </c>
    </row>
    <row r="14414" spans="1:6" x14ac:dyDescent="0.3">
      <c r="A14414" s="264" t="str">
        <f t="shared" si="225"/>
        <v>ShorehamNY</v>
      </c>
      <c r="B14414" s="269">
        <v>11786</v>
      </c>
      <c r="C14414" s="270" t="s">
        <v>8907</v>
      </c>
      <c r="D14414" s="270" t="s">
        <v>1895</v>
      </c>
      <c r="E14414" s="277" t="s">
        <v>1833</v>
      </c>
      <c r="F14414" s="279" t="s">
        <v>881</v>
      </c>
    </row>
    <row r="14415" spans="1:6" x14ac:dyDescent="0.3">
      <c r="A14415" s="264" t="str">
        <f t="shared" si="225"/>
        <v>Town of WaylandNY</v>
      </c>
      <c r="B14415" s="269">
        <v>14572</v>
      </c>
      <c r="C14415" s="270" t="s">
        <v>8908</v>
      </c>
      <c r="D14415" s="270" t="s">
        <v>1895</v>
      </c>
      <c r="E14415" s="277" t="s">
        <v>1907</v>
      </c>
      <c r="F14415" s="279" t="s">
        <v>881</v>
      </c>
    </row>
    <row r="14416" spans="1:6" x14ac:dyDescent="0.3">
      <c r="A14416" s="264" t="str">
        <f t="shared" si="225"/>
        <v>Town of AddisonNY</v>
      </c>
      <c r="B14416" s="269">
        <v>14801</v>
      </c>
      <c r="C14416" s="270" t="s">
        <v>8909</v>
      </c>
      <c r="D14416" s="270" t="s">
        <v>1895</v>
      </c>
      <c r="E14416" s="277" t="s">
        <v>1907</v>
      </c>
      <c r="F14416" s="279" t="s">
        <v>881</v>
      </c>
    </row>
    <row r="14417" spans="1:6" x14ac:dyDescent="0.3">
      <c r="A14417" s="264" t="str">
        <f t="shared" si="225"/>
        <v>RansomvilleNY</v>
      </c>
      <c r="B14417" s="269">
        <v>14131</v>
      </c>
      <c r="C14417" s="270" t="s">
        <v>8910</v>
      </c>
      <c r="D14417" s="270" t="s">
        <v>1895</v>
      </c>
      <c r="E14417" s="277" t="s">
        <v>1905</v>
      </c>
      <c r="F14417" s="279" t="s">
        <v>881</v>
      </c>
    </row>
    <row r="14418" spans="1:6" x14ac:dyDescent="0.3">
      <c r="A14418" s="264" t="str">
        <f t="shared" si="225"/>
        <v>Town of BedfordNY</v>
      </c>
      <c r="B14418" s="269">
        <v>10507</v>
      </c>
      <c r="C14418" s="270" t="s">
        <v>8896</v>
      </c>
      <c r="D14418" s="270" t="s">
        <v>1895</v>
      </c>
      <c r="E14418" s="277" t="s">
        <v>1833</v>
      </c>
      <c r="F14418" s="279" t="s">
        <v>881</v>
      </c>
    </row>
    <row r="14419" spans="1:6" x14ac:dyDescent="0.3">
      <c r="A14419" s="264" t="str">
        <f t="shared" si="225"/>
        <v>Town of CoeymansNY</v>
      </c>
      <c r="B14419" s="269">
        <v>12143</v>
      </c>
      <c r="C14419" s="270" t="s">
        <v>8911</v>
      </c>
      <c r="D14419" s="270" t="s">
        <v>1895</v>
      </c>
      <c r="E14419" s="277" t="s">
        <v>1897</v>
      </c>
      <c r="F14419" s="279" t="s">
        <v>881</v>
      </c>
    </row>
    <row r="14420" spans="1:6" x14ac:dyDescent="0.3">
      <c r="A14420" s="264" t="str">
        <f t="shared" si="225"/>
        <v>Town Of ThurmanNY</v>
      </c>
      <c r="B14420" s="269">
        <v>12885</v>
      </c>
      <c r="C14420" s="270" t="s">
        <v>8912</v>
      </c>
      <c r="D14420" s="270" t="s">
        <v>1895</v>
      </c>
      <c r="E14420" s="277" t="s">
        <v>1913</v>
      </c>
      <c r="F14420" s="279" t="s">
        <v>881</v>
      </c>
    </row>
    <row r="14421" spans="1:6" x14ac:dyDescent="0.3">
      <c r="A14421" s="264" t="str">
        <f t="shared" si="225"/>
        <v>WheatlandNY</v>
      </c>
      <c r="B14421" s="269">
        <v>14546</v>
      </c>
      <c r="C14421" s="270" t="s">
        <v>2959</v>
      </c>
      <c r="D14421" s="270" t="s">
        <v>1895</v>
      </c>
      <c r="E14421" s="277" t="s">
        <v>1657</v>
      </c>
      <c r="F14421" s="279" t="s">
        <v>881</v>
      </c>
    </row>
    <row r="14422" spans="1:6" x14ac:dyDescent="0.3">
      <c r="A14422" s="264" t="str">
        <f t="shared" si="225"/>
        <v>Town Of EdinburgNY</v>
      </c>
      <c r="B14422" s="269">
        <v>12134</v>
      </c>
      <c r="C14422" s="270" t="s">
        <v>8913</v>
      </c>
      <c r="D14422" s="270" t="s">
        <v>1895</v>
      </c>
      <c r="E14422" s="277" t="s">
        <v>1897</v>
      </c>
      <c r="F14422" s="279" t="s">
        <v>881</v>
      </c>
    </row>
    <row r="14423" spans="1:6" x14ac:dyDescent="0.3">
      <c r="A14423" s="264" t="str">
        <f t="shared" si="225"/>
        <v>Evans MillsNY</v>
      </c>
      <c r="B14423" s="269">
        <v>13637</v>
      </c>
      <c r="C14423" s="270" t="s">
        <v>8914</v>
      </c>
      <c r="D14423" s="270" t="s">
        <v>1895</v>
      </c>
      <c r="E14423" s="277" t="s">
        <v>1942</v>
      </c>
      <c r="F14423" s="279" t="s">
        <v>881</v>
      </c>
    </row>
    <row r="14424" spans="1:6" x14ac:dyDescent="0.3">
      <c r="A14424" s="264" t="str">
        <f t="shared" si="225"/>
        <v>Town of WhitehallNY</v>
      </c>
      <c r="B14424" s="269">
        <v>12887</v>
      </c>
      <c r="C14424" s="270" t="s">
        <v>8915</v>
      </c>
      <c r="D14424" s="270" t="s">
        <v>1895</v>
      </c>
      <c r="E14424" s="277" t="s">
        <v>1913</v>
      </c>
      <c r="F14424" s="279" t="s">
        <v>881</v>
      </c>
    </row>
    <row r="14425" spans="1:6" x14ac:dyDescent="0.3">
      <c r="A14425" s="264" t="str">
        <f t="shared" si="225"/>
        <v>ArdsleyNY</v>
      </c>
      <c r="B14425" s="269">
        <v>10502</v>
      </c>
      <c r="C14425" s="270" t="s">
        <v>8916</v>
      </c>
      <c r="D14425" s="270" t="s">
        <v>1895</v>
      </c>
      <c r="E14425" s="277" t="s">
        <v>1833</v>
      </c>
      <c r="F14425" s="279" t="s">
        <v>881</v>
      </c>
    </row>
    <row r="14426" spans="1:6" x14ac:dyDescent="0.3">
      <c r="A14426" s="264" t="str">
        <f t="shared" si="225"/>
        <v>Town of StillwaterNY</v>
      </c>
      <c r="B14426" s="269">
        <v>12170</v>
      </c>
      <c r="C14426" s="270" t="s">
        <v>8917</v>
      </c>
      <c r="D14426" s="270" t="s">
        <v>1895</v>
      </c>
      <c r="E14426" s="277" t="s">
        <v>1897</v>
      </c>
      <c r="F14426" s="279" t="s">
        <v>881</v>
      </c>
    </row>
    <row r="14427" spans="1:6" x14ac:dyDescent="0.3">
      <c r="A14427" s="264" t="str">
        <f t="shared" si="225"/>
        <v>NewarkNY</v>
      </c>
      <c r="B14427" s="269">
        <v>14505</v>
      </c>
      <c r="C14427" s="270" t="s">
        <v>1912</v>
      </c>
      <c r="D14427" s="270" t="s">
        <v>1895</v>
      </c>
      <c r="E14427" s="277" t="s">
        <v>1657</v>
      </c>
      <c r="F14427" s="279" t="s">
        <v>881</v>
      </c>
    </row>
    <row r="14428" spans="1:6" x14ac:dyDescent="0.3">
      <c r="A14428" s="264" t="str">
        <f t="shared" si="225"/>
        <v>Town of ChamplainNY</v>
      </c>
      <c r="B14428" s="269">
        <v>12919</v>
      </c>
      <c r="C14428" s="270" t="s">
        <v>8918</v>
      </c>
      <c r="D14428" s="270" t="s">
        <v>1895</v>
      </c>
      <c r="E14428" s="277" t="s">
        <v>1933</v>
      </c>
      <c r="F14428" s="279" t="s">
        <v>881</v>
      </c>
    </row>
    <row r="14429" spans="1:6" x14ac:dyDescent="0.3">
      <c r="A14429" s="264" t="str">
        <f t="shared" si="225"/>
        <v>Mount MorrisNY</v>
      </c>
      <c r="B14429" s="269">
        <v>14510</v>
      </c>
      <c r="C14429" s="270" t="s">
        <v>4890</v>
      </c>
      <c r="D14429" s="270" t="s">
        <v>1895</v>
      </c>
      <c r="E14429" s="277" t="s">
        <v>1657</v>
      </c>
      <c r="F14429" s="279" t="s">
        <v>881</v>
      </c>
    </row>
    <row r="14430" spans="1:6" x14ac:dyDescent="0.3">
      <c r="A14430" s="264" t="str">
        <f t="shared" si="225"/>
        <v>DoverNY</v>
      </c>
      <c r="B14430" s="269">
        <v>12522</v>
      </c>
      <c r="C14430" s="270" t="s">
        <v>1094</v>
      </c>
      <c r="D14430" s="270" t="s">
        <v>1895</v>
      </c>
      <c r="E14430" s="277" t="s">
        <v>1833</v>
      </c>
      <c r="F14430" s="279" t="s">
        <v>881</v>
      </c>
    </row>
    <row r="14431" spans="1:6" x14ac:dyDescent="0.3">
      <c r="A14431" s="264" t="str">
        <f t="shared" si="225"/>
        <v>JacksonNY</v>
      </c>
      <c r="B14431" s="269">
        <v>12816</v>
      </c>
      <c r="C14431" s="270" t="s">
        <v>1273</v>
      </c>
      <c r="D14431" s="270" t="s">
        <v>1895</v>
      </c>
      <c r="E14431" s="277" t="s">
        <v>1913</v>
      </c>
      <c r="F14431" s="279" t="s">
        <v>881</v>
      </c>
    </row>
    <row r="14432" spans="1:6" x14ac:dyDescent="0.3">
      <c r="A14432" s="264" t="str">
        <f t="shared" si="225"/>
        <v>Town Of Clifton ParkNY</v>
      </c>
      <c r="B14432" s="269">
        <v>12148</v>
      </c>
      <c r="C14432" s="270" t="s">
        <v>8602</v>
      </c>
      <c r="D14432" s="270" t="s">
        <v>1895</v>
      </c>
      <c r="E14432" s="277" t="s">
        <v>1897</v>
      </c>
      <c r="F14432" s="279" t="s">
        <v>881</v>
      </c>
    </row>
    <row r="14433" spans="1:6" x14ac:dyDescent="0.3">
      <c r="A14433" s="264" t="str">
        <f t="shared" si="225"/>
        <v>Town Of ChazyNY</v>
      </c>
      <c r="B14433" s="269">
        <v>12992</v>
      </c>
      <c r="C14433" s="270" t="s">
        <v>8919</v>
      </c>
      <c r="D14433" s="270" t="s">
        <v>1895</v>
      </c>
      <c r="E14433" s="277" t="s">
        <v>1933</v>
      </c>
      <c r="F14433" s="279" t="s">
        <v>881</v>
      </c>
    </row>
    <row r="14434" spans="1:6" x14ac:dyDescent="0.3">
      <c r="A14434" s="264" t="str">
        <f t="shared" si="225"/>
        <v>OrangetownNY</v>
      </c>
      <c r="B14434" s="269">
        <v>10983</v>
      </c>
      <c r="C14434" s="270" t="s">
        <v>8724</v>
      </c>
      <c r="D14434" s="270" t="s">
        <v>1895</v>
      </c>
      <c r="E14434" s="277" t="s">
        <v>1833</v>
      </c>
      <c r="F14434" s="279" t="s">
        <v>881</v>
      </c>
    </row>
    <row r="14435" spans="1:6" x14ac:dyDescent="0.3">
      <c r="A14435" s="264" t="str">
        <f t="shared" si="225"/>
        <v>RochesterNY</v>
      </c>
      <c r="B14435" s="269">
        <v>14604</v>
      </c>
      <c r="C14435" s="270" t="s">
        <v>1657</v>
      </c>
      <c r="D14435" s="270" t="s">
        <v>1895</v>
      </c>
      <c r="E14435" s="277" t="s">
        <v>1657</v>
      </c>
      <c r="F14435" s="279" t="s">
        <v>881</v>
      </c>
    </row>
    <row r="14436" spans="1:6" x14ac:dyDescent="0.3">
      <c r="A14436" s="264" t="str">
        <f t="shared" si="225"/>
        <v>Sea CliffNY</v>
      </c>
      <c r="B14436" s="269">
        <v>11579</v>
      </c>
      <c r="C14436" s="270" t="s">
        <v>8920</v>
      </c>
      <c r="D14436" s="270" t="s">
        <v>1895</v>
      </c>
      <c r="E14436" s="277" t="s">
        <v>1833</v>
      </c>
      <c r="F14436" s="279" t="s">
        <v>881</v>
      </c>
    </row>
    <row r="14437" spans="1:6" x14ac:dyDescent="0.3">
      <c r="A14437" s="264" t="str">
        <f t="shared" si="225"/>
        <v>Town Of Pound RidgeNY</v>
      </c>
      <c r="B14437" s="269">
        <v>10576</v>
      </c>
      <c r="C14437" s="270" t="s">
        <v>8921</v>
      </c>
      <c r="D14437" s="270" t="s">
        <v>1895</v>
      </c>
      <c r="E14437" s="277" t="s">
        <v>1833</v>
      </c>
      <c r="F14437" s="279" t="s">
        <v>881</v>
      </c>
    </row>
    <row r="14438" spans="1:6" x14ac:dyDescent="0.3">
      <c r="A14438" s="264" t="str">
        <f t="shared" si="225"/>
        <v>Town of MiddleburghNY</v>
      </c>
      <c r="B14438" s="269">
        <v>12122</v>
      </c>
      <c r="C14438" s="270" t="s">
        <v>8922</v>
      </c>
      <c r="D14438" s="270" t="s">
        <v>1895</v>
      </c>
      <c r="E14438" s="277" t="s">
        <v>1897</v>
      </c>
      <c r="F14438" s="279" t="s">
        <v>881</v>
      </c>
    </row>
    <row r="14439" spans="1:6" x14ac:dyDescent="0.3">
      <c r="A14439" s="264" t="str">
        <f t="shared" si="225"/>
        <v>Town Of BombayNY</v>
      </c>
      <c r="B14439" s="269">
        <v>13655</v>
      </c>
      <c r="C14439" s="270" t="s">
        <v>8923</v>
      </c>
      <c r="D14439" s="270" t="s">
        <v>1895</v>
      </c>
      <c r="E14439" s="277" t="s">
        <v>1925</v>
      </c>
      <c r="F14439" s="279" t="s">
        <v>881</v>
      </c>
    </row>
    <row r="14440" spans="1:6" x14ac:dyDescent="0.3">
      <c r="A14440" s="264" t="str">
        <f t="shared" si="225"/>
        <v>YaphankNY</v>
      </c>
      <c r="B14440" s="269">
        <v>11980</v>
      </c>
      <c r="C14440" s="270" t="s">
        <v>8924</v>
      </c>
      <c r="D14440" s="270" t="s">
        <v>1895</v>
      </c>
      <c r="E14440" s="277" t="s">
        <v>1833</v>
      </c>
      <c r="F14440" s="279" t="s">
        <v>881</v>
      </c>
    </row>
    <row r="14441" spans="1:6" x14ac:dyDescent="0.3">
      <c r="A14441" s="264" t="str">
        <f t="shared" si="225"/>
        <v>Town of UnadillaNY</v>
      </c>
      <c r="B14441" s="269">
        <v>13849</v>
      </c>
      <c r="C14441" s="270" t="s">
        <v>8925</v>
      </c>
      <c r="D14441" s="270" t="s">
        <v>1895</v>
      </c>
      <c r="E14441" s="277" t="s">
        <v>1104</v>
      </c>
      <c r="F14441" s="279" t="s">
        <v>881</v>
      </c>
    </row>
    <row r="14442" spans="1:6" x14ac:dyDescent="0.3">
      <c r="A14442" s="264" t="str">
        <f t="shared" si="225"/>
        <v>Town of DrydenNY</v>
      </c>
      <c r="B14442" s="269">
        <v>13053</v>
      </c>
      <c r="C14442" s="270" t="s">
        <v>8899</v>
      </c>
      <c r="D14442" s="270" t="s">
        <v>1895</v>
      </c>
      <c r="E14442" s="277" t="s">
        <v>1919</v>
      </c>
      <c r="F14442" s="279" t="s">
        <v>881</v>
      </c>
    </row>
    <row r="14443" spans="1:6" x14ac:dyDescent="0.3">
      <c r="A14443" s="264" t="str">
        <f t="shared" si="225"/>
        <v>Town Of SullivanNY</v>
      </c>
      <c r="B14443" s="269">
        <v>13082</v>
      </c>
      <c r="C14443" s="270" t="s">
        <v>8801</v>
      </c>
      <c r="D14443" s="270" t="s">
        <v>1895</v>
      </c>
      <c r="E14443" s="277" t="s">
        <v>1938</v>
      </c>
      <c r="F14443" s="279" t="s">
        <v>881</v>
      </c>
    </row>
    <row r="14444" spans="1:6" x14ac:dyDescent="0.3">
      <c r="A14444" s="264" t="str">
        <f t="shared" si="225"/>
        <v>New YorkNY</v>
      </c>
      <c r="B14444" s="269">
        <v>10464</v>
      </c>
      <c r="C14444" s="270" t="s">
        <v>8595</v>
      </c>
      <c r="D14444" s="270" t="s">
        <v>1895</v>
      </c>
      <c r="E14444" s="277" t="s">
        <v>1833</v>
      </c>
      <c r="F14444" s="279" t="s">
        <v>881</v>
      </c>
    </row>
    <row r="14445" spans="1:6" x14ac:dyDescent="0.3">
      <c r="A14445" s="264" t="str">
        <f t="shared" si="225"/>
        <v>Town Of MarcyNY</v>
      </c>
      <c r="B14445" s="269">
        <v>13403</v>
      </c>
      <c r="C14445" s="270" t="s">
        <v>8926</v>
      </c>
      <c r="D14445" s="270" t="s">
        <v>1895</v>
      </c>
      <c r="E14445" s="277" t="s">
        <v>1940</v>
      </c>
      <c r="F14445" s="279" t="s">
        <v>881</v>
      </c>
    </row>
    <row r="14446" spans="1:6" x14ac:dyDescent="0.3">
      <c r="A14446" s="264" t="str">
        <f t="shared" si="225"/>
        <v>Greenfield CenterNY</v>
      </c>
      <c r="B14446" s="269">
        <v>12833</v>
      </c>
      <c r="C14446" s="270" t="s">
        <v>8927</v>
      </c>
      <c r="D14446" s="270" t="s">
        <v>1895</v>
      </c>
      <c r="E14446" s="277" t="s">
        <v>1897</v>
      </c>
      <c r="F14446" s="279" t="s">
        <v>881</v>
      </c>
    </row>
    <row r="14447" spans="1:6" x14ac:dyDescent="0.3">
      <c r="A14447" s="264" t="str">
        <f t="shared" si="225"/>
        <v>GasportNY</v>
      </c>
      <c r="B14447" s="269">
        <v>14067</v>
      </c>
      <c r="C14447" s="270" t="s">
        <v>8928</v>
      </c>
      <c r="D14447" s="270" t="s">
        <v>1895</v>
      </c>
      <c r="E14447" s="277" t="s">
        <v>1905</v>
      </c>
      <c r="F14447" s="279" t="s">
        <v>881</v>
      </c>
    </row>
    <row r="14448" spans="1:6" x14ac:dyDescent="0.3">
      <c r="A14448" s="264" t="str">
        <f t="shared" si="225"/>
        <v>CutchogueNY</v>
      </c>
      <c r="B14448" s="269">
        <v>11935</v>
      </c>
      <c r="C14448" s="270" t="s">
        <v>8929</v>
      </c>
      <c r="D14448" s="270" t="s">
        <v>1895</v>
      </c>
      <c r="E14448" s="277" t="s">
        <v>1833</v>
      </c>
      <c r="F14448" s="279" t="s">
        <v>881</v>
      </c>
    </row>
    <row r="14449" spans="1:6" x14ac:dyDescent="0.3">
      <c r="A14449" s="264" t="str">
        <f t="shared" si="225"/>
        <v>BuffaloNY</v>
      </c>
      <c r="B14449" s="269">
        <v>14202</v>
      </c>
      <c r="C14449" s="270" t="s">
        <v>4406</v>
      </c>
      <c r="D14449" s="270" t="s">
        <v>1895</v>
      </c>
      <c r="E14449" s="277" t="s">
        <v>1905</v>
      </c>
      <c r="F14449" s="279" t="s">
        <v>881</v>
      </c>
    </row>
    <row r="14450" spans="1:6" x14ac:dyDescent="0.3">
      <c r="A14450" s="264" t="str">
        <f t="shared" si="225"/>
        <v>Town Of PembrokeNY</v>
      </c>
      <c r="B14450" s="269">
        <v>14036</v>
      </c>
      <c r="C14450" s="270" t="s">
        <v>8930</v>
      </c>
      <c r="D14450" s="270" t="s">
        <v>1895</v>
      </c>
      <c r="E14450" s="277" t="s">
        <v>1902</v>
      </c>
      <c r="F14450" s="279" t="s">
        <v>881</v>
      </c>
    </row>
    <row r="14451" spans="1:6" x14ac:dyDescent="0.3">
      <c r="A14451" s="264" t="str">
        <f t="shared" si="225"/>
        <v>Great NeckNY</v>
      </c>
      <c r="B14451" s="269">
        <v>11020</v>
      </c>
      <c r="C14451" s="270" t="s">
        <v>8692</v>
      </c>
      <c r="D14451" s="270" t="s">
        <v>1895</v>
      </c>
      <c r="E14451" s="277" t="s">
        <v>1833</v>
      </c>
      <c r="F14451" s="279" t="s">
        <v>881</v>
      </c>
    </row>
    <row r="14452" spans="1:6" x14ac:dyDescent="0.3">
      <c r="A14452" s="264" t="str">
        <f t="shared" si="225"/>
        <v>Town of CaledoniaNY</v>
      </c>
      <c r="B14452" s="269">
        <v>14423</v>
      </c>
      <c r="C14452" s="270" t="s">
        <v>8931</v>
      </c>
      <c r="D14452" s="270" t="s">
        <v>1895</v>
      </c>
      <c r="E14452" s="277" t="s">
        <v>1657</v>
      </c>
      <c r="F14452" s="279" t="s">
        <v>881</v>
      </c>
    </row>
    <row r="14453" spans="1:6" x14ac:dyDescent="0.3">
      <c r="A14453" s="264" t="str">
        <f t="shared" si="225"/>
        <v>Town of ChathamNY</v>
      </c>
      <c r="B14453" s="269">
        <v>12037</v>
      </c>
      <c r="C14453" s="270" t="s">
        <v>8932</v>
      </c>
      <c r="D14453" s="270" t="s">
        <v>1895</v>
      </c>
      <c r="E14453" s="277" t="s">
        <v>1917</v>
      </c>
      <c r="F14453" s="279" t="s">
        <v>881</v>
      </c>
    </row>
    <row r="14454" spans="1:6" x14ac:dyDescent="0.3">
      <c r="A14454" s="264" t="str">
        <f t="shared" si="225"/>
        <v>WayneNY</v>
      </c>
      <c r="B14454" s="269">
        <v>14840</v>
      </c>
      <c r="C14454" s="270" t="s">
        <v>4946</v>
      </c>
      <c r="D14454" s="270" t="s">
        <v>1895</v>
      </c>
      <c r="E14454" s="277" t="s">
        <v>1907</v>
      </c>
      <c r="F14454" s="279" t="s">
        <v>881</v>
      </c>
    </row>
    <row r="14455" spans="1:6" x14ac:dyDescent="0.3">
      <c r="A14455" s="264" t="str">
        <f t="shared" si="225"/>
        <v>Town of HamiltonNY</v>
      </c>
      <c r="B14455" s="269">
        <v>13346</v>
      </c>
      <c r="C14455" s="270" t="s">
        <v>8933</v>
      </c>
      <c r="D14455" s="270" t="s">
        <v>1895</v>
      </c>
      <c r="E14455" s="277" t="s">
        <v>1938</v>
      </c>
      <c r="F14455" s="279" t="s">
        <v>881</v>
      </c>
    </row>
    <row r="14456" spans="1:6" x14ac:dyDescent="0.3">
      <c r="A14456" s="264" t="str">
        <f t="shared" si="225"/>
        <v>LafayetteNY</v>
      </c>
      <c r="B14456" s="269">
        <v>13084</v>
      </c>
      <c r="C14456" s="270" t="s">
        <v>1297</v>
      </c>
      <c r="D14456" s="270" t="s">
        <v>1895</v>
      </c>
      <c r="E14456" s="277" t="s">
        <v>1938</v>
      </c>
      <c r="F14456" s="279" t="s">
        <v>881</v>
      </c>
    </row>
    <row r="14457" spans="1:6" x14ac:dyDescent="0.3">
      <c r="A14457" s="264" t="str">
        <f t="shared" si="225"/>
        <v>Town Of EphratahNY</v>
      </c>
      <c r="B14457" s="269">
        <v>13452</v>
      </c>
      <c r="C14457" s="270" t="s">
        <v>8934</v>
      </c>
      <c r="D14457" s="270" t="s">
        <v>1895</v>
      </c>
      <c r="E14457" s="277" t="s">
        <v>1915</v>
      </c>
      <c r="F14457" s="279" t="s">
        <v>881</v>
      </c>
    </row>
    <row r="14458" spans="1:6" x14ac:dyDescent="0.3">
      <c r="A14458" s="264" t="str">
        <f t="shared" si="225"/>
        <v>Water MillNY</v>
      </c>
      <c r="B14458" s="269">
        <v>11976</v>
      </c>
      <c r="C14458" s="270" t="s">
        <v>8935</v>
      </c>
      <c r="D14458" s="270" t="s">
        <v>1895</v>
      </c>
      <c r="E14458" s="277" t="s">
        <v>1833</v>
      </c>
      <c r="F14458" s="279" t="s">
        <v>881</v>
      </c>
    </row>
    <row r="14459" spans="1:6" x14ac:dyDescent="0.3">
      <c r="A14459" s="264" t="str">
        <f t="shared" si="225"/>
        <v>Highland FallsNY</v>
      </c>
      <c r="B14459" s="269">
        <v>10928</v>
      </c>
      <c r="C14459" s="270" t="s">
        <v>8936</v>
      </c>
      <c r="D14459" s="270" t="s">
        <v>1895</v>
      </c>
      <c r="E14459" s="277" t="s">
        <v>1833</v>
      </c>
      <c r="F14459" s="279" t="s">
        <v>881</v>
      </c>
    </row>
    <row r="14460" spans="1:6" x14ac:dyDescent="0.3">
      <c r="A14460" s="264" t="str">
        <f t="shared" si="225"/>
        <v>Town of SouthportNY</v>
      </c>
      <c r="B14460" s="269">
        <v>14871</v>
      </c>
      <c r="C14460" s="270" t="s">
        <v>8937</v>
      </c>
      <c r="D14460" s="270" t="s">
        <v>1895</v>
      </c>
      <c r="E14460" s="277" t="s">
        <v>1911</v>
      </c>
      <c r="F14460" s="279" t="s">
        <v>881</v>
      </c>
    </row>
    <row r="14461" spans="1:6" x14ac:dyDescent="0.3">
      <c r="A14461" s="264" t="str">
        <f t="shared" si="225"/>
        <v>Old BethpageNY</v>
      </c>
      <c r="B14461" s="269">
        <v>11804</v>
      </c>
      <c r="C14461" s="270" t="s">
        <v>8938</v>
      </c>
      <c r="D14461" s="270" t="s">
        <v>1895</v>
      </c>
      <c r="E14461" s="277" t="s">
        <v>1833</v>
      </c>
      <c r="F14461" s="279" t="s">
        <v>881</v>
      </c>
    </row>
    <row r="14462" spans="1:6" x14ac:dyDescent="0.3">
      <c r="A14462" s="264" t="str">
        <f t="shared" si="225"/>
        <v>Town of HollandNY</v>
      </c>
      <c r="B14462" s="269">
        <v>14080</v>
      </c>
      <c r="C14462" s="270" t="s">
        <v>8939</v>
      </c>
      <c r="D14462" s="270" t="s">
        <v>1895</v>
      </c>
      <c r="E14462" s="277" t="s">
        <v>1905</v>
      </c>
      <c r="F14462" s="279" t="s">
        <v>881</v>
      </c>
    </row>
    <row r="14463" spans="1:6" x14ac:dyDescent="0.3">
      <c r="A14463" s="264" t="str">
        <f t="shared" si="225"/>
        <v>Town of PhelpsNY</v>
      </c>
      <c r="B14463" s="269">
        <v>14532</v>
      </c>
      <c r="C14463" s="270" t="s">
        <v>8940</v>
      </c>
      <c r="D14463" s="270" t="s">
        <v>1895</v>
      </c>
      <c r="E14463" s="277" t="s">
        <v>1657</v>
      </c>
      <c r="F14463" s="279" t="s">
        <v>881</v>
      </c>
    </row>
    <row r="14464" spans="1:6" x14ac:dyDescent="0.3">
      <c r="A14464" s="264" t="str">
        <f t="shared" si="225"/>
        <v>Town of RochesterNY</v>
      </c>
      <c r="B14464" s="269">
        <v>12404</v>
      </c>
      <c r="C14464" s="270" t="s">
        <v>8888</v>
      </c>
      <c r="D14464" s="270" t="s">
        <v>1895</v>
      </c>
      <c r="E14464" s="277" t="s">
        <v>1923</v>
      </c>
      <c r="F14464" s="279" t="s">
        <v>881</v>
      </c>
    </row>
    <row r="14465" spans="1:6" x14ac:dyDescent="0.3">
      <c r="A14465" s="264" t="str">
        <f t="shared" si="225"/>
        <v>Town of SchoharieNY</v>
      </c>
      <c r="B14465" s="269">
        <v>12157</v>
      </c>
      <c r="C14465" s="270" t="s">
        <v>8941</v>
      </c>
      <c r="D14465" s="270" t="s">
        <v>1895</v>
      </c>
      <c r="E14465" s="277" t="s">
        <v>1897</v>
      </c>
      <c r="F14465" s="279" t="s">
        <v>881</v>
      </c>
    </row>
    <row r="14466" spans="1:6" x14ac:dyDescent="0.3">
      <c r="A14466" s="264" t="str">
        <f t="shared" si="225"/>
        <v>New York MillsNY</v>
      </c>
      <c r="B14466" s="269">
        <v>13417</v>
      </c>
      <c r="C14466" s="270" t="s">
        <v>6993</v>
      </c>
      <c r="D14466" s="270" t="s">
        <v>1895</v>
      </c>
      <c r="E14466" s="277" t="s">
        <v>1940</v>
      </c>
      <c r="F14466" s="279" t="s">
        <v>881</v>
      </c>
    </row>
    <row r="14467" spans="1:6" x14ac:dyDescent="0.3">
      <c r="A14467" s="264" t="str">
        <f t="shared" si="225"/>
        <v>Town of HurleyNY</v>
      </c>
      <c r="B14467" s="269">
        <v>12443</v>
      </c>
      <c r="C14467" s="270" t="s">
        <v>8942</v>
      </c>
      <c r="D14467" s="270" t="s">
        <v>1895</v>
      </c>
      <c r="E14467" s="277" t="s">
        <v>1923</v>
      </c>
      <c r="F14467" s="279" t="s">
        <v>881</v>
      </c>
    </row>
    <row r="14468" spans="1:6" x14ac:dyDescent="0.3">
      <c r="A14468" s="264" t="str">
        <f t="shared" ref="A14468:A14531" si="226">CONCATENATE(C14468,D14468)</f>
        <v>Adams CenterNY</v>
      </c>
      <c r="B14468" s="269">
        <v>13605</v>
      </c>
      <c r="C14468" s="270" t="s">
        <v>8943</v>
      </c>
      <c r="D14468" s="270" t="s">
        <v>1895</v>
      </c>
      <c r="E14468" s="277" t="s">
        <v>1942</v>
      </c>
      <c r="F14468" s="279" t="s">
        <v>881</v>
      </c>
    </row>
    <row r="14469" spans="1:6" x14ac:dyDescent="0.3">
      <c r="A14469" s="264" t="str">
        <f t="shared" si="226"/>
        <v>Town Of North SalemNY</v>
      </c>
      <c r="B14469" s="269">
        <v>10560</v>
      </c>
      <c r="C14469" s="270" t="s">
        <v>8944</v>
      </c>
      <c r="D14469" s="270" t="s">
        <v>1895</v>
      </c>
      <c r="E14469" s="277" t="s">
        <v>1833</v>
      </c>
      <c r="F14469" s="279" t="s">
        <v>881</v>
      </c>
    </row>
    <row r="14470" spans="1:6" x14ac:dyDescent="0.3">
      <c r="A14470" s="264" t="str">
        <f t="shared" si="226"/>
        <v>Town of GermantownNY</v>
      </c>
      <c r="B14470" s="269">
        <v>12526</v>
      </c>
      <c r="C14470" s="270" t="s">
        <v>8945</v>
      </c>
      <c r="D14470" s="270" t="s">
        <v>1895</v>
      </c>
      <c r="E14470" s="277" t="s">
        <v>1917</v>
      </c>
      <c r="F14470" s="279" t="s">
        <v>881</v>
      </c>
    </row>
    <row r="14471" spans="1:6" x14ac:dyDescent="0.3">
      <c r="A14471" s="264" t="str">
        <f t="shared" si="226"/>
        <v>Town of SpencerNY</v>
      </c>
      <c r="B14471" s="269">
        <v>14883</v>
      </c>
      <c r="C14471" s="270" t="s">
        <v>8946</v>
      </c>
      <c r="D14471" s="270" t="s">
        <v>1895</v>
      </c>
      <c r="E14471" s="277" t="s">
        <v>1904</v>
      </c>
      <c r="F14471" s="279" t="s">
        <v>881</v>
      </c>
    </row>
    <row r="14472" spans="1:6" x14ac:dyDescent="0.3">
      <c r="A14472" s="264" t="str">
        <f t="shared" si="226"/>
        <v>Town of Newark ValleyNY</v>
      </c>
      <c r="B14472" s="269">
        <v>13811</v>
      </c>
      <c r="C14472" s="270" t="s">
        <v>8947</v>
      </c>
      <c r="D14472" s="270" t="s">
        <v>1895</v>
      </c>
      <c r="E14472" s="277" t="s">
        <v>1904</v>
      </c>
      <c r="F14472" s="279" t="s">
        <v>881</v>
      </c>
    </row>
    <row r="14473" spans="1:6" x14ac:dyDescent="0.3">
      <c r="A14473" s="264" t="str">
        <f t="shared" si="226"/>
        <v>MorichesNY</v>
      </c>
      <c r="B14473" s="269">
        <v>11955</v>
      </c>
      <c r="C14473" s="270" t="s">
        <v>8948</v>
      </c>
      <c r="D14473" s="270" t="s">
        <v>1895</v>
      </c>
      <c r="E14473" s="277" t="s">
        <v>1833</v>
      </c>
      <c r="F14473" s="279" t="s">
        <v>881</v>
      </c>
    </row>
    <row r="14474" spans="1:6" x14ac:dyDescent="0.3">
      <c r="A14474" s="264" t="str">
        <f t="shared" si="226"/>
        <v>HawthorneNY</v>
      </c>
      <c r="B14474" s="269">
        <v>10532</v>
      </c>
      <c r="C14474" s="270" t="s">
        <v>2468</v>
      </c>
      <c r="D14474" s="270" t="s">
        <v>1895</v>
      </c>
      <c r="E14474" s="277" t="s">
        <v>1833</v>
      </c>
      <c r="F14474" s="279" t="s">
        <v>881</v>
      </c>
    </row>
    <row r="14475" spans="1:6" x14ac:dyDescent="0.3">
      <c r="A14475" s="264" t="str">
        <f t="shared" si="226"/>
        <v>Town of FranklinvilleNY</v>
      </c>
      <c r="B14475" s="269">
        <v>14737</v>
      </c>
      <c r="C14475" s="270" t="s">
        <v>8949</v>
      </c>
      <c r="D14475" s="270" t="s">
        <v>1895</v>
      </c>
      <c r="E14475" s="277" t="s">
        <v>1930</v>
      </c>
      <c r="F14475" s="279" t="s">
        <v>881</v>
      </c>
    </row>
    <row r="14476" spans="1:6" x14ac:dyDescent="0.3">
      <c r="A14476" s="264" t="str">
        <f t="shared" si="226"/>
        <v>Carle PlaceNY</v>
      </c>
      <c r="B14476" s="269">
        <v>11514</v>
      </c>
      <c r="C14476" s="270" t="s">
        <v>8950</v>
      </c>
      <c r="D14476" s="270" t="s">
        <v>1895</v>
      </c>
      <c r="E14476" s="277" t="s">
        <v>1833</v>
      </c>
      <c r="F14476" s="279" t="s">
        <v>881</v>
      </c>
    </row>
    <row r="14477" spans="1:6" x14ac:dyDescent="0.3">
      <c r="A14477" s="264" t="str">
        <f t="shared" si="226"/>
        <v>MayvilleNY</v>
      </c>
      <c r="B14477" s="269">
        <v>14757</v>
      </c>
      <c r="C14477" s="270" t="s">
        <v>8951</v>
      </c>
      <c r="D14477" s="270" t="s">
        <v>1895</v>
      </c>
      <c r="E14477" s="277" t="s">
        <v>1921</v>
      </c>
      <c r="F14477" s="279" t="s">
        <v>881</v>
      </c>
    </row>
    <row r="14478" spans="1:6" x14ac:dyDescent="0.3">
      <c r="A14478" s="264" t="str">
        <f t="shared" si="226"/>
        <v>MiddleportNY</v>
      </c>
      <c r="B14478" s="269">
        <v>14105</v>
      </c>
      <c r="C14478" s="270" t="s">
        <v>8952</v>
      </c>
      <c r="D14478" s="270" t="s">
        <v>1895</v>
      </c>
      <c r="E14478" s="277" t="s">
        <v>1905</v>
      </c>
      <c r="F14478" s="279" t="s">
        <v>881</v>
      </c>
    </row>
    <row r="14479" spans="1:6" x14ac:dyDescent="0.3">
      <c r="A14479" s="264" t="str">
        <f t="shared" si="226"/>
        <v>OrangetownNY</v>
      </c>
      <c r="B14479" s="269">
        <v>10962</v>
      </c>
      <c r="C14479" s="270" t="s">
        <v>8724</v>
      </c>
      <c r="D14479" s="270" t="s">
        <v>1895</v>
      </c>
      <c r="E14479" s="277" t="s">
        <v>1833</v>
      </c>
      <c r="F14479" s="279" t="s">
        <v>881</v>
      </c>
    </row>
    <row r="14480" spans="1:6" x14ac:dyDescent="0.3">
      <c r="A14480" s="264" t="str">
        <f t="shared" si="226"/>
        <v>ClydeNY</v>
      </c>
      <c r="B14480" s="269">
        <v>14433</v>
      </c>
      <c r="C14480" s="270" t="s">
        <v>7450</v>
      </c>
      <c r="D14480" s="270" t="s">
        <v>1895</v>
      </c>
      <c r="E14480" s="277" t="s">
        <v>1657</v>
      </c>
      <c r="F14480" s="279" t="s">
        <v>881</v>
      </c>
    </row>
    <row r="14481" spans="1:6" x14ac:dyDescent="0.3">
      <c r="A14481" s="264" t="str">
        <f t="shared" si="226"/>
        <v>Town Of RichfieldNY</v>
      </c>
      <c r="B14481" s="269">
        <v>13439</v>
      </c>
      <c r="C14481" s="270" t="s">
        <v>8953</v>
      </c>
      <c r="D14481" s="270" t="s">
        <v>1895</v>
      </c>
      <c r="E14481" s="277" t="s">
        <v>1104</v>
      </c>
      <c r="F14481" s="279" t="s">
        <v>881</v>
      </c>
    </row>
    <row r="14482" spans="1:6" x14ac:dyDescent="0.3">
      <c r="A14482" s="264" t="str">
        <f t="shared" si="226"/>
        <v>Town Of SullivanNY</v>
      </c>
      <c r="B14482" s="269">
        <v>13030</v>
      </c>
      <c r="C14482" s="270" t="s">
        <v>8801</v>
      </c>
      <c r="D14482" s="270" t="s">
        <v>1895</v>
      </c>
      <c r="E14482" s="277" t="s">
        <v>1938</v>
      </c>
      <c r="F14482" s="279" t="s">
        <v>881</v>
      </c>
    </row>
    <row r="14483" spans="1:6" x14ac:dyDescent="0.3">
      <c r="A14483" s="264" t="str">
        <f t="shared" si="226"/>
        <v>SaratogaNY</v>
      </c>
      <c r="B14483" s="269">
        <v>12871</v>
      </c>
      <c r="C14483" s="270" t="s">
        <v>2079</v>
      </c>
      <c r="D14483" s="270" t="s">
        <v>1895</v>
      </c>
      <c r="E14483" s="277" t="s">
        <v>1897</v>
      </c>
      <c r="F14483" s="279" t="s">
        <v>881</v>
      </c>
    </row>
    <row r="14484" spans="1:6" x14ac:dyDescent="0.3">
      <c r="A14484" s="264" t="str">
        <f t="shared" si="226"/>
        <v>WesthamptonNY</v>
      </c>
      <c r="B14484" s="269">
        <v>11977</v>
      </c>
      <c r="C14484" s="270" t="s">
        <v>8954</v>
      </c>
      <c r="D14484" s="270" t="s">
        <v>1895</v>
      </c>
      <c r="E14484" s="277" t="s">
        <v>1833</v>
      </c>
      <c r="F14484" s="279" t="s">
        <v>881</v>
      </c>
    </row>
    <row r="14485" spans="1:6" x14ac:dyDescent="0.3">
      <c r="A14485" s="264" t="str">
        <f t="shared" si="226"/>
        <v>Town Of FentonNY</v>
      </c>
      <c r="B14485" s="269">
        <v>13833</v>
      </c>
      <c r="C14485" s="270" t="s">
        <v>8955</v>
      </c>
      <c r="D14485" s="270" t="s">
        <v>1895</v>
      </c>
      <c r="E14485" s="277" t="s">
        <v>1904</v>
      </c>
      <c r="F14485" s="279" t="s">
        <v>881</v>
      </c>
    </row>
    <row r="14486" spans="1:6" x14ac:dyDescent="0.3">
      <c r="A14486" s="264" t="str">
        <f t="shared" si="226"/>
        <v>North HarmonyNY</v>
      </c>
      <c r="B14486" s="269">
        <v>14710</v>
      </c>
      <c r="C14486" s="270" t="s">
        <v>8956</v>
      </c>
      <c r="D14486" s="270" t="s">
        <v>1895</v>
      </c>
      <c r="E14486" s="277" t="s">
        <v>1921</v>
      </c>
      <c r="F14486" s="279" t="s">
        <v>881</v>
      </c>
    </row>
    <row r="14487" spans="1:6" x14ac:dyDescent="0.3">
      <c r="A14487" s="264" t="str">
        <f t="shared" si="226"/>
        <v>Town of HannibalNY</v>
      </c>
      <c r="B14487" s="269">
        <v>13074</v>
      </c>
      <c r="C14487" s="270" t="s">
        <v>8957</v>
      </c>
      <c r="D14487" s="270" t="s">
        <v>1895</v>
      </c>
      <c r="E14487" s="277" t="s">
        <v>1938</v>
      </c>
      <c r="F14487" s="279" t="s">
        <v>881</v>
      </c>
    </row>
    <row r="14488" spans="1:6" x14ac:dyDescent="0.3">
      <c r="A14488" s="264" t="str">
        <f t="shared" si="226"/>
        <v>Blue PointNY</v>
      </c>
      <c r="B14488" s="269">
        <v>11715</v>
      </c>
      <c r="C14488" s="270" t="s">
        <v>8958</v>
      </c>
      <c r="D14488" s="270" t="s">
        <v>1895</v>
      </c>
      <c r="E14488" s="277" t="s">
        <v>1833</v>
      </c>
      <c r="F14488" s="279" t="s">
        <v>881</v>
      </c>
    </row>
    <row r="14489" spans="1:6" x14ac:dyDescent="0.3">
      <c r="A14489" s="264" t="str">
        <f t="shared" si="226"/>
        <v>FalconerNY</v>
      </c>
      <c r="B14489" s="269">
        <v>14733</v>
      </c>
      <c r="C14489" s="270" t="s">
        <v>8959</v>
      </c>
      <c r="D14489" s="270" t="s">
        <v>1895</v>
      </c>
      <c r="E14489" s="277" t="s">
        <v>1921</v>
      </c>
      <c r="F14489" s="279" t="s">
        <v>881</v>
      </c>
    </row>
    <row r="14490" spans="1:6" x14ac:dyDescent="0.3">
      <c r="A14490" s="264" t="str">
        <f t="shared" si="226"/>
        <v>West HaverstrawNY</v>
      </c>
      <c r="B14490" s="269">
        <v>10993</v>
      </c>
      <c r="C14490" s="270" t="s">
        <v>8832</v>
      </c>
      <c r="D14490" s="270" t="s">
        <v>1895</v>
      </c>
      <c r="E14490" s="277" t="s">
        <v>1833</v>
      </c>
      <c r="F14490" s="279" t="s">
        <v>881</v>
      </c>
    </row>
    <row r="14491" spans="1:6" x14ac:dyDescent="0.3">
      <c r="A14491" s="264" t="str">
        <f t="shared" si="226"/>
        <v>Town Of ConquestNY</v>
      </c>
      <c r="B14491" s="269">
        <v>13140</v>
      </c>
      <c r="C14491" s="270" t="s">
        <v>8960</v>
      </c>
      <c r="D14491" s="270" t="s">
        <v>1895</v>
      </c>
      <c r="E14491" s="277" t="s">
        <v>954</v>
      </c>
      <c r="F14491" s="279" t="s">
        <v>881</v>
      </c>
    </row>
    <row r="14492" spans="1:6" x14ac:dyDescent="0.3">
      <c r="A14492" s="264" t="str">
        <f t="shared" si="226"/>
        <v>Town Of East FishkillNY</v>
      </c>
      <c r="B14492" s="269">
        <v>12582</v>
      </c>
      <c r="C14492" s="270" t="s">
        <v>8674</v>
      </c>
      <c r="D14492" s="270" t="s">
        <v>1895</v>
      </c>
      <c r="E14492" s="277" t="s">
        <v>1833</v>
      </c>
      <c r="F14492" s="279" t="s">
        <v>881</v>
      </c>
    </row>
    <row r="14493" spans="1:6" x14ac:dyDescent="0.3">
      <c r="A14493" s="264" t="str">
        <f t="shared" si="226"/>
        <v>Town of YorkshireNY</v>
      </c>
      <c r="B14493" s="269">
        <v>14042</v>
      </c>
      <c r="C14493" s="270" t="s">
        <v>8961</v>
      </c>
      <c r="D14493" s="270" t="s">
        <v>1895</v>
      </c>
      <c r="E14493" s="277" t="s">
        <v>1930</v>
      </c>
      <c r="F14493" s="279" t="s">
        <v>881</v>
      </c>
    </row>
    <row r="14494" spans="1:6" x14ac:dyDescent="0.3">
      <c r="A14494" s="264" t="str">
        <f t="shared" si="226"/>
        <v>Town Of DuanesburgNY</v>
      </c>
      <c r="B14494" s="269">
        <v>12053</v>
      </c>
      <c r="C14494" s="270" t="s">
        <v>8962</v>
      </c>
      <c r="D14494" s="270" t="s">
        <v>1895</v>
      </c>
      <c r="E14494" s="277" t="s">
        <v>1897</v>
      </c>
      <c r="F14494" s="279" t="s">
        <v>881</v>
      </c>
    </row>
    <row r="14495" spans="1:6" x14ac:dyDescent="0.3">
      <c r="A14495" s="264" t="str">
        <f t="shared" si="226"/>
        <v>Town Of DayNY</v>
      </c>
      <c r="B14495" s="269">
        <v>12835</v>
      </c>
      <c r="C14495" s="270" t="s">
        <v>8963</v>
      </c>
      <c r="D14495" s="270" t="s">
        <v>1895</v>
      </c>
      <c r="E14495" s="277" t="s">
        <v>1897</v>
      </c>
      <c r="F14495" s="279" t="s">
        <v>881</v>
      </c>
    </row>
    <row r="14496" spans="1:6" x14ac:dyDescent="0.3">
      <c r="A14496" s="264" t="str">
        <f t="shared" si="226"/>
        <v>Town Of PhilipstownNY</v>
      </c>
      <c r="B14496" s="269">
        <v>10524</v>
      </c>
      <c r="C14496" s="270" t="s">
        <v>8884</v>
      </c>
      <c r="D14496" s="270" t="s">
        <v>1895</v>
      </c>
      <c r="E14496" s="277" t="s">
        <v>1833</v>
      </c>
      <c r="F14496" s="279" t="s">
        <v>881</v>
      </c>
    </row>
    <row r="14497" spans="1:6" x14ac:dyDescent="0.3">
      <c r="A14497" s="264" t="str">
        <f t="shared" si="226"/>
        <v>Town of LansingNY</v>
      </c>
      <c r="B14497" s="269">
        <v>14882</v>
      </c>
      <c r="C14497" s="270" t="s">
        <v>8964</v>
      </c>
      <c r="D14497" s="270" t="s">
        <v>1895</v>
      </c>
      <c r="E14497" s="277" t="s">
        <v>1919</v>
      </c>
      <c r="F14497" s="279" t="s">
        <v>881</v>
      </c>
    </row>
    <row r="14498" spans="1:6" x14ac:dyDescent="0.3">
      <c r="A14498" s="264" t="str">
        <f t="shared" si="226"/>
        <v>DexterNY</v>
      </c>
      <c r="B14498" s="269">
        <v>13634</v>
      </c>
      <c r="C14498" s="270" t="s">
        <v>4155</v>
      </c>
      <c r="D14498" s="270" t="s">
        <v>1895</v>
      </c>
      <c r="E14498" s="277" t="s">
        <v>1942</v>
      </c>
      <c r="F14498" s="279" t="s">
        <v>881</v>
      </c>
    </row>
    <row r="14499" spans="1:6" x14ac:dyDescent="0.3">
      <c r="A14499" s="264" t="str">
        <f t="shared" si="226"/>
        <v>BarkerNY</v>
      </c>
      <c r="B14499" s="269">
        <v>13862</v>
      </c>
      <c r="C14499" s="270" t="s">
        <v>8965</v>
      </c>
      <c r="D14499" s="270" t="s">
        <v>1895</v>
      </c>
      <c r="E14499" s="277" t="s">
        <v>1904</v>
      </c>
      <c r="F14499" s="279" t="s">
        <v>881</v>
      </c>
    </row>
    <row r="14500" spans="1:6" x14ac:dyDescent="0.3">
      <c r="A14500" s="264" t="str">
        <f t="shared" si="226"/>
        <v>ThornwoodNY</v>
      </c>
      <c r="B14500" s="269">
        <v>10594</v>
      </c>
      <c r="C14500" s="270" t="s">
        <v>8966</v>
      </c>
      <c r="D14500" s="270" t="s">
        <v>1895</v>
      </c>
      <c r="E14500" s="277" t="s">
        <v>1833</v>
      </c>
      <c r="F14500" s="279" t="s">
        <v>881</v>
      </c>
    </row>
    <row r="14501" spans="1:6" x14ac:dyDescent="0.3">
      <c r="A14501" s="264" t="str">
        <f t="shared" si="226"/>
        <v>FloridaNY</v>
      </c>
      <c r="B14501" s="269">
        <v>10921</v>
      </c>
      <c r="C14501" s="270" t="s">
        <v>6241</v>
      </c>
      <c r="D14501" s="270" t="s">
        <v>1895</v>
      </c>
      <c r="E14501" s="277" t="s">
        <v>1833</v>
      </c>
      <c r="F14501" s="279" t="s">
        <v>881</v>
      </c>
    </row>
    <row r="14502" spans="1:6" x14ac:dyDescent="0.3">
      <c r="A14502" s="264" t="str">
        <f t="shared" si="226"/>
        <v>Town Of Lake LuzerneNY</v>
      </c>
      <c r="B14502" s="269">
        <v>12846</v>
      </c>
      <c r="C14502" s="270" t="s">
        <v>8967</v>
      </c>
      <c r="D14502" s="270" t="s">
        <v>1895</v>
      </c>
      <c r="E14502" s="277" t="s">
        <v>1913</v>
      </c>
      <c r="F14502" s="279" t="s">
        <v>881</v>
      </c>
    </row>
    <row r="14503" spans="1:6" x14ac:dyDescent="0.3">
      <c r="A14503" s="264" t="str">
        <f t="shared" si="226"/>
        <v>Town Of ParisNY</v>
      </c>
      <c r="B14503" s="269">
        <v>13456</v>
      </c>
      <c r="C14503" s="270" t="s">
        <v>8968</v>
      </c>
      <c r="D14503" s="270" t="s">
        <v>1895</v>
      </c>
      <c r="E14503" s="277" t="s">
        <v>1940</v>
      </c>
      <c r="F14503" s="279" t="s">
        <v>881</v>
      </c>
    </row>
    <row r="14504" spans="1:6" x14ac:dyDescent="0.3">
      <c r="A14504" s="264" t="str">
        <f t="shared" si="226"/>
        <v>Town of Fort AnnNY</v>
      </c>
      <c r="B14504" s="269">
        <v>12827</v>
      </c>
      <c r="C14504" s="270" t="s">
        <v>8969</v>
      </c>
      <c r="D14504" s="270" t="s">
        <v>1895</v>
      </c>
      <c r="E14504" s="277" t="s">
        <v>1913</v>
      </c>
      <c r="F14504" s="279" t="s">
        <v>881</v>
      </c>
    </row>
    <row r="14505" spans="1:6" x14ac:dyDescent="0.3">
      <c r="A14505" s="264" t="str">
        <f t="shared" si="226"/>
        <v>OrangetownNY</v>
      </c>
      <c r="B14505" s="269">
        <v>10913</v>
      </c>
      <c r="C14505" s="270" t="s">
        <v>8724</v>
      </c>
      <c r="D14505" s="270" t="s">
        <v>1895</v>
      </c>
      <c r="E14505" s="277" t="s">
        <v>1833</v>
      </c>
      <c r="F14505" s="279" t="s">
        <v>881</v>
      </c>
    </row>
    <row r="14506" spans="1:6" x14ac:dyDescent="0.3">
      <c r="A14506" s="264" t="str">
        <f t="shared" si="226"/>
        <v>DolgevilleNY</v>
      </c>
      <c r="B14506" s="269">
        <v>13329</v>
      </c>
      <c r="C14506" s="270" t="s">
        <v>8970</v>
      </c>
      <c r="D14506" s="270" t="s">
        <v>1895</v>
      </c>
      <c r="E14506" s="277" t="s">
        <v>1940</v>
      </c>
      <c r="F14506" s="279" t="s">
        <v>881</v>
      </c>
    </row>
    <row r="14507" spans="1:6" x14ac:dyDescent="0.3">
      <c r="A14507" s="264" t="str">
        <f t="shared" si="226"/>
        <v>HarrimanNY</v>
      </c>
      <c r="B14507" s="269">
        <v>10926</v>
      </c>
      <c r="C14507" s="270" t="s">
        <v>8971</v>
      </c>
      <c r="D14507" s="270" t="s">
        <v>1895</v>
      </c>
      <c r="E14507" s="277" t="s">
        <v>1833</v>
      </c>
      <c r="F14507" s="279" t="s">
        <v>881</v>
      </c>
    </row>
    <row r="14508" spans="1:6" x14ac:dyDescent="0.3">
      <c r="A14508" s="264" t="str">
        <f t="shared" si="226"/>
        <v>ShortsvilleNY</v>
      </c>
      <c r="B14508" s="269">
        <v>14548</v>
      </c>
      <c r="C14508" s="270" t="s">
        <v>8972</v>
      </c>
      <c r="D14508" s="270" t="s">
        <v>1895</v>
      </c>
      <c r="E14508" s="277" t="s">
        <v>1657</v>
      </c>
      <c r="F14508" s="279" t="s">
        <v>881</v>
      </c>
    </row>
    <row r="14509" spans="1:6" x14ac:dyDescent="0.3">
      <c r="A14509" s="264" t="str">
        <f t="shared" si="226"/>
        <v>Town of LimaNY</v>
      </c>
      <c r="B14509" s="269">
        <v>14485</v>
      </c>
      <c r="C14509" s="270" t="s">
        <v>8973</v>
      </c>
      <c r="D14509" s="270" t="s">
        <v>1895</v>
      </c>
      <c r="E14509" s="277" t="s">
        <v>1657</v>
      </c>
      <c r="F14509" s="279" t="s">
        <v>881</v>
      </c>
    </row>
    <row r="14510" spans="1:6" x14ac:dyDescent="0.3">
      <c r="A14510" s="264" t="str">
        <f t="shared" si="226"/>
        <v>Hyde ParkNY</v>
      </c>
      <c r="B14510" s="269">
        <v>12580</v>
      </c>
      <c r="C14510" s="270" t="s">
        <v>8741</v>
      </c>
      <c r="D14510" s="270" t="s">
        <v>1895</v>
      </c>
      <c r="E14510" s="277" t="s">
        <v>1833</v>
      </c>
      <c r="F14510" s="279" t="s">
        <v>881</v>
      </c>
    </row>
    <row r="14511" spans="1:6" x14ac:dyDescent="0.3">
      <c r="A14511" s="264" t="str">
        <f t="shared" si="226"/>
        <v>Town Of BallstonNY</v>
      </c>
      <c r="B14511" s="269">
        <v>12027</v>
      </c>
      <c r="C14511" s="270" t="s">
        <v>8725</v>
      </c>
      <c r="D14511" s="270" t="s">
        <v>1895</v>
      </c>
      <c r="E14511" s="277" t="s">
        <v>1897</v>
      </c>
      <c r="F14511" s="279" t="s">
        <v>881</v>
      </c>
    </row>
    <row r="14512" spans="1:6" x14ac:dyDescent="0.3">
      <c r="A14512" s="264" t="str">
        <f t="shared" si="226"/>
        <v>Town Of SchroeppelNY</v>
      </c>
      <c r="B14512" s="269">
        <v>13132</v>
      </c>
      <c r="C14512" s="270" t="s">
        <v>8858</v>
      </c>
      <c r="D14512" s="270" t="s">
        <v>1895</v>
      </c>
      <c r="E14512" s="277" t="s">
        <v>1938</v>
      </c>
      <c r="F14512" s="279" t="s">
        <v>881</v>
      </c>
    </row>
    <row r="14513" spans="1:6" x14ac:dyDescent="0.3">
      <c r="A14513" s="264" t="str">
        <f t="shared" si="226"/>
        <v>DoverNY</v>
      </c>
      <c r="B14513" s="269">
        <v>12594</v>
      </c>
      <c r="C14513" s="270" t="s">
        <v>1094</v>
      </c>
      <c r="D14513" s="270" t="s">
        <v>1895</v>
      </c>
      <c r="E14513" s="277" t="s">
        <v>1833</v>
      </c>
      <c r="F14513" s="279" t="s">
        <v>881</v>
      </c>
    </row>
    <row r="14514" spans="1:6" x14ac:dyDescent="0.3">
      <c r="A14514" s="264" t="str">
        <f t="shared" si="226"/>
        <v>Town of CanajoharieNY</v>
      </c>
      <c r="B14514" s="269">
        <v>13317</v>
      </c>
      <c r="C14514" s="270" t="s">
        <v>8974</v>
      </c>
      <c r="D14514" s="270" t="s">
        <v>1895</v>
      </c>
      <c r="E14514" s="277" t="s">
        <v>1899</v>
      </c>
      <c r="F14514" s="279" t="s">
        <v>881</v>
      </c>
    </row>
    <row r="14515" spans="1:6" x14ac:dyDescent="0.3">
      <c r="A14515" s="264" t="str">
        <f t="shared" si="226"/>
        <v>Town of CanisteoNY</v>
      </c>
      <c r="B14515" s="269">
        <v>14823</v>
      </c>
      <c r="C14515" s="270" t="s">
        <v>8975</v>
      </c>
      <c r="D14515" s="270" t="s">
        <v>1895</v>
      </c>
      <c r="E14515" s="277" t="s">
        <v>1907</v>
      </c>
      <c r="F14515" s="279" t="s">
        <v>881</v>
      </c>
    </row>
    <row r="14516" spans="1:6" x14ac:dyDescent="0.3">
      <c r="A14516" s="264" t="str">
        <f t="shared" si="226"/>
        <v>ElleryNY</v>
      </c>
      <c r="B14516" s="269">
        <v>14712</v>
      </c>
      <c r="C14516" s="270" t="s">
        <v>8976</v>
      </c>
      <c r="D14516" s="270" t="s">
        <v>1895</v>
      </c>
      <c r="E14516" s="277" t="s">
        <v>1921</v>
      </c>
      <c r="F14516" s="279" t="s">
        <v>881</v>
      </c>
    </row>
    <row r="14517" spans="1:6" x14ac:dyDescent="0.3">
      <c r="A14517" s="264" t="str">
        <f t="shared" si="226"/>
        <v>KirkwoodNY</v>
      </c>
      <c r="B14517" s="269">
        <v>13795</v>
      </c>
      <c r="C14517" s="270" t="s">
        <v>7194</v>
      </c>
      <c r="D14517" s="270" t="s">
        <v>1895</v>
      </c>
      <c r="E14517" s="277" t="s">
        <v>1904</v>
      </c>
      <c r="F14517" s="279" t="s">
        <v>881</v>
      </c>
    </row>
    <row r="14518" spans="1:6" x14ac:dyDescent="0.3">
      <c r="A14518" s="264" t="str">
        <f t="shared" si="226"/>
        <v>Town Of ConklinNY</v>
      </c>
      <c r="B14518" s="269">
        <v>13748</v>
      </c>
      <c r="C14518" s="270" t="s">
        <v>8977</v>
      </c>
      <c r="D14518" s="270" t="s">
        <v>1895</v>
      </c>
      <c r="E14518" s="277" t="s">
        <v>1904</v>
      </c>
      <c r="F14518" s="279" t="s">
        <v>881</v>
      </c>
    </row>
    <row r="14519" spans="1:6" x14ac:dyDescent="0.3">
      <c r="A14519" s="264" t="str">
        <f t="shared" si="226"/>
        <v>Town of SalemNY</v>
      </c>
      <c r="B14519" s="269">
        <v>12865</v>
      </c>
      <c r="C14519" s="270" t="s">
        <v>8978</v>
      </c>
      <c r="D14519" s="270" t="s">
        <v>1895</v>
      </c>
      <c r="E14519" s="277" t="s">
        <v>1913</v>
      </c>
      <c r="F14519" s="279" t="s">
        <v>881</v>
      </c>
    </row>
    <row r="14520" spans="1:6" x14ac:dyDescent="0.3">
      <c r="A14520" s="264" t="str">
        <f t="shared" si="226"/>
        <v>Town of MarathonNY</v>
      </c>
      <c r="B14520" s="269">
        <v>13803</v>
      </c>
      <c r="C14520" s="270" t="s">
        <v>8979</v>
      </c>
      <c r="D14520" s="270" t="s">
        <v>1895</v>
      </c>
      <c r="E14520" s="277" t="s">
        <v>1909</v>
      </c>
      <c r="F14520" s="279" t="s">
        <v>881</v>
      </c>
    </row>
    <row r="14521" spans="1:6" x14ac:dyDescent="0.3">
      <c r="A14521" s="264" t="str">
        <f t="shared" si="226"/>
        <v>Town of RandolphNY</v>
      </c>
      <c r="B14521" s="269">
        <v>14772</v>
      </c>
      <c r="C14521" s="270" t="s">
        <v>8980</v>
      </c>
      <c r="D14521" s="270" t="s">
        <v>1895</v>
      </c>
      <c r="E14521" s="277" t="s">
        <v>1930</v>
      </c>
      <c r="F14521" s="279" t="s">
        <v>881</v>
      </c>
    </row>
    <row r="14522" spans="1:6" x14ac:dyDescent="0.3">
      <c r="A14522" s="264" t="str">
        <f t="shared" si="226"/>
        <v>AmagansettNY</v>
      </c>
      <c r="B14522" s="269">
        <v>11930</v>
      </c>
      <c r="C14522" s="270" t="s">
        <v>8981</v>
      </c>
      <c r="D14522" s="270" t="s">
        <v>1895</v>
      </c>
      <c r="E14522" s="277" t="s">
        <v>1833</v>
      </c>
      <c r="F14522" s="279" t="s">
        <v>881</v>
      </c>
    </row>
    <row r="14523" spans="1:6" x14ac:dyDescent="0.3">
      <c r="A14523" s="264" t="str">
        <f t="shared" si="226"/>
        <v>Town of BergenNY</v>
      </c>
      <c r="B14523" s="269">
        <v>14416</v>
      </c>
      <c r="C14523" s="270" t="s">
        <v>8982</v>
      </c>
      <c r="D14523" s="270" t="s">
        <v>1895</v>
      </c>
      <c r="E14523" s="277" t="s">
        <v>1902</v>
      </c>
      <c r="F14523" s="279" t="s">
        <v>881</v>
      </c>
    </row>
    <row r="14524" spans="1:6" x14ac:dyDescent="0.3">
      <c r="A14524" s="264" t="str">
        <f t="shared" si="226"/>
        <v>GardinerNY</v>
      </c>
      <c r="B14524" s="269">
        <v>12525</v>
      </c>
      <c r="C14524" s="270" t="s">
        <v>6505</v>
      </c>
      <c r="D14524" s="270" t="s">
        <v>1895</v>
      </c>
      <c r="E14524" s="277" t="s">
        <v>1923</v>
      </c>
      <c r="F14524" s="279" t="s">
        <v>881</v>
      </c>
    </row>
    <row r="14525" spans="1:6" x14ac:dyDescent="0.3">
      <c r="A14525" s="264" t="str">
        <f t="shared" si="226"/>
        <v>Town Of HamptonburghNY</v>
      </c>
      <c r="B14525" s="269">
        <v>10916</v>
      </c>
      <c r="C14525" s="270" t="s">
        <v>8983</v>
      </c>
      <c r="D14525" s="270" t="s">
        <v>1895</v>
      </c>
      <c r="E14525" s="277" t="s">
        <v>1833</v>
      </c>
      <c r="F14525" s="279" t="s">
        <v>881</v>
      </c>
    </row>
    <row r="14526" spans="1:6" x14ac:dyDescent="0.3">
      <c r="A14526" s="264" t="str">
        <f t="shared" si="226"/>
        <v>Town of RemsenNY</v>
      </c>
      <c r="B14526" s="269">
        <v>13438</v>
      </c>
      <c r="C14526" s="270" t="s">
        <v>8984</v>
      </c>
      <c r="D14526" s="270" t="s">
        <v>1895</v>
      </c>
      <c r="E14526" s="277" t="s">
        <v>1940</v>
      </c>
      <c r="F14526" s="279" t="s">
        <v>881</v>
      </c>
    </row>
    <row r="14527" spans="1:6" x14ac:dyDescent="0.3">
      <c r="A14527" s="264" t="str">
        <f t="shared" si="226"/>
        <v>Town of ParishNY</v>
      </c>
      <c r="B14527" s="269">
        <v>13131</v>
      </c>
      <c r="C14527" s="270" t="s">
        <v>8985</v>
      </c>
      <c r="D14527" s="270" t="s">
        <v>1895</v>
      </c>
      <c r="E14527" s="277" t="s">
        <v>1938</v>
      </c>
      <c r="F14527" s="279" t="s">
        <v>881</v>
      </c>
    </row>
    <row r="14528" spans="1:6" x14ac:dyDescent="0.3">
      <c r="A14528" s="264" t="str">
        <f t="shared" si="226"/>
        <v>Town Of SanfordNY</v>
      </c>
      <c r="B14528" s="269">
        <v>13754</v>
      </c>
      <c r="C14528" s="270" t="s">
        <v>8986</v>
      </c>
      <c r="D14528" s="270" t="s">
        <v>1895</v>
      </c>
      <c r="E14528" s="277" t="s">
        <v>1904</v>
      </c>
      <c r="F14528" s="279" t="s">
        <v>881</v>
      </c>
    </row>
    <row r="14529" spans="1:6" x14ac:dyDescent="0.3">
      <c r="A14529" s="264" t="str">
        <f t="shared" si="226"/>
        <v>Town of MayfieldNY</v>
      </c>
      <c r="B14529" s="269">
        <v>12117</v>
      </c>
      <c r="C14529" s="270" t="s">
        <v>8987</v>
      </c>
      <c r="D14529" s="270" t="s">
        <v>1895</v>
      </c>
      <c r="E14529" s="277" t="s">
        <v>1915</v>
      </c>
      <c r="F14529" s="279" t="s">
        <v>881</v>
      </c>
    </row>
    <row r="14530" spans="1:6" x14ac:dyDescent="0.3">
      <c r="A14530" s="264" t="str">
        <f t="shared" si="226"/>
        <v>Lake KatrineNY</v>
      </c>
      <c r="B14530" s="269">
        <v>12449</v>
      </c>
      <c r="C14530" s="270" t="s">
        <v>8988</v>
      </c>
      <c r="D14530" s="270" t="s">
        <v>1895</v>
      </c>
      <c r="E14530" s="277" t="s">
        <v>1923</v>
      </c>
      <c r="F14530" s="279" t="s">
        <v>881</v>
      </c>
    </row>
    <row r="14531" spans="1:6" x14ac:dyDescent="0.3">
      <c r="A14531" s="264" t="str">
        <f t="shared" si="226"/>
        <v>Town Of WinfieldNY</v>
      </c>
      <c r="B14531" s="269">
        <v>13491</v>
      </c>
      <c r="C14531" s="270" t="s">
        <v>8989</v>
      </c>
      <c r="D14531" s="270" t="s">
        <v>1895</v>
      </c>
      <c r="E14531" s="277" t="s">
        <v>1940</v>
      </c>
      <c r="F14531" s="279" t="s">
        <v>881</v>
      </c>
    </row>
    <row r="14532" spans="1:6" x14ac:dyDescent="0.3">
      <c r="A14532" s="264" t="str">
        <f t="shared" ref="A14532:A14595" si="227">CONCATENATE(C14532,D14532)</f>
        <v>CarrollNY</v>
      </c>
      <c r="B14532" s="269">
        <v>14738</v>
      </c>
      <c r="C14532" s="270" t="s">
        <v>1223</v>
      </c>
      <c r="D14532" s="270" t="s">
        <v>1895</v>
      </c>
      <c r="E14532" s="277" t="s">
        <v>1921</v>
      </c>
      <c r="F14532" s="279" t="s">
        <v>881</v>
      </c>
    </row>
    <row r="14533" spans="1:6" x14ac:dyDescent="0.3">
      <c r="A14533" s="264" t="str">
        <f t="shared" si="227"/>
        <v>Town of CandorNY</v>
      </c>
      <c r="B14533" s="269">
        <v>13743</v>
      </c>
      <c r="C14533" s="270" t="s">
        <v>8990</v>
      </c>
      <c r="D14533" s="270" t="s">
        <v>1895</v>
      </c>
      <c r="E14533" s="277" t="s">
        <v>1904</v>
      </c>
      <c r="F14533" s="279" t="s">
        <v>881</v>
      </c>
    </row>
    <row r="14534" spans="1:6" x14ac:dyDescent="0.3">
      <c r="A14534" s="264" t="str">
        <f t="shared" si="227"/>
        <v>MinoaNY</v>
      </c>
      <c r="B14534" s="269">
        <v>13116</v>
      </c>
      <c r="C14534" s="270" t="s">
        <v>8991</v>
      </c>
      <c r="D14534" s="270" t="s">
        <v>1895</v>
      </c>
      <c r="E14534" s="277" t="s">
        <v>1938</v>
      </c>
      <c r="F14534" s="279" t="s">
        <v>881</v>
      </c>
    </row>
    <row r="14535" spans="1:6" x14ac:dyDescent="0.3">
      <c r="A14535" s="264" t="str">
        <f t="shared" si="227"/>
        <v>RansomvilleNY</v>
      </c>
      <c r="B14535" s="269">
        <v>14172</v>
      </c>
      <c r="C14535" s="270" t="s">
        <v>8910</v>
      </c>
      <c r="D14535" s="270" t="s">
        <v>1895</v>
      </c>
      <c r="E14535" s="277" t="s">
        <v>1905</v>
      </c>
      <c r="F14535" s="279" t="s">
        <v>881</v>
      </c>
    </row>
    <row r="14536" spans="1:6" x14ac:dyDescent="0.3">
      <c r="A14536" s="264" t="str">
        <f t="shared" si="227"/>
        <v>RichmondNY</v>
      </c>
      <c r="B14536" s="269">
        <v>14471</v>
      </c>
      <c r="C14536" s="270" t="s">
        <v>1393</v>
      </c>
      <c r="D14536" s="270" t="s">
        <v>1895</v>
      </c>
      <c r="E14536" s="277" t="s">
        <v>1657</v>
      </c>
      <c r="F14536" s="279" t="s">
        <v>881</v>
      </c>
    </row>
    <row r="14537" spans="1:6" x14ac:dyDescent="0.3">
      <c r="A14537" s="264" t="str">
        <f t="shared" si="227"/>
        <v>Town of ElbridgeNY</v>
      </c>
      <c r="B14537" s="269">
        <v>13080</v>
      </c>
      <c r="C14537" s="270" t="s">
        <v>8992</v>
      </c>
      <c r="D14537" s="270" t="s">
        <v>1895</v>
      </c>
      <c r="E14537" s="277" t="s">
        <v>1938</v>
      </c>
      <c r="F14537" s="279" t="s">
        <v>881</v>
      </c>
    </row>
    <row r="14538" spans="1:6" x14ac:dyDescent="0.3">
      <c r="A14538" s="264" t="str">
        <f t="shared" si="227"/>
        <v>TuxedoNY</v>
      </c>
      <c r="B14538" s="269">
        <v>10987</v>
      </c>
      <c r="C14538" s="270" t="s">
        <v>8993</v>
      </c>
      <c r="D14538" s="270" t="s">
        <v>1895</v>
      </c>
      <c r="E14538" s="277" t="s">
        <v>1833</v>
      </c>
      <c r="F14538" s="279" t="s">
        <v>881</v>
      </c>
    </row>
    <row r="14539" spans="1:6" x14ac:dyDescent="0.3">
      <c r="A14539" s="264" t="str">
        <f t="shared" si="227"/>
        <v>North EastNY</v>
      </c>
      <c r="B14539" s="269">
        <v>12546</v>
      </c>
      <c r="C14539" s="270" t="s">
        <v>6297</v>
      </c>
      <c r="D14539" s="270" t="s">
        <v>1895</v>
      </c>
      <c r="E14539" s="277" t="s">
        <v>1833</v>
      </c>
      <c r="F14539" s="279" t="s">
        <v>881</v>
      </c>
    </row>
    <row r="14540" spans="1:6" x14ac:dyDescent="0.3">
      <c r="A14540" s="264" t="str">
        <f t="shared" si="227"/>
        <v>East NorwichNY</v>
      </c>
      <c r="B14540" s="269">
        <v>11732</v>
      </c>
      <c r="C14540" s="270" t="s">
        <v>8994</v>
      </c>
      <c r="D14540" s="270" t="s">
        <v>1895</v>
      </c>
      <c r="E14540" s="277" t="s">
        <v>1833</v>
      </c>
      <c r="F14540" s="279" t="s">
        <v>881</v>
      </c>
    </row>
    <row r="14541" spans="1:6" x14ac:dyDescent="0.3">
      <c r="A14541" s="264" t="str">
        <f t="shared" si="227"/>
        <v>MarbletownNY</v>
      </c>
      <c r="B14541" s="269">
        <v>12484</v>
      </c>
      <c r="C14541" s="270" t="s">
        <v>8995</v>
      </c>
      <c r="D14541" s="270" t="s">
        <v>1895</v>
      </c>
      <c r="E14541" s="277" t="s">
        <v>1923</v>
      </c>
      <c r="F14541" s="279" t="s">
        <v>881</v>
      </c>
    </row>
    <row r="14542" spans="1:6" x14ac:dyDescent="0.3">
      <c r="A14542" s="264" t="str">
        <f t="shared" si="227"/>
        <v>CampbellNY</v>
      </c>
      <c r="B14542" s="269">
        <v>14821</v>
      </c>
      <c r="C14542" s="270" t="s">
        <v>2523</v>
      </c>
      <c r="D14542" s="270" t="s">
        <v>1895</v>
      </c>
      <c r="E14542" s="277" t="s">
        <v>1907</v>
      </c>
      <c r="F14542" s="279" t="s">
        <v>881</v>
      </c>
    </row>
    <row r="14543" spans="1:6" x14ac:dyDescent="0.3">
      <c r="A14543" s="264" t="str">
        <f t="shared" si="227"/>
        <v>HanoverNY</v>
      </c>
      <c r="B14543" s="269">
        <v>14062</v>
      </c>
      <c r="C14543" s="270" t="s">
        <v>5340</v>
      </c>
      <c r="D14543" s="270" t="s">
        <v>1895</v>
      </c>
      <c r="E14543" s="277" t="s">
        <v>1921</v>
      </c>
      <c r="F14543" s="279" t="s">
        <v>881</v>
      </c>
    </row>
    <row r="14544" spans="1:6" x14ac:dyDescent="0.3">
      <c r="A14544" s="264" t="str">
        <f t="shared" si="227"/>
        <v>Town of ArgyleNY</v>
      </c>
      <c r="B14544" s="269">
        <v>12809</v>
      </c>
      <c r="C14544" s="270" t="s">
        <v>8996</v>
      </c>
      <c r="D14544" s="270" t="s">
        <v>1895</v>
      </c>
      <c r="E14544" s="277" t="s">
        <v>1913</v>
      </c>
      <c r="F14544" s="279" t="s">
        <v>881</v>
      </c>
    </row>
    <row r="14545" spans="1:6" x14ac:dyDescent="0.3">
      <c r="A14545" s="264" t="str">
        <f t="shared" si="227"/>
        <v>HillsdaleNY</v>
      </c>
      <c r="B14545" s="269">
        <v>12529</v>
      </c>
      <c r="C14545" s="270" t="s">
        <v>1588</v>
      </c>
      <c r="D14545" s="270" t="s">
        <v>1895</v>
      </c>
      <c r="E14545" s="277" t="s">
        <v>1917</v>
      </c>
      <c r="F14545" s="279" t="s">
        <v>881</v>
      </c>
    </row>
    <row r="14546" spans="1:6" x14ac:dyDescent="0.3">
      <c r="A14546" s="264" t="str">
        <f t="shared" si="227"/>
        <v>Town Of ColesvilleNY</v>
      </c>
      <c r="B14546" s="269">
        <v>13787</v>
      </c>
      <c r="C14546" s="270" t="s">
        <v>8997</v>
      </c>
      <c r="D14546" s="270" t="s">
        <v>1895</v>
      </c>
      <c r="E14546" s="277" t="s">
        <v>1904</v>
      </c>
      <c r="F14546" s="279" t="s">
        <v>881</v>
      </c>
    </row>
    <row r="14547" spans="1:6" x14ac:dyDescent="0.3">
      <c r="A14547" s="264" t="str">
        <f t="shared" si="227"/>
        <v>Town of OtegoNY</v>
      </c>
      <c r="B14547" s="269">
        <v>13825</v>
      </c>
      <c r="C14547" s="270" t="s">
        <v>8998</v>
      </c>
      <c r="D14547" s="270" t="s">
        <v>1895</v>
      </c>
      <c r="E14547" s="277" t="s">
        <v>1104</v>
      </c>
      <c r="F14547" s="279" t="s">
        <v>881</v>
      </c>
    </row>
    <row r="14548" spans="1:6" x14ac:dyDescent="0.3">
      <c r="A14548" s="264" t="str">
        <f t="shared" si="227"/>
        <v>IraNY</v>
      </c>
      <c r="B14548" s="269">
        <v>13033</v>
      </c>
      <c r="C14548" s="270" t="s">
        <v>8999</v>
      </c>
      <c r="D14548" s="270" t="s">
        <v>1895</v>
      </c>
      <c r="E14548" s="277" t="s">
        <v>954</v>
      </c>
      <c r="F14548" s="279" t="s">
        <v>881</v>
      </c>
    </row>
    <row r="14549" spans="1:6" x14ac:dyDescent="0.3">
      <c r="A14549" s="264" t="str">
        <f t="shared" si="227"/>
        <v>SherrillNY</v>
      </c>
      <c r="B14549" s="269">
        <v>13461</v>
      </c>
      <c r="C14549" s="270" t="s">
        <v>2085</v>
      </c>
      <c r="D14549" s="270" t="s">
        <v>1895</v>
      </c>
      <c r="E14549" s="277" t="s">
        <v>1940</v>
      </c>
      <c r="F14549" s="279" t="s">
        <v>881</v>
      </c>
    </row>
    <row r="14550" spans="1:6" x14ac:dyDescent="0.3">
      <c r="A14550" s="264" t="str">
        <f t="shared" si="227"/>
        <v>HanoverNY</v>
      </c>
      <c r="B14550" s="269">
        <v>14081</v>
      </c>
      <c r="C14550" s="270" t="s">
        <v>5340</v>
      </c>
      <c r="D14550" s="270" t="s">
        <v>1895</v>
      </c>
      <c r="E14550" s="277" t="s">
        <v>1921</v>
      </c>
      <c r="F14550" s="279" t="s">
        <v>881</v>
      </c>
    </row>
    <row r="14551" spans="1:6" x14ac:dyDescent="0.3">
      <c r="A14551" s="264" t="str">
        <f t="shared" si="227"/>
        <v>Town of OakfieldNY</v>
      </c>
      <c r="B14551" s="269">
        <v>14125</v>
      </c>
      <c r="C14551" s="270" t="s">
        <v>9000</v>
      </c>
      <c r="D14551" s="270" t="s">
        <v>1895</v>
      </c>
      <c r="E14551" s="277" t="s">
        <v>1902</v>
      </c>
      <c r="F14551" s="279" t="s">
        <v>881</v>
      </c>
    </row>
    <row r="14552" spans="1:6" x14ac:dyDescent="0.3">
      <c r="A14552" s="264" t="str">
        <f t="shared" si="227"/>
        <v>Port EwenNY</v>
      </c>
      <c r="B14552" s="269">
        <v>12466</v>
      </c>
      <c r="C14552" s="270" t="s">
        <v>9001</v>
      </c>
      <c r="D14552" s="270" t="s">
        <v>1895</v>
      </c>
      <c r="E14552" s="277" t="s">
        <v>1923</v>
      </c>
      <c r="F14552" s="279" t="s">
        <v>881</v>
      </c>
    </row>
    <row r="14553" spans="1:6" x14ac:dyDescent="0.3">
      <c r="A14553" s="264" t="str">
        <f t="shared" si="227"/>
        <v>Town of VernonNY</v>
      </c>
      <c r="B14553" s="269">
        <v>13476</v>
      </c>
      <c r="C14553" s="270" t="s">
        <v>9002</v>
      </c>
      <c r="D14553" s="270" t="s">
        <v>1895</v>
      </c>
      <c r="E14553" s="277" t="s">
        <v>1940</v>
      </c>
      <c r="F14553" s="279" t="s">
        <v>881</v>
      </c>
    </row>
    <row r="14554" spans="1:6" x14ac:dyDescent="0.3">
      <c r="A14554" s="264" t="str">
        <f t="shared" si="227"/>
        <v>NorwoodNY</v>
      </c>
      <c r="B14554" s="269">
        <v>13668</v>
      </c>
      <c r="C14554" s="270" t="s">
        <v>6022</v>
      </c>
      <c r="D14554" s="270" t="s">
        <v>1895</v>
      </c>
      <c r="E14554" s="277" t="s">
        <v>1928</v>
      </c>
      <c r="F14554" s="279" t="s">
        <v>881</v>
      </c>
    </row>
    <row r="14555" spans="1:6" x14ac:dyDescent="0.3">
      <c r="A14555" s="264" t="str">
        <f t="shared" si="227"/>
        <v>Town of NorfolkNY</v>
      </c>
      <c r="B14555" s="269">
        <v>13667</v>
      </c>
      <c r="C14555" s="270" t="s">
        <v>9003</v>
      </c>
      <c r="D14555" s="270" t="s">
        <v>1895</v>
      </c>
      <c r="E14555" s="277" t="s">
        <v>1928</v>
      </c>
      <c r="F14555" s="279" t="s">
        <v>881</v>
      </c>
    </row>
    <row r="14556" spans="1:6" x14ac:dyDescent="0.3">
      <c r="A14556" s="264" t="str">
        <f t="shared" si="227"/>
        <v>Town Of ViennaNY</v>
      </c>
      <c r="B14556" s="269">
        <v>13308</v>
      </c>
      <c r="C14556" s="270" t="s">
        <v>9004</v>
      </c>
      <c r="D14556" s="270" t="s">
        <v>1895</v>
      </c>
      <c r="E14556" s="277" t="s">
        <v>1940</v>
      </c>
      <c r="F14556" s="279" t="s">
        <v>881</v>
      </c>
    </row>
    <row r="14557" spans="1:6" x14ac:dyDescent="0.3">
      <c r="A14557" s="264" t="str">
        <f t="shared" si="227"/>
        <v>Town of GhentNY</v>
      </c>
      <c r="B14557" s="269">
        <v>12075</v>
      </c>
      <c r="C14557" s="270" t="s">
        <v>9005</v>
      </c>
      <c r="D14557" s="270" t="s">
        <v>1895</v>
      </c>
      <c r="E14557" s="277" t="s">
        <v>1917</v>
      </c>
      <c r="F14557" s="279" t="s">
        <v>881</v>
      </c>
    </row>
    <row r="14558" spans="1:6" x14ac:dyDescent="0.3">
      <c r="A14558" s="264" t="str">
        <f t="shared" si="227"/>
        <v>Town Of PittsfieldNY</v>
      </c>
      <c r="B14558" s="269">
        <v>13411</v>
      </c>
      <c r="C14558" s="270" t="s">
        <v>9006</v>
      </c>
      <c r="D14558" s="270" t="s">
        <v>1895</v>
      </c>
      <c r="E14558" s="277" t="s">
        <v>1104</v>
      </c>
      <c r="F14558" s="279" t="s">
        <v>881</v>
      </c>
    </row>
    <row r="14559" spans="1:6" x14ac:dyDescent="0.3">
      <c r="A14559" s="264" t="str">
        <f t="shared" si="227"/>
        <v>Town of GalwayNY</v>
      </c>
      <c r="B14559" s="269">
        <v>12074</v>
      </c>
      <c r="C14559" s="270" t="s">
        <v>9007</v>
      </c>
      <c r="D14559" s="270" t="s">
        <v>1895</v>
      </c>
      <c r="E14559" s="277" t="s">
        <v>1897</v>
      </c>
      <c r="F14559" s="279" t="s">
        <v>881</v>
      </c>
    </row>
    <row r="14560" spans="1:6" x14ac:dyDescent="0.3">
      <c r="A14560" s="264" t="str">
        <f t="shared" si="227"/>
        <v>Town Of ConesusNY</v>
      </c>
      <c r="B14560" s="269">
        <v>14435</v>
      </c>
      <c r="C14560" s="270" t="s">
        <v>9008</v>
      </c>
      <c r="D14560" s="270" t="s">
        <v>1895</v>
      </c>
      <c r="E14560" s="277" t="s">
        <v>1657</v>
      </c>
      <c r="F14560" s="279" t="s">
        <v>881</v>
      </c>
    </row>
    <row r="14561" spans="1:6" x14ac:dyDescent="0.3">
      <c r="A14561" s="264" t="str">
        <f t="shared" si="227"/>
        <v>Town Of West MonroeNY</v>
      </c>
      <c r="B14561" s="269">
        <v>13167</v>
      </c>
      <c r="C14561" s="270" t="s">
        <v>9009</v>
      </c>
      <c r="D14561" s="270" t="s">
        <v>1895</v>
      </c>
      <c r="E14561" s="277" t="s">
        <v>1938</v>
      </c>
      <c r="F14561" s="279" t="s">
        <v>881</v>
      </c>
    </row>
    <row r="14562" spans="1:6" x14ac:dyDescent="0.3">
      <c r="A14562" s="264" t="str">
        <f t="shared" si="227"/>
        <v>Cornwall on HudsonNY</v>
      </c>
      <c r="B14562" s="269">
        <v>12520</v>
      </c>
      <c r="C14562" s="270" t="s">
        <v>9010</v>
      </c>
      <c r="D14562" s="270" t="s">
        <v>1895</v>
      </c>
      <c r="E14562" s="277" t="s">
        <v>1833</v>
      </c>
      <c r="F14562" s="279" t="s">
        <v>881</v>
      </c>
    </row>
    <row r="14563" spans="1:6" x14ac:dyDescent="0.3">
      <c r="A14563" s="264" t="str">
        <f t="shared" si="227"/>
        <v>Town of IslipNY</v>
      </c>
      <c r="B14563" s="269">
        <v>11796</v>
      </c>
      <c r="C14563" s="270" t="s">
        <v>8606</v>
      </c>
      <c r="D14563" s="270" t="s">
        <v>1895</v>
      </c>
      <c r="E14563" s="277" t="s">
        <v>1833</v>
      </c>
      <c r="F14563" s="279" t="s">
        <v>881</v>
      </c>
    </row>
    <row r="14564" spans="1:6" x14ac:dyDescent="0.3">
      <c r="A14564" s="264" t="str">
        <f t="shared" si="227"/>
        <v>New AlbionNY</v>
      </c>
      <c r="B14564" s="269">
        <v>14719</v>
      </c>
      <c r="C14564" s="270" t="s">
        <v>9011</v>
      </c>
      <c r="D14564" s="270" t="s">
        <v>1895</v>
      </c>
      <c r="E14564" s="277" t="s">
        <v>1930</v>
      </c>
      <c r="F14564" s="279" t="s">
        <v>881</v>
      </c>
    </row>
    <row r="14565" spans="1:6" x14ac:dyDescent="0.3">
      <c r="A14565" s="264" t="str">
        <f t="shared" si="227"/>
        <v>BrookhavenNY</v>
      </c>
      <c r="B14565" s="269">
        <v>11719</v>
      </c>
      <c r="C14565" s="270" t="s">
        <v>1701</v>
      </c>
      <c r="D14565" s="270" t="s">
        <v>1895</v>
      </c>
      <c r="E14565" s="277" t="s">
        <v>1833</v>
      </c>
      <c r="F14565" s="279" t="s">
        <v>881</v>
      </c>
    </row>
    <row r="14566" spans="1:6" x14ac:dyDescent="0.3">
      <c r="A14566" s="264" t="str">
        <f t="shared" si="227"/>
        <v>Town Of SangerfieldNY</v>
      </c>
      <c r="B14566" s="269">
        <v>13480</v>
      </c>
      <c r="C14566" s="270" t="s">
        <v>9012</v>
      </c>
      <c r="D14566" s="270" t="s">
        <v>1895</v>
      </c>
      <c r="E14566" s="277" t="s">
        <v>1940</v>
      </c>
      <c r="F14566" s="279" t="s">
        <v>881</v>
      </c>
    </row>
    <row r="14567" spans="1:6" x14ac:dyDescent="0.3">
      <c r="A14567" s="264" t="str">
        <f t="shared" si="227"/>
        <v>MaybrookNY</v>
      </c>
      <c r="B14567" s="269">
        <v>12543</v>
      </c>
      <c r="C14567" s="270" t="s">
        <v>9013</v>
      </c>
      <c r="D14567" s="270" t="s">
        <v>1895</v>
      </c>
      <c r="E14567" s="277" t="s">
        <v>1833</v>
      </c>
      <c r="F14567" s="279" t="s">
        <v>881</v>
      </c>
    </row>
    <row r="14568" spans="1:6" x14ac:dyDescent="0.3">
      <c r="A14568" s="264" t="str">
        <f t="shared" si="227"/>
        <v>Town of North CollinsNY</v>
      </c>
      <c r="B14568" s="269">
        <v>14111</v>
      </c>
      <c r="C14568" s="270" t="s">
        <v>9014</v>
      </c>
      <c r="D14568" s="270" t="s">
        <v>1895</v>
      </c>
      <c r="E14568" s="277" t="s">
        <v>1905</v>
      </c>
      <c r="F14568" s="279" t="s">
        <v>881</v>
      </c>
    </row>
    <row r="14569" spans="1:6" x14ac:dyDescent="0.3">
      <c r="A14569" s="264" t="str">
        <f t="shared" si="227"/>
        <v>WawayandaNY</v>
      </c>
      <c r="B14569" s="269">
        <v>10958</v>
      </c>
      <c r="C14569" s="270" t="s">
        <v>9015</v>
      </c>
      <c r="D14569" s="270" t="s">
        <v>1895</v>
      </c>
      <c r="E14569" s="277" t="s">
        <v>1833</v>
      </c>
      <c r="F14569" s="279" t="s">
        <v>881</v>
      </c>
    </row>
    <row r="14570" spans="1:6" x14ac:dyDescent="0.3">
      <c r="A14570" s="264" t="str">
        <f t="shared" si="227"/>
        <v>TrentonNY</v>
      </c>
      <c r="B14570" s="269">
        <v>13354</v>
      </c>
      <c r="C14570" s="270" t="s">
        <v>1838</v>
      </c>
      <c r="D14570" s="270" t="s">
        <v>1895</v>
      </c>
      <c r="E14570" s="277" t="s">
        <v>1940</v>
      </c>
      <c r="F14570" s="279" t="s">
        <v>881</v>
      </c>
    </row>
    <row r="14571" spans="1:6" x14ac:dyDescent="0.3">
      <c r="A14571" s="264" t="str">
        <f t="shared" si="227"/>
        <v>Town of Pine PlainsNY</v>
      </c>
      <c r="B14571" s="269">
        <v>12567</v>
      </c>
      <c r="C14571" s="270" t="s">
        <v>9016</v>
      </c>
      <c r="D14571" s="270" t="s">
        <v>1895</v>
      </c>
      <c r="E14571" s="277" t="s">
        <v>1833</v>
      </c>
      <c r="F14571" s="279" t="s">
        <v>881</v>
      </c>
    </row>
    <row r="14572" spans="1:6" x14ac:dyDescent="0.3">
      <c r="A14572" s="264" t="str">
        <f t="shared" si="227"/>
        <v>Town of PawlingNY</v>
      </c>
      <c r="B14572" s="269">
        <v>12531</v>
      </c>
      <c r="C14572" s="270" t="s">
        <v>8843</v>
      </c>
      <c r="D14572" s="270" t="s">
        <v>1895</v>
      </c>
      <c r="E14572" s="277" t="s">
        <v>1833</v>
      </c>
      <c r="F14572" s="279" t="s">
        <v>881</v>
      </c>
    </row>
    <row r="14573" spans="1:6" x14ac:dyDescent="0.3">
      <c r="A14573" s="264" t="str">
        <f t="shared" si="227"/>
        <v>Town Of RushNY</v>
      </c>
      <c r="B14573" s="269">
        <v>14543</v>
      </c>
      <c r="C14573" s="270" t="s">
        <v>9017</v>
      </c>
      <c r="D14573" s="270" t="s">
        <v>1895</v>
      </c>
      <c r="E14573" s="277" t="s">
        <v>1657</v>
      </c>
      <c r="F14573" s="279" t="s">
        <v>881</v>
      </c>
    </row>
    <row r="14574" spans="1:6" x14ac:dyDescent="0.3">
      <c r="A14574" s="264" t="str">
        <f t="shared" si="227"/>
        <v>DansvilleNY</v>
      </c>
      <c r="B14574" s="269">
        <v>14807</v>
      </c>
      <c r="C14574" s="270" t="s">
        <v>6796</v>
      </c>
      <c r="D14574" s="270" t="s">
        <v>1895</v>
      </c>
      <c r="E14574" s="277" t="s">
        <v>1907</v>
      </c>
      <c r="F14574" s="279" t="s">
        <v>881</v>
      </c>
    </row>
    <row r="14575" spans="1:6" x14ac:dyDescent="0.3">
      <c r="A14575" s="264" t="str">
        <f t="shared" si="227"/>
        <v>Town of IslipNY</v>
      </c>
      <c r="B14575" s="269">
        <v>11718</v>
      </c>
      <c r="C14575" s="270" t="s">
        <v>8606</v>
      </c>
      <c r="D14575" s="270" t="s">
        <v>1895</v>
      </c>
      <c r="E14575" s="277" t="s">
        <v>1833</v>
      </c>
      <c r="F14575" s="279" t="s">
        <v>881</v>
      </c>
    </row>
    <row r="14576" spans="1:6" x14ac:dyDescent="0.3">
      <c r="A14576" s="264" t="str">
        <f t="shared" si="227"/>
        <v>Town of PortvilleNY</v>
      </c>
      <c r="B14576" s="269">
        <v>14770</v>
      </c>
      <c r="C14576" s="270" t="s">
        <v>9018</v>
      </c>
      <c r="D14576" s="270" t="s">
        <v>1895</v>
      </c>
      <c r="E14576" s="277" t="s">
        <v>1930</v>
      </c>
      <c r="F14576" s="279" t="s">
        <v>881</v>
      </c>
    </row>
    <row r="14577" spans="1:6" x14ac:dyDescent="0.3">
      <c r="A14577" s="264" t="str">
        <f t="shared" si="227"/>
        <v>Sackets HarborNY</v>
      </c>
      <c r="B14577" s="269">
        <v>13685</v>
      </c>
      <c r="C14577" s="270" t="s">
        <v>9019</v>
      </c>
      <c r="D14577" s="270" t="s">
        <v>1895</v>
      </c>
      <c r="E14577" s="277" t="s">
        <v>1942</v>
      </c>
      <c r="F14577" s="279" t="s">
        <v>881</v>
      </c>
    </row>
    <row r="14578" spans="1:6" x14ac:dyDescent="0.3">
      <c r="A14578" s="264" t="str">
        <f t="shared" si="227"/>
        <v>StanfordNY</v>
      </c>
      <c r="B14578" s="269">
        <v>12514</v>
      </c>
      <c r="C14578" s="270" t="s">
        <v>2855</v>
      </c>
      <c r="D14578" s="270" t="s">
        <v>1895</v>
      </c>
      <c r="E14578" s="277" t="s">
        <v>1833</v>
      </c>
      <c r="F14578" s="279" t="s">
        <v>881</v>
      </c>
    </row>
    <row r="14579" spans="1:6" x14ac:dyDescent="0.3">
      <c r="A14579" s="264" t="str">
        <f t="shared" si="227"/>
        <v>West Sand LakeNY</v>
      </c>
      <c r="B14579" s="269">
        <v>12196</v>
      </c>
      <c r="C14579" s="270" t="s">
        <v>9020</v>
      </c>
      <c r="D14579" s="270" t="s">
        <v>1895</v>
      </c>
      <c r="E14579" s="277" t="s">
        <v>1897</v>
      </c>
      <c r="F14579" s="279" t="s">
        <v>881</v>
      </c>
    </row>
    <row r="14580" spans="1:6" x14ac:dyDescent="0.3">
      <c r="A14580" s="264" t="str">
        <f t="shared" si="227"/>
        <v>Town Of BostonNY</v>
      </c>
      <c r="B14580" s="269">
        <v>14025</v>
      </c>
      <c r="C14580" s="270" t="s">
        <v>9021</v>
      </c>
      <c r="D14580" s="270" t="s">
        <v>1895</v>
      </c>
      <c r="E14580" s="277" t="s">
        <v>1905</v>
      </c>
      <c r="F14580" s="279" t="s">
        <v>881</v>
      </c>
    </row>
    <row r="14581" spans="1:6" x14ac:dyDescent="0.3">
      <c r="A14581" s="264" t="str">
        <f t="shared" si="227"/>
        <v>Alexandria BayNY</v>
      </c>
      <c r="B14581" s="269">
        <v>13607</v>
      </c>
      <c r="C14581" s="270" t="s">
        <v>9022</v>
      </c>
      <c r="D14581" s="270" t="s">
        <v>1895</v>
      </c>
      <c r="E14581" s="277" t="s">
        <v>1942</v>
      </c>
      <c r="F14581" s="279" t="s">
        <v>881</v>
      </c>
    </row>
    <row r="14582" spans="1:6" x14ac:dyDescent="0.3">
      <c r="A14582" s="264" t="str">
        <f t="shared" si="227"/>
        <v>BuffaloNY</v>
      </c>
      <c r="B14582" s="269">
        <v>14203</v>
      </c>
      <c r="C14582" s="270" t="s">
        <v>4406</v>
      </c>
      <c r="D14582" s="270" t="s">
        <v>1895</v>
      </c>
      <c r="E14582" s="277" t="s">
        <v>1905</v>
      </c>
      <c r="F14582" s="279" t="s">
        <v>881</v>
      </c>
    </row>
    <row r="14583" spans="1:6" x14ac:dyDescent="0.3">
      <c r="A14583" s="264" t="str">
        <f t="shared" si="227"/>
        <v>PetersburgNY</v>
      </c>
      <c r="B14583" s="269">
        <v>12138</v>
      </c>
      <c r="C14583" s="270" t="s">
        <v>4854</v>
      </c>
      <c r="D14583" s="270" t="s">
        <v>1895</v>
      </c>
      <c r="E14583" s="277" t="s">
        <v>1897</v>
      </c>
      <c r="F14583" s="279" t="s">
        <v>881</v>
      </c>
    </row>
    <row r="14584" spans="1:6" x14ac:dyDescent="0.3">
      <c r="A14584" s="264" t="str">
        <f t="shared" si="227"/>
        <v>AnnsvilleNY</v>
      </c>
      <c r="B14584" s="269">
        <v>13471</v>
      </c>
      <c r="C14584" s="270" t="s">
        <v>9023</v>
      </c>
      <c r="D14584" s="270" t="s">
        <v>1895</v>
      </c>
      <c r="E14584" s="277" t="s">
        <v>1940</v>
      </c>
      <c r="F14584" s="279" t="s">
        <v>881</v>
      </c>
    </row>
    <row r="14585" spans="1:6" x14ac:dyDescent="0.3">
      <c r="A14585" s="264" t="str">
        <f t="shared" si="227"/>
        <v>Cortlandt ManorNY</v>
      </c>
      <c r="B14585" s="269">
        <v>10548</v>
      </c>
      <c r="C14585" s="270" t="s">
        <v>8720</v>
      </c>
      <c r="D14585" s="270" t="s">
        <v>1895</v>
      </c>
      <c r="E14585" s="277" t="s">
        <v>1833</v>
      </c>
      <c r="F14585" s="279" t="s">
        <v>881</v>
      </c>
    </row>
    <row r="14586" spans="1:6" x14ac:dyDescent="0.3">
      <c r="A14586" s="264" t="str">
        <f t="shared" si="227"/>
        <v>Rouses PointNY</v>
      </c>
      <c r="B14586" s="269">
        <v>12979</v>
      </c>
      <c r="C14586" s="270" t="s">
        <v>9024</v>
      </c>
      <c r="D14586" s="270" t="s">
        <v>1895</v>
      </c>
      <c r="E14586" s="277" t="s">
        <v>1933</v>
      </c>
      <c r="F14586" s="279" t="s">
        <v>881</v>
      </c>
    </row>
    <row r="14587" spans="1:6" x14ac:dyDescent="0.3">
      <c r="A14587" s="264" t="str">
        <f t="shared" si="227"/>
        <v>OrangetownNY</v>
      </c>
      <c r="B14587" s="269">
        <v>10968</v>
      </c>
      <c r="C14587" s="270" t="s">
        <v>8724</v>
      </c>
      <c r="D14587" s="270" t="s">
        <v>1895</v>
      </c>
      <c r="E14587" s="277" t="s">
        <v>1833</v>
      </c>
      <c r="F14587" s="279" t="s">
        <v>881</v>
      </c>
    </row>
    <row r="14588" spans="1:6" x14ac:dyDescent="0.3">
      <c r="A14588" s="264" t="str">
        <f t="shared" si="227"/>
        <v>Town of ChesterNY</v>
      </c>
      <c r="B14588" s="269">
        <v>12817</v>
      </c>
      <c r="C14588" s="270" t="s">
        <v>8775</v>
      </c>
      <c r="D14588" s="270" t="s">
        <v>1895</v>
      </c>
      <c r="E14588" s="277" t="s">
        <v>1913</v>
      </c>
      <c r="F14588" s="279" t="s">
        <v>881</v>
      </c>
    </row>
    <row r="14589" spans="1:6" x14ac:dyDescent="0.3">
      <c r="A14589" s="264" t="str">
        <f t="shared" si="227"/>
        <v>CarolineNY</v>
      </c>
      <c r="B14589" s="269">
        <v>14817</v>
      </c>
      <c r="C14589" s="270" t="s">
        <v>9025</v>
      </c>
      <c r="D14589" s="270" t="s">
        <v>1895</v>
      </c>
      <c r="E14589" s="277" t="s">
        <v>1919</v>
      </c>
      <c r="F14589" s="279" t="s">
        <v>881</v>
      </c>
    </row>
    <row r="14590" spans="1:6" x14ac:dyDescent="0.3">
      <c r="A14590" s="264" t="str">
        <f t="shared" si="227"/>
        <v>Town of TheresaNY</v>
      </c>
      <c r="B14590" s="269">
        <v>13691</v>
      </c>
      <c r="C14590" s="270" t="s">
        <v>9026</v>
      </c>
      <c r="D14590" s="270" t="s">
        <v>1895</v>
      </c>
      <c r="E14590" s="277" t="s">
        <v>1942</v>
      </c>
      <c r="F14590" s="279" t="s">
        <v>881</v>
      </c>
    </row>
    <row r="14591" spans="1:6" x14ac:dyDescent="0.3">
      <c r="A14591" s="264" t="str">
        <f t="shared" si="227"/>
        <v>EastportNY</v>
      </c>
      <c r="B14591" s="269">
        <v>11941</v>
      </c>
      <c r="C14591" s="270" t="s">
        <v>9027</v>
      </c>
      <c r="D14591" s="270" t="s">
        <v>1895</v>
      </c>
      <c r="E14591" s="277" t="s">
        <v>1833</v>
      </c>
      <c r="F14591" s="279" t="s">
        <v>881</v>
      </c>
    </row>
    <row r="14592" spans="1:6" x14ac:dyDescent="0.3">
      <c r="A14592" s="264" t="str">
        <f t="shared" si="227"/>
        <v>Town Of VeronaNY</v>
      </c>
      <c r="B14592" s="269">
        <v>13478</v>
      </c>
      <c r="C14592" s="270" t="s">
        <v>9028</v>
      </c>
      <c r="D14592" s="270" t="s">
        <v>1895</v>
      </c>
      <c r="E14592" s="277" t="s">
        <v>1940</v>
      </c>
      <c r="F14592" s="279" t="s">
        <v>881</v>
      </c>
    </row>
    <row r="14593" spans="1:6" x14ac:dyDescent="0.3">
      <c r="A14593" s="264" t="str">
        <f t="shared" si="227"/>
        <v>QuogueNY</v>
      </c>
      <c r="B14593" s="269">
        <v>11959</v>
      </c>
      <c r="C14593" s="270" t="s">
        <v>9029</v>
      </c>
      <c r="D14593" s="270" t="s">
        <v>1895</v>
      </c>
      <c r="E14593" s="277" t="s">
        <v>1833</v>
      </c>
      <c r="F14593" s="279" t="s">
        <v>881</v>
      </c>
    </row>
    <row r="14594" spans="1:6" x14ac:dyDescent="0.3">
      <c r="A14594" s="264" t="str">
        <f t="shared" si="227"/>
        <v>MohawkNY</v>
      </c>
      <c r="B14594" s="269">
        <v>12068</v>
      </c>
      <c r="C14594" s="270" t="s">
        <v>6809</v>
      </c>
      <c r="D14594" s="270" t="s">
        <v>1895</v>
      </c>
      <c r="E14594" s="277" t="s">
        <v>1899</v>
      </c>
      <c r="F14594" s="279" t="s">
        <v>881</v>
      </c>
    </row>
    <row r="14595" spans="1:6" x14ac:dyDescent="0.3">
      <c r="A14595" s="264" t="str">
        <f t="shared" si="227"/>
        <v>BridgehamptonNY</v>
      </c>
      <c r="B14595" s="269">
        <v>11932</v>
      </c>
      <c r="C14595" s="270" t="s">
        <v>9030</v>
      </c>
      <c r="D14595" s="270" t="s">
        <v>1895</v>
      </c>
      <c r="E14595" s="277" t="s">
        <v>1833</v>
      </c>
      <c r="F14595" s="279" t="s">
        <v>881</v>
      </c>
    </row>
    <row r="14596" spans="1:6" x14ac:dyDescent="0.3">
      <c r="A14596" s="264" t="str">
        <f t="shared" ref="A14596:A14659" si="228">CONCATENATE(C14596,D14596)</f>
        <v>Green IslandNY</v>
      </c>
      <c r="B14596" s="269">
        <v>12183</v>
      </c>
      <c r="C14596" s="270" t="s">
        <v>9031</v>
      </c>
      <c r="D14596" s="270" t="s">
        <v>1895</v>
      </c>
      <c r="E14596" s="277" t="s">
        <v>1897</v>
      </c>
      <c r="F14596" s="279" t="s">
        <v>881</v>
      </c>
    </row>
    <row r="14597" spans="1:6" x14ac:dyDescent="0.3">
      <c r="A14597" s="264" t="str">
        <f t="shared" si="228"/>
        <v>Greenfield CenterNY</v>
      </c>
      <c r="B14597" s="269">
        <v>12850</v>
      </c>
      <c r="C14597" s="270" t="s">
        <v>8927</v>
      </c>
      <c r="D14597" s="270" t="s">
        <v>1895</v>
      </c>
      <c r="E14597" s="277" t="s">
        <v>1897</v>
      </c>
      <c r="F14597" s="279" t="s">
        <v>881</v>
      </c>
    </row>
    <row r="14598" spans="1:6" x14ac:dyDescent="0.3">
      <c r="A14598" s="264" t="str">
        <f t="shared" si="228"/>
        <v>Atlantic BeachNY</v>
      </c>
      <c r="B14598" s="269">
        <v>11509</v>
      </c>
      <c r="C14598" s="270" t="s">
        <v>3736</v>
      </c>
      <c r="D14598" s="270" t="s">
        <v>1895</v>
      </c>
      <c r="E14598" s="277" t="s">
        <v>1833</v>
      </c>
      <c r="F14598" s="279" t="s">
        <v>881</v>
      </c>
    </row>
    <row r="14599" spans="1:6" x14ac:dyDescent="0.3">
      <c r="A14599" s="264" t="str">
        <f t="shared" si="228"/>
        <v>Town Of BangorNY</v>
      </c>
      <c r="B14599" s="269">
        <v>12966</v>
      </c>
      <c r="C14599" s="270" t="s">
        <v>9032</v>
      </c>
      <c r="D14599" s="270" t="s">
        <v>1895</v>
      </c>
      <c r="E14599" s="277" t="s">
        <v>1925</v>
      </c>
      <c r="F14599" s="279" t="s">
        <v>881</v>
      </c>
    </row>
    <row r="14600" spans="1:6" x14ac:dyDescent="0.3">
      <c r="A14600" s="264" t="str">
        <f t="shared" si="228"/>
        <v>Town of Little ValleyNY</v>
      </c>
      <c r="B14600" s="269">
        <v>14755</v>
      </c>
      <c r="C14600" s="270" t="s">
        <v>9033</v>
      </c>
      <c r="D14600" s="270" t="s">
        <v>1895</v>
      </c>
      <c r="E14600" s="277" t="s">
        <v>1930</v>
      </c>
      <c r="F14600" s="279" t="s">
        <v>881</v>
      </c>
    </row>
    <row r="14601" spans="1:6" x14ac:dyDescent="0.3">
      <c r="A14601" s="264" t="str">
        <f t="shared" si="228"/>
        <v>Town of NundaNY</v>
      </c>
      <c r="B14601" s="269">
        <v>14517</v>
      </c>
      <c r="C14601" s="270" t="s">
        <v>9034</v>
      </c>
      <c r="D14601" s="270" t="s">
        <v>1895</v>
      </c>
      <c r="E14601" s="277" t="s">
        <v>1657</v>
      </c>
      <c r="F14601" s="279" t="s">
        <v>881</v>
      </c>
    </row>
    <row r="14602" spans="1:6" x14ac:dyDescent="0.3">
      <c r="A14602" s="264" t="str">
        <f t="shared" si="228"/>
        <v>Red CreekNY</v>
      </c>
      <c r="B14602" s="269">
        <v>13143</v>
      </c>
      <c r="C14602" s="270" t="s">
        <v>8889</v>
      </c>
      <c r="D14602" s="270" t="s">
        <v>1895</v>
      </c>
      <c r="E14602" s="277" t="s">
        <v>1657</v>
      </c>
      <c r="F14602" s="279" t="s">
        <v>881</v>
      </c>
    </row>
    <row r="14603" spans="1:6" x14ac:dyDescent="0.3">
      <c r="A14603" s="264" t="str">
        <f t="shared" si="228"/>
        <v>Town of OvidNY</v>
      </c>
      <c r="B14603" s="269">
        <v>14521</v>
      </c>
      <c r="C14603" s="270" t="s">
        <v>9035</v>
      </c>
      <c r="D14603" s="270" t="s">
        <v>1895</v>
      </c>
      <c r="E14603" s="277" t="s">
        <v>1936</v>
      </c>
      <c r="F14603" s="279" t="s">
        <v>881</v>
      </c>
    </row>
    <row r="14604" spans="1:6" x14ac:dyDescent="0.3">
      <c r="A14604" s="264" t="str">
        <f t="shared" si="228"/>
        <v>YatesNY</v>
      </c>
      <c r="B14604" s="269">
        <v>14098</v>
      </c>
      <c r="C14604" s="270" t="s">
        <v>9036</v>
      </c>
      <c r="D14604" s="270" t="s">
        <v>1895</v>
      </c>
      <c r="E14604" s="277" t="s">
        <v>1657</v>
      </c>
      <c r="F14604" s="279" t="s">
        <v>881</v>
      </c>
    </row>
    <row r="14605" spans="1:6" x14ac:dyDescent="0.3">
      <c r="A14605" s="264" t="str">
        <f t="shared" si="228"/>
        <v>MinisinkNY</v>
      </c>
      <c r="B14605" s="269">
        <v>10998</v>
      </c>
      <c r="C14605" s="270" t="s">
        <v>9037</v>
      </c>
      <c r="D14605" s="270" t="s">
        <v>1895</v>
      </c>
      <c r="E14605" s="277" t="s">
        <v>1833</v>
      </c>
      <c r="F14605" s="279" t="s">
        <v>881</v>
      </c>
    </row>
    <row r="14606" spans="1:6" x14ac:dyDescent="0.3">
      <c r="A14606" s="264" t="str">
        <f t="shared" si="228"/>
        <v>Black RiverNY</v>
      </c>
      <c r="B14606" s="269">
        <v>13612</v>
      </c>
      <c r="C14606" s="270" t="s">
        <v>9038</v>
      </c>
      <c r="D14606" s="270" t="s">
        <v>1895</v>
      </c>
      <c r="E14606" s="277" t="s">
        <v>1942</v>
      </c>
      <c r="F14606" s="279" t="s">
        <v>881</v>
      </c>
    </row>
    <row r="14607" spans="1:6" x14ac:dyDescent="0.3">
      <c r="A14607" s="264" t="str">
        <f t="shared" si="228"/>
        <v>Town of ElbridgeNY</v>
      </c>
      <c r="B14607" s="269">
        <v>13060</v>
      </c>
      <c r="C14607" s="270" t="s">
        <v>8992</v>
      </c>
      <c r="D14607" s="270" t="s">
        <v>1895</v>
      </c>
      <c r="E14607" s="277" t="s">
        <v>1938</v>
      </c>
      <c r="F14607" s="279" t="s">
        <v>881</v>
      </c>
    </row>
    <row r="14608" spans="1:6" x14ac:dyDescent="0.3">
      <c r="A14608" s="264" t="str">
        <f t="shared" si="228"/>
        <v>Town Of EsopusNY</v>
      </c>
      <c r="B14608" s="269">
        <v>12487</v>
      </c>
      <c r="C14608" s="270" t="s">
        <v>9039</v>
      </c>
      <c r="D14608" s="270" t="s">
        <v>1895</v>
      </c>
      <c r="E14608" s="277" t="s">
        <v>1923</v>
      </c>
      <c r="F14608" s="279" t="s">
        <v>881</v>
      </c>
    </row>
    <row r="14609" spans="1:6" x14ac:dyDescent="0.3">
      <c r="A14609" s="264" t="str">
        <f t="shared" si="228"/>
        <v>Town Of WawarsingNY</v>
      </c>
      <c r="B14609" s="269">
        <v>12458</v>
      </c>
      <c r="C14609" s="270" t="s">
        <v>8840</v>
      </c>
      <c r="D14609" s="270" t="s">
        <v>1895</v>
      </c>
      <c r="E14609" s="277" t="s">
        <v>1923</v>
      </c>
      <c r="F14609" s="279" t="s">
        <v>881</v>
      </c>
    </row>
    <row r="14610" spans="1:6" x14ac:dyDescent="0.3">
      <c r="A14610" s="264" t="str">
        <f t="shared" si="228"/>
        <v>BarkerNY</v>
      </c>
      <c r="B14610" s="269">
        <v>13746</v>
      </c>
      <c r="C14610" s="270" t="s">
        <v>8965</v>
      </c>
      <c r="D14610" s="270" t="s">
        <v>1895</v>
      </c>
      <c r="E14610" s="277" t="s">
        <v>1904</v>
      </c>
      <c r="F14610" s="279" t="s">
        <v>881</v>
      </c>
    </row>
    <row r="14611" spans="1:6" x14ac:dyDescent="0.3">
      <c r="A14611" s="264" t="str">
        <f t="shared" si="228"/>
        <v>Town of ChateaugayNY</v>
      </c>
      <c r="B14611" s="269">
        <v>12920</v>
      </c>
      <c r="C14611" s="270" t="s">
        <v>9040</v>
      </c>
      <c r="D14611" s="270" t="s">
        <v>1895</v>
      </c>
      <c r="E14611" s="277" t="s">
        <v>1925</v>
      </c>
      <c r="F14611" s="279" t="s">
        <v>881</v>
      </c>
    </row>
    <row r="14612" spans="1:6" x14ac:dyDescent="0.3">
      <c r="A14612" s="264" t="str">
        <f t="shared" si="228"/>
        <v>MiltonNY</v>
      </c>
      <c r="B14612" s="269">
        <v>12547</v>
      </c>
      <c r="C14612" s="270" t="s">
        <v>3557</v>
      </c>
      <c r="D14612" s="270" t="s">
        <v>1895</v>
      </c>
      <c r="E14612" s="277" t="s">
        <v>1923</v>
      </c>
      <c r="F14612" s="279" t="s">
        <v>881</v>
      </c>
    </row>
    <row r="14613" spans="1:6" x14ac:dyDescent="0.3">
      <c r="A14613" s="264" t="str">
        <f t="shared" si="228"/>
        <v>RamapoNY</v>
      </c>
      <c r="B14613" s="269">
        <v>10974</v>
      </c>
      <c r="C14613" s="270" t="s">
        <v>8613</v>
      </c>
      <c r="D14613" s="270" t="s">
        <v>1895</v>
      </c>
      <c r="E14613" s="277" t="s">
        <v>1833</v>
      </c>
      <c r="F14613" s="279" t="s">
        <v>881</v>
      </c>
    </row>
    <row r="14614" spans="1:6" x14ac:dyDescent="0.3">
      <c r="A14614" s="264" t="str">
        <f t="shared" si="228"/>
        <v>Town of HammondNY</v>
      </c>
      <c r="B14614" s="269">
        <v>13646</v>
      </c>
      <c r="C14614" s="270" t="s">
        <v>9041</v>
      </c>
      <c r="D14614" s="270" t="s">
        <v>1895</v>
      </c>
      <c r="E14614" s="277" t="s">
        <v>1928</v>
      </c>
      <c r="F14614" s="279" t="s">
        <v>881</v>
      </c>
    </row>
    <row r="14615" spans="1:6" x14ac:dyDescent="0.3">
      <c r="A14615" s="264" t="str">
        <f t="shared" si="228"/>
        <v>Old WestburyNY</v>
      </c>
      <c r="B14615" s="269">
        <v>11568</v>
      </c>
      <c r="C14615" s="270" t="s">
        <v>9042</v>
      </c>
      <c r="D14615" s="270" t="s">
        <v>1895</v>
      </c>
      <c r="E14615" s="277" t="s">
        <v>1833</v>
      </c>
      <c r="F14615" s="279" t="s">
        <v>881</v>
      </c>
    </row>
    <row r="14616" spans="1:6" x14ac:dyDescent="0.3">
      <c r="A14616" s="264" t="str">
        <f t="shared" si="228"/>
        <v>Cold Spring HarborNY</v>
      </c>
      <c r="B14616" s="269">
        <v>11724</v>
      </c>
      <c r="C14616" s="270" t="s">
        <v>9043</v>
      </c>
      <c r="D14616" s="270" t="s">
        <v>1895</v>
      </c>
      <c r="E14616" s="277" t="s">
        <v>1833</v>
      </c>
      <c r="F14616" s="279" t="s">
        <v>881</v>
      </c>
    </row>
    <row r="14617" spans="1:6" x14ac:dyDescent="0.3">
      <c r="A14617" s="264" t="str">
        <f t="shared" si="228"/>
        <v>Town of KinderhookNY</v>
      </c>
      <c r="B14617" s="269">
        <v>12106</v>
      </c>
      <c r="C14617" s="270" t="s">
        <v>8844</v>
      </c>
      <c r="D14617" s="270" t="s">
        <v>1895</v>
      </c>
      <c r="E14617" s="277" t="s">
        <v>1917</v>
      </c>
      <c r="F14617" s="279" t="s">
        <v>881</v>
      </c>
    </row>
    <row r="14618" spans="1:6" x14ac:dyDescent="0.3">
      <c r="A14618" s="264" t="str">
        <f t="shared" si="228"/>
        <v>Town of Cape VincentNY</v>
      </c>
      <c r="B14618" s="269">
        <v>13618</v>
      </c>
      <c r="C14618" s="270" t="s">
        <v>9044</v>
      </c>
      <c r="D14618" s="270" t="s">
        <v>1895</v>
      </c>
      <c r="E14618" s="277" t="s">
        <v>1942</v>
      </c>
      <c r="F14618" s="279" t="s">
        <v>881</v>
      </c>
    </row>
    <row r="14619" spans="1:6" x14ac:dyDescent="0.3">
      <c r="A14619" s="264" t="str">
        <f t="shared" si="228"/>
        <v>Town of EllicottvilleNY</v>
      </c>
      <c r="B14619" s="269">
        <v>14731</v>
      </c>
      <c r="C14619" s="270" t="s">
        <v>9045</v>
      </c>
      <c r="D14619" s="270" t="s">
        <v>1895</v>
      </c>
      <c r="E14619" s="277" t="s">
        <v>1930</v>
      </c>
      <c r="F14619" s="279" t="s">
        <v>881</v>
      </c>
    </row>
    <row r="14620" spans="1:6" x14ac:dyDescent="0.3">
      <c r="A14620" s="264" t="str">
        <f t="shared" si="228"/>
        <v>Town of Shelter IslandNY</v>
      </c>
      <c r="B14620" s="269">
        <v>11964</v>
      </c>
      <c r="C14620" s="270" t="s">
        <v>9046</v>
      </c>
      <c r="D14620" s="270" t="s">
        <v>1895</v>
      </c>
      <c r="E14620" s="277" t="s">
        <v>1833</v>
      </c>
      <c r="F14620" s="279" t="s">
        <v>881</v>
      </c>
    </row>
    <row r="14621" spans="1:6" x14ac:dyDescent="0.3">
      <c r="A14621" s="264" t="str">
        <f t="shared" si="228"/>
        <v>GlenNY</v>
      </c>
      <c r="B14621" s="269">
        <v>12072</v>
      </c>
      <c r="C14621" s="270" t="s">
        <v>7524</v>
      </c>
      <c r="D14621" s="270" t="s">
        <v>1895</v>
      </c>
      <c r="E14621" s="277" t="s">
        <v>1899</v>
      </c>
      <c r="F14621" s="279" t="s">
        <v>881</v>
      </c>
    </row>
    <row r="14622" spans="1:6" x14ac:dyDescent="0.3">
      <c r="A14622" s="264" t="str">
        <f t="shared" si="228"/>
        <v>Town of SchaghticokeNY</v>
      </c>
      <c r="B14622" s="269">
        <v>12154</v>
      </c>
      <c r="C14622" s="270" t="s">
        <v>9047</v>
      </c>
      <c r="D14622" s="270" t="s">
        <v>1895</v>
      </c>
      <c r="E14622" s="277" t="s">
        <v>1897</v>
      </c>
      <c r="F14622" s="279" t="s">
        <v>881</v>
      </c>
    </row>
    <row r="14623" spans="1:6" x14ac:dyDescent="0.3">
      <c r="A14623" s="264" t="str">
        <f t="shared" si="228"/>
        <v>Town Of CincinnatusNY</v>
      </c>
      <c r="B14623" s="269">
        <v>13040</v>
      </c>
      <c r="C14623" s="270" t="s">
        <v>9048</v>
      </c>
      <c r="D14623" s="270" t="s">
        <v>1895</v>
      </c>
      <c r="E14623" s="277" t="s">
        <v>1909</v>
      </c>
      <c r="F14623" s="279" t="s">
        <v>881</v>
      </c>
    </row>
    <row r="14624" spans="1:6" x14ac:dyDescent="0.3">
      <c r="A14624" s="264" t="str">
        <f t="shared" si="228"/>
        <v>Town Of YorktownNY</v>
      </c>
      <c r="B14624" s="269">
        <v>10588</v>
      </c>
      <c r="C14624" s="270" t="s">
        <v>8661</v>
      </c>
      <c r="D14624" s="270" t="s">
        <v>1895</v>
      </c>
      <c r="E14624" s="277" t="s">
        <v>1833</v>
      </c>
      <c r="F14624" s="279" t="s">
        <v>881</v>
      </c>
    </row>
    <row r="14625" spans="1:6" x14ac:dyDescent="0.3">
      <c r="A14625" s="264" t="str">
        <f t="shared" si="228"/>
        <v>CovertNY</v>
      </c>
      <c r="B14625" s="269">
        <v>14847</v>
      </c>
      <c r="C14625" s="270" t="s">
        <v>6787</v>
      </c>
      <c r="D14625" s="270" t="s">
        <v>1895</v>
      </c>
      <c r="E14625" s="277" t="s">
        <v>1936</v>
      </c>
      <c r="F14625" s="279" t="s">
        <v>881</v>
      </c>
    </row>
    <row r="14626" spans="1:6" x14ac:dyDescent="0.3">
      <c r="A14626" s="264" t="str">
        <f t="shared" si="228"/>
        <v>NedrowNY</v>
      </c>
      <c r="B14626" s="269">
        <v>13120</v>
      </c>
      <c r="C14626" s="270" t="s">
        <v>9049</v>
      </c>
      <c r="D14626" s="270" t="s">
        <v>1895</v>
      </c>
      <c r="E14626" s="277" t="s">
        <v>1938</v>
      </c>
      <c r="F14626" s="279" t="s">
        <v>881</v>
      </c>
    </row>
    <row r="14627" spans="1:6" x14ac:dyDescent="0.3">
      <c r="A14627" s="264" t="str">
        <f t="shared" si="228"/>
        <v>Mt HopeNY</v>
      </c>
      <c r="B14627" s="269">
        <v>10963</v>
      </c>
      <c r="C14627" s="270" t="s">
        <v>9050</v>
      </c>
      <c r="D14627" s="270" t="s">
        <v>1895</v>
      </c>
      <c r="E14627" s="277" t="s">
        <v>1833</v>
      </c>
      <c r="F14627" s="279" t="s">
        <v>881</v>
      </c>
    </row>
    <row r="14628" spans="1:6" x14ac:dyDescent="0.3">
      <c r="A14628" s="264" t="str">
        <f t="shared" si="228"/>
        <v>Town Of PavilionNY</v>
      </c>
      <c r="B14628" s="269">
        <v>14525</v>
      </c>
      <c r="C14628" s="270" t="s">
        <v>9051</v>
      </c>
      <c r="D14628" s="270" t="s">
        <v>1895</v>
      </c>
      <c r="E14628" s="277" t="s">
        <v>1902</v>
      </c>
      <c r="F14628" s="279" t="s">
        <v>881</v>
      </c>
    </row>
    <row r="14629" spans="1:6" x14ac:dyDescent="0.3">
      <c r="A14629" s="264" t="str">
        <f t="shared" si="228"/>
        <v>Town of ConstantiaNY</v>
      </c>
      <c r="B14629" s="269">
        <v>13044</v>
      </c>
      <c r="C14629" s="270" t="s">
        <v>9052</v>
      </c>
      <c r="D14629" s="270" t="s">
        <v>1895</v>
      </c>
      <c r="E14629" s="277" t="s">
        <v>1938</v>
      </c>
      <c r="F14629" s="279" t="s">
        <v>881</v>
      </c>
    </row>
    <row r="14630" spans="1:6" x14ac:dyDescent="0.3">
      <c r="A14630" s="264" t="str">
        <f t="shared" si="228"/>
        <v>Town of BrasherNY</v>
      </c>
      <c r="B14630" s="269">
        <v>13613</v>
      </c>
      <c r="C14630" s="270" t="s">
        <v>9053</v>
      </c>
      <c r="D14630" s="270" t="s">
        <v>1895</v>
      </c>
      <c r="E14630" s="277" t="s">
        <v>1928</v>
      </c>
      <c r="F14630" s="279" t="s">
        <v>881</v>
      </c>
    </row>
    <row r="14631" spans="1:6" x14ac:dyDescent="0.3">
      <c r="A14631" s="264" t="str">
        <f t="shared" si="228"/>
        <v>West HurleyNY</v>
      </c>
      <c r="B14631" s="269">
        <v>12491</v>
      </c>
      <c r="C14631" s="270" t="s">
        <v>9054</v>
      </c>
      <c r="D14631" s="270" t="s">
        <v>1895</v>
      </c>
      <c r="E14631" s="277" t="s">
        <v>1923</v>
      </c>
      <c r="F14631" s="279" t="s">
        <v>881</v>
      </c>
    </row>
    <row r="14632" spans="1:6" x14ac:dyDescent="0.3">
      <c r="A14632" s="264" t="str">
        <f t="shared" si="228"/>
        <v>Town Of PrattsburghNY</v>
      </c>
      <c r="B14632" s="269">
        <v>14873</v>
      </c>
      <c r="C14632" s="270" t="s">
        <v>9055</v>
      </c>
      <c r="D14632" s="270" t="s">
        <v>1895</v>
      </c>
      <c r="E14632" s="277" t="s">
        <v>1907</v>
      </c>
      <c r="F14632" s="279" t="s">
        <v>881</v>
      </c>
    </row>
    <row r="14633" spans="1:6" x14ac:dyDescent="0.3">
      <c r="A14633" s="264" t="str">
        <f t="shared" si="228"/>
        <v>Adams CenterNY</v>
      </c>
      <c r="B14633" s="269">
        <v>13606</v>
      </c>
      <c r="C14633" s="270" t="s">
        <v>8943</v>
      </c>
      <c r="D14633" s="270" t="s">
        <v>1895</v>
      </c>
      <c r="E14633" s="277" t="s">
        <v>1942</v>
      </c>
      <c r="F14633" s="279" t="s">
        <v>881</v>
      </c>
    </row>
    <row r="14634" spans="1:6" x14ac:dyDescent="0.3">
      <c r="A14634" s="264" t="str">
        <f t="shared" si="228"/>
        <v>Town Of ChazyNY</v>
      </c>
      <c r="B14634" s="269">
        <v>12921</v>
      </c>
      <c r="C14634" s="270" t="s">
        <v>8919</v>
      </c>
      <c r="D14634" s="270" t="s">
        <v>1895</v>
      </c>
      <c r="E14634" s="277" t="s">
        <v>1933</v>
      </c>
      <c r="F14634" s="279" t="s">
        <v>881</v>
      </c>
    </row>
    <row r="14635" spans="1:6" x14ac:dyDescent="0.3">
      <c r="A14635" s="264" t="str">
        <f t="shared" si="228"/>
        <v>Town of RipleyNY</v>
      </c>
      <c r="B14635" s="269">
        <v>14775</v>
      </c>
      <c r="C14635" s="270" t="s">
        <v>9056</v>
      </c>
      <c r="D14635" s="270" t="s">
        <v>1895</v>
      </c>
      <c r="E14635" s="277" t="s">
        <v>1921</v>
      </c>
      <c r="F14635" s="279" t="s">
        <v>881</v>
      </c>
    </row>
    <row r="14636" spans="1:6" x14ac:dyDescent="0.3">
      <c r="A14636" s="264" t="str">
        <f t="shared" si="228"/>
        <v>SolonNY</v>
      </c>
      <c r="B14636" s="269">
        <v>13101</v>
      </c>
      <c r="C14636" s="270" t="s">
        <v>4305</v>
      </c>
      <c r="D14636" s="270" t="s">
        <v>1895</v>
      </c>
      <c r="E14636" s="277" t="s">
        <v>1909</v>
      </c>
      <c r="F14636" s="279" t="s">
        <v>881</v>
      </c>
    </row>
    <row r="14637" spans="1:6" x14ac:dyDescent="0.3">
      <c r="A14637" s="264" t="str">
        <f t="shared" si="228"/>
        <v>StanfordNY</v>
      </c>
      <c r="B14637" s="269">
        <v>12581</v>
      </c>
      <c r="C14637" s="270" t="s">
        <v>2855</v>
      </c>
      <c r="D14637" s="270" t="s">
        <v>1895</v>
      </c>
      <c r="E14637" s="277" t="s">
        <v>1833</v>
      </c>
      <c r="F14637" s="279" t="s">
        <v>881</v>
      </c>
    </row>
    <row r="14638" spans="1:6" x14ac:dyDescent="0.3">
      <c r="A14638" s="264" t="str">
        <f t="shared" si="228"/>
        <v>La FargevilleNY</v>
      </c>
      <c r="B14638" s="269">
        <v>13656</v>
      </c>
      <c r="C14638" s="270" t="s">
        <v>9057</v>
      </c>
      <c r="D14638" s="270" t="s">
        <v>1895</v>
      </c>
      <c r="E14638" s="277" t="s">
        <v>1942</v>
      </c>
      <c r="F14638" s="279" t="s">
        <v>881</v>
      </c>
    </row>
    <row r="14639" spans="1:6" x14ac:dyDescent="0.3">
      <c r="A14639" s="264" t="str">
        <f t="shared" si="228"/>
        <v>Town of IslipNY</v>
      </c>
      <c r="B14639" s="269">
        <v>11749</v>
      </c>
      <c r="C14639" s="270" t="s">
        <v>8606</v>
      </c>
      <c r="D14639" s="270" t="s">
        <v>1895</v>
      </c>
      <c r="E14639" s="277" t="s">
        <v>1833</v>
      </c>
      <c r="F14639" s="279" t="s">
        <v>881</v>
      </c>
    </row>
    <row r="14640" spans="1:6" x14ac:dyDescent="0.3">
      <c r="A14640" s="264" t="str">
        <f t="shared" si="228"/>
        <v>Town of BoltonNY</v>
      </c>
      <c r="B14640" s="269">
        <v>12814</v>
      </c>
      <c r="C14640" s="270" t="s">
        <v>9058</v>
      </c>
      <c r="D14640" s="270" t="s">
        <v>1895</v>
      </c>
      <c r="E14640" s="277" t="s">
        <v>1913</v>
      </c>
      <c r="F14640" s="279" t="s">
        <v>881</v>
      </c>
    </row>
    <row r="14641" spans="1:6" x14ac:dyDescent="0.3">
      <c r="A14641" s="264" t="str">
        <f t="shared" si="228"/>
        <v>East AuroraNY</v>
      </c>
      <c r="B14641" s="269">
        <v>14170</v>
      </c>
      <c r="C14641" s="270" t="s">
        <v>8709</v>
      </c>
      <c r="D14641" s="270" t="s">
        <v>1895</v>
      </c>
      <c r="E14641" s="277" t="s">
        <v>1905</v>
      </c>
      <c r="F14641" s="279" t="s">
        <v>881</v>
      </c>
    </row>
    <row r="14642" spans="1:6" x14ac:dyDescent="0.3">
      <c r="A14642" s="264" t="str">
        <f t="shared" si="228"/>
        <v>Town Of ViennaNY</v>
      </c>
      <c r="B14642" s="269">
        <v>13042</v>
      </c>
      <c r="C14642" s="270" t="s">
        <v>9004</v>
      </c>
      <c r="D14642" s="270" t="s">
        <v>1895</v>
      </c>
      <c r="E14642" s="277" t="s">
        <v>1940</v>
      </c>
      <c r="F14642" s="279" t="s">
        <v>881</v>
      </c>
    </row>
    <row r="14643" spans="1:6" x14ac:dyDescent="0.3">
      <c r="A14643" s="264" t="str">
        <f t="shared" si="228"/>
        <v>RiverheadNY</v>
      </c>
      <c r="B14643" s="269">
        <v>11931</v>
      </c>
      <c r="C14643" s="270" t="s">
        <v>8656</v>
      </c>
      <c r="D14643" s="270" t="s">
        <v>1895</v>
      </c>
      <c r="E14643" s="277" t="s">
        <v>1833</v>
      </c>
      <c r="F14643" s="279" t="s">
        <v>881</v>
      </c>
    </row>
    <row r="14644" spans="1:6" x14ac:dyDescent="0.3">
      <c r="A14644" s="264" t="str">
        <f t="shared" si="228"/>
        <v>Town Of OtiscoNY</v>
      </c>
      <c r="B14644" s="269">
        <v>13110</v>
      </c>
      <c r="C14644" s="270" t="s">
        <v>9059</v>
      </c>
      <c r="D14644" s="270" t="s">
        <v>1895</v>
      </c>
      <c r="E14644" s="277" t="s">
        <v>1938</v>
      </c>
      <c r="F14644" s="279" t="s">
        <v>881</v>
      </c>
    </row>
    <row r="14645" spans="1:6" x14ac:dyDescent="0.3">
      <c r="A14645" s="264" t="str">
        <f t="shared" si="228"/>
        <v>DeerparkNY</v>
      </c>
      <c r="B14645" s="269">
        <v>12780</v>
      </c>
      <c r="C14645" s="270" t="s">
        <v>9060</v>
      </c>
      <c r="D14645" s="270" t="s">
        <v>1895</v>
      </c>
      <c r="E14645" s="277" t="s">
        <v>1833</v>
      </c>
      <c r="F14645" s="279" t="s">
        <v>881</v>
      </c>
    </row>
    <row r="14646" spans="1:6" x14ac:dyDescent="0.3">
      <c r="A14646" s="264" t="str">
        <f t="shared" si="228"/>
        <v>Town Of EatonNY</v>
      </c>
      <c r="B14646" s="269">
        <v>13408</v>
      </c>
      <c r="C14646" s="270" t="s">
        <v>9061</v>
      </c>
      <c r="D14646" s="270" t="s">
        <v>1895</v>
      </c>
      <c r="E14646" s="277" t="s">
        <v>1938</v>
      </c>
      <c r="F14646" s="279" t="s">
        <v>881</v>
      </c>
    </row>
    <row r="14647" spans="1:6" x14ac:dyDescent="0.3">
      <c r="A14647" s="264" t="str">
        <f t="shared" si="228"/>
        <v>Town of AvocaNY</v>
      </c>
      <c r="B14647" s="269">
        <v>14809</v>
      </c>
      <c r="C14647" s="270" t="s">
        <v>9062</v>
      </c>
      <c r="D14647" s="270" t="s">
        <v>1895</v>
      </c>
      <c r="E14647" s="277" t="s">
        <v>1907</v>
      </c>
      <c r="F14647" s="279" t="s">
        <v>881</v>
      </c>
    </row>
    <row r="14648" spans="1:6" x14ac:dyDescent="0.3">
      <c r="A14648" s="264" t="str">
        <f t="shared" si="228"/>
        <v>Town Of LockeNY</v>
      </c>
      <c r="B14648" s="269">
        <v>13092</v>
      </c>
      <c r="C14648" s="270" t="s">
        <v>9063</v>
      </c>
      <c r="D14648" s="270" t="s">
        <v>1895</v>
      </c>
      <c r="E14648" s="277" t="s">
        <v>954</v>
      </c>
      <c r="F14648" s="279" t="s">
        <v>881</v>
      </c>
    </row>
    <row r="14649" spans="1:6" x14ac:dyDescent="0.3">
      <c r="A14649" s="264" t="str">
        <f t="shared" si="228"/>
        <v>SenecaNY</v>
      </c>
      <c r="B14649" s="269">
        <v>14561</v>
      </c>
      <c r="C14649" s="270" t="s">
        <v>2170</v>
      </c>
      <c r="D14649" s="270" t="s">
        <v>1895</v>
      </c>
      <c r="E14649" s="277" t="s">
        <v>1657</v>
      </c>
      <c r="F14649" s="279" t="s">
        <v>881</v>
      </c>
    </row>
    <row r="14650" spans="1:6" x14ac:dyDescent="0.3">
      <c r="A14650" s="264" t="str">
        <f t="shared" si="228"/>
        <v>TivoliNY</v>
      </c>
      <c r="B14650" s="269">
        <v>12583</v>
      </c>
      <c r="C14650" s="270" t="s">
        <v>9064</v>
      </c>
      <c r="D14650" s="270" t="s">
        <v>1895</v>
      </c>
      <c r="E14650" s="277" t="s">
        <v>1833</v>
      </c>
      <c r="F14650" s="279" t="s">
        <v>881</v>
      </c>
    </row>
    <row r="14651" spans="1:6" x14ac:dyDescent="0.3">
      <c r="A14651" s="264" t="str">
        <f t="shared" si="228"/>
        <v>MarbletownNY</v>
      </c>
      <c r="B14651" s="269">
        <v>12440</v>
      </c>
      <c r="C14651" s="270" t="s">
        <v>8995</v>
      </c>
      <c r="D14651" s="270" t="s">
        <v>1895</v>
      </c>
      <c r="E14651" s="277" t="s">
        <v>1923</v>
      </c>
      <c r="F14651" s="279" t="s">
        <v>881</v>
      </c>
    </row>
    <row r="14652" spans="1:6" x14ac:dyDescent="0.3">
      <c r="A14652" s="264" t="str">
        <f t="shared" si="228"/>
        <v>ChaumontNY</v>
      </c>
      <c r="B14652" s="269">
        <v>13622</v>
      </c>
      <c r="C14652" s="270" t="s">
        <v>9065</v>
      </c>
      <c r="D14652" s="270" t="s">
        <v>1895</v>
      </c>
      <c r="E14652" s="277" t="s">
        <v>1942</v>
      </c>
      <c r="F14652" s="279" t="s">
        <v>881</v>
      </c>
    </row>
    <row r="14653" spans="1:6" x14ac:dyDescent="0.3">
      <c r="A14653" s="264" t="str">
        <f t="shared" si="228"/>
        <v>Town Of WorcesterNY</v>
      </c>
      <c r="B14653" s="269">
        <v>12197</v>
      </c>
      <c r="C14653" s="270" t="s">
        <v>9066</v>
      </c>
      <c r="D14653" s="270" t="s">
        <v>1895</v>
      </c>
      <c r="E14653" s="277" t="s">
        <v>1104</v>
      </c>
      <c r="F14653" s="279" t="s">
        <v>881</v>
      </c>
    </row>
    <row r="14654" spans="1:6" x14ac:dyDescent="0.3">
      <c r="A14654" s="264" t="str">
        <f t="shared" si="228"/>
        <v>VarickNY</v>
      </c>
      <c r="B14654" s="269">
        <v>14541</v>
      </c>
      <c r="C14654" s="270" t="s">
        <v>9067</v>
      </c>
      <c r="D14654" s="270" t="s">
        <v>1895</v>
      </c>
      <c r="E14654" s="277" t="s">
        <v>1936</v>
      </c>
      <c r="F14654" s="279" t="s">
        <v>881</v>
      </c>
    </row>
    <row r="14655" spans="1:6" x14ac:dyDescent="0.3">
      <c r="A14655" s="264" t="str">
        <f t="shared" si="228"/>
        <v>Town Of DuanesburgNY</v>
      </c>
      <c r="B14655" s="269">
        <v>12056</v>
      </c>
      <c r="C14655" s="270" t="s">
        <v>8962</v>
      </c>
      <c r="D14655" s="270" t="s">
        <v>1895</v>
      </c>
      <c r="E14655" s="277" t="s">
        <v>1897</v>
      </c>
      <c r="F14655" s="279" t="s">
        <v>881</v>
      </c>
    </row>
    <row r="14656" spans="1:6" x14ac:dyDescent="0.3">
      <c r="A14656" s="264" t="str">
        <f t="shared" si="228"/>
        <v>Town Of LebanonNY</v>
      </c>
      <c r="B14656" s="269">
        <v>13332</v>
      </c>
      <c r="C14656" s="270" t="s">
        <v>9068</v>
      </c>
      <c r="D14656" s="270" t="s">
        <v>1895</v>
      </c>
      <c r="E14656" s="277" t="s">
        <v>1938</v>
      </c>
      <c r="F14656" s="279" t="s">
        <v>881</v>
      </c>
    </row>
    <row r="14657" spans="1:6" x14ac:dyDescent="0.3">
      <c r="A14657" s="264" t="str">
        <f t="shared" si="228"/>
        <v>Cortlandt ManorNY</v>
      </c>
      <c r="B14657" s="269">
        <v>10537</v>
      </c>
      <c r="C14657" s="270" t="s">
        <v>8720</v>
      </c>
      <c r="D14657" s="270" t="s">
        <v>1895</v>
      </c>
      <c r="E14657" s="277" t="s">
        <v>1833</v>
      </c>
      <c r="F14657" s="279" t="s">
        <v>881</v>
      </c>
    </row>
    <row r="14658" spans="1:6" x14ac:dyDescent="0.3">
      <c r="A14658" s="264" t="str">
        <f t="shared" si="228"/>
        <v>BarkerNY</v>
      </c>
      <c r="B14658" s="269">
        <v>14012</v>
      </c>
      <c r="C14658" s="270" t="s">
        <v>8965</v>
      </c>
      <c r="D14658" s="270" t="s">
        <v>1895</v>
      </c>
      <c r="E14658" s="277" t="s">
        <v>1905</v>
      </c>
      <c r="F14658" s="279" t="s">
        <v>881</v>
      </c>
    </row>
    <row r="14659" spans="1:6" x14ac:dyDescent="0.3">
      <c r="A14659" s="264" t="str">
        <f t="shared" si="228"/>
        <v>RedwoodNY</v>
      </c>
      <c r="B14659" s="269">
        <v>13679</v>
      </c>
      <c r="C14659" s="270" t="s">
        <v>7554</v>
      </c>
      <c r="D14659" s="270" t="s">
        <v>1895</v>
      </c>
      <c r="E14659" s="277" t="s">
        <v>1942</v>
      </c>
      <c r="F14659" s="279" t="s">
        <v>881</v>
      </c>
    </row>
    <row r="14660" spans="1:6" x14ac:dyDescent="0.3">
      <c r="A14660" s="264" t="str">
        <f t="shared" ref="A14660:A14723" si="229">CONCATENATE(C14660,D14660)</f>
        <v>Black BrookNY</v>
      </c>
      <c r="B14660" s="269">
        <v>12912</v>
      </c>
      <c r="C14660" s="270" t="s">
        <v>9069</v>
      </c>
      <c r="D14660" s="270" t="s">
        <v>1895</v>
      </c>
      <c r="E14660" s="277" t="s">
        <v>1933</v>
      </c>
      <c r="F14660" s="279" t="s">
        <v>881</v>
      </c>
    </row>
    <row r="14661" spans="1:6" x14ac:dyDescent="0.3">
      <c r="A14661" s="264" t="str">
        <f t="shared" si="229"/>
        <v>Town Of ConstableNY</v>
      </c>
      <c r="B14661" s="269">
        <v>12926</v>
      </c>
      <c r="C14661" s="270" t="s">
        <v>9070</v>
      </c>
      <c r="D14661" s="270" t="s">
        <v>1895</v>
      </c>
      <c r="E14661" s="277" t="s">
        <v>1925</v>
      </c>
      <c r="F14661" s="279" t="s">
        <v>881</v>
      </c>
    </row>
    <row r="14662" spans="1:6" x14ac:dyDescent="0.3">
      <c r="A14662" s="264" t="str">
        <f t="shared" si="229"/>
        <v>Town Of SaranacNY</v>
      </c>
      <c r="B14662" s="269">
        <v>12981</v>
      </c>
      <c r="C14662" s="270" t="s">
        <v>9071</v>
      </c>
      <c r="D14662" s="270" t="s">
        <v>1895</v>
      </c>
      <c r="E14662" s="277" t="s">
        <v>1933</v>
      </c>
      <c r="F14662" s="279" t="s">
        <v>881</v>
      </c>
    </row>
    <row r="14663" spans="1:6" x14ac:dyDescent="0.3">
      <c r="A14663" s="264" t="str">
        <f t="shared" si="229"/>
        <v>Town Of SaranacNY</v>
      </c>
      <c r="B14663" s="269">
        <v>12918</v>
      </c>
      <c r="C14663" s="270" t="s">
        <v>9071</v>
      </c>
      <c r="D14663" s="270" t="s">
        <v>1895</v>
      </c>
      <c r="E14663" s="277" t="s">
        <v>1933</v>
      </c>
      <c r="F14663" s="279" t="s">
        <v>881</v>
      </c>
    </row>
    <row r="14664" spans="1:6" x14ac:dyDescent="0.3">
      <c r="A14664" s="264" t="str">
        <f t="shared" si="229"/>
        <v>YorkvilleNY</v>
      </c>
      <c r="B14664" s="269">
        <v>13495</v>
      </c>
      <c r="C14664" s="270" t="s">
        <v>3218</v>
      </c>
      <c r="D14664" s="270" t="s">
        <v>1895</v>
      </c>
      <c r="E14664" s="277" t="s">
        <v>1940</v>
      </c>
      <c r="F14664" s="279" t="s">
        <v>881</v>
      </c>
    </row>
    <row r="14665" spans="1:6" x14ac:dyDescent="0.3">
      <c r="A14665" s="264" t="str">
        <f t="shared" si="229"/>
        <v>WalesNY</v>
      </c>
      <c r="B14665" s="269">
        <v>14139</v>
      </c>
      <c r="C14665" s="270" t="s">
        <v>6216</v>
      </c>
      <c r="D14665" s="270" t="s">
        <v>1895</v>
      </c>
      <c r="E14665" s="277" t="s">
        <v>1905</v>
      </c>
      <c r="F14665" s="279" t="s">
        <v>881</v>
      </c>
    </row>
    <row r="14666" spans="1:6" x14ac:dyDescent="0.3">
      <c r="A14666" s="264" t="str">
        <f t="shared" si="229"/>
        <v>OgdensburgNY</v>
      </c>
      <c r="B14666" s="269">
        <v>13658</v>
      </c>
      <c r="C14666" s="270" t="s">
        <v>8429</v>
      </c>
      <c r="D14666" s="270" t="s">
        <v>1895</v>
      </c>
      <c r="E14666" s="277" t="s">
        <v>1928</v>
      </c>
      <c r="F14666" s="279" t="s">
        <v>881</v>
      </c>
    </row>
    <row r="14667" spans="1:6" x14ac:dyDescent="0.3">
      <c r="A14667" s="264" t="str">
        <f t="shared" si="229"/>
        <v>Town Of Great ValleyNY</v>
      </c>
      <c r="B14667" s="269">
        <v>14741</v>
      </c>
      <c r="C14667" s="270" t="s">
        <v>9072</v>
      </c>
      <c r="D14667" s="270" t="s">
        <v>1895</v>
      </c>
      <c r="E14667" s="277" t="s">
        <v>1930</v>
      </c>
      <c r="F14667" s="279" t="s">
        <v>881</v>
      </c>
    </row>
    <row r="14668" spans="1:6" x14ac:dyDescent="0.3">
      <c r="A14668" s="264" t="str">
        <f t="shared" si="229"/>
        <v>BerkshireNY</v>
      </c>
      <c r="B14668" s="269">
        <v>13736</v>
      </c>
      <c r="C14668" s="270" t="s">
        <v>9073</v>
      </c>
      <c r="D14668" s="270" t="s">
        <v>1895</v>
      </c>
      <c r="E14668" s="277" t="s">
        <v>1904</v>
      </c>
      <c r="F14668" s="279" t="s">
        <v>881</v>
      </c>
    </row>
    <row r="14669" spans="1:6" x14ac:dyDescent="0.3">
      <c r="A14669" s="264" t="str">
        <f t="shared" si="229"/>
        <v>BroctonNY</v>
      </c>
      <c r="B14669" s="269">
        <v>14716</v>
      </c>
      <c r="C14669" s="270" t="s">
        <v>9074</v>
      </c>
      <c r="D14669" s="270" t="s">
        <v>1895</v>
      </c>
      <c r="E14669" s="277" t="s">
        <v>1921</v>
      </c>
      <c r="F14669" s="279" t="s">
        <v>881</v>
      </c>
    </row>
    <row r="14670" spans="1:6" x14ac:dyDescent="0.3">
      <c r="A14670" s="264" t="str">
        <f t="shared" si="229"/>
        <v>Town Of ColdenNY</v>
      </c>
      <c r="B14670" s="269">
        <v>14033</v>
      </c>
      <c r="C14670" s="270" t="s">
        <v>9075</v>
      </c>
      <c r="D14670" s="270" t="s">
        <v>1895</v>
      </c>
      <c r="E14670" s="277" t="s">
        <v>1905</v>
      </c>
      <c r="F14670" s="279" t="s">
        <v>881</v>
      </c>
    </row>
    <row r="14671" spans="1:6" x14ac:dyDescent="0.3">
      <c r="A14671" s="264" t="str">
        <f t="shared" si="229"/>
        <v>PurchaseNY</v>
      </c>
      <c r="B14671" s="269">
        <v>10577</v>
      </c>
      <c r="C14671" s="270" t="s">
        <v>9076</v>
      </c>
      <c r="D14671" s="270" t="s">
        <v>1895</v>
      </c>
      <c r="E14671" s="277" t="s">
        <v>1833</v>
      </c>
      <c r="F14671" s="279" t="s">
        <v>881</v>
      </c>
    </row>
    <row r="14672" spans="1:6" x14ac:dyDescent="0.3">
      <c r="A14672" s="264" t="str">
        <f t="shared" si="229"/>
        <v>Town Of MoiraNY</v>
      </c>
      <c r="B14672" s="269">
        <v>12916</v>
      </c>
      <c r="C14672" s="270" t="s">
        <v>9077</v>
      </c>
      <c r="D14672" s="270" t="s">
        <v>1895</v>
      </c>
      <c r="E14672" s="277" t="s">
        <v>1925</v>
      </c>
      <c r="F14672" s="279" t="s">
        <v>881</v>
      </c>
    </row>
    <row r="14673" spans="1:6" x14ac:dyDescent="0.3">
      <c r="A14673" s="264" t="str">
        <f t="shared" si="229"/>
        <v>Town of PhiladelphiaNY</v>
      </c>
      <c r="B14673" s="269">
        <v>13673</v>
      </c>
      <c r="C14673" s="270" t="s">
        <v>9078</v>
      </c>
      <c r="D14673" s="270" t="s">
        <v>1895</v>
      </c>
      <c r="E14673" s="277" t="s">
        <v>1942</v>
      </c>
      <c r="F14673" s="279" t="s">
        <v>881</v>
      </c>
    </row>
    <row r="14674" spans="1:6" x14ac:dyDescent="0.3">
      <c r="A14674" s="264" t="str">
        <f t="shared" si="229"/>
        <v>Town of CamillusNY</v>
      </c>
      <c r="B14674" s="269">
        <v>13164</v>
      </c>
      <c r="C14674" s="270" t="s">
        <v>8712</v>
      </c>
      <c r="D14674" s="270" t="s">
        <v>1895</v>
      </c>
      <c r="E14674" s="277" t="s">
        <v>1938</v>
      </c>
      <c r="F14674" s="279" t="s">
        <v>881</v>
      </c>
    </row>
    <row r="14675" spans="1:6" x14ac:dyDescent="0.3">
      <c r="A14675" s="264" t="str">
        <f t="shared" si="229"/>
        <v>WebbNY</v>
      </c>
      <c r="B14675" s="269">
        <v>13420</v>
      </c>
      <c r="C14675" s="270" t="s">
        <v>1489</v>
      </c>
      <c r="D14675" s="270" t="s">
        <v>1895</v>
      </c>
      <c r="E14675" s="277" t="s">
        <v>1940</v>
      </c>
      <c r="F14675" s="279" t="s">
        <v>881</v>
      </c>
    </row>
    <row r="14676" spans="1:6" x14ac:dyDescent="0.3">
      <c r="A14676" s="264" t="str">
        <f t="shared" si="229"/>
        <v>Town of AmeniaNY</v>
      </c>
      <c r="B14676" s="269">
        <v>12501</v>
      </c>
      <c r="C14676" s="270" t="s">
        <v>9079</v>
      </c>
      <c r="D14676" s="270" t="s">
        <v>1895</v>
      </c>
      <c r="E14676" s="277" t="s">
        <v>1833</v>
      </c>
      <c r="F14676" s="279" t="s">
        <v>881</v>
      </c>
    </row>
    <row r="14677" spans="1:6" x14ac:dyDescent="0.3">
      <c r="A14677" s="264" t="str">
        <f t="shared" si="229"/>
        <v>Town of Pleasant ValleyNY</v>
      </c>
      <c r="B14677" s="269">
        <v>12578</v>
      </c>
      <c r="C14677" s="270" t="s">
        <v>8783</v>
      </c>
      <c r="D14677" s="270" t="s">
        <v>1895</v>
      </c>
      <c r="E14677" s="277" t="s">
        <v>1833</v>
      </c>
      <c r="F14677" s="279" t="s">
        <v>881</v>
      </c>
    </row>
    <row r="14678" spans="1:6" x14ac:dyDescent="0.3">
      <c r="A14678" s="264" t="str">
        <f t="shared" si="229"/>
        <v>OriskanyNY</v>
      </c>
      <c r="B14678" s="269">
        <v>13424</v>
      </c>
      <c r="C14678" s="270" t="s">
        <v>9080</v>
      </c>
      <c r="D14678" s="270" t="s">
        <v>1895</v>
      </c>
      <c r="E14678" s="277" t="s">
        <v>1940</v>
      </c>
      <c r="F14678" s="279" t="s">
        <v>881</v>
      </c>
    </row>
    <row r="14679" spans="1:6" x14ac:dyDescent="0.3">
      <c r="A14679" s="264" t="str">
        <f t="shared" si="229"/>
        <v>Town of BathNY</v>
      </c>
      <c r="B14679" s="269">
        <v>14879</v>
      </c>
      <c r="C14679" s="270" t="s">
        <v>8747</v>
      </c>
      <c r="D14679" s="270" t="s">
        <v>1895</v>
      </c>
      <c r="E14679" s="277" t="s">
        <v>1907</v>
      </c>
      <c r="F14679" s="279" t="s">
        <v>881</v>
      </c>
    </row>
    <row r="14680" spans="1:6" x14ac:dyDescent="0.3">
      <c r="A14680" s="264" t="str">
        <f t="shared" si="229"/>
        <v>BuchananNY</v>
      </c>
      <c r="B14680" s="269">
        <v>10511</v>
      </c>
      <c r="C14680" s="270" t="s">
        <v>4081</v>
      </c>
      <c r="D14680" s="270" t="s">
        <v>1895</v>
      </c>
      <c r="E14680" s="277" t="s">
        <v>1833</v>
      </c>
      <c r="F14680" s="279" t="s">
        <v>881</v>
      </c>
    </row>
    <row r="14681" spans="1:6" x14ac:dyDescent="0.3">
      <c r="A14681" s="264" t="str">
        <f t="shared" si="229"/>
        <v>Town Of LeeNY</v>
      </c>
      <c r="B14681" s="269">
        <v>13363</v>
      </c>
      <c r="C14681" s="270" t="s">
        <v>9081</v>
      </c>
      <c r="D14681" s="270" t="s">
        <v>1895</v>
      </c>
      <c r="E14681" s="277" t="s">
        <v>1940</v>
      </c>
      <c r="F14681" s="279" t="s">
        <v>881</v>
      </c>
    </row>
    <row r="14682" spans="1:6" x14ac:dyDescent="0.3">
      <c r="A14682" s="264" t="str">
        <f t="shared" si="229"/>
        <v>Town Of SpringwaterNY</v>
      </c>
      <c r="B14682" s="269">
        <v>14560</v>
      </c>
      <c r="C14682" s="270" t="s">
        <v>9082</v>
      </c>
      <c r="D14682" s="270" t="s">
        <v>1895</v>
      </c>
      <c r="E14682" s="277" t="s">
        <v>1657</v>
      </c>
      <c r="F14682" s="279" t="s">
        <v>881</v>
      </c>
    </row>
    <row r="14683" spans="1:6" x14ac:dyDescent="0.3">
      <c r="A14683" s="264" t="str">
        <f t="shared" si="229"/>
        <v>Town of RichmondvilleNY</v>
      </c>
      <c r="B14683" s="269">
        <v>12149</v>
      </c>
      <c r="C14683" s="270" t="s">
        <v>9083</v>
      </c>
      <c r="D14683" s="270" t="s">
        <v>1895</v>
      </c>
      <c r="E14683" s="277" t="s">
        <v>1897</v>
      </c>
      <c r="F14683" s="279" t="s">
        <v>881</v>
      </c>
    </row>
    <row r="14684" spans="1:6" x14ac:dyDescent="0.3">
      <c r="A14684" s="264" t="str">
        <f t="shared" si="229"/>
        <v>CharlotteNY</v>
      </c>
      <c r="B14684" s="269">
        <v>14782</v>
      </c>
      <c r="C14684" s="270" t="s">
        <v>2103</v>
      </c>
      <c r="D14684" s="270" t="s">
        <v>1895</v>
      </c>
      <c r="E14684" s="277" t="s">
        <v>1921</v>
      </c>
      <c r="F14684" s="279" t="s">
        <v>881</v>
      </c>
    </row>
    <row r="14685" spans="1:6" x14ac:dyDescent="0.3">
      <c r="A14685" s="264" t="str">
        <f t="shared" si="229"/>
        <v>ClydeNY</v>
      </c>
      <c r="B14685" s="269">
        <v>14516</v>
      </c>
      <c r="C14685" s="270" t="s">
        <v>7450</v>
      </c>
      <c r="D14685" s="270" t="s">
        <v>1895</v>
      </c>
      <c r="E14685" s="277" t="s">
        <v>1657</v>
      </c>
      <c r="F14685" s="279" t="s">
        <v>881</v>
      </c>
    </row>
    <row r="14686" spans="1:6" x14ac:dyDescent="0.3">
      <c r="A14686" s="264" t="str">
        <f t="shared" si="229"/>
        <v>Point LookoutNY</v>
      </c>
      <c r="B14686" s="269">
        <v>11569</v>
      </c>
      <c r="C14686" s="270" t="s">
        <v>9084</v>
      </c>
      <c r="D14686" s="270" t="s">
        <v>1895</v>
      </c>
      <c r="E14686" s="277" t="s">
        <v>1833</v>
      </c>
      <c r="F14686" s="279" t="s">
        <v>881</v>
      </c>
    </row>
    <row r="14687" spans="1:6" x14ac:dyDescent="0.3">
      <c r="A14687" s="264" t="str">
        <f t="shared" si="229"/>
        <v>French CreekNY</v>
      </c>
      <c r="B14687" s="269">
        <v>14724</v>
      </c>
      <c r="C14687" s="270" t="s">
        <v>9085</v>
      </c>
      <c r="D14687" s="270" t="s">
        <v>1895</v>
      </c>
      <c r="E14687" s="277" t="s">
        <v>1921</v>
      </c>
      <c r="F14687" s="279" t="s">
        <v>881</v>
      </c>
    </row>
    <row r="14688" spans="1:6" x14ac:dyDescent="0.3">
      <c r="A14688" s="264" t="str">
        <f t="shared" si="229"/>
        <v>Town of PlattsburghNY</v>
      </c>
      <c r="B14688" s="269">
        <v>12903</v>
      </c>
      <c r="C14688" s="270" t="s">
        <v>8621</v>
      </c>
      <c r="D14688" s="270" t="s">
        <v>1895</v>
      </c>
      <c r="E14688" s="277" t="s">
        <v>1933</v>
      </c>
      <c r="F14688" s="279" t="s">
        <v>881</v>
      </c>
    </row>
    <row r="14689" spans="1:6" x14ac:dyDescent="0.3">
      <c r="A14689" s="264" t="str">
        <f t="shared" si="229"/>
        <v>Town of NicholsNY</v>
      </c>
      <c r="B14689" s="269">
        <v>13812</v>
      </c>
      <c r="C14689" s="270" t="s">
        <v>9086</v>
      </c>
      <c r="D14689" s="270" t="s">
        <v>1895</v>
      </c>
      <c r="E14689" s="277" t="s">
        <v>1904</v>
      </c>
      <c r="F14689" s="279" t="s">
        <v>881</v>
      </c>
    </row>
    <row r="14690" spans="1:6" x14ac:dyDescent="0.3">
      <c r="A14690" s="264" t="str">
        <f t="shared" si="229"/>
        <v>MayvilleNY</v>
      </c>
      <c r="B14690" s="269">
        <v>14722</v>
      </c>
      <c r="C14690" s="270" t="s">
        <v>8951</v>
      </c>
      <c r="D14690" s="270" t="s">
        <v>1895</v>
      </c>
      <c r="E14690" s="277" t="s">
        <v>1921</v>
      </c>
      <c r="F14690" s="279" t="s">
        <v>881</v>
      </c>
    </row>
    <row r="14691" spans="1:6" x14ac:dyDescent="0.3">
      <c r="A14691" s="264" t="str">
        <f t="shared" si="229"/>
        <v>Town of CohoctonNY</v>
      </c>
      <c r="B14691" s="269">
        <v>14826</v>
      </c>
      <c r="C14691" s="270" t="s">
        <v>9087</v>
      </c>
      <c r="D14691" s="270" t="s">
        <v>1895</v>
      </c>
      <c r="E14691" s="277" t="s">
        <v>1907</v>
      </c>
      <c r="F14691" s="279" t="s">
        <v>881</v>
      </c>
    </row>
    <row r="14692" spans="1:6" x14ac:dyDescent="0.3">
      <c r="A14692" s="264" t="str">
        <f t="shared" si="229"/>
        <v>AshfordNY</v>
      </c>
      <c r="B14692" s="269">
        <v>14171</v>
      </c>
      <c r="C14692" s="270" t="s">
        <v>1300</v>
      </c>
      <c r="D14692" s="270" t="s">
        <v>1895</v>
      </c>
      <c r="E14692" s="277" t="s">
        <v>1930</v>
      </c>
      <c r="F14692" s="279" t="s">
        <v>881</v>
      </c>
    </row>
    <row r="14693" spans="1:6" x14ac:dyDescent="0.3">
      <c r="A14693" s="264" t="str">
        <f t="shared" si="229"/>
        <v>Town Of LivingstonNY</v>
      </c>
      <c r="B14693" s="269">
        <v>12523</v>
      </c>
      <c r="C14693" s="270" t="s">
        <v>9088</v>
      </c>
      <c r="D14693" s="270" t="s">
        <v>1895</v>
      </c>
      <c r="E14693" s="277" t="s">
        <v>1917</v>
      </c>
      <c r="F14693" s="279" t="s">
        <v>881</v>
      </c>
    </row>
    <row r="14694" spans="1:6" x14ac:dyDescent="0.3">
      <c r="A14694" s="264" t="str">
        <f t="shared" si="229"/>
        <v>Town Of WesterloNY</v>
      </c>
      <c r="B14694" s="269">
        <v>12193</v>
      </c>
      <c r="C14694" s="270" t="s">
        <v>9089</v>
      </c>
      <c r="D14694" s="270" t="s">
        <v>1895</v>
      </c>
      <c r="E14694" s="277" t="s">
        <v>1897</v>
      </c>
      <c r="F14694" s="279" t="s">
        <v>881</v>
      </c>
    </row>
    <row r="14695" spans="1:6" x14ac:dyDescent="0.3">
      <c r="A14695" s="264" t="str">
        <f t="shared" si="229"/>
        <v>Town Of AlexandriaNY</v>
      </c>
      <c r="B14695" s="269">
        <v>13640</v>
      </c>
      <c r="C14695" s="270" t="s">
        <v>9090</v>
      </c>
      <c r="D14695" s="270" t="s">
        <v>1895</v>
      </c>
      <c r="E14695" s="277" t="s">
        <v>1942</v>
      </c>
      <c r="F14695" s="279" t="s">
        <v>881</v>
      </c>
    </row>
    <row r="14696" spans="1:6" x14ac:dyDescent="0.3">
      <c r="A14696" s="264" t="str">
        <f t="shared" si="229"/>
        <v>WawayandaNY</v>
      </c>
      <c r="B14696" s="269">
        <v>10973</v>
      </c>
      <c r="C14696" s="270" t="s">
        <v>9015</v>
      </c>
      <c r="D14696" s="270" t="s">
        <v>1895</v>
      </c>
      <c r="E14696" s="277" t="s">
        <v>1833</v>
      </c>
      <c r="F14696" s="279" t="s">
        <v>881</v>
      </c>
    </row>
    <row r="14697" spans="1:6" x14ac:dyDescent="0.3">
      <c r="A14697" s="264" t="str">
        <f t="shared" si="229"/>
        <v>TaghkanicNY</v>
      </c>
      <c r="B14697" s="269">
        <v>12521</v>
      </c>
      <c r="C14697" s="270" t="s">
        <v>9091</v>
      </c>
      <c r="D14697" s="270" t="s">
        <v>1895</v>
      </c>
      <c r="E14697" s="277" t="s">
        <v>1917</v>
      </c>
      <c r="F14697" s="279" t="s">
        <v>881</v>
      </c>
    </row>
    <row r="14698" spans="1:6" x14ac:dyDescent="0.3">
      <c r="A14698" s="264" t="str">
        <f t="shared" si="229"/>
        <v>Town of StockholmNY</v>
      </c>
      <c r="B14698" s="269">
        <v>13697</v>
      </c>
      <c r="C14698" s="270" t="s">
        <v>9092</v>
      </c>
      <c r="D14698" s="270" t="s">
        <v>1895</v>
      </c>
      <c r="E14698" s="277" t="s">
        <v>1928</v>
      </c>
      <c r="F14698" s="279" t="s">
        <v>881</v>
      </c>
    </row>
    <row r="14699" spans="1:6" x14ac:dyDescent="0.3">
      <c r="A14699" s="264" t="str">
        <f t="shared" si="229"/>
        <v>SharonNY</v>
      </c>
      <c r="B14699" s="269">
        <v>13459</v>
      </c>
      <c r="C14699" s="270" t="s">
        <v>3525</v>
      </c>
      <c r="D14699" s="270" t="s">
        <v>1895</v>
      </c>
      <c r="E14699" s="277" t="s">
        <v>1897</v>
      </c>
      <c r="F14699" s="279" t="s">
        <v>881</v>
      </c>
    </row>
    <row r="14700" spans="1:6" x14ac:dyDescent="0.3">
      <c r="A14700" s="264" t="str">
        <f t="shared" si="229"/>
        <v>Town of Big FlatsNY</v>
      </c>
      <c r="B14700" s="269">
        <v>14814</v>
      </c>
      <c r="C14700" s="270" t="s">
        <v>9093</v>
      </c>
      <c r="D14700" s="270" t="s">
        <v>1895</v>
      </c>
      <c r="E14700" s="277" t="s">
        <v>1911</v>
      </c>
      <c r="F14700" s="279" t="s">
        <v>881</v>
      </c>
    </row>
    <row r="14701" spans="1:6" x14ac:dyDescent="0.3">
      <c r="A14701" s="264" t="str">
        <f t="shared" si="229"/>
        <v>Town of NewportNY</v>
      </c>
      <c r="B14701" s="269">
        <v>13416</v>
      </c>
      <c r="C14701" s="270" t="s">
        <v>9094</v>
      </c>
      <c r="D14701" s="270" t="s">
        <v>1895</v>
      </c>
      <c r="E14701" s="277" t="s">
        <v>1940</v>
      </c>
      <c r="F14701" s="279" t="s">
        <v>881</v>
      </c>
    </row>
    <row r="14702" spans="1:6" x14ac:dyDescent="0.3">
      <c r="A14702" s="264" t="str">
        <f t="shared" si="229"/>
        <v>Town of Shelter IslandNY</v>
      </c>
      <c r="B14702" s="269">
        <v>11965</v>
      </c>
      <c r="C14702" s="270" t="s">
        <v>9046</v>
      </c>
      <c r="D14702" s="270" t="s">
        <v>1895</v>
      </c>
      <c r="E14702" s="277" t="s">
        <v>1833</v>
      </c>
      <c r="F14702" s="279" t="s">
        <v>881</v>
      </c>
    </row>
    <row r="14703" spans="1:6" x14ac:dyDescent="0.3">
      <c r="A14703" s="264" t="str">
        <f t="shared" si="229"/>
        <v>RushvilleNY</v>
      </c>
      <c r="B14703" s="269">
        <v>14544</v>
      </c>
      <c r="C14703" s="270" t="s">
        <v>7352</v>
      </c>
      <c r="D14703" s="270" t="s">
        <v>1895</v>
      </c>
      <c r="E14703" s="277" t="s">
        <v>1657</v>
      </c>
      <c r="F14703" s="279" t="s">
        <v>881</v>
      </c>
    </row>
    <row r="14704" spans="1:6" x14ac:dyDescent="0.3">
      <c r="A14704" s="264" t="str">
        <f t="shared" si="229"/>
        <v>Greenfield CenterNY</v>
      </c>
      <c r="B14704" s="269">
        <v>12859</v>
      </c>
      <c r="C14704" s="270" t="s">
        <v>8927</v>
      </c>
      <c r="D14704" s="270" t="s">
        <v>1895</v>
      </c>
      <c r="E14704" s="277" t="s">
        <v>1897</v>
      </c>
      <c r="F14704" s="279" t="s">
        <v>881</v>
      </c>
    </row>
    <row r="14705" spans="1:6" x14ac:dyDescent="0.3">
      <c r="A14705" s="264" t="str">
        <f t="shared" si="229"/>
        <v>ThiellsNY</v>
      </c>
      <c r="B14705" s="269">
        <v>10984</v>
      </c>
      <c r="C14705" s="270" t="s">
        <v>9095</v>
      </c>
      <c r="D14705" s="270" t="s">
        <v>1895</v>
      </c>
      <c r="E14705" s="277" t="s">
        <v>1833</v>
      </c>
      <c r="F14705" s="279" t="s">
        <v>881</v>
      </c>
    </row>
    <row r="14706" spans="1:6" x14ac:dyDescent="0.3">
      <c r="A14706" s="264" t="str">
        <f t="shared" si="229"/>
        <v>Town Of StockbridgeNY</v>
      </c>
      <c r="B14706" s="269">
        <v>13409</v>
      </c>
      <c r="C14706" s="270" t="s">
        <v>9096</v>
      </c>
      <c r="D14706" s="270" t="s">
        <v>1895</v>
      </c>
      <c r="E14706" s="277" t="s">
        <v>1938</v>
      </c>
      <c r="F14706" s="279" t="s">
        <v>881</v>
      </c>
    </row>
    <row r="14707" spans="1:6" x14ac:dyDescent="0.3">
      <c r="A14707" s="264" t="str">
        <f t="shared" si="229"/>
        <v>PolandNY</v>
      </c>
      <c r="B14707" s="269">
        <v>14747</v>
      </c>
      <c r="C14707" s="270" t="s">
        <v>5374</v>
      </c>
      <c r="D14707" s="270" t="s">
        <v>1895</v>
      </c>
      <c r="E14707" s="277" t="s">
        <v>1921</v>
      </c>
      <c r="F14707" s="279" t="s">
        <v>881</v>
      </c>
    </row>
    <row r="14708" spans="1:6" x14ac:dyDescent="0.3">
      <c r="A14708" s="264" t="str">
        <f t="shared" si="229"/>
        <v>Town Of ByronNY</v>
      </c>
      <c r="B14708" s="269">
        <v>14422</v>
      </c>
      <c r="C14708" s="270" t="s">
        <v>9097</v>
      </c>
      <c r="D14708" s="270" t="s">
        <v>1895</v>
      </c>
      <c r="E14708" s="277" t="s">
        <v>1902</v>
      </c>
      <c r="F14708" s="279" t="s">
        <v>881</v>
      </c>
    </row>
    <row r="14709" spans="1:6" x14ac:dyDescent="0.3">
      <c r="A14709" s="264" t="str">
        <f t="shared" si="229"/>
        <v>HeuveltonNY</v>
      </c>
      <c r="B14709" s="269">
        <v>13654</v>
      </c>
      <c r="C14709" s="270" t="s">
        <v>9098</v>
      </c>
      <c r="D14709" s="270" t="s">
        <v>1895</v>
      </c>
      <c r="E14709" s="277" t="s">
        <v>1928</v>
      </c>
      <c r="F14709" s="279" t="s">
        <v>881</v>
      </c>
    </row>
    <row r="14710" spans="1:6" x14ac:dyDescent="0.3">
      <c r="A14710" s="264" t="str">
        <f t="shared" si="229"/>
        <v>ChildwoldNY</v>
      </c>
      <c r="B14710" s="269">
        <v>13625</v>
      </c>
      <c r="C14710" s="270" t="s">
        <v>9099</v>
      </c>
      <c r="D14710" s="270" t="s">
        <v>1895</v>
      </c>
      <c r="E14710" s="277" t="s">
        <v>1928</v>
      </c>
      <c r="F14710" s="279" t="s">
        <v>881</v>
      </c>
    </row>
    <row r="14711" spans="1:6" x14ac:dyDescent="0.3">
      <c r="A14711" s="264" t="str">
        <f t="shared" si="229"/>
        <v>Town Of HastingsNY</v>
      </c>
      <c r="B14711" s="269">
        <v>13076</v>
      </c>
      <c r="C14711" s="270" t="s">
        <v>8802</v>
      </c>
      <c r="D14711" s="270" t="s">
        <v>1895</v>
      </c>
      <c r="E14711" s="277" t="s">
        <v>1938</v>
      </c>
      <c r="F14711" s="279" t="s">
        <v>881</v>
      </c>
    </row>
    <row r="14712" spans="1:6" x14ac:dyDescent="0.3">
      <c r="A14712" s="264" t="str">
        <f t="shared" si="229"/>
        <v>Town Of OhioNY</v>
      </c>
      <c r="B14712" s="269">
        <v>13324</v>
      </c>
      <c r="C14712" s="270" t="s">
        <v>9100</v>
      </c>
      <c r="D14712" s="270" t="s">
        <v>1895</v>
      </c>
      <c r="E14712" s="277" t="s">
        <v>1940</v>
      </c>
      <c r="F14712" s="279" t="s">
        <v>881</v>
      </c>
    </row>
    <row r="14713" spans="1:6" x14ac:dyDescent="0.3">
      <c r="A14713" s="264" t="str">
        <f t="shared" si="229"/>
        <v>Union SpringsNY</v>
      </c>
      <c r="B14713" s="269">
        <v>13160</v>
      </c>
      <c r="C14713" s="270" t="s">
        <v>9101</v>
      </c>
      <c r="D14713" s="270" t="s">
        <v>1895</v>
      </c>
      <c r="E14713" s="277" t="s">
        <v>954</v>
      </c>
      <c r="F14713" s="279" t="s">
        <v>881</v>
      </c>
    </row>
    <row r="14714" spans="1:6" x14ac:dyDescent="0.3">
      <c r="A14714" s="264" t="str">
        <f t="shared" si="229"/>
        <v>Town of MooersNY</v>
      </c>
      <c r="B14714" s="269">
        <v>12958</v>
      </c>
      <c r="C14714" s="270" t="s">
        <v>9102</v>
      </c>
      <c r="D14714" s="270" t="s">
        <v>1895</v>
      </c>
      <c r="E14714" s="277" t="s">
        <v>1933</v>
      </c>
      <c r="F14714" s="279" t="s">
        <v>881</v>
      </c>
    </row>
    <row r="14715" spans="1:6" x14ac:dyDescent="0.3">
      <c r="A14715" s="264" t="str">
        <f t="shared" si="229"/>
        <v>Town Of OliveNY</v>
      </c>
      <c r="B14715" s="269">
        <v>12461</v>
      </c>
      <c r="C14715" s="270" t="s">
        <v>9103</v>
      </c>
      <c r="D14715" s="270" t="s">
        <v>1895</v>
      </c>
      <c r="E14715" s="277" t="s">
        <v>1923</v>
      </c>
      <c r="F14715" s="279" t="s">
        <v>881</v>
      </c>
    </row>
    <row r="14716" spans="1:6" x14ac:dyDescent="0.3">
      <c r="A14716" s="264" t="str">
        <f t="shared" si="229"/>
        <v>Town Of KendallNY</v>
      </c>
      <c r="B14716" s="269">
        <v>14476</v>
      </c>
      <c r="C14716" s="270" t="s">
        <v>9104</v>
      </c>
      <c r="D14716" s="270" t="s">
        <v>1895</v>
      </c>
      <c r="E14716" s="277" t="s">
        <v>1657</v>
      </c>
      <c r="F14716" s="279" t="s">
        <v>881</v>
      </c>
    </row>
    <row r="14717" spans="1:6" x14ac:dyDescent="0.3">
      <c r="A14717" s="264" t="str">
        <f t="shared" si="229"/>
        <v>Town of Sandy CreekNY</v>
      </c>
      <c r="B14717" s="269">
        <v>13145</v>
      </c>
      <c r="C14717" s="270" t="s">
        <v>9105</v>
      </c>
      <c r="D14717" s="270" t="s">
        <v>1895</v>
      </c>
      <c r="E14717" s="277" t="s">
        <v>1938</v>
      </c>
      <c r="F14717" s="279" t="s">
        <v>881</v>
      </c>
    </row>
    <row r="14718" spans="1:6" x14ac:dyDescent="0.3">
      <c r="A14718" s="264" t="str">
        <f t="shared" si="229"/>
        <v>Town Of BerneNY</v>
      </c>
      <c r="B14718" s="269">
        <v>12023</v>
      </c>
      <c r="C14718" s="270" t="s">
        <v>9106</v>
      </c>
      <c r="D14718" s="270" t="s">
        <v>1895</v>
      </c>
      <c r="E14718" s="277" t="s">
        <v>1897</v>
      </c>
      <c r="F14718" s="279" t="s">
        <v>881</v>
      </c>
    </row>
    <row r="14719" spans="1:6" x14ac:dyDescent="0.3">
      <c r="A14719" s="264" t="str">
        <f t="shared" si="229"/>
        <v>Town Of RosendaleNY</v>
      </c>
      <c r="B14719" s="269">
        <v>12472</v>
      </c>
      <c r="C14719" s="270" t="s">
        <v>9107</v>
      </c>
      <c r="D14719" s="270" t="s">
        <v>1895</v>
      </c>
      <c r="E14719" s="277" t="s">
        <v>1923</v>
      </c>
      <c r="F14719" s="279" t="s">
        <v>881</v>
      </c>
    </row>
    <row r="14720" spans="1:6" x14ac:dyDescent="0.3">
      <c r="A14720" s="264" t="str">
        <f t="shared" si="229"/>
        <v>Town Of StephentownNY</v>
      </c>
      <c r="B14720" s="269">
        <v>12168</v>
      </c>
      <c r="C14720" s="270" t="s">
        <v>9108</v>
      </c>
      <c r="D14720" s="270" t="s">
        <v>1895</v>
      </c>
      <c r="E14720" s="277" t="s">
        <v>1897</v>
      </c>
      <c r="F14720" s="279" t="s">
        <v>881</v>
      </c>
    </row>
    <row r="14721" spans="1:6" x14ac:dyDescent="0.3">
      <c r="A14721" s="264" t="str">
        <f t="shared" si="229"/>
        <v>PittstownNY</v>
      </c>
      <c r="B14721" s="269">
        <v>12094</v>
      </c>
      <c r="C14721" s="270" t="s">
        <v>9109</v>
      </c>
      <c r="D14721" s="270" t="s">
        <v>1895</v>
      </c>
      <c r="E14721" s="277" t="s">
        <v>1897</v>
      </c>
      <c r="F14721" s="279" t="s">
        <v>881</v>
      </c>
    </row>
    <row r="14722" spans="1:6" x14ac:dyDescent="0.3">
      <c r="A14722" s="264" t="str">
        <f t="shared" si="229"/>
        <v>Town of New WindsorNY</v>
      </c>
      <c r="B14722" s="269">
        <v>12575</v>
      </c>
      <c r="C14722" s="270" t="s">
        <v>8660</v>
      </c>
      <c r="D14722" s="270" t="s">
        <v>1895</v>
      </c>
      <c r="E14722" s="277" t="s">
        <v>1833</v>
      </c>
      <c r="F14722" s="279" t="s">
        <v>881</v>
      </c>
    </row>
    <row r="14723" spans="1:6" x14ac:dyDescent="0.3">
      <c r="A14723" s="264" t="str">
        <f t="shared" si="229"/>
        <v>Town of Cherry ValleyNY</v>
      </c>
      <c r="B14723" s="269">
        <v>13320</v>
      </c>
      <c r="C14723" s="270" t="s">
        <v>9110</v>
      </c>
      <c r="D14723" s="270" t="s">
        <v>1895</v>
      </c>
      <c r="E14723" s="277" t="s">
        <v>1104</v>
      </c>
      <c r="F14723" s="279" t="s">
        <v>881</v>
      </c>
    </row>
    <row r="14724" spans="1:6" x14ac:dyDescent="0.3">
      <c r="A14724" s="264" t="str">
        <f t="shared" ref="A14724:A14787" si="230">CONCATENATE(C14724,D14724)</f>
        <v>CassadagaNY</v>
      </c>
      <c r="B14724" s="269">
        <v>14718</v>
      </c>
      <c r="C14724" s="270" t="s">
        <v>9111</v>
      </c>
      <c r="D14724" s="270" t="s">
        <v>1895</v>
      </c>
      <c r="E14724" s="277" t="s">
        <v>1921</v>
      </c>
      <c r="F14724" s="279" t="s">
        <v>881</v>
      </c>
    </row>
    <row r="14725" spans="1:6" x14ac:dyDescent="0.3">
      <c r="A14725" s="264" t="str">
        <f t="shared" si="230"/>
        <v>Town Of CopakeNY</v>
      </c>
      <c r="B14725" s="269">
        <v>12516</v>
      </c>
      <c r="C14725" s="270" t="s">
        <v>9112</v>
      </c>
      <c r="D14725" s="270" t="s">
        <v>1895</v>
      </c>
      <c r="E14725" s="277" t="s">
        <v>1917</v>
      </c>
      <c r="F14725" s="279" t="s">
        <v>881</v>
      </c>
    </row>
    <row r="14726" spans="1:6" x14ac:dyDescent="0.3">
      <c r="A14726" s="264" t="str">
        <f t="shared" si="230"/>
        <v>Town Of SterlingNY</v>
      </c>
      <c r="B14726" s="269">
        <v>13156</v>
      </c>
      <c r="C14726" s="270" t="s">
        <v>9113</v>
      </c>
      <c r="D14726" s="270" t="s">
        <v>1895</v>
      </c>
      <c r="E14726" s="277" t="s">
        <v>954</v>
      </c>
      <c r="F14726" s="279" t="s">
        <v>881</v>
      </c>
    </row>
    <row r="14727" spans="1:6" x14ac:dyDescent="0.3">
      <c r="A14727" s="264" t="str">
        <f t="shared" si="230"/>
        <v>Town Of AugustaNY</v>
      </c>
      <c r="B14727" s="269">
        <v>13425</v>
      </c>
      <c r="C14727" s="270" t="s">
        <v>9114</v>
      </c>
      <c r="D14727" s="270" t="s">
        <v>1895</v>
      </c>
      <c r="E14727" s="277" t="s">
        <v>1940</v>
      </c>
      <c r="F14727" s="279" t="s">
        <v>881</v>
      </c>
    </row>
    <row r="14728" spans="1:6" x14ac:dyDescent="0.3">
      <c r="A14728" s="264" t="str">
        <f t="shared" si="230"/>
        <v>Town of ElbaNY</v>
      </c>
      <c r="B14728" s="269">
        <v>14058</v>
      </c>
      <c r="C14728" s="270" t="s">
        <v>9115</v>
      </c>
      <c r="D14728" s="270" t="s">
        <v>1895</v>
      </c>
      <c r="E14728" s="277" t="s">
        <v>1902</v>
      </c>
      <c r="F14728" s="279" t="s">
        <v>881</v>
      </c>
    </row>
    <row r="14729" spans="1:6" x14ac:dyDescent="0.3">
      <c r="A14729" s="264" t="str">
        <f t="shared" si="230"/>
        <v>Town Of TiogaNY</v>
      </c>
      <c r="B14729" s="269">
        <v>13734</v>
      </c>
      <c r="C14729" s="270" t="s">
        <v>9116</v>
      </c>
      <c r="D14729" s="270" t="s">
        <v>1895</v>
      </c>
      <c r="E14729" s="277" t="s">
        <v>1904</v>
      </c>
      <c r="F14729" s="279" t="s">
        <v>881</v>
      </c>
    </row>
    <row r="14730" spans="1:6" x14ac:dyDescent="0.3">
      <c r="A14730" s="264" t="str">
        <f t="shared" si="230"/>
        <v>HagamanNY</v>
      </c>
      <c r="B14730" s="269">
        <v>12086</v>
      </c>
      <c r="C14730" s="270" t="s">
        <v>9117</v>
      </c>
      <c r="D14730" s="270" t="s">
        <v>1895</v>
      </c>
      <c r="E14730" s="277" t="s">
        <v>1899</v>
      </c>
      <c r="F14730" s="279" t="s">
        <v>881</v>
      </c>
    </row>
    <row r="14731" spans="1:6" x14ac:dyDescent="0.3">
      <c r="A14731" s="264" t="str">
        <f t="shared" si="230"/>
        <v>Town of EsperanceNY</v>
      </c>
      <c r="B14731" s="269">
        <v>12066</v>
      </c>
      <c r="C14731" s="270" t="s">
        <v>9118</v>
      </c>
      <c r="D14731" s="270" t="s">
        <v>1895</v>
      </c>
      <c r="E14731" s="277" t="s">
        <v>1897</v>
      </c>
      <c r="F14731" s="279" t="s">
        <v>881</v>
      </c>
    </row>
    <row r="14732" spans="1:6" x14ac:dyDescent="0.3">
      <c r="A14732" s="264" t="str">
        <f t="shared" si="230"/>
        <v>Town Of TyreNY</v>
      </c>
      <c r="B14732" s="269">
        <v>13146</v>
      </c>
      <c r="C14732" s="270" t="s">
        <v>9119</v>
      </c>
      <c r="D14732" s="270" t="s">
        <v>1895</v>
      </c>
      <c r="E14732" s="277" t="s">
        <v>1936</v>
      </c>
      <c r="F14732" s="279" t="s">
        <v>881</v>
      </c>
    </row>
    <row r="14733" spans="1:6" x14ac:dyDescent="0.3">
      <c r="A14733" s="264" t="str">
        <f t="shared" si="230"/>
        <v>RemsenburgNY</v>
      </c>
      <c r="B14733" s="269">
        <v>11960</v>
      </c>
      <c r="C14733" s="270" t="s">
        <v>9120</v>
      </c>
      <c r="D14733" s="270" t="s">
        <v>1895</v>
      </c>
      <c r="E14733" s="277" t="s">
        <v>1833</v>
      </c>
      <c r="F14733" s="279" t="s">
        <v>881</v>
      </c>
    </row>
    <row r="14734" spans="1:6" x14ac:dyDescent="0.3">
      <c r="A14734" s="264" t="str">
        <f t="shared" si="230"/>
        <v>DarienNY</v>
      </c>
      <c r="B14734" s="269">
        <v>14040</v>
      </c>
      <c r="C14734" s="270" t="s">
        <v>3466</v>
      </c>
      <c r="D14734" s="270" t="s">
        <v>1895</v>
      </c>
      <c r="E14734" s="277" t="s">
        <v>1902</v>
      </c>
      <c r="F14734" s="279" t="s">
        <v>881</v>
      </c>
    </row>
    <row r="14735" spans="1:6" x14ac:dyDescent="0.3">
      <c r="A14735" s="264" t="str">
        <f t="shared" si="230"/>
        <v>Town of AltonaNY</v>
      </c>
      <c r="B14735" s="269">
        <v>12910</v>
      </c>
      <c r="C14735" s="270" t="s">
        <v>9121</v>
      </c>
      <c r="D14735" s="270" t="s">
        <v>1895</v>
      </c>
      <c r="E14735" s="277" t="s">
        <v>1933</v>
      </c>
      <c r="F14735" s="279" t="s">
        <v>881</v>
      </c>
    </row>
    <row r="14736" spans="1:6" x14ac:dyDescent="0.3">
      <c r="A14736" s="264" t="str">
        <f t="shared" si="230"/>
        <v>Town Of SomersNY</v>
      </c>
      <c r="B14736" s="269">
        <v>10505</v>
      </c>
      <c r="C14736" s="270" t="s">
        <v>8792</v>
      </c>
      <c r="D14736" s="270" t="s">
        <v>1895</v>
      </c>
      <c r="E14736" s="277" t="s">
        <v>1833</v>
      </c>
      <c r="F14736" s="279" t="s">
        <v>881</v>
      </c>
    </row>
    <row r="14737" spans="1:6" x14ac:dyDescent="0.3">
      <c r="A14737" s="264" t="str">
        <f t="shared" si="230"/>
        <v>Town Of DaytonNY</v>
      </c>
      <c r="B14737" s="269">
        <v>14138</v>
      </c>
      <c r="C14737" s="270" t="s">
        <v>9122</v>
      </c>
      <c r="D14737" s="270" t="s">
        <v>1895</v>
      </c>
      <c r="E14737" s="277" t="s">
        <v>1930</v>
      </c>
      <c r="F14737" s="279" t="s">
        <v>881</v>
      </c>
    </row>
    <row r="14738" spans="1:6" x14ac:dyDescent="0.3">
      <c r="A14738" s="264" t="str">
        <f t="shared" si="230"/>
        <v>ConesvilleNY</v>
      </c>
      <c r="B14738" s="269">
        <v>12076</v>
      </c>
      <c r="C14738" s="270" t="s">
        <v>4447</v>
      </c>
      <c r="D14738" s="270" t="s">
        <v>1895</v>
      </c>
      <c r="E14738" s="277" t="s">
        <v>1897</v>
      </c>
      <c r="F14738" s="279" t="s">
        <v>881</v>
      </c>
    </row>
    <row r="14739" spans="1:6" x14ac:dyDescent="0.3">
      <c r="A14739" s="264" t="str">
        <f t="shared" si="230"/>
        <v>MachiasNY</v>
      </c>
      <c r="B14739" s="269">
        <v>14101</v>
      </c>
      <c r="C14739" s="270" t="s">
        <v>9123</v>
      </c>
      <c r="D14739" s="270" t="s">
        <v>1895</v>
      </c>
      <c r="E14739" s="277" t="s">
        <v>1930</v>
      </c>
      <c r="F14739" s="279" t="s">
        <v>881</v>
      </c>
    </row>
    <row r="14740" spans="1:6" x14ac:dyDescent="0.3">
      <c r="A14740" s="264" t="str">
        <f t="shared" si="230"/>
        <v>Town of LisleNY</v>
      </c>
      <c r="B14740" s="269">
        <v>13797</v>
      </c>
      <c r="C14740" s="270" t="s">
        <v>9124</v>
      </c>
      <c r="D14740" s="270" t="s">
        <v>1895</v>
      </c>
      <c r="E14740" s="277" t="s">
        <v>1904</v>
      </c>
      <c r="F14740" s="279" t="s">
        <v>881</v>
      </c>
    </row>
    <row r="14741" spans="1:6" x14ac:dyDescent="0.3">
      <c r="A14741" s="264" t="str">
        <f t="shared" si="230"/>
        <v>Town of DeruyterNY</v>
      </c>
      <c r="B14741" s="269">
        <v>13052</v>
      </c>
      <c r="C14741" s="270" t="s">
        <v>9125</v>
      </c>
      <c r="D14741" s="270" t="s">
        <v>1895</v>
      </c>
      <c r="E14741" s="277" t="s">
        <v>1938</v>
      </c>
      <c r="F14741" s="279" t="s">
        <v>881</v>
      </c>
    </row>
    <row r="14742" spans="1:6" x14ac:dyDescent="0.3">
      <c r="A14742" s="264" t="str">
        <f t="shared" si="230"/>
        <v>CalciumNY</v>
      </c>
      <c r="B14742" s="269">
        <v>13616</v>
      </c>
      <c r="C14742" s="270" t="s">
        <v>9126</v>
      </c>
      <c r="D14742" s="270" t="s">
        <v>1895</v>
      </c>
      <c r="E14742" s="277" t="s">
        <v>1942</v>
      </c>
      <c r="F14742" s="279" t="s">
        <v>881</v>
      </c>
    </row>
    <row r="14743" spans="1:6" x14ac:dyDescent="0.3">
      <c r="A14743" s="264" t="str">
        <f t="shared" si="230"/>
        <v>Town of MilfordNY</v>
      </c>
      <c r="B14743" s="269">
        <v>12116</v>
      </c>
      <c r="C14743" s="270" t="s">
        <v>9127</v>
      </c>
      <c r="D14743" s="270" t="s">
        <v>1895</v>
      </c>
      <c r="E14743" s="277" t="s">
        <v>1104</v>
      </c>
      <c r="F14743" s="279" t="s">
        <v>881</v>
      </c>
    </row>
    <row r="14744" spans="1:6" x14ac:dyDescent="0.3">
      <c r="A14744" s="264" t="str">
        <f t="shared" si="230"/>
        <v>East MarionNY</v>
      </c>
      <c r="B14744" s="269">
        <v>11939</v>
      </c>
      <c r="C14744" s="270" t="s">
        <v>9128</v>
      </c>
      <c r="D14744" s="270" t="s">
        <v>1895</v>
      </c>
      <c r="E14744" s="277" t="s">
        <v>1833</v>
      </c>
      <c r="F14744" s="279" t="s">
        <v>881</v>
      </c>
    </row>
    <row r="14745" spans="1:6" x14ac:dyDescent="0.3">
      <c r="A14745" s="264" t="str">
        <f t="shared" si="230"/>
        <v>Town of ShermanNY</v>
      </c>
      <c r="B14745" s="269">
        <v>14781</v>
      </c>
      <c r="C14745" s="270" t="s">
        <v>9129</v>
      </c>
      <c r="D14745" s="270" t="s">
        <v>1895</v>
      </c>
      <c r="E14745" s="277" t="s">
        <v>1921</v>
      </c>
      <c r="F14745" s="279" t="s">
        <v>881</v>
      </c>
    </row>
    <row r="14746" spans="1:6" x14ac:dyDescent="0.3">
      <c r="A14746" s="264" t="str">
        <f t="shared" si="230"/>
        <v>Town Of WilliamstownNY</v>
      </c>
      <c r="B14746" s="269">
        <v>13493</v>
      </c>
      <c r="C14746" s="270" t="s">
        <v>9130</v>
      </c>
      <c r="D14746" s="270" t="s">
        <v>1895</v>
      </c>
      <c r="E14746" s="277" t="s">
        <v>1938</v>
      </c>
      <c r="F14746" s="279" t="s">
        <v>881</v>
      </c>
    </row>
    <row r="14747" spans="1:6" x14ac:dyDescent="0.3">
      <c r="A14747" s="264" t="str">
        <f t="shared" si="230"/>
        <v>Town Of JeffersonNY</v>
      </c>
      <c r="B14747" s="269">
        <v>12093</v>
      </c>
      <c r="C14747" s="270" t="s">
        <v>9131</v>
      </c>
      <c r="D14747" s="270" t="s">
        <v>1895</v>
      </c>
      <c r="E14747" s="277" t="s">
        <v>1897</v>
      </c>
      <c r="F14747" s="279" t="s">
        <v>881</v>
      </c>
    </row>
    <row r="14748" spans="1:6" x14ac:dyDescent="0.3">
      <c r="A14748" s="264" t="str">
        <f t="shared" si="230"/>
        <v>TrentonNY</v>
      </c>
      <c r="B14748" s="269">
        <v>13304</v>
      </c>
      <c r="C14748" s="270" t="s">
        <v>1838</v>
      </c>
      <c r="D14748" s="270" t="s">
        <v>1895</v>
      </c>
      <c r="E14748" s="277" t="s">
        <v>1940</v>
      </c>
      <c r="F14748" s="279" t="s">
        <v>881</v>
      </c>
    </row>
    <row r="14749" spans="1:6" x14ac:dyDescent="0.3">
      <c r="A14749" s="264" t="str">
        <f t="shared" si="230"/>
        <v>Beaverdam Lake-Salisbury MillsNY</v>
      </c>
      <c r="B14749" s="269">
        <v>12577</v>
      </c>
      <c r="C14749" s="270" t="s">
        <v>9132</v>
      </c>
      <c r="D14749" s="270" t="s">
        <v>1895</v>
      </c>
      <c r="E14749" s="277" t="s">
        <v>1833</v>
      </c>
      <c r="F14749" s="279" t="s">
        <v>881</v>
      </c>
    </row>
    <row r="14750" spans="1:6" x14ac:dyDescent="0.3">
      <c r="A14750" s="264" t="str">
        <f t="shared" si="230"/>
        <v>Goldens BridgeNY</v>
      </c>
      <c r="B14750" s="269">
        <v>10526</v>
      </c>
      <c r="C14750" s="270" t="s">
        <v>9133</v>
      </c>
      <c r="D14750" s="270" t="s">
        <v>1895</v>
      </c>
      <c r="E14750" s="277" t="s">
        <v>1833</v>
      </c>
      <c r="F14750" s="279" t="s">
        <v>881</v>
      </c>
    </row>
    <row r="14751" spans="1:6" x14ac:dyDescent="0.3">
      <c r="A14751" s="264" t="str">
        <f t="shared" si="230"/>
        <v>WainscottNY</v>
      </c>
      <c r="B14751" s="269">
        <v>11975</v>
      </c>
      <c r="C14751" s="270" t="s">
        <v>9134</v>
      </c>
      <c r="D14751" s="270" t="s">
        <v>1895</v>
      </c>
      <c r="E14751" s="277" t="s">
        <v>1833</v>
      </c>
      <c r="F14751" s="279" t="s">
        <v>881</v>
      </c>
    </row>
    <row r="14752" spans="1:6" x14ac:dyDescent="0.3">
      <c r="A14752" s="264" t="str">
        <f t="shared" si="230"/>
        <v>Town of ManchesterNY</v>
      </c>
      <c r="B14752" s="269">
        <v>14504</v>
      </c>
      <c r="C14752" s="270" t="s">
        <v>9135</v>
      </c>
      <c r="D14752" s="270" t="s">
        <v>1895</v>
      </c>
      <c r="E14752" s="277" t="s">
        <v>1657</v>
      </c>
      <c r="F14752" s="279" t="s">
        <v>881</v>
      </c>
    </row>
    <row r="14753" spans="1:6" x14ac:dyDescent="0.3">
      <c r="A14753" s="264" t="str">
        <f t="shared" si="230"/>
        <v>AureliusNY</v>
      </c>
      <c r="B14753" s="269">
        <v>13034</v>
      </c>
      <c r="C14753" s="270" t="s">
        <v>9136</v>
      </c>
      <c r="D14753" s="270" t="s">
        <v>1895</v>
      </c>
      <c r="E14753" s="277" t="s">
        <v>954</v>
      </c>
      <c r="F14753" s="279" t="s">
        <v>881</v>
      </c>
    </row>
    <row r="14754" spans="1:6" x14ac:dyDescent="0.3">
      <c r="A14754" s="264" t="str">
        <f t="shared" si="230"/>
        <v>OrangetownNY</v>
      </c>
      <c r="B14754" s="269">
        <v>10976</v>
      </c>
      <c r="C14754" s="270" t="s">
        <v>8724</v>
      </c>
      <c r="D14754" s="270" t="s">
        <v>1895</v>
      </c>
      <c r="E14754" s="277" t="s">
        <v>1833</v>
      </c>
      <c r="F14754" s="279" t="s">
        <v>881</v>
      </c>
    </row>
    <row r="14755" spans="1:6" x14ac:dyDescent="0.3">
      <c r="A14755" s="264" t="str">
        <f t="shared" si="230"/>
        <v>Town Of ErinNY</v>
      </c>
      <c r="B14755" s="269">
        <v>14838</v>
      </c>
      <c r="C14755" s="270" t="s">
        <v>9137</v>
      </c>
      <c r="D14755" s="270" t="s">
        <v>1895</v>
      </c>
      <c r="E14755" s="277" t="s">
        <v>1911</v>
      </c>
      <c r="F14755" s="279" t="s">
        <v>881</v>
      </c>
    </row>
    <row r="14756" spans="1:6" x14ac:dyDescent="0.3">
      <c r="A14756" s="264" t="str">
        <f t="shared" si="230"/>
        <v>Town of NassauNY</v>
      </c>
      <c r="B14756" s="269">
        <v>12062</v>
      </c>
      <c r="C14756" s="270" t="s">
        <v>8903</v>
      </c>
      <c r="D14756" s="270" t="s">
        <v>1895</v>
      </c>
      <c r="E14756" s="277" t="s">
        <v>1897</v>
      </c>
      <c r="F14756" s="279" t="s">
        <v>881</v>
      </c>
    </row>
    <row r="14757" spans="1:6" x14ac:dyDescent="0.3">
      <c r="A14757" s="264" t="str">
        <f t="shared" si="230"/>
        <v>Town of NewportNY</v>
      </c>
      <c r="B14757" s="269">
        <v>13431</v>
      </c>
      <c r="C14757" s="270" t="s">
        <v>9094</v>
      </c>
      <c r="D14757" s="270" t="s">
        <v>1895</v>
      </c>
      <c r="E14757" s="277" t="s">
        <v>1940</v>
      </c>
      <c r="F14757" s="279" t="s">
        <v>881</v>
      </c>
    </row>
    <row r="14758" spans="1:6" x14ac:dyDescent="0.3">
      <c r="A14758" s="264" t="str">
        <f t="shared" si="230"/>
        <v>WoodburyNY</v>
      </c>
      <c r="B14758" s="269">
        <v>10917</v>
      </c>
      <c r="C14758" s="270" t="s">
        <v>3484</v>
      </c>
      <c r="D14758" s="270" t="s">
        <v>1895</v>
      </c>
      <c r="E14758" s="277" t="s">
        <v>1833</v>
      </c>
      <c r="F14758" s="279" t="s">
        <v>881</v>
      </c>
    </row>
    <row r="14759" spans="1:6" x14ac:dyDescent="0.3">
      <c r="A14759" s="264" t="str">
        <f t="shared" si="230"/>
        <v>Valley FallsNY</v>
      </c>
      <c r="B14759" s="269">
        <v>12185</v>
      </c>
      <c r="C14759" s="270" t="s">
        <v>5595</v>
      </c>
      <c r="D14759" s="270" t="s">
        <v>1895</v>
      </c>
      <c r="E14759" s="277" t="s">
        <v>1897</v>
      </c>
      <c r="F14759" s="279" t="s">
        <v>881</v>
      </c>
    </row>
    <row r="14760" spans="1:6" x14ac:dyDescent="0.3">
      <c r="A14760" s="264" t="str">
        <f t="shared" si="230"/>
        <v>Town Of CollinsNY</v>
      </c>
      <c r="B14760" s="269">
        <v>14034</v>
      </c>
      <c r="C14760" s="270" t="s">
        <v>9138</v>
      </c>
      <c r="D14760" s="270" t="s">
        <v>1895</v>
      </c>
      <c r="E14760" s="277" t="s">
        <v>1905</v>
      </c>
      <c r="F14760" s="279" t="s">
        <v>881</v>
      </c>
    </row>
    <row r="14761" spans="1:6" x14ac:dyDescent="0.3">
      <c r="A14761" s="264" t="str">
        <f t="shared" si="230"/>
        <v>Town Of HinsdaleNY</v>
      </c>
      <c r="B14761" s="269">
        <v>14743</v>
      </c>
      <c r="C14761" s="270" t="s">
        <v>9139</v>
      </c>
      <c r="D14761" s="270" t="s">
        <v>1895</v>
      </c>
      <c r="E14761" s="277" t="s">
        <v>1930</v>
      </c>
      <c r="F14761" s="279" t="s">
        <v>881</v>
      </c>
    </row>
    <row r="14762" spans="1:6" x14ac:dyDescent="0.3">
      <c r="A14762" s="264" t="str">
        <f t="shared" si="230"/>
        <v>Town of LeicesterNY</v>
      </c>
      <c r="B14762" s="269">
        <v>14481</v>
      </c>
      <c r="C14762" s="270" t="s">
        <v>9140</v>
      </c>
      <c r="D14762" s="270" t="s">
        <v>1895</v>
      </c>
      <c r="E14762" s="277" t="s">
        <v>1657</v>
      </c>
      <c r="F14762" s="279" t="s">
        <v>881</v>
      </c>
    </row>
    <row r="14763" spans="1:6" x14ac:dyDescent="0.3">
      <c r="A14763" s="264" t="str">
        <f t="shared" si="230"/>
        <v>Town Of MadridNY</v>
      </c>
      <c r="B14763" s="269">
        <v>13660</v>
      </c>
      <c r="C14763" s="270" t="s">
        <v>9141</v>
      </c>
      <c r="D14763" s="270" t="s">
        <v>1895</v>
      </c>
      <c r="E14763" s="277" t="s">
        <v>1928</v>
      </c>
      <c r="F14763" s="279" t="s">
        <v>881</v>
      </c>
    </row>
    <row r="14764" spans="1:6" x14ac:dyDescent="0.3">
      <c r="A14764" s="264" t="str">
        <f t="shared" si="230"/>
        <v>BoylstonNY</v>
      </c>
      <c r="B14764" s="269">
        <v>13083</v>
      </c>
      <c r="C14764" s="270" t="s">
        <v>6187</v>
      </c>
      <c r="D14764" s="270" t="s">
        <v>1895</v>
      </c>
      <c r="E14764" s="277" t="s">
        <v>1938</v>
      </c>
      <c r="F14764" s="279" t="s">
        <v>881</v>
      </c>
    </row>
    <row r="14765" spans="1:6" x14ac:dyDescent="0.3">
      <c r="A14765" s="264" t="str">
        <f t="shared" si="230"/>
        <v>Town Of BerneNY</v>
      </c>
      <c r="B14765" s="269">
        <v>12059</v>
      </c>
      <c r="C14765" s="270" t="s">
        <v>9106</v>
      </c>
      <c r="D14765" s="270" t="s">
        <v>1895</v>
      </c>
      <c r="E14765" s="277" t="s">
        <v>1897</v>
      </c>
      <c r="F14765" s="279" t="s">
        <v>881</v>
      </c>
    </row>
    <row r="14766" spans="1:6" x14ac:dyDescent="0.3">
      <c r="A14766" s="264" t="str">
        <f t="shared" si="230"/>
        <v>Town of MorrisNY</v>
      </c>
      <c r="B14766" s="269">
        <v>13808</v>
      </c>
      <c r="C14766" s="270" t="s">
        <v>9142</v>
      </c>
      <c r="D14766" s="270" t="s">
        <v>1895</v>
      </c>
      <c r="E14766" s="277" t="s">
        <v>1104</v>
      </c>
      <c r="F14766" s="279" t="s">
        <v>881</v>
      </c>
    </row>
    <row r="14767" spans="1:6" x14ac:dyDescent="0.3">
      <c r="A14767" s="264" t="str">
        <f t="shared" si="230"/>
        <v>Town of Stony PointNY</v>
      </c>
      <c r="B14767" s="269">
        <v>10986</v>
      </c>
      <c r="C14767" s="270" t="s">
        <v>8762</v>
      </c>
      <c r="D14767" s="270" t="s">
        <v>1895</v>
      </c>
      <c r="E14767" s="277" t="s">
        <v>1833</v>
      </c>
      <c r="F14767" s="279" t="s">
        <v>881</v>
      </c>
    </row>
    <row r="14768" spans="1:6" x14ac:dyDescent="0.3">
      <c r="A14768" s="264" t="str">
        <f t="shared" si="230"/>
        <v>Town Of CanaanNY</v>
      </c>
      <c r="B14768" s="269">
        <v>12060</v>
      </c>
      <c r="C14768" s="270" t="s">
        <v>9143</v>
      </c>
      <c r="D14768" s="270" t="s">
        <v>1895</v>
      </c>
      <c r="E14768" s="277" t="s">
        <v>1917</v>
      </c>
      <c r="F14768" s="279" t="s">
        <v>881</v>
      </c>
    </row>
    <row r="14769" spans="1:6" x14ac:dyDescent="0.3">
      <c r="A14769" s="264" t="str">
        <f t="shared" si="230"/>
        <v>Town Of DuanesburgNY</v>
      </c>
      <c r="B14769" s="269">
        <v>12137</v>
      </c>
      <c r="C14769" s="270" t="s">
        <v>8962</v>
      </c>
      <c r="D14769" s="270" t="s">
        <v>1895</v>
      </c>
      <c r="E14769" s="277" t="s">
        <v>1897</v>
      </c>
      <c r="F14769" s="279" t="s">
        <v>881</v>
      </c>
    </row>
    <row r="14770" spans="1:6" x14ac:dyDescent="0.3">
      <c r="A14770" s="264" t="str">
        <f t="shared" si="230"/>
        <v>Town Of RussellNY</v>
      </c>
      <c r="B14770" s="269">
        <v>13652</v>
      </c>
      <c r="C14770" s="270" t="s">
        <v>9144</v>
      </c>
      <c r="D14770" s="270" t="s">
        <v>1895</v>
      </c>
      <c r="E14770" s="277" t="s">
        <v>1928</v>
      </c>
      <c r="F14770" s="279" t="s">
        <v>881</v>
      </c>
    </row>
    <row r="14771" spans="1:6" x14ac:dyDescent="0.3">
      <c r="A14771" s="264" t="str">
        <f t="shared" si="230"/>
        <v>DeerparkNY</v>
      </c>
      <c r="B14771" s="269">
        <v>12729</v>
      </c>
      <c r="C14771" s="270" t="s">
        <v>9060</v>
      </c>
      <c r="D14771" s="270" t="s">
        <v>1895</v>
      </c>
      <c r="E14771" s="277" t="s">
        <v>1833</v>
      </c>
      <c r="F14771" s="279" t="s">
        <v>881</v>
      </c>
    </row>
    <row r="14772" spans="1:6" x14ac:dyDescent="0.3">
      <c r="A14772" s="264" t="str">
        <f t="shared" si="230"/>
        <v>PhilmontNY</v>
      </c>
      <c r="B14772" s="269">
        <v>12565</v>
      </c>
      <c r="C14772" s="270" t="s">
        <v>9145</v>
      </c>
      <c r="D14772" s="270" t="s">
        <v>1895</v>
      </c>
      <c r="E14772" s="277" t="s">
        <v>1917</v>
      </c>
      <c r="F14772" s="279" t="s">
        <v>881</v>
      </c>
    </row>
    <row r="14773" spans="1:6" x14ac:dyDescent="0.3">
      <c r="A14773" s="264" t="str">
        <f t="shared" si="230"/>
        <v>Town Of New LebanonNY</v>
      </c>
      <c r="B14773" s="269">
        <v>12125</v>
      </c>
      <c r="C14773" s="270" t="s">
        <v>9146</v>
      </c>
      <c r="D14773" s="270" t="s">
        <v>1895</v>
      </c>
      <c r="E14773" s="277" t="s">
        <v>1917</v>
      </c>
      <c r="F14773" s="279" t="s">
        <v>881</v>
      </c>
    </row>
    <row r="14774" spans="1:6" x14ac:dyDescent="0.3">
      <c r="A14774" s="264" t="str">
        <f t="shared" si="230"/>
        <v>Town Of MarylandNY</v>
      </c>
      <c r="B14774" s="269">
        <v>12155</v>
      </c>
      <c r="C14774" s="270" t="s">
        <v>9147</v>
      </c>
      <c r="D14774" s="270" t="s">
        <v>1895</v>
      </c>
      <c r="E14774" s="277" t="s">
        <v>1104</v>
      </c>
      <c r="F14774" s="279" t="s">
        <v>881</v>
      </c>
    </row>
    <row r="14775" spans="1:6" x14ac:dyDescent="0.3">
      <c r="A14775" s="264" t="str">
        <f t="shared" si="230"/>
        <v>Town of WaddingtonNY</v>
      </c>
      <c r="B14775" s="269">
        <v>13694</v>
      </c>
      <c r="C14775" s="270" t="s">
        <v>9148</v>
      </c>
      <c r="D14775" s="270" t="s">
        <v>1895</v>
      </c>
      <c r="E14775" s="277" t="s">
        <v>1928</v>
      </c>
      <c r="F14775" s="279" t="s">
        <v>881</v>
      </c>
    </row>
    <row r="14776" spans="1:6" x14ac:dyDescent="0.3">
      <c r="A14776" s="264" t="str">
        <f t="shared" si="230"/>
        <v>Town Of LysanderNY</v>
      </c>
      <c r="B14776" s="269">
        <v>13112</v>
      </c>
      <c r="C14776" s="270" t="s">
        <v>8620</v>
      </c>
      <c r="D14776" s="270" t="s">
        <v>1895</v>
      </c>
      <c r="E14776" s="277" t="s">
        <v>1938</v>
      </c>
      <c r="F14776" s="279" t="s">
        <v>881</v>
      </c>
    </row>
    <row r="14777" spans="1:6" x14ac:dyDescent="0.3">
      <c r="A14777" s="264" t="str">
        <f t="shared" si="230"/>
        <v>Town Of StuyvesantNY</v>
      </c>
      <c r="B14777" s="269">
        <v>12173</v>
      </c>
      <c r="C14777" s="270" t="s">
        <v>9149</v>
      </c>
      <c r="D14777" s="270" t="s">
        <v>1895</v>
      </c>
      <c r="E14777" s="277" t="s">
        <v>1917</v>
      </c>
      <c r="F14777" s="279" t="s">
        <v>881</v>
      </c>
    </row>
    <row r="14778" spans="1:6" x14ac:dyDescent="0.3">
      <c r="A14778" s="264" t="str">
        <f t="shared" si="230"/>
        <v>Town of SchaghticokeNY</v>
      </c>
      <c r="B14778" s="269">
        <v>12121</v>
      </c>
      <c r="C14778" s="270" t="s">
        <v>9047</v>
      </c>
      <c r="D14778" s="270" t="s">
        <v>1895</v>
      </c>
      <c r="E14778" s="277" t="s">
        <v>1897</v>
      </c>
      <c r="F14778" s="279" t="s">
        <v>881</v>
      </c>
    </row>
    <row r="14779" spans="1:6" x14ac:dyDescent="0.3">
      <c r="A14779" s="264" t="str">
        <f t="shared" si="230"/>
        <v>Town Of EllenburgNY</v>
      </c>
      <c r="B14779" s="269">
        <v>12935</v>
      </c>
      <c r="C14779" s="270" t="s">
        <v>9150</v>
      </c>
      <c r="D14779" s="270" t="s">
        <v>1895</v>
      </c>
      <c r="E14779" s="277" t="s">
        <v>1933</v>
      </c>
      <c r="F14779" s="279" t="s">
        <v>881</v>
      </c>
    </row>
    <row r="14780" spans="1:6" x14ac:dyDescent="0.3">
      <c r="A14780" s="264" t="str">
        <f t="shared" si="230"/>
        <v>HarmonyNY</v>
      </c>
      <c r="B14780" s="269">
        <v>14767</v>
      </c>
      <c r="C14780" s="270" t="s">
        <v>3261</v>
      </c>
      <c r="D14780" s="270" t="s">
        <v>1895</v>
      </c>
      <c r="E14780" s="277" t="s">
        <v>1921</v>
      </c>
      <c r="F14780" s="279" t="s">
        <v>881</v>
      </c>
    </row>
    <row r="14781" spans="1:6" x14ac:dyDescent="0.3">
      <c r="A14781" s="264" t="str">
        <f t="shared" si="230"/>
        <v>Town Of North CastleNY</v>
      </c>
      <c r="B14781" s="269">
        <v>12853</v>
      </c>
      <c r="C14781" s="270" t="s">
        <v>8847</v>
      </c>
      <c r="D14781" s="270" t="s">
        <v>1895</v>
      </c>
      <c r="E14781" s="277" t="s">
        <v>1833</v>
      </c>
      <c r="F14781" s="279" t="s">
        <v>881</v>
      </c>
    </row>
    <row r="14782" spans="1:6" x14ac:dyDescent="0.3">
      <c r="A14782" s="264" t="str">
        <f t="shared" si="230"/>
        <v>Town Of Fort CovingtonNY</v>
      </c>
      <c r="B14782" s="269">
        <v>12937</v>
      </c>
      <c r="C14782" s="270" t="s">
        <v>9151</v>
      </c>
      <c r="D14782" s="270" t="s">
        <v>1895</v>
      </c>
      <c r="E14782" s="277" t="s">
        <v>1925</v>
      </c>
      <c r="F14782" s="279" t="s">
        <v>881</v>
      </c>
    </row>
    <row r="14783" spans="1:6" x14ac:dyDescent="0.3">
      <c r="A14783" s="264" t="str">
        <f t="shared" si="230"/>
        <v>WoodstockNY</v>
      </c>
      <c r="B14783" s="269">
        <v>12409</v>
      </c>
      <c r="C14783" s="270" t="s">
        <v>1472</v>
      </c>
      <c r="D14783" s="270" t="s">
        <v>1895</v>
      </c>
      <c r="E14783" s="277" t="s">
        <v>1923</v>
      </c>
      <c r="F14783" s="279" t="s">
        <v>881</v>
      </c>
    </row>
    <row r="14784" spans="1:6" x14ac:dyDescent="0.3">
      <c r="A14784" s="264" t="str">
        <f t="shared" si="230"/>
        <v>Penn YanNY</v>
      </c>
      <c r="B14784" s="269">
        <v>14478</v>
      </c>
      <c r="C14784" s="270" t="s">
        <v>8739</v>
      </c>
      <c r="D14784" s="270" t="s">
        <v>1895</v>
      </c>
      <c r="E14784" s="277" t="s">
        <v>1657</v>
      </c>
      <c r="F14784" s="279" t="s">
        <v>881</v>
      </c>
    </row>
    <row r="14785" spans="1:6" x14ac:dyDescent="0.3">
      <c r="A14785" s="264" t="str">
        <f t="shared" si="230"/>
        <v>CarltonNY</v>
      </c>
      <c r="B14785" s="269">
        <v>14477</v>
      </c>
      <c r="C14785" s="270" t="s">
        <v>4151</v>
      </c>
      <c r="D14785" s="270" t="s">
        <v>1895</v>
      </c>
      <c r="E14785" s="277" t="s">
        <v>1657</v>
      </c>
      <c r="F14785" s="279" t="s">
        <v>881</v>
      </c>
    </row>
    <row r="14786" spans="1:6" x14ac:dyDescent="0.3">
      <c r="A14786" s="264" t="str">
        <f t="shared" si="230"/>
        <v>Town of FabiusNY</v>
      </c>
      <c r="B14786" s="269">
        <v>13063</v>
      </c>
      <c r="C14786" s="270" t="s">
        <v>9152</v>
      </c>
      <c r="D14786" s="270" t="s">
        <v>1895</v>
      </c>
      <c r="E14786" s="277" t="s">
        <v>1938</v>
      </c>
      <c r="F14786" s="279" t="s">
        <v>881</v>
      </c>
    </row>
    <row r="14787" spans="1:6" x14ac:dyDescent="0.3">
      <c r="A14787" s="264" t="str">
        <f t="shared" si="230"/>
        <v>Town Of FreedomNY</v>
      </c>
      <c r="B14787" s="269">
        <v>14065</v>
      </c>
      <c r="C14787" s="270" t="s">
        <v>9153</v>
      </c>
      <c r="D14787" s="270" t="s">
        <v>1895</v>
      </c>
      <c r="E14787" s="277" t="s">
        <v>1930</v>
      </c>
      <c r="F14787" s="279" t="s">
        <v>881</v>
      </c>
    </row>
    <row r="14788" spans="1:6" x14ac:dyDescent="0.3">
      <c r="A14788" s="264" t="str">
        <f t="shared" ref="A14788:A14851" si="231">CONCATENATE(C14788,D14788)</f>
        <v>Town of AlexanderNY</v>
      </c>
      <c r="B14788" s="269">
        <v>14005</v>
      </c>
      <c r="C14788" s="270" t="s">
        <v>9154</v>
      </c>
      <c r="D14788" s="270" t="s">
        <v>1895</v>
      </c>
      <c r="E14788" s="277" t="s">
        <v>1902</v>
      </c>
      <c r="F14788" s="279" t="s">
        <v>881</v>
      </c>
    </row>
    <row r="14789" spans="1:6" x14ac:dyDescent="0.3">
      <c r="A14789" s="264" t="str">
        <f t="shared" si="231"/>
        <v>RichmondNY</v>
      </c>
      <c r="B14789" s="269">
        <v>14466</v>
      </c>
      <c r="C14789" s="270" t="s">
        <v>1393</v>
      </c>
      <c r="D14789" s="270" t="s">
        <v>1895</v>
      </c>
      <c r="E14789" s="277" t="s">
        <v>1657</v>
      </c>
      <c r="F14789" s="279" t="s">
        <v>881</v>
      </c>
    </row>
    <row r="14790" spans="1:6" x14ac:dyDescent="0.3">
      <c r="A14790" s="264" t="str">
        <f t="shared" si="231"/>
        <v>Town of PoestenkillNY</v>
      </c>
      <c r="B14790" s="269">
        <v>12140</v>
      </c>
      <c r="C14790" s="270" t="s">
        <v>9155</v>
      </c>
      <c r="D14790" s="270" t="s">
        <v>1895</v>
      </c>
      <c r="E14790" s="277" t="s">
        <v>1897</v>
      </c>
      <c r="F14790" s="279" t="s">
        <v>881</v>
      </c>
    </row>
    <row r="14791" spans="1:6" x14ac:dyDescent="0.3">
      <c r="A14791" s="264" t="str">
        <f t="shared" si="231"/>
        <v>Town Of MoiraNY</v>
      </c>
      <c r="B14791" s="269">
        <v>12957</v>
      </c>
      <c r="C14791" s="270" t="s">
        <v>9077</v>
      </c>
      <c r="D14791" s="270" t="s">
        <v>1895</v>
      </c>
      <c r="E14791" s="277" t="s">
        <v>1925</v>
      </c>
      <c r="F14791" s="279" t="s">
        <v>881</v>
      </c>
    </row>
    <row r="14792" spans="1:6" x14ac:dyDescent="0.3">
      <c r="A14792" s="264" t="str">
        <f t="shared" si="231"/>
        <v>Town of Van EttenNY</v>
      </c>
      <c r="B14792" s="269">
        <v>14889</v>
      </c>
      <c r="C14792" s="270" t="s">
        <v>9156</v>
      </c>
      <c r="D14792" s="270" t="s">
        <v>1895</v>
      </c>
      <c r="E14792" s="277" t="s">
        <v>1911</v>
      </c>
      <c r="F14792" s="279" t="s">
        <v>881</v>
      </c>
    </row>
    <row r="14793" spans="1:6" x14ac:dyDescent="0.3">
      <c r="A14793" s="264" t="str">
        <f t="shared" si="231"/>
        <v>ShokanNY</v>
      </c>
      <c r="B14793" s="269">
        <v>12481</v>
      </c>
      <c r="C14793" s="270" t="s">
        <v>9157</v>
      </c>
      <c r="D14793" s="270" t="s">
        <v>1895</v>
      </c>
      <c r="E14793" s="277" t="s">
        <v>1923</v>
      </c>
      <c r="F14793" s="279" t="s">
        <v>881</v>
      </c>
    </row>
    <row r="14794" spans="1:6" x14ac:dyDescent="0.3">
      <c r="A14794" s="264" t="str">
        <f t="shared" si="231"/>
        <v>VerplanckNY</v>
      </c>
      <c r="B14794" s="269">
        <v>10596</v>
      </c>
      <c r="C14794" s="270" t="s">
        <v>9158</v>
      </c>
      <c r="D14794" s="270" t="s">
        <v>1895</v>
      </c>
      <c r="E14794" s="277" t="s">
        <v>1833</v>
      </c>
      <c r="F14794" s="279" t="s">
        <v>881</v>
      </c>
    </row>
    <row r="14795" spans="1:6" x14ac:dyDescent="0.3">
      <c r="A14795" s="264" t="str">
        <f t="shared" si="231"/>
        <v>Town of PlattekillNY</v>
      </c>
      <c r="B14795" s="269">
        <v>12515</v>
      </c>
      <c r="C14795" s="270" t="s">
        <v>9159</v>
      </c>
      <c r="D14795" s="270" t="s">
        <v>1895</v>
      </c>
      <c r="E14795" s="277" t="s">
        <v>1923</v>
      </c>
      <c r="F14795" s="279" t="s">
        <v>881</v>
      </c>
    </row>
    <row r="14796" spans="1:6" x14ac:dyDescent="0.3">
      <c r="A14796" s="264" t="str">
        <f t="shared" si="231"/>
        <v>Town Of White CreekNY</v>
      </c>
      <c r="B14796" s="269">
        <v>12057</v>
      </c>
      <c r="C14796" s="270" t="s">
        <v>9160</v>
      </c>
      <c r="D14796" s="270" t="s">
        <v>1895</v>
      </c>
      <c r="E14796" s="277" t="s">
        <v>1913</v>
      </c>
      <c r="F14796" s="279" t="s">
        <v>881</v>
      </c>
    </row>
    <row r="14797" spans="1:6" x14ac:dyDescent="0.3">
      <c r="A14797" s="264" t="str">
        <f t="shared" si="231"/>
        <v>HighlandsNY</v>
      </c>
      <c r="B14797" s="269">
        <v>10922</v>
      </c>
      <c r="C14797" s="270" t="s">
        <v>9161</v>
      </c>
      <c r="D14797" s="270" t="s">
        <v>1895</v>
      </c>
      <c r="E14797" s="277" t="s">
        <v>1833</v>
      </c>
      <c r="F14797" s="279" t="s">
        <v>881</v>
      </c>
    </row>
    <row r="14798" spans="1:6" x14ac:dyDescent="0.3">
      <c r="A14798" s="264" t="str">
        <f t="shared" si="231"/>
        <v>Town Of GraftonNY</v>
      </c>
      <c r="B14798" s="269">
        <v>12052</v>
      </c>
      <c r="C14798" s="270" t="s">
        <v>9162</v>
      </c>
      <c r="D14798" s="270" t="s">
        <v>1895</v>
      </c>
      <c r="E14798" s="277" t="s">
        <v>1897</v>
      </c>
      <c r="F14798" s="279" t="s">
        <v>881</v>
      </c>
    </row>
    <row r="14799" spans="1:6" x14ac:dyDescent="0.3">
      <c r="A14799" s="264" t="str">
        <f t="shared" si="231"/>
        <v>Sodus PointNY</v>
      </c>
      <c r="B14799" s="269">
        <v>14555</v>
      </c>
      <c r="C14799" s="270" t="s">
        <v>8905</v>
      </c>
      <c r="D14799" s="270" t="s">
        <v>1895</v>
      </c>
      <c r="E14799" s="277" t="s">
        <v>1657</v>
      </c>
      <c r="F14799" s="279" t="s">
        <v>881</v>
      </c>
    </row>
    <row r="14800" spans="1:6" x14ac:dyDescent="0.3">
      <c r="A14800" s="264" t="str">
        <f t="shared" si="231"/>
        <v>Town of PlattekillNY</v>
      </c>
      <c r="B14800" s="269">
        <v>12548</v>
      </c>
      <c r="C14800" s="270" t="s">
        <v>9159</v>
      </c>
      <c r="D14800" s="270" t="s">
        <v>1895</v>
      </c>
      <c r="E14800" s="277" t="s">
        <v>1923</v>
      </c>
      <c r="F14800" s="279" t="s">
        <v>881</v>
      </c>
    </row>
    <row r="14801" spans="1:6" x14ac:dyDescent="0.3">
      <c r="A14801" s="264" t="str">
        <f t="shared" si="231"/>
        <v>RushvilleNY</v>
      </c>
      <c r="B14801" s="269">
        <v>14507</v>
      </c>
      <c r="C14801" s="270" t="s">
        <v>7352</v>
      </c>
      <c r="D14801" s="270" t="s">
        <v>1895</v>
      </c>
      <c r="E14801" s="277" t="s">
        <v>1657</v>
      </c>
      <c r="F14801" s="279" t="s">
        <v>881</v>
      </c>
    </row>
    <row r="14802" spans="1:6" x14ac:dyDescent="0.3">
      <c r="A14802" s="264" t="str">
        <f t="shared" si="231"/>
        <v>Town Of AlabamaNY</v>
      </c>
      <c r="B14802" s="269">
        <v>14013</v>
      </c>
      <c r="C14802" s="270" t="s">
        <v>9163</v>
      </c>
      <c r="D14802" s="270" t="s">
        <v>1895</v>
      </c>
      <c r="E14802" s="277" t="s">
        <v>1902</v>
      </c>
      <c r="F14802" s="279" t="s">
        <v>881</v>
      </c>
    </row>
    <row r="14803" spans="1:6" x14ac:dyDescent="0.3">
      <c r="A14803" s="264" t="str">
        <f t="shared" si="231"/>
        <v>CarogaNY</v>
      </c>
      <c r="B14803" s="269">
        <v>12032</v>
      </c>
      <c r="C14803" s="270" t="s">
        <v>9164</v>
      </c>
      <c r="D14803" s="270" t="s">
        <v>1895</v>
      </c>
      <c r="E14803" s="277" t="s">
        <v>1915</v>
      </c>
      <c r="F14803" s="279" t="s">
        <v>881</v>
      </c>
    </row>
    <row r="14804" spans="1:6" x14ac:dyDescent="0.3">
      <c r="A14804" s="264" t="str">
        <f t="shared" si="231"/>
        <v>TillsonNY</v>
      </c>
      <c r="B14804" s="269">
        <v>12486</v>
      </c>
      <c r="C14804" s="270" t="s">
        <v>9165</v>
      </c>
      <c r="D14804" s="270" t="s">
        <v>1895</v>
      </c>
      <c r="E14804" s="277" t="s">
        <v>1923</v>
      </c>
      <c r="F14804" s="279" t="s">
        <v>881</v>
      </c>
    </row>
    <row r="14805" spans="1:6" x14ac:dyDescent="0.3">
      <c r="A14805" s="264" t="str">
        <f t="shared" si="231"/>
        <v>Town Of HendersonNY</v>
      </c>
      <c r="B14805" s="269">
        <v>13650</v>
      </c>
      <c r="C14805" s="270" t="s">
        <v>9166</v>
      </c>
      <c r="D14805" s="270" t="s">
        <v>1895</v>
      </c>
      <c r="E14805" s="277" t="s">
        <v>1942</v>
      </c>
      <c r="F14805" s="279" t="s">
        <v>881</v>
      </c>
    </row>
    <row r="14806" spans="1:6" x14ac:dyDescent="0.3">
      <c r="A14806" s="264" t="str">
        <f t="shared" si="231"/>
        <v>MannsvilleNY</v>
      </c>
      <c r="B14806" s="269">
        <v>13661</v>
      </c>
      <c r="C14806" s="270" t="s">
        <v>9167</v>
      </c>
      <c r="D14806" s="270" t="s">
        <v>1895</v>
      </c>
      <c r="E14806" s="277" t="s">
        <v>1942</v>
      </c>
      <c r="F14806" s="279" t="s">
        <v>881</v>
      </c>
    </row>
    <row r="14807" spans="1:6" x14ac:dyDescent="0.3">
      <c r="A14807" s="264" t="str">
        <f t="shared" si="231"/>
        <v>Palatine BridgeNY</v>
      </c>
      <c r="B14807" s="269">
        <v>13428</v>
      </c>
      <c r="C14807" s="270" t="s">
        <v>9168</v>
      </c>
      <c r="D14807" s="270" t="s">
        <v>1895</v>
      </c>
      <c r="E14807" s="277" t="s">
        <v>1899</v>
      </c>
      <c r="F14807" s="279" t="s">
        <v>881</v>
      </c>
    </row>
    <row r="14808" spans="1:6" x14ac:dyDescent="0.3">
      <c r="A14808" s="264" t="str">
        <f t="shared" si="231"/>
        <v>Town of AntwerpNY</v>
      </c>
      <c r="B14808" s="269">
        <v>13608</v>
      </c>
      <c r="C14808" s="270" t="s">
        <v>9169</v>
      </c>
      <c r="D14808" s="270" t="s">
        <v>1895</v>
      </c>
      <c r="E14808" s="277" t="s">
        <v>1942</v>
      </c>
      <c r="F14808" s="279" t="s">
        <v>881</v>
      </c>
    </row>
    <row r="14809" spans="1:6" x14ac:dyDescent="0.3">
      <c r="A14809" s="264" t="str">
        <f t="shared" si="231"/>
        <v>Town Of ForestportNY</v>
      </c>
      <c r="B14809" s="269">
        <v>13338</v>
      </c>
      <c r="C14809" s="270" t="s">
        <v>9170</v>
      </c>
      <c r="D14809" s="270" t="s">
        <v>1895</v>
      </c>
      <c r="E14809" s="277" t="s">
        <v>1940</v>
      </c>
      <c r="F14809" s="279" t="s">
        <v>881</v>
      </c>
    </row>
    <row r="14810" spans="1:6" x14ac:dyDescent="0.3">
      <c r="A14810" s="264" t="str">
        <f t="shared" si="231"/>
        <v>LaurelNY</v>
      </c>
      <c r="B14810" s="269">
        <v>11948</v>
      </c>
      <c r="C14810" s="270" t="s">
        <v>1713</v>
      </c>
      <c r="D14810" s="270" t="s">
        <v>1895</v>
      </c>
      <c r="E14810" s="277" t="s">
        <v>1833</v>
      </c>
      <c r="F14810" s="279" t="s">
        <v>881</v>
      </c>
    </row>
    <row r="14811" spans="1:6" x14ac:dyDescent="0.3">
      <c r="A14811" s="264" t="str">
        <f t="shared" si="231"/>
        <v>Town Of HoriconNY</v>
      </c>
      <c r="B14811" s="269">
        <v>12815</v>
      </c>
      <c r="C14811" s="270" t="s">
        <v>9171</v>
      </c>
      <c r="D14811" s="270" t="s">
        <v>1895</v>
      </c>
      <c r="E14811" s="277" t="s">
        <v>1913</v>
      </c>
      <c r="F14811" s="279" t="s">
        <v>881</v>
      </c>
    </row>
    <row r="14812" spans="1:6" x14ac:dyDescent="0.3">
      <c r="A14812" s="264" t="str">
        <f t="shared" si="231"/>
        <v>New ScotlandNY</v>
      </c>
      <c r="B14812" s="269">
        <v>12067</v>
      </c>
      <c r="C14812" s="270" t="s">
        <v>8854</v>
      </c>
      <c r="D14812" s="270" t="s">
        <v>1895</v>
      </c>
      <c r="E14812" s="277" t="s">
        <v>1897</v>
      </c>
      <c r="F14812" s="279" t="s">
        <v>881</v>
      </c>
    </row>
    <row r="14813" spans="1:6" x14ac:dyDescent="0.3">
      <c r="A14813" s="264" t="str">
        <f t="shared" si="231"/>
        <v>Town Of LindleyNY</v>
      </c>
      <c r="B14813" s="269">
        <v>14858</v>
      </c>
      <c r="C14813" s="270" t="s">
        <v>9172</v>
      </c>
      <c r="D14813" s="270" t="s">
        <v>1895</v>
      </c>
      <c r="E14813" s="277" t="s">
        <v>1907</v>
      </c>
      <c r="F14813" s="279" t="s">
        <v>881</v>
      </c>
    </row>
    <row r="14814" spans="1:6" x14ac:dyDescent="0.3">
      <c r="A14814" s="264" t="str">
        <f t="shared" si="231"/>
        <v>Town Of SardiniaNY</v>
      </c>
      <c r="B14814" s="269">
        <v>14030</v>
      </c>
      <c r="C14814" s="270" t="s">
        <v>9173</v>
      </c>
      <c r="D14814" s="270" t="s">
        <v>1895</v>
      </c>
      <c r="E14814" s="277" t="s">
        <v>1905</v>
      </c>
      <c r="F14814" s="279" t="s">
        <v>881</v>
      </c>
    </row>
    <row r="14815" spans="1:6" x14ac:dyDescent="0.3">
      <c r="A14815" s="264" t="str">
        <f t="shared" si="231"/>
        <v>Town of AmeniaNY</v>
      </c>
      <c r="B14815" s="269">
        <v>12592</v>
      </c>
      <c r="C14815" s="270" t="s">
        <v>9079</v>
      </c>
      <c r="D14815" s="270" t="s">
        <v>1895</v>
      </c>
      <c r="E14815" s="277" t="s">
        <v>1833</v>
      </c>
      <c r="F14815" s="279" t="s">
        <v>881</v>
      </c>
    </row>
    <row r="14816" spans="1:6" x14ac:dyDescent="0.3">
      <c r="A14816" s="264" t="str">
        <f t="shared" si="231"/>
        <v>Town Of SterlingNY</v>
      </c>
      <c r="B14816" s="269">
        <v>13111</v>
      </c>
      <c r="C14816" s="270" t="s">
        <v>9113</v>
      </c>
      <c r="D14816" s="270" t="s">
        <v>1895</v>
      </c>
      <c r="E14816" s="277" t="s">
        <v>954</v>
      </c>
      <c r="F14816" s="279" t="s">
        <v>881</v>
      </c>
    </row>
    <row r="14817" spans="1:6" x14ac:dyDescent="0.3">
      <c r="A14817" s="264" t="str">
        <f t="shared" si="231"/>
        <v>AshlandNY</v>
      </c>
      <c r="B14817" s="269">
        <v>14894</v>
      </c>
      <c r="C14817" s="270" t="s">
        <v>1946</v>
      </c>
      <c r="D14817" s="270" t="s">
        <v>1895</v>
      </c>
      <c r="E14817" s="277" t="s">
        <v>1911</v>
      </c>
      <c r="F14817" s="279" t="s">
        <v>881</v>
      </c>
    </row>
    <row r="14818" spans="1:6" x14ac:dyDescent="0.3">
      <c r="A14818" s="264" t="str">
        <f t="shared" si="231"/>
        <v>WaverlyNY</v>
      </c>
      <c r="B14818" s="269">
        <v>12980</v>
      </c>
      <c r="C14818" s="270" t="s">
        <v>1480</v>
      </c>
      <c r="D14818" s="270" t="s">
        <v>1895</v>
      </c>
      <c r="E14818" s="277" t="s">
        <v>1925</v>
      </c>
      <c r="F14818" s="279" t="s">
        <v>881</v>
      </c>
    </row>
    <row r="14819" spans="1:6" x14ac:dyDescent="0.3">
      <c r="A14819" s="264" t="str">
        <f t="shared" si="231"/>
        <v>AlbionNY</v>
      </c>
      <c r="B14819" s="269">
        <v>13302</v>
      </c>
      <c r="C14819" s="270" t="s">
        <v>3122</v>
      </c>
      <c r="D14819" s="270" t="s">
        <v>1895</v>
      </c>
      <c r="E14819" s="277" t="s">
        <v>1938</v>
      </c>
      <c r="F14819" s="279" t="s">
        <v>881</v>
      </c>
    </row>
    <row r="14820" spans="1:6" x14ac:dyDescent="0.3">
      <c r="A14820" s="264" t="str">
        <f t="shared" si="231"/>
        <v>OrientNY</v>
      </c>
      <c r="B14820" s="269">
        <v>11957</v>
      </c>
      <c r="C14820" s="270" t="s">
        <v>9174</v>
      </c>
      <c r="D14820" s="270" t="s">
        <v>1895</v>
      </c>
      <c r="E14820" s="277" t="s">
        <v>1833</v>
      </c>
      <c r="F14820" s="279" t="s">
        <v>881</v>
      </c>
    </row>
    <row r="14821" spans="1:6" x14ac:dyDescent="0.3">
      <c r="A14821" s="264" t="str">
        <f t="shared" si="231"/>
        <v>RiverheadNY</v>
      </c>
      <c r="B14821" s="269">
        <v>11947</v>
      </c>
      <c r="C14821" s="270" t="s">
        <v>8656</v>
      </c>
      <c r="D14821" s="270" t="s">
        <v>1895</v>
      </c>
      <c r="E14821" s="277" t="s">
        <v>1833</v>
      </c>
      <c r="F14821" s="279" t="s">
        <v>881</v>
      </c>
    </row>
    <row r="14822" spans="1:6" x14ac:dyDescent="0.3">
      <c r="A14822" s="264" t="str">
        <f t="shared" si="231"/>
        <v>ChappaquaNY</v>
      </c>
      <c r="B14822" s="269">
        <v>10546</v>
      </c>
      <c r="C14822" s="270" t="s">
        <v>8789</v>
      </c>
      <c r="D14822" s="270" t="s">
        <v>1895</v>
      </c>
      <c r="E14822" s="277" t="s">
        <v>1833</v>
      </c>
      <c r="F14822" s="279" t="s">
        <v>881</v>
      </c>
    </row>
    <row r="14823" spans="1:6" x14ac:dyDescent="0.3">
      <c r="A14823" s="264" t="str">
        <f t="shared" si="231"/>
        <v>Town Of RootNY</v>
      </c>
      <c r="B14823" s="269">
        <v>12166</v>
      </c>
      <c r="C14823" s="270" t="s">
        <v>9175</v>
      </c>
      <c r="D14823" s="270" t="s">
        <v>1895</v>
      </c>
      <c r="E14823" s="277" t="s">
        <v>1899</v>
      </c>
      <c r="F14823" s="279" t="s">
        <v>881</v>
      </c>
    </row>
    <row r="14824" spans="1:6" x14ac:dyDescent="0.3">
      <c r="A14824" s="264" t="str">
        <f t="shared" si="231"/>
        <v>Town Of YorkNY</v>
      </c>
      <c r="B14824" s="269">
        <v>14533</v>
      </c>
      <c r="C14824" s="270" t="s">
        <v>9176</v>
      </c>
      <c r="D14824" s="270" t="s">
        <v>1895</v>
      </c>
      <c r="E14824" s="277" t="s">
        <v>1657</v>
      </c>
      <c r="F14824" s="279" t="s">
        <v>881</v>
      </c>
    </row>
    <row r="14825" spans="1:6" x14ac:dyDescent="0.3">
      <c r="A14825" s="264" t="str">
        <f t="shared" si="231"/>
        <v>CarltonNY</v>
      </c>
      <c r="B14825" s="269">
        <v>14571</v>
      </c>
      <c r="C14825" s="270" t="s">
        <v>4151</v>
      </c>
      <c r="D14825" s="270" t="s">
        <v>1895</v>
      </c>
      <c r="E14825" s="277" t="s">
        <v>1657</v>
      </c>
      <c r="F14825" s="279" t="s">
        <v>881</v>
      </c>
    </row>
    <row r="14826" spans="1:6" x14ac:dyDescent="0.3">
      <c r="A14826" s="264" t="str">
        <f t="shared" si="231"/>
        <v>BaldwinNY</v>
      </c>
      <c r="B14826" s="269">
        <v>14861</v>
      </c>
      <c r="C14826" s="270" t="s">
        <v>5980</v>
      </c>
      <c r="D14826" s="270" t="s">
        <v>1895</v>
      </c>
      <c r="E14826" s="277" t="s">
        <v>1911</v>
      </c>
      <c r="F14826" s="279" t="s">
        <v>881</v>
      </c>
    </row>
    <row r="14827" spans="1:6" x14ac:dyDescent="0.3">
      <c r="A14827" s="264" t="str">
        <f t="shared" si="231"/>
        <v>OlcottNY</v>
      </c>
      <c r="B14827" s="269">
        <v>14028</v>
      </c>
      <c r="C14827" s="270" t="s">
        <v>8891</v>
      </c>
      <c r="D14827" s="270" t="s">
        <v>1895</v>
      </c>
      <c r="E14827" s="277" t="s">
        <v>1905</v>
      </c>
      <c r="F14827" s="279" t="s">
        <v>881</v>
      </c>
    </row>
    <row r="14828" spans="1:6" x14ac:dyDescent="0.3">
      <c r="A14828" s="264" t="str">
        <f t="shared" si="231"/>
        <v>Town Of VeronaNY</v>
      </c>
      <c r="B14828" s="269">
        <v>13054</v>
      </c>
      <c r="C14828" s="270" t="s">
        <v>9028</v>
      </c>
      <c r="D14828" s="270" t="s">
        <v>1895</v>
      </c>
      <c r="E14828" s="277" t="s">
        <v>1940</v>
      </c>
      <c r="F14828" s="279" t="s">
        <v>881</v>
      </c>
    </row>
    <row r="14829" spans="1:6" x14ac:dyDescent="0.3">
      <c r="A14829" s="264" t="str">
        <f t="shared" si="231"/>
        <v>Fort JohnsonNY</v>
      </c>
      <c r="B14829" s="269">
        <v>12070</v>
      </c>
      <c r="C14829" s="270" t="s">
        <v>9177</v>
      </c>
      <c r="D14829" s="270" t="s">
        <v>1895</v>
      </c>
      <c r="E14829" s="277" t="s">
        <v>1899</v>
      </c>
      <c r="F14829" s="279" t="s">
        <v>881</v>
      </c>
    </row>
    <row r="14830" spans="1:6" x14ac:dyDescent="0.3">
      <c r="A14830" s="264" t="str">
        <f t="shared" si="231"/>
        <v>SagaponackNY</v>
      </c>
      <c r="B14830" s="269">
        <v>11962</v>
      </c>
      <c r="C14830" s="270" t="s">
        <v>9178</v>
      </c>
      <c r="D14830" s="270" t="s">
        <v>1895</v>
      </c>
      <c r="E14830" s="277" t="s">
        <v>1833</v>
      </c>
      <c r="F14830" s="279" t="s">
        <v>881</v>
      </c>
    </row>
    <row r="14831" spans="1:6" x14ac:dyDescent="0.3">
      <c r="A14831" s="264" t="str">
        <f t="shared" si="231"/>
        <v>Town Of ShandakenNY</v>
      </c>
      <c r="B14831" s="269">
        <v>12464</v>
      </c>
      <c r="C14831" s="270" t="s">
        <v>9179</v>
      </c>
      <c r="D14831" s="270" t="s">
        <v>1895</v>
      </c>
      <c r="E14831" s="277" t="s">
        <v>1923</v>
      </c>
      <c r="F14831" s="279" t="s">
        <v>881</v>
      </c>
    </row>
    <row r="14832" spans="1:6" x14ac:dyDescent="0.3">
      <c r="A14832" s="264" t="str">
        <f t="shared" si="231"/>
        <v>Town Of SardiniaNY</v>
      </c>
      <c r="B14832" s="269">
        <v>14055</v>
      </c>
      <c r="C14832" s="270" t="s">
        <v>9173</v>
      </c>
      <c r="D14832" s="270" t="s">
        <v>1895</v>
      </c>
      <c r="E14832" s="277" t="s">
        <v>1905</v>
      </c>
      <c r="F14832" s="279" t="s">
        <v>881</v>
      </c>
    </row>
    <row r="14833" spans="1:6" x14ac:dyDescent="0.3">
      <c r="A14833" s="264" t="str">
        <f t="shared" si="231"/>
        <v>PulteneyNY</v>
      </c>
      <c r="B14833" s="269">
        <v>14418</v>
      </c>
      <c r="C14833" s="270" t="s">
        <v>9180</v>
      </c>
      <c r="D14833" s="270" t="s">
        <v>1895</v>
      </c>
      <c r="E14833" s="277" t="s">
        <v>1907</v>
      </c>
      <c r="F14833" s="279" t="s">
        <v>881</v>
      </c>
    </row>
    <row r="14834" spans="1:6" x14ac:dyDescent="0.3">
      <c r="A14834" s="264" t="str">
        <f t="shared" si="231"/>
        <v>Town Of EdmestonNY</v>
      </c>
      <c r="B14834" s="269">
        <v>13335</v>
      </c>
      <c r="C14834" s="270" t="s">
        <v>9181</v>
      </c>
      <c r="D14834" s="270" t="s">
        <v>1895</v>
      </c>
      <c r="E14834" s="277" t="s">
        <v>1104</v>
      </c>
      <c r="F14834" s="279" t="s">
        <v>881</v>
      </c>
    </row>
    <row r="14835" spans="1:6" x14ac:dyDescent="0.3">
      <c r="A14835" s="264" t="str">
        <f t="shared" si="231"/>
        <v>Town Of CanaanNY</v>
      </c>
      <c r="B14835" s="269">
        <v>12029</v>
      </c>
      <c r="C14835" s="270" t="s">
        <v>9143</v>
      </c>
      <c r="D14835" s="270" t="s">
        <v>1895</v>
      </c>
      <c r="E14835" s="277" t="s">
        <v>1917</v>
      </c>
      <c r="F14835" s="279" t="s">
        <v>881</v>
      </c>
    </row>
    <row r="14836" spans="1:6" x14ac:dyDescent="0.3">
      <c r="A14836" s="264" t="str">
        <f t="shared" si="231"/>
        <v>Town Of HartwickNY</v>
      </c>
      <c r="B14836" s="269">
        <v>13348</v>
      </c>
      <c r="C14836" s="270" t="s">
        <v>9182</v>
      </c>
      <c r="D14836" s="270" t="s">
        <v>1895</v>
      </c>
      <c r="E14836" s="277" t="s">
        <v>1104</v>
      </c>
      <c r="F14836" s="279" t="s">
        <v>881</v>
      </c>
    </row>
    <row r="14837" spans="1:6" x14ac:dyDescent="0.3">
      <c r="A14837" s="264" t="str">
        <f t="shared" si="231"/>
        <v>LedyardNY</v>
      </c>
      <c r="B14837" s="269">
        <v>13026</v>
      </c>
      <c r="C14837" s="270" t="s">
        <v>3494</v>
      </c>
      <c r="D14837" s="270" t="s">
        <v>1895</v>
      </c>
      <c r="E14837" s="277" t="s">
        <v>954</v>
      </c>
      <c r="F14837" s="279" t="s">
        <v>881</v>
      </c>
    </row>
    <row r="14838" spans="1:6" x14ac:dyDescent="0.3">
      <c r="A14838" s="264" t="str">
        <f t="shared" si="231"/>
        <v>WestmorelandNY</v>
      </c>
      <c r="B14838" s="269">
        <v>13490</v>
      </c>
      <c r="C14838" s="270" t="s">
        <v>5611</v>
      </c>
      <c r="D14838" s="270" t="s">
        <v>1895</v>
      </c>
      <c r="E14838" s="277" t="s">
        <v>1940</v>
      </c>
      <c r="F14838" s="279" t="s">
        <v>881</v>
      </c>
    </row>
    <row r="14839" spans="1:6" x14ac:dyDescent="0.3">
      <c r="A14839" s="264" t="str">
        <f t="shared" si="231"/>
        <v>Town Of RichfordNY</v>
      </c>
      <c r="B14839" s="269">
        <v>13835</v>
      </c>
      <c r="C14839" s="270" t="s">
        <v>9183</v>
      </c>
      <c r="D14839" s="270" t="s">
        <v>1895</v>
      </c>
      <c r="E14839" s="277" t="s">
        <v>1904</v>
      </c>
      <c r="F14839" s="279" t="s">
        <v>881</v>
      </c>
    </row>
    <row r="14840" spans="1:6" x14ac:dyDescent="0.3">
      <c r="A14840" s="264" t="str">
        <f t="shared" si="231"/>
        <v>Town of IslipNY</v>
      </c>
      <c r="B14840" s="269">
        <v>11770</v>
      </c>
      <c r="C14840" s="270" t="s">
        <v>8606</v>
      </c>
      <c r="D14840" s="270" t="s">
        <v>1895</v>
      </c>
      <c r="E14840" s="277" t="s">
        <v>1833</v>
      </c>
      <c r="F14840" s="279" t="s">
        <v>881</v>
      </c>
    </row>
    <row r="14841" spans="1:6" x14ac:dyDescent="0.3">
      <c r="A14841" s="264" t="str">
        <f t="shared" si="231"/>
        <v>Town Of AncramNY</v>
      </c>
      <c r="B14841" s="269">
        <v>12502</v>
      </c>
      <c r="C14841" s="270" t="s">
        <v>9184</v>
      </c>
      <c r="D14841" s="270" t="s">
        <v>1895</v>
      </c>
      <c r="E14841" s="277" t="s">
        <v>1917</v>
      </c>
      <c r="F14841" s="279" t="s">
        <v>881</v>
      </c>
    </row>
    <row r="14842" spans="1:6" x14ac:dyDescent="0.3">
      <c r="A14842" s="264" t="str">
        <f t="shared" si="231"/>
        <v>Town of BurkeNY</v>
      </c>
      <c r="B14842" s="269">
        <v>12917</v>
      </c>
      <c r="C14842" s="270" t="s">
        <v>9185</v>
      </c>
      <c r="D14842" s="270" t="s">
        <v>1895</v>
      </c>
      <c r="E14842" s="277" t="s">
        <v>1925</v>
      </c>
      <c r="F14842" s="279" t="s">
        <v>881</v>
      </c>
    </row>
    <row r="14843" spans="1:6" x14ac:dyDescent="0.3">
      <c r="A14843" s="264" t="str">
        <f t="shared" si="231"/>
        <v>Town of MadisonNY</v>
      </c>
      <c r="B14843" s="269">
        <v>13402</v>
      </c>
      <c r="C14843" s="270" t="s">
        <v>9186</v>
      </c>
      <c r="D14843" s="270" t="s">
        <v>1895</v>
      </c>
      <c r="E14843" s="277" t="s">
        <v>1938</v>
      </c>
      <c r="F14843" s="279" t="s">
        <v>881</v>
      </c>
    </row>
    <row r="14844" spans="1:6" x14ac:dyDescent="0.3">
      <c r="A14844" s="264" t="str">
        <f t="shared" si="231"/>
        <v>Town of PerrysburgNY</v>
      </c>
      <c r="B14844" s="269">
        <v>14129</v>
      </c>
      <c r="C14844" s="270" t="s">
        <v>9187</v>
      </c>
      <c r="D14844" s="270" t="s">
        <v>1895</v>
      </c>
      <c r="E14844" s="277" t="s">
        <v>1930</v>
      </c>
      <c r="F14844" s="279" t="s">
        <v>881</v>
      </c>
    </row>
    <row r="14845" spans="1:6" x14ac:dyDescent="0.3">
      <c r="A14845" s="264" t="str">
        <f t="shared" si="231"/>
        <v>Town Of ClaverackNY</v>
      </c>
      <c r="B14845" s="269">
        <v>12513</v>
      </c>
      <c r="C14845" s="270" t="s">
        <v>9188</v>
      </c>
      <c r="D14845" s="270" t="s">
        <v>1895</v>
      </c>
      <c r="E14845" s="277" t="s">
        <v>1917</v>
      </c>
      <c r="F14845" s="279" t="s">
        <v>881</v>
      </c>
    </row>
    <row r="14846" spans="1:6" x14ac:dyDescent="0.3">
      <c r="A14846" s="264" t="str">
        <f t="shared" si="231"/>
        <v>Town Of TruxtonNY</v>
      </c>
      <c r="B14846" s="269">
        <v>13158</v>
      </c>
      <c r="C14846" s="270" t="s">
        <v>9189</v>
      </c>
      <c r="D14846" s="270" t="s">
        <v>1895</v>
      </c>
      <c r="E14846" s="277" t="s">
        <v>1909</v>
      </c>
      <c r="F14846" s="279" t="s">
        <v>881</v>
      </c>
    </row>
    <row r="14847" spans="1:6" x14ac:dyDescent="0.3">
      <c r="A14847" s="264" t="str">
        <f t="shared" si="231"/>
        <v>Town Of WoodhullNY</v>
      </c>
      <c r="B14847" s="269">
        <v>14898</v>
      </c>
      <c r="C14847" s="270" t="s">
        <v>9190</v>
      </c>
      <c r="D14847" s="270" t="s">
        <v>1895</v>
      </c>
      <c r="E14847" s="277" t="s">
        <v>1907</v>
      </c>
      <c r="F14847" s="279" t="s">
        <v>881</v>
      </c>
    </row>
    <row r="14848" spans="1:6" x14ac:dyDescent="0.3">
      <c r="A14848" s="264" t="str">
        <f t="shared" si="231"/>
        <v>Town Of HartwickNY</v>
      </c>
      <c r="B14848" s="269">
        <v>13807</v>
      </c>
      <c r="C14848" s="270" t="s">
        <v>9182</v>
      </c>
      <c r="D14848" s="270" t="s">
        <v>1895</v>
      </c>
      <c r="E14848" s="277" t="s">
        <v>1104</v>
      </c>
      <c r="F14848" s="279" t="s">
        <v>881</v>
      </c>
    </row>
    <row r="14849" spans="1:6" x14ac:dyDescent="0.3">
      <c r="A14849" s="264" t="str">
        <f t="shared" si="231"/>
        <v>Town of LaurensNY</v>
      </c>
      <c r="B14849" s="269">
        <v>13796</v>
      </c>
      <c r="C14849" s="270" t="s">
        <v>9191</v>
      </c>
      <c r="D14849" s="270" t="s">
        <v>1895</v>
      </c>
      <c r="E14849" s="277" t="s">
        <v>1104</v>
      </c>
      <c r="F14849" s="279" t="s">
        <v>881</v>
      </c>
    </row>
    <row r="14850" spans="1:6" x14ac:dyDescent="0.3">
      <c r="A14850" s="264" t="str">
        <f t="shared" si="231"/>
        <v>GasportNY</v>
      </c>
      <c r="B14850" s="269">
        <v>14008</v>
      </c>
      <c r="C14850" s="270" t="s">
        <v>8928</v>
      </c>
      <c r="D14850" s="270" t="s">
        <v>1895</v>
      </c>
      <c r="E14850" s="277" t="s">
        <v>1905</v>
      </c>
      <c r="F14850" s="279" t="s">
        <v>881</v>
      </c>
    </row>
    <row r="14851" spans="1:6" x14ac:dyDescent="0.3">
      <c r="A14851" s="264" t="str">
        <f t="shared" si="231"/>
        <v>OrangetownNY</v>
      </c>
      <c r="B14851" s="269">
        <v>10964</v>
      </c>
      <c r="C14851" s="270" t="s">
        <v>8724</v>
      </c>
      <c r="D14851" s="270" t="s">
        <v>1895</v>
      </c>
      <c r="E14851" s="277" t="s">
        <v>1833</v>
      </c>
      <c r="F14851" s="279" t="s">
        <v>881</v>
      </c>
    </row>
    <row r="14852" spans="1:6" x14ac:dyDescent="0.3">
      <c r="A14852" s="264" t="str">
        <f t="shared" ref="A14852:A14915" si="232">CONCATENATE(C14852,D14852)</f>
        <v>MillportNY</v>
      </c>
      <c r="B14852" s="269">
        <v>14864</v>
      </c>
      <c r="C14852" s="270" t="s">
        <v>9192</v>
      </c>
      <c r="D14852" s="270" t="s">
        <v>1895</v>
      </c>
      <c r="E14852" s="277" t="s">
        <v>1911</v>
      </c>
      <c r="F14852" s="279" t="s">
        <v>881</v>
      </c>
    </row>
    <row r="14853" spans="1:6" x14ac:dyDescent="0.3">
      <c r="A14853" s="264" t="str">
        <f t="shared" si="232"/>
        <v>Town of ConstantiaNY</v>
      </c>
      <c r="B14853" s="269">
        <v>13028</v>
      </c>
      <c r="C14853" s="270" t="s">
        <v>9052</v>
      </c>
      <c r="D14853" s="270" t="s">
        <v>1895</v>
      </c>
      <c r="E14853" s="277" t="s">
        <v>1938</v>
      </c>
      <c r="F14853" s="279" t="s">
        <v>881</v>
      </c>
    </row>
    <row r="14854" spans="1:6" x14ac:dyDescent="0.3">
      <c r="A14854" s="264" t="str">
        <f t="shared" si="232"/>
        <v>Town Of KirklandNY</v>
      </c>
      <c r="B14854" s="269">
        <v>13321</v>
      </c>
      <c r="C14854" s="270" t="s">
        <v>8771</v>
      </c>
      <c r="D14854" s="270" t="s">
        <v>1895</v>
      </c>
      <c r="E14854" s="277" t="s">
        <v>1940</v>
      </c>
      <c r="F14854" s="279" t="s">
        <v>881</v>
      </c>
    </row>
    <row r="14855" spans="1:6" x14ac:dyDescent="0.3">
      <c r="A14855" s="264" t="str">
        <f t="shared" si="232"/>
        <v>Town Of LewisboroNY</v>
      </c>
      <c r="B14855" s="269">
        <v>10518</v>
      </c>
      <c r="C14855" s="270" t="s">
        <v>8867</v>
      </c>
      <c r="D14855" s="270" t="s">
        <v>1895</v>
      </c>
      <c r="E14855" s="277" t="s">
        <v>1833</v>
      </c>
      <c r="F14855" s="279" t="s">
        <v>881</v>
      </c>
    </row>
    <row r="14856" spans="1:6" x14ac:dyDescent="0.3">
      <c r="A14856" s="264" t="str">
        <f t="shared" si="232"/>
        <v>Town of MooersNY</v>
      </c>
      <c r="B14856" s="269">
        <v>12959</v>
      </c>
      <c r="C14856" s="270" t="s">
        <v>9102</v>
      </c>
      <c r="D14856" s="270" t="s">
        <v>1895</v>
      </c>
      <c r="E14856" s="277" t="s">
        <v>1933</v>
      </c>
      <c r="F14856" s="279" t="s">
        <v>881</v>
      </c>
    </row>
    <row r="14857" spans="1:6" x14ac:dyDescent="0.3">
      <c r="A14857" s="264" t="str">
        <f t="shared" si="232"/>
        <v>Town Of StaffordNY</v>
      </c>
      <c r="B14857" s="269">
        <v>14143</v>
      </c>
      <c r="C14857" s="270" t="s">
        <v>9193</v>
      </c>
      <c r="D14857" s="270" t="s">
        <v>1895</v>
      </c>
      <c r="E14857" s="277" t="s">
        <v>1902</v>
      </c>
      <c r="F14857" s="279" t="s">
        <v>881</v>
      </c>
    </row>
    <row r="14858" spans="1:6" x14ac:dyDescent="0.3">
      <c r="A14858" s="264" t="str">
        <f t="shared" si="232"/>
        <v>Town of WarwickNY</v>
      </c>
      <c r="B14858" s="269">
        <v>10969</v>
      </c>
      <c r="C14858" s="270" t="s">
        <v>8698</v>
      </c>
      <c r="D14858" s="270" t="s">
        <v>1895</v>
      </c>
      <c r="E14858" s="277" t="s">
        <v>1833</v>
      </c>
      <c r="F14858" s="279" t="s">
        <v>881</v>
      </c>
    </row>
    <row r="14859" spans="1:6" x14ac:dyDescent="0.3">
      <c r="A14859" s="264" t="str">
        <f t="shared" si="232"/>
        <v>PeconicNY</v>
      </c>
      <c r="B14859" s="269">
        <v>11958</v>
      </c>
      <c r="C14859" s="270" t="s">
        <v>9194</v>
      </c>
      <c r="D14859" s="270" t="s">
        <v>1895</v>
      </c>
      <c r="E14859" s="277" t="s">
        <v>1833</v>
      </c>
      <c r="F14859" s="279" t="s">
        <v>881</v>
      </c>
    </row>
    <row r="14860" spans="1:6" x14ac:dyDescent="0.3">
      <c r="A14860" s="264" t="str">
        <f t="shared" si="232"/>
        <v>Town of DannemoraNY</v>
      </c>
      <c r="B14860" s="269">
        <v>12929</v>
      </c>
      <c r="C14860" s="270" t="s">
        <v>9195</v>
      </c>
      <c r="D14860" s="270" t="s">
        <v>1895</v>
      </c>
      <c r="E14860" s="277" t="s">
        <v>1933</v>
      </c>
      <c r="F14860" s="279" t="s">
        <v>881</v>
      </c>
    </row>
    <row r="14861" spans="1:6" x14ac:dyDescent="0.3">
      <c r="A14861" s="264" t="str">
        <f t="shared" si="232"/>
        <v>Town Of BurlingtonNY</v>
      </c>
      <c r="B14861" s="269">
        <v>13315</v>
      </c>
      <c r="C14861" s="270" t="s">
        <v>9196</v>
      </c>
      <c r="D14861" s="270" t="s">
        <v>1895</v>
      </c>
      <c r="E14861" s="277" t="s">
        <v>1104</v>
      </c>
      <c r="F14861" s="279" t="s">
        <v>881</v>
      </c>
    </row>
    <row r="14862" spans="1:6" x14ac:dyDescent="0.3">
      <c r="A14862" s="264" t="str">
        <f t="shared" si="232"/>
        <v>CarrolltonNY</v>
      </c>
      <c r="B14862" s="269">
        <v>14753</v>
      </c>
      <c r="C14862" s="270" t="s">
        <v>1438</v>
      </c>
      <c r="D14862" s="270" t="s">
        <v>1895</v>
      </c>
      <c r="E14862" s="277" t="s">
        <v>1930</v>
      </c>
      <c r="F14862" s="279" t="s">
        <v>881</v>
      </c>
    </row>
    <row r="14863" spans="1:6" x14ac:dyDescent="0.3">
      <c r="A14863" s="264" t="str">
        <f t="shared" si="232"/>
        <v>ConewangoNY</v>
      </c>
      <c r="B14863" s="269">
        <v>14726</v>
      </c>
      <c r="C14863" s="270" t="s">
        <v>9197</v>
      </c>
      <c r="D14863" s="270" t="s">
        <v>1895</v>
      </c>
      <c r="E14863" s="277" t="s">
        <v>1930</v>
      </c>
      <c r="F14863" s="279" t="s">
        <v>881</v>
      </c>
    </row>
    <row r="14864" spans="1:6" x14ac:dyDescent="0.3">
      <c r="A14864" s="264" t="str">
        <f t="shared" si="232"/>
        <v>Town of IslipNY</v>
      </c>
      <c r="B14864" s="269">
        <v>11739</v>
      </c>
      <c r="C14864" s="270" t="s">
        <v>8606</v>
      </c>
      <c r="D14864" s="270" t="s">
        <v>1895</v>
      </c>
      <c r="E14864" s="277" t="s">
        <v>1833</v>
      </c>
      <c r="F14864" s="279" t="s">
        <v>881</v>
      </c>
    </row>
    <row r="14865" spans="1:6" x14ac:dyDescent="0.3">
      <c r="A14865" s="264" t="str">
        <f t="shared" si="232"/>
        <v>BethanyNY</v>
      </c>
      <c r="B14865" s="269">
        <v>14054</v>
      </c>
      <c r="C14865" s="270" t="s">
        <v>3517</v>
      </c>
      <c r="D14865" s="270" t="s">
        <v>1895</v>
      </c>
      <c r="E14865" s="277" t="s">
        <v>1902</v>
      </c>
      <c r="F14865" s="279" t="s">
        <v>881</v>
      </c>
    </row>
    <row r="14866" spans="1:6" x14ac:dyDescent="0.3">
      <c r="A14866" s="264" t="str">
        <f t="shared" si="232"/>
        <v>Town Of RichlandNY</v>
      </c>
      <c r="B14866" s="269">
        <v>13144</v>
      </c>
      <c r="C14866" s="270" t="s">
        <v>8841</v>
      </c>
      <c r="D14866" s="270" t="s">
        <v>1895</v>
      </c>
      <c r="E14866" s="277" t="s">
        <v>1938</v>
      </c>
      <c r="F14866" s="279" t="s">
        <v>881</v>
      </c>
    </row>
    <row r="14867" spans="1:6" x14ac:dyDescent="0.3">
      <c r="A14867" s="264" t="str">
        <f t="shared" si="232"/>
        <v>ElleryNY</v>
      </c>
      <c r="B14867" s="269">
        <v>14728</v>
      </c>
      <c r="C14867" s="270" t="s">
        <v>8976</v>
      </c>
      <c r="D14867" s="270" t="s">
        <v>1895</v>
      </c>
      <c r="E14867" s="277" t="s">
        <v>1921</v>
      </c>
      <c r="F14867" s="279" t="s">
        <v>881</v>
      </c>
    </row>
    <row r="14868" spans="1:6" x14ac:dyDescent="0.3">
      <c r="A14868" s="264" t="str">
        <f t="shared" si="232"/>
        <v>Town of North CollinsNY</v>
      </c>
      <c r="B14868" s="269">
        <v>14091</v>
      </c>
      <c r="C14868" s="270" t="s">
        <v>9014</v>
      </c>
      <c r="D14868" s="270" t="s">
        <v>1895</v>
      </c>
      <c r="E14868" s="277" t="s">
        <v>1905</v>
      </c>
      <c r="F14868" s="279" t="s">
        <v>881</v>
      </c>
    </row>
    <row r="14869" spans="1:6" x14ac:dyDescent="0.3">
      <c r="A14869" s="264" t="str">
        <f t="shared" si="232"/>
        <v>Town Of EatonNY</v>
      </c>
      <c r="B14869" s="269">
        <v>13334</v>
      </c>
      <c r="C14869" s="270" t="s">
        <v>9061</v>
      </c>
      <c r="D14869" s="270" t="s">
        <v>1895</v>
      </c>
      <c r="E14869" s="277" t="s">
        <v>1938</v>
      </c>
      <c r="F14869" s="279" t="s">
        <v>881</v>
      </c>
    </row>
    <row r="14870" spans="1:6" x14ac:dyDescent="0.3">
      <c r="A14870" s="264" t="str">
        <f t="shared" si="232"/>
        <v>DexterNY</v>
      </c>
      <c r="B14870" s="269">
        <v>13615</v>
      </c>
      <c r="C14870" s="270" t="s">
        <v>4155</v>
      </c>
      <c r="D14870" s="270" t="s">
        <v>1895</v>
      </c>
      <c r="E14870" s="277" t="s">
        <v>1942</v>
      </c>
      <c r="F14870" s="279" t="s">
        <v>881</v>
      </c>
    </row>
    <row r="14871" spans="1:6" x14ac:dyDescent="0.3">
      <c r="A14871" s="264" t="str">
        <f t="shared" si="232"/>
        <v>Town of VernonNY</v>
      </c>
      <c r="B14871" s="269">
        <v>13477</v>
      </c>
      <c r="C14871" s="270" t="s">
        <v>9002</v>
      </c>
      <c r="D14871" s="270" t="s">
        <v>1895</v>
      </c>
      <c r="E14871" s="277" t="s">
        <v>1940</v>
      </c>
      <c r="F14871" s="279" t="s">
        <v>881</v>
      </c>
    </row>
    <row r="14872" spans="1:6" x14ac:dyDescent="0.3">
      <c r="A14872" s="264" t="str">
        <f t="shared" si="232"/>
        <v>Town of De KalbNY</v>
      </c>
      <c r="B14872" s="269">
        <v>13630</v>
      </c>
      <c r="C14872" s="270" t="s">
        <v>9198</v>
      </c>
      <c r="D14872" s="270" t="s">
        <v>1895</v>
      </c>
      <c r="E14872" s="277" t="s">
        <v>1928</v>
      </c>
      <c r="F14872" s="279" t="s">
        <v>881</v>
      </c>
    </row>
    <row r="14873" spans="1:6" x14ac:dyDescent="0.3">
      <c r="A14873" s="264" t="str">
        <f t="shared" si="232"/>
        <v>LitchfieldNY</v>
      </c>
      <c r="B14873" s="269">
        <v>13322</v>
      </c>
      <c r="C14873" s="270" t="s">
        <v>3216</v>
      </c>
      <c r="D14873" s="270" t="s">
        <v>1895</v>
      </c>
      <c r="E14873" s="277" t="s">
        <v>1940</v>
      </c>
      <c r="F14873" s="279" t="s">
        <v>881</v>
      </c>
    </row>
    <row r="14874" spans="1:6" x14ac:dyDescent="0.3">
      <c r="A14874" s="264" t="str">
        <f t="shared" si="232"/>
        <v>GreenvaleNY</v>
      </c>
      <c r="B14874" s="269">
        <v>11548</v>
      </c>
      <c r="C14874" s="270" t="s">
        <v>9199</v>
      </c>
      <c r="D14874" s="270" t="s">
        <v>1895</v>
      </c>
      <c r="E14874" s="277" t="s">
        <v>1833</v>
      </c>
      <c r="F14874" s="279" t="s">
        <v>881</v>
      </c>
    </row>
    <row r="14875" spans="1:6" x14ac:dyDescent="0.3">
      <c r="A14875" s="264" t="str">
        <f t="shared" si="232"/>
        <v>Town of Cherry CreekNY</v>
      </c>
      <c r="B14875" s="269">
        <v>14723</v>
      </c>
      <c r="C14875" s="270" t="s">
        <v>9200</v>
      </c>
      <c r="D14875" s="270" t="s">
        <v>1895</v>
      </c>
      <c r="E14875" s="277" t="s">
        <v>1921</v>
      </c>
      <c r="F14875" s="279" t="s">
        <v>881</v>
      </c>
    </row>
    <row r="14876" spans="1:6" x14ac:dyDescent="0.3">
      <c r="A14876" s="264" t="str">
        <f t="shared" si="232"/>
        <v>Silver BayNY</v>
      </c>
      <c r="B14876" s="269">
        <v>12836</v>
      </c>
      <c r="C14876" s="270" t="s">
        <v>9201</v>
      </c>
      <c r="D14876" s="270" t="s">
        <v>1895</v>
      </c>
      <c r="E14876" s="277" t="s">
        <v>1913</v>
      </c>
      <c r="F14876" s="279" t="s">
        <v>881</v>
      </c>
    </row>
    <row r="14877" spans="1:6" x14ac:dyDescent="0.3">
      <c r="A14877" s="264" t="str">
        <f t="shared" si="232"/>
        <v>Town Of NelsonNY</v>
      </c>
      <c r="B14877" s="269">
        <v>13061</v>
      </c>
      <c r="C14877" s="270" t="s">
        <v>9202</v>
      </c>
      <c r="D14877" s="270" t="s">
        <v>1895</v>
      </c>
      <c r="E14877" s="277" t="s">
        <v>1938</v>
      </c>
      <c r="F14877" s="279" t="s">
        <v>881</v>
      </c>
    </row>
    <row r="14878" spans="1:6" x14ac:dyDescent="0.3">
      <c r="A14878" s="264" t="str">
        <f t="shared" si="232"/>
        <v>FranklinNY</v>
      </c>
      <c r="B14878" s="269">
        <v>12989</v>
      </c>
      <c r="C14878" s="270" t="s">
        <v>3539</v>
      </c>
      <c r="D14878" s="270" t="s">
        <v>1895</v>
      </c>
      <c r="E14878" s="277" t="s">
        <v>1925</v>
      </c>
      <c r="F14878" s="279" t="s">
        <v>881</v>
      </c>
    </row>
    <row r="14879" spans="1:6" x14ac:dyDescent="0.3">
      <c r="A14879" s="264" t="str">
        <f t="shared" si="232"/>
        <v>Town Of MendonNY</v>
      </c>
      <c r="B14879" s="269">
        <v>14506</v>
      </c>
      <c r="C14879" s="270" t="s">
        <v>9203</v>
      </c>
      <c r="D14879" s="270" t="s">
        <v>1895</v>
      </c>
      <c r="E14879" s="277" t="s">
        <v>1657</v>
      </c>
      <c r="F14879" s="279" t="s">
        <v>881</v>
      </c>
    </row>
    <row r="14880" spans="1:6" x14ac:dyDescent="0.3">
      <c r="A14880" s="264" t="str">
        <f t="shared" si="232"/>
        <v>Town of LivoniaNY</v>
      </c>
      <c r="B14880" s="269">
        <v>14480</v>
      </c>
      <c r="C14880" s="270" t="s">
        <v>8862</v>
      </c>
      <c r="D14880" s="270" t="s">
        <v>1895</v>
      </c>
      <c r="E14880" s="277" t="s">
        <v>1657</v>
      </c>
      <c r="F14880" s="279" t="s">
        <v>881</v>
      </c>
    </row>
    <row r="14881" spans="1:6" x14ac:dyDescent="0.3">
      <c r="A14881" s="264" t="str">
        <f t="shared" si="232"/>
        <v>Town of SchoharieNY</v>
      </c>
      <c r="B14881" s="269">
        <v>12092</v>
      </c>
      <c r="C14881" s="270" t="s">
        <v>8941</v>
      </c>
      <c r="D14881" s="270" t="s">
        <v>1895</v>
      </c>
      <c r="E14881" s="277" t="s">
        <v>1897</v>
      </c>
      <c r="F14881" s="279" t="s">
        <v>881</v>
      </c>
    </row>
    <row r="14882" spans="1:6" x14ac:dyDescent="0.3">
      <c r="A14882" s="264" t="str">
        <f t="shared" si="232"/>
        <v>Town of LodiNY</v>
      </c>
      <c r="B14882" s="269">
        <v>14860</v>
      </c>
      <c r="C14882" s="270" t="s">
        <v>9204</v>
      </c>
      <c r="D14882" s="270" t="s">
        <v>1895</v>
      </c>
      <c r="E14882" s="277" t="s">
        <v>1936</v>
      </c>
      <c r="F14882" s="279" t="s">
        <v>881</v>
      </c>
    </row>
    <row r="14883" spans="1:6" x14ac:dyDescent="0.3">
      <c r="A14883" s="264" t="str">
        <f t="shared" si="232"/>
        <v>DeerparkNY</v>
      </c>
      <c r="B14883" s="269">
        <v>12746</v>
      </c>
      <c r="C14883" s="270" t="s">
        <v>9060</v>
      </c>
      <c r="D14883" s="270" t="s">
        <v>1895</v>
      </c>
      <c r="E14883" s="277" t="s">
        <v>1833</v>
      </c>
      <c r="F14883" s="279" t="s">
        <v>881</v>
      </c>
    </row>
    <row r="14884" spans="1:6" x14ac:dyDescent="0.3">
      <c r="A14884" s="264" t="str">
        <f t="shared" si="232"/>
        <v>Town of ChathamNY</v>
      </c>
      <c r="B14884" s="269">
        <v>12136</v>
      </c>
      <c r="C14884" s="270" t="s">
        <v>8932</v>
      </c>
      <c r="D14884" s="270" t="s">
        <v>1895</v>
      </c>
      <c r="E14884" s="277" t="s">
        <v>1917</v>
      </c>
      <c r="F14884" s="279" t="s">
        <v>881</v>
      </c>
    </row>
    <row r="14885" spans="1:6" x14ac:dyDescent="0.3">
      <c r="A14885" s="264" t="str">
        <f t="shared" si="232"/>
        <v>WallkillNY</v>
      </c>
      <c r="B14885" s="269">
        <v>10919</v>
      </c>
      <c r="C14885" s="270" t="s">
        <v>9205</v>
      </c>
      <c r="D14885" s="270" t="s">
        <v>1895</v>
      </c>
      <c r="E14885" s="277" t="s">
        <v>1833</v>
      </c>
      <c r="F14885" s="279" t="s">
        <v>881</v>
      </c>
    </row>
    <row r="14886" spans="1:6" x14ac:dyDescent="0.3">
      <c r="A14886" s="264" t="str">
        <f t="shared" si="232"/>
        <v>Town Of RussellNY</v>
      </c>
      <c r="B14886" s="269">
        <v>13684</v>
      </c>
      <c r="C14886" s="270" t="s">
        <v>9144</v>
      </c>
      <c r="D14886" s="270" t="s">
        <v>1895</v>
      </c>
      <c r="E14886" s="277" t="s">
        <v>1928</v>
      </c>
      <c r="F14886" s="279" t="s">
        <v>881</v>
      </c>
    </row>
    <row r="14887" spans="1:6" x14ac:dyDescent="0.3">
      <c r="A14887" s="264" t="str">
        <f t="shared" si="232"/>
        <v>Town of BridgewaterNY</v>
      </c>
      <c r="B14887" s="269">
        <v>13318</v>
      </c>
      <c r="C14887" s="270" t="s">
        <v>9206</v>
      </c>
      <c r="D14887" s="270" t="s">
        <v>1895</v>
      </c>
      <c r="E14887" s="277" t="s">
        <v>1940</v>
      </c>
      <c r="F14887" s="279" t="s">
        <v>881</v>
      </c>
    </row>
    <row r="14888" spans="1:6" x14ac:dyDescent="0.3">
      <c r="A14888" s="264" t="str">
        <f t="shared" si="232"/>
        <v>Town Of MarillaNY</v>
      </c>
      <c r="B14888" s="269">
        <v>14102</v>
      </c>
      <c r="C14888" s="270" t="s">
        <v>9207</v>
      </c>
      <c r="D14888" s="270" t="s">
        <v>1895</v>
      </c>
      <c r="E14888" s="277" t="s">
        <v>1905</v>
      </c>
      <c r="F14888" s="279" t="s">
        <v>881</v>
      </c>
    </row>
    <row r="14889" spans="1:6" x14ac:dyDescent="0.3">
      <c r="A14889" s="264" t="str">
        <f t="shared" si="232"/>
        <v>Town of CambridgeNY</v>
      </c>
      <c r="B14889" s="269">
        <v>12028</v>
      </c>
      <c r="C14889" s="270" t="s">
        <v>9208</v>
      </c>
      <c r="D14889" s="270" t="s">
        <v>1895</v>
      </c>
      <c r="E14889" s="277" t="s">
        <v>1913</v>
      </c>
      <c r="F14889" s="279" t="s">
        <v>881</v>
      </c>
    </row>
    <row r="14890" spans="1:6" x14ac:dyDescent="0.3">
      <c r="A14890" s="264" t="str">
        <f t="shared" si="232"/>
        <v>DeerparkNY</v>
      </c>
      <c r="B14890" s="269">
        <v>12785</v>
      </c>
      <c r="C14890" s="270" t="s">
        <v>9060</v>
      </c>
      <c r="D14890" s="270" t="s">
        <v>1895</v>
      </c>
      <c r="E14890" s="277" t="s">
        <v>1833</v>
      </c>
      <c r="F14890" s="279" t="s">
        <v>881</v>
      </c>
    </row>
    <row r="14891" spans="1:6" x14ac:dyDescent="0.3">
      <c r="A14891" s="264" t="str">
        <f t="shared" si="232"/>
        <v>MarshallNY</v>
      </c>
      <c r="B14891" s="269">
        <v>13328</v>
      </c>
      <c r="C14891" s="270" t="s">
        <v>1649</v>
      </c>
      <c r="D14891" s="270" t="s">
        <v>1895</v>
      </c>
      <c r="E14891" s="277" t="s">
        <v>1940</v>
      </c>
      <c r="F14891" s="279" t="s">
        <v>881</v>
      </c>
    </row>
    <row r="14892" spans="1:6" x14ac:dyDescent="0.3">
      <c r="A14892" s="264" t="str">
        <f t="shared" si="232"/>
        <v>Town Of New LisbonNY</v>
      </c>
      <c r="B14892" s="269">
        <v>13810</v>
      </c>
      <c r="C14892" s="270" t="s">
        <v>9209</v>
      </c>
      <c r="D14892" s="270" t="s">
        <v>1895</v>
      </c>
      <c r="E14892" s="277" t="s">
        <v>1104</v>
      </c>
      <c r="F14892" s="279" t="s">
        <v>881</v>
      </c>
    </row>
    <row r="14893" spans="1:6" x14ac:dyDescent="0.3">
      <c r="A14893" s="264" t="str">
        <f t="shared" si="232"/>
        <v>Fishers IslandNY</v>
      </c>
      <c r="B14893" s="269">
        <v>6390</v>
      </c>
      <c r="C14893" s="270" t="s">
        <v>9210</v>
      </c>
      <c r="D14893" s="270" t="s">
        <v>1895</v>
      </c>
      <c r="E14893" s="277" t="s">
        <v>1833</v>
      </c>
      <c r="F14893" s="279" t="s">
        <v>881</v>
      </c>
    </row>
    <row r="14894" spans="1:6" x14ac:dyDescent="0.3">
      <c r="A14894" s="264" t="str">
        <f t="shared" si="232"/>
        <v>Town Of BartonNY</v>
      </c>
      <c r="B14894" s="269">
        <v>14859</v>
      </c>
      <c r="C14894" s="270" t="s">
        <v>9211</v>
      </c>
      <c r="D14894" s="270" t="s">
        <v>1895</v>
      </c>
      <c r="E14894" s="277" t="s">
        <v>1904</v>
      </c>
      <c r="F14894" s="279" t="s">
        <v>881</v>
      </c>
    </row>
    <row r="14895" spans="1:6" x14ac:dyDescent="0.3">
      <c r="A14895" s="264" t="str">
        <f t="shared" si="232"/>
        <v>Glenwood LandingNY</v>
      </c>
      <c r="B14895" s="269">
        <v>11547</v>
      </c>
      <c r="C14895" s="270" t="s">
        <v>9212</v>
      </c>
      <c r="D14895" s="270" t="s">
        <v>1895</v>
      </c>
      <c r="E14895" s="277" t="s">
        <v>1833</v>
      </c>
      <c r="F14895" s="279" t="s">
        <v>881</v>
      </c>
    </row>
    <row r="14896" spans="1:6" x14ac:dyDescent="0.3">
      <c r="A14896" s="264" t="str">
        <f t="shared" si="232"/>
        <v>Sylvan BeachNY</v>
      </c>
      <c r="B14896" s="269">
        <v>13157</v>
      </c>
      <c r="C14896" s="270" t="s">
        <v>9213</v>
      </c>
      <c r="D14896" s="270" t="s">
        <v>1895</v>
      </c>
      <c r="E14896" s="277" t="s">
        <v>1940</v>
      </c>
      <c r="F14896" s="279" t="s">
        <v>881</v>
      </c>
    </row>
    <row r="14897" spans="1:6" x14ac:dyDescent="0.3">
      <c r="A14897" s="264" t="str">
        <f t="shared" si="232"/>
        <v>Town Of GenoaNY</v>
      </c>
      <c r="B14897" s="269">
        <v>13081</v>
      </c>
      <c r="C14897" s="270" t="s">
        <v>9214</v>
      </c>
      <c r="D14897" s="270" t="s">
        <v>1895</v>
      </c>
      <c r="E14897" s="277" t="s">
        <v>954</v>
      </c>
      <c r="F14897" s="279" t="s">
        <v>881</v>
      </c>
    </row>
    <row r="14898" spans="1:6" x14ac:dyDescent="0.3">
      <c r="A14898" s="264" t="str">
        <f t="shared" si="232"/>
        <v>Town of LawrenceNY</v>
      </c>
      <c r="B14898" s="269">
        <v>12967</v>
      </c>
      <c r="C14898" s="270" t="s">
        <v>9215</v>
      </c>
      <c r="D14898" s="270" t="s">
        <v>1895</v>
      </c>
      <c r="E14898" s="277" t="s">
        <v>1928</v>
      </c>
      <c r="F14898" s="279" t="s">
        <v>881</v>
      </c>
    </row>
    <row r="14899" spans="1:6" x14ac:dyDescent="0.3">
      <c r="A14899" s="264" t="str">
        <f t="shared" si="232"/>
        <v>Town Of GerryNY</v>
      </c>
      <c r="B14899" s="269">
        <v>14740</v>
      </c>
      <c r="C14899" s="270" t="s">
        <v>9216</v>
      </c>
      <c r="D14899" s="270" t="s">
        <v>1895</v>
      </c>
      <c r="E14899" s="277" t="s">
        <v>1921</v>
      </c>
      <c r="F14899" s="279" t="s">
        <v>881</v>
      </c>
    </row>
    <row r="14900" spans="1:6" x14ac:dyDescent="0.3">
      <c r="A14900" s="264" t="str">
        <f t="shared" si="232"/>
        <v>Town Of EdmestonNY</v>
      </c>
      <c r="B14900" s="269">
        <v>13485</v>
      </c>
      <c r="C14900" s="270" t="s">
        <v>9181</v>
      </c>
      <c r="D14900" s="270" t="s">
        <v>1895</v>
      </c>
      <c r="E14900" s="277" t="s">
        <v>1104</v>
      </c>
      <c r="F14900" s="279" t="s">
        <v>881</v>
      </c>
    </row>
    <row r="14901" spans="1:6" x14ac:dyDescent="0.3">
      <c r="A14901" s="264" t="str">
        <f t="shared" si="232"/>
        <v>NivervilleNY</v>
      </c>
      <c r="B14901" s="269">
        <v>12130</v>
      </c>
      <c r="C14901" s="270" t="s">
        <v>9217</v>
      </c>
      <c r="D14901" s="270" t="s">
        <v>1895</v>
      </c>
      <c r="E14901" s="277" t="s">
        <v>1917</v>
      </c>
      <c r="F14901" s="279" t="s">
        <v>881</v>
      </c>
    </row>
    <row r="14902" spans="1:6" x14ac:dyDescent="0.3">
      <c r="A14902" s="264" t="str">
        <f t="shared" si="232"/>
        <v>Town of PeruNY</v>
      </c>
      <c r="B14902" s="269">
        <v>12985</v>
      </c>
      <c r="C14902" s="270" t="s">
        <v>8864</v>
      </c>
      <c r="D14902" s="270" t="s">
        <v>1895</v>
      </c>
      <c r="E14902" s="277" t="s">
        <v>1933</v>
      </c>
      <c r="F14902" s="279" t="s">
        <v>881</v>
      </c>
    </row>
    <row r="14903" spans="1:6" x14ac:dyDescent="0.3">
      <c r="A14903" s="264" t="str">
        <f t="shared" si="232"/>
        <v>WesternNY</v>
      </c>
      <c r="B14903" s="269">
        <v>13303</v>
      </c>
      <c r="C14903" s="270" t="s">
        <v>9218</v>
      </c>
      <c r="D14903" s="270" t="s">
        <v>1895</v>
      </c>
      <c r="E14903" s="277" t="s">
        <v>1940</v>
      </c>
      <c r="F14903" s="279" t="s">
        <v>881</v>
      </c>
    </row>
    <row r="14904" spans="1:6" x14ac:dyDescent="0.3">
      <c r="A14904" s="264" t="str">
        <f t="shared" si="232"/>
        <v>Town Of SomersNY</v>
      </c>
      <c r="B14904" s="269">
        <v>10501</v>
      </c>
      <c r="C14904" s="270" t="s">
        <v>8792</v>
      </c>
      <c r="D14904" s="270" t="s">
        <v>1895</v>
      </c>
      <c r="E14904" s="277" t="s">
        <v>1833</v>
      </c>
      <c r="F14904" s="279" t="s">
        <v>881</v>
      </c>
    </row>
    <row r="14905" spans="1:6" x14ac:dyDescent="0.3">
      <c r="A14905" s="264" t="str">
        <f t="shared" si="232"/>
        <v>Town of CandorNY</v>
      </c>
      <c r="B14905" s="269">
        <v>13864</v>
      </c>
      <c r="C14905" s="270" t="s">
        <v>8990</v>
      </c>
      <c r="D14905" s="270" t="s">
        <v>1895</v>
      </c>
      <c r="E14905" s="277" t="s">
        <v>1904</v>
      </c>
      <c r="F14905" s="279" t="s">
        <v>881</v>
      </c>
    </row>
    <row r="14906" spans="1:6" x14ac:dyDescent="0.3">
      <c r="A14906" s="264" t="str">
        <f t="shared" si="232"/>
        <v>Town of BoltonNY</v>
      </c>
      <c r="B14906" s="269">
        <v>12824</v>
      </c>
      <c r="C14906" s="270" t="s">
        <v>9058</v>
      </c>
      <c r="D14906" s="270" t="s">
        <v>1895</v>
      </c>
      <c r="E14906" s="277" t="s">
        <v>1913</v>
      </c>
      <c r="F14906" s="279" t="s">
        <v>881</v>
      </c>
    </row>
    <row r="14907" spans="1:6" x14ac:dyDescent="0.3">
      <c r="A14907" s="264" t="str">
        <f t="shared" si="232"/>
        <v>EastportNY</v>
      </c>
      <c r="B14907" s="269">
        <v>11972</v>
      </c>
      <c r="C14907" s="270" t="s">
        <v>9027</v>
      </c>
      <c r="D14907" s="270" t="s">
        <v>1895</v>
      </c>
      <c r="E14907" s="277" t="s">
        <v>1833</v>
      </c>
      <c r="F14907" s="279" t="s">
        <v>881</v>
      </c>
    </row>
    <row r="14908" spans="1:6" x14ac:dyDescent="0.3">
      <c r="A14908" s="264" t="str">
        <f t="shared" si="232"/>
        <v>Rensselaer FallsNY</v>
      </c>
      <c r="B14908" s="269">
        <v>13680</v>
      </c>
      <c r="C14908" s="270" t="s">
        <v>9219</v>
      </c>
      <c r="D14908" s="270" t="s">
        <v>1895</v>
      </c>
      <c r="E14908" s="277" t="s">
        <v>1928</v>
      </c>
      <c r="F14908" s="279" t="s">
        <v>881</v>
      </c>
    </row>
    <row r="14909" spans="1:6" x14ac:dyDescent="0.3">
      <c r="A14909" s="264" t="str">
        <f t="shared" si="232"/>
        <v>HarrisvilleNY</v>
      </c>
      <c r="B14909" s="269">
        <v>13635</v>
      </c>
      <c r="C14909" s="270" t="s">
        <v>7543</v>
      </c>
      <c r="D14909" s="270" t="s">
        <v>1895</v>
      </c>
      <c r="E14909" s="277" t="s">
        <v>1928</v>
      </c>
      <c r="F14909" s="279" t="s">
        <v>881</v>
      </c>
    </row>
    <row r="14910" spans="1:6" x14ac:dyDescent="0.3">
      <c r="A14910" s="264" t="str">
        <f t="shared" si="232"/>
        <v>Town Of EllenburgNY</v>
      </c>
      <c r="B14910" s="269">
        <v>12934</v>
      </c>
      <c r="C14910" s="270" t="s">
        <v>9150</v>
      </c>
      <c r="D14910" s="270" t="s">
        <v>1895</v>
      </c>
      <c r="E14910" s="277" t="s">
        <v>1933</v>
      </c>
      <c r="F14910" s="279" t="s">
        <v>881</v>
      </c>
    </row>
    <row r="14911" spans="1:6" x14ac:dyDescent="0.3">
      <c r="A14911" s="264" t="str">
        <f t="shared" si="232"/>
        <v>Town of LymeNY</v>
      </c>
      <c r="B14911" s="269">
        <v>13693</v>
      </c>
      <c r="C14911" s="270" t="s">
        <v>9220</v>
      </c>
      <c r="D14911" s="270" t="s">
        <v>1895</v>
      </c>
      <c r="E14911" s="277" t="s">
        <v>1942</v>
      </c>
      <c r="F14911" s="279" t="s">
        <v>881</v>
      </c>
    </row>
    <row r="14912" spans="1:6" x14ac:dyDescent="0.3">
      <c r="A14912" s="264" t="str">
        <f t="shared" si="232"/>
        <v>Round LakeNY</v>
      </c>
      <c r="B14912" s="269">
        <v>12151</v>
      </c>
      <c r="C14912" s="270" t="s">
        <v>7126</v>
      </c>
      <c r="D14912" s="270" t="s">
        <v>1895</v>
      </c>
      <c r="E14912" s="277" t="s">
        <v>1897</v>
      </c>
      <c r="F14912" s="279" t="s">
        <v>881</v>
      </c>
    </row>
    <row r="14913" spans="1:6" x14ac:dyDescent="0.3">
      <c r="A14913" s="264" t="str">
        <f t="shared" si="232"/>
        <v>Town Of Sand LakeNY</v>
      </c>
      <c r="B14913" s="269">
        <v>12153</v>
      </c>
      <c r="C14913" s="270" t="s">
        <v>9221</v>
      </c>
      <c r="D14913" s="270" t="s">
        <v>1895</v>
      </c>
      <c r="E14913" s="277" t="s">
        <v>1897</v>
      </c>
      <c r="F14913" s="279" t="s">
        <v>881</v>
      </c>
    </row>
    <row r="14914" spans="1:6" x14ac:dyDescent="0.3">
      <c r="A14914" s="264" t="str">
        <f t="shared" si="232"/>
        <v>Town Of StocktonNY</v>
      </c>
      <c r="B14914" s="269">
        <v>14784</v>
      </c>
      <c r="C14914" s="270" t="s">
        <v>9222</v>
      </c>
      <c r="D14914" s="270" t="s">
        <v>1895</v>
      </c>
      <c r="E14914" s="277" t="s">
        <v>1921</v>
      </c>
      <c r="F14914" s="279" t="s">
        <v>881</v>
      </c>
    </row>
    <row r="14915" spans="1:6" x14ac:dyDescent="0.3">
      <c r="A14915" s="264" t="str">
        <f t="shared" si="232"/>
        <v>PutnamNY</v>
      </c>
      <c r="B14915" s="269">
        <v>12861</v>
      </c>
      <c r="C14915" s="270" t="s">
        <v>3487</v>
      </c>
      <c r="D14915" s="270" t="s">
        <v>1895</v>
      </c>
      <c r="E14915" s="277" t="s">
        <v>1913</v>
      </c>
      <c r="F14915" s="279" t="s">
        <v>881</v>
      </c>
    </row>
    <row r="14916" spans="1:6" x14ac:dyDescent="0.3">
      <c r="A14916" s="264" t="str">
        <f t="shared" ref="A14916:A14979" si="233">CONCATENATE(C14916,D14916)</f>
        <v>Town Of SummitNY</v>
      </c>
      <c r="B14916" s="269">
        <v>12175</v>
      </c>
      <c r="C14916" s="270" t="s">
        <v>9223</v>
      </c>
      <c r="D14916" s="270" t="s">
        <v>1895</v>
      </c>
      <c r="E14916" s="277" t="s">
        <v>1897</v>
      </c>
      <c r="F14916" s="279" t="s">
        <v>881</v>
      </c>
    </row>
    <row r="14917" spans="1:6" x14ac:dyDescent="0.3">
      <c r="A14917" s="264" t="str">
        <f t="shared" si="233"/>
        <v>Preston-Potter HollowNY</v>
      </c>
      <c r="B14917" s="269">
        <v>12469</v>
      </c>
      <c r="C14917" s="270" t="s">
        <v>9224</v>
      </c>
      <c r="D14917" s="270" t="s">
        <v>1895</v>
      </c>
      <c r="E14917" s="277" t="s">
        <v>1897</v>
      </c>
      <c r="F14917" s="279" t="s">
        <v>881</v>
      </c>
    </row>
    <row r="14918" spans="1:6" x14ac:dyDescent="0.3">
      <c r="A14918" s="264" t="str">
        <f t="shared" si="233"/>
        <v>Star LakeNY</v>
      </c>
      <c r="B14918" s="269">
        <v>13690</v>
      </c>
      <c r="C14918" s="270" t="s">
        <v>9225</v>
      </c>
      <c r="D14918" s="270" t="s">
        <v>1895</v>
      </c>
      <c r="E14918" s="277" t="s">
        <v>1928</v>
      </c>
      <c r="F14918" s="279" t="s">
        <v>881</v>
      </c>
    </row>
    <row r="14919" spans="1:6" x14ac:dyDescent="0.3">
      <c r="A14919" s="264" t="str">
        <f t="shared" si="233"/>
        <v>Town Of ScipioNY</v>
      </c>
      <c r="B14919" s="269">
        <v>13147</v>
      </c>
      <c r="C14919" s="270" t="s">
        <v>9226</v>
      </c>
      <c r="D14919" s="270" t="s">
        <v>1895</v>
      </c>
      <c r="E14919" s="277" t="s">
        <v>954</v>
      </c>
      <c r="F14919" s="279" t="s">
        <v>881</v>
      </c>
    </row>
    <row r="14920" spans="1:6" x14ac:dyDescent="0.3">
      <c r="A14920" s="264" t="str">
        <f t="shared" si="233"/>
        <v>Town of NundaNY</v>
      </c>
      <c r="B14920" s="269">
        <v>14836</v>
      </c>
      <c r="C14920" s="270" t="s">
        <v>9034</v>
      </c>
      <c r="D14920" s="270" t="s">
        <v>1895</v>
      </c>
      <c r="E14920" s="277" t="s">
        <v>1657</v>
      </c>
      <c r="F14920" s="279" t="s">
        <v>881</v>
      </c>
    </row>
    <row r="14921" spans="1:6" x14ac:dyDescent="0.3">
      <c r="A14921" s="264" t="str">
        <f t="shared" si="233"/>
        <v>Town of CazenoviaNY</v>
      </c>
      <c r="B14921" s="269">
        <v>13122</v>
      </c>
      <c r="C14921" s="270" t="s">
        <v>8820</v>
      </c>
      <c r="D14921" s="270" t="s">
        <v>1895</v>
      </c>
      <c r="E14921" s="277" t="s">
        <v>1938</v>
      </c>
      <c r="F14921" s="279" t="s">
        <v>881</v>
      </c>
    </row>
    <row r="14922" spans="1:6" x14ac:dyDescent="0.3">
      <c r="A14922" s="264" t="str">
        <f t="shared" si="233"/>
        <v>Town Of AncramNY</v>
      </c>
      <c r="B14922" s="269">
        <v>12503</v>
      </c>
      <c r="C14922" s="270" t="s">
        <v>9184</v>
      </c>
      <c r="D14922" s="270" t="s">
        <v>1895</v>
      </c>
      <c r="E14922" s="277" t="s">
        <v>1917</v>
      </c>
      <c r="F14922" s="279" t="s">
        <v>881</v>
      </c>
    </row>
    <row r="14923" spans="1:6" x14ac:dyDescent="0.3">
      <c r="A14923" s="264" t="str">
        <f t="shared" si="233"/>
        <v>Town Of GenoaNY</v>
      </c>
      <c r="B14923" s="269">
        <v>13071</v>
      </c>
      <c r="C14923" s="270" t="s">
        <v>9214</v>
      </c>
      <c r="D14923" s="270" t="s">
        <v>1895</v>
      </c>
      <c r="E14923" s="277" t="s">
        <v>954</v>
      </c>
      <c r="F14923" s="279" t="s">
        <v>881</v>
      </c>
    </row>
    <row r="14924" spans="1:6" x14ac:dyDescent="0.3">
      <c r="A14924" s="264" t="str">
        <f t="shared" si="233"/>
        <v>Town of LancasterNY</v>
      </c>
      <c r="B14924" s="269">
        <v>14026</v>
      </c>
      <c r="C14924" s="270" t="s">
        <v>8627</v>
      </c>
      <c r="D14924" s="270" t="s">
        <v>1895</v>
      </c>
      <c r="E14924" s="277" t="s">
        <v>1905</v>
      </c>
      <c r="F14924" s="279" t="s">
        <v>881</v>
      </c>
    </row>
    <row r="14925" spans="1:6" x14ac:dyDescent="0.3">
      <c r="A14925" s="264" t="str">
        <f t="shared" si="233"/>
        <v>BarkerNY</v>
      </c>
      <c r="B14925" s="269">
        <v>13744</v>
      </c>
      <c r="C14925" s="270" t="s">
        <v>8965</v>
      </c>
      <c r="D14925" s="270" t="s">
        <v>1895</v>
      </c>
      <c r="E14925" s="277" t="s">
        <v>1904</v>
      </c>
      <c r="F14925" s="279" t="s">
        <v>881</v>
      </c>
    </row>
    <row r="14926" spans="1:6" x14ac:dyDescent="0.3">
      <c r="A14926" s="264" t="str">
        <f t="shared" si="233"/>
        <v>Town Of ColesvilleNY</v>
      </c>
      <c r="B14926" s="269">
        <v>13813</v>
      </c>
      <c r="C14926" s="270" t="s">
        <v>8997</v>
      </c>
      <c r="D14926" s="270" t="s">
        <v>1895</v>
      </c>
      <c r="E14926" s="277" t="s">
        <v>1904</v>
      </c>
      <c r="F14926" s="279" t="s">
        <v>881</v>
      </c>
    </row>
    <row r="14927" spans="1:6" x14ac:dyDescent="0.3">
      <c r="A14927" s="264" t="str">
        <f t="shared" si="233"/>
        <v>Town of PlattekillNY</v>
      </c>
      <c r="B14927" s="269">
        <v>12568</v>
      </c>
      <c r="C14927" s="270" t="s">
        <v>9159</v>
      </c>
      <c r="D14927" s="270" t="s">
        <v>1895</v>
      </c>
      <c r="E14927" s="277" t="s">
        <v>1923</v>
      </c>
      <c r="F14927" s="279" t="s">
        <v>881</v>
      </c>
    </row>
    <row r="14928" spans="1:6" x14ac:dyDescent="0.3">
      <c r="A14928" s="264" t="str">
        <f t="shared" si="233"/>
        <v>Town Of LewisboroNY</v>
      </c>
      <c r="B14928" s="269">
        <v>10597</v>
      </c>
      <c r="C14928" s="270" t="s">
        <v>8867</v>
      </c>
      <c r="D14928" s="270" t="s">
        <v>1895</v>
      </c>
      <c r="E14928" s="277" t="s">
        <v>1833</v>
      </c>
      <c r="F14928" s="279" t="s">
        <v>881</v>
      </c>
    </row>
    <row r="14929" spans="1:6" x14ac:dyDescent="0.3">
      <c r="A14929" s="264" t="str">
        <f t="shared" si="233"/>
        <v>Town Of East OttoNY</v>
      </c>
      <c r="B14929" s="269">
        <v>14729</v>
      </c>
      <c r="C14929" s="270" t="s">
        <v>9227</v>
      </c>
      <c r="D14929" s="270" t="s">
        <v>1895</v>
      </c>
      <c r="E14929" s="277" t="s">
        <v>1930</v>
      </c>
      <c r="F14929" s="279" t="s">
        <v>881</v>
      </c>
    </row>
    <row r="14930" spans="1:6" x14ac:dyDescent="0.3">
      <c r="A14930" s="264" t="str">
        <f t="shared" si="233"/>
        <v>Cortlandt ManorNY</v>
      </c>
      <c r="B14930" s="269">
        <v>10517</v>
      </c>
      <c r="C14930" s="270" t="s">
        <v>8720</v>
      </c>
      <c r="D14930" s="270" t="s">
        <v>1895</v>
      </c>
      <c r="E14930" s="277" t="s">
        <v>1833</v>
      </c>
      <c r="F14930" s="279" t="s">
        <v>881</v>
      </c>
    </row>
    <row r="14931" spans="1:6" x14ac:dyDescent="0.3">
      <c r="A14931" s="264" t="str">
        <f t="shared" si="233"/>
        <v>ConcordNY</v>
      </c>
      <c r="B14931" s="269">
        <v>14069</v>
      </c>
      <c r="C14931" s="270" t="s">
        <v>1820</v>
      </c>
      <c r="D14931" s="270" t="s">
        <v>1895</v>
      </c>
      <c r="E14931" s="277" t="s">
        <v>1905</v>
      </c>
      <c r="F14931" s="279" t="s">
        <v>881</v>
      </c>
    </row>
    <row r="14932" spans="1:6" x14ac:dyDescent="0.3">
      <c r="A14932" s="264" t="str">
        <f t="shared" si="233"/>
        <v>ChadwicksNY</v>
      </c>
      <c r="B14932" s="269">
        <v>13319</v>
      </c>
      <c r="C14932" s="270" t="s">
        <v>9228</v>
      </c>
      <c r="D14932" s="270" t="s">
        <v>1895</v>
      </c>
      <c r="E14932" s="277" t="s">
        <v>1940</v>
      </c>
      <c r="F14932" s="279" t="s">
        <v>881</v>
      </c>
    </row>
    <row r="14933" spans="1:6" x14ac:dyDescent="0.3">
      <c r="A14933" s="264" t="str">
        <f t="shared" si="233"/>
        <v>Town Of OliveNY</v>
      </c>
      <c r="B14933" s="269">
        <v>12494</v>
      </c>
      <c r="C14933" s="270" t="s">
        <v>9103</v>
      </c>
      <c r="D14933" s="270" t="s">
        <v>1895</v>
      </c>
      <c r="E14933" s="277" t="s">
        <v>1923</v>
      </c>
      <c r="F14933" s="279" t="s">
        <v>881</v>
      </c>
    </row>
    <row r="14934" spans="1:6" x14ac:dyDescent="0.3">
      <c r="A14934" s="264" t="str">
        <f t="shared" si="233"/>
        <v>Town Of CarlisleNY</v>
      </c>
      <c r="B14934" s="269">
        <v>12160</v>
      </c>
      <c r="C14934" s="270" t="s">
        <v>9229</v>
      </c>
      <c r="D14934" s="270" t="s">
        <v>1895</v>
      </c>
      <c r="E14934" s="277" t="s">
        <v>1897</v>
      </c>
      <c r="F14934" s="279" t="s">
        <v>881</v>
      </c>
    </row>
    <row r="14935" spans="1:6" x14ac:dyDescent="0.3">
      <c r="A14935" s="264" t="str">
        <f t="shared" si="233"/>
        <v>Town Of YorktownNY</v>
      </c>
      <c r="B14935" s="269">
        <v>10535</v>
      </c>
      <c r="C14935" s="270" t="s">
        <v>8661</v>
      </c>
      <c r="D14935" s="270" t="s">
        <v>1895</v>
      </c>
      <c r="E14935" s="277" t="s">
        <v>1833</v>
      </c>
      <c r="F14935" s="279" t="s">
        <v>881</v>
      </c>
    </row>
    <row r="14936" spans="1:6" x14ac:dyDescent="0.3">
      <c r="A14936" s="264" t="str">
        <f t="shared" si="233"/>
        <v>Town Of ShandakenNY</v>
      </c>
      <c r="B14936" s="269">
        <v>12457</v>
      </c>
      <c r="C14936" s="270" t="s">
        <v>9179</v>
      </c>
      <c r="D14936" s="270" t="s">
        <v>1895</v>
      </c>
      <c r="E14936" s="277" t="s">
        <v>1923</v>
      </c>
      <c r="F14936" s="279" t="s">
        <v>881</v>
      </c>
    </row>
    <row r="14937" spans="1:6" x14ac:dyDescent="0.3">
      <c r="A14937" s="264" t="str">
        <f t="shared" si="233"/>
        <v>Town of SalemNY</v>
      </c>
      <c r="B14937" s="269">
        <v>12873</v>
      </c>
      <c r="C14937" s="270" t="s">
        <v>8978</v>
      </c>
      <c r="D14937" s="270" t="s">
        <v>1895</v>
      </c>
      <c r="E14937" s="277" t="s">
        <v>1913</v>
      </c>
      <c r="F14937" s="279" t="s">
        <v>881</v>
      </c>
    </row>
    <row r="14938" spans="1:6" x14ac:dyDescent="0.3">
      <c r="A14938" s="264" t="str">
        <f t="shared" si="233"/>
        <v>Union ValeNY</v>
      </c>
      <c r="B14938" s="269">
        <v>12585</v>
      </c>
      <c r="C14938" s="270" t="s">
        <v>9230</v>
      </c>
      <c r="D14938" s="270" t="s">
        <v>1895</v>
      </c>
      <c r="E14938" s="277" t="s">
        <v>1833</v>
      </c>
      <c r="F14938" s="279" t="s">
        <v>881</v>
      </c>
    </row>
    <row r="14939" spans="1:6" x14ac:dyDescent="0.3">
      <c r="A14939" s="264" t="str">
        <f t="shared" si="233"/>
        <v>Town Of PortlandNY</v>
      </c>
      <c r="B14939" s="269">
        <v>14769</v>
      </c>
      <c r="C14939" s="270" t="s">
        <v>9231</v>
      </c>
      <c r="D14939" s="270" t="s">
        <v>1895</v>
      </c>
      <c r="E14939" s="277" t="s">
        <v>1921</v>
      </c>
      <c r="F14939" s="279" t="s">
        <v>881</v>
      </c>
    </row>
    <row r="14940" spans="1:6" x14ac:dyDescent="0.3">
      <c r="A14940" s="264" t="str">
        <f t="shared" si="233"/>
        <v>Rotterdam JunctionNY</v>
      </c>
      <c r="B14940" s="269">
        <v>12150</v>
      </c>
      <c r="C14940" s="270" t="s">
        <v>9232</v>
      </c>
      <c r="D14940" s="270" t="s">
        <v>1895</v>
      </c>
      <c r="E14940" s="277" t="s">
        <v>1897</v>
      </c>
      <c r="F14940" s="279" t="s">
        <v>881</v>
      </c>
    </row>
    <row r="14941" spans="1:6" x14ac:dyDescent="0.3">
      <c r="A14941" s="264" t="str">
        <f t="shared" si="233"/>
        <v>Town of RichmondvilleNY</v>
      </c>
      <c r="B14941" s="269">
        <v>12187</v>
      </c>
      <c r="C14941" s="270" t="s">
        <v>9083</v>
      </c>
      <c r="D14941" s="270" t="s">
        <v>1895</v>
      </c>
      <c r="E14941" s="277" t="s">
        <v>1897</v>
      </c>
      <c r="F14941" s="279" t="s">
        <v>881</v>
      </c>
    </row>
    <row r="14942" spans="1:6" x14ac:dyDescent="0.3">
      <c r="A14942" s="264" t="str">
        <f t="shared" si="233"/>
        <v>Town of EsperanceNY</v>
      </c>
      <c r="B14942" s="269">
        <v>12035</v>
      </c>
      <c r="C14942" s="270" t="s">
        <v>9118</v>
      </c>
      <c r="D14942" s="270" t="s">
        <v>1895</v>
      </c>
      <c r="E14942" s="277" t="s">
        <v>1897</v>
      </c>
      <c r="F14942" s="279" t="s">
        <v>881</v>
      </c>
    </row>
    <row r="14943" spans="1:6" x14ac:dyDescent="0.3">
      <c r="A14943" s="264" t="str">
        <f t="shared" si="233"/>
        <v>Town Of OtsegoNY</v>
      </c>
      <c r="B14943" s="269">
        <v>13337</v>
      </c>
      <c r="C14943" s="270" t="s">
        <v>9233</v>
      </c>
      <c r="D14943" s="270" t="s">
        <v>1895</v>
      </c>
      <c r="E14943" s="277" t="s">
        <v>1104</v>
      </c>
      <c r="F14943" s="279" t="s">
        <v>881</v>
      </c>
    </row>
    <row r="14944" spans="1:6" x14ac:dyDescent="0.3">
      <c r="A14944" s="264" t="str">
        <f t="shared" si="233"/>
        <v>Town Of DayNY</v>
      </c>
      <c r="B14944" s="269">
        <v>12878</v>
      </c>
      <c r="C14944" s="270" t="s">
        <v>8963</v>
      </c>
      <c r="D14944" s="270" t="s">
        <v>1895</v>
      </c>
      <c r="E14944" s="277" t="s">
        <v>1897</v>
      </c>
      <c r="F14944" s="279" t="s">
        <v>881</v>
      </c>
    </row>
    <row r="14945" spans="1:6" x14ac:dyDescent="0.3">
      <c r="A14945" s="264" t="str">
        <f t="shared" si="233"/>
        <v>Town Of BombayNY</v>
      </c>
      <c r="B14945" s="269">
        <v>12914</v>
      </c>
      <c r="C14945" s="270" t="s">
        <v>8923</v>
      </c>
      <c r="D14945" s="270" t="s">
        <v>1895</v>
      </c>
      <c r="E14945" s="277" t="s">
        <v>1925</v>
      </c>
      <c r="F14945" s="279" t="s">
        <v>881</v>
      </c>
    </row>
    <row r="14946" spans="1:6" x14ac:dyDescent="0.3">
      <c r="A14946" s="264" t="str">
        <f t="shared" si="233"/>
        <v>Town Of MaineNY</v>
      </c>
      <c r="B14946" s="269">
        <v>13802</v>
      </c>
      <c r="C14946" s="270" t="s">
        <v>9234</v>
      </c>
      <c r="D14946" s="270" t="s">
        <v>1895</v>
      </c>
      <c r="E14946" s="277" t="s">
        <v>1904</v>
      </c>
      <c r="F14946" s="279" t="s">
        <v>881</v>
      </c>
    </row>
    <row r="14947" spans="1:6" x14ac:dyDescent="0.3">
      <c r="A14947" s="264" t="str">
        <f t="shared" si="233"/>
        <v>Town Of BerlinNY</v>
      </c>
      <c r="B14947" s="269">
        <v>12022</v>
      </c>
      <c r="C14947" s="270" t="s">
        <v>9235</v>
      </c>
      <c r="D14947" s="270" t="s">
        <v>1895</v>
      </c>
      <c r="E14947" s="277" t="s">
        <v>1897</v>
      </c>
      <c r="F14947" s="279" t="s">
        <v>881</v>
      </c>
    </row>
    <row r="14948" spans="1:6" x14ac:dyDescent="0.3">
      <c r="A14948" s="264" t="str">
        <f t="shared" si="233"/>
        <v>WesternNY</v>
      </c>
      <c r="B14948" s="269">
        <v>13486</v>
      </c>
      <c r="C14948" s="270" t="s">
        <v>9218</v>
      </c>
      <c r="D14948" s="270" t="s">
        <v>1895</v>
      </c>
      <c r="E14948" s="277" t="s">
        <v>1940</v>
      </c>
      <c r="F14948" s="279" t="s">
        <v>881</v>
      </c>
    </row>
    <row r="14949" spans="1:6" x14ac:dyDescent="0.3">
      <c r="A14949" s="264" t="str">
        <f t="shared" si="233"/>
        <v>SalisburyNY</v>
      </c>
      <c r="B14949" s="269">
        <v>13454</v>
      </c>
      <c r="C14949" s="270" t="s">
        <v>1097</v>
      </c>
      <c r="D14949" s="270" t="s">
        <v>1895</v>
      </c>
      <c r="E14949" s="277" t="s">
        <v>1940</v>
      </c>
      <c r="F14949" s="279" t="s">
        <v>881</v>
      </c>
    </row>
    <row r="14950" spans="1:6" x14ac:dyDescent="0.3">
      <c r="A14950" s="264" t="str">
        <f t="shared" si="233"/>
        <v>Town Of OliveNY</v>
      </c>
      <c r="B14950" s="269">
        <v>12412</v>
      </c>
      <c r="C14950" s="270" t="s">
        <v>9103</v>
      </c>
      <c r="D14950" s="270" t="s">
        <v>1895</v>
      </c>
      <c r="E14950" s="277" t="s">
        <v>1923</v>
      </c>
      <c r="F14950" s="279" t="s">
        <v>881</v>
      </c>
    </row>
    <row r="14951" spans="1:6" x14ac:dyDescent="0.3">
      <c r="A14951" s="264" t="str">
        <f t="shared" si="233"/>
        <v>RichvilleNY</v>
      </c>
      <c r="B14951" s="269">
        <v>13681</v>
      </c>
      <c r="C14951" s="270" t="s">
        <v>7075</v>
      </c>
      <c r="D14951" s="270" t="s">
        <v>1895</v>
      </c>
      <c r="E14951" s="277" t="s">
        <v>1928</v>
      </c>
      <c r="F14951" s="279" t="s">
        <v>881</v>
      </c>
    </row>
    <row r="14952" spans="1:6" x14ac:dyDescent="0.3">
      <c r="A14952" s="264" t="str">
        <f t="shared" si="233"/>
        <v>Natural BridgeNY</v>
      </c>
      <c r="B14952" s="269">
        <v>13665</v>
      </c>
      <c r="C14952" s="270" t="s">
        <v>9236</v>
      </c>
      <c r="D14952" s="270" t="s">
        <v>1895</v>
      </c>
      <c r="E14952" s="277" t="s">
        <v>1942</v>
      </c>
      <c r="F14952" s="279" t="s">
        <v>881</v>
      </c>
    </row>
    <row r="14953" spans="1:6" x14ac:dyDescent="0.3">
      <c r="A14953" s="264" t="str">
        <f t="shared" si="233"/>
        <v>OlcottNY</v>
      </c>
      <c r="B14953" s="269">
        <v>14126</v>
      </c>
      <c r="C14953" s="270" t="s">
        <v>8891</v>
      </c>
      <c r="D14953" s="270" t="s">
        <v>1895</v>
      </c>
      <c r="E14953" s="277" t="s">
        <v>1905</v>
      </c>
      <c r="F14953" s="279" t="s">
        <v>881</v>
      </c>
    </row>
    <row r="14954" spans="1:6" x14ac:dyDescent="0.3">
      <c r="A14954" s="264" t="str">
        <f t="shared" si="233"/>
        <v>SchodackNY</v>
      </c>
      <c r="B14954" s="269">
        <v>12156</v>
      </c>
      <c r="C14954" s="270" t="s">
        <v>8821</v>
      </c>
      <c r="D14954" s="270" t="s">
        <v>1895</v>
      </c>
      <c r="E14954" s="277" t="s">
        <v>1897</v>
      </c>
      <c r="F14954" s="279" t="s">
        <v>881</v>
      </c>
    </row>
    <row r="14955" spans="1:6" x14ac:dyDescent="0.3">
      <c r="A14955" s="264" t="str">
        <f t="shared" si="233"/>
        <v>Penn YanNY</v>
      </c>
      <c r="B14955" s="269">
        <v>14842</v>
      </c>
      <c r="C14955" s="270" t="s">
        <v>8739</v>
      </c>
      <c r="D14955" s="270" t="s">
        <v>1895</v>
      </c>
      <c r="E14955" s="277" t="s">
        <v>1657</v>
      </c>
      <c r="F14955" s="279" t="s">
        <v>881</v>
      </c>
    </row>
    <row r="14956" spans="1:6" x14ac:dyDescent="0.3">
      <c r="A14956" s="264" t="str">
        <f t="shared" si="233"/>
        <v>Town Of HarrietstownNY</v>
      </c>
      <c r="B14956" s="269">
        <v>12945</v>
      </c>
      <c r="C14956" s="270" t="s">
        <v>9237</v>
      </c>
      <c r="D14956" s="270" t="s">
        <v>1895</v>
      </c>
      <c r="E14956" s="277" t="s">
        <v>1925</v>
      </c>
      <c r="F14956" s="279" t="s">
        <v>881</v>
      </c>
    </row>
    <row r="14957" spans="1:6" x14ac:dyDescent="0.3">
      <c r="A14957" s="264" t="str">
        <f t="shared" si="233"/>
        <v>Town Of StratfordNY</v>
      </c>
      <c r="B14957" s="269">
        <v>13470</v>
      </c>
      <c r="C14957" s="270" t="s">
        <v>9238</v>
      </c>
      <c r="D14957" s="270" t="s">
        <v>1895</v>
      </c>
      <c r="E14957" s="277" t="s">
        <v>1915</v>
      </c>
      <c r="F14957" s="279" t="s">
        <v>881</v>
      </c>
    </row>
    <row r="14958" spans="1:6" x14ac:dyDescent="0.3">
      <c r="A14958" s="264" t="str">
        <f t="shared" si="233"/>
        <v>Town Of ChemungNY</v>
      </c>
      <c r="B14958" s="269">
        <v>14825</v>
      </c>
      <c r="C14958" s="270" t="s">
        <v>9239</v>
      </c>
      <c r="D14958" s="270" t="s">
        <v>1895</v>
      </c>
      <c r="E14958" s="277" t="s">
        <v>1911</v>
      </c>
      <c r="F14958" s="279" t="s">
        <v>881</v>
      </c>
    </row>
    <row r="14959" spans="1:6" x14ac:dyDescent="0.3">
      <c r="A14959" s="264" t="str">
        <f t="shared" si="233"/>
        <v>Town Of ParishvilleNY</v>
      </c>
      <c r="B14959" s="269">
        <v>13672</v>
      </c>
      <c r="C14959" s="270" t="s">
        <v>9240</v>
      </c>
      <c r="D14959" s="270" t="s">
        <v>1895</v>
      </c>
      <c r="E14959" s="277" t="s">
        <v>1928</v>
      </c>
      <c r="F14959" s="279" t="s">
        <v>881</v>
      </c>
    </row>
    <row r="14960" spans="1:6" x14ac:dyDescent="0.3">
      <c r="A14960" s="264" t="str">
        <f t="shared" si="233"/>
        <v>Town Of HamptonNY</v>
      </c>
      <c r="B14960" s="269">
        <v>12837</v>
      </c>
      <c r="C14960" s="270" t="s">
        <v>9241</v>
      </c>
      <c r="D14960" s="270" t="s">
        <v>1895</v>
      </c>
      <c r="E14960" s="277" t="s">
        <v>1913</v>
      </c>
      <c r="F14960" s="279" t="s">
        <v>881</v>
      </c>
    </row>
    <row r="14961" spans="1:6" x14ac:dyDescent="0.3">
      <c r="A14961" s="264" t="str">
        <f t="shared" si="233"/>
        <v>New YorkNY</v>
      </c>
      <c r="B14961" s="269">
        <v>11430</v>
      </c>
      <c r="C14961" s="270" t="s">
        <v>8595</v>
      </c>
      <c r="D14961" s="270" t="s">
        <v>1895</v>
      </c>
      <c r="E14961" s="277" t="s">
        <v>1833</v>
      </c>
      <c r="F14961" s="279" t="s">
        <v>881</v>
      </c>
    </row>
    <row r="14962" spans="1:6" x14ac:dyDescent="0.3">
      <c r="A14962" s="264" t="str">
        <f t="shared" si="233"/>
        <v>Town Of MaineNY</v>
      </c>
      <c r="B14962" s="269">
        <v>13777</v>
      </c>
      <c r="C14962" s="270" t="s">
        <v>9234</v>
      </c>
      <c r="D14962" s="270" t="s">
        <v>1895</v>
      </c>
      <c r="E14962" s="277" t="s">
        <v>1904</v>
      </c>
      <c r="F14962" s="279" t="s">
        <v>881</v>
      </c>
    </row>
    <row r="14963" spans="1:6" x14ac:dyDescent="0.3">
      <c r="A14963" s="264" t="str">
        <f t="shared" si="233"/>
        <v>Mill NeckNY</v>
      </c>
      <c r="B14963" s="269">
        <v>11765</v>
      </c>
      <c r="C14963" s="270" t="s">
        <v>9242</v>
      </c>
      <c r="D14963" s="270" t="s">
        <v>1895</v>
      </c>
      <c r="E14963" s="277" t="s">
        <v>1833</v>
      </c>
      <c r="F14963" s="279" t="s">
        <v>881</v>
      </c>
    </row>
    <row r="14964" spans="1:6" x14ac:dyDescent="0.3">
      <c r="A14964" s="264" t="str">
        <f t="shared" si="233"/>
        <v>Town Of RodmanNY</v>
      </c>
      <c r="B14964" s="269">
        <v>13682</v>
      </c>
      <c r="C14964" s="270" t="s">
        <v>9243</v>
      </c>
      <c r="D14964" s="270" t="s">
        <v>1895</v>
      </c>
      <c r="E14964" s="277" t="s">
        <v>1942</v>
      </c>
      <c r="F14964" s="279" t="s">
        <v>881</v>
      </c>
    </row>
    <row r="14965" spans="1:6" x14ac:dyDescent="0.3">
      <c r="A14965" s="264" t="str">
        <f t="shared" si="233"/>
        <v>Town of HamiltonNY</v>
      </c>
      <c r="B14965" s="269">
        <v>13355</v>
      </c>
      <c r="C14965" s="270" t="s">
        <v>8933</v>
      </c>
      <c r="D14965" s="270" t="s">
        <v>1895</v>
      </c>
      <c r="E14965" s="277" t="s">
        <v>1938</v>
      </c>
      <c r="F14965" s="279" t="s">
        <v>881</v>
      </c>
    </row>
    <row r="14966" spans="1:6" x14ac:dyDescent="0.3">
      <c r="A14966" s="264" t="str">
        <f t="shared" si="233"/>
        <v>Town of SaugertiesNY</v>
      </c>
      <c r="B14966" s="269">
        <v>12456</v>
      </c>
      <c r="C14966" s="270" t="s">
        <v>8684</v>
      </c>
      <c r="D14966" s="270" t="s">
        <v>1895</v>
      </c>
      <c r="E14966" s="277" t="s">
        <v>1923</v>
      </c>
      <c r="F14966" s="279" t="s">
        <v>881</v>
      </c>
    </row>
    <row r="14967" spans="1:6" x14ac:dyDescent="0.3">
      <c r="A14967" s="264" t="str">
        <f t="shared" si="233"/>
        <v>Town of MiltonNY</v>
      </c>
      <c r="B14967" s="269">
        <v>12863</v>
      </c>
      <c r="C14967" s="270" t="s">
        <v>8619</v>
      </c>
      <c r="D14967" s="270" t="s">
        <v>1895</v>
      </c>
      <c r="E14967" s="277" t="s">
        <v>1897</v>
      </c>
      <c r="F14967" s="279" t="s">
        <v>881</v>
      </c>
    </row>
    <row r="14968" spans="1:6" x14ac:dyDescent="0.3">
      <c r="A14968" s="264" t="str">
        <f t="shared" si="233"/>
        <v>Town of FishkillNY</v>
      </c>
      <c r="B14968" s="269">
        <v>12527</v>
      </c>
      <c r="C14968" s="270" t="s">
        <v>8718</v>
      </c>
      <c r="D14968" s="270" t="s">
        <v>1895</v>
      </c>
      <c r="E14968" s="277" t="s">
        <v>1833</v>
      </c>
      <c r="F14968" s="279" t="s">
        <v>881</v>
      </c>
    </row>
    <row r="14969" spans="1:6" x14ac:dyDescent="0.3">
      <c r="A14969" s="264" t="str">
        <f t="shared" si="233"/>
        <v>Lyon MountainNY</v>
      </c>
      <c r="B14969" s="269">
        <v>12952</v>
      </c>
      <c r="C14969" s="270" t="s">
        <v>9244</v>
      </c>
      <c r="D14969" s="270" t="s">
        <v>1895</v>
      </c>
      <c r="E14969" s="277" t="s">
        <v>1933</v>
      </c>
      <c r="F14969" s="279" t="s">
        <v>881</v>
      </c>
    </row>
    <row r="14970" spans="1:6" x14ac:dyDescent="0.3">
      <c r="A14970" s="264" t="str">
        <f t="shared" si="233"/>
        <v>Town Of GeorgetownNY</v>
      </c>
      <c r="B14970" s="269">
        <v>13072</v>
      </c>
      <c r="C14970" s="270" t="s">
        <v>9245</v>
      </c>
      <c r="D14970" s="270" t="s">
        <v>1895</v>
      </c>
      <c r="E14970" s="277" t="s">
        <v>1938</v>
      </c>
      <c r="F14970" s="279" t="s">
        <v>881</v>
      </c>
    </row>
    <row r="14971" spans="1:6" x14ac:dyDescent="0.3">
      <c r="A14971" s="264" t="str">
        <f t="shared" si="233"/>
        <v>Town Of Great ValleyNY</v>
      </c>
      <c r="B14971" s="269">
        <v>14748</v>
      </c>
      <c r="C14971" s="270" t="s">
        <v>9072</v>
      </c>
      <c r="D14971" s="270" t="s">
        <v>1895</v>
      </c>
      <c r="E14971" s="277" t="s">
        <v>1930</v>
      </c>
      <c r="F14971" s="279" t="s">
        <v>881</v>
      </c>
    </row>
    <row r="14972" spans="1:6" x14ac:dyDescent="0.3">
      <c r="A14972" s="264" t="str">
        <f t="shared" si="233"/>
        <v>CeloronNY</v>
      </c>
      <c r="B14972" s="269">
        <v>14720</v>
      </c>
      <c r="C14972" s="270" t="s">
        <v>9246</v>
      </c>
      <c r="D14972" s="270" t="s">
        <v>1895</v>
      </c>
      <c r="E14972" s="277" t="s">
        <v>1921</v>
      </c>
      <c r="F14972" s="279" t="s">
        <v>881</v>
      </c>
    </row>
    <row r="14973" spans="1:6" x14ac:dyDescent="0.3">
      <c r="A14973" s="264" t="str">
        <f t="shared" si="233"/>
        <v>Town Of SomersNY</v>
      </c>
      <c r="B14973" s="269">
        <v>10578</v>
      </c>
      <c r="C14973" s="270" t="s">
        <v>8792</v>
      </c>
      <c r="D14973" s="270" t="s">
        <v>1895</v>
      </c>
      <c r="E14973" s="277" t="s">
        <v>1833</v>
      </c>
      <c r="F14973" s="279" t="s">
        <v>881</v>
      </c>
    </row>
    <row r="14974" spans="1:6" x14ac:dyDescent="0.3">
      <c r="A14974" s="264" t="str">
        <f t="shared" si="233"/>
        <v>UnionvilleNY</v>
      </c>
      <c r="B14974" s="269">
        <v>10988</v>
      </c>
      <c r="C14974" s="270" t="s">
        <v>5441</v>
      </c>
      <c r="D14974" s="270" t="s">
        <v>1895</v>
      </c>
      <c r="E14974" s="277" t="s">
        <v>1833</v>
      </c>
      <c r="F14974" s="279" t="s">
        <v>881</v>
      </c>
    </row>
    <row r="14975" spans="1:6" x14ac:dyDescent="0.3">
      <c r="A14975" s="264" t="str">
        <f t="shared" si="233"/>
        <v>Town Of JasperNY</v>
      </c>
      <c r="B14975" s="269">
        <v>14855</v>
      </c>
      <c r="C14975" s="270" t="s">
        <v>9247</v>
      </c>
      <c r="D14975" s="270" t="s">
        <v>1895</v>
      </c>
      <c r="E14975" s="277" t="s">
        <v>1907</v>
      </c>
      <c r="F14975" s="279" t="s">
        <v>881</v>
      </c>
    </row>
    <row r="14976" spans="1:6" x14ac:dyDescent="0.3">
      <c r="A14976" s="264" t="str">
        <f t="shared" si="233"/>
        <v>Town Of CameronNY</v>
      </c>
      <c r="B14976" s="269">
        <v>14819</v>
      </c>
      <c r="C14976" s="270" t="s">
        <v>9248</v>
      </c>
      <c r="D14976" s="270" t="s">
        <v>1895</v>
      </c>
      <c r="E14976" s="277" t="s">
        <v>1907</v>
      </c>
      <c r="F14976" s="279" t="s">
        <v>881</v>
      </c>
    </row>
    <row r="14977" spans="1:6" x14ac:dyDescent="0.3">
      <c r="A14977" s="264" t="str">
        <f t="shared" si="233"/>
        <v>Town Of Clifton ParkNY</v>
      </c>
      <c r="B14977" s="269">
        <v>12843</v>
      </c>
      <c r="C14977" s="270" t="s">
        <v>8602</v>
      </c>
      <c r="D14977" s="270" t="s">
        <v>1895</v>
      </c>
      <c r="E14977" s="277" t="s">
        <v>1897</v>
      </c>
      <c r="F14977" s="279" t="s">
        <v>881</v>
      </c>
    </row>
    <row r="14978" spans="1:6" x14ac:dyDescent="0.3">
      <c r="A14978" s="264" t="str">
        <f t="shared" si="233"/>
        <v>GlascoNY</v>
      </c>
      <c r="B14978" s="269">
        <v>12432</v>
      </c>
      <c r="C14978" s="270" t="s">
        <v>9249</v>
      </c>
      <c r="D14978" s="270" t="s">
        <v>1895</v>
      </c>
      <c r="E14978" s="277" t="s">
        <v>1923</v>
      </c>
      <c r="F14978" s="279" t="s">
        <v>881</v>
      </c>
    </row>
    <row r="14979" spans="1:6" x14ac:dyDescent="0.3">
      <c r="A14979" s="264" t="str">
        <f t="shared" si="233"/>
        <v>Town Of ThurmanNY</v>
      </c>
      <c r="B14979" s="269">
        <v>12810</v>
      </c>
      <c r="C14979" s="270" t="s">
        <v>8912</v>
      </c>
      <c r="D14979" s="270" t="s">
        <v>1895</v>
      </c>
      <c r="E14979" s="277" t="s">
        <v>1913</v>
      </c>
      <c r="F14979" s="279" t="s">
        <v>881</v>
      </c>
    </row>
    <row r="14980" spans="1:6" x14ac:dyDescent="0.3">
      <c r="A14980" s="264" t="str">
        <f t="shared" ref="A14980:A15043" si="234">CONCATENATE(C14980,D14980)</f>
        <v>Town Of ShandakenNY</v>
      </c>
      <c r="B14980" s="269">
        <v>12480</v>
      </c>
      <c r="C14980" s="270" t="s">
        <v>9179</v>
      </c>
      <c r="D14980" s="270" t="s">
        <v>1895</v>
      </c>
      <c r="E14980" s="277" t="s">
        <v>1923</v>
      </c>
      <c r="F14980" s="279" t="s">
        <v>881</v>
      </c>
    </row>
    <row r="14981" spans="1:6" x14ac:dyDescent="0.3">
      <c r="A14981" s="264" t="str">
        <f t="shared" si="234"/>
        <v>Town Of HartfordNY</v>
      </c>
      <c r="B14981" s="269">
        <v>12838</v>
      </c>
      <c r="C14981" s="270" t="s">
        <v>9250</v>
      </c>
      <c r="D14981" s="270" t="s">
        <v>1895</v>
      </c>
      <c r="E14981" s="277" t="s">
        <v>1913</v>
      </c>
      <c r="F14981" s="279" t="s">
        <v>881</v>
      </c>
    </row>
    <row r="14982" spans="1:6" x14ac:dyDescent="0.3">
      <c r="A14982" s="264" t="str">
        <f t="shared" si="234"/>
        <v>WebbNY</v>
      </c>
      <c r="B14982" s="269">
        <v>13331</v>
      </c>
      <c r="C14982" s="270" t="s">
        <v>1489</v>
      </c>
      <c r="D14982" s="270" t="s">
        <v>1895</v>
      </c>
      <c r="E14982" s="277" t="s">
        <v>1940</v>
      </c>
      <c r="F14982" s="279" t="s">
        <v>881</v>
      </c>
    </row>
    <row r="14983" spans="1:6" x14ac:dyDescent="0.3">
      <c r="A14983" s="264" t="str">
        <f t="shared" si="234"/>
        <v>Town Of GreenwoodNY</v>
      </c>
      <c r="B14983" s="269">
        <v>14839</v>
      </c>
      <c r="C14983" s="270" t="s">
        <v>9251</v>
      </c>
      <c r="D14983" s="270" t="s">
        <v>1895</v>
      </c>
      <c r="E14983" s="277" t="s">
        <v>1907</v>
      </c>
      <c r="F14983" s="279" t="s">
        <v>881</v>
      </c>
    </row>
    <row r="14984" spans="1:6" x14ac:dyDescent="0.3">
      <c r="A14984" s="264" t="str">
        <f t="shared" si="234"/>
        <v>Town of ChesterNY</v>
      </c>
      <c r="B14984" s="269">
        <v>10981</v>
      </c>
      <c r="C14984" s="270" t="s">
        <v>8775</v>
      </c>
      <c r="D14984" s="270" t="s">
        <v>1895</v>
      </c>
      <c r="E14984" s="277" t="s">
        <v>1833</v>
      </c>
      <c r="F14984" s="279" t="s">
        <v>881</v>
      </c>
    </row>
    <row r="14985" spans="1:6" x14ac:dyDescent="0.3">
      <c r="A14985" s="264" t="str">
        <f t="shared" si="234"/>
        <v>Town Of FloydNY</v>
      </c>
      <c r="B14985" s="269">
        <v>13469</v>
      </c>
      <c r="C14985" s="270" t="s">
        <v>9252</v>
      </c>
      <c r="D14985" s="270" t="s">
        <v>1895</v>
      </c>
      <c r="E14985" s="277" t="s">
        <v>1940</v>
      </c>
      <c r="F14985" s="279" t="s">
        <v>881</v>
      </c>
    </row>
    <row r="14986" spans="1:6" x14ac:dyDescent="0.3">
      <c r="A14986" s="264" t="str">
        <f t="shared" si="234"/>
        <v>Tribes HillNY</v>
      </c>
      <c r="B14986" s="269">
        <v>12177</v>
      </c>
      <c r="C14986" s="270" t="s">
        <v>9253</v>
      </c>
      <c r="D14986" s="270" t="s">
        <v>1895</v>
      </c>
      <c r="E14986" s="277" t="s">
        <v>1899</v>
      </c>
      <c r="F14986" s="279" t="s">
        <v>881</v>
      </c>
    </row>
    <row r="14987" spans="1:6" x14ac:dyDescent="0.3">
      <c r="A14987" s="264" t="str">
        <f t="shared" si="234"/>
        <v>MarbletownNY</v>
      </c>
      <c r="B14987" s="269">
        <v>12419</v>
      </c>
      <c r="C14987" s="270" t="s">
        <v>8995</v>
      </c>
      <c r="D14987" s="270" t="s">
        <v>1895</v>
      </c>
      <c r="E14987" s="277" t="s">
        <v>1923</v>
      </c>
      <c r="F14987" s="279" t="s">
        <v>881</v>
      </c>
    </row>
    <row r="14988" spans="1:6" x14ac:dyDescent="0.3">
      <c r="A14988" s="264" t="str">
        <f t="shared" si="234"/>
        <v>GilbertsvilleNY</v>
      </c>
      <c r="B14988" s="269">
        <v>13776</v>
      </c>
      <c r="C14988" s="270" t="s">
        <v>9254</v>
      </c>
      <c r="D14988" s="270" t="s">
        <v>1895</v>
      </c>
      <c r="E14988" s="277" t="s">
        <v>1104</v>
      </c>
      <c r="F14988" s="279" t="s">
        <v>881</v>
      </c>
    </row>
    <row r="14989" spans="1:6" x14ac:dyDescent="0.3">
      <c r="A14989" s="264" t="str">
        <f t="shared" si="234"/>
        <v>Town Of RensselaervilleNY</v>
      </c>
      <c r="B14989" s="269">
        <v>12147</v>
      </c>
      <c r="C14989" s="270" t="s">
        <v>9255</v>
      </c>
      <c r="D14989" s="270" t="s">
        <v>1895</v>
      </c>
      <c r="E14989" s="277" t="s">
        <v>1897</v>
      </c>
      <c r="F14989" s="279" t="s">
        <v>881</v>
      </c>
    </row>
    <row r="14990" spans="1:6" x14ac:dyDescent="0.3">
      <c r="A14990" s="264" t="str">
        <f t="shared" si="234"/>
        <v>RochesterNY</v>
      </c>
      <c r="B14990" s="269">
        <v>14614</v>
      </c>
      <c r="C14990" s="270" t="s">
        <v>1657</v>
      </c>
      <c r="D14990" s="270" t="s">
        <v>1895</v>
      </c>
      <c r="E14990" s="277" t="s">
        <v>1657</v>
      </c>
      <c r="F14990" s="279" t="s">
        <v>881</v>
      </c>
    </row>
    <row r="14991" spans="1:6" x14ac:dyDescent="0.3">
      <c r="A14991" s="264" t="str">
        <f t="shared" si="234"/>
        <v>Town Of DickinsonNY</v>
      </c>
      <c r="B14991" s="269">
        <v>12930</v>
      </c>
      <c r="C14991" s="270" t="s">
        <v>9256</v>
      </c>
      <c r="D14991" s="270" t="s">
        <v>1895</v>
      </c>
      <c r="E14991" s="277" t="s">
        <v>1925</v>
      </c>
      <c r="F14991" s="279" t="s">
        <v>881</v>
      </c>
    </row>
    <row r="14992" spans="1:6" x14ac:dyDescent="0.3">
      <c r="A14992" s="264" t="str">
        <f t="shared" si="234"/>
        <v>Town Of SomersNY</v>
      </c>
      <c r="B14992" s="269">
        <v>10527</v>
      </c>
      <c r="C14992" s="270" t="s">
        <v>8792</v>
      </c>
      <c r="D14992" s="270" t="s">
        <v>1895</v>
      </c>
      <c r="E14992" s="277" t="s">
        <v>1833</v>
      </c>
      <c r="F14992" s="279" t="s">
        <v>881</v>
      </c>
    </row>
    <row r="14993" spans="1:6" x14ac:dyDescent="0.3">
      <c r="A14993" s="264" t="str">
        <f t="shared" si="234"/>
        <v>StottvilleNY</v>
      </c>
      <c r="B14993" s="269">
        <v>12172</v>
      </c>
      <c r="C14993" s="270" t="s">
        <v>9257</v>
      </c>
      <c r="D14993" s="270" t="s">
        <v>1895</v>
      </c>
      <c r="E14993" s="277" t="s">
        <v>1917</v>
      </c>
      <c r="F14993" s="279" t="s">
        <v>881</v>
      </c>
    </row>
    <row r="14994" spans="1:6" x14ac:dyDescent="0.3">
      <c r="A14994" s="264" t="str">
        <f t="shared" si="234"/>
        <v>Town Of MadridNY</v>
      </c>
      <c r="B14994" s="269">
        <v>13621</v>
      </c>
      <c r="C14994" s="270" t="s">
        <v>9141</v>
      </c>
      <c r="D14994" s="270" t="s">
        <v>1895</v>
      </c>
      <c r="E14994" s="277" t="s">
        <v>1928</v>
      </c>
      <c r="F14994" s="279" t="s">
        <v>881</v>
      </c>
    </row>
    <row r="14995" spans="1:6" x14ac:dyDescent="0.3">
      <c r="A14995" s="264" t="str">
        <f t="shared" si="234"/>
        <v>PortageNY</v>
      </c>
      <c r="B14995" s="269">
        <v>14846</v>
      </c>
      <c r="C14995" s="270" t="s">
        <v>5280</v>
      </c>
      <c r="D14995" s="270" t="s">
        <v>1895</v>
      </c>
      <c r="E14995" s="277" t="s">
        <v>1657</v>
      </c>
      <c r="F14995" s="279" t="s">
        <v>881</v>
      </c>
    </row>
    <row r="14996" spans="1:6" x14ac:dyDescent="0.3">
      <c r="A14996" s="264" t="str">
        <f t="shared" si="234"/>
        <v>Town Of Blooming GroveNY</v>
      </c>
      <c r="B14996" s="269">
        <v>10914</v>
      </c>
      <c r="C14996" s="270" t="s">
        <v>8817</v>
      </c>
      <c r="D14996" s="270" t="s">
        <v>1895</v>
      </c>
      <c r="E14996" s="277" t="s">
        <v>1833</v>
      </c>
      <c r="F14996" s="279" t="s">
        <v>881</v>
      </c>
    </row>
    <row r="14997" spans="1:6" x14ac:dyDescent="0.3">
      <c r="A14997" s="264" t="str">
        <f t="shared" si="234"/>
        <v>OgdensburgNY</v>
      </c>
      <c r="B14997" s="269">
        <v>13664</v>
      </c>
      <c r="C14997" s="270" t="s">
        <v>8429</v>
      </c>
      <c r="D14997" s="270" t="s">
        <v>1895</v>
      </c>
      <c r="E14997" s="277" t="s">
        <v>1928</v>
      </c>
      <c r="F14997" s="279" t="s">
        <v>881</v>
      </c>
    </row>
    <row r="14998" spans="1:6" x14ac:dyDescent="0.3">
      <c r="A14998" s="264" t="str">
        <f t="shared" si="234"/>
        <v>Town Of PrebleNY</v>
      </c>
      <c r="B14998" s="269">
        <v>13141</v>
      </c>
      <c r="C14998" s="270" t="s">
        <v>9258</v>
      </c>
      <c r="D14998" s="270" t="s">
        <v>1895</v>
      </c>
      <c r="E14998" s="277" t="s">
        <v>1909</v>
      </c>
      <c r="F14998" s="279" t="s">
        <v>881</v>
      </c>
    </row>
    <row r="14999" spans="1:6" x14ac:dyDescent="0.3">
      <c r="A14999" s="264" t="str">
        <f t="shared" si="234"/>
        <v>Town of CoeymansNY</v>
      </c>
      <c r="B14999" s="269">
        <v>12046</v>
      </c>
      <c r="C14999" s="270" t="s">
        <v>8911</v>
      </c>
      <c r="D14999" s="270" t="s">
        <v>1895</v>
      </c>
      <c r="E14999" s="277" t="s">
        <v>1897</v>
      </c>
      <c r="F14999" s="279" t="s">
        <v>881</v>
      </c>
    </row>
    <row r="15000" spans="1:6" x14ac:dyDescent="0.3">
      <c r="A15000" s="264" t="str">
        <f t="shared" si="234"/>
        <v>ClintonNY</v>
      </c>
      <c r="B15000" s="269">
        <v>12923</v>
      </c>
      <c r="C15000" s="270" t="s">
        <v>1227</v>
      </c>
      <c r="D15000" s="270" t="s">
        <v>1895</v>
      </c>
      <c r="E15000" s="277" t="s">
        <v>1933</v>
      </c>
      <c r="F15000" s="279" t="s">
        <v>881</v>
      </c>
    </row>
    <row r="15001" spans="1:6" x14ac:dyDescent="0.3">
      <c r="A15001" s="264" t="str">
        <f t="shared" si="234"/>
        <v>BellmontNY</v>
      </c>
      <c r="B15001" s="269">
        <v>12969</v>
      </c>
      <c r="C15001" s="270" t="s">
        <v>9259</v>
      </c>
      <c r="D15001" s="270" t="s">
        <v>1895</v>
      </c>
      <c r="E15001" s="277" t="s">
        <v>1925</v>
      </c>
      <c r="F15001" s="279" t="s">
        <v>881</v>
      </c>
    </row>
    <row r="15002" spans="1:6" x14ac:dyDescent="0.3">
      <c r="A15002" s="264" t="str">
        <f t="shared" si="234"/>
        <v>Town of GranvilleNY</v>
      </c>
      <c r="B15002" s="269">
        <v>12849</v>
      </c>
      <c r="C15002" s="270" t="s">
        <v>8853</v>
      </c>
      <c r="D15002" s="270" t="s">
        <v>1895</v>
      </c>
      <c r="E15002" s="277" t="s">
        <v>1913</v>
      </c>
      <c r="F15002" s="279" t="s">
        <v>881</v>
      </c>
    </row>
    <row r="15003" spans="1:6" x14ac:dyDescent="0.3">
      <c r="A15003" s="264" t="str">
        <f t="shared" si="234"/>
        <v>StarkNY</v>
      </c>
      <c r="B15003" s="269">
        <v>13361</v>
      </c>
      <c r="C15003" s="270" t="s">
        <v>8087</v>
      </c>
      <c r="D15003" s="270" t="s">
        <v>1895</v>
      </c>
      <c r="E15003" s="277" t="s">
        <v>1940</v>
      </c>
      <c r="F15003" s="279" t="s">
        <v>881</v>
      </c>
    </row>
    <row r="15004" spans="1:6" x14ac:dyDescent="0.3">
      <c r="A15004" s="264" t="str">
        <f t="shared" si="234"/>
        <v>Town of OneontaNY</v>
      </c>
      <c r="B15004" s="269">
        <v>13861</v>
      </c>
      <c r="C15004" s="270" t="s">
        <v>8690</v>
      </c>
      <c r="D15004" s="270" t="s">
        <v>1895</v>
      </c>
      <c r="E15004" s="277" t="s">
        <v>1104</v>
      </c>
      <c r="F15004" s="279" t="s">
        <v>881</v>
      </c>
    </row>
    <row r="15005" spans="1:6" x14ac:dyDescent="0.3">
      <c r="A15005" s="264" t="str">
        <f t="shared" si="234"/>
        <v>Town of CoeymansNY</v>
      </c>
      <c r="B15005" s="269">
        <v>12045</v>
      </c>
      <c r="C15005" s="270" t="s">
        <v>8911</v>
      </c>
      <c r="D15005" s="270" t="s">
        <v>1895</v>
      </c>
      <c r="E15005" s="277" t="s">
        <v>1897</v>
      </c>
      <c r="F15005" s="279" t="s">
        <v>881</v>
      </c>
    </row>
    <row r="15006" spans="1:6" x14ac:dyDescent="0.3">
      <c r="A15006" s="264" t="str">
        <f t="shared" si="234"/>
        <v>Town Of North SalemNY</v>
      </c>
      <c r="B15006" s="269">
        <v>10519</v>
      </c>
      <c r="C15006" s="270" t="s">
        <v>8944</v>
      </c>
      <c r="D15006" s="270" t="s">
        <v>1895</v>
      </c>
      <c r="E15006" s="277" t="s">
        <v>1833</v>
      </c>
      <c r="F15006" s="279" t="s">
        <v>881</v>
      </c>
    </row>
    <row r="15007" spans="1:6" x14ac:dyDescent="0.3">
      <c r="A15007" s="264" t="str">
        <f t="shared" si="234"/>
        <v>MedusaNY</v>
      </c>
      <c r="B15007" s="269">
        <v>12120</v>
      </c>
      <c r="C15007" s="270" t="s">
        <v>9260</v>
      </c>
      <c r="D15007" s="270" t="s">
        <v>1895</v>
      </c>
      <c r="E15007" s="277" t="s">
        <v>1897</v>
      </c>
      <c r="F15007" s="279" t="s">
        <v>881</v>
      </c>
    </row>
    <row r="15008" spans="1:6" x14ac:dyDescent="0.3">
      <c r="A15008" s="264" t="str">
        <f t="shared" si="234"/>
        <v>SchodackNY</v>
      </c>
      <c r="B15008" s="269">
        <v>12063</v>
      </c>
      <c r="C15008" s="270" t="s">
        <v>8821</v>
      </c>
      <c r="D15008" s="270" t="s">
        <v>1895</v>
      </c>
      <c r="E15008" s="277" t="s">
        <v>1897</v>
      </c>
      <c r="F15008" s="279" t="s">
        <v>881</v>
      </c>
    </row>
    <row r="15009" spans="1:6" x14ac:dyDescent="0.3">
      <c r="A15009" s="264" t="str">
        <f t="shared" si="234"/>
        <v>Town Of CameronNY</v>
      </c>
      <c r="B15009" s="269">
        <v>14820</v>
      </c>
      <c r="C15009" s="270" t="s">
        <v>9248</v>
      </c>
      <c r="D15009" s="270" t="s">
        <v>1895</v>
      </c>
      <c r="E15009" s="277" t="s">
        <v>1907</v>
      </c>
      <c r="F15009" s="279" t="s">
        <v>881</v>
      </c>
    </row>
    <row r="15010" spans="1:6" x14ac:dyDescent="0.3">
      <c r="A15010" s="264" t="str">
        <f t="shared" si="234"/>
        <v>Pine ValleyNY</v>
      </c>
      <c r="B15010" s="269">
        <v>14872</v>
      </c>
      <c r="C15010" s="270" t="s">
        <v>9261</v>
      </c>
      <c r="D15010" s="270" t="s">
        <v>1895</v>
      </c>
      <c r="E15010" s="277" t="s">
        <v>1911</v>
      </c>
      <c r="F15010" s="279" t="s">
        <v>881</v>
      </c>
    </row>
    <row r="15011" spans="1:6" x14ac:dyDescent="0.3">
      <c r="A15011" s="264" t="str">
        <f t="shared" si="234"/>
        <v>Town of YorkshireNY</v>
      </c>
      <c r="B15011" s="269">
        <v>14173</v>
      </c>
      <c r="C15011" s="270" t="s">
        <v>8961</v>
      </c>
      <c r="D15011" s="270" t="s">
        <v>1895</v>
      </c>
      <c r="E15011" s="277" t="s">
        <v>1930</v>
      </c>
      <c r="F15011" s="279" t="s">
        <v>881</v>
      </c>
    </row>
    <row r="15012" spans="1:6" x14ac:dyDescent="0.3">
      <c r="A15012" s="264" t="str">
        <f t="shared" si="234"/>
        <v>CarthageNY</v>
      </c>
      <c r="B15012" s="269">
        <v>13643</v>
      </c>
      <c r="C15012" s="270" t="s">
        <v>4891</v>
      </c>
      <c r="D15012" s="270" t="s">
        <v>1895</v>
      </c>
      <c r="E15012" s="277" t="s">
        <v>1942</v>
      </c>
      <c r="F15012" s="279" t="s">
        <v>881</v>
      </c>
    </row>
    <row r="15013" spans="1:6" x14ac:dyDescent="0.3">
      <c r="A15013" s="264" t="str">
        <f t="shared" si="234"/>
        <v>WheatlandNY</v>
      </c>
      <c r="B15013" s="269">
        <v>14511</v>
      </c>
      <c r="C15013" s="270" t="s">
        <v>2959</v>
      </c>
      <c r="D15013" s="270" t="s">
        <v>1895</v>
      </c>
      <c r="E15013" s="277" t="s">
        <v>1657</v>
      </c>
      <c r="F15013" s="279" t="s">
        <v>881</v>
      </c>
    </row>
    <row r="15014" spans="1:6" x14ac:dyDescent="0.3">
      <c r="A15014" s="264" t="str">
        <f t="shared" si="234"/>
        <v>Town Of ParishvilleNY</v>
      </c>
      <c r="B15014" s="269">
        <v>13687</v>
      </c>
      <c r="C15014" s="270" t="s">
        <v>9240</v>
      </c>
      <c r="D15014" s="270" t="s">
        <v>1895</v>
      </c>
      <c r="E15014" s="277" t="s">
        <v>1928</v>
      </c>
      <c r="F15014" s="279" t="s">
        <v>881</v>
      </c>
    </row>
    <row r="15015" spans="1:6" x14ac:dyDescent="0.3">
      <c r="A15015" s="264" t="str">
        <f t="shared" si="234"/>
        <v>Town Of EatonNY</v>
      </c>
      <c r="B15015" s="269">
        <v>13310</v>
      </c>
      <c r="C15015" s="270" t="s">
        <v>9061</v>
      </c>
      <c r="D15015" s="270" t="s">
        <v>1895</v>
      </c>
      <c r="E15015" s="277" t="s">
        <v>1938</v>
      </c>
      <c r="F15015" s="279" t="s">
        <v>881</v>
      </c>
    </row>
    <row r="15016" spans="1:6" x14ac:dyDescent="0.3">
      <c r="A15016" s="264" t="str">
        <f t="shared" si="234"/>
        <v>UlsterNY</v>
      </c>
      <c r="B15016" s="269">
        <v>12411</v>
      </c>
      <c r="C15016" s="270" t="s">
        <v>9262</v>
      </c>
      <c r="D15016" s="270" t="s">
        <v>1895</v>
      </c>
      <c r="E15016" s="277" t="s">
        <v>1923</v>
      </c>
      <c r="F15016" s="279" t="s">
        <v>881</v>
      </c>
    </row>
    <row r="15017" spans="1:6" x14ac:dyDescent="0.3">
      <c r="A15017" s="264" t="str">
        <f t="shared" si="234"/>
        <v>WoodstockNY</v>
      </c>
      <c r="B15017" s="269">
        <v>12433</v>
      </c>
      <c r="C15017" s="270" t="s">
        <v>1472</v>
      </c>
      <c r="D15017" s="270" t="s">
        <v>1895</v>
      </c>
      <c r="E15017" s="277" t="s">
        <v>1923</v>
      </c>
      <c r="F15017" s="279" t="s">
        <v>881</v>
      </c>
    </row>
    <row r="15018" spans="1:6" x14ac:dyDescent="0.3">
      <c r="A15018" s="264" t="str">
        <f t="shared" si="234"/>
        <v>BreesportNY</v>
      </c>
      <c r="B15018" s="269">
        <v>14816</v>
      </c>
      <c r="C15018" s="270" t="s">
        <v>9263</v>
      </c>
      <c r="D15018" s="270" t="s">
        <v>1895</v>
      </c>
      <c r="E15018" s="277" t="s">
        <v>1911</v>
      </c>
      <c r="F15018" s="279" t="s">
        <v>881</v>
      </c>
    </row>
    <row r="15019" spans="1:6" x14ac:dyDescent="0.3">
      <c r="A15019" s="264" t="str">
        <f t="shared" si="234"/>
        <v>New SuffolkNY</v>
      </c>
      <c r="B15019" s="269">
        <v>11956</v>
      </c>
      <c r="C15019" s="270" t="s">
        <v>9264</v>
      </c>
      <c r="D15019" s="270" t="s">
        <v>1895</v>
      </c>
      <c r="E15019" s="277" t="s">
        <v>1833</v>
      </c>
      <c r="F15019" s="279" t="s">
        <v>881</v>
      </c>
    </row>
    <row r="15020" spans="1:6" x14ac:dyDescent="0.3">
      <c r="A15020" s="264" t="str">
        <f t="shared" si="234"/>
        <v>RamapoNY</v>
      </c>
      <c r="B15020" s="269">
        <v>10982</v>
      </c>
      <c r="C15020" s="270" t="s">
        <v>8613</v>
      </c>
      <c r="D15020" s="270" t="s">
        <v>1895</v>
      </c>
      <c r="E15020" s="277" t="s">
        <v>1833</v>
      </c>
      <c r="F15020" s="279" t="s">
        <v>881</v>
      </c>
    </row>
    <row r="15021" spans="1:6" x14ac:dyDescent="0.3">
      <c r="A15021" s="264" t="str">
        <f t="shared" si="234"/>
        <v>Town of BridgewaterNY</v>
      </c>
      <c r="B15021" s="269">
        <v>13313</v>
      </c>
      <c r="C15021" s="270" t="s">
        <v>9206</v>
      </c>
      <c r="D15021" s="270" t="s">
        <v>1895</v>
      </c>
      <c r="E15021" s="277" t="s">
        <v>1940</v>
      </c>
      <c r="F15021" s="279" t="s">
        <v>881</v>
      </c>
    </row>
    <row r="15022" spans="1:6" x14ac:dyDescent="0.3">
      <c r="A15022" s="264" t="str">
        <f t="shared" si="234"/>
        <v>Town Of GrovelandNY</v>
      </c>
      <c r="B15022" s="269">
        <v>14462</v>
      </c>
      <c r="C15022" s="270" t="s">
        <v>9265</v>
      </c>
      <c r="D15022" s="270" t="s">
        <v>1895</v>
      </c>
      <c r="E15022" s="277" t="s">
        <v>1657</v>
      </c>
      <c r="F15022" s="279" t="s">
        <v>881</v>
      </c>
    </row>
    <row r="15023" spans="1:6" x14ac:dyDescent="0.3">
      <c r="A15023" s="264" t="str">
        <f t="shared" si="234"/>
        <v>Town Of AusterlitzNY</v>
      </c>
      <c r="B15023" s="269">
        <v>12165</v>
      </c>
      <c r="C15023" s="270" t="s">
        <v>9266</v>
      </c>
      <c r="D15023" s="270" t="s">
        <v>1895</v>
      </c>
      <c r="E15023" s="277" t="s">
        <v>1917</v>
      </c>
      <c r="F15023" s="279" t="s">
        <v>881</v>
      </c>
    </row>
    <row r="15024" spans="1:6" x14ac:dyDescent="0.3">
      <c r="A15024" s="264" t="str">
        <f t="shared" si="234"/>
        <v>SpringfieldNY</v>
      </c>
      <c r="B15024" s="269">
        <v>13468</v>
      </c>
      <c r="C15024" s="270" t="s">
        <v>1337</v>
      </c>
      <c r="D15024" s="270" t="s">
        <v>1895</v>
      </c>
      <c r="E15024" s="277" t="s">
        <v>1104</v>
      </c>
      <c r="F15024" s="279" t="s">
        <v>881</v>
      </c>
    </row>
    <row r="15025" spans="1:6" x14ac:dyDescent="0.3">
      <c r="A15025" s="264" t="str">
        <f t="shared" si="234"/>
        <v>Town of CohoctonNY</v>
      </c>
      <c r="B15025" s="269">
        <v>14808</v>
      </c>
      <c r="C15025" s="270" t="s">
        <v>9087</v>
      </c>
      <c r="D15025" s="270" t="s">
        <v>1895</v>
      </c>
      <c r="E15025" s="277" t="s">
        <v>1907</v>
      </c>
      <c r="F15025" s="279" t="s">
        <v>881</v>
      </c>
    </row>
    <row r="15026" spans="1:6" x14ac:dyDescent="0.3">
      <c r="A15026" s="264" t="str">
        <f t="shared" si="234"/>
        <v>Town Of WorthNY</v>
      </c>
      <c r="B15026" s="269">
        <v>13659</v>
      </c>
      <c r="C15026" s="270" t="s">
        <v>9267</v>
      </c>
      <c r="D15026" s="270" t="s">
        <v>1895</v>
      </c>
      <c r="E15026" s="277" t="s">
        <v>1942</v>
      </c>
      <c r="F15026" s="279" t="s">
        <v>881</v>
      </c>
    </row>
    <row r="15027" spans="1:6" x14ac:dyDescent="0.3">
      <c r="A15027" s="264" t="str">
        <f t="shared" si="234"/>
        <v>Town Of AusterlitzNY</v>
      </c>
      <c r="B15027" s="269">
        <v>12017</v>
      </c>
      <c r="C15027" s="270" t="s">
        <v>9266</v>
      </c>
      <c r="D15027" s="270" t="s">
        <v>1895</v>
      </c>
      <c r="E15027" s="277" t="s">
        <v>1917</v>
      </c>
      <c r="F15027" s="279" t="s">
        <v>881</v>
      </c>
    </row>
    <row r="15028" spans="1:6" x14ac:dyDescent="0.3">
      <c r="A15028" s="264" t="str">
        <f t="shared" si="234"/>
        <v>Town of LawrenceNY</v>
      </c>
      <c r="B15028" s="269">
        <v>12965</v>
      </c>
      <c r="C15028" s="270" t="s">
        <v>9215</v>
      </c>
      <c r="D15028" s="270" t="s">
        <v>1895</v>
      </c>
      <c r="E15028" s="277" t="s">
        <v>1928</v>
      </c>
      <c r="F15028" s="279" t="s">
        <v>881</v>
      </c>
    </row>
    <row r="15029" spans="1:6" x14ac:dyDescent="0.3">
      <c r="A15029" s="264" t="str">
        <f t="shared" si="234"/>
        <v>GuilderlandNY</v>
      </c>
      <c r="B15029" s="269">
        <v>12085</v>
      </c>
      <c r="C15029" s="270" t="s">
        <v>8830</v>
      </c>
      <c r="D15029" s="270" t="s">
        <v>1895</v>
      </c>
      <c r="E15029" s="277" t="s">
        <v>1897</v>
      </c>
      <c r="F15029" s="279" t="s">
        <v>881</v>
      </c>
    </row>
    <row r="15030" spans="1:6" x14ac:dyDescent="0.3">
      <c r="A15030" s="264" t="str">
        <f t="shared" si="234"/>
        <v>Town of Fort AnnNY</v>
      </c>
      <c r="B15030" s="269">
        <v>12844</v>
      </c>
      <c r="C15030" s="270" t="s">
        <v>8969</v>
      </c>
      <c r="D15030" s="270" t="s">
        <v>1895</v>
      </c>
      <c r="E15030" s="277" t="s">
        <v>1913</v>
      </c>
      <c r="F15030" s="279" t="s">
        <v>881</v>
      </c>
    </row>
    <row r="15031" spans="1:6" x14ac:dyDescent="0.3">
      <c r="A15031" s="264" t="str">
        <f t="shared" si="234"/>
        <v>MiddlevilleNY</v>
      </c>
      <c r="B15031" s="269">
        <v>13406</v>
      </c>
      <c r="C15031" s="270" t="s">
        <v>6654</v>
      </c>
      <c r="D15031" s="270" t="s">
        <v>1895</v>
      </c>
      <c r="E15031" s="277" t="s">
        <v>1940</v>
      </c>
      <c r="F15031" s="279" t="s">
        <v>881</v>
      </c>
    </row>
    <row r="15032" spans="1:6" x14ac:dyDescent="0.3">
      <c r="A15032" s="264" t="str">
        <f t="shared" si="234"/>
        <v>Town Of WorcesterNY</v>
      </c>
      <c r="B15032" s="269">
        <v>12064</v>
      </c>
      <c r="C15032" s="270" t="s">
        <v>9066</v>
      </c>
      <c r="D15032" s="270" t="s">
        <v>1895</v>
      </c>
      <c r="E15032" s="277" t="s">
        <v>1104</v>
      </c>
      <c r="F15032" s="279" t="s">
        <v>881</v>
      </c>
    </row>
    <row r="15033" spans="1:6" x14ac:dyDescent="0.3">
      <c r="A15033" s="264" t="str">
        <f t="shared" si="234"/>
        <v>Town Of ShandakenNY</v>
      </c>
      <c r="B15033" s="269">
        <v>12410</v>
      </c>
      <c r="C15033" s="270" t="s">
        <v>9179</v>
      </c>
      <c r="D15033" s="270" t="s">
        <v>1895</v>
      </c>
      <c r="E15033" s="277" t="s">
        <v>1923</v>
      </c>
      <c r="F15033" s="279" t="s">
        <v>881</v>
      </c>
    </row>
    <row r="15034" spans="1:6" x14ac:dyDescent="0.3">
      <c r="A15034" s="264" t="str">
        <f t="shared" si="234"/>
        <v>Town Of RedfieldNY</v>
      </c>
      <c r="B15034" s="269">
        <v>13437</v>
      </c>
      <c r="C15034" s="270" t="s">
        <v>9268</v>
      </c>
      <c r="D15034" s="270" t="s">
        <v>1895</v>
      </c>
      <c r="E15034" s="277" t="s">
        <v>1938</v>
      </c>
      <c r="F15034" s="279" t="s">
        <v>881</v>
      </c>
    </row>
    <row r="15035" spans="1:6" x14ac:dyDescent="0.3">
      <c r="A15035" s="264" t="str">
        <f t="shared" si="234"/>
        <v>West UnionNY</v>
      </c>
      <c r="B15035" s="269">
        <v>14877</v>
      </c>
      <c r="C15035" s="270" t="s">
        <v>9269</v>
      </c>
      <c r="D15035" s="270" t="s">
        <v>1895</v>
      </c>
      <c r="E15035" s="277" t="s">
        <v>1907</v>
      </c>
      <c r="F15035" s="279" t="s">
        <v>881</v>
      </c>
    </row>
    <row r="15036" spans="1:6" x14ac:dyDescent="0.3">
      <c r="A15036" s="264" t="str">
        <f t="shared" si="234"/>
        <v>MinaNY</v>
      </c>
      <c r="B15036" s="269">
        <v>14736</v>
      </c>
      <c r="C15036" s="270" t="s">
        <v>9270</v>
      </c>
      <c r="D15036" s="270" t="s">
        <v>1895</v>
      </c>
      <c r="E15036" s="277" t="s">
        <v>1921</v>
      </c>
      <c r="F15036" s="279" t="s">
        <v>881</v>
      </c>
    </row>
    <row r="15037" spans="1:6" x14ac:dyDescent="0.3">
      <c r="A15037" s="264" t="str">
        <f t="shared" si="234"/>
        <v>Town Of CarmelNY</v>
      </c>
      <c r="B15037" s="269">
        <v>10542</v>
      </c>
      <c r="C15037" s="270" t="s">
        <v>8680</v>
      </c>
      <c r="D15037" s="270" t="s">
        <v>1895</v>
      </c>
      <c r="E15037" s="277" t="s">
        <v>1833</v>
      </c>
      <c r="F15037" s="279" t="s">
        <v>881</v>
      </c>
    </row>
    <row r="15038" spans="1:6" x14ac:dyDescent="0.3">
      <c r="A15038" s="264" t="str">
        <f t="shared" si="234"/>
        <v>WampsvilleNY</v>
      </c>
      <c r="B15038" s="269">
        <v>13163</v>
      </c>
      <c r="C15038" s="270" t="s">
        <v>9271</v>
      </c>
      <c r="D15038" s="270" t="s">
        <v>1895</v>
      </c>
      <c r="E15038" s="277" t="s">
        <v>1938</v>
      </c>
      <c r="F15038" s="279" t="s">
        <v>881</v>
      </c>
    </row>
    <row r="15039" spans="1:6" x14ac:dyDescent="0.3">
      <c r="A15039" s="264" t="str">
        <f t="shared" si="234"/>
        <v>RamapoNY</v>
      </c>
      <c r="B15039" s="269">
        <v>10931</v>
      </c>
      <c r="C15039" s="270" t="s">
        <v>8613</v>
      </c>
      <c r="D15039" s="270" t="s">
        <v>1895</v>
      </c>
      <c r="E15039" s="277" t="s">
        <v>1833</v>
      </c>
      <c r="F15039" s="279" t="s">
        <v>881</v>
      </c>
    </row>
    <row r="15040" spans="1:6" x14ac:dyDescent="0.3">
      <c r="A15040" s="264" t="str">
        <f t="shared" si="234"/>
        <v>VictoryNY</v>
      </c>
      <c r="B15040" s="269">
        <v>12884</v>
      </c>
      <c r="C15040" s="270" t="s">
        <v>9272</v>
      </c>
      <c r="D15040" s="270" t="s">
        <v>1895</v>
      </c>
      <c r="E15040" s="277" t="s">
        <v>1897</v>
      </c>
      <c r="F15040" s="279" t="s">
        <v>881</v>
      </c>
    </row>
    <row r="15041" spans="1:6" x14ac:dyDescent="0.3">
      <c r="A15041" s="264" t="str">
        <f t="shared" si="234"/>
        <v>ConnellyNY</v>
      </c>
      <c r="B15041" s="269">
        <v>12417</v>
      </c>
      <c r="C15041" s="270" t="s">
        <v>9273</v>
      </c>
      <c r="D15041" s="270" t="s">
        <v>1895</v>
      </c>
      <c r="E15041" s="277" t="s">
        <v>1923</v>
      </c>
      <c r="F15041" s="279" t="s">
        <v>881</v>
      </c>
    </row>
    <row r="15042" spans="1:6" x14ac:dyDescent="0.3">
      <c r="A15042" s="264" t="str">
        <f t="shared" si="234"/>
        <v>Town Of WawarsingNY</v>
      </c>
      <c r="B15042" s="269">
        <v>12435</v>
      </c>
      <c r="C15042" s="270" t="s">
        <v>8840</v>
      </c>
      <c r="D15042" s="270" t="s">
        <v>1895</v>
      </c>
      <c r="E15042" s="277" t="s">
        <v>1923</v>
      </c>
      <c r="F15042" s="279" t="s">
        <v>881</v>
      </c>
    </row>
    <row r="15043" spans="1:6" x14ac:dyDescent="0.3">
      <c r="A15043" s="264" t="str">
        <f t="shared" si="234"/>
        <v>Town of PerrysburgNY</v>
      </c>
      <c r="B15043" s="269">
        <v>14168</v>
      </c>
      <c r="C15043" s="270" t="s">
        <v>9187</v>
      </c>
      <c r="D15043" s="270" t="s">
        <v>1895</v>
      </c>
      <c r="E15043" s="277" t="s">
        <v>1930</v>
      </c>
      <c r="F15043" s="279" t="s">
        <v>881</v>
      </c>
    </row>
    <row r="15044" spans="1:6" x14ac:dyDescent="0.3">
      <c r="A15044" s="264" t="str">
        <f t="shared" ref="A15044:A15107" si="235">CONCATENATE(C15044,D15044)</f>
        <v>Town Of CopakeNY</v>
      </c>
      <c r="B15044" s="269">
        <v>12517</v>
      </c>
      <c r="C15044" s="270" t="s">
        <v>9112</v>
      </c>
      <c r="D15044" s="270" t="s">
        <v>1895</v>
      </c>
      <c r="E15044" s="277" t="s">
        <v>1917</v>
      </c>
      <c r="F15044" s="279" t="s">
        <v>881</v>
      </c>
    </row>
    <row r="15045" spans="1:6" x14ac:dyDescent="0.3">
      <c r="A15045" s="264" t="str">
        <f t="shared" si="235"/>
        <v>NellistonNY</v>
      </c>
      <c r="B15045" s="269">
        <v>13410</v>
      </c>
      <c r="C15045" s="270" t="s">
        <v>9274</v>
      </c>
      <c r="D15045" s="270" t="s">
        <v>1895</v>
      </c>
      <c r="E15045" s="277" t="s">
        <v>1899</v>
      </c>
      <c r="F15045" s="279" t="s">
        <v>881</v>
      </c>
    </row>
    <row r="15046" spans="1:6" x14ac:dyDescent="0.3">
      <c r="A15046" s="264" t="str">
        <f t="shared" si="235"/>
        <v>CrawfordNY</v>
      </c>
      <c r="B15046" s="269">
        <v>10915</v>
      </c>
      <c r="C15046" s="270" t="s">
        <v>4142</v>
      </c>
      <c r="D15046" s="270" t="s">
        <v>1895</v>
      </c>
      <c r="E15046" s="277" t="s">
        <v>1833</v>
      </c>
      <c r="F15046" s="279" t="s">
        <v>881</v>
      </c>
    </row>
    <row r="15047" spans="1:6" x14ac:dyDescent="0.3">
      <c r="A15047" s="264" t="str">
        <f t="shared" si="235"/>
        <v>Town Of SomersNY</v>
      </c>
      <c r="B15047" s="269">
        <v>10587</v>
      </c>
      <c r="C15047" s="270" t="s">
        <v>8792</v>
      </c>
      <c r="D15047" s="270" t="s">
        <v>1895</v>
      </c>
      <c r="E15047" s="277" t="s">
        <v>1833</v>
      </c>
      <c r="F15047" s="279" t="s">
        <v>881</v>
      </c>
    </row>
    <row r="15048" spans="1:6" x14ac:dyDescent="0.3">
      <c r="A15048" s="264" t="str">
        <f t="shared" si="235"/>
        <v>Town Of EllenburgNY</v>
      </c>
      <c r="B15048" s="269">
        <v>12955</v>
      </c>
      <c r="C15048" s="270" t="s">
        <v>9150</v>
      </c>
      <c r="D15048" s="270" t="s">
        <v>1895</v>
      </c>
      <c r="E15048" s="277" t="s">
        <v>1933</v>
      </c>
      <c r="F15048" s="279" t="s">
        <v>881</v>
      </c>
    </row>
    <row r="15049" spans="1:6" x14ac:dyDescent="0.3">
      <c r="A15049" s="264" t="str">
        <f t="shared" si="235"/>
        <v>RiverheadNY</v>
      </c>
      <c r="B15049" s="269">
        <v>11970</v>
      </c>
      <c r="C15049" s="270" t="s">
        <v>8656</v>
      </c>
      <c r="D15049" s="270" t="s">
        <v>1895</v>
      </c>
      <c r="E15049" s="277" t="s">
        <v>1833</v>
      </c>
      <c r="F15049" s="279" t="s">
        <v>881</v>
      </c>
    </row>
    <row r="15050" spans="1:6" x14ac:dyDescent="0.3">
      <c r="A15050" s="264" t="str">
        <f t="shared" si="235"/>
        <v>Town Of StephentownNY</v>
      </c>
      <c r="B15050" s="269">
        <v>12169</v>
      </c>
      <c r="C15050" s="270" t="s">
        <v>9108</v>
      </c>
      <c r="D15050" s="270" t="s">
        <v>1895</v>
      </c>
      <c r="E15050" s="277" t="s">
        <v>1897</v>
      </c>
      <c r="F15050" s="279" t="s">
        <v>881</v>
      </c>
    </row>
    <row r="15051" spans="1:6" x14ac:dyDescent="0.3">
      <c r="A15051" s="264" t="str">
        <f t="shared" si="235"/>
        <v>Town Of ViennaNY</v>
      </c>
      <c r="B15051" s="269">
        <v>13123</v>
      </c>
      <c r="C15051" s="270" t="s">
        <v>9004</v>
      </c>
      <c r="D15051" s="270" t="s">
        <v>1895</v>
      </c>
      <c r="E15051" s="277" t="s">
        <v>1940</v>
      </c>
      <c r="F15051" s="279" t="s">
        <v>881</v>
      </c>
    </row>
    <row r="15052" spans="1:6" x14ac:dyDescent="0.3">
      <c r="A15052" s="264" t="str">
        <f t="shared" si="235"/>
        <v>BrightonNY</v>
      </c>
      <c r="B15052" s="269">
        <v>12970</v>
      </c>
      <c r="C15052" s="270" t="s">
        <v>3277</v>
      </c>
      <c r="D15052" s="270" t="s">
        <v>1895</v>
      </c>
      <c r="E15052" s="277" t="s">
        <v>1925</v>
      </c>
      <c r="F15052" s="279" t="s">
        <v>881</v>
      </c>
    </row>
    <row r="15053" spans="1:6" x14ac:dyDescent="0.3">
      <c r="A15053" s="264" t="str">
        <f t="shared" si="235"/>
        <v>Silver BayNY</v>
      </c>
      <c r="B15053" s="269">
        <v>12874</v>
      </c>
      <c r="C15053" s="270" t="s">
        <v>9201</v>
      </c>
      <c r="D15053" s="270" t="s">
        <v>1895</v>
      </c>
      <c r="E15053" s="277" t="s">
        <v>1913</v>
      </c>
      <c r="F15053" s="279" t="s">
        <v>881</v>
      </c>
    </row>
    <row r="15054" spans="1:6" x14ac:dyDescent="0.3">
      <c r="A15054" s="264" t="str">
        <f t="shared" si="235"/>
        <v>UlsterNY</v>
      </c>
      <c r="B15054" s="269">
        <v>12475</v>
      </c>
      <c r="C15054" s="270" t="s">
        <v>9262</v>
      </c>
      <c r="D15054" s="270" t="s">
        <v>1895</v>
      </c>
      <c r="E15054" s="277" t="s">
        <v>1923</v>
      </c>
      <c r="F15054" s="279" t="s">
        <v>881</v>
      </c>
    </row>
    <row r="15055" spans="1:6" x14ac:dyDescent="0.3">
      <c r="A15055" s="264" t="str">
        <f t="shared" si="235"/>
        <v>TuxedoNY</v>
      </c>
      <c r="B15055" s="269">
        <v>10975</v>
      </c>
      <c r="C15055" s="270" t="s">
        <v>8993</v>
      </c>
      <c r="D15055" s="270" t="s">
        <v>1895</v>
      </c>
      <c r="E15055" s="277" t="s">
        <v>1833</v>
      </c>
      <c r="F15055" s="279" t="s">
        <v>881</v>
      </c>
    </row>
    <row r="15056" spans="1:6" x14ac:dyDescent="0.3">
      <c r="A15056" s="264" t="str">
        <f t="shared" si="235"/>
        <v>Town Of ForestportNY</v>
      </c>
      <c r="B15056" s="269">
        <v>13494</v>
      </c>
      <c r="C15056" s="270" t="s">
        <v>9170</v>
      </c>
      <c r="D15056" s="270" t="s">
        <v>1895</v>
      </c>
      <c r="E15056" s="277" t="s">
        <v>1940</v>
      </c>
      <c r="F15056" s="279" t="s">
        <v>881</v>
      </c>
    </row>
    <row r="15057" spans="1:6" x14ac:dyDescent="0.3">
      <c r="A15057" s="264" t="str">
        <f t="shared" si="235"/>
        <v>MinisinkNY</v>
      </c>
      <c r="B15057" s="269">
        <v>10933</v>
      </c>
      <c r="C15057" s="270" t="s">
        <v>9037</v>
      </c>
      <c r="D15057" s="270" t="s">
        <v>1895</v>
      </c>
      <c r="E15057" s="277" t="s">
        <v>1833</v>
      </c>
      <c r="F15057" s="279" t="s">
        <v>881</v>
      </c>
    </row>
    <row r="15058" spans="1:6" x14ac:dyDescent="0.3">
      <c r="A15058" s="264" t="str">
        <f t="shared" si="235"/>
        <v>WoodstockNY</v>
      </c>
      <c r="B15058" s="269">
        <v>12495</v>
      </c>
      <c r="C15058" s="270" t="s">
        <v>1472</v>
      </c>
      <c r="D15058" s="270" t="s">
        <v>1895</v>
      </c>
      <c r="E15058" s="277" t="s">
        <v>1923</v>
      </c>
      <c r="F15058" s="279" t="s">
        <v>881</v>
      </c>
    </row>
    <row r="15059" spans="1:6" x14ac:dyDescent="0.3">
      <c r="A15059" s="264" t="str">
        <f t="shared" si="235"/>
        <v>Town Of WilletNY</v>
      </c>
      <c r="B15059" s="269">
        <v>13863</v>
      </c>
      <c r="C15059" s="270" t="s">
        <v>9275</v>
      </c>
      <c r="D15059" s="270" t="s">
        <v>1895</v>
      </c>
      <c r="E15059" s="277" t="s">
        <v>1909</v>
      </c>
      <c r="F15059" s="279" t="s">
        <v>881</v>
      </c>
    </row>
    <row r="15060" spans="1:6" x14ac:dyDescent="0.3">
      <c r="A15060" s="264" t="str">
        <f t="shared" si="235"/>
        <v>Town of RhinebeckNY</v>
      </c>
      <c r="B15060" s="269">
        <v>12574</v>
      </c>
      <c r="C15060" s="270" t="s">
        <v>8772</v>
      </c>
      <c r="D15060" s="270" t="s">
        <v>1895</v>
      </c>
      <c r="E15060" s="277" t="s">
        <v>1833</v>
      </c>
      <c r="F15060" s="279" t="s">
        <v>881</v>
      </c>
    </row>
    <row r="15061" spans="1:6" x14ac:dyDescent="0.3">
      <c r="A15061" s="264" t="str">
        <f t="shared" si="235"/>
        <v>Town Of BrookfieldNY</v>
      </c>
      <c r="B15061" s="269">
        <v>13314</v>
      </c>
      <c r="C15061" s="270" t="s">
        <v>9276</v>
      </c>
      <c r="D15061" s="270" t="s">
        <v>1895</v>
      </c>
      <c r="E15061" s="277" t="s">
        <v>1938</v>
      </c>
      <c r="F15061" s="279" t="s">
        <v>881</v>
      </c>
    </row>
    <row r="15062" spans="1:6" x14ac:dyDescent="0.3">
      <c r="A15062" s="264" t="str">
        <f t="shared" si="235"/>
        <v>Town Of ShandakenNY</v>
      </c>
      <c r="B15062" s="269">
        <v>12416</v>
      </c>
      <c r="C15062" s="270" t="s">
        <v>9179</v>
      </c>
      <c r="D15062" s="270" t="s">
        <v>1895</v>
      </c>
      <c r="E15062" s="277" t="s">
        <v>1923</v>
      </c>
      <c r="F15062" s="279" t="s">
        <v>881</v>
      </c>
    </row>
    <row r="15063" spans="1:6" x14ac:dyDescent="0.3">
      <c r="A15063" s="264" t="str">
        <f t="shared" si="235"/>
        <v>Town Of FineNY</v>
      </c>
      <c r="B15063" s="269">
        <v>13670</v>
      </c>
      <c r="C15063" s="270" t="s">
        <v>9277</v>
      </c>
      <c r="D15063" s="270" t="s">
        <v>1895</v>
      </c>
      <c r="E15063" s="277" t="s">
        <v>1928</v>
      </c>
      <c r="F15063" s="279" t="s">
        <v>881</v>
      </c>
    </row>
    <row r="15064" spans="1:6" x14ac:dyDescent="0.3">
      <c r="A15064" s="264" t="str">
        <f t="shared" si="235"/>
        <v>Town Of EsopusNY</v>
      </c>
      <c r="B15064" s="269">
        <v>12493</v>
      </c>
      <c r="C15064" s="270" t="s">
        <v>9039</v>
      </c>
      <c r="D15064" s="270" t="s">
        <v>1895</v>
      </c>
      <c r="E15064" s="277" t="s">
        <v>1923</v>
      </c>
      <c r="F15064" s="279" t="s">
        <v>881</v>
      </c>
    </row>
    <row r="15065" spans="1:6" x14ac:dyDescent="0.3">
      <c r="A15065" s="264" t="str">
        <f t="shared" si="235"/>
        <v>DresdenNY</v>
      </c>
      <c r="B15065" s="269">
        <v>14441</v>
      </c>
      <c r="C15065" s="270" t="s">
        <v>9278</v>
      </c>
      <c r="D15065" s="270" t="s">
        <v>1895</v>
      </c>
      <c r="E15065" s="277" t="s">
        <v>1657</v>
      </c>
      <c r="F15065" s="279" t="s">
        <v>881</v>
      </c>
    </row>
    <row r="15066" spans="1:6" x14ac:dyDescent="0.3">
      <c r="A15066" s="264" t="str">
        <f t="shared" si="235"/>
        <v>Black RiverNY</v>
      </c>
      <c r="B15066" s="269">
        <v>13638</v>
      </c>
      <c r="C15066" s="270" t="s">
        <v>9038</v>
      </c>
      <c r="D15066" s="270" t="s">
        <v>1895</v>
      </c>
      <c r="E15066" s="277" t="s">
        <v>1942</v>
      </c>
      <c r="F15066" s="279" t="s">
        <v>881</v>
      </c>
    </row>
    <row r="15067" spans="1:6" x14ac:dyDescent="0.3">
      <c r="A15067" s="264" t="str">
        <f t="shared" si="235"/>
        <v>Town Of GlenvilleNY</v>
      </c>
      <c r="B15067" s="269">
        <v>12008</v>
      </c>
      <c r="C15067" s="270" t="s">
        <v>8648</v>
      </c>
      <c r="D15067" s="270" t="s">
        <v>1895</v>
      </c>
      <c r="E15067" s="277" t="s">
        <v>1897</v>
      </c>
      <c r="F15067" s="279" t="s">
        <v>881</v>
      </c>
    </row>
    <row r="15068" spans="1:6" x14ac:dyDescent="0.3">
      <c r="A15068" s="264" t="str">
        <f t="shared" si="235"/>
        <v>Town of CliftonNY</v>
      </c>
      <c r="B15068" s="269">
        <v>12927</v>
      </c>
      <c r="C15068" s="270" t="s">
        <v>9279</v>
      </c>
      <c r="D15068" s="270" t="s">
        <v>1895</v>
      </c>
      <c r="E15068" s="277" t="s">
        <v>1928</v>
      </c>
      <c r="F15068" s="279" t="s">
        <v>881</v>
      </c>
    </row>
    <row r="15069" spans="1:6" x14ac:dyDescent="0.3">
      <c r="A15069" s="264" t="str">
        <f t="shared" si="235"/>
        <v>Town of ElmiraNY</v>
      </c>
      <c r="B15069" s="269">
        <v>14902</v>
      </c>
      <c r="C15069" s="270" t="s">
        <v>8721</v>
      </c>
      <c r="D15069" s="270" t="s">
        <v>1895</v>
      </c>
      <c r="E15069" s="277" t="s">
        <v>1911</v>
      </c>
      <c r="F15069" s="279" t="s">
        <v>881</v>
      </c>
    </row>
    <row r="15070" spans="1:6" x14ac:dyDescent="0.3">
      <c r="A15070" s="264" t="str">
        <f t="shared" si="235"/>
        <v>Town Of WawarsingNY</v>
      </c>
      <c r="B15070" s="269">
        <v>12483</v>
      </c>
      <c r="C15070" s="270" t="s">
        <v>8840</v>
      </c>
      <c r="D15070" s="270" t="s">
        <v>1895</v>
      </c>
      <c r="E15070" s="277" t="s">
        <v>1923</v>
      </c>
      <c r="F15070" s="279" t="s">
        <v>881</v>
      </c>
    </row>
    <row r="15071" spans="1:6" x14ac:dyDescent="0.3">
      <c r="A15071" s="264" t="str">
        <f t="shared" si="235"/>
        <v>New YorkNY</v>
      </c>
      <c r="B15071" s="269">
        <v>11243</v>
      </c>
      <c r="C15071" s="270" t="s">
        <v>8595</v>
      </c>
      <c r="D15071" s="270" t="s">
        <v>1895</v>
      </c>
      <c r="E15071" s="277" t="s">
        <v>1833</v>
      </c>
      <c r="F15071" s="279" t="s">
        <v>881</v>
      </c>
    </row>
    <row r="15072" spans="1:6" x14ac:dyDescent="0.3">
      <c r="A15072" s="264" t="str">
        <f t="shared" si="235"/>
        <v>Town Of PembrokeNY</v>
      </c>
      <c r="B15072" s="269">
        <v>14056</v>
      </c>
      <c r="C15072" s="270" t="s">
        <v>8930</v>
      </c>
      <c r="D15072" s="270" t="s">
        <v>1895</v>
      </c>
      <c r="E15072" s="277" t="s">
        <v>1902</v>
      </c>
      <c r="F15072" s="279" t="s">
        <v>881</v>
      </c>
    </row>
    <row r="15073" spans="1:6" x14ac:dyDescent="0.3">
      <c r="A15073" s="264" t="str">
        <f t="shared" si="235"/>
        <v>RedfordNY</v>
      </c>
      <c r="B15073" s="269">
        <v>12978</v>
      </c>
      <c r="C15073" s="270" t="s">
        <v>6583</v>
      </c>
      <c r="D15073" s="270" t="s">
        <v>1895</v>
      </c>
      <c r="E15073" s="277" t="s">
        <v>1933</v>
      </c>
      <c r="F15073" s="279" t="s">
        <v>881</v>
      </c>
    </row>
    <row r="15074" spans="1:6" x14ac:dyDescent="0.3">
      <c r="A15074" s="264" t="str">
        <f t="shared" si="235"/>
        <v>Town Of VeronaNY</v>
      </c>
      <c r="B15074" s="269">
        <v>13162</v>
      </c>
      <c r="C15074" s="270" t="s">
        <v>9028</v>
      </c>
      <c r="D15074" s="270" t="s">
        <v>1895</v>
      </c>
      <c r="E15074" s="277" t="s">
        <v>1940</v>
      </c>
      <c r="F15074" s="279" t="s">
        <v>881</v>
      </c>
    </row>
    <row r="15075" spans="1:6" x14ac:dyDescent="0.3">
      <c r="A15075" s="264" t="str">
        <f t="shared" si="235"/>
        <v>Town Of WawarsingNY</v>
      </c>
      <c r="B15075" s="269">
        <v>12489</v>
      </c>
      <c r="C15075" s="270" t="s">
        <v>8840</v>
      </c>
      <c r="D15075" s="270" t="s">
        <v>1895</v>
      </c>
      <c r="E15075" s="277" t="s">
        <v>1923</v>
      </c>
      <c r="F15075" s="279" t="s">
        <v>881</v>
      </c>
    </row>
    <row r="15076" spans="1:6" x14ac:dyDescent="0.3">
      <c r="A15076" s="264" t="str">
        <f t="shared" si="235"/>
        <v>Town of OrleansNY</v>
      </c>
      <c r="B15076" s="269">
        <v>13692</v>
      </c>
      <c r="C15076" s="270" t="s">
        <v>9280</v>
      </c>
      <c r="D15076" s="270" t="s">
        <v>1895</v>
      </c>
      <c r="E15076" s="277" t="s">
        <v>1942</v>
      </c>
      <c r="F15076" s="279" t="s">
        <v>881</v>
      </c>
    </row>
    <row r="15077" spans="1:6" x14ac:dyDescent="0.3">
      <c r="A15077" s="264" t="str">
        <f t="shared" si="235"/>
        <v>ColdspringNY</v>
      </c>
      <c r="B15077" s="269">
        <v>14783</v>
      </c>
      <c r="C15077" s="270" t="s">
        <v>9281</v>
      </c>
      <c r="D15077" s="270" t="s">
        <v>1895</v>
      </c>
      <c r="E15077" s="277" t="s">
        <v>1930</v>
      </c>
      <c r="F15077" s="279" t="s">
        <v>881</v>
      </c>
    </row>
    <row r="15078" spans="1:6" x14ac:dyDescent="0.3">
      <c r="A15078" s="264" t="str">
        <f t="shared" si="235"/>
        <v>DresdenNY</v>
      </c>
      <c r="B15078" s="269">
        <v>12841</v>
      </c>
      <c r="C15078" s="270" t="s">
        <v>9278</v>
      </c>
      <c r="D15078" s="270" t="s">
        <v>1895</v>
      </c>
      <c r="E15078" s="277" t="s">
        <v>1913</v>
      </c>
      <c r="F15078" s="279" t="s">
        <v>881</v>
      </c>
    </row>
    <row r="15079" spans="1:6" x14ac:dyDescent="0.3">
      <c r="A15079" s="264" t="str">
        <f t="shared" si="235"/>
        <v>Town of GreenwichNY</v>
      </c>
      <c r="B15079" s="269">
        <v>12823</v>
      </c>
      <c r="C15079" s="270" t="s">
        <v>8856</v>
      </c>
      <c r="D15079" s="270" t="s">
        <v>1895</v>
      </c>
      <c r="E15079" s="277" t="s">
        <v>1913</v>
      </c>
      <c r="F15079" s="279" t="s">
        <v>881</v>
      </c>
    </row>
    <row r="15080" spans="1:6" x14ac:dyDescent="0.3">
      <c r="A15080" s="264" t="str">
        <f t="shared" si="235"/>
        <v>CragsmoorNY</v>
      </c>
      <c r="B15080" s="269">
        <v>12420</v>
      </c>
      <c r="C15080" s="270" t="s">
        <v>9282</v>
      </c>
      <c r="D15080" s="270" t="s">
        <v>1895</v>
      </c>
      <c r="E15080" s="277" t="s">
        <v>1923</v>
      </c>
      <c r="F15080" s="279" t="s">
        <v>881</v>
      </c>
    </row>
    <row r="15081" spans="1:6" x14ac:dyDescent="0.3">
      <c r="A15081" s="264" t="str">
        <f t="shared" si="235"/>
        <v>Town of MinettoNY</v>
      </c>
      <c r="B15081" s="269">
        <v>13115</v>
      </c>
      <c r="C15081" s="270" t="s">
        <v>9283</v>
      </c>
      <c r="D15081" s="270" t="s">
        <v>1895</v>
      </c>
      <c r="E15081" s="277" t="s">
        <v>1938</v>
      </c>
      <c r="F15081" s="279" t="s">
        <v>881</v>
      </c>
    </row>
    <row r="15082" spans="1:6" x14ac:dyDescent="0.3">
      <c r="A15082" s="264" t="str">
        <f t="shared" si="235"/>
        <v>Town of SkaneatelesNY</v>
      </c>
      <c r="B15082" s="269">
        <v>13153</v>
      </c>
      <c r="C15082" s="270" t="s">
        <v>8805</v>
      </c>
      <c r="D15082" s="270" t="s">
        <v>1895</v>
      </c>
      <c r="E15082" s="277" t="s">
        <v>1938</v>
      </c>
      <c r="F15082" s="279" t="s">
        <v>881</v>
      </c>
    </row>
    <row r="15083" spans="1:6" x14ac:dyDescent="0.3">
      <c r="A15083" s="264" t="str">
        <f t="shared" si="235"/>
        <v>ElleryNY</v>
      </c>
      <c r="B15083" s="269">
        <v>14742</v>
      </c>
      <c r="C15083" s="270" t="s">
        <v>8976</v>
      </c>
      <c r="D15083" s="270" t="s">
        <v>1895</v>
      </c>
      <c r="E15083" s="277" t="s">
        <v>1921</v>
      </c>
      <c r="F15083" s="279" t="s">
        <v>881</v>
      </c>
    </row>
    <row r="15084" spans="1:6" x14ac:dyDescent="0.3">
      <c r="A15084" s="264" t="str">
        <f t="shared" si="235"/>
        <v>WallkillNY</v>
      </c>
      <c r="B15084" s="269">
        <v>10932</v>
      </c>
      <c r="C15084" s="270" t="s">
        <v>9205</v>
      </c>
      <c r="D15084" s="270" t="s">
        <v>1895</v>
      </c>
      <c r="E15084" s="277" t="s">
        <v>1833</v>
      </c>
      <c r="F15084" s="279" t="s">
        <v>881</v>
      </c>
    </row>
    <row r="15085" spans="1:6" x14ac:dyDescent="0.3">
      <c r="A15085" s="264" t="str">
        <f t="shared" si="235"/>
        <v>ChenangoNY</v>
      </c>
      <c r="B15085" s="269">
        <v>13745</v>
      </c>
      <c r="C15085" s="270" t="s">
        <v>8686</v>
      </c>
      <c r="D15085" s="270" t="s">
        <v>1895</v>
      </c>
      <c r="E15085" s="277" t="s">
        <v>1904</v>
      </c>
      <c r="F15085" s="279" t="s">
        <v>881</v>
      </c>
    </row>
    <row r="15086" spans="1:6" x14ac:dyDescent="0.3">
      <c r="A15086" s="264" t="str">
        <f t="shared" si="235"/>
        <v>Town Of YorkNY</v>
      </c>
      <c r="B15086" s="269">
        <v>14592</v>
      </c>
      <c r="C15086" s="270" t="s">
        <v>9176</v>
      </c>
      <c r="D15086" s="270" t="s">
        <v>1895</v>
      </c>
      <c r="E15086" s="277" t="s">
        <v>1657</v>
      </c>
      <c r="F15086" s="279" t="s">
        <v>881</v>
      </c>
    </row>
    <row r="15087" spans="1:6" x14ac:dyDescent="0.3">
      <c r="A15087" s="264" t="str">
        <f t="shared" si="235"/>
        <v>Town of ChathamNY</v>
      </c>
      <c r="B15087" s="269">
        <v>12132</v>
      </c>
      <c r="C15087" s="270" t="s">
        <v>8932</v>
      </c>
      <c r="D15087" s="270" t="s">
        <v>1895</v>
      </c>
      <c r="E15087" s="277" t="s">
        <v>1917</v>
      </c>
      <c r="F15087" s="279" t="s">
        <v>881</v>
      </c>
    </row>
    <row r="15088" spans="1:6" x14ac:dyDescent="0.3">
      <c r="A15088" s="264" t="str">
        <f t="shared" si="235"/>
        <v>Town Of West BloomfieldNY</v>
      </c>
      <c r="B15088" s="269">
        <v>14475</v>
      </c>
      <c r="C15088" s="270" t="s">
        <v>9284</v>
      </c>
      <c r="D15088" s="270" t="s">
        <v>1895</v>
      </c>
      <c r="E15088" s="277" t="s">
        <v>1657</v>
      </c>
      <c r="F15088" s="279" t="s">
        <v>881</v>
      </c>
    </row>
    <row r="15089" spans="1:6" x14ac:dyDescent="0.3">
      <c r="A15089" s="264" t="str">
        <f t="shared" si="235"/>
        <v>DenningNY</v>
      </c>
      <c r="B15089" s="269">
        <v>12725</v>
      </c>
      <c r="C15089" s="270" t="s">
        <v>9285</v>
      </c>
      <c r="D15089" s="270" t="s">
        <v>1895</v>
      </c>
      <c r="E15089" s="277" t="s">
        <v>1923</v>
      </c>
      <c r="F15089" s="279" t="s">
        <v>881</v>
      </c>
    </row>
    <row r="15090" spans="1:6" x14ac:dyDescent="0.3">
      <c r="A15090" s="264" t="str">
        <f t="shared" si="235"/>
        <v>BrightonNY</v>
      </c>
      <c r="B15090" s="269">
        <v>12976</v>
      </c>
      <c r="C15090" s="270" t="s">
        <v>3277</v>
      </c>
      <c r="D15090" s="270" t="s">
        <v>1895</v>
      </c>
      <c r="E15090" s="277" t="s">
        <v>1925</v>
      </c>
      <c r="F15090" s="279" t="s">
        <v>881</v>
      </c>
    </row>
    <row r="15091" spans="1:6" x14ac:dyDescent="0.3">
      <c r="A15091" s="264" t="str">
        <f t="shared" si="235"/>
        <v>Town Of West MonroeNY</v>
      </c>
      <c r="B15091" s="269">
        <v>13103</v>
      </c>
      <c r="C15091" s="270" t="s">
        <v>9009</v>
      </c>
      <c r="D15091" s="270" t="s">
        <v>1895</v>
      </c>
      <c r="E15091" s="277" t="s">
        <v>1938</v>
      </c>
      <c r="F15091" s="279" t="s">
        <v>881</v>
      </c>
    </row>
    <row r="15092" spans="1:6" x14ac:dyDescent="0.3">
      <c r="A15092" s="264" t="str">
        <f t="shared" si="235"/>
        <v>Town Of HendersonNY</v>
      </c>
      <c r="B15092" s="269">
        <v>13651</v>
      </c>
      <c r="C15092" s="270" t="s">
        <v>9166</v>
      </c>
      <c r="D15092" s="270" t="s">
        <v>1895</v>
      </c>
      <c r="E15092" s="277" t="s">
        <v>1942</v>
      </c>
      <c r="F15092" s="279" t="s">
        <v>881</v>
      </c>
    </row>
    <row r="15093" spans="1:6" x14ac:dyDescent="0.3">
      <c r="A15093" s="264" t="str">
        <f t="shared" si="235"/>
        <v>RiftonNY</v>
      </c>
      <c r="B15093" s="269">
        <v>12471</v>
      </c>
      <c r="C15093" s="270" t="s">
        <v>9286</v>
      </c>
      <c r="D15093" s="270" t="s">
        <v>1895</v>
      </c>
      <c r="E15093" s="277" t="s">
        <v>1923</v>
      </c>
      <c r="F15093" s="279" t="s">
        <v>881</v>
      </c>
    </row>
    <row r="15094" spans="1:6" x14ac:dyDescent="0.3">
      <c r="A15094" s="264" t="str">
        <f t="shared" si="235"/>
        <v>Town Of StuyvesantNY</v>
      </c>
      <c r="B15094" s="269">
        <v>12174</v>
      </c>
      <c r="C15094" s="270" t="s">
        <v>9149</v>
      </c>
      <c r="D15094" s="270" t="s">
        <v>1895</v>
      </c>
      <c r="E15094" s="277" t="s">
        <v>1917</v>
      </c>
      <c r="F15094" s="279" t="s">
        <v>881</v>
      </c>
    </row>
    <row r="15095" spans="1:6" x14ac:dyDescent="0.3">
      <c r="A15095" s="264" t="str">
        <f t="shared" si="235"/>
        <v>Town Of EsopusNY</v>
      </c>
      <c r="B15095" s="269">
        <v>12429</v>
      </c>
      <c r="C15095" s="270" t="s">
        <v>9039</v>
      </c>
      <c r="D15095" s="270" t="s">
        <v>1895</v>
      </c>
      <c r="E15095" s="277" t="s">
        <v>1923</v>
      </c>
      <c r="F15095" s="279" t="s">
        <v>881</v>
      </c>
    </row>
    <row r="15096" spans="1:6" x14ac:dyDescent="0.3">
      <c r="A15096" s="264" t="str">
        <f t="shared" si="235"/>
        <v>MaldenNY</v>
      </c>
      <c r="B15096" s="269">
        <v>12453</v>
      </c>
      <c r="C15096" s="270" t="s">
        <v>5196</v>
      </c>
      <c r="D15096" s="270" t="s">
        <v>1895</v>
      </c>
      <c r="E15096" s="277" t="s">
        <v>1923</v>
      </c>
      <c r="F15096" s="279" t="s">
        <v>881</v>
      </c>
    </row>
    <row r="15097" spans="1:6" x14ac:dyDescent="0.3">
      <c r="A15097" s="264" t="str">
        <f t="shared" si="235"/>
        <v>PomfretNY</v>
      </c>
      <c r="B15097" s="269">
        <v>14752</v>
      </c>
      <c r="C15097" s="270" t="s">
        <v>6414</v>
      </c>
      <c r="D15097" s="270" t="s">
        <v>1895</v>
      </c>
      <c r="E15097" s="277" t="s">
        <v>1921</v>
      </c>
      <c r="F15097" s="279" t="s">
        <v>881</v>
      </c>
    </row>
    <row r="15098" spans="1:6" x14ac:dyDescent="0.3">
      <c r="A15098" s="264" t="str">
        <f t="shared" si="235"/>
        <v>CrawfordNY</v>
      </c>
      <c r="B15098" s="269">
        <v>10985</v>
      </c>
      <c r="C15098" s="270" t="s">
        <v>4142</v>
      </c>
      <c r="D15098" s="270" t="s">
        <v>1895</v>
      </c>
      <c r="E15098" s="277" t="s">
        <v>1833</v>
      </c>
      <c r="F15098" s="279" t="s">
        <v>881</v>
      </c>
    </row>
    <row r="15099" spans="1:6" x14ac:dyDescent="0.3">
      <c r="A15099" s="264" t="str">
        <f t="shared" si="235"/>
        <v>Town Of JohnsburgNY</v>
      </c>
      <c r="B15099" s="269">
        <v>12856</v>
      </c>
      <c r="C15099" s="270" t="s">
        <v>9287</v>
      </c>
      <c r="D15099" s="270" t="s">
        <v>1895</v>
      </c>
      <c r="E15099" s="277" t="s">
        <v>1913</v>
      </c>
      <c r="F15099" s="279" t="s">
        <v>881</v>
      </c>
    </row>
    <row r="15100" spans="1:6" x14ac:dyDescent="0.3">
      <c r="A15100" s="264" t="str">
        <f t="shared" si="235"/>
        <v>Town Of ShandakenNY</v>
      </c>
      <c r="B15100" s="269">
        <v>12465</v>
      </c>
      <c r="C15100" s="270" t="s">
        <v>9179</v>
      </c>
      <c r="D15100" s="270" t="s">
        <v>1895</v>
      </c>
      <c r="E15100" s="277" t="s">
        <v>1923</v>
      </c>
      <c r="F15100" s="279" t="s">
        <v>881</v>
      </c>
    </row>
    <row r="15101" spans="1:6" x14ac:dyDescent="0.3">
      <c r="A15101" s="264" t="str">
        <f t="shared" si="235"/>
        <v>New ScotlandNY</v>
      </c>
      <c r="B15101" s="269">
        <v>12041</v>
      </c>
      <c r="C15101" s="270" t="s">
        <v>8854</v>
      </c>
      <c r="D15101" s="270" t="s">
        <v>1895</v>
      </c>
      <c r="E15101" s="277" t="s">
        <v>1897</v>
      </c>
      <c r="F15101" s="279" t="s">
        <v>881</v>
      </c>
    </row>
    <row r="15102" spans="1:6" x14ac:dyDescent="0.3">
      <c r="A15102" s="264" t="str">
        <f t="shared" si="235"/>
        <v>WoodstockNY</v>
      </c>
      <c r="B15102" s="269">
        <v>12448</v>
      </c>
      <c r="C15102" s="270" t="s">
        <v>1472</v>
      </c>
      <c r="D15102" s="270" t="s">
        <v>1895</v>
      </c>
      <c r="E15102" s="277" t="s">
        <v>1923</v>
      </c>
      <c r="F15102" s="279" t="s">
        <v>881</v>
      </c>
    </row>
    <row r="15103" spans="1:6" x14ac:dyDescent="0.3">
      <c r="A15103" s="264" t="str">
        <f t="shared" si="235"/>
        <v>DresdenNY</v>
      </c>
      <c r="B15103" s="269">
        <v>12819</v>
      </c>
      <c r="C15103" s="270" t="s">
        <v>9278</v>
      </c>
      <c r="D15103" s="270" t="s">
        <v>1895</v>
      </c>
      <c r="E15103" s="277" t="s">
        <v>1913</v>
      </c>
      <c r="F15103" s="279" t="s">
        <v>881</v>
      </c>
    </row>
    <row r="15104" spans="1:6" x14ac:dyDescent="0.3">
      <c r="A15104" s="264" t="str">
        <f t="shared" si="235"/>
        <v>Town Of PompeyNY</v>
      </c>
      <c r="B15104" s="269">
        <v>13138</v>
      </c>
      <c r="C15104" s="270" t="s">
        <v>9288</v>
      </c>
      <c r="D15104" s="270" t="s">
        <v>1895</v>
      </c>
      <c r="E15104" s="277" t="s">
        <v>1938</v>
      </c>
      <c r="F15104" s="279" t="s">
        <v>881</v>
      </c>
    </row>
    <row r="15105" spans="1:6" x14ac:dyDescent="0.3">
      <c r="A15105" s="264" t="str">
        <f t="shared" si="235"/>
        <v>Town of Fort AnnNY</v>
      </c>
      <c r="B15105" s="269">
        <v>12821</v>
      </c>
      <c r="C15105" s="270" t="s">
        <v>8969</v>
      </c>
      <c r="D15105" s="270" t="s">
        <v>1895</v>
      </c>
      <c r="E15105" s="277" t="s">
        <v>1913</v>
      </c>
      <c r="F15105" s="279" t="s">
        <v>881</v>
      </c>
    </row>
    <row r="15106" spans="1:6" x14ac:dyDescent="0.3">
      <c r="A15106" s="264" t="str">
        <f t="shared" si="235"/>
        <v>ProspectNY</v>
      </c>
      <c r="B15106" s="269">
        <v>13435</v>
      </c>
      <c r="C15106" s="270" t="s">
        <v>3493</v>
      </c>
      <c r="D15106" s="270" t="s">
        <v>1895</v>
      </c>
      <c r="E15106" s="277" t="s">
        <v>1940</v>
      </c>
      <c r="F15106" s="279" t="s">
        <v>881</v>
      </c>
    </row>
    <row r="15107" spans="1:6" x14ac:dyDescent="0.3">
      <c r="A15107" s="264" t="str">
        <f t="shared" si="235"/>
        <v>CarolineNY</v>
      </c>
      <c r="B15107" s="269">
        <v>14881</v>
      </c>
      <c r="C15107" s="270" t="s">
        <v>9025</v>
      </c>
      <c r="D15107" s="270" t="s">
        <v>1895</v>
      </c>
      <c r="E15107" s="277" t="s">
        <v>1919</v>
      </c>
      <c r="F15107" s="279" t="s">
        <v>881</v>
      </c>
    </row>
    <row r="15108" spans="1:6" x14ac:dyDescent="0.3">
      <c r="A15108" s="264" t="str">
        <f t="shared" ref="A15108:A15171" si="236">CONCATENATE(C15108,D15108)</f>
        <v>Town Of CornwallNY</v>
      </c>
      <c r="B15108" s="269">
        <v>10953</v>
      </c>
      <c r="C15108" s="270" t="s">
        <v>8870</v>
      </c>
      <c r="D15108" s="270" t="s">
        <v>1895</v>
      </c>
      <c r="E15108" s="277" t="s">
        <v>1833</v>
      </c>
      <c r="F15108" s="279" t="s">
        <v>881</v>
      </c>
    </row>
    <row r="15109" spans="1:6" x14ac:dyDescent="0.3">
      <c r="A15109" s="264" t="str">
        <f t="shared" si="236"/>
        <v>Town Of QueensburyNY</v>
      </c>
      <c r="B15109" s="269">
        <v>12820</v>
      </c>
      <c r="C15109" s="270" t="s">
        <v>9289</v>
      </c>
      <c r="D15109" s="270" t="s">
        <v>1895</v>
      </c>
      <c r="E15109" s="277" t="s">
        <v>1913</v>
      </c>
      <c r="F15109" s="279" t="s">
        <v>881</v>
      </c>
    </row>
    <row r="15110" spans="1:6" x14ac:dyDescent="0.3">
      <c r="A15110" s="264" t="str">
        <f t="shared" si="236"/>
        <v>Town Of YorkNY</v>
      </c>
      <c r="B15110" s="269">
        <v>14539</v>
      </c>
      <c r="C15110" s="270" t="s">
        <v>9176</v>
      </c>
      <c r="D15110" s="270" t="s">
        <v>1895</v>
      </c>
      <c r="E15110" s="277" t="s">
        <v>1657</v>
      </c>
      <c r="F15110" s="279" t="s">
        <v>881</v>
      </c>
    </row>
    <row r="15111" spans="1:6" x14ac:dyDescent="0.3">
      <c r="A15111" s="264" t="str">
        <f t="shared" si="236"/>
        <v>Brier HillNY</v>
      </c>
      <c r="B15111" s="269">
        <v>13614</v>
      </c>
      <c r="C15111" s="270" t="s">
        <v>9290</v>
      </c>
      <c r="D15111" s="270" t="s">
        <v>1895</v>
      </c>
      <c r="E15111" s="277" t="s">
        <v>1928</v>
      </c>
      <c r="F15111" s="279" t="s">
        <v>881</v>
      </c>
    </row>
    <row r="15112" spans="1:6" x14ac:dyDescent="0.3">
      <c r="A15112" s="264" t="str">
        <f t="shared" si="236"/>
        <v>Town Of WestfordNY</v>
      </c>
      <c r="B15112" s="269">
        <v>13488</v>
      </c>
      <c r="C15112" s="270" t="s">
        <v>9291</v>
      </c>
      <c r="D15112" s="270" t="s">
        <v>1895</v>
      </c>
      <c r="E15112" s="277" t="s">
        <v>1104</v>
      </c>
      <c r="F15112" s="279" t="s">
        <v>881</v>
      </c>
    </row>
    <row r="15113" spans="1:6" x14ac:dyDescent="0.3">
      <c r="A15113" s="264" t="str">
        <f t="shared" si="236"/>
        <v>Weston MillsNY</v>
      </c>
      <c r="B15113" s="269">
        <v>14788</v>
      </c>
      <c r="C15113" s="270" t="s">
        <v>9292</v>
      </c>
      <c r="D15113" s="270" t="s">
        <v>1895</v>
      </c>
      <c r="E15113" s="277" t="s">
        <v>1930</v>
      </c>
      <c r="F15113" s="279" t="s">
        <v>881</v>
      </c>
    </row>
    <row r="15114" spans="1:6" x14ac:dyDescent="0.3">
      <c r="A15114" s="264" t="str">
        <f t="shared" si="236"/>
        <v>IrvingtonNY</v>
      </c>
      <c r="B15114" s="269">
        <v>10503</v>
      </c>
      <c r="C15114" s="270" t="s">
        <v>1194</v>
      </c>
      <c r="D15114" s="270" t="s">
        <v>1895</v>
      </c>
      <c r="E15114" s="277" t="s">
        <v>1833</v>
      </c>
      <c r="F15114" s="279" t="s">
        <v>881</v>
      </c>
    </row>
    <row r="15115" spans="1:6" x14ac:dyDescent="0.3">
      <c r="A15115" s="264" t="str">
        <f t="shared" si="236"/>
        <v>PulteneyNY</v>
      </c>
      <c r="B15115" s="269">
        <v>14874</v>
      </c>
      <c r="C15115" s="270" t="s">
        <v>9180</v>
      </c>
      <c r="D15115" s="270" t="s">
        <v>1895</v>
      </c>
      <c r="E15115" s="277" t="s">
        <v>1907</v>
      </c>
      <c r="F15115" s="279" t="s">
        <v>881</v>
      </c>
    </row>
    <row r="15116" spans="1:6" x14ac:dyDescent="0.3">
      <c r="A15116" s="264" t="str">
        <f t="shared" si="236"/>
        <v>BellevilleNY</v>
      </c>
      <c r="B15116" s="269">
        <v>13611</v>
      </c>
      <c r="C15116" s="270" t="s">
        <v>1971</v>
      </c>
      <c r="D15116" s="270" t="s">
        <v>1895</v>
      </c>
      <c r="E15116" s="277" t="s">
        <v>1942</v>
      </c>
      <c r="F15116" s="279" t="s">
        <v>881</v>
      </c>
    </row>
    <row r="15117" spans="1:6" x14ac:dyDescent="0.3">
      <c r="A15117" s="264" t="str">
        <f t="shared" si="236"/>
        <v>Town Of YorkNY</v>
      </c>
      <c r="B15117" s="269">
        <v>14486</v>
      </c>
      <c r="C15117" s="270" t="s">
        <v>9176</v>
      </c>
      <c r="D15117" s="270" t="s">
        <v>1895</v>
      </c>
      <c r="E15117" s="277" t="s">
        <v>1657</v>
      </c>
      <c r="F15117" s="279" t="s">
        <v>881</v>
      </c>
    </row>
    <row r="15118" spans="1:6" x14ac:dyDescent="0.3">
      <c r="A15118" s="264" t="str">
        <f t="shared" si="236"/>
        <v>Town Of SardiniaNY</v>
      </c>
      <c r="B15118" s="269">
        <v>14134</v>
      </c>
      <c r="C15118" s="270" t="s">
        <v>9173</v>
      </c>
      <c r="D15118" s="270" t="s">
        <v>1895</v>
      </c>
      <c r="E15118" s="277" t="s">
        <v>1905</v>
      </c>
      <c r="F15118" s="279" t="s">
        <v>881</v>
      </c>
    </row>
    <row r="15119" spans="1:6" x14ac:dyDescent="0.3">
      <c r="A15119" s="264" t="str">
        <f t="shared" si="236"/>
        <v>Town Of LivingstonNY</v>
      </c>
      <c r="B15119" s="269">
        <v>12541</v>
      </c>
      <c r="C15119" s="270" t="s">
        <v>9088</v>
      </c>
      <c r="D15119" s="270" t="s">
        <v>1895</v>
      </c>
      <c r="E15119" s="277" t="s">
        <v>1917</v>
      </c>
      <c r="F15119" s="279" t="s">
        <v>881</v>
      </c>
    </row>
    <row r="15120" spans="1:6" x14ac:dyDescent="0.3">
      <c r="A15120" s="264" t="str">
        <f t="shared" si="236"/>
        <v>Town of GranvilleNY</v>
      </c>
      <c r="B15120" s="269">
        <v>12854</v>
      </c>
      <c r="C15120" s="270" t="s">
        <v>8853</v>
      </c>
      <c r="D15120" s="270" t="s">
        <v>1895</v>
      </c>
      <c r="E15120" s="277" t="s">
        <v>1913</v>
      </c>
      <c r="F15120" s="279" t="s">
        <v>881</v>
      </c>
    </row>
    <row r="15121" spans="1:6" x14ac:dyDescent="0.3">
      <c r="A15121" s="264" t="str">
        <f t="shared" si="236"/>
        <v>FultonNY</v>
      </c>
      <c r="B15121" s="269">
        <v>12194</v>
      </c>
      <c r="C15121" s="270" t="s">
        <v>1987</v>
      </c>
      <c r="D15121" s="270" t="s">
        <v>1895</v>
      </c>
      <c r="E15121" s="277" t="s">
        <v>1897</v>
      </c>
      <c r="F15121" s="279" t="s">
        <v>881</v>
      </c>
    </row>
    <row r="15122" spans="1:6" x14ac:dyDescent="0.3">
      <c r="A15122" s="264" t="str">
        <f t="shared" si="236"/>
        <v>BrightonNY</v>
      </c>
      <c r="B15122" s="269">
        <v>12939</v>
      </c>
      <c r="C15122" s="270" t="s">
        <v>3277</v>
      </c>
      <c r="D15122" s="270" t="s">
        <v>1895</v>
      </c>
      <c r="E15122" s="277" t="s">
        <v>1925</v>
      </c>
      <c r="F15122" s="279" t="s">
        <v>881</v>
      </c>
    </row>
    <row r="15123" spans="1:6" x14ac:dyDescent="0.3">
      <c r="A15123" s="264" t="str">
        <f t="shared" si="236"/>
        <v>Town Of SummitNY</v>
      </c>
      <c r="B15123" s="269">
        <v>12036</v>
      </c>
      <c r="C15123" s="270" t="s">
        <v>9223</v>
      </c>
      <c r="D15123" s="270" t="s">
        <v>1895</v>
      </c>
      <c r="E15123" s="277" t="s">
        <v>1897</v>
      </c>
      <c r="F15123" s="279" t="s">
        <v>881</v>
      </c>
    </row>
    <row r="15124" spans="1:6" x14ac:dyDescent="0.3">
      <c r="A15124" s="264" t="str">
        <f t="shared" si="236"/>
        <v>BlenheimNY</v>
      </c>
      <c r="B15124" s="269">
        <v>12131</v>
      </c>
      <c r="C15124" s="270" t="s">
        <v>9293</v>
      </c>
      <c r="D15124" s="270" t="s">
        <v>1895</v>
      </c>
      <c r="E15124" s="277" t="s">
        <v>1897</v>
      </c>
      <c r="F15124" s="279" t="s">
        <v>881</v>
      </c>
    </row>
    <row r="15125" spans="1:6" x14ac:dyDescent="0.3">
      <c r="A15125" s="264" t="str">
        <f t="shared" si="236"/>
        <v>MiddlefieldNY</v>
      </c>
      <c r="B15125" s="269">
        <v>13450</v>
      </c>
      <c r="C15125" s="270" t="s">
        <v>3527</v>
      </c>
      <c r="D15125" s="270" t="s">
        <v>1895</v>
      </c>
      <c r="E15125" s="277" t="s">
        <v>1104</v>
      </c>
      <c r="F15125" s="279" t="s">
        <v>881</v>
      </c>
    </row>
    <row r="15126" spans="1:6" x14ac:dyDescent="0.3">
      <c r="A15126" s="264" t="str">
        <f t="shared" si="236"/>
        <v>FultonNY</v>
      </c>
      <c r="B15126" s="269">
        <v>12071</v>
      </c>
      <c r="C15126" s="270" t="s">
        <v>1987</v>
      </c>
      <c r="D15126" s="270" t="s">
        <v>1895</v>
      </c>
      <c r="E15126" s="277" t="s">
        <v>1897</v>
      </c>
      <c r="F15126" s="279" t="s">
        <v>881</v>
      </c>
    </row>
    <row r="15127" spans="1:6" x14ac:dyDescent="0.3">
      <c r="A15127" s="264" t="str">
        <f t="shared" si="236"/>
        <v>TrentonNY</v>
      </c>
      <c r="B15127" s="269">
        <v>13352</v>
      </c>
      <c r="C15127" s="270" t="s">
        <v>1838</v>
      </c>
      <c r="D15127" s="270" t="s">
        <v>1895</v>
      </c>
      <c r="E15127" s="277" t="s">
        <v>1940</v>
      </c>
      <c r="F15127" s="279" t="s">
        <v>881</v>
      </c>
    </row>
    <row r="15128" spans="1:6" x14ac:dyDescent="0.3">
      <c r="A15128" s="264" t="str">
        <f t="shared" si="236"/>
        <v>Town of OrleansNY</v>
      </c>
      <c r="B15128" s="269">
        <v>13641</v>
      </c>
      <c r="C15128" s="270" t="s">
        <v>9280</v>
      </c>
      <c r="D15128" s="270" t="s">
        <v>1895</v>
      </c>
      <c r="E15128" s="277" t="s">
        <v>1942</v>
      </c>
      <c r="F15128" s="279" t="s">
        <v>881</v>
      </c>
    </row>
    <row r="15129" spans="1:6" x14ac:dyDescent="0.3">
      <c r="A15129" s="264" t="str">
        <f t="shared" si="236"/>
        <v>DeferietNY</v>
      </c>
      <c r="B15129" s="269">
        <v>13628</v>
      </c>
      <c r="C15129" s="270" t="s">
        <v>9294</v>
      </c>
      <c r="D15129" s="270" t="s">
        <v>1895</v>
      </c>
      <c r="E15129" s="277" t="s">
        <v>1942</v>
      </c>
      <c r="F15129" s="279" t="s">
        <v>881</v>
      </c>
    </row>
    <row r="15130" spans="1:6" x14ac:dyDescent="0.3">
      <c r="A15130" s="264" t="str">
        <f t="shared" si="236"/>
        <v>Town of GrotonNY</v>
      </c>
      <c r="B15130" s="269">
        <v>13102</v>
      </c>
      <c r="C15130" s="270" t="s">
        <v>8860</v>
      </c>
      <c r="D15130" s="270" t="s">
        <v>1895</v>
      </c>
      <c r="E15130" s="277" t="s">
        <v>1919</v>
      </c>
      <c r="F15130" s="279" t="s">
        <v>881</v>
      </c>
    </row>
    <row r="15131" spans="1:6" x14ac:dyDescent="0.3">
      <c r="A15131" s="264" t="str">
        <f t="shared" si="236"/>
        <v>EllisburgNY</v>
      </c>
      <c r="B15131" s="269">
        <v>13636</v>
      </c>
      <c r="C15131" s="270" t="s">
        <v>9295</v>
      </c>
      <c r="D15131" s="270" t="s">
        <v>1895</v>
      </c>
      <c r="E15131" s="277" t="s">
        <v>1942</v>
      </c>
      <c r="F15131" s="279" t="s">
        <v>881</v>
      </c>
    </row>
    <row r="15132" spans="1:6" x14ac:dyDescent="0.3">
      <c r="A15132" s="264" t="str">
        <f t="shared" si="236"/>
        <v>New HartfordNY</v>
      </c>
      <c r="B15132" s="269">
        <v>13479</v>
      </c>
      <c r="C15132" s="270" t="s">
        <v>3502</v>
      </c>
      <c r="D15132" s="270" t="s">
        <v>1895</v>
      </c>
      <c r="E15132" s="277" t="s">
        <v>1940</v>
      </c>
      <c r="F15132" s="279" t="s">
        <v>881</v>
      </c>
    </row>
    <row r="15133" spans="1:6" x14ac:dyDescent="0.3">
      <c r="A15133" s="264" t="str">
        <f t="shared" si="236"/>
        <v>Town Of ShandakenNY</v>
      </c>
      <c r="B15133" s="269">
        <v>12441</v>
      </c>
      <c r="C15133" s="270" t="s">
        <v>9179</v>
      </c>
      <c r="D15133" s="270" t="s">
        <v>1895</v>
      </c>
      <c r="E15133" s="277" t="s">
        <v>1923</v>
      </c>
      <c r="F15133" s="279" t="s">
        <v>881</v>
      </c>
    </row>
    <row r="15134" spans="1:6" x14ac:dyDescent="0.3">
      <c r="A15134" s="264" t="str">
        <f t="shared" si="236"/>
        <v>Town Of BrantNY</v>
      </c>
      <c r="B15134" s="269">
        <v>14027</v>
      </c>
      <c r="C15134" s="270" t="s">
        <v>9296</v>
      </c>
      <c r="D15134" s="270" t="s">
        <v>1895</v>
      </c>
      <c r="E15134" s="277" t="s">
        <v>1905</v>
      </c>
      <c r="F15134" s="279" t="s">
        <v>881</v>
      </c>
    </row>
    <row r="15135" spans="1:6" x14ac:dyDescent="0.3">
      <c r="A15135" s="264" t="str">
        <f t="shared" si="236"/>
        <v>Town of DrydenNY</v>
      </c>
      <c r="B15135" s="269">
        <v>13062</v>
      </c>
      <c r="C15135" s="270" t="s">
        <v>8899</v>
      </c>
      <c r="D15135" s="270" t="s">
        <v>1895</v>
      </c>
      <c r="E15135" s="277" t="s">
        <v>1919</v>
      </c>
      <c r="F15135" s="279" t="s">
        <v>881</v>
      </c>
    </row>
    <row r="15136" spans="1:6" x14ac:dyDescent="0.3">
      <c r="A15136" s="264" t="str">
        <f t="shared" si="236"/>
        <v>FarnhamNY</v>
      </c>
      <c r="B15136" s="269">
        <v>14061</v>
      </c>
      <c r="C15136" s="270" t="s">
        <v>9297</v>
      </c>
      <c r="D15136" s="270" t="s">
        <v>1895</v>
      </c>
      <c r="E15136" s="277" t="s">
        <v>1905</v>
      </c>
      <c r="F15136" s="279" t="s">
        <v>881</v>
      </c>
    </row>
    <row r="15137" spans="1:6" x14ac:dyDescent="0.3">
      <c r="A15137" s="264" t="str">
        <f t="shared" si="236"/>
        <v>NewarkNY</v>
      </c>
      <c r="B15137" s="269">
        <v>14537</v>
      </c>
      <c r="C15137" s="270" t="s">
        <v>1912</v>
      </c>
      <c r="D15137" s="270" t="s">
        <v>1895</v>
      </c>
      <c r="E15137" s="277" t="s">
        <v>1657</v>
      </c>
      <c r="F15137" s="279" t="s">
        <v>881</v>
      </c>
    </row>
    <row r="15138" spans="1:6" x14ac:dyDescent="0.3">
      <c r="A15138" s="264" t="str">
        <f t="shared" si="236"/>
        <v>ExeterNY</v>
      </c>
      <c r="B15138" s="269">
        <v>13457</v>
      </c>
      <c r="C15138" s="270" t="s">
        <v>2819</v>
      </c>
      <c r="D15138" s="270" t="s">
        <v>1895</v>
      </c>
      <c r="E15138" s="277" t="s">
        <v>1104</v>
      </c>
      <c r="F15138" s="279" t="s">
        <v>881</v>
      </c>
    </row>
    <row r="15139" spans="1:6" x14ac:dyDescent="0.3">
      <c r="A15139" s="264" t="str">
        <f t="shared" si="236"/>
        <v>Town Of GraftonNY</v>
      </c>
      <c r="B15139" s="269">
        <v>12082</v>
      </c>
      <c r="C15139" s="270" t="s">
        <v>9162</v>
      </c>
      <c r="D15139" s="270" t="s">
        <v>1895</v>
      </c>
      <c r="E15139" s="277" t="s">
        <v>1897</v>
      </c>
      <c r="F15139" s="279" t="s">
        <v>881</v>
      </c>
    </row>
    <row r="15140" spans="1:6" x14ac:dyDescent="0.3">
      <c r="A15140" s="264" t="str">
        <f t="shared" si="236"/>
        <v>DepauvilleNY</v>
      </c>
      <c r="B15140" s="269">
        <v>13632</v>
      </c>
      <c r="C15140" s="270" t="s">
        <v>9298</v>
      </c>
      <c r="D15140" s="270" t="s">
        <v>1895</v>
      </c>
      <c r="E15140" s="277" t="s">
        <v>1942</v>
      </c>
      <c r="F15140" s="279" t="s">
        <v>881</v>
      </c>
    </row>
    <row r="15141" spans="1:6" x14ac:dyDescent="0.3">
      <c r="A15141" s="264" t="str">
        <f t="shared" si="236"/>
        <v>Town of WhitehallNY</v>
      </c>
      <c r="B15141" s="269">
        <v>12886</v>
      </c>
      <c r="C15141" s="270" t="s">
        <v>8915</v>
      </c>
      <c r="D15141" s="270" t="s">
        <v>1895</v>
      </c>
      <c r="E15141" s="277" t="s">
        <v>1913</v>
      </c>
      <c r="F15141" s="279" t="s">
        <v>881</v>
      </c>
    </row>
    <row r="15142" spans="1:6" x14ac:dyDescent="0.3">
      <c r="A15142" s="264" t="str">
        <f t="shared" si="236"/>
        <v>Town Of SheridanNY</v>
      </c>
      <c r="B15142" s="269">
        <v>14135</v>
      </c>
      <c r="C15142" s="270" t="s">
        <v>9299</v>
      </c>
      <c r="D15142" s="270" t="s">
        <v>1895</v>
      </c>
      <c r="E15142" s="277" t="s">
        <v>1921</v>
      </c>
      <c r="F15142" s="279" t="s">
        <v>881</v>
      </c>
    </row>
    <row r="15143" spans="1:6" x14ac:dyDescent="0.3">
      <c r="A15143" s="264" t="str">
        <f t="shared" si="236"/>
        <v>WebbNY</v>
      </c>
      <c r="B15143" s="269">
        <v>13472</v>
      </c>
      <c r="C15143" s="270" t="s">
        <v>1489</v>
      </c>
      <c r="D15143" s="270" t="s">
        <v>1895</v>
      </c>
      <c r="E15143" s="277" t="s">
        <v>1940</v>
      </c>
      <c r="F15143" s="279" t="s">
        <v>881</v>
      </c>
    </row>
    <row r="15144" spans="1:6" x14ac:dyDescent="0.3">
      <c r="A15144" s="264" t="str">
        <f t="shared" si="236"/>
        <v>WappingerNY</v>
      </c>
      <c r="B15144" s="269">
        <v>12512</v>
      </c>
      <c r="C15144" s="270" t="s">
        <v>8622</v>
      </c>
      <c r="D15144" s="270" t="s">
        <v>1895</v>
      </c>
      <c r="E15144" s="277" t="s">
        <v>1833</v>
      </c>
      <c r="F15144" s="279" t="s">
        <v>881</v>
      </c>
    </row>
    <row r="15145" spans="1:6" x14ac:dyDescent="0.3">
      <c r="A15145" s="264" t="str">
        <f t="shared" si="236"/>
        <v>PlainfieldNY</v>
      </c>
      <c r="B15145" s="269">
        <v>13364</v>
      </c>
      <c r="C15145" s="270" t="s">
        <v>3495</v>
      </c>
      <c r="D15145" s="270" t="s">
        <v>1895</v>
      </c>
      <c r="E15145" s="277" t="s">
        <v>1104</v>
      </c>
      <c r="F15145" s="279" t="s">
        <v>881</v>
      </c>
    </row>
    <row r="15146" spans="1:6" x14ac:dyDescent="0.3">
      <c r="A15146" s="264" t="str">
        <f t="shared" si="236"/>
        <v>Town Of PrebleNY</v>
      </c>
      <c r="B15146" s="269">
        <v>13087</v>
      </c>
      <c r="C15146" s="270" t="s">
        <v>9258</v>
      </c>
      <c r="D15146" s="270" t="s">
        <v>1895</v>
      </c>
      <c r="E15146" s="277" t="s">
        <v>1909</v>
      </c>
      <c r="F15146" s="279" t="s">
        <v>881</v>
      </c>
    </row>
    <row r="15147" spans="1:6" x14ac:dyDescent="0.3">
      <c r="A15147" s="264" t="str">
        <f t="shared" si="236"/>
        <v>Town Of PiercefieldNY</v>
      </c>
      <c r="B15147" s="269">
        <v>12973</v>
      </c>
      <c r="C15147" s="270" t="s">
        <v>9300</v>
      </c>
      <c r="D15147" s="270" t="s">
        <v>1895</v>
      </c>
      <c r="E15147" s="277" t="s">
        <v>1928</v>
      </c>
      <c r="F15147" s="279" t="s">
        <v>881</v>
      </c>
    </row>
    <row r="15148" spans="1:6" x14ac:dyDescent="0.3">
      <c r="A15148" s="264" t="str">
        <f t="shared" si="236"/>
        <v>PomfretNY</v>
      </c>
      <c r="B15148" s="269">
        <v>14166</v>
      </c>
      <c r="C15148" s="270" t="s">
        <v>6414</v>
      </c>
      <c r="D15148" s="270" t="s">
        <v>1895</v>
      </c>
      <c r="E15148" s="277" t="s">
        <v>1921</v>
      </c>
      <c r="F15148" s="279" t="s">
        <v>881</v>
      </c>
    </row>
    <row r="15149" spans="1:6" x14ac:dyDescent="0.3">
      <c r="A15149" s="264" t="str">
        <f t="shared" si="236"/>
        <v>NorwoodNY</v>
      </c>
      <c r="B15149" s="269">
        <v>13696</v>
      </c>
      <c r="C15149" s="270" t="s">
        <v>6022</v>
      </c>
      <c r="D15149" s="270" t="s">
        <v>1895</v>
      </c>
      <c r="E15149" s="277" t="s">
        <v>1928</v>
      </c>
      <c r="F15149" s="279" t="s">
        <v>881</v>
      </c>
    </row>
    <row r="15150" spans="1:6" x14ac:dyDescent="0.3">
      <c r="A15150" s="264" t="str">
        <f t="shared" si="236"/>
        <v>Town Of New HavenNY</v>
      </c>
      <c r="B15150" s="269">
        <v>13121</v>
      </c>
      <c r="C15150" s="270" t="s">
        <v>9301</v>
      </c>
      <c r="D15150" s="270" t="s">
        <v>1895</v>
      </c>
      <c r="E15150" s="277" t="s">
        <v>1938</v>
      </c>
      <c r="F15150" s="279" t="s">
        <v>881</v>
      </c>
    </row>
    <row r="15151" spans="1:6" x14ac:dyDescent="0.3">
      <c r="A15151" s="264" t="str">
        <f t="shared" si="236"/>
        <v>SenecaNY</v>
      </c>
      <c r="B15151" s="269">
        <v>14463</v>
      </c>
      <c r="C15151" s="270" t="s">
        <v>2170</v>
      </c>
      <c r="D15151" s="270" t="s">
        <v>1895</v>
      </c>
      <c r="E15151" s="277" t="s">
        <v>1657</v>
      </c>
      <c r="F15151" s="279" t="s">
        <v>881</v>
      </c>
    </row>
    <row r="15152" spans="1:6" x14ac:dyDescent="0.3">
      <c r="A15152" s="264" t="str">
        <f t="shared" si="236"/>
        <v>ClydeNY</v>
      </c>
      <c r="B15152" s="269">
        <v>14542</v>
      </c>
      <c r="C15152" s="270" t="s">
        <v>7450</v>
      </c>
      <c r="D15152" s="270" t="s">
        <v>1895</v>
      </c>
      <c r="E15152" s="277" t="s">
        <v>1657</v>
      </c>
      <c r="F15152" s="279" t="s">
        <v>881</v>
      </c>
    </row>
    <row r="15153" spans="1:6" x14ac:dyDescent="0.3">
      <c r="A15153" s="264" t="str">
        <f t="shared" si="236"/>
        <v>North HarmonyNY</v>
      </c>
      <c r="B15153" s="269">
        <v>14785</v>
      </c>
      <c r="C15153" s="270" t="s">
        <v>8956</v>
      </c>
      <c r="D15153" s="270" t="s">
        <v>1895</v>
      </c>
      <c r="E15153" s="277" t="s">
        <v>1921</v>
      </c>
      <c r="F15153" s="279" t="s">
        <v>881</v>
      </c>
    </row>
    <row r="15154" spans="1:6" x14ac:dyDescent="0.3">
      <c r="A15154" s="264" t="str">
        <f t="shared" si="236"/>
        <v>Town of GreeceNY</v>
      </c>
      <c r="B15154" s="269">
        <v>14515</v>
      </c>
      <c r="C15154" s="270" t="s">
        <v>8616</v>
      </c>
      <c r="D15154" s="270" t="s">
        <v>1895</v>
      </c>
      <c r="E15154" s="277" t="s">
        <v>1657</v>
      </c>
      <c r="F15154" s="279" t="s">
        <v>881</v>
      </c>
    </row>
    <row r="15155" spans="1:6" x14ac:dyDescent="0.3">
      <c r="A15155" s="264" t="str">
        <f t="shared" si="236"/>
        <v>Town Of FineNY</v>
      </c>
      <c r="B15155" s="269">
        <v>13639</v>
      </c>
      <c r="C15155" s="270" t="s">
        <v>9277</v>
      </c>
      <c r="D15155" s="270" t="s">
        <v>1895</v>
      </c>
      <c r="E15155" s="277" t="s">
        <v>1928</v>
      </c>
      <c r="F15155" s="279" t="s">
        <v>881</v>
      </c>
    </row>
    <row r="15156" spans="1:6" x14ac:dyDescent="0.3">
      <c r="A15156" s="264" t="str">
        <f t="shared" si="236"/>
        <v>Town of MacombNY</v>
      </c>
      <c r="B15156" s="269">
        <v>13633</v>
      </c>
      <c r="C15156" s="270" t="s">
        <v>9302</v>
      </c>
      <c r="D15156" s="270" t="s">
        <v>1895</v>
      </c>
      <c r="E15156" s="277" t="s">
        <v>1928</v>
      </c>
      <c r="F15156" s="279" t="s">
        <v>881</v>
      </c>
    </row>
    <row r="15157" spans="1:6" x14ac:dyDescent="0.3">
      <c r="A15157" s="264" t="str">
        <f t="shared" si="236"/>
        <v>Town Of CarlisleNY</v>
      </c>
      <c r="B15157" s="269">
        <v>12031</v>
      </c>
      <c r="C15157" s="270" t="s">
        <v>9229</v>
      </c>
      <c r="D15157" s="270" t="s">
        <v>1895</v>
      </c>
      <c r="E15157" s="277" t="s">
        <v>1897</v>
      </c>
      <c r="F15157" s="279" t="s">
        <v>881</v>
      </c>
    </row>
    <row r="15158" spans="1:6" x14ac:dyDescent="0.3">
      <c r="A15158" s="264" t="str">
        <f t="shared" si="236"/>
        <v>Town of MilfordNY</v>
      </c>
      <c r="B15158" s="269">
        <v>13834</v>
      </c>
      <c r="C15158" s="270" t="s">
        <v>9127</v>
      </c>
      <c r="D15158" s="270" t="s">
        <v>1895</v>
      </c>
      <c r="E15158" s="277" t="s">
        <v>1104</v>
      </c>
      <c r="F15158" s="279" t="s">
        <v>881</v>
      </c>
    </row>
    <row r="15159" spans="1:6" x14ac:dyDescent="0.3">
      <c r="A15159" s="264" t="str">
        <f t="shared" si="236"/>
        <v>Town Of BerlinNY</v>
      </c>
      <c r="B15159" s="269">
        <v>12040</v>
      </c>
      <c r="C15159" s="270" t="s">
        <v>9235</v>
      </c>
      <c r="D15159" s="270" t="s">
        <v>1895</v>
      </c>
      <c r="E15159" s="277" t="s">
        <v>1897</v>
      </c>
      <c r="F15159" s="279" t="s">
        <v>881</v>
      </c>
    </row>
    <row r="15160" spans="1:6" x14ac:dyDescent="0.3">
      <c r="A15160" s="264" t="str">
        <f t="shared" si="236"/>
        <v>Town Of EllingtonNY</v>
      </c>
      <c r="B15160" s="269">
        <v>14732</v>
      </c>
      <c r="C15160" s="270" t="s">
        <v>9303</v>
      </c>
      <c r="D15160" s="270" t="s">
        <v>1895</v>
      </c>
      <c r="E15160" s="277" t="s">
        <v>1921</v>
      </c>
      <c r="F15160" s="279" t="s">
        <v>881</v>
      </c>
    </row>
    <row r="15161" spans="1:6" x14ac:dyDescent="0.3">
      <c r="A15161" s="264" t="str">
        <f t="shared" si="236"/>
        <v>WalesNY</v>
      </c>
      <c r="B15161" s="269">
        <v>14169</v>
      </c>
      <c r="C15161" s="270" t="s">
        <v>6216</v>
      </c>
      <c r="D15161" s="270" t="s">
        <v>1895</v>
      </c>
      <c r="E15161" s="277" t="s">
        <v>1905</v>
      </c>
      <c r="F15161" s="279" t="s">
        <v>881</v>
      </c>
    </row>
    <row r="15162" spans="1:6" x14ac:dyDescent="0.3">
      <c r="A15162" s="264" t="str">
        <f t="shared" si="236"/>
        <v>FloridaNY</v>
      </c>
      <c r="B15162" s="269">
        <v>12069</v>
      </c>
      <c r="C15162" s="270" t="s">
        <v>6241</v>
      </c>
      <c r="D15162" s="270" t="s">
        <v>1895</v>
      </c>
      <c r="E15162" s="277" t="s">
        <v>1899</v>
      </c>
      <c r="F15162" s="279" t="s">
        <v>881</v>
      </c>
    </row>
    <row r="15163" spans="1:6" x14ac:dyDescent="0.3">
      <c r="A15163" s="264" t="str">
        <f t="shared" si="236"/>
        <v>Town Of OrwellNY</v>
      </c>
      <c r="B15163" s="269">
        <v>13426</v>
      </c>
      <c r="C15163" s="270" t="s">
        <v>9304</v>
      </c>
      <c r="D15163" s="270" t="s">
        <v>1895</v>
      </c>
      <c r="E15163" s="277" t="s">
        <v>1938</v>
      </c>
      <c r="F15163" s="279" t="s">
        <v>881</v>
      </c>
    </row>
    <row r="15164" spans="1:6" x14ac:dyDescent="0.3">
      <c r="A15164" s="264" t="str">
        <f t="shared" si="236"/>
        <v>Town of BoonvilleNY</v>
      </c>
      <c r="B15164" s="269">
        <v>13301</v>
      </c>
      <c r="C15164" s="270" t="s">
        <v>8881</v>
      </c>
      <c r="D15164" s="270" t="s">
        <v>1895</v>
      </c>
      <c r="E15164" s="277" t="s">
        <v>1940</v>
      </c>
      <c r="F15164" s="279" t="s">
        <v>881</v>
      </c>
    </row>
    <row r="15165" spans="1:6" x14ac:dyDescent="0.3">
      <c r="A15165" s="264" t="str">
        <f t="shared" si="236"/>
        <v>Town of UnadillaNY</v>
      </c>
      <c r="B15165" s="269">
        <v>13859</v>
      </c>
      <c r="C15165" s="270" t="s">
        <v>8925</v>
      </c>
      <c r="D15165" s="270" t="s">
        <v>1895</v>
      </c>
      <c r="E15165" s="277" t="s">
        <v>1104</v>
      </c>
      <c r="F15165" s="279" t="s">
        <v>881</v>
      </c>
    </row>
    <row r="15166" spans="1:6" x14ac:dyDescent="0.3">
      <c r="A15166" s="264" t="str">
        <f t="shared" si="236"/>
        <v>Town of ChathamNY</v>
      </c>
      <c r="B15166" s="269">
        <v>12115</v>
      </c>
      <c r="C15166" s="270" t="s">
        <v>8932</v>
      </c>
      <c r="D15166" s="270" t="s">
        <v>1895</v>
      </c>
      <c r="E15166" s="277" t="s">
        <v>1917</v>
      </c>
      <c r="F15166" s="279" t="s">
        <v>881</v>
      </c>
    </row>
    <row r="15167" spans="1:6" x14ac:dyDescent="0.3">
      <c r="A15167" s="264" t="str">
        <f t="shared" si="236"/>
        <v>SenecaNY</v>
      </c>
      <c r="B15167" s="269">
        <v>14547</v>
      </c>
      <c r="C15167" s="270" t="s">
        <v>2170</v>
      </c>
      <c r="D15167" s="270" t="s">
        <v>1895</v>
      </c>
      <c r="E15167" s="277" t="s">
        <v>1657</v>
      </c>
      <c r="F15167" s="279" t="s">
        <v>881</v>
      </c>
    </row>
    <row r="15168" spans="1:6" x14ac:dyDescent="0.3">
      <c r="A15168" s="264" t="str">
        <f t="shared" si="236"/>
        <v>Town Of MontezumaNY</v>
      </c>
      <c r="B15168" s="269">
        <v>13117</v>
      </c>
      <c r="C15168" s="270" t="s">
        <v>9305</v>
      </c>
      <c r="D15168" s="270" t="s">
        <v>1895</v>
      </c>
      <c r="E15168" s="277" t="s">
        <v>954</v>
      </c>
      <c r="F15168" s="279" t="s">
        <v>881</v>
      </c>
    </row>
    <row r="15169" spans="1:6" x14ac:dyDescent="0.3">
      <c r="A15169" s="264" t="str">
        <f t="shared" si="236"/>
        <v>Town of CoeymansNY</v>
      </c>
      <c r="B15169" s="269">
        <v>12007</v>
      </c>
      <c r="C15169" s="270" t="s">
        <v>8911</v>
      </c>
      <c r="D15169" s="270" t="s">
        <v>1895</v>
      </c>
      <c r="E15169" s="277" t="s">
        <v>1897</v>
      </c>
      <c r="F15169" s="279" t="s">
        <v>881</v>
      </c>
    </row>
    <row r="15170" spans="1:6" x14ac:dyDescent="0.3">
      <c r="A15170" s="264" t="str">
        <f t="shared" si="236"/>
        <v>Town Of DaytonNY</v>
      </c>
      <c r="B15170" s="269">
        <v>14041</v>
      </c>
      <c r="C15170" s="270" t="s">
        <v>9122</v>
      </c>
      <c r="D15170" s="270" t="s">
        <v>1895</v>
      </c>
      <c r="E15170" s="277" t="s">
        <v>1930</v>
      </c>
      <c r="F15170" s="279" t="s">
        <v>881</v>
      </c>
    </row>
    <row r="15171" spans="1:6" x14ac:dyDescent="0.3">
      <c r="A15171" s="264" t="str">
        <f t="shared" si="236"/>
        <v>Town Of BethlehemNY</v>
      </c>
      <c r="B15171" s="269">
        <v>12161</v>
      </c>
      <c r="C15171" s="270" t="s">
        <v>8707</v>
      </c>
      <c r="D15171" s="270" t="s">
        <v>1895</v>
      </c>
      <c r="E15171" s="277" t="s">
        <v>1897</v>
      </c>
      <c r="F15171" s="279" t="s">
        <v>881</v>
      </c>
    </row>
    <row r="15172" spans="1:6" x14ac:dyDescent="0.3">
      <c r="A15172" s="264" t="str">
        <f t="shared" ref="A15172:A15235" si="237">CONCATENATE(C15172,D15172)</f>
        <v>Town Of New LisbonNY</v>
      </c>
      <c r="B15172" s="269">
        <v>13342</v>
      </c>
      <c r="C15172" s="270" t="s">
        <v>9209</v>
      </c>
      <c r="D15172" s="270" t="s">
        <v>1895</v>
      </c>
      <c r="E15172" s="277" t="s">
        <v>1104</v>
      </c>
      <c r="F15172" s="279" t="s">
        <v>881</v>
      </c>
    </row>
    <row r="15173" spans="1:6" x14ac:dyDescent="0.3">
      <c r="A15173" s="264" t="str">
        <f t="shared" si="237"/>
        <v>Penn YanNY</v>
      </c>
      <c r="B15173" s="269">
        <v>14415</v>
      </c>
      <c r="C15173" s="270" t="s">
        <v>8739</v>
      </c>
      <c r="D15173" s="270" t="s">
        <v>1895</v>
      </c>
      <c r="E15173" s="277" t="s">
        <v>1657</v>
      </c>
      <c r="F15173" s="279" t="s">
        <v>881</v>
      </c>
    </row>
    <row r="15174" spans="1:6" x14ac:dyDescent="0.3">
      <c r="A15174" s="264" t="str">
        <f t="shared" si="237"/>
        <v>RidgewayNY</v>
      </c>
      <c r="B15174" s="269">
        <v>14479</v>
      </c>
      <c r="C15174" s="270" t="s">
        <v>9306</v>
      </c>
      <c r="D15174" s="270" t="s">
        <v>1895</v>
      </c>
      <c r="E15174" s="277" t="s">
        <v>1657</v>
      </c>
      <c r="F15174" s="279" t="s">
        <v>881</v>
      </c>
    </row>
    <row r="15175" spans="1:6" x14ac:dyDescent="0.3">
      <c r="A15175" s="264" t="str">
        <f t="shared" si="237"/>
        <v>New YorkNY</v>
      </c>
      <c r="B15175" s="269">
        <v>13784</v>
      </c>
      <c r="C15175" s="270" t="s">
        <v>8595</v>
      </c>
      <c r="D15175" s="270" t="s">
        <v>1895</v>
      </c>
      <c r="E15175" s="277" t="s">
        <v>1909</v>
      </c>
      <c r="F15175" s="279" t="s">
        <v>881</v>
      </c>
    </row>
    <row r="15176" spans="1:6" x14ac:dyDescent="0.3">
      <c r="A15176" s="264" t="str">
        <f t="shared" si="237"/>
        <v>Town of ChathamNY</v>
      </c>
      <c r="B15176" s="269">
        <v>12024</v>
      </c>
      <c r="C15176" s="270" t="s">
        <v>8932</v>
      </c>
      <c r="D15176" s="270" t="s">
        <v>1895</v>
      </c>
      <c r="E15176" s="277" t="s">
        <v>1917</v>
      </c>
      <c r="F15176" s="279" t="s">
        <v>881</v>
      </c>
    </row>
    <row r="15177" spans="1:6" x14ac:dyDescent="0.3">
      <c r="A15177" s="264" t="str">
        <f t="shared" si="237"/>
        <v>BellmontNY</v>
      </c>
      <c r="B15177" s="269">
        <v>12915</v>
      </c>
      <c r="C15177" s="270" t="s">
        <v>9259</v>
      </c>
      <c r="D15177" s="270" t="s">
        <v>1895</v>
      </c>
      <c r="E15177" s="277" t="s">
        <v>1925</v>
      </c>
      <c r="F15177" s="279" t="s">
        <v>881</v>
      </c>
    </row>
    <row r="15178" spans="1:6" x14ac:dyDescent="0.3">
      <c r="A15178" s="264" t="str">
        <f t="shared" si="237"/>
        <v>Town Of New LebanonNY</v>
      </c>
      <c r="B15178" s="269">
        <v>12195</v>
      </c>
      <c r="C15178" s="270" t="s">
        <v>9146</v>
      </c>
      <c r="D15178" s="270" t="s">
        <v>1895</v>
      </c>
      <c r="E15178" s="277" t="s">
        <v>1917</v>
      </c>
      <c r="F15178" s="279" t="s">
        <v>881</v>
      </c>
    </row>
    <row r="15179" spans="1:6" x14ac:dyDescent="0.3">
      <c r="A15179" s="264" t="str">
        <f t="shared" si="237"/>
        <v>ErwinNY</v>
      </c>
      <c r="B15179" s="269">
        <v>14827</v>
      </c>
      <c r="C15179" s="270" t="s">
        <v>7727</v>
      </c>
      <c r="D15179" s="270" t="s">
        <v>1895</v>
      </c>
      <c r="E15179" s="277" t="s">
        <v>1907</v>
      </c>
      <c r="F15179" s="279" t="s">
        <v>881</v>
      </c>
    </row>
    <row r="15180" spans="1:6" x14ac:dyDescent="0.3">
      <c r="A15180" s="264" t="str">
        <f t="shared" si="237"/>
        <v>MeridianNY</v>
      </c>
      <c r="B15180" s="269">
        <v>13113</v>
      </c>
      <c r="C15180" s="270" t="s">
        <v>1716</v>
      </c>
      <c r="D15180" s="270" t="s">
        <v>1895</v>
      </c>
      <c r="E15180" s="277" t="s">
        <v>954</v>
      </c>
      <c r="F15180" s="279" t="s">
        <v>881</v>
      </c>
    </row>
    <row r="15181" spans="1:6" x14ac:dyDescent="0.3">
      <c r="A15181" s="264" t="str">
        <f t="shared" si="237"/>
        <v>Town of FabiusNY</v>
      </c>
      <c r="B15181" s="269">
        <v>13020</v>
      </c>
      <c r="C15181" s="270" t="s">
        <v>9152</v>
      </c>
      <c r="D15181" s="270" t="s">
        <v>1895</v>
      </c>
      <c r="E15181" s="277" t="s">
        <v>1938</v>
      </c>
      <c r="F15181" s="279" t="s">
        <v>881</v>
      </c>
    </row>
    <row r="15182" spans="1:6" x14ac:dyDescent="0.3">
      <c r="A15182" s="264" t="str">
        <f t="shared" si="237"/>
        <v>Town of BathNY</v>
      </c>
      <c r="B15182" s="269">
        <v>14856</v>
      </c>
      <c r="C15182" s="270" t="s">
        <v>8747</v>
      </c>
      <c r="D15182" s="270" t="s">
        <v>1895</v>
      </c>
      <c r="E15182" s="277" t="s">
        <v>1907</v>
      </c>
      <c r="F15182" s="279" t="s">
        <v>881</v>
      </c>
    </row>
    <row r="15183" spans="1:6" x14ac:dyDescent="0.3">
      <c r="A15183" s="264" t="str">
        <f t="shared" si="237"/>
        <v>Town Of ScribaNY</v>
      </c>
      <c r="B15183" s="269">
        <v>13093</v>
      </c>
      <c r="C15183" s="270" t="s">
        <v>9307</v>
      </c>
      <c r="D15183" s="270" t="s">
        <v>1895</v>
      </c>
      <c r="E15183" s="277" t="s">
        <v>1938</v>
      </c>
      <c r="F15183" s="279" t="s">
        <v>881</v>
      </c>
    </row>
    <row r="15184" spans="1:6" x14ac:dyDescent="0.3">
      <c r="A15184" s="264" t="str">
        <f t="shared" si="237"/>
        <v>Au SableNY</v>
      </c>
      <c r="B15184" s="269">
        <v>12924</v>
      </c>
      <c r="C15184" s="270" t="s">
        <v>9308</v>
      </c>
      <c r="D15184" s="270" t="s">
        <v>1895</v>
      </c>
      <c r="E15184" s="277" t="s">
        <v>1933</v>
      </c>
      <c r="F15184" s="279" t="s">
        <v>881</v>
      </c>
    </row>
    <row r="15185" spans="1:6" x14ac:dyDescent="0.3">
      <c r="A15185" s="264" t="str">
        <f t="shared" si="237"/>
        <v>StarkNY</v>
      </c>
      <c r="B15185" s="269">
        <v>13475</v>
      </c>
      <c r="C15185" s="270" t="s">
        <v>8087</v>
      </c>
      <c r="D15185" s="270" t="s">
        <v>1895</v>
      </c>
      <c r="E15185" s="277" t="s">
        <v>1940</v>
      </c>
      <c r="F15185" s="279" t="s">
        <v>881</v>
      </c>
    </row>
    <row r="15186" spans="1:6" x14ac:dyDescent="0.3">
      <c r="A15186" s="264" t="str">
        <f t="shared" si="237"/>
        <v>La FargevilleNY</v>
      </c>
      <c r="B15186" s="269">
        <v>13675</v>
      </c>
      <c r="C15186" s="270" t="s">
        <v>9057</v>
      </c>
      <c r="D15186" s="270" t="s">
        <v>1895</v>
      </c>
      <c r="E15186" s="277" t="s">
        <v>1942</v>
      </c>
      <c r="F15186" s="279" t="s">
        <v>881</v>
      </c>
    </row>
    <row r="15187" spans="1:6" x14ac:dyDescent="0.3">
      <c r="A15187" s="264" t="str">
        <f t="shared" si="237"/>
        <v>SpartaNY</v>
      </c>
      <c r="B15187" s="269">
        <v>14545</v>
      </c>
      <c r="C15187" s="270" t="s">
        <v>4048</v>
      </c>
      <c r="D15187" s="270" t="s">
        <v>1895</v>
      </c>
      <c r="E15187" s="277" t="s">
        <v>1657</v>
      </c>
      <c r="F15187" s="279" t="s">
        <v>881</v>
      </c>
    </row>
    <row r="15188" spans="1:6" x14ac:dyDescent="0.3">
      <c r="A15188" s="264" t="str">
        <f t="shared" si="237"/>
        <v>VarickNY</v>
      </c>
      <c r="B15188" s="269">
        <v>13065</v>
      </c>
      <c r="C15188" s="270" t="s">
        <v>9067</v>
      </c>
      <c r="D15188" s="270" t="s">
        <v>1895</v>
      </c>
      <c r="E15188" s="277" t="s">
        <v>1936</v>
      </c>
      <c r="F15188" s="279" t="s">
        <v>881</v>
      </c>
    </row>
    <row r="15189" spans="1:6" x14ac:dyDescent="0.3">
      <c r="A15189" s="264" t="str">
        <f t="shared" si="237"/>
        <v>Town of Red HookNY</v>
      </c>
      <c r="B15189" s="269">
        <v>12507</v>
      </c>
      <c r="C15189" s="270" t="s">
        <v>8785</v>
      </c>
      <c r="D15189" s="270" t="s">
        <v>1895</v>
      </c>
      <c r="E15189" s="277" t="s">
        <v>1833</v>
      </c>
      <c r="F15189" s="279" t="s">
        <v>881</v>
      </c>
    </row>
    <row r="15190" spans="1:6" x14ac:dyDescent="0.3">
      <c r="A15190" s="264" t="str">
        <f t="shared" si="237"/>
        <v>Town Of ClaverackNY</v>
      </c>
      <c r="B15190" s="269">
        <v>12544</v>
      </c>
      <c r="C15190" s="270" t="s">
        <v>9188</v>
      </c>
      <c r="D15190" s="270" t="s">
        <v>1895</v>
      </c>
      <c r="E15190" s="277" t="s">
        <v>1917</v>
      </c>
      <c r="F15190" s="279" t="s">
        <v>881</v>
      </c>
    </row>
    <row r="15191" spans="1:6" x14ac:dyDescent="0.3">
      <c r="A15191" s="264" t="str">
        <f t="shared" si="237"/>
        <v>Town Of CollinsNY</v>
      </c>
      <c r="B15191" s="269">
        <v>14035</v>
      </c>
      <c r="C15191" s="270" t="s">
        <v>9138</v>
      </c>
      <c r="D15191" s="270" t="s">
        <v>1895</v>
      </c>
      <c r="E15191" s="277" t="s">
        <v>1905</v>
      </c>
      <c r="F15191" s="279" t="s">
        <v>881</v>
      </c>
    </row>
    <row r="15192" spans="1:6" x14ac:dyDescent="0.3">
      <c r="A15192" s="264" t="str">
        <f t="shared" si="237"/>
        <v>Silver BayNY</v>
      </c>
      <c r="B15192" s="269">
        <v>12862</v>
      </c>
      <c r="C15192" s="270" t="s">
        <v>9201</v>
      </c>
      <c r="D15192" s="270" t="s">
        <v>1895</v>
      </c>
      <c r="E15192" s="277" t="s">
        <v>1913</v>
      </c>
      <c r="F15192" s="279" t="s">
        <v>881</v>
      </c>
    </row>
    <row r="15193" spans="1:6" x14ac:dyDescent="0.3">
      <c r="A15193" s="264" t="str">
        <f t="shared" si="237"/>
        <v>EvansNY</v>
      </c>
      <c r="B15193" s="269">
        <v>14112</v>
      </c>
      <c r="C15193" s="270" t="s">
        <v>3291</v>
      </c>
      <c r="D15193" s="270" t="s">
        <v>1895</v>
      </c>
      <c r="E15193" s="277" t="s">
        <v>1905</v>
      </c>
      <c r="F15193" s="279" t="s">
        <v>881</v>
      </c>
    </row>
    <row r="15194" spans="1:6" x14ac:dyDescent="0.3">
      <c r="A15194" s="264" t="str">
        <f t="shared" si="237"/>
        <v>Town of WindsorNY</v>
      </c>
      <c r="B15194" s="269">
        <v>13826</v>
      </c>
      <c r="C15194" s="270" t="s">
        <v>8876</v>
      </c>
      <c r="D15194" s="270" t="s">
        <v>1895</v>
      </c>
      <c r="E15194" s="277" t="s">
        <v>1904</v>
      </c>
      <c r="F15194" s="279" t="s">
        <v>881</v>
      </c>
    </row>
    <row r="15195" spans="1:6" x14ac:dyDescent="0.3">
      <c r="A15195" s="264" t="str">
        <f t="shared" si="237"/>
        <v>Town Of ClaverackNY</v>
      </c>
      <c r="B15195" s="269">
        <v>12530</v>
      </c>
      <c r="C15195" s="270" t="s">
        <v>9188</v>
      </c>
      <c r="D15195" s="270" t="s">
        <v>1895</v>
      </c>
      <c r="E15195" s="277" t="s">
        <v>1917</v>
      </c>
      <c r="F15195" s="279" t="s">
        <v>881</v>
      </c>
    </row>
    <row r="15196" spans="1:6" x14ac:dyDescent="0.3">
      <c r="A15196" s="264" t="str">
        <f t="shared" si="237"/>
        <v>Town Of ByronNY</v>
      </c>
      <c r="B15196" s="269">
        <v>14557</v>
      </c>
      <c r="C15196" s="270" t="s">
        <v>9097</v>
      </c>
      <c r="D15196" s="270" t="s">
        <v>1895</v>
      </c>
      <c r="E15196" s="277" t="s">
        <v>1902</v>
      </c>
      <c r="F15196" s="279" t="s">
        <v>881</v>
      </c>
    </row>
    <row r="15197" spans="1:6" x14ac:dyDescent="0.3">
      <c r="A15197" s="264" t="str">
        <f t="shared" si="237"/>
        <v>CortlandvilleNY</v>
      </c>
      <c r="B15197" s="269">
        <v>13738</v>
      </c>
      <c r="C15197" s="270" t="s">
        <v>9309</v>
      </c>
      <c r="D15197" s="270" t="s">
        <v>1895</v>
      </c>
      <c r="E15197" s="277" t="s">
        <v>1909</v>
      </c>
      <c r="F15197" s="279" t="s">
        <v>881</v>
      </c>
    </row>
    <row r="15198" spans="1:6" x14ac:dyDescent="0.3">
      <c r="A15198" s="264" t="str">
        <f t="shared" si="237"/>
        <v>Town Of LysanderNY</v>
      </c>
      <c r="B15198" s="269">
        <v>13137</v>
      </c>
      <c r="C15198" s="270" t="s">
        <v>8620</v>
      </c>
      <c r="D15198" s="270" t="s">
        <v>1895</v>
      </c>
      <c r="E15198" s="277" t="s">
        <v>1938</v>
      </c>
      <c r="F15198" s="279" t="s">
        <v>881</v>
      </c>
    </row>
    <row r="15199" spans="1:6" x14ac:dyDescent="0.3">
      <c r="A15199" s="264" t="str">
        <f t="shared" si="237"/>
        <v>Town of WaylandNY</v>
      </c>
      <c r="B15199" s="269">
        <v>14529</v>
      </c>
      <c r="C15199" s="270" t="s">
        <v>8908</v>
      </c>
      <c r="D15199" s="270" t="s">
        <v>1895</v>
      </c>
      <c r="E15199" s="277" t="s">
        <v>1907</v>
      </c>
      <c r="F15199" s="279" t="s">
        <v>881</v>
      </c>
    </row>
    <row r="15200" spans="1:6" x14ac:dyDescent="0.3">
      <c r="A15200" s="264" t="str">
        <f t="shared" si="237"/>
        <v>Town of SkaneatelesNY</v>
      </c>
      <c r="B15200" s="269">
        <v>13119</v>
      </c>
      <c r="C15200" s="270" t="s">
        <v>8805</v>
      </c>
      <c r="D15200" s="270" t="s">
        <v>1895</v>
      </c>
      <c r="E15200" s="277" t="s">
        <v>1938</v>
      </c>
      <c r="F15200" s="279" t="s">
        <v>881</v>
      </c>
    </row>
    <row r="15201" spans="1:6" x14ac:dyDescent="0.3">
      <c r="A15201" s="264" t="str">
        <f t="shared" si="237"/>
        <v>Town Of TiogaNY</v>
      </c>
      <c r="B15201" s="269">
        <v>13845</v>
      </c>
      <c r="C15201" s="270" t="s">
        <v>9116</v>
      </c>
      <c r="D15201" s="270" t="s">
        <v>1895</v>
      </c>
      <c r="E15201" s="277" t="s">
        <v>1904</v>
      </c>
      <c r="F15201" s="279" t="s">
        <v>881</v>
      </c>
    </row>
    <row r="15202" spans="1:6" x14ac:dyDescent="0.3">
      <c r="A15202" s="264" t="str">
        <f t="shared" si="237"/>
        <v>ChildwoldNY</v>
      </c>
      <c r="B15202" s="269">
        <v>12922</v>
      </c>
      <c r="C15202" s="270" t="s">
        <v>9099</v>
      </c>
      <c r="D15202" s="270" t="s">
        <v>1895</v>
      </c>
      <c r="E15202" s="277" t="s">
        <v>1928</v>
      </c>
      <c r="F15202" s="279" t="s">
        <v>881</v>
      </c>
    </row>
    <row r="15203" spans="1:6" x14ac:dyDescent="0.3">
      <c r="A15203" s="264" t="str">
        <f t="shared" si="237"/>
        <v>Town Of ClarendonNY</v>
      </c>
      <c r="B15203" s="269">
        <v>14429</v>
      </c>
      <c r="C15203" s="270" t="s">
        <v>9310</v>
      </c>
      <c r="D15203" s="270" t="s">
        <v>1895</v>
      </c>
      <c r="E15203" s="277" t="s">
        <v>1657</v>
      </c>
      <c r="F15203" s="279" t="s">
        <v>881</v>
      </c>
    </row>
    <row r="15204" spans="1:6" x14ac:dyDescent="0.3">
      <c r="A15204" s="264" t="str">
        <f t="shared" si="237"/>
        <v>Town Of New LisbonNY</v>
      </c>
      <c r="B15204" s="269">
        <v>13415</v>
      </c>
      <c r="C15204" s="270" t="s">
        <v>9209</v>
      </c>
      <c r="D15204" s="270" t="s">
        <v>1895</v>
      </c>
      <c r="E15204" s="277" t="s">
        <v>1104</v>
      </c>
      <c r="F15204" s="279" t="s">
        <v>881</v>
      </c>
    </row>
    <row r="15205" spans="1:6" x14ac:dyDescent="0.3">
      <c r="A15205" s="264" t="str">
        <f t="shared" si="237"/>
        <v>SpringfieldNY</v>
      </c>
      <c r="B15205" s="269">
        <v>13333</v>
      </c>
      <c r="C15205" s="270" t="s">
        <v>1337</v>
      </c>
      <c r="D15205" s="270" t="s">
        <v>1895</v>
      </c>
      <c r="E15205" s="277" t="s">
        <v>1104</v>
      </c>
      <c r="F15205" s="279" t="s">
        <v>881</v>
      </c>
    </row>
    <row r="15206" spans="1:6" x14ac:dyDescent="0.3">
      <c r="A15206" s="264" t="str">
        <f t="shared" si="237"/>
        <v>Town Of KirklandNY</v>
      </c>
      <c r="B15206" s="269">
        <v>13341</v>
      </c>
      <c r="C15206" s="270" t="s">
        <v>8771</v>
      </c>
      <c r="D15206" s="270" t="s">
        <v>1895</v>
      </c>
      <c r="E15206" s="277" t="s">
        <v>1940</v>
      </c>
      <c r="F15206" s="279" t="s">
        <v>881</v>
      </c>
    </row>
    <row r="15207" spans="1:6" x14ac:dyDescent="0.3">
      <c r="A15207" s="264" t="str">
        <f t="shared" si="237"/>
        <v>ElleryNY</v>
      </c>
      <c r="B15207" s="269">
        <v>14756</v>
      </c>
      <c r="C15207" s="270" t="s">
        <v>8976</v>
      </c>
      <c r="D15207" s="270" t="s">
        <v>1895</v>
      </c>
      <c r="E15207" s="277" t="s">
        <v>1921</v>
      </c>
      <c r="F15207" s="279" t="s">
        <v>881</v>
      </c>
    </row>
    <row r="15208" spans="1:6" x14ac:dyDescent="0.3">
      <c r="A15208" s="264" t="str">
        <f t="shared" si="237"/>
        <v>Town Of BurlingtonNY</v>
      </c>
      <c r="B15208" s="269">
        <v>13482</v>
      </c>
      <c r="C15208" s="270" t="s">
        <v>9196</v>
      </c>
      <c r="D15208" s="270" t="s">
        <v>1895</v>
      </c>
      <c r="E15208" s="277" t="s">
        <v>1104</v>
      </c>
      <c r="F15208" s="279" t="s">
        <v>881</v>
      </c>
    </row>
    <row r="15209" spans="1:6" x14ac:dyDescent="0.3">
      <c r="A15209" s="264" t="str">
        <f t="shared" si="237"/>
        <v>SmithfieldNY</v>
      </c>
      <c r="B15209" s="269">
        <v>13134</v>
      </c>
      <c r="C15209" s="270" t="s">
        <v>5163</v>
      </c>
      <c r="D15209" s="270" t="s">
        <v>1895</v>
      </c>
      <c r="E15209" s="277" t="s">
        <v>1938</v>
      </c>
      <c r="F15209" s="279" t="s">
        <v>881</v>
      </c>
    </row>
    <row r="15210" spans="1:6" x14ac:dyDescent="0.3">
      <c r="A15210" s="264" t="str">
        <f t="shared" si="237"/>
        <v>Town Of KendallNY</v>
      </c>
      <c r="B15210" s="269">
        <v>14508</v>
      </c>
      <c r="C15210" s="270" t="s">
        <v>9104</v>
      </c>
      <c r="D15210" s="270" t="s">
        <v>1895</v>
      </c>
      <c r="E15210" s="277" t="s">
        <v>1657</v>
      </c>
      <c r="F15210" s="279" t="s">
        <v>881</v>
      </c>
    </row>
    <row r="15211" spans="1:6" x14ac:dyDescent="0.3">
      <c r="A15211" s="264" t="str">
        <f t="shared" si="237"/>
        <v>Au SableNY</v>
      </c>
      <c r="B15211" s="269">
        <v>12911</v>
      </c>
      <c r="C15211" s="270" t="s">
        <v>9308</v>
      </c>
      <c r="D15211" s="270" t="s">
        <v>1895</v>
      </c>
      <c r="E15211" s="277" t="s">
        <v>1933</v>
      </c>
      <c r="F15211" s="279" t="s">
        <v>881</v>
      </c>
    </row>
    <row r="15212" spans="1:6" x14ac:dyDescent="0.3">
      <c r="A15212" s="264" t="str">
        <f t="shared" si="237"/>
        <v>New YorkNY</v>
      </c>
      <c r="B15212" s="269">
        <v>10118</v>
      </c>
      <c r="C15212" s="270" t="s">
        <v>8595</v>
      </c>
      <c r="D15212" s="270" t="s">
        <v>1895</v>
      </c>
      <c r="E15212" s="277" t="s">
        <v>1833</v>
      </c>
      <c r="F15212" s="279" t="s">
        <v>881</v>
      </c>
    </row>
    <row r="15213" spans="1:6" x14ac:dyDescent="0.3">
      <c r="A15213" s="264" t="str">
        <f t="shared" si="237"/>
        <v>HoltsvilleNY</v>
      </c>
      <c r="B15213" s="269">
        <v>501</v>
      </c>
      <c r="C15213" s="270" t="s">
        <v>8763</v>
      </c>
      <c r="D15213" s="270" t="s">
        <v>1895</v>
      </c>
      <c r="E15213" s="277" t="s">
        <v>1833</v>
      </c>
      <c r="F15213" s="279" t="s">
        <v>881</v>
      </c>
    </row>
    <row r="15214" spans="1:6" x14ac:dyDescent="0.3">
      <c r="A15214" s="264" t="str">
        <f t="shared" si="237"/>
        <v>New YorkNY</v>
      </c>
      <c r="B15214" s="269">
        <v>10020</v>
      </c>
      <c r="C15214" s="270" t="s">
        <v>8595</v>
      </c>
      <c r="D15214" s="270" t="s">
        <v>1895</v>
      </c>
      <c r="E15214" s="277" t="s">
        <v>1833</v>
      </c>
      <c r="F15214" s="279" t="s">
        <v>881</v>
      </c>
    </row>
    <row r="15215" spans="1:6" x14ac:dyDescent="0.3">
      <c r="A15215" s="264" t="str">
        <f t="shared" si="237"/>
        <v>New YorkNY</v>
      </c>
      <c r="B15215" s="269">
        <v>10118</v>
      </c>
      <c r="C15215" s="270" t="s">
        <v>8595</v>
      </c>
      <c r="D15215" s="270" t="s">
        <v>1895</v>
      </c>
      <c r="E15215" s="277" t="s">
        <v>1833</v>
      </c>
      <c r="F15215" s="279" t="s">
        <v>881</v>
      </c>
    </row>
    <row r="15216" spans="1:6" x14ac:dyDescent="0.3">
      <c r="A15216" s="264" t="str">
        <f t="shared" si="237"/>
        <v>LakewoodOH</v>
      </c>
      <c r="B15216" s="269">
        <v>44107</v>
      </c>
      <c r="C15216" s="270" t="s">
        <v>2710</v>
      </c>
      <c r="D15216" s="270" t="s">
        <v>1944</v>
      </c>
      <c r="E15216" s="277" t="s">
        <v>1963</v>
      </c>
      <c r="F15216" s="279" t="s">
        <v>882</v>
      </c>
    </row>
    <row r="15217" spans="1:6" x14ac:dyDescent="0.3">
      <c r="A15217" s="264" t="str">
        <f t="shared" si="237"/>
        <v>ElyriaOH</v>
      </c>
      <c r="B15217" s="269">
        <v>44035</v>
      </c>
      <c r="C15217" s="270" t="s">
        <v>9311</v>
      </c>
      <c r="D15217" s="270" t="s">
        <v>1944</v>
      </c>
      <c r="E15217" s="277" t="s">
        <v>1963</v>
      </c>
      <c r="F15217" s="279" t="s">
        <v>882</v>
      </c>
    </row>
    <row r="15218" spans="1:6" x14ac:dyDescent="0.3">
      <c r="A15218" s="264" t="str">
        <f t="shared" si="237"/>
        <v>WestervilleOH</v>
      </c>
      <c r="B15218" s="269">
        <v>43081</v>
      </c>
      <c r="C15218" s="270" t="s">
        <v>9312</v>
      </c>
      <c r="D15218" s="270" t="s">
        <v>1944</v>
      </c>
      <c r="E15218" s="277" t="s">
        <v>922</v>
      </c>
      <c r="F15218" s="279" t="s">
        <v>882</v>
      </c>
    </row>
    <row r="15219" spans="1:6" x14ac:dyDescent="0.3">
      <c r="A15219" s="264" t="str">
        <f t="shared" si="237"/>
        <v>Grove CityOH</v>
      </c>
      <c r="B15219" s="269">
        <v>43123</v>
      </c>
      <c r="C15219" s="270" t="s">
        <v>9313</v>
      </c>
      <c r="D15219" s="270" t="s">
        <v>1944</v>
      </c>
      <c r="E15219" s="277" t="s">
        <v>922</v>
      </c>
      <c r="F15219" s="279" t="s">
        <v>882</v>
      </c>
    </row>
    <row r="15220" spans="1:6" x14ac:dyDescent="0.3">
      <c r="A15220" s="264" t="str">
        <f t="shared" si="237"/>
        <v>MentorOH</v>
      </c>
      <c r="B15220" s="269">
        <v>44060</v>
      </c>
      <c r="C15220" s="270" t="s">
        <v>5742</v>
      </c>
      <c r="D15220" s="270" t="s">
        <v>1944</v>
      </c>
      <c r="E15220" s="277" t="s">
        <v>1963</v>
      </c>
      <c r="F15220" s="279" t="s">
        <v>882</v>
      </c>
    </row>
    <row r="15221" spans="1:6" x14ac:dyDescent="0.3">
      <c r="A15221" s="264" t="str">
        <f t="shared" si="237"/>
        <v>NewarkOH</v>
      </c>
      <c r="B15221" s="269">
        <v>43055</v>
      </c>
      <c r="C15221" s="270" t="s">
        <v>1912</v>
      </c>
      <c r="D15221" s="270" t="s">
        <v>1944</v>
      </c>
      <c r="E15221" s="277" t="s">
        <v>922</v>
      </c>
      <c r="F15221" s="279" t="s">
        <v>882</v>
      </c>
    </row>
    <row r="15222" spans="1:6" x14ac:dyDescent="0.3">
      <c r="A15222" s="264" t="str">
        <f t="shared" si="237"/>
        <v>MedinaOH</v>
      </c>
      <c r="B15222" s="269">
        <v>44256</v>
      </c>
      <c r="C15222" s="270" t="s">
        <v>6952</v>
      </c>
      <c r="D15222" s="270" t="s">
        <v>1944</v>
      </c>
      <c r="E15222" s="277" t="s">
        <v>1963</v>
      </c>
      <c r="F15222" s="279" t="s">
        <v>882</v>
      </c>
    </row>
    <row r="15223" spans="1:6" x14ac:dyDescent="0.3">
      <c r="A15223" s="264" t="str">
        <f t="shared" si="237"/>
        <v>HamiltonOH</v>
      </c>
      <c r="B15223" s="269">
        <v>45011</v>
      </c>
      <c r="C15223" s="270" t="s">
        <v>3419</v>
      </c>
      <c r="D15223" s="270" t="s">
        <v>1944</v>
      </c>
      <c r="E15223" s="277" t="s">
        <v>1350</v>
      </c>
      <c r="F15223" s="279" t="s">
        <v>882</v>
      </c>
    </row>
    <row r="15224" spans="1:6" x14ac:dyDescent="0.3">
      <c r="A15224" s="264" t="str">
        <f t="shared" si="237"/>
        <v>LancasterOH</v>
      </c>
      <c r="B15224" s="269">
        <v>43130</v>
      </c>
      <c r="C15224" s="270" t="s">
        <v>2117</v>
      </c>
      <c r="D15224" s="270" t="s">
        <v>1944</v>
      </c>
      <c r="E15224" s="277" t="s">
        <v>922</v>
      </c>
      <c r="F15224" s="279" t="s">
        <v>882</v>
      </c>
    </row>
    <row r="15225" spans="1:6" x14ac:dyDescent="0.3">
      <c r="A15225" s="264" t="str">
        <f t="shared" si="237"/>
        <v>HilliardOH</v>
      </c>
      <c r="B15225" s="269">
        <v>43026</v>
      </c>
      <c r="C15225" s="270" t="s">
        <v>3852</v>
      </c>
      <c r="D15225" s="270" t="s">
        <v>1944</v>
      </c>
      <c r="E15225" s="277" t="s">
        <v>922</v>
      </c>
      <c r="F15225" s="279" t="s">
        <v>882</v>
      </c>
    </row>
    <row r="15226" spans="1:6" x14ac:dyDescent="0.3">
      <c r="A15226" s="264" t="str">
        <f t="shared" si="237"/>
        <v>GahannaOH</v>
      </c>
      <c r="B15226" s="269">
        <v>43230</v>
      </c>
      <c r="C15226" s="270" t="s">
        <v>9314</v>
      </c>
      <c r="D15226" s="270" t="s">
        <v>1944</v>
      </c>
      <c r="E15226" s="277" t="s">
        <v>922</v>
      </c>
      <c r="F15226" s="279" t="s">
        <v>882</v>
      </c>
    </row>
    <row r="15227" spans="1:6" x14ac:dyDescent="0.3">
      <c r="A15227" s="264" t="str">
        <f t="shared" si="237"/>
        <v>FindlayOH</v>
      </c>
      <c r="B15227" s="269">
        <v>45840</v>
      </c>
      <c r="C15227" s="270" t="s">
        <v>1970</v>
      </c>
      <c r="D15227" s="270" t="s">
        <v>1944</v>
      </c>
      <c r="E15227" s="277" t="s">
        <v>1970</v>
      </c>
      <c r="F15227" s="279" t="s">
        <v>882</v>
      </c>
    </row>
    <row r="15228" spans="1:6" x14ac:dyDescent="0.3">
      <c r="A15228" s="264" t="str">
        <f t="shared" si="237"/>
        <v>Parma HeightsOH</v>
      </c>
      <c r="B15228" s="269">
        <v>44130</v>
      </c>
      <c r="C15228" s="270" t="s">
        <v>9315</v>
      </c>
      <c r="D15228" s="270" t="s">
        <v>1944</v>
      </c>
      <c r="E15228" s="277" t="s">
        <v>1963</v>
      </c>
      <c r="F15228" s="279" t="s">
        <v>882</v>
      </c>
    </row>
    <row r="15229" spans="1:6" x14ac:dyDescent="0.3">
      <c r="A15229" s="264" t="str">
        <f t="shared" si="237"/>
        <v>ColumbusOH</v>
      </c>
      <c r="B15229" s="269">
        <v>43228</v>
      </c>
      <c r="C15229" s="270" t="s">
        <v>922</v>
      </c>
      <c r="D15229" s="270" t="s">
        <v>1944</v>
      </c>
      <c r="E15229" s="277" t="s">
        <v>922</v>
      </c>
      <c r="F15229" s="279" t="s">
        <v>882</v>
      </c>
    </row>
    <row r="15230" spans="1:6" x14ac:dyDescent="0.3">
      <c r="A15230" s="264" t="str">
        <f t="shared" si="237"/>
        <v>PainesvilleOH</v>
      </c>
      <c r="B15230" s="269">
        <v>44077</v>
      </c>
      <c r="C15230" s="270" t="s">
        <v>9316</v>
      </c>
      <c r="D15230" s="270" t="s">
        <v>1944</v>
      </c>
      <c r="E15230" s="277" t="s">
        <v>1963</v>
      </c>
      <c r="F15230" s="279" t="s">
        <v>882</v>
      </c>
    </row>
    <row r="15231" spans="1:6" x14ac:dyDescent="0.3">
      <c r="A15231" s="264" t="str">
        <f t="shared" si="237"/>
        <v>ZanesvilleOH</v>
      </c>
      <c r="B15231" s="269">
        <v>43701</v>
      </c>
      <c r="C15231" s="270" t="s">
        <v>2016</v>
      </c>
      <c r="D15231" s="270" t="s">
        <v>1944</v>
      </c>
      <c r="E15231" s="277" t="s">
        <v>2016</v>
      </c>
      <c r="F15231" s="279" t="s">
        <v>882</v>
      </c>
    </row>
    <row r="15232" spans="1:6" x14ac:dyDescent="0.3">
      <c r="A15232" s="264" t="str">
        <f t="shared" si="237"/>
        <v>ReynoldsburgOH</v>
      </c>
      <c r="B15232" s="269">
        <v>43068</v>
      </c>
      <c r="C15232" s="270" t="s">
        <v>9317</v>
      </c>
      <c r="D15232" s="270" t="s">
        <v>1944</v>
      </c>
      <c r="E15232" s="277" t="s">
        <v>922</v>
      </c>
      <c r="F15232" s="279" t="s">
        <v>882</v>
      </c>
    </row>
    <row r="15233" spans="1:6" x14ac:dyDescent="0.3">
      <c r="A15233" s="264" t="str">
        <f t="shared" si="237"/>
        <v>ChillicotheOH</v>
      </c>
      <c r="B15233" s="269">
        <v>45601</v>
      </c>
      <c r="C15233" s="270" t="s">
        <v>1960</v>
      </c>
      <c r="D15233" s="270" t="s">
        <v>1944</v>
      </c>
      <c r="E15233" s="277" t="s">
        <v>1960</v>
      </c>
      <c r="F15233" s="279" t="s">
        <v>882</v>
      </c>
    </row>
    <row r="15234" spans="1:6" x14ac:dyDescent="0.3">
      <c r="A15234" s="264" t="str">
        <f t="shared" si="237"/>
        <v>DelawareOH</v>
      </c>
      <c r="B15234" s="269">
        <v>43015</v>
      </c>
      <c r="C15234" s="270" t="s">
        <v>9318</v>
      </c>
      <c r="D15234" s="270" t="s">
        <v>1944</v>
      </c>
      <c r="E15234" s="277" t="s">
        <v>922</v>
      </c>
      <c r="F15234" s="279" t="s">
        <v>882</v>
      </c>
    </row>
    <row r="15235" spans="1:6" x14ac:dyDescent="0.3">
      <c r="A15235" s="264" t="str">
        <f t="shared" si="237"/>
        <v>ColumbusOH</v>
      </c>
      <c r="B15235" s="269">
        <v>43229</v>
      </c>
      <c r="C15235" s="270" t="s">
        <v>922</v>
      </c>
      <c r="D15235" s="270" t="s">
        <v>1944</v>
      </c>
      <c r="E15235" s="277" t="s">
        <v>922</v>
      </c>
      <c r="F15235" s="279" t="s">
        <v>882</v>
      </c>
    </row>
    <row r="15236" spans="1:6" x14ac:dyDescent="0.3">
      <c r="A15236" s="264" t="str">
        <f t="shared" ref="A15236:A15299" si="238">CONCATENATE(C15236,D15236)</f>
        <v>HamiltonOH</v>
      </c>
      <c r="B15236" s="269">
        <v>45013</v>
      </c>
      <c r="C15236" s="270" t="s">
        <v>3419</v>
      </c>
      <c r="D15236" s="270" t="s">
        <v>1944</v>
      </c>
      <c r="E15236" s="277" t="s">
        <v>1350</v>
      </c>
      <c r="F15236" s="279" t="s">
        <v>882</v>
      </c>
    </row>
    <row r="15237" spans="1:6" x14ac:dyDescent="0.3">
      <c r="A15237" s="264" t="str">
        <f t="shared" si="238"/>
        <v>MiddletownOH</v>
      </c>
      <c r="B15237" s="269">
        <v>45044</v>
      </c>
      <c r="C15237" s="270" t="s">
        <v>2984</v>
      </c>
      <c r="D15237" s="270" t="s">
        <v>1944</v>
      </c>
      <c r="E15237" s="277" t="s">
        <v>1350</v>
      </c>
      <c r="F15237" s="279" t="s">
        <v>882</v>
      </c>
    </row>
    <row r="15238" spans="1:6" x14ac:dyDescent="0.3">
      <c r="A15238" s="264" t="str">
        <f t="shared" si="238"/>
        <v>LovelandOH</v>
      </c>
      <c r="B15238" s="269">
        <v>45140</v>
      </c>
      <c r="C15238" s="270" t="s">
        <v>3267</v>
      </c>
      <c r="D15238" s="270" t="s">
        <v>1944</v>
      </c>
      <c r="E15238" s="277" t="s">
        <v>1350</v>
      </c>
      <c r="F15238" s="279" t="s">
        <v>882</v>
      </c>
    </row>
    <row r="15239" spans="1:6" x14ac:dyDescent="0.3">
      <c r="A15239" s="264" t="str">
        <f t="shared" si="238"/>
        <v>MasonOH</v>
      </c>
      <c r="B15239" s="269">
        <v>45040</v>
      </c>
      <c r="C15239" s="270" t="s">
        <v>5014</v>
      </c>
      <c r="D15239" s="270" t="s">
        <v>1944</v>
      </c>
      <c r="E15239" s="277" t="s">
        <v>1350</v>
      </c>
      <c r="F15239" s="279" t="s">
        <v>882</v>
      </c>
    </row>
    <row r="15240" spans="1:6" x14ac:dyDescent="0.3">
      <c r="A15240" s="264" t="str">
        <f t="shared" si="238"/>
        <v>MarionOH</v>
      </c>
      <c r="B15240" s="269">
        <v>43302</v>
      </c>
      <c r="C15240" s="270" t="s">
        <v>1379</v>
      </c>
      <c r="D15240" s="270" t="s">
        <v>1944</v>
      </c>
      <c r="E15240" s="277" t="s">
        <v>1379</v>
      </c>
      <c r="F15240" s="279" t="s">
        <v>882</v>
      </c>
    </row>
    <row r="15241" spans="1:6" x14ac:dyDescent="0.3">
      <c r="A15241" s="264" t="str">
        <f t="shared" si="238"/>
        <v>Huber HeightsOH</v>
      </c>
      <c r="B15241" s="269">
        <v>45424</v>
      </c>
      <c r="C15241" s="270" t="s">
        <v>9319</v>
      </c>
      <c r="D15241" s="270" t="s">
        <v>1944</v>
      </c>
      <c r="E15241" s="277" t="s">
        <v>1968</v>
      </c>
      <c r="F15241" s="279" t="s">
        <v>882</v>
      </c>
    </row>
    <row r="15242" spans="1:6" x14ac:dyDescent="0.3">
      <c r="A15242" s="264" t="str">
        <f t="shared" si="238"/>
        <v>MassillonOH</v>
      </c>
      <c r="B15242" s="269">
        <v>44646</v>
      </c>
      <c r="C15242" s="270" t="s">
        <v>9320</v>
      </c>
      <c r="D15242" s="270" t="s">
        <v>1944</v>
      </c>
      <c r="E15242" s="277" t="s">
        <v>1956</v>
      </c>
      <c r="F15242" s="279" t="s">
        <v>882</v>
      </c>
    </row>
    <row r="15243" spans="1:6" x14ac:dyDescent="0.3">
      <c r="A15243" s="264" t="str">
        <f t="shared" si="238"/>
        <v>West ChesterOH</v>
      </c>
      <c r="B15243" s="269">
        <v>45069</v>
      </c>
      <c r="C15243" s="270" t="s">
        <v>4515</v>
      </c>
      <c r="D15243" s="270" t="s">
        <v>1944</v>
      </c>
      <c r="E15243" s="277" t="s">
        <v>1350</v>
      </c>
      <c r="F15243" s="279" t="s">
        <v>882</v>
      </c>
    </row>
    <row r="15244" spans="1:6" x14ac:dyDescent="0.3">
      <c r="A15244" s="264" t="str">
        <f t="shared" si="238"/>
        <v>LyndhurstOH</v>
      </c>
      <c r="B15244" s="269">
        <v>44124</v>
      </c>
      <c r="C15244" s="270" t="s">
        <v>8213</v>
      </c>
      <c r="D15244" s="270" t="s">
        <v>1944</v>
      </c>
      <c r="E15244" s="277" t="s">
        <v>1963</v>
      </c>
      <c r="F15244" s="279" t="s">
        <v>882</v>
      </c>
    </row>
    <row r="15245" spans="1:6" x14ac:dyDescent="0.3">
      <c r="A15245" s="264" t="str">
        <f t="shared" si="238"/>
        <v>CincinnatiOH</v>
      </c>
      <c r="B15245" s="269">
        <v>45238</v>
      </c>
      <c r="C15245" s="270" t="s">
        <v>1350</v>
      </c>
      <c r="D15245" s="270" t="s">
        <v>1944</v>
      </c>
      <c r="E15245" s="277" t="s">
        <v>1350</v>
      </c>
      <c r="F15245" s="279" t="s">
        <v>882</v>
      </c>
    </row>
    <row r="15246" spans="1:6" x14ac:dyDescent="0.3">
      <c r="A15246" s="264" t="str">
        <f t="shared" si="238"/>
        <v>ColumbusOH</v>
      </c>
      <c r="B15246" s="269">
        <v>43235</v>
      </c>
      <c r="C15246" s="270" t="s">
        <v>922</v>
      </c>
      <c r="D15246" s="270" t="s">
        <v>1944</v>
      </c>
      <c r="E15246" s="277" t="s">
        <v>922</v>
      </c>
      <c r="F15246" s="279" t="s">
        <v>882</v>
      </c>
    </row>
    <row r="15247" spans="1:6" x14ac:dyDescent="0.3">
      <c r="A15247" s="264" t="str">
        <f t="shared" si="238"/>
        <v>DublinOH</v>
      </c>
      <c r="B15247" s="269">
        <v>43016</v>
      </c>
      <c r="C15247" s="270" t="s">
        <v>1173</v>
      </c>
      <c r="D15247" s="270" t="s">
        <v>1944</v>
      </c>
      <c r="E15247" s="277" t="s">
        <v>922</v>
      </c>
      <c r="F15247" s="279" t="s">
        <v>882</v>
      </c>
    </row>
    <row r="15248" spans="1:6" x14ac:dyDescent="0.3">
      <c r="A15248" s="264" t="str">
        <f t="shared" si="238"/>
        <v>ToledoOH</v>
      </c>
      <c r="B15248" s="269">
        <v>43615</v>
      </c>
      <c r="C15248" s="270" t="s">
        <v>1999</v>
      </c>
      <c r="D15248" s="270" t="s">
        <v>1944</v>
      </c>
      <c r="E15248" s="277" t="s">
        <v>1999</v>
      </c>
      <c r="F15248" s="279" t="s">
        <v>882</v>
      </c>
    </row>
    <row r="15249" spans="1:6" x14ac:dyDescent="0.3">
      <c r="A15249" s="264" t="str">
        <f t="shared" si="238"/>
        <v>FairfieldOH</v>
      </c>
      <c r="B15249" s="269">
        <v>45014</v>
      </c>
      <c r="C15249" s="270" t="s">
        <v>1201</v>
      </c>
      <c r="D15249" s="270" t="s">
        <v>1944</v>
      </c>
      <c r="E15249" s="277" t="s">
        <v>1350</v>
      </c>
      <c r="F15249" s="279" t="s">
        <v>882</v>
      </c>
    </row>
    <row r="15250" spans="1:6" x14ac:dyDescent="0.3">
      <c r="A15250" s="264" t="str">
        <f t="shared" si="238"/>
        <v>FairbornOH</v>
      </c>
      <c r="B15250" s="269">
        <v>45324</v>
      </c>
      <c r="C15250" s="270" t="s">
        <v>9321</v>
      </c>
      <c r="D15250" s="270" t="s">
        <v>1944</v>
      </c>
      <c r="E15250" s="277" t="s">
        <v>1968</v>
      </c>
      <c r="F15250" s="279" t="s">
        <v>882</v>
      </c>
    </row>
    <row r="15251" spans="1:6" x14ac:dyDescent="0.3">
      <c r="A15251" s="264" t="str">
        <f t="shared" si="238"/>
        <v>ColumbusOH</v>
      </c>
      <c r="B15251" s="269">
        <v>43207</v>
      </c>
      <c r="C15251" s="270" t="s">
        <v>922</v>
      </c>
      <c r="D15251" s="270" t="s">
        <v>1944</v>
      </c>
      <c r="E15251" s="277" t="s">
        <v>922</v>
      </c>
      <c r="F15251" s="279" t="s">
        <v>882</v>
      </c>
    </row>
    <row r="15252" spans="1:6" x14ac:dyDescent="0.3">
      <c r="A15252" s="264" t="str">
        <f t="shared" si="238"/>
        <v>ColumbusOH</v>
      </c>
      <c r="B15252" s="269">
        <v>43232</v>
      </c>
      <c r="C15252" s="270" t="s">
        <v>922</v>
      </c>
      <c r="D15252" s="270" t="s">
        <v>1944</v>
      </c>
      <c r="E15252" s="277" t="s">
        <v>922</v>
      </c>
      <c r="F15252" s="279" t="s">
        <v>882</v>
      </c>
    </row>
    <row r="15253" spans="1:6" x14ac:dyDescent="0.3">
      <c r="A15253" s="264" t="str">
        <f t="shared" si="238"/>
        <v>ClevelandOH</v>
      </c>
      <c r="B15253" s="269">
        <v>44102</v>
      </c>
      <c r="C15253" s="270" t="s">
        <v>1414</v>
      </c>
      <c r="D15253" s="270" t="s">
        <v>1944</v>
      </c>
      <c r="E15253" s="277" t="s">
        <v>1963</v>
      </c>
      <c r="F15253" s="279" t="s">
        <v>882</v>
      </c>
    </row>
    <row r="15254" spans="1:6" x14ac:dyDescent="0.3">
      <c r="A15254" s="264" t="str">
        <f t="shared" si="238"/>
        <v>WoosterOH</v>
      </c>
      <c r="B15254" s="269">
        <v>44691</v>
      </c>
      <c r="C15254" s="270" t="s">
        <v>2014</v>
      </c>
      <c r="D15254" s="270" t="s">
        <v>1944</v>
      </c>
      <c r="E15254" s="277" t="s">
        <v>2014</v>
      </c>
      <c r="F15254" s="279" t="s">
        <v>882</v>
      </c>
    </row>
    <row r="15255" spans="1:6" x14ac:dyDescent="0.3">
      <c r="A15255" s="264" t="str">
        <f t="shared" si="238"/>
        <v>ColumbusOH</v>
      </c>
      <c r="B15255" s="269">
        <v>43224</v>
      </c>
      <c r="C15255" s="270" t="s">
        <v>922</v>
      </c>
      <c r="D15255" s="270" t="s">
        <v>1944</v>
      </c>
      <c r="E15255" s="277" t="s">
        <v>922</v>
      </c>
      <c r="F15255" s="279" t="s">
        <v>882</v>
      </c>
    </row>
    <row r="15256" spans="1:6" x14ac:dyDescent="0.3">
      <c r="A15256" s="264" t="str">
        <f t="shared" si="238"/>
        <v>BrunswickOH</v>
      </c>
      <c r="B15256" s="269">
        <v>44212</v>
      </c>
      <c r="C15256" s="270" t="s">
        <v>1160</v>
      </c>
      <c r="D15256" s="270" t="s">
        <v>1944</v>
      </c>
      <c r="E15256" s="277" t="s">
        <v>1963</v>
      </c>
      <c r="F15256" s="279" t="s">
        <v>882</v>
      </c>
    </row>
    <row r="15257" spans="1:6" x14ac:dyDescent="0.3">
      <c r="A15257" s="264" t="str">
        <f t="shared" si="238"/>
        <v>SanduskyOH</v>
      </c>
      <c r="B15257" s="269">
        <v>44870</v>
      </c>
      <c r="C15257" s="270" t="s">
        <v>1993</v>
      </c>
      <c r="D15257" s="270" t="s">
        <v>1944</v>
      </c>
      <c r="E15257" s="277" t="s">
        <v>1993</v>
      </c>
      <c r="F15257" s="279" t="s">
        <v>882</v>
      </c>
    </row>
    <row r="15258" spans="1:6" x14ac:dyDescent="0.3">
      <c r="A15258" s="264" t="str">
        <f t="shared" si="238"/>
        <v>PerrysburgOH</v>
      </c>
      <c r="B15258" s="269">
        <v>43551</v>
      </c>
      <c r="C15258" s="270" t="s">
        <v>9322</v>
      </c>
      <c r="D15258" s="270" t="s">
        <v>1944</v>
      </c>
      <c r="E15258" s="277" t="s">
        <v>1999</v>
      </c>
      <c r="F15258" s="279" t="s">
        <v>882</v>
      </c>
    </row>
    <row r="15259" spans="1:6" x14ac:dyDescent="0.3">
      <c r="A15259" s="264" t="str">
        <f t="shared" si="238"/>
        <v>ClevelandOH</v>
      </c>
      <c r="B15259" s="269">
        <v>44111</v>
      </c>
      <c r="C15259" s="270" t="s">
        <v>1414</v>
      </c>
      <c r="D15259" s="270" t="s">
        <v>1944</v>
      </c>
      <c r="E15259" s="277" t="s">
        <v>1963</v>
      </c>
      <c r="F15259" s="279" t="s">
        <v>882</v>
      </c>
    </row>
    <row r="15260" spans="1:6" x14ac:dyDescent="0.3">
      <c r="A15260" s="264" t="str">
        <f t="shared" si="238"/>
        <v>ColumbusOH</v>
      </c>
      <c r="B15260" s="269">
        <v>43204</v>
      </c>
      <c r="C15260" s="270" t="s">
        <v>922</v>
      </c>
      <c r="D15260" s="270" t="s">
        <v>1944</v>
      </c>
      <c r="E15260" s="277" t="s">
        <v>922</v>
      </c>
      <c r="F15260" s="279" t="s">
        <v>882</v>
      </c>
    </row>
    <row r="15261" spans="1:6" x14ac:dyDescent="0.3">
      <c r="A15261" s="264" t="str">
        <f t="shared" si="238"/>
        <v>FinneytownOH</v>
      </c>
      <c r="B15261" s="269">
        <v>45231</v>
      </c>
      <c r="C15261" s="270" t="s">
        <v>9323</v>
      </c>
      <c r="D15261" s="270" t="s">
        <v>1944</v>
      </c>
      <c r="E15261" s="277" t="s">
        <v>1350</v>
      </c>
      <c r="F15261" s="279" t="s">
        <v>882</v>
      </c>
    </row>
    <row r="15262" spans="1:6" x14ac:dyDescent="0.3">
      <c r="A15262" s="264" t="str">
        <f t="shared" si="238"/>
        <v>KentOH</v>
      </c>
      <c r="B15262" s="269">
        <v>44240</v>
      </c>
      <c r="C15262" s="270" t="s">
        <v>3533</v>
      </c>
      <c r="D15262" s="270" t="s">
        <v>1944</v>
      </c>
      <c r="E15262" s="277" t="s">
        <v>1597</v>
      </c>
      <c r="F15262" s="279" t="s">
        <v>882</v>
      </c>
    </row>
    <row r="15263" spans="1:6" x14ac:dyDescent="0.3">
      <c r="A15263" s="264" t="str">
        <f t="shared" si="238"/>
        <v>ColumbusOH</v>
      </c>
      <c r="B15263" s="269">
        <v>43201</v>
      </c>
      <c r="C15263" s="270" t="s">
        <v>922</v>
      </c>
      <c r="D15263" s="270" t="s">
        <v>1944</v>
      </c>
      <c r="E15263" s="277" t="s">
        <v>922</v>
      </c>
      <c r="F15263" s="279" t="s">
        <v>882</v>
      </c>
    </row>
    <row r="15264" spans="1:6" x14ac:dyDescent="0.3">
      <c r="A15264" s="264" t="str">
        <f t="shared" si="238"/>
        <v>Cleveland HeightsOH</v>
      </c>
      <c r="B15264" s="269">
        <v>44118</v>
      </c>
      <c r="C15264" s="270" t="s">
        <v>9324</v>
      </c>
      <c r="D15264" s="270" t="s">
        <v>1944</v>
      </c>
      <c r="E15264" s="277" t="s">
        <v>1963</v>
      </c>
      <c r="F15264" s="279" t="s">
        <v>882</v>
      </c>
    </row>
    <row r="15265" spans="1:6" x14ac:dyDescent="0.3">
      <c r="A15265" s="264" t="str">
        <f t="shared" si="238"/>
        <v>WilloughbyOH</v>
      </c>
      <c r="B15265" s="269">
        <v>44094</v>
      </c>
      <c r="C15265" s="270" t="s">
        <v>9325</v>
      </c>
      <c r="D15265" s="270" t="s">
        <v>1944</v>
      </c>
      <c r="E15265" s="277" t="s">
        <v>1963</v>
      </c>
      <c r="F15265" s="279" t="s">
        <v>882</v>
      </c>
    </row>
    <row r="15266" spans="1:6" x14ac:dyDescent="0.3">
      <c r="A15266" s="264" t="str">
        <f t="shared" si="238"/>
        <v>BarbertonOH</v>
      </c>
      <c r="B15266" s="269">
        <v>44203</v>
      </c>
      <c r="C15266" s="270" t="s">
        <v>9326</v>
      </c>
      <c r="D15266" s="270" t="s">
        <v>1944</v>
      </c>
      <c r="E15266" s="277" t="s">
        <v>1597</v>
      </c>
      <c r="F15266" s="279" t="s">
        <v>882</v>
      </c>
    </row>
    <row r="15267" spans="1:6" x14ac:dyDescent="0.3">
      <c r="A15267" s="264" t="str">
        <f t="shared" si="238"/>
        <v>North CantonOH</v>
      </c>
      <c r="B15267" s="269">
        <v>44720</v>
      </c>
      <c r="C15267" s="270" t="s">
        <v>9327</v>
      </c>
      <c r="D15267" s="270" t="s">
        <v>1944</v>
      </c>
      <c r="E15267" s="277" t="s">
        <v>1956</v>
      </c>
      <c r="F15267" s="279" t="s">
        <v>882</v>
      </c>
    </row>
    <row r="15268" spans="1:6" x14ac:dyDescent="0.3">
      <c r="A15268" s="264" t="str">
        <f t="shared" si="238"/>
        <v>StowOH</v>
      </c>
      <c r="B15268" s="269">
        <v>44224</v>
      </c>
      <c r="C15268" s="270" t="s">
        <v>6166</v>
      </c>
      <c r="D15268" s="270" t="s">
        <v>1944</v>
      </c>
      <c r="E15268" s="277" t="s">
        <v>1597</v>
      </c>
      <c r="F15268" s="279" t="s">
        <v>882</v>
      </c>
    </row>
    <row r="15269" spans="1:6" x14ac:dyDescent="0.3">
      <c r="A15269" s="264" t="str">
        <f t="shared" si="238"/>
        <v>CincinnatiOH</v>
      </c>
      <c r="B15269" s="269">
        <v>45211</v>
      </c>
      <c r="C15269" s="270" t="s">
        <v>1350</v>
      </c>
      <c r="D15269" s="270" t="s">
        <v>1944</v>
      </c>
      <c r="E15269" s="277" t="s">
        <v>1350</v>
      </c>
      <c r="F15269" s="279" t="s">
        <v>882</v>
      </c>
    </row>
    <row r="15270" spans="1:6" x14ac:dyDescent="0.3">
      <c r="A15270" s="264" t="str">
        <f t="shared" si="238"/>
        <v>ParmaOH</v>
      </c>
      <c r="B15270" s="269">
        <v>44134</v>
      </c>
      <c r="C15270" s="270" t="s">
        <v>4560</v>
      </c>
      <c r="D15270" s="270" t="s">
        <v>1944</v>
      </c>
      <c r="E15270" s="277" t="s">
        <v>1963</v>
      </c>
      <c r="F15270" s="279" t="s">
        <v>882</v>
      </c>
    </row>
    <row r="15271" spans="1:6" x14ac:dyDescent="0.3">
      <c r="A15271" s="264" t="str">
        <f t="shared" si="238"/>
        <v>ClevelandOH</v>
      </c>
      <c r="B15271" s="269">
        <v>44120</v>
      </c>
      <c r="C15271" s="270" t="s">
        <v>1414</v>
      </c>
      <c r="D15271" s="270" t="s">
        <v>1944</v>
      </c>
      <c r="E15271" s="277" t="s">
        <v>1963</v>
      </c>
      <c r="F15271" s="279" t="s">
        <v>882</v>
      </c>
    </row>
    <row r="15272" spans="1:6" x14ac:dyDescent="0.3">
      <c r="A15272" s="264" t="str">
        <f t="shared" si="238"/>
        <v>ClevelandOH</v>
      </c>
      <c r="B15272" s="269">
        <v>44109</v>
      </c>
      <c r="C15272" s="270" t="s">
        <v>1414</v>
      </c>
      <c r="D15272" s="270" t="s">
        <v>1944</v>
      </c>
      <c r="E15272" s="277" t="s">
        <v>1963</v>
      </c>
      <c r="F15272" s="279" t="s">
        <v>882</v>
      </c>
    </row>
    <row r="15273" spans="1:6" x14ac:dyDescent="0.3">
      <c r="A15273" s="264" t="str">
        <f t="shared" si="238"/>
        <v>Shaker HeightsOH</v>
      </c>
      <c r="B15273" s="269">
        <v>44122</v>
      </c>
      <c r="C15273" s="270" t="s">
        <v>9328</v>
      </c>
      <c r="D15273" s="270" t="s">
        <v>1944</v>
      </c>
      <c r="E15273" s="277" t="s">
        <v>1963</v>
      </c>
      <c r="F15273" s="279" t="s">
        <v>882</v>
      </c>
    </row>
    <row r="15274" spans="1:6" x14ac:dyDescent="0.3">
      <c r="A15274" s="264" t="str">
        <f t="shared" si="238"/>
        <v>XeniaOH</v>
      </c>
      <c r="B15274" s="269">
        <v>45385</v>
      </c>
      <c r="C15274" s="270" t="s">
        <v>9329</v>
      </c>
      <c r="D15274" s="270" t="s">
        <v>1944</v>
      </c>
      <c r="E15274" s="277" t="s">
        <v>1968</v>
      </c>
      <c r="F15274" s="279" t="s">
        <v>882</v>
      </c>
    </row>
    <row r="15275" spans="1:6" x14ac:dyDescent="0.3">
      <c r="A15275" s="264" t="str">
        <f t="shared" si="238"/>
        <v>DublinOH</v>
      </c>
      <c r="B15275" s="269">
        <v>43017</v>
      </c>
      <c r="C15275" s="270" t="s">
        <v>1173</v>
      </c>
      <c r="D15275" s="270" t="s">
        <v>1944</v>
      </c>
      <c r="E15275" s="277" t="s">
        <v>922</v>
      </c>
      <c r="F15275" s="279" t="s">
        <v>882</v>
      </c>
    </row>
    <row r="15276" spans="1:6" x14ac:dyDescent="0.3">
      <c r="A15276" s="264" t="str">
        <f t="shared" si="238"/>
        <v>PowellOH</v>
      </c>
      <c r="B15276" s="269">
        <v>43065</v>
      </c>
      <c r="C15276" s="270" t="s">
        <v>7433</v>
      </c>
      <c r="D15276" s="270" t="s">
        <v>1944</v>
      </c>
      <c r="E15276" s="277" t="s">
        <v>922</v>
      </c>
      <c r="F15276" s="279" t="s">
        <v>882</v>
      </c>
    </row>
    <row r="15277" spans="1:6" x14ac:dyDescent="0.3">
      <c r="A15277" s="264" t="str">
        <f t="shared" si="238"/>
        <v>MiamisburgOH</v>
      </c>
      <c r="B15277" s="269">
        <v>45342</v>
      </c>
      <c r="C15277" s="270" t="s">
        <v>9330</v>
      </c>
      <c r="D15277" s="270" t="s">
        <v>1944</v>
      </c>
      <c r="E15277" s="277" t="s">
        <v>1968</v>
      </c>
      <c r="F15277" s="279" t="s">
        <v>882</v>
      </c>
    </row>
    <row r="15278" spans="1:6" x14ac:dyDescent="0.3">
      <c r="A15278" s="264" t="str">
        <f t="shared" si="238"/>
        <v>WhitehallOH</v>
      </c>
      <c r="B15278" s="269">
        <v>43213</v>
      </c>
      <c r="C15278" s="270" t="s">
        <v>6361</v>
      </c>
      <c r="D15278" s="270" t="s">
        <v>1944</v>
      </c>
      <c r="E15278" s="277" t="s">
        <v>922</v>
      </c>
      <c r="F15278" s="279" t="s">
        <v>882</v>
      </c>
    </row>
    <row r="15279" spans="1:6" x14ac:dyDescent="0.3">
      <c r="A15279" s="264" t="str">
        <f t="shared" si="238"/>
        <v>TroyOH</v>
      </c>
      <c r="B15279" s="269">
        <v>45373</v>
      </c>
      <c r="C15279" s="270" t="s">
        <v>949</v>
      </c>
      <c r="D15279" s="270" t="s">
        <v>1944</v>
      </c>
      <c r="E15279" s="277" t="s">
        <v>1968</v>
      </c>
      <c r="F15279" s="279" t="s">
        <v>882</v>
      </c>
    </row>
    <row r="15280" spans="1:6" x14ac:dyDescent="0.3">
      <c r="A15280" s="264" t="str">
        <f t="shared" si="238"/>
        <v>ColumbusOH</v>
      </c>
      <c r="B15280" s="269">
        <v>43110</v>
      </c>
      <c r="C15280" s="270" t="s">
        <v>922</v>
      </c>
      <c r="D15280" s="270" t="s">
        <v>1944</v>
      </c>
      <c r="E15280" s="277" t="s">
        <v>922</v>
      </c>
      <c r="F15280" s="279" t="s">
        <v>882</v>
      </c>
    </row>
    <row r="15281" spans="1:6" x14ac:dyDescent="0.3">
      <c r="A15281" s="264" t="str">
        <f t="shared" si="238"/>
        <v>PickeringtonOH</v>
      </c>
      <c r="B15281" s="269">
        <v>43147</v>
      </c>
      <c r="C15281" s="270" t="s">
        <v>9331</v>
      </c>
      <c r="D15281" s="270" t="s">
        <v>1944</v>
      </c>
      <c r="E15281" s="277" t="s">
        <v>922</v>
      </c>
      <c r="F15281" s="279" t="s">
        <v>882</v>
      </c>
    </row>
    <row r="15282" spans="1:6" x14ac:dyDescent="0.3">
      <c r="A15282" s="264" t="str">
        <f t="shared" si="238"/>
        <v>BoardmanOH</v>
      </c>
      <c r="B15282" s="269">
        <v>44512</v>
      </c>
      <c r="C15282" s="270" t="s">
        <v>9332</v>
      </c>
      <c r="D15282" s="270" t="s">
        <v>1944</v>
      </c>
      <c r="E15282" s="277" t="s">
        <v>2015</v>
      </c>
      <c r="F15282" s="279" t="s">
        <v>882</v>
      </c>
    </row>
    <row r="15283" spans="1:6" x14ac:dyDescent="0.3">
      <c r="A15283" s="264" t="str">
        <f t="shared" si="238"/>
        <v>WestlakeOH</v>
      </c>
      <c r="B15283" s="269">
        <v>44145</v>
      </c>
      <c r="C15283" s="270" t="s">
        <v>5878</v>
      </c>
      <c r="D15283" s="270" t="s">
        <v>1944</v>
      </c>
      <c r="E15283" s="277" t="s">
        <v>1963</v>
      </c>
      <c r="F15283" s="279" t="s">
        <v>882</v>
      </c>
    </row>
    <row r="15284" spans="1:6" x14ac:dyDescent="0.3">
      <c r="A15284" s="264" t="str">
        <f t="shared" si="238"/>
        <v>BedfordOH</v>
      </c>
      <c r="B15284" s="269">
        <v>44146</v>
      </c>
      <c r="C15284" s="270" t="s">
        <v>1347</v>
      </c>
      <c r="D15284" s="270" t="s">
        <v>1944</v>
      </c>
      <c r="E15284" s="277" t="s">
        <v>1963</v>
      </c>
      <c r="F15284" s="279" t="s">
        <v>882</v>
      </c>
    </row>
    <row r="15285" spans="1:6" x14ac:dyDescent="0.3">
      <c r="A15285" s="264" t="str">
        <f t="shared" si="238"/>
        <v>EastlakeOH</v>
      </c>
      <c r="B15285" s="269">
        <v>44095</v>
      </c>
      <c r="C15285" s="270" t="s">
        <v>9333</v>
      </c>
      <c r="D15285" s="270" t="s">
        <v>1944</v>
      </c>
      <c r="E15285" s="277" t="s">
        <v>1963</v>
      </c>
      <c r="F15285" s="279" t="s">
        <v>882</v>
      </c>
    </row>
    <row r="15286" spans="1:6" x14ac:dyDescent="0.3">
      <c r="A15286" s="264" t="str">
        <f t="shared" si="238"/>
        <v>Bowling GreenOH</v>
      </c>
      <c r="B15286" s="269">
        <v>43402</v>
      </c>
      <c r="C15286" s="270" t="s">
        <v>1452</v>
      </c>
      <c r="D15286" s="270" t="s">
        <v>1944</v>
      </c>
      <c r="E15286" s="277" t="s">
        <v>1999</v>
      </c>
      <c r="F15286" s="279" t="s">
        <v>882</v>
      </c>
    </row>
    <row r="15287" spans="1:6" x14ac:dyDescent="0.3">
      <c r="A15287" s="264" t="str">
        <f t="shared" si="238"/>
        <v>CentervilleOH</v>
      </c>
      <c r="B15287" s="269">
        <v>45458</v>
      </c>
      <c r="C15287" s="270" t="s">
        <v>4075</v>
      </c>
      <c r="D15287" s="270" t="s">
        <v>1944</v>
      </c>
      <c r="E15287" s="277" t="s">
        <v>1968</v>
      </c>
      <c r="F15287" s="279" t="s">
        <v>882</v>
      </c>
    </row>
    <row r="15288" spans="1:6" x14ac:dyDescent="0.3">
      <c r="A15288" s="264" t="str">
        <f t="shared" si="238"/>
        <v>Upper ArlingtonOH</v>
      </c>
      <c r="B15288" s="269">
        <v>43221</v>
      </c>
      <c r="C15288" s="270" t="s">
        <v>9334</v>
      </c>
      <c r="D15288" s="270" t="s">
        <v>1944</v>
      </c>
      <c r="E15288" s="277" t="s">
        <v>922</v>
      </c>
      <c r="F15288" s="279" t="s">
        <v>882</v>
      </c>
    </row>
    <row r="15289" spans="1:6" x14ac:dyDescent="0.3">
      <c r="A15289" s="264" t="str">
        <f t="shared" si="238"/>
        <v>ToledoOH</v>
      </c>
      <c r="B15289" s="269">
        <v>43614</v>
      </c>
      <c r="C15289" s="270" t="s">
        <v>1999</v>
      </c>
      <c r="D15289" s="270" t="s">
        <v>1944</v>
      </c>
      <c r="E15289" s="277" t="s">
        <v>1999</v>
      </c>
      <c r="F15289" s="279" t="s">
        <v>882</v>
      </c>
    </row>
    <row r="15290" spans="1:6" x14ac:dyDescent="0.3">
      <c r="A15290" s="264" t="str">
        <f t="shared" si="238"/>
        <v>South EuclidOH</v>
      </c>
      <c r="B15290" s="269">
        <v>44121</v>
      </c>
      <c r="C15290" s="270" t="s">
        <v>9335</v>
      </c>
      <c r="D15290" s="270" t="s">
        <v>1944</v>
      </c>
      <c r="E15290" s="277" t="s">
        <v>1963</v>
      </c>
      <c r="F15290" s="279" t="s">
        <v>882</v>
      </c>
    </row>
    <row r="15291" spans="1:6" x14ac:dyDescent="0.3">
      <c r="A15291" s="264" t="str">
        <f t="shared" si="238"/>
        <v>SpringfieldOH</v>
      </c>
      <c r="B15291" s="269">
        <v>45503</v>
      </c>
      <c r="C15291" s="270" t="s">
        <v>1337</v>
      </c>
      <c r="D15291" s="270" t="s">
        <v>1944</v>
      </c>
      <c r="E15291" s="277" t="s">
        <v>1337</v>
      </c>
      <c r="F15291" s="279" t="s">
        <v>882</v>
      </c>
    </row>
    <row r="15292" spans="1:6" x14ac:dyDescent="0.3">
      <c r="A15292" s="264" t="str">
        <f t="shared" si="238"/>
        <v>LebanonOH</v>
      </c>
      <c r="B15292" s="269">
        <v>45036</v>
      </c>
      <c r="C15292" s="270" t="s">
        <v>1684</v>
      </c>
      <c r="D15292" s="270" t="s">
        <v>1944</v>
      </c>
      <c r="E15292" s="277" t="s">
        <v>1350</v>
      </c>
      <c r="F15292" s="279" t="s">
        <v>882</v>
      </c>
    </row>
    <row r="15293" spans="1:6" x14ac:dyDescent="0.3">
      <c r="A15293" s="264" t="str">
        <f t="shared" si="238"/>
        <v>North RidgevilleOH</v>
      </c>
      <c r="B15293" s="269">
        <v>44039</v>
      </c>
      <c r="C15293" s="270" t="s">
        <v>9336</v>
      </c>
      <c r="D15293" s="270" t="s">
        <v>1944</v>
      </c>
      <c r="E15293" s="277" t="s">
        <v>1963</v>
      </c>
      <c r="F15293" s="279" t="s">
        <v>882</v>
      </c>
    </row>
    <row r="15294" spans="1:6" x14ac:dyDescent="0.3">
      <c r="A15294" s="264" t="str">
        <f t="shared" si="238"/>
        <v>ClevelandOH</v>
      </c>
      <c r="B15294" s="269">
        <v>44105</v>
      </c>
      <c r="C15294" s="270" t="s">
        <v>1414</v>
      </c>
      <c r="D15294" s="270" t="s">
        <v>1944</v>
      </c>
      <c r="E15294" s="277" t="s">
        <v>1963</v>
      </c>
      <c r="F15294" s="279" t="s">
        <v>882</v>
      </c>
    </row>
    <row r="15295" spans="1:6" x14ac:dyDescent="0.3">
      <c r="A15295" s="264" t="str">
        <f t="shared" si="238"/>
        <v>RavennaOH</v>
      </c>
      <c r="B15295" s="269">
        <v>44266</v>
      </c>
      <c r="C15295" s="270" t="s">
        <v>6717</v>
      </c>
      <c r="D15295" s="270" t="s">
        <v>1944</v>
      </c>
      <c r="E15295" s="277" t="s">
        <v>1597</v>
      </c>
      <c r="F15295" s="279" t="s">
        <v>882</v>
      </c>
    </row>
    <row r="15296" spans="1:6" x14ac:dyDescent="0.3">
      <c r="A15296" s="264" t="str">
        <f t="shared" si="238"/>
        <v>Cuyahoga FallsOH</v>
      </c>
      <c r="B15296" s="269">
        <v>44221</v>
      </c>
      <c r="C15296" s="270" t="s">
        <v>9337</v>
      </c>
      <c r="D15296" s="270" t="s">
        <v>1944</v>
      </c>
      <c r="E15296" s="277" t="s">
        <v>1597</v>
      </c>
      <c r="F15296" s="279" t="s">
        <v>882</v>
      </c>
    </row>
    <row r="15297" spans="1:6" x14ac:dyDescent="0.3">
      <c r="A15297" s="264" t="str">
        <f t="shared" si="238"/>
        <v>AkronOH</v>
      </c>
      <c r="B15297" s="269">
        <v>44312</v>
      </c>
      <c r="C15297" s="270" t="s">
        <v>1597</v>
      </c>
      <c r="D15297" s="270" t="s">
        <v>1944</v>
      </c>
      <c r="E15297" s="277" t="s">
        <v>1597</v>
      </c>
      <c r="F15297" s="279" t="s">
        <v>882</v>
      </c>
    </row>
    <row r="15298" spans="1:6" x14ac:dyDescent="0.3">
      <c r="A15298" s="264" t="str">
        <f t="shared" si="238"/>
        <v>AshtabulaOH</v>
      </c>
      <c r="B15298" s="269">
        <v>44004</v>
      </c>
      <c r="C15298" s="270" t="s">
        <v>1948</v>
      </c>
      <c r="D15298" s="270" t="s">
        <v>1944</v>
      </c>
      <c r="E15298" s="277" t="s">
        <v>1948</v>
      </c>
      <c r="F15298" s="279" t="s">
        <v>882</v>
      </c>
    </row>
    <row r="15299" spans="1:6" x14ac:dyDescent="0.3">
      <c r="A15299" s="264" t="str">
        <f t="shared" si="238"/>
        <v>North OlmstedOH</v>
      </c>
      <c r="B15299" s="269">
        <v>44070</v>
      </c>
      <c r="C15299" s="270" t="s">
        <v>9338</v>
      </c>
      <c r="D15299" s="270" t="s">
        <v>1944</v>
      </c>
      <c r="E15299" s="277" t="s">
        <v>1963</v>
      </c>
      <c r="F15299" s="279" t="s">
        <v>882</v>
      </c>
    </row>
    <row r="15300" spans="1:6" x14ac:dyDescent="0.3">
      <c r="A15300" s="264" t="str">
        <f t="shared" ref="A15300:A15363" si="239">CONCATENATE(C15300,D15300)</f>
        <v>AllianceOH</v>
      </c>
      <c r="B15300" s="269">
        <v>44601</v>
      </c>
      <c r="C15300" s="270" t="s">
        <v>7912</v>
      </c>
      <c r="D15300" s="270" t="s">
        <v>1944</v>
      </c>
      <c r="E15300" s="277" t="s">
        <v>1956</v>
      </c>
      <c r="F15300" s="279" t="s">
        <v>882</v>
      </c>
    </row>
    <row r="15301" spans="1:6" x14ac:dyDescent="0.3">
      <c r="A15301" s="264" t="str">
        <f t="shared" si="239"/>
        <v>ToledoOH</v>
      </c>
      <c r="B15301" s="269">
        <v>43613</v>
      </c>
      <c r="C15301" s="270" t="s">
        <v>1999</v>
      </c>
      <c r="D15301" s="270" t="s">
        <v>1944</v>
      </c>
      <c r="E15301" s="277" t="s">
        <v>1999</v>
      </c>
      <c r="F15301" s="279" t="s">
        <v>882</v>
      </c>
    </row>
    <row r="15302" spans="1:6" x14ac:dyDescent="0.3">
      <c r="A15302" s="264" t="str">
        <f t="shared" si="239"/>
        <v>BataviaOH</v>
      </c>
      <c r="B15302" s="269">
        <v>45103</v>
      </c>
      <c r="C15302" s="270" t="s">
        <v>1902</v>
      </c>
      <c r="D15302" s="270" t="s">
        <v>1944</v>
      </c>
      <c r="E15302" s="277" t="s">
        <v>1350</v>
      </c>
      <c r="F15302" s="279" t="s">
        <v>882</v>
      </c>
    </row>
    <row r="15303" spans="1:6" x14ac:dyDescent="0.3">
      <c r="A15303" s="264" t="str">
        <f t="shared" si="239"/>
        <v>MilfordOH</v>
      </c>
      <c r="B15303" s="269">
        <v>45150</v>
      </c>
      <c r="C15303" s="270" t="s">
        <v>3206</v>
      </c>
      <c r="D15303" s="270" t="s">
        <v>1944</v>
      </c>
      <c r="E15303" s="277" t="s">
        <v>1350</v>
      </c>
      <c r="F15303" s="279" t="s">
        <v>882</v>
      </c>
    </row>
    <row r="15304" spans="1:6" x14ac:dyDescent="0.3">
      <c r="A15304" s="264" t="str">
        <f t="shared" si="239"/>
        <v>ColumbusOH</v>
      </c>
      <c r="B15304" s="269">
        <v>43214</v>
      </c>
      <c r="C15304" s="270" t="s">
        <v>922</v>
      </c>
      <c r="D15304" s="270" t="s">
        <v>1944</v>
      </c>
      <c r="E15304" s="277" t="s">
        <v>922</v>
      </c>
      <c r="F15304" s="279" t="s">
        <v>882</v>
      </c>
    </row>
    <row r="15305" spans="1:6" x14ac:dyDescent="0.3">
      <c r="A15305" s="264" t="str">
        <f t="shared" si="239"/>
        <v>North RoyaltonOH</v>
      </c>
      <c r="B15305" s="269">
        <v>44133</v>
      </c>
      <c r="C15305" s="270" t="s">
        <v>9339</v>
      </c>
      <c r="D15305" s="270" t="s">
        <v>1944</v>
      </c>
      <c r="E15305" s="277" t="s">
        <v>1963</v>
      </c>
      <c r="F15305" s="279" t="s">
        <v>882</v>
      </c>
    </row>
    <row r="15306" spans="1:6" x14ac:dyDescent="0.3">
      <c r="A15306" s="264" t="str">
        <f t="shared" si="239"/>
        <v>WyomingOH</v>
      </c>
      <c r="B15306" s="269">
        <v>45215</v>
      </c>
      <c r="C15306" s="270" t="s">
        <v>4409</v>
      </c>
      <c r="D15306" s="270" t="s">
        <v>1944</v>
      </c>
      <c r="E15306" s="277" t="s">
        <v>1350</v>
      </c>
      <c r="F15306" s="279" t="s">
        <v>882</v>
      </c>
    </row>
    <row r="15307" spans="1:6" x14ac:dyDescent="0.3">
      <c r="A15307" s="264" t="str">
        <f t="shared" si="239"/>
        <v>DaytonOH</v>
      </c>
      <c r="B15307" s="269">
        <v>45417</v>
      </c>
      <c r="C15307" s="270" t="s">
        <v>1968</v>
      </c>
      <c r="D15307" s="270" t="s">
        <v>1944</v>
      </c>
      <c r="E15307" s="277" t="s">
        <v>1968</v>
      </c>
      <c r="F15307" s="279" t="s">
        <v>882</v>
      </c>
    </row>
    <row r="15308" spans="1:6" x14ac:dyDescent="0.3">
      <c r="A15308" s="264" t="str">
        <f t="shared" si="239"/>
        <v>AshlandOH</v>
      </c>
      <c r="B15308" s="269">
        <v>44805</v>
      </c>
      <c r="C15308" s="270" t="s">
        <v>1946</v>
      </c>
      <c r="D15308" s="270" t="s">
        <v>1944</v>
      </c>
      <c r="E15308" s="277" t="s">
        <v>1946</v>
      </c>
      <c r="F15308" s="279" t="s">
        <v>882</v>
      </c>
    </row>
    <row r="15309" spans="1:6" x14ac:dyDescent="0.3">
      <c r="A15309" s="264" t="str">
        <f t="shared" si="239"/>
        <v>SylvaniaOH</v>
      </c>
      <c r="B15309" s="269">
        <v>43560</v>
      </c>
      <c r="C15309" s="270" t="s">
        <v>1550</v>
      </c>
      <c r="D15309" s="270" t="s">
        <v>1944</v>
      </c>
      <c r="E15309" s="277" t="s">
        <v>1999</v>
      </c>
      <c r="F15309" s="279" t="s">
        <v>882</v>
      </c>
    </row>
    <row r="15310" spans="1:6" x14ac:dyDescent="0.3">
      <c r="A15310" s="264" t="str">
        <f t="shared" si="239"/>
        <v>WadsworthOH</v>
      </c>
      <c r="B15310" s="269">
        <v>44281</v>
      </c>
      <c r="C15310" s="270" t="s">
        <v>4830</v>
      </c>
      <c r="D15310" s="270" t="s">
        <v>1944</v>
      </c>
      <c r="E15310" s="277" t="s">
        <v>1963</v>
      </c>
      <c r="F15310" s="279" t="s">
        <v>882</v>
      </c>
    </row>
    <row r="15311" spans="1:6" x14ac:dyDescent="0.3">
      <c r="A15311" s="264" t="str">
        <f t="shared" si="239"/>
        <v>ClevelandOH</v>
      </c>
      <c r="B15311" s="269">
        <v>44106</v>
      </c>
      <c r="C15311" s="270" t="s">
        <v>1414</v>
      </c>
      <c r="D15311" s="270" t="s">
        <v>1944</v>
      </c>
      <c r="E15311" s="277" t="s">
        <v>1963</v>
      </c>
      <c r="F15311" s="279" t="s">
        <v>882</v>
      </c>
    </row>
    <row r="15312" spans="1:6" x14ac:dyDescent="0.3">
      <c r="A15312" s="264" t="str">
        <f t="shared" si="239"/>
        <v>FremontOH</v>
      </c>
      <c r="B15312" s="269">
        <v>43420</v>
      </c>
      <c r="C15312" s="270" t="s">
        <v>1798</v>
      </c>
      <c r="D15312" s="270" t="s">
        <v>1944</v>
      </c>
      <c r="E15312" s="277" t="s">
        <v>1798</v>
      </c>
      <c r="F15312" s="279" t="s">
        <v>882</v>
      </c>
    </row>
    <row r="15313" spans="1:6" x14ac:dyDescent="0.3">
      <c r="A15313" s="264" t="str">
        <f t="shared" si="239"/>
        <v>Upper ArlingtonOH</v>
      </c>
      <c r="B15313" s="269">
        <v>43220</v>
      </c>
      <c r="C15313" s="270" t="s">
        <v>9334</v>
      </c>
      <c r="D15313" s="270" t="s">
        <v>1944</v>
      </c>
      <c r="E15313" s="277" t="s">
        <v>922</v>
      </c>
      <c r="F15313" s="279" t="s">
        <v>882</v>
      </c>
    </row>
    <row r="15314" spans="1:6" x14ac:dyDescent="0.3">
      <c r="A15314" s="264" t="str">
        <f t="shared" si="239"/>
        <v>MarysvilleOH</v>
      </c>
      <c r="B15314" s="269">
        <v>43040</v>
      </c>
      <c r="C15314" s="270" t="s">
        <v>2661</v>
      </c>
      <c r="D15314" s="270" t="s">
        <v>1944</v>
      </c>
      <c r="E15314" s="277" t="s">
        <v>922</v>
      </c>
      <c r="F15314" s="279" t="s">
        <v>882</v>
      </c>
    </row>
    <row r="15315" spans="1:6" x14ac:dyDescent="0.3">
      <c r="A15315" s="264" t="str">
        <f t="shared" si="239"/>
        <v>ClevelandOH</v>
      </c>
      <c r="B15315" s="269">
        <v>44128</v>
      </c>
      <c r="C15315" s="270" t="s">
        <v>1414</v>
      </c>
      <c r="D15315" s="270" t="s">
        <v>1944</v>
      </c>
      <c r="E15315" s="277" t="s">
        <v>1963</v>
      </c>
      <c r="F15315" s="279" t="s">
        <v>882</v>
      </c>
    </row>
    <row r="15316" spans="1:6" x14ac:dyDescent="0.3">
      <c r="A15316" s="264" t="str">
        <f t="shared" si="239"/>
        <v>FranklinOH</v>
      </c>
      <c r="B15316" s="269">
        <v>45005</v>
      </c>
      <c r="C15316" s="270" t="s">
        <v>3539</v>
      </c>
      <c r="D15316" s="270" t="s">
        <v>1944</v>
      </c>
      <c r="E15316" s="277" t="s">
        <v>1350</v>
      </c>
      <c r="F15316" s="279" t="s">
        <v>882</v>
      </c>
    </row>
    <row r="15317" spans="1:6" x14ac:dyDescent="0.3">
      <c r="A15317" s="264" t="str">
        <f t="shared" si="239"/>
        <v>AustintownOH</v>
      </c>
      <c r="B15317" s="269">
        <v>44515</v>
      </c>
      <c r="C15317" s="270" t="s">
        <v>9340</v>
      </c>
      <c r="D15317" s="270" t="s">
        <v>1944</v>
      </c>
      <c r="E15317" s="277" t="s">
        <v>2015</v>
      </c>
      <c r="F15317" s="279" t="s">
        <v>882</v>
      </c>
    </row>
    <row r="15318" spans="1:6" x14ac:dyDescent="0.3">
      <c r="A15318" s="264" t="str">
        <f t="shared" si="239"/>
        <v>CentervilleOH</v>
      </c>
      <c r="B15318" s="269">
        <v>45459</v>
      </c>
      <c r="C15318" s="270" t="s">
        <v>4075</v>
      </c>
      <c r="D15318" s="270" t="s">
        <v>1944</v>
      </c>
      <c r="E15318" s="277" t="s">
        <v>1968</v>
      </c>
      <c r="F15318" s="279" t="s">
        <v>882</v>
      </c>
    </row>
    <row r="15319" spans="1:6" x14ac:dyDescent="0.3">
      <c r="A15319" s="264" t="str">
        <f t="shared" si="239"/>
        <v>AkronOH</v>
      </c>
      <c r="B15319" s="269">
        <v>44313</v>
      </c>
      <c r="C15319" s="270" t="s">
        <v>1597</v>
      </c>
      <c r="D15319" s="270" t="s">
        <v>1944</v>
      </c>
      <c r="E15319" s="277" t="s">
        <v>1597</v>
      </c>
      <c r="F15319" s="279" t="s">
        <v>882</v>
      </c>
    </row>
    <row r="15320" spans="1:6" x14ac:dyDescent="0.3">
      <c r="A15320" s="264" t="str">
        <f t="shared" si="239"/>
        <v>AthensOH</v>
      </c>
      <c r="B15320" s="269">
        <v>45701</v>
      </c>
      <c r="C15320" s="270" t="s">
        <v>995</v>
      </c>
      <c r="D15320" s="270" t="s">
        <v>1944</v>
      </c>
      <c r="E15320" s="277" t="s">
        <v>995</v>
      </c>
      <c r="F15320" s="279" t="s">
        <v>882</v>
      </c>
    </row>
    <row r="15321" spans="1:6" x14ac:dyDescent="0.3">
      <c r="A15321" s="264" t="str">
        <f t="shared" si="239"/>
        <v>MaumeeOH</v>
      </c>
      <c r="B15321" s="269">
        <v>43537</v>
      </c>
      <c r="C15321" s="270" t="s">
        <v>9341</v>
      </c>
      <c r="D15321" s="270" t="s">
        <v>1944</v>
      </c>
      <c r="E15321" s="277" t="s">
        <v>1999</v>
      </c>
      <c r="F15321" s="279" t="s">
        <v>882</v>
      </c>
    </row>
    <row r="15322" spans="1:6" x14ac:dyDescent="0.3">
      <c r="A15322" s="264" t="str">
        <f t="shared" si="239"/>
        <v>KetteringOH</v>
      </c>
      <c r="B15322" s="269">
        <v>45429</v>
      </c>
      <c r="C15322" s="270" t="s">
        <v>6251</v>
      </c>
      <c r="D15322" s="270" t="s">
        <v>1944</v>
      </c>
      <c r="E15322" s="277" t="s">
        <v>1968</v>
      </c>
      <c r="F15322" s="279" t="s">
        <v>882</v>
      </c>
    </row>
    <row r="15323" spans="1:6" x14ac:dyDescent="0.3">
      <c r="A15323" s="264" t="str">
        <f t="shared" si="239"/>
        <v>ParmaOH</v>
      </c>
      <c r="B15323" s="269">
        <v>44129</v>
      </c>
      <c r="C15323" s="270" t="s">
        <v>4560</v>
      </c>
      <c r="D15323" s="270" t="s">
        <v>1944</v>
      </c>
      <c r="E15323" s="277" t="s">
        <v>1963</v>
      </c>
      <c r="F15323" s="279" t="s">
        <v>882</v>
      </c>
    </row>
    <row r="15324" spans="1:6" x14ac:dyDescent="0.3">
      <c r="A15324" s="264" t="str">
        <f t="shared" si="239"/>
        <v>DaytonOH</v>
      </c>
      <c r="B15324" s="269">
        <v>45420</v>
      </c>
      <c r="C15324" s="270" t="s">
        <v>1968</v>
      </c>
      <c r="D15324" s="270" t="s">
        <v>1944</v>
      </c>
      <c r="E15324" s="277" t="s">
        <v>1968</v>
      </c>
      <c r="F15324" s="279" t="s">
        <v>882</v>
      </c>
    </row>
    <row r="15325" spans="1:6" x14ac:dyDescent="0.3">
      <c r="A15325" s="264" t="str">
        <f t="shared" si="239"/>
        <v>ToledoOH</v>
      </c>
      <c r="B15325" s="269">
        <v>43612</v>
      </c>
      <c r="C15325" s="270" t="s">
        <v>1999</v>
      </c>
      <c r="D15325" s="270" t="s">
        <v>1944</v>
      </c>
      <c r="E15325" s="277" t="s">
        <v>1999</v>
      </c>
      <c r="F15325" s="279" t="s">
        <v>882</v>
      </c>
    </row>
    <row r="15326" spans="1:6" x14ac:dyDescent="0.3">
      <c r="A15326" s="264" t="str">
        <f t="shared" si="239"/>
        <v>Grandview HeightsOH</v>
      </c>
      <c r="B15326" s="269">
        <v>43212</v>
      </c>
      <c r="C15326" s="270" t="s">
        <v>9342</v>
      </c>
      <c r="D15326" s="270" t="s">
        <v>1944</v>
      </c>
      <c r="E15326" s="277" t="s">
        <v>922</v>
      </c>
      <c r="F15326" s="279" t="s">
        <v>882</v>
      </c>
    </row>
    <row r="15327" spans="1:6" x14ac:dyDescent="0.3">
      <c r="A15327" s="264" t="str">
        <f t="shared" si="239"/>
        <v>BexleyOH</v>
      </c>
      <c r="B15327" s="269">
        <v>43209</v>
      </c>
      <c r="C15327" s="270" t="s">
        <v>9343</v>
      </c>
      <c r="D15327" s="270" t="s">
        <v>1944</v>
      </c>
      <c r="E15327" s="277" t="s">
        <v>922</v>
      </c>
      <c r="F15327" s="279" t="s">
        <v>882</v>
      </c>
    </row>
    <row r="15328" spans="1:6" x14ac:dyDescent="0.3">
      <c r="A15328" s="264" t="str">
        <f t="shared" si="239"/>
        <v>LorainOH</v>
      </c>
      <c r="B15328" s="269">
        <v>44052</v>
      </c>
      <c r="C15328" s="270" t="s">
        <v>9344</v>
      </c>
      <c r="D15328" s="270" t="s">
        <v>1944</v>
      </c>
      <c r="E15328" s="277" t="s">
        <v>1963</v>
      </c>
      <c r="F15328" s="279" t="s">
        <v>882</v>
      </c>
    </row>
    <row r="15329" spans="1:6" x14ac:dyDescent="0.3">
      <c r="A15329" s="264" t="str">
        <f t="shared" si="239"/>
        <v>PortsmouthOH</v>
      </c>
      <c r="B15329" s="269">
        <v>45662</v>
      </c>
      <c r="C15329" s="270" t="s">
        <v>1990</v>
      </c>
      <c r="D15329" s="270" t="s">
        <v>1944</v>
      </c>
      <c r="E15329" s="277" t="s">
        <v>1990</v>
      </c>
      <c r="F15329" s="279" t="s">
        <v>882</v>
      </c>
    </row>
    <row r="15330" spans="1:6" x14ac:dyDescent="0.3">
      <c r="A15330" s="264" t="str">
        <f t="shared" si="239"/>
        <v>CincinnatiOH</v>
      </c>
      <c r="B15330" s="269">
        <v>45230</v>
      </c>
      <c r="C15330" s="270" t="s">
        <v>1350</v>
      </c>
      <c r="D15330" s="270" t="s">
        <v>1944</v>
      </c>
      <c r="E15330" s="277" t="s">
        <v>1350</v>
      </c>
      <c r="F15330" s="279" t="s">
        <v>882</v>
      </c>
    </row>
    <row r="15331" spans="1:6" x14ac:dyDescent="0.3">
      <c r="A15331" s="264" t="str">
        <f t="shared" si="239"/>
        <v>Mount VernonOH</v>
      </c>
      <c r="B15331" s="269">
        <v>43050</v>
      </c>
      <c r="C15331" s="270" t="s">
        <v>1322</v>
      </c>
      <c r="D15331" s="270" t="s">
        <v>1944</v>
      </c>
      <c r="E15331" s="277" t="s">
        <v>1322</v>
      </c>
      <c r="F15331" s="279" t="s">
        <v>882</v>
      </c>
    </row>
    <row r="15332" spans="1:6" x14ac:dyDescent="0.3">
      <c r="A15332" s="264" t="str">
        <f t="shared" si="239"/>
        <v>Garfield HeightsOH</v>
      </c>
      <c r="B15332" s="269">
        <v>44125</v>
      </c>
      <c r="C15332" s="270" t="s">
        <v>9345</v>
      </c>
      <c r="D15332" s="270" t="s">
        <v>1944</v>
      </c>
      <c r="E15332" s="277" t="s">
        <v>1963</v>
      </c>
      <c r="F15332" s="279" t="s">
        <v>882</v>
      </c>
    </row>
    <row r="15333" spans="1:6" x14ac:dyDescent="0.3">
      <c r="A15333" s="264" t="str">
        <f t="shared" si="239"/>
        <v>SidneyOH</v>
      </c>
      <c r="B15333" s="269">
        <v>45365</v>
      </c>
      <c r="C15333" s="270" t="s">
        <v>1995</v>
      </c>
      <c r="D15333" s="270" t="s">
        <v>1944</v>
      </c>
      <c r="E15333" s="277" t="s">
        <v>1995</v>
      </c>
      <c r="F15333" s="279" t="s">
        <v>882</v>
      </c>
    </row>
    <row r="15334" spans="1:6" x14ac:dyDescent="0.3">
      <c r="A15334" s="264" t="str">
        <f t="shared" si="239"/>
        <v>WestervilleOH</v>
      </c>
      <c r="B15334" s="269">
        <v>43082</v>
      </c>
      <c r="C15334" s="270" t="s">
        <v>9312</v>
      </c>
      <c r="D15334" s="270" t="s">
        <v>1944</v>
      </c>
      <c r="E15334" s="277" t="s">
        <v>922</v>
      </c>
      <c r="F15334" s="279" t="s">
        <v>882</v>
      </c>
    </row>
    <row r="15335" spans="1:6" x14ac:dyDescent="0.3">
      <c r="A15335" s="264" t="str">
        <f t="shared" si="239"/>
        <v>White OakOH</v>
      </c>
      <c r="B15335" s="269">
        <v>45239</v>
      </c>
      <c r="C15335" s="270" t="s">
        <v>9346</v>
      </c>
      <c r="D15335" s="270" t="s">
        <v>1944</v>
      </c>
      <c r="E15335" s="277" t="s">
        <v>1350</v>
      </c>
      <c r="F15335" s="279" t="s">
        <v>882</v>
      </c>
    </row>
    <row r="15336" spans="1:6" x14ac:dyDescent="0.3">
      <c r="A15336" s="264" t="str">
        <f t="shared" si="239"/>
        <v>Deer ParkOH</v>
      </c>
      <c r="B15336" s="269">
        <v>45236</v>
      </c>
      <c r="C15336" s="270" t="s">
        <v>3237</v>
      </c>
      <c r="D15336" s="270" t="s">
        <v>1944</v>
      </c>
      <c r="E15336" s="277" t="s">
        <v>1350</v>
      </c>
      <c r="F15336" s="279" t="s">
        <v>882</v>
      </c>
    </row>
    <row r="15337" spans="1:6" x14ac:dyDescent="0.3">
      <c r="A15337" s="264" t="str">
        <f t="shared" si="239"/>
        <v>ColumbusOH</v>
      </c>
      <c r="B15337" s="269">
        <v>43219</v>
      </c>
      <c r="C15337" s="270" t="s">
        <v>922</v>
      </c>
      <c r="D15337" s="270" t="s">
        <v>1944</v>
      </c>
      <c r="E15337" s="277" t="s">
        <v>922</v>
      </c>
      <c r="F15337" s="279" t="s">
        <v>882</v>
      </c>
    </row>
    <row r="15338" spans="1:6" x14ac:dyDescent="0.3">
      <c r="A15338" s="264" t="str">
        <f t="shared" si="239"/>
        <v>DefianceOH</v>
      </c>
      <c r="B15338" s="269">
        <v>43512</v>
      </c>
      <c r="C15338" s="270" t="s">
        <v>1969</v>
      </c>
      <c r="D15338" s="270" t="s">
        <v>1944</v>
      </c>
      <c r="E15338" s="277" t="s">
        <v>1969</v>
      </c>
      <c r="F15338" s="279" t="s">
        <v>882</v>
      </c>
    </row>
    <row r="15339" spans="1:6" x14ac:dyDescent="0.3">
      <c r="A15339" s="264" t="str">
        <f t="shared" si="239"/>
        <v>BeavercreekOH</v>
      </c>
      <c r="B15339" s="269">
        <v>45431</v>
      </c>
      <c r="C15339" s="270" t="s">
        <v>9347</v>
      </c>
      <c r="D15339" s="270" t="s">
        <v>1944</v>
      </c>
      <c r="E15339" s="277" t="s">
        <v>1968</v>
      </c>
      <c r="F15339" s="279" t="s">
        <v>882</v>
      </c>
    </row>
    <row r="15340" spans="1:6" x14ac:dyDescent="0.3">
      <c r="A15340" s="264" t="str">
        <f t="shared" si="239"/>
        <v>TiffinOH</v>
      </c>
      <c r="B15340" s="269">
        <v>44883</v>
      </c>
      <c r="C15340" s="270" t="s">
        <v>1998</v>
      </c>
      <c r="D15340" s="270" t="s">
        <v>1944</v>
      </c>
      <c r="E15340" s="277" t="s">
        <v>1998</v>
      </c>
      <c r="F15340" s="279" t="s">
        <v>882</v>
      </c>
    </row>
    <row r="15341" spans="1:6" x14ac:dyDescent="0.3">
      <c r="A15341" s="264" t="str">
        <f t="shared" si="239"/>
        <v>ClevelandOH</v>
      </c>
      <c r="B15341" s="269">
        <v>44135</v>
      </c>
      <c r="C15341" s="270" t="s">
        <v>1414</v>
      </c>
      <c r="D15341" s="270" t="s">
        <v>1944</v>
      </c>
      <c r="E15341" s="277" t="s">
        <v>1963</v>
      </c>
      <c r="F15341" s="279" t="s">
        <v>882</v>
      </c>
    </row>
    <row r="15342" spans="1:6" x14ac:dyDescent="0.3">
      <c r="A15342" s="264" t="str">
        <f t="shared" si="239"/>
        <v>PataskalaOH</v>
      </c>
      <c r="B15342" s="269">
        <v>43062</v>
      </c>
      <c r="C15342" s="270" t="s">
        <v>9348</v>
      </c>
      <c r="D15342" s="270" t="s">
        <v>1944</v>
      </c>
      <c r="E15342" s="277" t="s">
        <v>922</v>
      </c>
      <c r="F15342" s="279" t="s">
        <v>882</v>
      </c>
    </row>
    <row r="15343" spans="1:6" x14ac:dyDescent="0.3">
      <c r="A15343" s="264" t="str">
        <f t="shared" si="239"/>
        <v>MariettaOH</v>
      </c>
      <c r="B15343" s="269">
        <v>45750</v>
      </c>
      <c r="C15343" s="270" t="s">
        <v>1979</v>
      </c>
      <c r="D15343" s="270" t="s">
        <v>1944</v>
      </c>
      <c r="E15343" s="277" t="s">
        <v>1979</v>
      </c>
      <c r="F15343" s="279" t="s">
        <v>882</v>
      </c>
    </row>
    <row r="15344" spans="1:6" x14ac:dyDescent="0.3">
      <c r="A15344" s="264" t="str">
        <f t="shared" si="239"/>
        <v>MiddletownOH</v>
      </c>
      <c r="B15344" s="269">
        <v>45042</v>
      </c>
      <c r="C15344" s="270" t="s">
        <v>2984</v>
      </c>
      <c r="D15344" s="270" t="s">
        <v>1944</v>
      </c>
      <c r="E15344" s="277" t="s">
        <v>1350</v>
      </c>
      <c r="F15344" s="279" t="s">
        <v>882</v>
      </c>
    </row>
    <row r="15345" spans="1:6" x14ac:dyDescent="0.3">
      <c r="A15345" s="264" t="str">
        <f t="shared" si="239"/>
        <v>UniontownOH</v>
      </c>
      <c r="B15345" s="269">
        <v>44685</v>
      </c>
      <c r="C15345" s="270" t="s">
        <v>2073</v>
      </c>
      <c r="D15345" s="270" t="s">
        <v>1944</v>
      </c>
      <c r="E15345" s="277" t="s">
        <v>1956</v>
      </c>
      <c r="F15345" s="279" t="s">
        <v>882</v>
      </c>
    </row>
    <row r="15346" spans="1:6" x14ac:dyDescent="0.3">
      <c r="A15346" s="264" t="str">
        <f t="shared" si="239"/>
        <v>CantonOH</v>
      </c>
      <c r="B15346" s="269">
        <v>44708</v>
      </c>
      <c r="C15346" s="270" t="s">
        <v>1294</v>
      </c>
      <c r="D15346" s="270" t="s">
        <v>1944</v>
      </c>
      <c r="E15346" s="277" t="s">
        <v>1956</v>
      </c>
      <c r="F15346" s="279" t="s">
        <v>882</v>
      </c>
    </row>
    <row r="15347" spans="1:6" x14ac:dyDescent="0.3">
      <c r="A15347" s="264" t="str">
        <f t="shared" si="239"/>
        <v>New PhiladelphiaOH</v>
      </c>
      <c r="B15347" s="269">
        <v>44663</v>
      </c>
      <c r="C15347" s="270" t="s">
        <v>9349</v>
      </c>
      <c r="D15347" s="270" t="s">
        <v>1944</v>
      </c>
      <c r="E15347" s="277" t="s">
        <v>1982</v>
      </c>
      <c r="F15347" s="279" t="s">
        <v>882</v>
      </c>
    </row>
    <row r="15348" spans="1:6" x14ac:dyDescent="0.3">
      <c r="A15348" s="264" t="str">
        <f t="shared" si="239"/>
        <v>Richmond HeightsOH</v>
      </c>
      <c r="B15348" s="269">
        <v>44143</v>
      </c>
      <c r="C15348" s="270" t="s">
        <v>7230</v>
      </c>
      <c r="D15348" s="270" t="s">
        <v>1944</v>
      </c>
      <c r="E15348" s="277" t="s">
        <v>1963</v>
      </c>
      <c r="F15348" s="279" t="s">
        <v>882</v>
      </c>
    </row>
    <row r="15349" spans="1:6" x14ac:dyDescent="0.3">
      <c r="A15349" s="264" t="str">
        <f t="shared" si="239"/>
        <v>ColumbusOH</v>
      </c>
      <c r="B15349" s="269">
        <v>43035</v>
      </c>
      <c r="C15349" s="270" t="s">
        <v>922</v>
      </c>
      <c r="D15349" s="270" t="s">
        <v>1944</v>
      </c>
      <c r="E15349" s="277" t="s">
        <v>922</v>
      </c>
      <c r="F15349" s="279" t="s">
        <v>882</v>
      </c>
    </row>
    <row r="15350" spans="1:6" x14ac:dyDescent="0.3">
      <c r="A15350" s="264" t="str">
        <f t="shared" si="239"/>
        <v>StrongsvilleOH</v>
      </c>
      <c r="B15350" s="269">
        <v>44136</v>
      </c>
      <c r="C15350" s="270" t="s">
        <v>9350</v>
      </c>
      <c r="D15350" s="270" t="s">
        <v>1944</v>
      </c>
      <c r="E15350" s="277" t="s">
        <v>1963</v>
      </c>
      <c r="F15350" s="279" t="s">
        <v>882</v>
      </c>
    </row>
    <row r="15351" spans="1:6" x14ac:dyDescent="0.3">
      <c r="A15351" s="264" t="str">
        <f t="shared" si="239"/>
        <v>ColumbusOH</v>
      </c>
      <c r="B15351" s="269">
        <v>43119</v>
      </c>
      <c r="C15351" s="270" t="s">
        <v>922</v>
      </c>
      <c r="D15351" s="270" t="s">
        <v>1944</v>
      </c>
      <c r="E15351" s="277" t="s">
        <v>922</v>
      </c>
      <c r="F15351" s="279" t="s">
        <v>882</v>
      </c>
    </row>
    <row r="15352" spans="1:6" x14ac:dyDescent="0.3">
      <c r="A15352" s="264" t="str">
        <f t="shared" si="239"/>
        <v>New AlbanyOH</v>
      </c>
      <c r="B15352" s="269">
        <v>43054</v>
      </c>
      <c r="C15352" s="270" t="s">
        <v>5273</v>
      </c>
      <c r="D15352" s="270" t="s">
        <v>1944</v>
      </c>
      <c r="E15352" s="277" t="s">
        <v>922</v>
      </c>
      <c r="F15352" s="279" t="s">
        <v>882</v>
      </c>
    </row>
    <row r="15353" spans="1:6" x14ac:dyDescent="0.3">
      <c r="A15353" s="264" t="str">
        <f t="shared" si="239"/>
        <v>SalemOH</v>
      </c>
      <c r="B15353" s="269">
        <v>44460</v>
      </c>
      <c r="C15353" s="270" t="s">
        <v>1226</v>
      </c>
      <c r="D15353" s="270" t="s">
        <v>1944</v>
      </c>
      <c r="E15353" s="277" t="s">
        <v>1226</v>
      </c>
      <c r="F15353" s="279" t="s">
        <v>882</v>
      </c>
    </row>
    <row r="15354" spans="1:6" x14ac:dyDescent="0.3">
      <c r="A15354" s="264" t="str">
        <f t="shared" si="239"/>
        <v>BlacklickOH</v>
      </c>
      <c r="B15354" s="269">
        <v>43004</v>
      </c>
      <c r="C15354" s="270" t="s">
        <v>9351</v>
      </c>
      <c r="D15354" s="270" t="s">
        <v>1944</v>
      </c>
      <c r="E15354" s="277" t="s">
        <v>922</v>
      </c>
      <c r="F15354" s="279" t="s">
        <v>882</v>
      </c>
    </row>
    <row r="15355" spans="1:6" x14ac:dyDescent="0.3">
      <c r="A15355" s="264" t="str">
        <f t="shared" si="239"/>
        <v>Forest ParkOH</v>
      </c>
      <c r="B15355" s="269">
        <v>45240</v>
      </c>
      <c r="C15355" s="270" t="s">
        <v>4008</v>
      </c>
      <c r="D15355" s="270" t="s">
        <v>1944</v>
      </c>
      <c r="E15355" s="277" t="s">
        <v>1350</v>
      </c>
      <c r="F15355" s="279" t="s">
        <v>882</v>
      </c>
    </row>
    <row r="15356" spans="1:6" x14ac:dyDescent="0.3">
      <c r="A15356" s="264" t="str">
        <f t="shared" si="239"/>
        <v>Dry RunOH</v>
      </c>
      <c r="B15356" s="269">
        <v>45244</v>
      </c>
      <c r="C15356" s="270" t="s">
        <v>9352</v>
      </c>
      <c r="D15356" s="270" t="s">
        <v>1944</v>
      </c>
      <c r="E15356" s="277" t="s">
        <v>1350</v>
      </c>
      <c r="F15356" s="279" t="s">
        <v>882</v>
      </c>
    </row>
    <row r="15357" spans="1:6" x14ac:dyDescent="0.3">
      <c r="A15357" s="264" t="str">
        <f t="shared" si="239"/>
        <v>ColumbusOH</v>
      </c>
      <c r="B15357" s="269">
        <v>43206</v>
      </c>
      <c r="C15357" s="270" t="s">
        <v>922</v>
      </c>
      <c r="D15357" s="270" t="s">
        <v>1944</v>
      </c>
      <c r="E15357" s="277" t="s">
        <v>922</v>
      </c>
      <c r="F15357" s="279" t="s">
        <v>882</v>
      </c>
    </row>
    <row r="15358" spans="1:6" x14ac:dyDescent="0.3">
      <c r="A15358" s="264" t="str">
        <f t="shared" si="239"/>
        <v>WarrenOH</v>
      </c>
      <c r="B15358" s="269">
        <v>44483</v>
      </c>
      <c r="C15358" s="270" t="s">
        <v>2146</v>
      </c>
      <c r="D15358" s="270" t="s">
        <v>1944</v>
      </c>
      <c r="E15358" s="277" t="s">
        <v>2015</v>
      </c>
      <c r="F15358" s="279" t="s">
        <v>882</v>
      </c>
    </row>
    <row r="15359" spans="1:6" x14ac:dyDescent="0.3">
      <c r="A15359" s="264" t="str">
        <f t="shared" si="239"/>
        <v>WorthingtonOH</v>
      </c>
      <c r="B15359" s="269">
        <v>43085</v>
      </c>
      <c r="C15359" s="270" t="s">
        <v>1665</v>
      </c>
      <c r="D15359" s="270" t="s">
        <v>1944</v>
      </c>
      <c r="E15359" s="277" t="s">
        <v>922</v>
      </c>
      <c r="F15359" s="279" t="s">
        <v>882</v>
      </c>
    </row>
    <row r="15360" spans="1:6" x14ac:dyDescent="0.3">
      <c r="A15360" s="264" t="str">
        <f t="shared" si="239"/>
        <v>ColumbusOH</v>
      </c>
      <c r="B15360" s="269">
        <v>43215</v>
      </c>
      <c r="C15360" s="270" t="s">
        <v>922</v>
      </c>
      <c r="D15360" s="270" t="s">
        <v>1944</v>
      </c>
      <c r="E15360" s="277" t="s">
        <v>922</v>
      </c>
      <c r="F15360" s="279" t="s">
        <v>882</v>
      </c>
    </row>
    <row r="15361" spans="1:6" x14ac:dyDescent="0.3">
      <c r="A15361" s="264" t="str">
        <f t="shared" si="239"/>
        <v>PiquaOH</v>
      </c>
      <c r="B15361" s="269">
        <v>45356</v>
      </c>
      <c r="C15361" s="270" t="s">
        <v>9353</v>
      </c>
      <c r="D15361" s="270" t="s">
        <v>1944</v>
      </c>
      <c r="E15361" s="277" t="s">
        <v>1968</v>
      </c>
      <c r="F15361" s="279" t="s">
        <v>882</v>
      </c>
    </row>
    <row r="15362" spans="1:6" x14ac:dyDescent="0.3">
      <c r="A15362" s="264" t="str">
        <f t="shared" si="239"/>
        <v>NorwoodOH</v>
      </c>
      <c r="B15362" s="269">
        <v>45212</v>
      </c>
      <c r="C15362" s="270" t="s">
        <v>6022</v>
      </c>
      <c r="D15362" s="270" t="s">
        <v>1944</v>
      </c>
      <c r="E15362" s="277" t="s">
        <v>1350</v>
      </c>
      <c r="F15362" s="279" t="s">
        <v>882</v>
      </c>
    </row>
    <row r="15363" spans="1:6" x14ac:dyDescent="0.3">
      <c r="A15363" s="264" t="str">
        <f t="shared" si="239"/>
        <v>ColumbusOH</v>
      </c>
      <c r="B15363" s="269">
        <v>43202</v>
      </c>
      <c r="C15363" s="270" t="s">
        <v>922</v>
      </c>
      <c r="D15363" s="270" t="s">
        <v>1944</v>
      </c>
      <c r="E15363" s="277" t="s">
        <v>922</v>
      </c>
      <c r="F15363" s="279" t="s">
        <v>882</v>
      </c>
    </row>
    <row r="15364" spans="1:6" x14ac:dyDescent="0.3">
      <c r="A15364" s="264" t="str">
        <f t="shared" ref="A15364:A15427" si="240">CONCATENATE(C15364,D15364)</f>
        <v>MainevilleOH</v>
      </c>
      <c r="B15364" s="269">
        <v>45039</v>
      </c>
      <c r="C15364" s="270" t="s">
        <v>9354</v>
      </c>
      <c r="D15364" s="270" t="s">
        <v>1944</v>
      </c>
      <c r="E15364" s="277" t="s">
        <v>1350</v>
      </c>
      <c r="F15364" s="279" t="s">
        <v>882</v>
      </c>
    </row>
    <row r="15365" spans="1:6" x14ac:dyDescent="0.3">
      <c r="A15365" s="264" t="str">
        <f t="shared" si="240"/>
        <v>MansfieldOH</v>
      </c>
      <c r="B15365" s="269">
        <v>44903</v>
      </c>
      <c r="C15365" s="270" t="s">
        <v>1977</v>
      </c>
      <c r="D15365" s="270" t="s">
        <v>1944</v>
      </c>
      <c r="E15365" s="277" t="s">
        <v>1977</v>
      </c>
      <c r="F15365" s="279" t="s">
        <v>882</v>
      </c>
    </row>
    <row r="15366" spans="1:6" x14ac:dyDescent="0.3">
      <c r="A15366" s="264" t="str">
        <f t="shared" si="240"/>
        <v>ToledoOH</v>
      </c>
      <c r="B15366" s="269">
        <v>43606</v>
      </c>
      <c r="C15366" s="270" t="s">
        <v>1999</v>
      </c>
      <c r="D15366" s="270" t="s">
        <v>1944</v>
      </c>
      <c r="E15366" s="277" t="s">
        <v>1999</v>
      </c>
      <c r="F15366" s="279" t="s">
        <v>882</v>
      </c>
    </row>
    <row r="15367" spans="1:6" x14ac:dyDescent="0.3">
      <c r="A15367" s="264" t="str">
        <f t="shared" si="240"/>
        <v>ColumbusOH</v>
      </c>
      <c r="B15367" s="269">
        <v>43223</v>
      </c>
      <c r="C15367" s="270" t="s">
        <v>922</v>
      </c>
      <c r="D15367" s="270" t="s">
        <v>1944</v>
      </c>
      <c r="E15367" s="277" t="s">
        <v>922</v>
      </c>
      <c r="F15367" s="279" t="s">
        <v>882</v>
      </c>
    </row>
    <row r="15368" spans="1:6" x14ac:dyDescent="0.3">
      <c r="A15368" s="264" t="str">
        <f t="shared" si="240"/>
        <v>SharonvilleOH</v>
      </c>
      <c r="B15368" s="269">
        <v>45241</v>
      </c>
      <c r="C15368" s="270" t="s">
        <v>9355</v>
      </c>
      <c r="D15368" s="270" t="s">
        <v>1944</v>
      </c>
      <c r="E15368" s="277" t="s">
        <v>1350</v>
      </c>
      <c r="F15368" s="279" t="s">
        <v>882</v>
      </c>
    </row>
    <row r="15369" spans="1:6" x14ac:dyDescent="0.3">
      <c r="A15369" s="264" t="str">
        <f t="shared" si="240"/>
        <v>Avon LakeOH</v>
      </c>
      <c r="B15369" s="269">
        <v>44012</v>
      </c>
      <c r="C15369" s="270" t="s">
        <v>9356</v>
      </c>
      <c r="D15369" s="270" t="s">
        <v>1944</v>
      </c>
      <c r="E15369" s="277" t="s">
        <v>1963</v>
      </c>
      <c r="F15369" s="279" t="s">
        <v>882</v>
      </c>
    </row>
    <row r="15370" spans="1:6" x14ac:dyDescent="0.3">
      <c r="A15370" s="264" t="str">
        <f t="shared" si="240"/>
        <v>CincinnatiOH</v>
      </c>
      <c r="B15370" s="269">
        <v>45202</v>
      </c>
      <c r="C15370" s="270" t="s">
        <v>1350</v>
      </c>
      <c r="D15370" s="270" t="s">
        <v>1944</v>
      </c>
      <c r="E15370" s="277" t="s">
        <v>1350</v>
      </c>
      <c r="F15370" s="279" t="s">
        <v>882</v>
      </c>
    </row>
    <row r="15371" spans="1:6" x14ac:dyDescent="0.3">
      <c r="A15371" s="264" t="str">
        <f t="shared" si="240"/>
        <v>Portage LakesOH</v>
      </c>
      <c r="B15371" s="269">
        <v>44319</v>
      </c>
      <c r="C15371" s="270" t="s">
        <v>9357</v>
      </c>
      <c r="D15371" s="270" t="s">
        <v>1944</v>
      </c>
      <c r="E15371" s="277" t="s">
        <v>1597</v>
      </c>
      <c r="F15371" s="279" t="s">
        <v>882</v>
      </c>
    </row>
    <row r="15372" spans="1:6" x14ac:dyDescent="0.3">
      <c r="A15372" s="264" t="str">
        <f t="shared" si="240"/>
        <v>Rocky RiverOH</v>
      </c>
      <c r="B15372" s="269">
        <v>44116</v>
      </c>
      <c r="C15372" s="270" t="s">
        <v>9358</v>
      </c>
      <c r="D15372" s="270" t="s">
        <v>1944</v>
      </c>
      <c r="E15372" s="277" t="s">
        <v>1963</v>
      </c>
      <c r="F15372" s="279" t="s">
        <v>882</v>
      </c>
    </row>
    <row r="15373" spans="1:6" x14ac:dyDescent="0.3">
      <c r="A15373" s="264" t="str">
        <f t="shared" si="240"/>
        <v>GreenvilleOH</v>
      </c>
      <c r="B15373" s="269">
        <v>45331</v>
      </c>
      <c r="C15373" s="270" t="s">
        <v>1706</v>
      </c>
      <c r="D15373" s="270" t="s">
        <v>1944</v>
      </c>
      <c r="E15373" s="277" t="s">
        <v>1706</v>
      </c>
      <c r="F15373" s="279" t="s">
        <v>882</v>
      </c>
    </row>
    <row r="15374" spans="1:6" x14ac:dyDescent="0.3">
      <c r="A15374" s="264" t="str">
        <f t="shared" si="240"/>
        <v>ColumbusOH</v>
      </c>
      <c r="B15374" s="269">
        <v>43227</v>
      </c>
      <c r="C15374" s="270" t="s">
        <v>922</v>
      </c>
      <c r="D15374" s="270" t="s">
        <v>1944</v>
      </c>
      <c r="E15374" s="277" t="s">
        <v>922</v>
      </c>
      <c r="F15374" s="279" t="s">
        <v>882</v>
      </c>
    </row>
    <row r="15375" spans="1:6" x14ac:dyDescent="0.3">
      <c r="A15375" s="264" t="str">
        <f t="shared" si="240"/>
        <v>PolandOH</v>
      </c>
      <c r="B15375" s="269">
        <v>44514</v>
      </c>
      <c r="C15375" s="270" t="s">
        <v>5374</v>
      </c>
      <c r="D15375" s="270" t="s">
        <v>1944</v>
      </c>
      <c r="E15375" s="277" t="s">
        <v>2015</v>
      </c>
      <c r="F15375" s="279" t="s">
        <v>882</v>
      </c>
    </row>
    <row r="15376" spans="1:6" x14ac:dyDescent="0.3">
      <c r="A15376" s="264" t="str">
        <f t="shared" si="240"/>
        <v>ClevelandOH</v>
      </c>
      <c r="B15376" s="269">
        <v>44144</v>
      </c>
      <c r="C15376" s="270" t="s">
        <v>1414</v>
      </c>
      <c r="D15376" s="270" t="s">
        <v>1944</v>
      </c>
      <c r="E15376" s="277" t="s">
        <v>1963</v>
      </c>
      <c r="F15376" s="279" t="s">
        <v>882</v>
      </c>
    </row>
    <row r="15377" spans="1:6" x14ac:dyDescent="0.3">
      <c r="A15377" s="264" t="str">
        <f t="shared" si="240"/>
        <v>BridgetownOH</v>
      </c>
      <c r="B15377" s="269">
        <v>45248</v>
      </c>
      <c r="C15377" s="270" t="s">
        <v>9359</v>
      </c>
      <c r="D15377" s="270" t="s">
        <v>1944</v>
      </c>
      <c r="E15377" s="277" t="s">
        <v>1350</v>
      </c>
      <c r="F15377" s="279" t="s">
        <v>882</v>
      </c>
    </row>
    <row r="15378" spans="1:6" x14ac:dyDescent="0.3">
      <c r="A15378" s="264" t="str">
        <f t="shared" si="240"/>
        <v>ClevelandOH</v>
      </c>
      <c r="B15378" s="269">
        <v>44113</v>
      </c>
      <c r="C15378" s="270" t="s">
        <v>1414</v>
      </c>
      <c r="D15378" s="270" t="s">
        <v>1944</v>
      </c>
      <c r="E15378" s="277" t="s">
        <v>1963</v>
      </c>
      <c r="F15378" s="279" t="s">
        <v>882</v>
      </c>
    </row>
    <row r="15379" spans="1:6" x14ac:dyDescent="0.3">
      <c r="A15379" s="264" t="str">
        <f t="shared" si="240"/>
        <v>NorwalkOH</v>
      </c>
      <c r="B15379" s="269">
        <v>44857</v>
      </c>
      <c r="C15379" s="270" t="s">
        <v>1984</v>
      </c>
      <c r="D15379" s="270" t="s">
        <v>1944</v>
      </c>
      <c r="E15379" s="277" t="s">
        <v>1984</v>
      </c>
      <c r="F15379" s="279" t="s">
        <v>882</v>
      </c>
    </row>
    <row r="15380" spans="1:6" x14ac:dyDescent="0.3">
      <c r="A15380" s="264" t="str">
        <f t="shared" si="240"/>
        <v>CirclevilleOH</v>
      </c>
      <c r="B15380" s="269">
        <v>43113</v>
      </c>
      <c r="C15380" s="270" t="s">
        <v>9360</v>
      </c>
      <c r="D15380" s="270" t="s">
        <v>1944</v>
      </c>
      <c r="E15380" s="277" t="s">
        <v>922</v>
      </c>
      <c r="F15380" s="279" t="s">
        <v>882</v>
      </c>
    </row>
    <row r="15381" spans="1:6" x14ac:dyDescent="0.3">
      <c r="A15381" s="264" t="str">
        <f t="shared" si="240"/>
        <v>ToledoOH</v>
      </c>
      <c r="B15381" s="269">
        <v>43605</v>
      </c>
      <c r="C15381" s="270" t="s">
        <v>1999</v>
      </c>
      <c r="D15381" s="270" t="s">
        <v>1944</v>
      </c>
      <c r="E15381" s="277" t="s">
        <v>1999</v>
      </c>
      <c r="F15381" s="279" t="s">
        <v>882</v>
      </c>
    </row>
    <row r="15382" spans="1:6" x14ac:dyDescent="0.3">
      <c r="A15382" s="264" t="str">
        <f t="shared" si="240"/>
        <v>AkronOH</v>
      </c>
      <c r="B15382" s="269">
        <v>44310</v>
      </c>
      <c r="C15382" s="270" t="s">
        <v>1597</v>
      </c>
      <c r="D15382" s="270" t="s">
        <v>1944</v>
      </c>
      <c r="E15382" s="277" t="s">
        <v>1597</v>
      </c>
      <c r="F15382" s="279" t="s">
        <v>882</v>
      </c>
    </row>
    <row r="15383" spans="1:6" x14ac:dyDescent="0.3">
      <c r="A15383" s="264" t="str">
        <f t="shared" si="240"/>
        <v>LimaOH</v>
      </c>
      <c r="B15383" s="269">
        <v>45805</v>
      </c>
      <c r="C15383" s="270" t="s">
        <v>1975</v>
      </c>
      <c r="D15383" s="270" t="s">
        <v>1944</v>
      </c>
      <c r="E15383" s="277" t="s">
        <v>1975</v>
      </c>
      <c r="F15383" s="279" t="s">
        <v>882</v>
      </c>
    </row>
    <row r="15384" spans="1:6" x14ac:dyDescent="0.3">
      <c r="A15384" s="264" t="str">
        <f t="shared" si="240"/>
        <v>DaytonOH</v>
      </c>
      <c r="B15384" s="269">
        <v>45406</v>
      </c>
      <c r="C15384" s="270" t="s">
        <v>1968</v>
      </c>
      <c r="D15384" s="270" t="s">
        <v>1944</v>
      </c>
      <c r="E15384" s="277" t="s">
        <v>1968</v>
      </c>
      <c r="F15384" s="279" t="s">
        <v>882</v>
      </c>
    </row>
    <row r="15385" spans="1:6" x14ac:dyDescent="0.3">
      <c r="A15385" s="264" t="str">
        <f t="shared" si="240"/>
        <v>WarrenOH</v>
      </c>
      <c r="B15385" s="269">
        <v>44484</v>
      </c>
      <c r="C15385" s="270" t="s">
        <v>2146</v>
      </c>
      <c r="D15385" s="270" t="s">
        <v>1944</v>
      </c>
      <c r="E15385" s="277" t="s">
        <v>2015</v>
      </c>
      <c r="F15385" s="279" t="s">
        <v>882</v>
      </c>
    </row>
    <row r="15386" spans="1:6" x14ac:dyDescent="0.3">
      <c r="A15386" s="264" t="str">
        <f t="shared" si="240"/>
        <v>East LiverpoolOH</v>
      </c>
      <c r="B15386" s="269">
        <v>43920</v>
      </c>
      <c r="C15386" s="270" t="s">
        <v>9361</v>
      </c>
      <c r="D15386" s="270" t="s">
        <v>1944</v>
      </c>
      <c r="E15386" s="277" t="s">
        <v>1226</v>
      </c>
      <c r="F15386" s="279" t="s">
        <v>882</v>
      </c>
    </row>
    <row r="15387" spans="1:6" x14ac:dyDescent="0.3">
      <c r="A15387" s="264" t="str">
        <f t="shared" si="240"/>
        <v>White OakOH</v>
      </c>
      <c r="B15387" s="269">
        <v>45247</v>
      </c>
      <c r="C15387" s="270" t="s">
        <v>9346</v>
      </c>
      <c r="D15387" s="270" t="s">
        <v>1944</v>
      </c>
      <c r="E15387" s="277" t="s">
        <v>1350</v>
      </c>
      <c r="F15387" s="279" t="s">
        <v>882</v>
      </c>
    </row>
    <row r="15388" spans="1:6" x14ac:dyDescent="0.3">
      <c r="A15388" s="264" t="str">
        <f t="shared" si="240"/>
        <v>East ClevelandOH</v>
      </c>
      <c r="B15388" s="269">
        <v>44112</v>
      </c>
      <c r="C15388" s="270" t="s">
        <v>9362</v>
      </c>
      <c r="D15388" s="270" t="s">
        <v>1944</v>
      </c>
      <c r="E15388" s="277" t="s">
        <v>1963</v>
      </c>
      <c r="F15388" s="279" t="s">
        <v>882</v>
      </c>
    </row>
    <row r="15389" spans="1:6" x14ac:dyDescent="0.3">
      <c r="A15389" s="264" t="str">
        <f t="shared" si="240"/>
        <v>Maple HeightsOH</v>
      </c>
      <c r="B15389" s="269">
        <v>44137</v>
      </c>
      <c r="C15389" s="270" t="s">
        <v>9363</v>
      </c>
      <c r="D15389" s="270" t="s">
        <v>1944</v>
      </c>
      <c r="E15389" s="277" t="s">
        <v>1963</v>
      </c>
      <c r="F15389" s="279" t="s">
        <v>882</v>
      </c>
    </row>
    <row r="15390" spans="1:6" x14ac:dyDescent="0.3">
      <c r="A15390" s="264" t="str">
        <f t="shared" si="240"/>
        <v>CincinnatiOH</v>
      </c>
      <c r="B15390" s="269">
        <v>45237</v>
      </c>
      <c r="C15390" s="270" t="s">
        <v>1350</v>
      </c>
      <c r="D15390" s="270" t="s">
        <v>1944</v>
      </c>
      <c r="E15390" s="277" t="s">
        <v>1350</v>
      </c>
      <c r="F15390" s="279" t="s">
        <v>882</v>
      </c>
    </row>
    <row r="15391" spans="1:6" x14ac:dyDescent="0.3">
      <c r="A15391" s="264" t="str">
        <f t="shared" si="240"/>
        <v>Olmsted FallsOH</v>
      </c>
      <c r="B15391" s="269">
        <v>44138</v>
      </c>
      <c r="C15391" s="270" t="s">
        <v>9364</v>
      </c>
      <c r="D15391" s="270" t="s">
        <v>1944</v>
      </c>
      <c r="E15391" s="277" t="s">
        <v>1963</v>
      </c>
      <c r="F15391" s="279" t="s">
        <v>882</v>
      </c>
    </row>
    <row r="15392" spans="1:6" x14ac:dyDescent="0.3">
      <c r="A15392" s="264" t="str">
        <f t="shared" si="240"/>
        <v>ToledoOH</v>
      </c>
      <c r="B15392" s="269">
        <v>43607</v>
      </c>
      <c r="C15392" s="270" t="s">
        <v>1999</v>
      </c>
      <c r="D15392" s="270" t="s">
        <v>1944</v>
      </c>
      <c r="E15392" s="277" t="s">
        <v>1999</v>
      </c>
      <c r="F15392" s="279" t="s">
        <v>882</v>
      </c>
    </row>
    <row r="15393" spans="1:6" x14ac:dyDescent="0.3">
      <c r="A15393" s="264" t="str">
        <f t="shared" si="240"/>
        <v>ChardonOH</v>
      </c>
      <c r="B15393" s="269">
        <v>44024</v>
      </c>
      <c r="C15393" s="270" t="s">
        <v>9365</v>
      </c>
      <c r="D15393" s="270" t="s">
        <v>1944</v>
      </c>
      <c r="E15393" s="277" t="s">
        <v>1963</v>
      </c>
      <c r="F15393" s="279" t="s">
        <v>882</v>
      </c>
    </row>
    <row r="15394" spans="1:6" x14ac:dyDescent="0.3">
      <c r="A15394" s="264" t="str">
        <f t="shared" si="240"/>
        <v>AmeliaOH</v>
      </c>
      <c r="B15394" s="269">
        <v>45102</v>
      </c>
      <c r="C15394" s="270" t="s">
        <v>9366</v>
      </c>
      <c r="D15394" s="270" t="s">
        <v>1944</v>
      </c>
      <c r="E15394" s="277" t="s">
        <v>1350</v>
      </c>
      <c r="F15394" s="279" t="s">
        <v>882</v>
      </c>
    </row>
    <row r="15395" spans="1:6" x14ac:dyDescent="0.3">
      <c r="A15395" s="264" t="str">
        <f t="shared" si="240"/>
        <v>KetteringOH</v>
      </c>
      <c r="B15395" s="269">
        <v>45440</v>
      </c>
      <c r="C15395" s="270" t="s">
        <v>6251</v>
      </c>
      <c r="D15395" s="270" t="s">
        <v>1944</v>
      </c>
      <c r="E15395" s="277" t="s">
        <v>1968</v>
      </c>
      <c r="F15395" s="279" t="s">
        <v>882</v>
      </c>
    </row>
    <row r="15396" spans="1:6" x14ac:dyDescent="0.3">
      <c r="A15396" s="264" t="str">
        <f t="shared" si="240"/>
        <v>NilesOH</v>
      </c>
      <c r="B15396" s="269">
        <v>44446</v>
      </c>
      <c r="C15396" s="270" t="s">
        <v>4700</v>
      </c>
      <c r="D15396" s="270" t="s">
        <v>1944</v>
      </c>
      <c r="E15396" s="277" t="s">
        <v>2015</v>
      </c>
      <c r="F15396" s="279" t="s">
        <v>882</v>
      </c>
    </row>
    <row r="15397" spans="1:6" x14ac:dyDescent="0.3">
      <c r="A15397" s="264" t="str">
        <f t="shared" si="240"/>
        <v>SpringboroOH</v>
      </c>
      <c r="B15397" s="269">
        <v>45066</v>
      </c>
      <c r="C15397" s="270" t="s">
        <v>9367</v>
      </c>
      <c r="D15397" s="270" t="s">
        <v>1944</v>
      </c>
      <c r="E15397" s="277" t="s">
        <v>1350</v>
      </c>
      <c r="F15397" s="279" t="s">
        <v>882</v>
      </c>
    </row>
    <row r="15398" spans="1:6" x14ac:dyDescent="0.3">
      <c r="A15398" s="264" t="str">
        <f t="shared" si="240"/>
        <v>CanfieldOH</v>
      </c>
      <c r="B15398" s="269">
        <v>44406</v>
      </c>
      <c r="C15398" s="270" t="s">
        <v>9368</v>
      </c>
      <c r="D15398" s="270" t="s">
        <v>1944</v>
      </c>
      <c r="E15398" s="277" t="s">
        <v>2015</v>
      </c>
      <c r="F15398" s="279" t="s">
        <v>882</v>
      </c>
    </row>
    <row r="15399" spans="1:6" x14ac:dyDescent="0.3">
      <c r="A15399" s="264" t="str">
        <f t="shared" si="240"/>
        <v>ToledoOH</v>
      </c>
      <c r="B15399" s="269">
        <v>43623</v>
      </c>
      <c r="C15399" s="270" t="s">
        <v>1999</v>
      </c>
      <c r="D15399" s="270" t="s">
        <v>1944</v>
      </c>
      <c r="E15399" s="277" t="s">
        <v>1999</v>
      </c>
      <c r="F15399" s="279" t="s">
        <v>882</v>
      </c>
    </row>
    <row r="15400" spans="1:6" x14ac:dyDescent="0.3">
      <c r="A15400" s="264" t="str">
        <f t="shared" si="240"/>
        <v>Blue AshOH</v>
      </c>
      <c r="B15400" s="269">
        <v>45242</v>
      </c>
      <c r="C15400" s="270" t="s">
        <v>9369</v>
      </c>
      <c r="D15400" s="270" t="s">
        <v>1944</v>
      </c>
      <c r="E15400" s="277" t="s">
        <v>1350</v>
      </c>
      <c r="F15400" s="279" t="s">
        <v>882</v>
      </c>
    </row>
    <row r="15401" spans="1:6" x14ac:dyDescent="0.3">
      <c r="A15401" s="264" t="str">
        <f t="shared" si="240"/>
        <v>CincinnatiOH</v>
      </c>
      <c r="B15401" s="269">
        <v>45224</v>
      </c>
      <c r="C15401" s="270" t="s">
        <v>1350</v>
      </c>
      <c r="D15401" s="270" t="s">
        <v>1944</v>
      </c>
      <c r="E15401" s="277" t="s">
        <v>1350</v>
      </c>
      <c r="F15401" s="279" t="s">
        <v>882</v>
      </c>
    </row>
    <row r="15402" spans="1:6" x14ac:dyDescent="0.3">
      <c r="A15402" s="264" t="str">
        <f t="shared" si="240"/>
        <v>WilmingtonOH</v>
      </c>
      <c r="B15402" s="269">
        <v>45177</v>
      </c>
      <c r="C15402" s="270" t="s">
        <v>1775</v>
      </c>
      <c r="D15402" s="270" t="s">
        <v>1944</v>
      </c>
      <c r="E15402" s="277" t="s">
        <v>1775</v>
      </c>
      <c r="F15402" s="279" t="s">
        <v>882</v>
      </c>
    </row>
    <row r="15403" spans="1:6" x14ac:dyDescent="0.3">
      <c r="A15403" s="264" t="str">
        <f t="shared" si="240"/>
        <v>Washington Court HouseOH</v>
      </c>
      <c r="B15403" s="269">
        <v>43160</v>
      </c>
      <c r="C15403" s="270" t="s">
        <v>2007</v>
      </c>
      <c r="D15403" s="270" t="s">
        <v>1944</v>
      </c>
      <c r="E15403" s="277" t="s">
        <v>2007</v>
      </c>
      <c r="F15403" s="279" t="s">
        <v>882</v>
      </c>
    </row>
    <row r="15404" spans="1:6" x14ac:dyDescent="0.3">
      <c r="A15404" s="264" t="str">
        <f t="shared" si="240"/>
        <v>HudsonOH</v>
      </c>
      <c r="B15404" s="269">
        <v>44236</v>
      </c>
      <c r="C15404" s="270" t="s">
        <v>1917</v>
      </c>
      <c r="D15404" s="270" t="s">
        <v>1944</v>
      </c>
      <c r="E15404" s="277" t="s">
        <v>1597</v>
      </c>
      <c r="F15404" s="279" t="s">
        <v>882</v>
      </c>
    </row>
    <row r="15405" spans="1:6" x14ac:dyDescent="0.3">
      <c r="A15405" s="264" t="str">
        <f t="shared" si="240"/>
        <v>AkronOH</v>
      </c>
      <c r="B15405" s="269">
        <v>44305</v>
      </c>
      <c r="C15405" s="270" t="s">
        <v>1597</v>
      </c>
      <c r="D15405" s="270" t="s">
        <v>1944</v>
      </c>
      <c r="E15405" s="277" t="s">
        <v>1597</v>
      </c>
      <c r="F15405" s="279" t="s">
        <v>882</v>
      </c>
    </row>
    <row r="15406" spans="1:6" x14ac:dyDescent="0.3">
      <c r="A15406" s="264" t="str">
        <f t="shared" si="240"/>
        <v>SolonOH</v>
      </c>
      <c r="B15406" s="269">
        <v>44139</v>
      </c>
      <c r="C15406" s="270" t="s">
        <v>4305</v>
      </c>
      <c r="D15406" s="270" t="s">
        <v>1944</v>
      </c>
      <c r="E15406" s="277" t="s">
        <v>1963</v>
      </c>
      <c r="F15406" s="279" t="s">
        <v>882</v>
      </c>
    </row>
    <row r="15407" spans="1:6" x14ac:dyDescent="0.3">
      <c r="A15407" s="264" t="str">
        <f t="shared" si="240"/>
        <v>CincinnatiOH</v>
      </c>
      <c r="B15407" s="269">
        <v>45255</v>
      </c>
      <c r="C15407" s="270" t="s">
        <v>1350</v>
      </c>
      <c r="D15407" s="270" t="s">
        <v>1944</v>
      </c>
      <c r="E15407" s="277" t="s">
        <v>1350</v>
      </c>
      <c r="F15407" s="279" t="s">
        <v>882</v>
      </c>
    </row>
    <row r="15408" spans="1:6" x14ac:dyDescent="0.3">
      <c r="A15408" s="264" t="str">
        <f t="shared" si="240"/>
        <v>AkronOH</v>
      </c>
      <c r="B15408" s="269">
        <v>44306</v>
      </c>
      <c r="C15408" s="270" t="s">
        <v>1597</v>
      </c>
      <c r="D15408" s="270" t="s">
        <v>1944</v>
      </c>
      <c r="E15408" s="277" t="s">
        <v>1597</v>
      </c>
      <c r="F15408" s="279" t="s">
        <v>882</v>
      </c>
    </row>
    <row r="15409" spans="1:6" x14ac:dyDescent="0.3">
      <c r="A15409" s="264" t="str">
        <f t="shared" si="240"/>
        <v>DaytonOH</v>
      </c>
      <c r="B15409" s="269">
        <v>45414</v>
      </c>
      <c r="C15409" s="270" t="s">
        <v>1968</v>
      </c>
      <c r="D15409" s="270" t="s">
        <v>1944</v>
      </c>
      <c r="E15409" s="277" t="s">
        <v>1968</v>
      </c>
      <c r="F15409" s="279" t="s">
        <v>882</v>
      </c>
    </row>
    <row r="15410" spans="1:6" x14ac:dyDescent="0.3">
      <c r="A15410" s="264" t="str">
        <f t="shared" si="240"/>
        <v>CincinnatiOH</v>
      </c>
      <c r="B15410" s="269">
        <v>45208</v>
      </c>
      <c r="C15410" s="270" t="s">
        <v>1350</v>
      </c>
      <c r="D15410" s="270" t="s">
        <v>1944</v>
      </c>
      <c r="E15410" s="277" t="s">
        <v>1350</v>
      </c>
      <c r="F15410" s="279" t="s">
        <v>882</v>
      </c>
    </row>
    <row r="15411" spans="1:6" x14ac:dyDescent="0.3">
      <c r="A15411" s="264" t="str">
        <f t="shared" si="240"/>
        <v>Tipp CityOH</v>
      </c>
      <c r="B15411" s="269">
        <v>45371</v>
      </c>
      <c r="C15411" s="270" t="s">
        <v>9370</v>
      </c>
      <c r="D15411" s="270" t="s">
        <v>1944</v>
      </c>
      <c r="E15411" s="277" t="s">
        <v>1968</v>
      </c>
      <c r="F15411" s="279" t="s">
        <v>882</v>
      </c>
    </row>
    <row r="15412" spans="1:6" x14ac:dyDescent="0.3">
      <c r="A15412" s="264" t="str">
        <f t="shared" si="240"/>
        <v>OxfordOH</v>
      </c>
      <c r="B15412" s="269">
        <v>45056</v>
      </c>
      <c r="C15412" s="270" t="s">
        <v>1046</v>
      </c>
      <c r="D15412" s="270" t="s">
        <v>1944</v>
      </c>
      <c r="E15412" s="277" t="s">
        <v>1350</v>
      </c>
      <c r="F15412" s="279" t="s">
        <v>882</v>
      </c>
    </row>
    <row r="15413" spans="1:6" x14ac:dyDescent="0.3">
      <c r="A15413" s="264" t="str">
        <f t="shared" si="240"/>
        <v>EnglewoodOH</v>
      </c>
      <c r="B15413" s="269">
        <v>45322</v>
      </c>
      <c r="C15413" s="270" t="s">
        <v>3285</v>
      </c>
      <c r="D15413" s="270" t="s">
        <v>1944</v>
      </c>
      <c r="E15413" s="277" t="s">
        <v>1968</v>
      </c>
      <c r="F15413" s="279" t="s">
        <v>882</v>
      </c>
    </row>
    <row r="15414" spans="1:6" x14ac:dyDescent="0.3">
      <c r="A15414" s="264" t="str">
        <f t="shared" si="240"/>
        <v>IrontonOH</v>
      </c>
      <c r="B15414" s="269">
        <v>45638</v>
      </c>
      <c r="C15414" s="270" t="s">
        <v>7048</v>
      </c>
      <c r="D15414" s="270" t="s">
        <v>1944</v>
      </c>
      <c r="E15414" s="277" t="s">
        <v>1466</v>
      </c>
      <c r="F15414" s="279" t="s">
        <v>882</v>
      </c>
    </row>
    <row r="15415" spans="1:6" x14ac:dyDescent="0.3">
      <c r="A15415" s="264" t="str">
        <f t="shared" si="240"/>
        <v>ClevelandOH</v>
      </c>
      <c r="B15415" s="269">
        <v>44108</v>
      </c>
      <c r="C15415" s="270" t="s">
        <v>1414</v>
      </c>
      <c r="D15415" s="270" t="s">
        <v>1944</v>
      </c>
      <c r="E15415" s="277" t="s">
        <v>1963</v>
      </c>
      <c r="F15415" s="279" t="s">
        <v>882</v>
      </c>
    </row>
    <row r="15416" spans="1:6" x14ac:dyDescent="0.3">
      <c r="A15416" s="264" t="str">
        <f t="shared" si="240"/>
        <v>TwinsburgOH</v>
      </c>
      <c r="B15416" s="269">
        <v>44087</v>
      </c>
      <c r="C15416" s="270" t="s">
        <v>9371</v>
      </c>
      <c r="D15416" s="270" t="s">
        <v>1944</v>
      </c>
      <c r="E15416" s="277" t="s">
        <v>1597</v>
      </c>
      <c r="F15416" s="279" t="s">
        <v>882</v>
      </c>
    </row>
    <row r="15417" spans="1:6" x14ac:dyDescent="0.3">
      <c r="A15417" s="264" t="str">
        <f t="shared" si="240"/>
        <v>CambridgeOH</v>
      </c>
      <c r="B15417" s="269">
        <v>43725</v>
      </c>
      <c r="C15417" s="270" t="s">
        <v>1547</v>
      </c>
      <c r="D15417" s="270" t="s">
        <v>1944</v>
      </c>
      <c r="E15417" s="277" t="s">
        <v>1547</v>
      </c>
      <c r="F15417" s="279" t="s">
        <v>882</v>
      </c>
    </row>
    <row r="15418" spans="1:6" x14ac:dyDescent="0.3">
      <c r="A15418" s="264" t="str">
        <f t="shared" si="240"/>
        <v>Port ClintonOH</v>
      </c>
      <c r="B15418" s="269">
        <v>43452</v>
      </c>
      <c r="C15418" s="270" t="s">
        <v>1988</v>
      </c>
      <c r="D15418" s="270" t="s">
        <v>1944</v>
      </c>
      <c r="E15418" s="277" t="s">
        <v>1988</v>
      </c>
      <c r="F15418" s="279" t="s">
        <v>882</v>
      </c>
    </row>
    <row r="15419" spans="1:6" x14ac:dyDescent="0.3">
      <c r="A15419" s="264" t="str">
        <f t="shared" si="240"/>
        <v>LimaOH</v>
      </c>
      <c r="B15419" s="269">
        <v>45801</v>
      </c>
      <c r="C15419" s="270" t="s">
        <v>1975</v>
      </c>
      <c r="D15419" s="270" t="s">
        <v>1944</v>
      </c>
      <c r="E15419" s="277" t="s">
        <v>1975</v>
      </c>
      <c r="F15419" s="279" t="s">
        <v>882</v>
      </c>
    </row>
    <row r="15420" spans="1:6" x14ac:dyDescent="0.3">
      <c r="A15420" s="264" t="str">
        <f t="shared" si="240"/>
        <v>LorainOH</v>
      </c>
      <c r="B15420" s="269">
        <v>44053</v>
      </c>
      <c r="C15420" s="270" t="s">
        <v>9344</v>
      </c>
      <c r="D15420" s="270" t="s">
        <v>1944</v>
      </c>
      <c r="E15420" s="277" t="s">
        <v>1963</v>
      </c>
      <c r="F15420" s="279" t="s">
        <v>882</v>
      </c>
    </row>
    <row r="15421" spans="1:6" x14ac:dyDescent="0.3">
      <c r="A15421" s="264" t="str">
        <f t="shared" si="240"/>
        <v>CincinnatiOH</v>
      </c>
      <c r="B15421" s="269">
        <v>45227</v>
      </c>
      <c r="C15421" s="270" t="s">
        <v>1350</v>
      </c>
      <c r="D15421" s="270" t="s">
        <v>1944</v>
      </c>
      <c r="E15421" s="277" t="s">
        <v>1350</v>
      </c>
      <c r="F15421" s="279" t="s">
        <v>882</v>
      </c>
    </row>
    <row r="15422" spans="1:6" x14ac:dyDescent="0.3">
      <c r="A15422" s="264" t="str">
        <f t="shared" si="240"/>
        <v>OregonOH</v>
      </c>
      <c r="B15422" s="269">
        <v>43616</v>
      </c>
      <c r="C15422" s="270" t="s">
        <v>4840</v>
      </c>
      <c r="D15422" s="270" t="s">
        <v>1944</v>
      </c>
      <c r="E15422" s="277" t="s">
        <v>1999</v>
      </c>
      <c r="F15422" s="279" t="s">
        <v>882</v>
      </c>
    </row>
    <row r="15423" spans="1:6" x14ac:dyDescent="0.3">
      <c r="A15423" s="264" t="str">
        <f t="shared" si="240"/>
        <v>DaytonOH</v>
      </c>
      <c r="B15423" s="269">
        <v>45405</v>
      </c>
      <c r="C15423" s="270" t="s">
        <v>1968</v>
      </c>
      <c r="D15423" s="270" t="s">
        <v>1944</v>
      </c>
      <c r="E15423" s="277" t="s">
        <v>1968</v>
      </c>
      <c r="F15423" s="279" t="s">
        <v>882</v>
      </c>
    </row>
    <row r="15424" spans="1:6" x14ac:dyDescent="0.3">
      <c r="A15424" s="264" t="str">
        <f t="shared" si="240"/>
        <v>ColumbusOH</v>
      </c>
      <c r="B15424" s="269">
        <v>43211</v>
      </c>
      <c r="C15424" s="270" t="s">
        <v>922</v>
      </c>
      <c r="D15424" s="270" t="s">
        <v>1944</v>
      </c>
      <c r="E15424" s="277" t="s">
        <v>922</v>
      </c>
      <c r="F15424" s="279" t="s">
        <v>882</v>
      </c>
    </row>
    <row r="15425" spans="1:6" x14ac:dyDescent="0.3">
      <c r="A15425" s="264" t="str">
        <f t="shared" si="240"/>
        <v>West CarrolltonOH</v>
      </c>
      <c r="B15425" s="269">
        <v>45449</v>
      </c>
      <c r="C15425" s="270" t="s">
        <v>9372</v>
      </c>
      <c r="D15425" s="270" t="s">
        <v>1944</v>
      </c>
      <c r="E15425" s="277" t="s">
        <v>1968</v>
      </c>
      <c r="F15425" s="279" t="s">
        <v>882</v>
      </c>
    </row>
    <row r="15426" spans="1:6" x14ac:dyDescent="0.3">
      <c r="A15426" s="264" t="str">
        <f t="shared" si="240"/>
        <v>AkronOH</v>
      </c>
      <c r="B15426" s="269">
        <v>44320</v>
      </c>
      <c r="C15426" s="270" t="s">
        <v>1597</v>
      </c>
      <c r="D15426" s="270" t="s">
        <v>1944</v>
      </c>
      <c r="E15426" s="277" t="s">
        <v>1597</v>
      </c>
      <c r="F15426" s="279" t="s">
        <v>882</v>
      </c>
    </row>
    <row r="15427" spans="1:6" x14ac:dyDescent="0.3">
      <c r="A15427" s="264" t="str">
        <f t="shared" si="240"/>
        <v>AuroraOH</v>
      </c>
      <c r="B15427" s="269">
        <v>44202</v>
      </c>
      <c r="C15427" s="270" t="s">
        <v>3264</v>
      </c>
      <c r="D15427" s="270" t="s">
        <v>1944</v>
      </c>
      <c r="E15427" s="277" t="s">
        <v>1597</v>
      </c>
      <c r="F15427" s="279" t="s">
        <v>882</v>
      </c>
    </row>
    <row r="15428" spans="1:6" x14ac:dyDescent="0.3">
      <c r="A15428" s="264" t="str">
        <f t="shared" ref="A15428:A15491" si="241">CONCATENATE(C15428,D15428)</f>
        <v>AvonOH</v>
      </c>
      <c r="B15428" s="269">
        <v>44011</v>
      </c>
      <c r="C15428" s="270" t="s">
        <v>3298</v>
      </c>
      <c r="D15428" s="270" t="s">
        <v>1944</v>
      </c>
      <c r="E15428" s="277" t="s">
        <v>1963</v>
      </c>
      <c r="F15428" s="279" t="s">
        <v>882</v>
      </c>
    </row>
    <row r="15429" spans="1:6" x14ac:dyDescent="0.3">
      <c r="A15429" s="264" t="str">
        <f t="shared" si="241"/>
        <v>AmherstOH</v>
      </c>
      <c r="B15429" s="269">
        <v>44001</v>
      </c>
      <c r="C15429" s="270" t="s">
        <v>6077</v>
      </c>
      <c r="D15429" s="270" t="s">
        <v>1944</v>
      </c>
      <c r="E15429" s="277" t="s">
        <v>1963</v>
      </c>
      <c r="F15429" s="279" t="s">
        <v>882</v>
      </c>
    </row>
    <row r="15430" spans="1:6" x14ac:dyDescent="0.3">
      <c r="A15430" s="264" t="str">
        <f t="shared" si="241"/>
        <v>NorthfieldOH</v>
      </c>
      <c r="B15430" s="269">
        <v>44067</v>
      </c>
      <c r="C15430" s="270" t="s">
        <v>6200</v>
      </c>
      <c r="D15430" s="270" t="s">
        <v>1944</v>
      </c>
      <c r="E15430" s="277" t="s">
        <v>1597</v>
      </c>
      <c r="F15430" s="279" t="s">
        <v>882</v>
      </c>
    </row>
    <row r="15431" spans="1:6" x14ac:dyDescent="0.3">
      <c r="A15431" s="264" t="str">
        <f t="shared" si="241"/>
        <v>Seven HillsOH</v>
      </c>
      <c r="B15431" s="269">
        <v>44131</v>
      </c>
      <c r="C15431" s="270" t="s">
        <v>9373</v>
      </c>
      <c r="D15431" s="270" t="s">
        <v>1944</v>
      </c>
      <c r="E15431" s="277" t="s">
        <v>1963</v>
      </c>
      <c r="F15431" s="279" t="s">
        <v>882</v>
      </c>
    </row>
    <row r="15432" spans="1:6" x14ac:dyDescent="0.3">
      <c r="A15432" s="264" t="str">
        <f t="shared" si="241"/>
        <v>SpringfieldOH</v>
      </c>
      <c r="B15432" s="269">
        <v>45505</v>
      </c>
      <c r="C15432" s="270" t="s">
        <v>1337</v>
      </c>
      <c r="D15432" s="270" t="s">
        <v>1944</v>
      </c>
      <c r="E15432" s="277" t="s">
        <v>1337</v>
      </c>
      <c r="F15432" s="279" t="s">
        <v>882</v>
      </c>
    </row>
    <row r="15433" spans="1:6" x14ac:dyDescent="0.3">
      <c r="A15433" s="264" t="str">
        <f t="shared" si="241"/>
        <v>ClevelandOH</v>
      </c>
      <c r="B15433" s="269">
        <v>44110</v>
      </c>
      <c r="C15433" s="270" t="s">
        <v>1414</v>
      </c>
      <c r="D15433" s="270" t="s">
        <v>1944</v>
      </c>
      <c r="E15433" s="277" t="s">
        <v>1963</v>
      </c>
      <c r="F15433" s="279" t="s">
        <v>882</v>
      </c>
    </row>
    <row r="15434" spans="1:6" x14ac:dyDescent="0.3">
      <c r="A15434" s="264" t="str">
        <f t="shared" si="241"/>
        <v>UrbanaOH</v>
      </c>
      <c r="B15434" s="269">
        <v>43078</v>
      </c>
      <c r="C15434" s="270" t="s">
        <v>2001</v>
      </c>
      <c r="D15434" s="270" t="s">
        <v>1944</v>
      </c>
      <c r="E15434" s="277" t="s">
        <v>2001</v>
      </c>
      <c r="F15434" s="279" t="s">
        <v>882</v>
      </c>
    </row>
    <row r="15435" spans="1:6" x14ac:dyDescent="0.3">
      <c r="A15435" s="264" t="str">
        <f t="shared" si="241"/>
        <v>ToledoOH</v>
      </c>
      <c r="B15435" s="269">
        <v>43609</v>
      </c>
      <c r="C15435" s="270" t="s">
        <v>1999</v>
      </c>
      <c r="D15435" s="270" t="s">
        <v>1944</v>
      </c>
      <c r="E15435" s="277" t="s">
        <v>1999</v>
      </c>
      <c r="F15435" s="279" t="s">
        <v>882</v>
      </c>
    </row>
    <row r="15436" spans="1:6" x14ac:dyDescent="0.3">
      <c r="A15436" s="264" t="str">
        <f t="shared" si="241"/>
        <v>CincinnatiOH</v>
      </c>
      <c r="B15436" s="269">
        <v>45245</v>
      </c>
      <c r="C15436" s="270" t="s">
        <v>1350</v>
      </c>
      <c r="D15436" s="270" t="s">
        <v>1944</v>
      </c>
      <c r="E15436" s="277" t="s">
        <v>1350</v>
      </c>
      <c r="F15436" s="279" t="s">
        <v>882</v>
      </c>
    </row>
    <row r="15437" spans="1:6" x14ac:dyDescent="0.3">
      <c r="A15437" s="264" t="str">
        <f t="shared" si="241"/>
        <v>ClevelandOH</v>
      </c>
      <c r="B15437" s="269">
        <v>44104</v>
      </c>
      <c r="C15437" s="270" t="s">
        <v>1414</v>
      </c>
      <c r="D15437" s="270" t="s">
        <v>1944</v>
      </c>
      <c r="E15437" s="277" t="s">
        <v>1963</v>
      </c>
      <c r="F15437" s="279" t="s">
        <v>882</v>
      </c>
    </row>
    <row r="15438" spans="1:6" x14ac:dyDescent="0.3">
      <c r="A15438" s="264" t="str">
        <f t="shared" si="241"/>
        <v>YoungstownOH</v>
      </c>
      <c r="B15438" s="269">
        <v>44511</v>
      </c>
      <c r="C15438" s="270" t="s">
        <v>3874</v>
      </c>
      <c r="D15438" s="270" t="s">
        <v>1944</v>
      </c>
      <c r="E15438" s="277" t="s">
        <v>2015</v>
      </c>
      <c r="F15438" s="279" t="s">
        <v>882</v>
      </c>
    </row>
    <row r="15439" spans="1:6" x14ac:dyDescent="0.3">
      <c r="A15439" s="264" t="str">
        <f t="shared" si="241"/>
        <v>NorthgateOH</v>
      </c>
      <c r="B15439" s="269">
        <v>45251</v>
      </c>
      <c r="C15439" s="270" t="s">
        <v>9374</v>
      </c>
      <c r="D15439" s="270" t="s">
        <v>1944</v>
      </c>
      <c r="E15439" s="277" t="s">
        <v>1350</v>
      </c>
      <c r="F15439" s="279" t="s">
        <v>882</v>
      </c>
    </row>
    <row r="15440" spans="1:6" x14ac:dyDescent="0.3">
      <c r="A15440" s="264" t="str">
        <f t="shared" si="241"/>
        <v>CelinaOH</v>
      </c>
      <c r="B15440" s="269">
        <v>45822</v>
      </c>
      <c r="C15440" s="270" t="s">
        <v>1958</v>
      </c>
      <c r="D15440" s="270" t="s">
        <v>1944</v>
      </c>
      <c r="E15440" s="277" t="s">
        <v>1958</v>
      </c>
      <c r="F15440" s="279" t="s">
        <v>882</v>
      </c>
    </row>
    <row r="15441" spans="1:6" x14ac:dyDescent="0.3">
      <c r="A15441" s="264" t="str">
        <f t="shared" si="241"/>
        <v>CantonOH</v>
      </c>
      <c r="B15441" s="269">
        <v>44709</v>
      </c>
      <c r="C15441" s="270" t="s">
        <v>1294</v>
      </c>
      <c r="D15441" s="270" t="s">
        <v>1944</v>
      </c>
      <c r="E15441" s="277" t="s">
        <v>1956</v>
      </c>
      <c r="F15441" s="279" t="s">
        <v>882</v>
      </c>
    </row>
    <row r="15442" spans="1:6" x14ac:dyDescent="0.3">
      <c r="A15442" s="264" t="str">
        <f t="shared" si="241"/>
        <v>LouisvilleOH</v>
      </c>
      <c r="B15442" s="269">
        <v>44641</v>
      </c>
      <c r="C15442" s="270" t="s">
        <v>1521</v>
      </c>
      <c r="D15442" s="270" t="s">
        <v>1944</v>
      </c>
      <c r="E15442" s="277" t="s">
        <v>1956</v>
      </c>
      <c r="F15442" s="279" t="s">
        <v>882</v>
      </c>
    </row>
    <row r="15443" spans="1:6" x14ac:dyDescent="0.3">
      <c r="A15443" s="264" t="str">
        <f t="shared" si="241"/>
        <v>CoshoctonOH</v>
      </c>
      <c r="B15443" s="269">
        <v>43812</v>
      </c>
      <c r="C15443" s="270" t="s">
        <v>1966</v>
      </c>
      <c r="D15443" s="270" t="s">
        <v>1944</v>
      </c>
      <c r="E15443" s="277" t="s">
        <v>1966</v>
      </c>
      <c r="F15443" s="279" t="s">
        <v>882</v>
      </c>
    </row>
    <row r="15444" spans="1:6" x14ac:dyDescent="0.3">
      <c r="A15444" s="264" t="str">
        <f t="shared" si="241"/>
        <v>ColumbusOH</v>
      </c>
      <c r="B15444" s="269">
        <v>43231</v>
      </c>
      <c r="C15444" s="270" t="s">
        <v>922</v>
      </c>
      <c r="D15444" s="270" t="s">
        <v>1944</v>
      </c>
      <c r="E15444" s="277" t="s">
        <v>922</v>
      </c>
      <c r="F15444" s="279" t="s">
        <v>882</v>
      </c>
    </row>
    <row r="15445" spans="1:6" x14ac:dyDescent="0.3">
      <c r="A15445" s="264" t="str">
        <f t="shared" si="241"/>
        <v>EuclidOH</v>
      </c>
      <c r="B15445" s="269">
        <v>44123</v>
      </c>
      <c r="C15445" s="270" t="s">
        <v>7164</v>
      </c>
      <c r="D15445" s="270" t="s">
        <v>1944</v>
      </c>
      <c r="E15445" s="277" t="s">
        <v>1963</v>
      </c>
      <c r="F15445" s="279" t="s">
        <v>882</v>
      </c>
    </row>
    <row r="15446" spans="1:6" x14ac:dyDescent="0.3">
      <c r="A15446" s="264" t="str">
        <f t="shared" si="241"/>
        <v>BellefontaineOH</v>
      </c>
      <c r="B15446" s="269">
        <v>43311</v>
      </c>
      <c r="C15446" s="270" t="s">
        <v>1951</v>
      </c>
      <c r="D15446" s="270" t="s">
        <v>1944</v>
      </c>
      <c r="E15446" s="277" t="s">
        <v>1951</v>
      </c>
      <c r="F15446" s="279" t="s">
        <v>882</v>
      </c>
    </row>
    <row r="15447" spans="1:6" x14ac:dyDescent="0.3">
      <c r="A15447" s="264" t="str">
        <f t="shared" si="241"/>
        <v>HarrisonOH</v>
      </c>
      <c r="B15447" s="269">
        <v>45030</v>
      </c>
      <c r="C15447" s="270" t="s">
        <v>967</v>
      </c>
      <c r="D15447" s="270" t="s">
        <v>1944</v>
      </c>
      <c r="E15447" s="277" t="s">
        <v>1350</v>
      </c>
      <c r="F15447" s="279" t="s">
        <v>882</v>
      </c>
    </row>
    <row r="15448" spans="1:6" x14ac:dyDescent="0.3">
      <c r="A15448" s="264" t="str">
        <f t="shared" si="241"/>
        <v>Broadview HeightsOH</v>
      </c>
      <c r="B15448" s="269">
        <v>44147</v>
      </c>
      <c r="C15448" s="270" t="s">
        <v>9375</v>
      </c>
      <c r="D15448" s="270" t="s">
        <v>1944</v>
      </c>
      <c r="E15448" s="277" t="s">
        <v>1963</v>
      </c>
      <c r="F15448" s="279" t="s">
        <v>882</v>
      </c>
    </row>
    <row r="15449" spans="1:6" x14ac:dyDescent="0.3">
      <c r="A15449" s="264" t="str">
        <f t="shared" si="241"/>
        <v>Cuyahoga FallsOH</v>
      </c>
      <c r="B15449" s="269">
        <v>44223</v>
      </c>
      <c r="C15449" s="270" t="s">
        <v>9337</v>
      </c>
      <c r="D15449" s="270" t="s">
        <v>1944</v>
      </c>
      <c r="E15449" s="277" t="s">
        <v>1597</v>
      </c>
      <c r="F15449" s="279" t="s">
        <v>882</v>
      </c>
    </row>
    <row r="15450" spans="1:6" x14ac:dyDescent="0.3">
      <c r="A15450" s="264" t="str">
        <f t="shared" si="241"/>
        <v>ToledoOH</v>
      </c>
      <c r="B15450" s="269">
        <v>43611</v>
      </c>
      <c r="C15450" s="270" t="s">
        <v>1999</v>
      </c>
      <c r="D15450" s="270" t="s">
        <v>1944</v>
      </c>
      <c r="E15450" s="277" t="s">
        <v>1999</v>
      </c>
      <c r="F15450" s="279" t="s">
        <v>882</v>
      </c>
    </row>
    <row r="15451" spans="1:6" x14ac:dyDescent="0.3">
      <c r="A15451" s="264" t="str">
        <f t="shared" si="241"/>
        <v>StrongsvilleOH</v>
      </c>
      <c r="B15451" s="269">
        <v>44149</v>
      </c>
      <c r="C15451" s="270" t="s">
        <v>9350</v>
      </c>
      <c r="D15451" s="270" t="s">
        <v>1944</v>
      </c>
      <c r="E15451" s="277" t="s">
        <v>1963</v>
      </c>
      <c r="F15451" s="279" t="s">
        <v>882</v>
      </c>
    </row>
    <row r="15452" spans="1:6" x14ac:dyDescent="0.3">
      <c r="A15452" s="264" t="str">
        <f t="shared" si="241"/>
        <v>LoganOH</v>
      </c>
      <c r="B15452" s="269">
        <v>43138</v>
      </c>
      <c r="C15452" s="270" t="s">
        <v>1277</v>
      </c>
      <c r="D15452" s="270" t="s">
        <v>1944</v>
      </c>
      <c r="E15452" s="277" t="s">
        <v>922</v>
      </c>
      <c r="F15452" s="279" t="s">
        <v>882</v>
      </c>
    </row>
    <row r="15453" spans="1:6" x14ac:dyDescent="0.3">
      <c r="A15453" s="264" t="str">
        <f t="shared" si="241"/>
        <v>CincinnatiOH</v>
      </c>
      <c r="B15453" s="269">
        <v>45219</v>
      </c>
      <c r="C15453" s="270" t="s">
        <v>1350</v>
      </c>
      <c r="D15453" s="270" t="s">
        <v>1944</v>
      </c>
      <c r="E15453" s="277" t="s">
        <v>1350</v>
      </c>
      <c r="F15453" s="279" t="s">
        <v>882</v>
      </c>
    </row>
    <row r="15454" spans="1:6" x14ac:dyDescent="0.3">
      <c r="A15454" s="264" t="str">
        <f t="shared" si="241"/>
        <v>LondonOH</v>
      </c>
      <c r="B15454" s="269">
        <v>43140</v>
      </c>
      <c r="C15454" s="270" t="s">
        <v>1470</v>
      </c>
      <c r="D15454" s="270" t="s">
        <v>1944</v>
      </c>
      <c r="E15454" s="277" t="s">
        <v>922</v>
      </c>
      <c r="F15454" s="279" t="s">
        <v>882</v>
      </c>
    </row>
    <row r="15455" spans="1:6" x14ac:dyDescent="0.3">
      <c r="A15455" s="264" t="str">
        <f t="shared" si="241"/>
        <v>AkronOH</v>
      </c>
      <c r="B15455" s="269">
        <v>44314</v>
      </c>
      <c r="C15455" s="270" t="s">
        <v>1597</v>
      </c>
      <c r="D15455" s="270" t="s">
        <v>1944</v>
      </c>
      <c r="E15455" s="277" t="s">
        <v>1597</v>
      </c>
      <c r="F15455" s="279" t="s">
        <v>882</v>
      </c>
    </row>
    <row r="15456" spans="1:6" x14ac:dyDescent="0.3">
      <c r="A15456" s="264" t="str">
        <f t="shared" si="241"/>
        <v>BereaOH</v>
      </c>
      <c r="B15456" s="269">
        <v>44017</v>
      </c>
      <c r="C15456" s="270" t="s">
        <v>5689</v>
      </c>
      <c r="D15456" s="270" t="s">
        <v>1944</v>
      </c>
      <c r="E15456" s="277" t="s">
        <v>1963</v>
      </c>
      <c r="F15456" s="279" t="s">
        <v>882</v>
      </c>
    </row>
    <row r="15457" spans="1:6" x14ac:dyDescent="0.3">
      <c r="A15457" s="264" t="str">
        <f t="shared" si="241"/>
        <v>Fairview ParkOH</v>
      </c>
      <c r="B15457" s="269">
        <v>44126</v>
      </c>
      <c r="C15457" s="270" t="s">
        <v>9376</v>
      </c>
      <c r="D15457" s="270" t="s">
        <v>1944</v>
      </c>
      <c r="E15457" s="277" t="s">
        <v>1963</v>
      </c>
      <c r="F15457" s="279" t="s">
        <v>882</v>
      </c>
    </row>
    <row r="15458" spans="1:6" x14ac:dyDescent="0.3">
      <c r="A15458" s="264" t="str">
        <f t="shared" si="241"/>
        <v>Brook ParkOH</v>
      </c>
      <c r="B15458" s="269">
        <v>44142</v>
      </c>
      <c r="C15458" s="270" t="s">
        <v>9377</v>
      </c>
      <c r="D15458" s="270" t="s">
        <v>1944</v>
      </c>
      <c r="E15458" s="277" t="s">
        <v>1963</v>
      </c>
      <c r="F15458" s="279" t="s">
        <v>882</v>
      </c>
    </row>
    <row r="15459" spans="1:6" x14ac:dyDescent="0.3">
      <c r="A15459" s="264" t="str">
        <f t="shared" si="241"/>
        <v>MansfieldOH</v>
      </c>
      <c r="B15459" s="269">
        <v>44906</v>
      </c>
      <c r="C15459" s="270" t="s">
        <v>1977</v>
      </c>
      <c r="D15459" s="270" t="s">
        <v>1944</v>
      </c>
      <c r="E15459" s="277" t="s">
        <v>1977</v>
      </c>
      <c r="F15459" s="279" t="s">
        <v>882</v>
      </c>
    </row>
    <row r="15460" spans="1:6" x14ac:dyDescent="0.3">
      <c r="A15460" s="264" t="str">
        <f t="shared" si="241"/>
        <v>DoverOH</v>
      </c>
      <c r="B15460" s="269">
        <v>44622</v>
      </c>
      <c r="C15460" s="270" t="s">
        <v>1094</v>
      </c>
      <c r="D15460" s="270" t="s">
        <v>1944</v>
      </c>
      <c r="E15460" s="277" t="s">
        <v>1982</v>
      </c>
      <c r="F15460" s="279" t="s">
        <v>882</v>
      </c>
    </row>
    <row r="15461" spans="1:6" x14ac:dyDescent="0.3">
      <c r="A15461" s="264" t="str">
        <f t="shared" si="241"/>
        <v>BucyrusOH</v>
      </c>
      <c r="B15461" s="269">
        <v>44820</v>
      </c>
      <c r="C15461" s="270" t="s">
        <v>1953</v>
      </c>
      <c r="D15461" s="270" t="s">
        <v>1944</v>
      </c>
      <c r="E15461" s="277" t="s">
        <v>1953</v>
      </c>
      <c r="F15461" s="279" t="s">
        <v>882</v>
      </c>
    </row>
    <row r="15462" spans="1:6" x14ac:dyDescent="0.3">
      <c r="A15462" s="264" t="str">
        <f t="shared" si="241"/>
        <v>FostoriaOH</v>
      </c>
      <c r="B15462" s="269">
        <v>44830</v>
      </c>
      <c r="C15462" s="270" t="s">
        <v>4525</v>
      </c>
      <c r="D15462" s="270" t="s">
        <v>1944</v>
      </c>
      <c r="E15462" s="277" t="s">
        <v>1998</v>
      </c>
      <c r="F15462" s="279" t="s">
        <v>882</v>
      </c>
    </row>
    <row r="15463" spans="1:6" x14ac:dyDescent="0.3">
      <c r="A15463" s="264" t="str">
        <f t="shared" si="241"/>
        <v>MadisonOH</v>
      </c>
      <c r="B15463" s="269">
        <v>44057</v>
      </c>
      <c r="C15463" s="270" t="s">
        <v>956</v>
      </c>
      <c r="D15463" s="270" t="s">
        <v>1944</v>
      </c>
      <c r="E15463" s="277" t="s">
        <v>1963</v>
      </c>
      <c r="F15463" s="279" t="s">
        <v>882</v>
      </c>
    </row>
    <row r="15464" spans="1:6" x14ac:dyDescent="0.3">
      <c r="A15464" s="264" t="str">
        <f t="shared" si="241"/>
        <v>SteubenvilleOH</v>
      </c>
      <c r="B15464" s="269">
        <v>43952</v>
      </c>
      <c r="C15464" s="270" t="s">
        <v>9378</v>
      </c>
      <c r="D15464" s="270" t="s">
        <v>1944</v>
      </c>
      <c r="E15464" s="277" t="s">
        <v>2009</v>
      </c>
      <c r="F15464" s="279" t="s">
        <v>882</v>
      </c>
    </row>
    <row r="15465" spans="1:6" x14ac:dyDescent="0.3">
      <c r="A15465" s="264" t="str">
        <f t="shared" si="241"/>
        <v>MassillonOH</v>
      </c>
      <c r="B15465" s="269">
        <v>44647</v>
      </c>
      <c r="C15465" s="270" t="s">
        <v>9320</v>
      </c>
      <c r="D15465" s="270" t="s">
        <v>1944</v>
      </c>
      <c r="E15465" s="277" t="s">
        <v>1956</v>
      </c>
      <c r="F15465" s="279" t="s">
        <v>882</v>
      </c>
    </row>
    <row r="15466" spans="1:6" x14ac:dyDescent="0.3">
      <c r="A15466" s="264" t="str">
        <f t="shared" si="241"/>
        <v>TallmadgeOH</v>
      </c>
      <c r="B15466" s="269">
        <v>44278</v>
      </c>
      <c r="C15466" s="270" t="s">
        <v>9379</v>
      </c>
      <c r="D15466" s="270" t="s">
        <v>1944</v>
      </c>
      <c r="E15466" s="277" t="s">
        <v>1597</v>
      </c>
      <c r="F15466" s="279" t="s">
        <v>882</v>
      </c>
    </row>
    <row r="15467" spans="1:6" x14ac:dyDescent="0.3">
      <c r="A15467" s="264" t="str">
        <f t="shared" si="241"/>
        <v>FairlawnOH</v>
      </c>
      <c r="B15467" s="269">
        <v>44333</v>
      </c>
      <c r="C15467" s="270" t="s">
        <v>9380</v>
      </c>
      <c r="D15467" s="270" t="s">
        <v>1944</v>
      </c>
      <c r="E15467" s="277" t="s">
        <v>1597</v>
      </c>
      <c r="F15467" s="279" t="s">
        <v>882</v>
      </c>
    </row>
    <row r="15468" spans="1:6" x14ac:dyDescent="0.3">
      <c r="A15468" s="264" t="str">
        <f t="shared" si="241"/>
        <v>WickliffeOH</v>
      </c>
      <c r="B15468" s="269">
        <v>44092</v>
      </c>
      <c r="C15468" s="270" t="s">
        <v>5761</v>
      </c>
      <c r="D15468" s="270" t="s">
        <v>1944</v>
      </c>
      <c r="E15468" s="277" t="s">
        <v>1963</v>
      </c>
      <c r="F15468" s="279" t="s">
        <v>882</v>
      </c>
    </row>
    <row r="15469" spans="1:6" x14ac:dyDescent="0.3">
      <c r="A15469" s="264" t="str">
        <f t="shared" si="241"/>
        <v>CincinnatiOH</v>
      </c>
      <c r="B15469" s="269">
        <v>45205</v>
      </c>
      <c r="C15469" s="270" t="s">
        <v>1350</v>
      </c>
      <c r="D15469" s="270" t="s">
        <v>1944</v>
      </c>
      <c r="E15469" s="277" t="s">
        <v>1350</v>
      </c>
      <c r="F15469" s="279" t="s">
        <v>882</v>
      </c>
    </row>
    <row r="15470" spans="1:6" x14ac:dyDescent="0.3">
      <c r="A15470" s="264" t="str">
        <f t="shared" si="241"/>
        <v>LorainOH</v>
      </c>
      <c r="B15470" s="269">
        <v>44055</v>
      </c>
      <c r="C15470" s="270" t="s">
        <v>9344</v>
      </c>
      <c r="D15470" s="270" t="s">
        <v>1944</v>
      </c>
      <c r="E15470" s="277" t="s">
        <v>1963</v>
      </c>
      <c r="F15470" s="279" t="s">
        <v>882</v>
      </c>
    </row>
    <row r="15471" spans="1:6" x14ac:dyDescent="0.3">
      <c r="A15471" s="264" t="str">
        <f t="shared" si="241"/>
        <v>StreetsboroOH</v>
      </c>
      <c r="B15471" s="269">
        <v>44241</v>
      </c>
      <c r="C15471" s="270" t="s">
        <v>9381</v>
      </c>
      <c r="D15471" s="270" t="s">
        <v>1944</v>
      </c>
      <c r="E15471" s="277" t="s">
        <v>1597</v>
      </c>
      <c r="F15471" s="279" t="s">
        <v>882</v>
      </c>
    </row>
    <row r="15472" spans="1:6" x14ac:dyDescent="0.3">
      <c r="A15472" s="264" t="str">
        <f t="shared" si="241"/>
        <v>CortlandOH</v>
      </c>
      <c r="B15472" s="269">
        <v>44410</v>
      </c>
      <c r="C15472" s="270" t="s">
        <v>1909</v>
      </c>
      <c r="D15472" s="270" t="s">
        <v>1944</v>
      </c>
      <c r="E15472" s="277" t="s">
        <v>2015</v>
      </c>
      <c r="F15472" s="279" t="s">
        <v>882</v>
      </c>
    </row>
    <row r="15473" spans="1:6" x14ac:dyDescent="0.3">
      <c r="A15473" s="264" t="str">
        <f t="shared" si="241"/>
        <v>TrotwoodOH</v>
      </c>
      <c r="B15473" s="269">
        <v>45426</v>
      </c>
      <c r="C15473" s="270" t="s">
        <v>9382</v>
      </c>
      <c r="D15473" s="270" t="s">
        <v>1944</v>
      </c>
      <c r="E15473" s="277" t="s">
        <v>1968</v>
      </c>
      <c r="F15473" s="279" t="s">
        <v>882</v>
      </c>
    </row>
    <row r="15474" spans="1:6" x14ac:dyDescent="0.3">
      <c r="A15474" s="264" t="str">
        <f t="shared" si="241"/>
        <v>CantonOH</v>
      </c>
      <c r="B15474" s="269">
        <v>44705</v>
      </c>
      <c r="C15474" s="270" t="s">
        <v>1294</v>
      </c>
      <c r="D15474" s="270" t="s">
        <v>1944</v>
      </c>
      <c r="E15474" s="277" t="s">
        <v>1956</v>
      </c>
      <c r="F15474" s="279" t="s">
        <v>882</v>
      </c>
    </row>
    <row r="15475" spans="1:6" x14ac:dyDescent="0.3">
      <c r="A15475" s="264" t="str">
        <f t="shared" si="241"/>
        <v>WapakonetaOH</v>
      </c>
      <c r="B15475" s="269">
        <v>45895</v>
      </c>
      <c r="C15475" s="270" t="s">
        <v>2005</v>
      </c>
      <c r="D15475" s="270" t="s">
        <v>1944</v>
      </c>
      <c r="E15475" s="277" t="s">
        <v>2005</v>
      </c>
      <c r="F15475" s="279" t="s">
        <v>882</v>
      </c>
    </row>
    <row r="15476" spans="1:6" x14ac:dyDescent="0.3">
      <c r="A15476" s="264" t="str">
        <f t="shared" si="241"/>
        <v>GalionOH</v>
      </c>
      <c r="B15476" s="269">
        <v>44833</v>
      </c>
      <c r="C15476" s="270" t="s">
        <v>9383</v>
      </c>
      <c r="D15476" s="270" t="s">
        <v>1944</v>
      </c>
      <c r="E15476" s="277" t="s">
        <v>1953</v>
      </c>
      <c r="F15476" s="279" t="s">
        <v>882</v>
      </c>
    </row>
    <row r="15477" spans="1:6" x14ac:dyDescent="0.3">
      <c r="A15477" s="264" t="str">
        <f t="shared" si="241"/>
        <v>HeathOH</v>
      </c>
      <c r="B15477" s="269">
        <v>43056</v>
      </c>
      <c r="C15477" s="270" t="s">
        <v>6237</v>
      </c>
      <c r="D15477" s="270" t="s">
        <v>1944</v>
      </c>
      <c r="E15477" s="277" t="s">
        <v>922</v>
      </c>
      <c r="F15477" s="279" t="s">
        <v>882</v>
      </c>
    </row>
    <row r="15478" spans="1:6" x14ac:dyDescent="0.3">
      <c r="A15478" s="264" t="str">
        <f t="shared" si="241"/>
        <v>VermilionOH</v>
      </c>
      <c r="B15478" s="269">
        <v>44089</v>
      </c>
      <c r="C15478" s="270" t="s">
        <v>9384</v>
      </c>
      <c r="D15478" s="270" t="s">
        <v>1944</v>
      </c>
      <c r="E15478" s="277" t="s">
        <v>1963</v>
      </c>
      <c r="F15478" s="279" t="s">
        <v>882</v>
      </c>
    </row>
    <row r="15479" spans="1:6" x14ac:dyDescent="0.3">
      <c r="A15479" s="264" t="str">
        <f t="shared" si="241"/>
        <v>CincinnatiOH</v>
      </c>
      <c r="B15479" s="269">
        <v>45220</v>
      </c>
      <c r="C15479" s="270" t="s">
        <v>1350</v>
      </c>
      <c r="D15479" s="270" t="s">
        <v>1944</v>
      </c>
      <c r="E15479" s="277" t="s">
        <v>1350</v>
      </c>
      <c r="F15479" s="279" t="s">
        <v>882</v>
      </c>
    </row>
    <row r="15480" spans="1:6" x14ac:dyDescent="0.3">
      <c r="A15480" s="264" t="str">
        <f t="shared" si="241"/>
        <v>OakwoodOH</v>
      </c>
      <c r="B15480" s="269">
        <v>45419</v>
      </c>
      <c r="C15480" s="270" t="s">
        <v>4050</v>
      </c>
      <c r="D15480" s="270" t="s">
        <v>1944</v>
      </c>
      <c r="E15480" s="277" t="s">
        <v>1968</v>
      </c>
      <c r="F15480" s="279" t="s">
        <v>882</v>
      </c>
    </row>
    <row r="15481" spans="1:6" x14ac:dyDescent="0.3">
      <c r="A15481" s="264" t="str">
        <f t="shared" si="241"/>
        <v>MansfieldOH</v>
      </c>
      <c r="B15481" s="269">
        <v>44907</v>
      </c>
      <c r="C15481" s="270" t="s">
        <v>1977</v>
      </c>
      <c r="D15481" s="270" t="s">
        <v>1944</v>
      </c>
      <c r="E15481" s="277" t="s">
        <v>1977</v>
      </c>
      <c r="F15481" s="279" t="s">
        <v>882</v>
      </c>
    </row>
    <row r="15482" spans="1:6" x14ac:dyDescent="0.3">
      <c r="A15482" s="264" t="str">
        <f t="shared" si="241"/>
        <v>DaytonOH</v>
      </c>
      <c r="B15482" s="269">
        <v>45410</v>
      </c>
      <c r="C15482" s="270" t="s">
        <v>1968</v>
      </c>
      <c r="D15482" s="270" t="s">
        <v>1944</v>
      </c>
      <c r="E15482" s="277" t="s">
        <v>1968</v>
      </c>
      <c r="F15482" s="279" t="s">
        <v>882</v>
      </c>
    </row>
    <row r="15483" spans="1:6" x14ac:dyDescent="0.3">
      <c r="A15483" s="264" t="str">
        <f t="shared" si="241"/>
        <v>CantonOH</v>
      </c>
      <c r="B15483" s="269">
        <v>44706</v>
      </c>
      <c r="C15483" s="270" t="s">
        <v>1294</v>
      </c>
      <c r="D15483" s="270" t="s">
        <v>1944</v>
      </c>
      <c r="E15483" s="277" t="s">
        <v>1956</v>
      </c>
      <c r="F15483" s="279" t="s">
        <v>882</v>
      </c>
    </row>
    <row r="15484" spans="1:6" x14ac:dyDescent="0.3">
      <c r="A15484" s="264" t="str">
        <f t="shared" si="241"/>
        <v>Chagrin FallsOH</v>
      </c>
      <c r="B15484" s="269">
        <v>44022</v>
      </c>
      <c r="C15484" s="270" t="s">
        <v>9385</v>
      </c>
      <c r="D15484" s="270" t="s">
        <v>1944</v>
      </c>
      <c r="E15484" s="277" t="s">
        <v>1963</v>
      </c>
      <c r="F15484" s="279" t="s">
        <v>882</v>
      </c>
    </row>
    <row r="15485" spans="1:6" x14ac:dyDescent="0.3">
      <c r="A15485" s="264" t="str">
        <f t="shared" si="241"/>
        <v>YoungstownOH</v>
      </c>
      <c r="B15485" s="269">
        <v>44505</v>
      </c>
      <c r="C15485" s="270" t="s">
        <v>3874</v>
      </c>
      <c r="D15485" s="270" t="s">
        <v>1944</v>
      </c>
      <c r="E15485" s="277" t="s">
        <v>2015</v>
      </c>
      <c r="F15485" s="279" t="s">
        <v>882</v>
      </c>
    </row>
    <row r="15486" spans="1:6" x14ac:dyDescent="0.3">
      <c r="A15486" s="264" t="str">
        <f t="shared" si="241"/>
        <v>Chagrin FallsOH</v>
      </c>
      <c r="B15486" s="269">
        <v>44023</v>
      </c>
      <c r="C15486" s="270" t="s">
        <v>9385</v>
      </c>
      <c r="D15486" s="270" t="s">
        <v>1944</v>
      </c>
      <c r="E15486" s="277" t="s">
        <v>1963</v>
      </c>
      <c r="F15486" s="279" t="s">
        <v>882</v>
      </c>
    </row>
    <row r="15487" spans="1:6" x14ac:dyDescent="0.3">
      <c r="A15487" s="264" t="str">
        <f t="shared" si="241"/>
        <v>ClevelandOH</v>
      </c>
      <c r="B15487" s="269">
        <v>44103</v>
      </c>
      <c r="C15487" s="270" t="s">
        <v>1414</v>
      </c>
      <c r="D15487" s="270" t="s">
        <v>1944</v>
      </c>
      <c r="E15487" s="277" t="s">
        <v>1963</v>
      </c>
      <c r="F15487" s="279" t="s">
        <v>882</v>
      </c>
    </row>
    <row r="15488" spans="1:6" x14ac:dyDescent="0.3">
      <c r="A15488" s="264" t="str">
        <f t="shared" si="241"/>
        <v>EuclidOH</v>
      </c>
      <c r="B15488" s="269">
        <v>44132</v>
      </c>
      <c r="C15488" s="270" t="s">
        <v>7164</v>
      </c>
      <c r="D15488" s="270" t="s">
        <v>1944</v>
      </c>
      <c r="E15488" s="277" t="s">
        <v>1963</v>
      </c>
      <c r="F15488" s="279" t="s">
        <v>882</v>
      </c>
    </row>
    <row r="15489" spans="1:6" x14ac:dyDescent="0.3">
      <c r="A15489" s="264" t="str">
        <f t="shared" si="241"/>
        <v>JacksonOH</v>
      </c>
      <c r="B15489" s="269">
        <v>45640</v>
      </c>
      <c r="C15489" s="270" t="s">
        <v>1273</v>
      </c>
      <c r="D15489" s="270" t="s">
        <v>1944</v>
      </c>
      <c r="E15489" s="277" t="s">
        <v>1273</v>
      </c>
      <c r="F15489" s="279" t="s">
        <v>882</v>
      </c>
    </row>
    <row r="15490" spans="1:6" x14ac:dyDescent="0.3">
      <c r="A15490" s="264" t="str">
        <f t="shared" si="241"/>
        <v>SpringfieldOH</v>
      </c>
      <c r="B15490" s="269">
        <v>45504</v>
      </c>
      <c r="C15490" s="270" t="s">
        <v>1337</v>
      </c>
      <c r="D15490" s="270" t="s">
        <v>1944</v>
      </c>
      <c r="E15490" s="277" t="s">
        <v>1337</v>
      </c>
      <c r="F15490" s="279" t="s">
        <v>882</v>
      </c>
    </row>
    <row r="15491" spans="1:6" x14ac:dyDescent="0.3">
      <c r="A15491" s="264" t="str">
        <f t="shared" si="241"/>
        <v>HollandOH</v>
      </c>
      <c r="B15491" s="269">
        <v>43528</v>
      </c>
      <c r="C15491" s="270" t="s">
        <v>1590</v>
      </c>
      <c r="D15491" s="270" t="s">
        <v>1944</v>
      </c>
      <c r="E15491" s="277" t="s">
        <v>1999</v>
      </c>
      <c r="F15491" s="279" t="s">
        <v>882</v>
      </c>
    </row>
    <row r="15492" spans="1:6" x14ac:dyDescent="0.3">
      <c r="A15492" s="264" t="str">
        <f t="shared" ref="A15492:A15555" si="242">CONCATENATE(C15492,D15492)</f>
        <v>New CarlisleOH</v>
      </c>
      <c r="B15492" s="269">
        <v>45344</v>
      </c>
      <c r="C15492" s="270" t="s">
        <v>5331</v>
      </c>
      <c r="D15492" s="270" t="s">
        <v>1944</v>
      </c>
      <c r="E15492" s="277" t="s">
        <v>1337</v>
      </c>
      <c r="F15492" s="279" t="s">
        <v>882</v>
      </c>
    </row>
    <row r="15493" spans="1:6" x14ac:dyDescent="0.3">
      <c r="A15493" s="264" t="str">
        <f t="shared" si="242"/>
        <v>VandaliaOH</v>
      </c>
      <c r="B15493" s="269">
        <v>45377</v>
      </c>
      <c r="C15493" s="270" t="s">
        <v>6808</v>
      </c>
      <c r="D15493" s="270" t="s">
        <v>1944</v>
      </c>
      <c r="E15493" s="277" t="s">
        <v>1968</v>
      </c>
      <c r="F15493" s="279" t="s">
        <v>882</v>
      </c>
    </row>
    <row r="15494" spans="1:6" x14ac:dyDescent="0.3">
      <c r="A15494" s="264" t="str">
        <f t="shared" si="242"/>
        <v>CincinnatiOH</v>
      </c>
      <c r="B15494" s="269">
        <v>45209</v>
      </c>
      <c r="C15494" s="270" t="s">
        <v>1350</v>
      </c>
      <c r="D15494" s="270" t="s">
        <v>1944</v>
      </c>
      <c r="E15494" s="277" t="s">
        <v>1350</v>
      </c>
      <c r="F15494" s="279" t="s">
        <v>882</v>
      </c>
    </row>
    <row r="15495" spans="1:6" x14ac:dyDescent="0.3">
      <c r="A15495" s="264" t="str">
        <f t="shared" si="242"/>
        <v>SpringfieldOH</v>
      </c>
      <c r="B15495" s="269">
        <v>45502</v>
      </c>
      <c r="C15495" s="270" t="s">
        <v>1337</v>
      </c>
      <c r="D15495" s="270" t="s">
        <v>1944</v>
      </c>
      <c r="E15495" s="277" t="s">
        <v>1337</v>
      </c>
      <c r="F15495" s="279" t="s">
        <v>882</v>
      </c>
    </row>
    <row r="15496" spans="1:6" x14ac:dyDescent="0.3">
      <c r="A15496" s="264" t="str">
        <f t="shared" si="242"/>
        <v>WarrenOH</v>
      </c>
      <c r="B15496" s="269">
        <v>44485</v>
      </c>
      <c r="C15496" s="270" t="s">
        <v>2146</v>
      </c>
      <c r="D15496" s="270" t="s">
        <v>1944</v>
      </c>
      <c r="E15496" s="277" t="s">
        <v>2015</v>
      </c>
      <c r="F15496" s="279" t="s">
        <v>882</v>
      </c>
    </row>
    <row r="15497" spans="1:6" x14ac:dyDescent="0.3">
      <c r="A15497" s="264" t="str">
        <f t="shared" si="242"/>
        <v>GirardOH</v>
      </c>
      <c r="B15497" s="269">
        <v>44420</v>
      </c>
      <c r="C15497" s="270" t="s">
        <v>4189</v>
      </c>
      <c r="D15497" s="270" t="s">
        <v>1944</v>
      </c>
      <c r="E15497" s="277" t="s">
        <v>2015</v>
      </c>
      <c r="F15497" s="279" t="s">
        <v>882</v>
      </c>
    </row>
    <row r="15498" spans="1:6" x14ac:dyDescent="0.3">
      <c r="A15498" s="264" t="str">
        <f t="shared" si="242"/>
        <v>Van WertOH</v>
      </c>
      <c r="B15498" s="269">
        <v>45891</v>
      </c>
      <c r="C15498" s="270" t="s">
        <v>2003</v>
      </c>
      <c r="D15498" s="270" t="s">
        <v>1944</v>
      </c>
      <c r="E15498" s="277" t="s">
        <v>2003</v>
      </c>
      <c r="F15498" s="279" t="s">
        <v>882</v>
      </c>
    </row>
    <row r="15499" spans="1:6" x14ac:dyDescent="0.3">
      <c r="A15499" s="264" t="str">
        <f t="shared" si="242"/>
        <v>SpringdaleOH</v>
      </c>
      <c r="B15499" s="269">
        <v>45246</v>
      </c>
      <c r="C15499" s="270" t="s">
        <v>1691</v>
      </c>
      <c r="D15499" s="270" t="s">
        <v>1944</v>
      </c>
      <c r="E15499" s="277" t="s">
        <v>1350</v>
      </c>
      <c r="F15499" s="279" t="s">
        <v>882</v>
      </c>
    </row>
    <row r="15500" spans="1:6" x14ac:dyDescent="0.3">
      <c r="A15500" s="264" t="str">
        <f t="shared" si="242"/>
        <v>GallipolisOH</v>
      </c>
      <c r="B15500" s="269">
        <v>45631</v>
      </c>
      <c r="C15500" s="270" t="s">
        <v>9386</v>
      </c>
      <c r="D15500" s="270" t="s">
        <v>1944</v>
      </c>
      <c r="E15500" s="277" t="s">
        <v>1986</v>
      </c>
      <c r="F15500" s="279" t="s">
        <v>882</v>
      </c>
    </row>
    <row r="15501" spans="1:6" x14ac:dyDescent="0.3">
      <c r="A15501" s="264" t="str">
        <f t="shared" si="242"/>
        <v>HubbardOH</v>
      </c>
      <c r="B15501" s="269">
        <v>44425</v>
      </c>
      <c r="C15501" s="270" t="s">
        <v>8026</v>
      </c>
      <c r="D15501" s="270" t="s">
        <v>1944</v>
      </c>
      <c r="E15501" s="277" t="s">
        <v>2015</v>
      </c>
      <c r="F15501" s="279" t="s">
        <v>882</v>
      </c>
    </row>
    <row r="15502" spans="1:6" x14ac:dyDescent="0.3">
      <c r="A15502" s="264" t="str">
        <f t="shared" si="242"/>
        <v>LimaOH</v>
      </c>
      <c r="B15502" s="269">
        <v>45804</v>
      </c>
      <c r="C15502" s="270" t="s">
        <v>1975</v>
      </c>
      <c r="D15502" s="270" t="s">
        <v>1944</v>
      </c>
      <c r="E15502" s="277" t="s">
        <v>1975</v>
      </c>
      <c r="F15502" s="279" t="s">
        <v>882</v>
      </c>
    </row>
    <row r="15503" spans="1:6" x14ac:dyDescent="0.3">
      <c r="A15503" s="264" t="str">
        <f t="shared" si="242"/>
        <v>CincinnatiOH</v>
      </c>
      <c r="B15503" s="269">
        <v>45206</v>
      </c>
      <c r="C15503" s="270" t="s">
        <v>1350</v>
      </c>
      <c r="D15503" s="270" t="s">
        <v>1944</v>
      </c>
      <c r="E15503" s="277" t="s">
        <v>1350</v>
      </c>
      <c r="F15503" s="279" t="s">
        <v>882</v>
      </c>
    </row>
    <row r="15504" spans="1:6" x14ac:dyDescent="0.3">
      <c r="A15504" s="264" t="str">
        <f t="shared" si="242"/>
        <v>BeavercreekOH</v>
      </c>
      <c r="B15504" s="269">
        <v>45432</v>
      </c>
      <c r="C15504" s="270" t="s">
        <v>9347</v>
      </c>
      <c r="D15504" s="270" t="s">
        <v>1944</v>
      </c>
      <c r="E15504" s="277" t="s">
        <v>1968</v>
      </c>
      <c r="F15504" s="279" t="s">
        <v>882</v>
      </c>
    </row>
    <row r="15505" spans="1:6" x14ac:dyDescent="0.3">
      <c r="A15505" s="264" t="str">
        <f t="shared" si="242"/>
        <v>GenevaOH</v>
      </c>
      <c r="B15505" s="269">
        <v>44041</v>
      </c>
      <c r="C15505" s="270" t="s">
        <v>1309</v>
      </c>
      <c r="D15505" s="270" t="s">
        <v>1944</v>
      </c>
      <c r="E15505" s="277" t="s">
        <v>1948</v>
      </c>
      <c r="F15505" s="279" t="s">
        <v>882</v>
      </c>
    </row>
    <row r="15506" spans="1:6" x14ac:dyDescent="0.3">
      <c r="A15506" s="264" t="str">
        <f t="shared" si="242"/>
        <v>CincinnatiOH</v>
      </c>
      <c r="B15506" s="269">
        <v>45229</v>
      </c>
      <c r="C15506" s="270" t="s">
        <v>1350</v>
      </c>
      <c r="D15506" s="270" t="s">
        <v>1944</v>
      </c>
      <c r="E15506" s="277" t="s">
        <v>1350</v>
      </c>
      <c r="F15506" s="279" t="s">
        <v>882</v>
      </c>
    </row>
    <row r="15507" spans="1:6" x14ac:dyDescent="0.3">
      <c r="A15507" s="264" t="str">
        <f t="shared" si="242"/>
        <v>ConneautOH</v>
      </c>
      <c r="B15507" s="269">
        <v>44030</v>
      </c>
      <c r="C15507" s="270" t="s">
        <v>9387</v>
      </c>
      <c r="D15507" s="270" t="s">
        <v>1944</v>
      </c>
      <c r="E15507" s="277" t="s">
        <v>1948</v>
      </c>
      <c r="F15507" s="279" t="s">
        <v>882</v>
      </c>
    </row>
    <row r="15508" spans="1:6" x14ac:dyDescent="0.3">
      <c r="A15508" s="264" t="str">
        <f t="shared" si="242"/>
        <v>CopleyOH</v>
      </c>
      <c r="B15508" s="269">
        <v>44321</v>
      </c>
      <c r="C15508" s="270" t="s">
        <v>9388</v>
      </c>
      <c r="D15508" s="270" t="s">
        <v>1944</v>
      </c>
      <c r="E15508" s="277" t="s">
        <v>1597</v>
      </c>
      <c r="F15508" s="279" t="s">
        <v>882</v>
      </c>
    </row>
    <row r="15509" spans="1:6" x14ac:dyDescent="0.3">
      <c r="A15509" s="264" t="str">
        <f t="shared" si="242"/>
        <v>Bay VillageOH</v>
      </c>
      <c r="B15509" s="269">
        <v>44140</v>
      </c>
      <c r="C15509" s="270" t="s">
        <v>9389</v>
      </c>
      <c r="D15509" s="270" t="s">
        <v>1944</v>
      </c>
      <c r="E15509" s="277" t="s">
        <v>1963</v>
      </c>
      <c r="F15509" s="279" t="s">
        <v>882</v>
      </c>
    </row>
    <row r="15510" spans="1:6" x14ac:dyDescent="0.3">
      <c r="A15510" s="264" t="str">
        <f t="shared" si="242"/>
        <v>Saint ClairsvilleOH</v>
      </c>
      <c r="B15510" s="269">
        <v>43950</v>
      </c>
      <c r="C15510" s="270" t="s">
        <v>9390</v>
      </c>
      <c r="D15510" s="270" t="s">
        <v>1944</v>
      </c>
      <c r="E15510" s="277" t="s">
        <v>2011</v>
      </c>
      <c r="F15510" s="279" t="s">
        <v>882</v>
      </c>
    </row>
    <row r="15511" spans="1:6" x14ac:dyDescent="0.3">
      <c r="A15511" s="264" t="str">
        <f t="shared" si="242"/>
        <v>CincinnatiOH</v>
      </c>
      <c r="B15511" s="269">
        <v>45223</v>
      </c>
      <c r="C15511" s="270" t="s">
        <v>1350</v>
      </c>
      <c r="D15511" s="270" t="s">
        <v>1944</v>
      </c>
      <c r="E15511" s="277" t="s">
        <v>1350</v>
      </c>
      <c r="F15511" s="279" t="s">
        <v>882</v>
      </c>
    </row>
    <row r="15512" spans="1:6" x14ac:dyDescent="0.3">
      <c r="A15512" s="264" t="str">
        <f t="shared" si="242"/>
        <v>AkronOH</v>
      </c>
      <c r="B15512" s="269">
        <v>44301</v>
      </c>
      <c r="C15512" s="270" t="s">
        <v>1597</v>
      </c>
      <c r="D15512" s="270" t="s">
        <v>1944</v>
      </c>
      <c r="E15512" s="277" t="s">
        <v>1597</v>
      </c>
      <c r="F15512" s="279" t="s">
        <v>882</v>
      </c>
    </row>
    <row r="15513" spans="1:6" x14ac:dyDescent="0.3">
      <c r="A15513" s="264" t="str">
        <f t="shared" si="242"/>
        <v>LexingtonOH</v>
      </c>
      <c r="B15513" s="269">
        <v>44904</v>
      </c>
      <c r="C15513" s="270" t="s">
        <v>1401</v>
      </c>
      <c r="D15513" s="270" t="s">
        <v>1944</v>
      </c>
      <c r="E15513" s="277" t="s">
        <v>1977</v>
      </c>
      <c r="F15513" s="279" t="s">
        <v>882</v>
      </c>
    </row>
    <row r="15514" spans="1:6" x14ac:dyDescent="0.3">
      <c r="A15514" s="264" t="str">
        <f t="shared" si="242"/>
        <v>HuronOH</v>
      </c>
      <c r="B15514" s="269">
        <v>44839</v>
      </c>
      <c r="C15514" s="270" t="s">
        <v>2176</v>
      </c>
      <c r="D15514" s="270" t="s">
        <v>1944</v>
      </c>
      <c r="E15514" s="277" t="s">
        <v>1993</v>
      </c>
      <c r="F15514" s="279" t="s">
        <v>882</v>
      </c>
    </row>
    <row r="15515" spans="1:6" x14ac:dyDescent="0.3">
      <c r="A15515" s="264" t="str">
        <f t="shared" si="242"/>
        <v>DaytonOH</v>
      </c>
      <c r="B15515" s="269">
        <v>45403</v>
      </c>
      <c r="C15515" s="270" t="s">
        <v>1968</v>
      </c>
      <c r="D15515" s="270" t="s">
        <v>1944</v>
      </c>
      <c r="E15515" s="277" t="s">
        <v>1968</v>
      </c>
      <c r="F15515" s="279" t="s">
        <v>882</v>
      </c>
    </row>
    <row r="15516" spans="1:6" x14ac:dyDescent="0.3">
      <c r="A15516" s="264" t="str">
        <f t="shared" si="242"/>
        <v>GroveportOH</v>
      </c>
      <c r="B15516" s="269">
        <v>43125</v>
      </c>
      <c r="C15516" s="270" t="s">
        <v>9391</v>
      </c>
      <c r="D15516" s="270" t="s">
        <v>1944</v>
      </c>
      <c r="E15516" s="277" t="s">
        <v>922</v>
      </c>
      <c r="F15516" s="279" t="s">
        <v>882</v>
      </c>
    </row>
    <row r="15517" spans="1:6" x14ac:dyDescent="0.3">
      <c r="A15517" s="264" t="str">
        <f t="shared" si="242"/>
        <v>MadeiraOH</v>
      </c>
      <c r="B15517" s="269">
        <v>45243</v>
      </c>
      <c r="C15517" s="270" t="s">
        <v>9392</v>
      </c>
      <c r="D15517" s="270" t="s">
        <v>1944</v>
      </c>
      <c r="E15517" s="277" t="s">
        <v>1350</v>
      </c>
      <c r="F15517" s="279" t="s">
        <v>882</v>
      </c>
    </row>
    <row r="15518" spans="1:6" x14ac:dyDescent="0.3">
      <c r="A15518" s="264" t="str">
        <f t="shared" si="242"/>
        <v>South PointOH</v>
      </c>
      <c r="B15518" s="269">
        <v>45680</v>
      </c>
      <c r="C15518" s="270" t="s">
        <v>9393</v>
      </c>
      <c r="D15518" s="270" t="s">
        <v>1944</v>
      </c>
      <c r="E15518" s="277" t="s">
        <v>1466</v>
      </c>
      <c r="F15518" s="279" t="s">
        <v>882</v>
      </c>
    </row>
    <row r="15519" spans="1:6" x14ac:dyDescent="0.3">
      <c r="A15519" s="264" t="str">
        <f t="shared" si="242"/>
        <v>CincinnatiOH</v>
      </c>
      <c r="B15519" s="269">
        <v>45233</v>
      </c>
      <c r="C15519" s="270" t="s">
        <v>1350</v>
      </c>
      <c r="D15519" s="270" t="s">
        <v>1944</v>
      </c>
      <c r="E15519" s="277" t="s">
        <v>1350</v>
      </c>
      <c r="F15519" s="279" t="s">
        <v>882</v>
      </c>
    </row>
    <row r="15520" spans="1:6" x14ac:dyDescent="0.3">
      <c r="A15520" s="264" t="str">
        <f t="shared" si="242"/>
        <v>MontgomeryOH</v>
      </c>
      <c r="B15520" s="269">
        <v>45249</v>
      </c>
      <c r="C15520" s="270" t="s">
        <v>941</v>
      </c>
      <c r="D15520" s="270" t="s">
        <v>1944</v>
      </c>
      <c r="E15520" s="277" t="s">
        <v>1350</v>
      </c>
      <c r="F15520" s="279" t="s">
        <v>882</v>
      </c>
    </row>
    <row r="15521" spans="1:6" x14ac:dyDescent="0.3">
      <c r="A15521" s="264" t="str">
        <f t="shared" si="242"/>
        <v>DaytonOH</v>
      </c>
      <c r="B15521" s="269">
        <v>45402</v>
      </c>
      <c r="C15521" s="270" t="s">
        <v>1968</v>
      </c>
      <c r="D15521" s="270" t="s">
        <v>1944</v>
      </c>
      <c r="E15521" s="277" t="s">
        <v>1968</v>
      </c>
      <c r="F15521" s="279" t="s">
        <v>882</v>
      </c>
    </row>
    <row r="15522" spans="1:6" x14ac:dyDescent="0.3">
      <c r="A15522" s="264" t="str">
        <f t="shared" si="242"/>
        <v>ColumbusOH</v>
      </c>
      <c r="B15522" s="269">
        <v>43205</v>
      </c>
      <c r="C15522" s="270" t="s">
        <v>922</v>
      </c>
      <c r="D15522" s="270" t="s">
        <v>1944</v>
      </c>
      <c r="E15522" s="277" t="s">
        <v>922</v>
      </c>
      <c r="F15522" s="279" t="s">
        <v>882</v>
      </c>
    </row>
    <row r="15523" spans="1:6" x14ac:dyDescent="0.3">
      <c r="A15523" s="264" t="str">
        <f t="shared" si="242"/>
        <v>ShelbyOH</v>
      </c>
      <c r="B15523" s="269">
        <v>44875</v>
      </c>
      <c r="C15523" s="270" t="s">
        <v>1418</v>
      </c>
      <c r="D15523" s="270" t="s">
        <v>1944</v>
      </c>
      <c r="E15523" s="277" t="s">
        <v>1977</v>
      </c>
      <c r="F15523" s="279" t="s">
        <v>882</v>
      </c>
    </row>
    <row r="15524" spans="1:6" x14ac:dyDescent="0.3">
      <c r="A15524" s="264" t="str">
        <f t="shared" si="242"/>
        <v>BrecksvilleOH</v>
      </c>
      <c r="B15524" s="269">
        <v>44141</v>
      </c>
      <c r="C15524" s="270" t="s">
        <v>9394</v>
      </c>
      <c r="D15524" s="270" t="s">
        <v>1944</v>
      </c>
      <c r="E15524" s="277" t="s">
        <v>1963</v>
      </c>
      <c r="F15524" s="279" t="s">
        <v>882</v>
      </c>
    </row>
    <row r="15525" spans="1:6" x14ac:dyDescent="0.3">
      <c r="A15525" s="264" t="str">
        <f t="shared" si="242"/>
        <v>Plain CityOH</v>
      </c>
      <c r="B15525" s="269">
        <v>43064</v>
      </c>
      <c r="C15525" s="270" t="s">
        <v>9395</v>
      </c>
      <c r="D15525" s="270" t="s">
        <v>1944</v>
      </c>
      <c r="E15525" s="277" t="s">
        <v>922</v>
      </c>
      <c r="F15525" s="279" t="s">
        <v>882</v>
      </c>
    </row>
    <row r="15526" spans="1:6" x14ac:dyDescent="0.3">
      <c r="A15526" s="264" t="str">
        <f t="shared" si="242"/>
        <v>CantonOH</v>
      </c>
      <c r="B15526" s="269">
        <v>44718</v>
      </c>
      <c r="C15526" s="270" t="s">
        <v>1294</v>
      </c>
      <c r="D15526" s="270" t="s">
        <v>1944</v>
      </c>
      <c r="E15526" s="277" t="s">
        <v>1956</v>
      </c>
      <c r="F15526" s="279" t="s">
        <v>882</v>
      </c>
    </row>
    <row r="15527" spans="1:6" x14ac:dyDescent="0.3">
      <c r="A15527" s="264" t="str">
        <f t="shared" si="242"/>
        <v>ClevelandOH</v>
      </c>
      <c r="B15527" s="269">
        <v>44119</v>
      </c>
      <c r="C15527" s="270" t="s">
        <v>1414</v>
      </c>
      <c r="D15527" s="270" t="s">
        <v>1944</v>
      </c>
      <c r="E15527" s="277" t="s">
        <v>1963</v>
      </c>
      <c r="F15527" s="279" t="s">
        <v>882</v>
      </c>
    </row>
    <row r="15528" spans="1:6" x14ac:dyDescent="0.3">
      <c r="A15528" s="264" t="str">
        <f t="shared" si="242"/>
        <v>SunburyOH</v>
      </c>
      <c r="B15528" s="269">
        <v>43074</v>
      </c>
      <c r="C15528" s="270" t="s">
        <v>2144</v>
      </c>
      <c r="D15528" s="270" t="s">
        <v>1944</v>
      </c>
      <c r="E15528" s="277" t="s">
        <v>922</v>
      </c>
      <c r="F15528" s="279" t="s">
        <v>882</v>
      </c>
    </row>
    <row r="15529" spans="1:6" x14ac:dyDescent="0.3">
      <c r="A15529" s="264" t="str">
        <f t="shared" si="242"/>
        <v>ClevesOH</v>
      </c>
      <c r="B15529" s="269">
        <v>45002</v>
      </c>
      <c r="C15529" s="270" t="s">
        <v>9396</v>
      </c>
      <c r="D15529" s="270" t="s">
        <v>1944</v>
      </c>
      <c r="E15529" s="277" t="s">
        <v>1350</v>
      </c>
      <c r="F15529" s="279" t="s">
        <v>882</v>
      </c>
    </row>
    <row r="15530" spans="1:6" x14ac:dyDescent="0.3">
      <c r="A15530" s="264" t="str">
        <f t="shared" si="242"/>
        <v>CincinnatiOH</v>
      </c>
      <c r="B15530" s="269">
        <v>45213</v>
      </c>
      <c r="C15530" s="270" t="s">
        <v>1350</v>
      </c>
      <c r="D15530" s="270" t="s">
        <v>1944</v>
      </c>
      <c r="E15530" s="277" t="s">
        <v>1350</v>
      </c>
      <c r="F15530" s="279" t="s">
        <v>882</v>
      </c>
    </row>
    <row r="15531" spans="1:6" x14ac:dyDescent="0.3">
      <c r="A15531" s="264" t="str">
        <f t="shared" si="242"/>
        <v>Saint MarysOH</v>
      </c>
      <c r="B15531" s="269">
        <v>45885</v>
      </c>
      <c r="C15531" s="270" t="s">
        <v>4012</v>
      </c>
      <c r="D15531" s="270" t="s">
        <v>1944</v>
      </c>
      <c r="E15531" s="277" t="s">
        <v>2005</v>
      </c>
      <c r="F15531" s="279" t="s">
        <v>882</v>
      </c>
    </row>
    <row r="15532" spans="1:6" x14ac:dyDescent="0.3">
      <c r="A15532" s="264" t="str">
        <f t="shared" si="242"/>
        <v>SpringfieldOH</v>
      </c>
      <c r="B15532" s="269">
        <v>45506</v>
      </c>
      <c r="C15532" s="270" t="s">
        <v>1337</v>
      </c>
      <c r="D15532" s="270" t="s">
        <v>1944</v>
      </c>
      <c r="E15532" s="277" t="s">
        <v>1337</v>
      </c>
      <c r="F15532" s="279" t="s">
        <v>882</v>
      </c>
    </row>
    <row r="15533" spans="1:6" x14ac:dyDescent="0.3">
      <c r="A15533" s="264" t="str">
        <f t="shared" si="242"/>
        <v>CantonOH</v>
      </c>
      <c r="B15533" s="269">
        <v>44721</v>
      </c>
      <c r="C15533" s="270" t="s">
        <v>1294</v>
      </c>
      <c r="D15533" s="270" t="s">
        <v>1944</v>
      </c>
      <c r="E15533" s="277" t="s">
        <v>1956</v>
      </c>
      <c r="F15533" s="279" t="s">
        <v>882</v>
      </c>
    </row>
    <row r="15534" spans="1:6" x14ac:dyDescent="0.3">
      <c r="A15534" s="264" t="str">
        <f t="shared" si="242"/>
        <v>TrentonOH</v>
      </c>
      <c r="B15534" s="269">
        <v>45067</v>
      </c>
      <c r="C15534" s="270" t="s">
        <v>1838</v>
      </c>
      <c r="D15534" s="270" t="s">
        <v>1944</v>
      </c>
      <c r="E15534" s="277" t="s">
        <v>1350</v>
      </c>
      <c r="F15534" s="279" t="s">
        <v>882</v>
      </c>
    </row>
    <row r="15535" spans="1:6" x14ac:dyDescent="0.3">
      <c r="A15535" s="264" t="str">
        <f t="shared" si="242"/>
        <v>ClaytonOH</v>
      </c>
      <c r="B15535" s="269">
        <v>45415</v>
      </c>
      <c r="C15535" s="270" t="s">
        <v>1412</v>
      </c>
      <c r="D15535" s="270" t="s">
        <v>1944</v>
      </c>
      <c r="E15535" s="277" t="s">
        <v>1968</v>
      </c>
      <c r="F15535" s="279" t="s">
        <v>882</v>
      </c>
    </row>
    <row r="15536" spans="1:6" x14ac:dyDescent="0.3">
      <c r="A15536" s="264" t="str">
        <f t="shared" si="242"/>
        <v>EuclidOH</v>
      </c>
      <c r="B15536" s="269">
        <v>44117</v>
      </c>
      <c r="C15536" s="270" t="s">
        <v>7164</v>
      </c>
      <c r="D15536" s="270" t="s">
        <v>1944</v>
      </c>
      <c r="E15536" s="277" t="s">
        <v>1963</v>
      </c>
      <c r="F15536" s="279" t="s">
        <v>882</v>
      </c>
    </row>
    <row r="15537" spans="1:6" x14ac:dyDescent="0.3">
      <c r="A15537" s="264" t="str">
        <f t="shared" si="242"/>
        <v>OrrvilleOH</v>
      </c>
      <c r="B15537" s="269">
        <v>44667</v>
      </c>
      <c r="C15537" s="270" t="s">
        <v>1515</v>
      </c>
      <c r="D15537" s="270" t="s">
        <v>1944</v>
      </c>
      <c r="E15537" s="277" t="s">
        <v>2014</v>
      </c>
      <c r="F15537" s="279" t="s">
        <v>882</v>
      </c>
    </row>
    <row r="15538" spans="1:6" x14ac:dyDescent="0.3">
      <c r="A15538" s="264" t="str">
        <f t="shared" si="242"/>
        <v>SwantonOH</v>
      </c>
      <c r="B15538" s="269">
        <v>43558</v>
      </c>
      <c r="C15538" s="270" t="s">
        <v>9397</v>
      </c>
      <c r="D15538" s="270" t="s">
        <v>1944</v>
      </c>
      <c r="E15538" s="277" t="s">
        <v>1999</v>
      </c>
      <c r="F15538" s="279" t="s">
        <v>882</v>
      </c>
    </row>
    <row r="15539" spans="1:6" x14ac:dyDescent="0.3">
      <c r="A15539" s="264" t="str">
        <f t="shared" si="242"/>
        <v>MogadoreOH</v>
      </c>
      <c r="B15539" s="269">
        <v>44260</v>
      </c>
      <c r="C15539" s="270" t="s">
        <v>9398</v>
      </c>
      <c r="D15539" s="270" t="s">
        <v>1944</v>
      </c>
      <c r="E15539" s="277" t="s">
        <v>1597</v>
      </c>
      <c r="F15539" s="279" t="s">
        <v>882</v>
      </c>
    </row>
    <row r="15540" spans="1:6" x14ac:dyDescent="0.3">
      <c r="A15540" s="264" t="str">
        <f t="shared" si="242"/>
        <v>WintersvilleOH</v>
      </c>
      <c r="B15540" s="269">
        <v>43953</v>
      </c>
      <c r="C15540" s="270" t="s">
        <v>9399</v>
      </c>
      <c r="D15540" s="270" t="s">
        <v>1944</v>
      </c>
      <c r="E15540" s="277" t="s">
        <v>2009</v>
      </c>
      <c r="F15540" s="279" t="s">
        <v>882</v>
      </c>
    </row>
    <row r="15541" spans="1:6" x14ac:dyDescent="0.3">
      <c r="A15541" s="264" t="str">
        <f t="shared" si="242"/>
        <v>WauseonOH</v>
      </c>
      <c r="B15541" s="269">
        <v>43567</v>
      </c>
      <c r="C15541" s="270" t="s">
        <v>9400</v>
      </c>
      <c r="D15541" s="270" t="s">
        <v>1944</v>
      </c>
      <c r="E15541" s="277" t="s">
        <v>1999</v>
      </c>
      <c r="F15541" s="279" t="s">
        <v>882</v>
      </c>
    </row>
    <row r="15542" spans="1:6" x14ac:dyDescent="0.3">
      <c r="A15542" s="264" t="str">
        <f t="shared" si="242"/>
        <v>Canal FultonOH</v>
      </c>
      <c r="B15542" s="269">
        <v>44614</v>
      </c>
      <c r="C15542" s="270" t="s">
        <v>9401</v>
      </c>
      <c r="D15542" s="270" t="s">
        <v>1944</v>
      </c>
      <c r="E15542" s="277" t="s">
        <v>1956</v>
      </c>
      <c r="F15542" s="279" t="s">
        <v>882</v>
      </c>
    </row>
    <row r="15543" spans="1:6" x14ac:dyDescent="0.3">
      <c r="A15543" s="264" t="str">
        <f t="shared" si="242"/>
        <v>Sheffield LakeOH</v>
      </c>
      <c r="B15543" s="269">
        <v>44054</v>
      </c>
      <c r="C15543" s="270" t="s">
        <v>9402</v>
      </c>
      <c r="D15543" s="270" t="s">
        <v>1944</v>
      </c>
      <c r="E15543" s="277" t="s">
        <v>1963</v>
      </c>
      <c r="F15543" s="279" t="s">
        <v>882</v>
      </c>
    </row>
    <row r="15544" spans="1:6" x14ac:dyDescent="0.3">
      <c r="A15544" s="264" t="str">
        <f t="shared" si="242"/>
        <v>ToledoOH</v>
      </c>
      <c r="B15544" s="269">
        <v>43608</v>
      </c>
      <c r="C15544" s="270" t="s">
        <v>1999</v>
      </c>
      <c r="D15544" s="270" t="s">
        <v>1944</v>
      </c>
      <c r="E15544" s="277" t="s">
        <v>1999</v>
      </c>
      <c r="F15544" s="279" t="s">
        <v>882</v>
      </c>
    </row>
    <row r="15545" spans="1:6" x14ac:dyDescent="0.3">
      <c r="A15545" s="264" t="str">
        <f t="shared" si="242"/>
        <v>WheelersburgOH</v>
      </c>
      <c r="B15545" s="269">
        <v>45694</v>
      </c>
      <c r="C15545" s="270" t="s">
        <v>9403</v>
      </c>
      <c r="D15545" s="270" t="s">
        <v>1944</v>
      </c>
      <c r="E15545" s="277" t="s">
        <v>1990</v>
      </c>
      <c r="F15545" s="279" t="s">
        <v>882</v>
      </c>
    </row>
    <row r="15546" spans="1:6" x14ac:dyDescent="0.3">
      <c r="A15546" s="264" t="str">
        <f t="shared" si="242"/>
        <v>BellevueOH</v>
      </c>
      <c r="B15546" s="269">
        <v>44811</v>
      </c>
      <c r="C15546" s="270" t="s">
        <v>4567</v>
      </c>
      <c r="D15546" s="270" t="s">
        <v>1944</v>
      </c>
      <c r="E15546" s="277" t="s">
        <v>1798</v>
      </c>
      <c r="F15546" s="279" t="s">
        <v>882</v>
      </c>
    </row>
    <row r="15547" spans="1:6" x14ac:dyDescent="0.3">
      <c r="A15547" s="264" t="str">
        <f t="shared" si="242"/>
        <v>JohnstownOH</v>
      </c>
      <c r="B15547" s="269">
        <v>43031</v>
      </c>
      <c r="C15547" s="270" t="s">
        <v>2116</v>
      </c>
      <c r="D15547" s="270" t="s">
        <v>1944</v>
      </c>
      <c r="E15547" s="277" t="s">
        <v>922</v>
      </c>
      <c r="F15547" s="279" t="s">
        <v>882</v>
      </c>
    </row>
    <row r="15548" spans="1:6" x14ac:dyDescent="0.3">
      <c r="A15548" s="264" t="str">
        <f t="shared" si="242"/>
        <v>BrookvilleOH</v>
      </c>
      <c r="B15548" s="269">
        <v>45309</v>
      </c>
      <c r="C15548" s="270" t="s">
        <v>5639</v>
      </c>
      <c r="D15548" s="270" t="s">
        <v>1944</v>
      </c>
      <c r="E15548" s="277" t="s">
        <v>1968</v>
      </c>
      <c r="F15548" s="279" t="s">
        <v>882</v>
      </c>
    </row>
    <row r="15549" spans="1:6" x14ac:dyDescent="0.3">
      <c r="A15549" s="264" t="str">
        <f t="shared" si="242"/>
        <v>ToledoOH</v>
      </c>
      <c r="B15549" s="269">
        <v>43604</v>
      </c>
      <c r="C15549" s="270" t="s">
        <v>1999</v>
      </c>
      <c r="D15549" s="270" t="s">
        <v>1944</v>
      </c>
      <c r="E15549" s="277" t="s">
        <v>1999</v>
      </c>
      <c r="F15549" s="279" t="s">
        <v>882</v>
      </c>
    </row>
    <row r="15550" spans="1:6" x14ac:dyDescent="0.3">
      <c r="A15550" s="264" t="str">
        <f t="shared" si="242"/>
        <v>MansfieldOH</v>
      </c>
      <c r="B15550" s="269">
        <v>44905</v>
      </c>
      <c r="C15550" s="270" t="s">
        <v>1977</v>
      </c>
      <c r="D15550" s="270" t="s">
        <v>1944</v>
      </c>
      <c r="E15550" s="277" t="s">
        <v>1977</v>
      </c>
      <c r="F15550" s="279" t="s">
        <v>882</v>
      </c>
    </row>
    <row r="15551" spans="1:6" x14ac:dyDescent="0.3">
      <c r="A15551" s="264" t="str">
        <f t="shared" si="242"/>
        <v>ElidaOH</v>
      </c>
      <c r="B15551" s="269">
        <v>45807</v>
      </c>
      <c r="C15551" s="270" t="s">
        <v>9404</v>
      </c>
      <c r="D15551" s="270" t="s">
        <v>1944</v>
      </c>
      <c r="E15551" s="277" t="s">
        <v>1975</v>
      </c>
      <c r="F15551" s="279" t="s">
        <v>882</v>
      </c>
    </row>
    <row r="15552" spans="1:6" x14ac:dyDescent="0.3">
      <c r="A15552" s="264" t="str">
        <f t="shared" si="242"/>
        <v>MoraineOH</v>
      </c>
      <c r="B15552" s="269">
        <v>45439</v>
      </c>
      <c r="C15552" s="270" t="s">
        <v>9405</v>
      </c>
      <c r="D15552" s="270" t="s">
        <v>1944</v>
      </c>
      <c r="E15552" s="277" t="s">
        <v>1968</v>
      </c>
      <c r="F15552" s="279" t="s">
        <v>882</v>
      </c>
    </row>
    <row r="15553" spans="1:6" x14ac:dyDescent="0.3">
      <c r="A15553" s="264" t="str">
        <f t="shared" si="242"/>
        <v>YoungstownOH</v>
      </c>
      <c r="B15553" s="269">
        <v>44509</v>
      </c>
      <c r="C15553" s="270" t="s">
        <v>3874</v>
      </c>
      <c r="D15553" s="270" t="s">
        <v>1944</v>
      </c>
      <c r="E15553" s="277" t="s">
        <v>2015</v>
      </c>
      <c r="F15553" s="279" t="s">
        <v>882</v>
      </c>
    </row>
    <row r="15554" spans="1:6" x14ac:dyDescent="0.3">
      <c r="A15554" s="264" t="str">
        <f t="shared" si="242"/>
        <v>HamiltonOH</v>
      </c>
      <c r="B15554" s="269">
        <v>45015</v>
      </c>
      <c r="C15554" s="270" t="s">
        <v>3419</v>
      </c>
      <c r="D15554" s="270" t="s">
        <v>1944</v>
      </c>
      <c r="E15554" s="277" t="s">
        <v>1350</v>
      </c>
      <c r="F15554" s="279" t="s">
        <v>882</v>
      </c>
    </row>
    <row r="15555" spans="1:6" x14ac:dyDescent="0.3">
      <c r="A15555" s="264" t="str">
        <f t="shared" si="242"/>
        <v>MacedoniaOH</v>
      </c>
      <c r="B15555" s="269">
        <v>44056</v>
      </c>
      <c r="C15555" s="270" t="s">
        <v>1523</v>
      </c>
      <c r="D15555" s="270" t="s">
        <v>1944</v>
      </c>
      <c r="E15555" s="277" t="s">
        <v>1597</v>
      </c>
      <c r="F15555" s="279" t="s">
        <v>882</v>
      </c>
    </row>
    <row r="15556" spans="1:6" x14ac:dyDescent="0.3">
      <c r="A15556" s="264" t="str">
        <f t="shared" ref="A15556:A15619" si="243">CONCATENATE(C15556,D15556)</f>
        <v>MarbleheadOH</v>
      </c>
      <c r="B15556" s="269">
        <v>43440</v>
      </c>
      <c r="C15556" s="270" t="s">
        <v>6083</v>
      </c>
      <c r="D15556" s="270" t="s">
        <v>1944</v>
      </c>
      <c r="E15556" s="277" t="s">
        <v>1988</v>
      </c>
      <c r="F15556" s="279" t="s">
        <v>882</v>
      </c>
    </row>
    <row r="15557" spans="1:6" x14ac:dyDescent="0.3">
      <c r="A15557" s="264" t="str">
        <f t="shared" si="243"/>
        <v>BeavercreekOH</v>
      </c>
      <c r="B15557" s="269">
        <v>45434</v>
      </c>
      <c r="C15557" s="270" t="s">
        <v>9347</v>
      </c>
      <c r="D15557" s="270" t="s">
        <v>1944</v>
      </c>
      <c r="E15557" s="277" t="s">
        <v>1968</v>
      </c>
      <c r="F15557" s="279" t="s">
        <v>882</v>
      </c>
    </row>
    <row r="15558" spans="1:6" x14ac:dyDescent="0.3">
      <c r="A15558" s="264" t="str">
        <f t="shared" si="243"/>
        <v>MorrowOH</v>
      </c>
      <c r="B15558" s="269">
        <v>45152</v>
      </c>
      <c r="C15558" s="270" t="s">
        <v>2145</v>
      </c>
      <c r="D15558" s="270" t="s">
        <v>1944</v>
      </c>
      <c r="E15558" s="277" t="s">
        <v>1350</v>
      </c>
      <c r="F15558" s="279" t="s">
        <v>882</v>
      </c>
    </row>
    <row r="15559" spans="1:6" x14ac:dyDescent="0.3">
      <c r="A15559" s="264" t="str">
        <f t="shared" si="243"/>
        <v>BelpreOH</v>
      </c>
      <c r="B15559" s="269">
        <v>45714</v>
      </c>
      <c r="C15559" s="270" t="s">
        <v>9406</v>
      </c>
      <c r="D15559" s="270" t="s">
        <v>1944</v>
      </c>
      <c r="E15559" s="277" t="s">
        <v>1979</v>
      </c>
      <c r="F15559" s="279" t="s">
        <v>882</v>
      </c>
    </row>
    <row r="15560" spans="1:6" x14ac:dyDescent="0.3">
      <c r="A15560" s="264" t="str">
        <f t="shared" si="243"/>
        <v>LucasvilleOH</v>
      </c>
      <c r="B15560" s="269">
        <v>45648</v>
      </c>
      <c r="C15560" s="270" t="s">
        <v>9407</v>
      </c>
      <c r="D15560" s="270" t="s">
        <v>1944</v>
      </c>
      <c r="E15560" s="277" t="s">
        <v>1990</v>
      </c>
      <c r="F15560" s="279" t="s">
        <v>882</v>
      </c>
    </row>
    <row r="15561" spans="1:6" x14ac:dyDescent="0.3">
      <c r="A15561" s="264" t="str">
        <f t="shared" si="243"/>
        <v>GranvilleOH</v>
      </c>
      <c r="B15561" s="269">
        <v>43023</v>
      </c>
      <c r="C15561" s="270" t="s">
        <v>4952</v>
      </c>
      <c r="D15561" s="270" t="s">
        <v>1944</v>
      </c>
      <c r="E15561" s="277" t="s">
        <v>922</v>
      </c>
      <c r="F15561" s="279" t="s">
        <v>882</v>
      </c>
    </row>
    <row r="15562" spans="1:6" x14ac:dyDescent="0.3">
      <c r="A15562" s="264" t="str">
        <f t="shared" si="243"/>
        <v>BethelOH</v>
      </c>
      <c r="B15562" s="269">
        <v>45106</v>
      </c>
      <c r="C15562" s="270" t="s">
        <v>3462</v>
      </c>
      <c r="D15562" s="270" t="s">
        <v>1944</v>
      </c>
      <c r="E15562" s="277" t="s">
        <v>1350</v>
      </c>
      <c r="F15562" s="279" t="s">
        <v>882</v>
      </c>
    </row>
    <row r="15563" spans="1:6" x14ac:dyDescent="0.3">
      <c r="A15563" s="264" t="str">
        <f t="shared" si="243"/>
        <v>CarrolltonOH</v>
      </c>
      <c r="B15563" s="269">
        <v>44615</v>
      </c>
      <c r="C15563" s="270" t="s">
        <v>1438</v>
      </c>
      <c r="D15563" s="270" t="s">
        <v>1944</v>
      </c>
      <c r="E15563" s="277" t="s">
        <v>1956</v>
      </c>
      <c r="F15563" s="279" t="s">
        <v>882</v>
      </c>
    </row>
    <row r="15564" spans="1:6" x14ac:dyDescent="0.3">
      <c r="A15564" s="264" t="str">
        <f t="shared" si="243"/>
        <v>ProctorvilleOH</v>
      </c>
      <c r="B15564" s="269">
        <v>45669</v>
      </c>
      <c r="C15564" s="270" t="s">
        <v>7915</v>
      </c>
      <c r="D15564" s="270" t="s">
        <v>1944</v>
      </c>
      <c r="E15564" s="277" t="s">
        <v>1466</v>
      </c>
      <c r="F15564" s="279" t="s">
        <v>882</v>
      </c>
    </row>
    <row r="15565" spans="1:6" x14ac:dyDescent="0.3">
      <c r="A15565" s="264" t="str">
        <f t="shared" si="243"/>
        <v>AshvilleOH</v>
      </c>
      <c r="B15565" s="269">
        <v>43103</v>
      </c>
      <c r="C15565" s="270" t="s">
        <v>1272</v>
      </c>
      <c r="D15565" s="270" t="s">
        <v>1944</v>
      </c>
      <c r="E15565" s="277" t="s">
        <v>922</v>
      </c>
      <c r="F15565" s="279" t="s">
        <v>882</v>
      </c>
    </row>
    <row r="15566" spans="1:6" x14ac:dyDescent="0.3">
      <c r="A15566" s="264" t="str">
        <f t="shared" si="243"/>
        <v>Fort ShawneeOH</v>
      </c>
      <c r="B15566" s="269">
        <v>45806</v>
      </c>
      <c r="C15566" s="270" t="s">
        <v>9408</v>
      </c>
      <c r="D15566" s="270" t="s">
        <v>1944</v>
      </c>
      <c r="E15566" s="277" t="s">
        <v>1975</v>
      </c>
      <c r="F15566" s="279" t="s">
        <v>882</v>
      </c>
    </row>
    <row r="15567" spans="1:6" x14ac:dyDescent="0.3">
      <c r="A15567" s="264" t="str">
        <f t="shared" si="243"/>
        <v>GraftonOH</v>
      </c>
      <c r="B15567" s="269">
        <v>44044</v>
      </c>
      <c r="C15567" s="270" t="s">
        <v>4482</v>
      </c>
      <c r="D15567" s="270" t="s">
        <v>1944</v>
      </c>
      <c r="E15567" s="277" t="s">
        <v>1963</v>
      </c>
      <c r="F15567" s="279" t="s">
        <v>882</v>
      </c>
    </row>
    <row r="15568" spans="1:6" x14ac:dyDescent="0.3">
      <c r="A15568" s="264" t="str">
        <f t="shared" si="243"/>
        <v>WellingtonOH</v>
      </c>
      <c r="B15568" s="269">
        <v>44090</v>
      </c>
      <c r="C15568" s="270" t="s">
        <v>3303</v>
      </c>
      <c r="D15568" s="270" t="s">
        <v>1944</v>
      </c>
      <c r="E15568" s="277" t="s">
        <v>1963</v>
      </c>
      <c r="F15568" s="279" t="s">
        <v>882</v>
      </c>
    </row>
    <row r="15569" spans="1:6" x14ac:dyDescent="0.3">
      <c r="A15569" s="264" t="str">
        <f t="shared" si="243"/>
        <v>StruthersOH</v>
      </c>
      <c r="B15569" s="269">
        <v>44471</v>
      </c>
      <c r="C15569" s="270" t="s">
        <v>9409</v>
      </c>
      <c r="D15569" s="270" t="s">
        <v>1944</v>
      </c>
      <c r="E15569" s="277" t="s">
        <v>2015</v>
      </c>
      <c r="F15569" s="279" t="s">
        <v>882</v>
      </c>
    </row>
    <row r="15570" spans="1:6" x14ac:dyDescent="0.3">
      <c r="A15570" s="264" t="str">
        <f t="shared" si="243"/>
        <v>GalenaOH</v>
      </c>
      <c r="B15570" s="269">
        <v>43021</v>
      </c>
      <c r="C15570" s="270" t="s">
        <v>7256</v>
      </c>
      <c r="D15570" s="270" t="s">
        <v>1944</v>
      </c>
      <c r="E15570" s="277" t="s">
        <v>922</v>
      </c>
      <c r="F15570" s="279" t="s">
        <v>882</v>
      </c>
    </row>
    <row r="15571" spans="1:6" x14ac:dyDescent="0.3">
      <c r="A15571" s="264" t="str">
        <f t="shared" si="243"/>
        <v>ColumbianaOH</v>
      </c>
      <c r="B15571" s="269">
        <v>44408</v>
      </c>
      <c r="C15571" s="270" t="s">
        <v>1243</v>
      </c>
      <c r="D15571" s="270" t="s">
        <v>1944</v>
      </c>
      <c r="E15571" s="277" t="s">
        <v>1226</v>
      </c>
      <c r="F15571" s="279" t="s">
        <v>882</v>
      </c>
    </row>
    <row r="15572" spans="1:6" x14ac:dyDescent="0.3">
      <c r="A15572" s="264" t="str">
        <f t="shared" si="243"/>
        <v>LisbonOH</v>
      </c>
      <c r="B15572" s="269">
        <v>44432</v>
      </c>
      <c r="C15572" s="270" t="s">
        <v>4330</v>
      </c>
      <c r="D15572" s="270" t="s">
        <v>1944</v>
      </c>
      <c r="E15572" s="277" t="s">
        <v>1226</v>
      </c>
      <c r="F15572" s="279" t="s">
        <v>882</v>
      </c>
    </row>
    <row r="15573" spans="1:6" x14ac:dyDescent="0.3">
      <c r="A15573" s="264" t="str">
        <f t="shared" si="243"/>
        <v>WillardOH</v>
      </c>
      <c r="B15573" s="269">
        <v>44890</v>
      </c>
      <c r="C15573" s="270" t="s">
        <v>7238</v>
      </c>
      <c r="D15573" s="270" t="s">
        <v>1944</v>
      </c>
      <c r="E15573" s="277" t="s">
        <v>1984</v>
      </c>
      <c r="F15573" s="279" t="s">
        <v>882</v>
      </c>
    </row>
    <row r="15574" spans="1:6" x14ac:dyDescent="0.3">
      <c r="A15574" s="264" t="str">
        <f t="shared" si="243"/>
        <v>MiddlefieldOH</v>
      </c>
      <c r="B15574" s="269">
        <v>44062</v>
      </c>
      <c r="C15574" s="270" t="s">
        <v>3527</v>
      </c>
      <c r="D15574" s="270" t="s">
        <v>1944</v>
      </c>
      <c r="E15574" s="277" t="s">
        <v>1963</v>
      </c>
      <c r="F15574" s="279" t="s">
        <v>882</v>
      </c>
    </row>
    <row r="15575" spans="1:6" x14ac:dyDescent="0.3">
      <c r="A15575" s="264" t="str">
        <f t="shared" si="243"/>
        <v>DaytonOH</v>
      </c>
      <c r="B15575" s="269">
        <v>45404</v>
      </c>
      <c r="C15575" s="270" t="s">
        <v>1968</v>
      </c>
      <c r="D15575" s="270" t="s">
        <v>1944</v>
      </c>
      <c r="E15575" s="277" t="s">
        <v>1968</v>
      </c>
      <c r="F15575" s="279" t="s">
        <v>882</v>
      </c>
    </row>
    <row r="15576" spans="1:6" x14ac:dyDescent="0.3">
      <c r="A15576" s="264" t="str">
        <f t="shared" si="243"/>
        <v>BellbrookOH</v>
      </c>
      <c r="B15576" s="269">
        <v>45305</v>
      </c>
      <c r="C15576" s="270" t="s">
        <v>9410</v>
      </c>
      <c r="D15576" s="270" t="s">
        <v>1944</v>
      </c>
      <c r="E15576" s="277" t="s">
        <v>1968</v>
      </c>
      <c r="F15576" s="279" t="s">
        <v>882</v>
      </c>
    </row>
    <row r="15577" spans="1:6" x14ac:dyDescent="0.3">
      <c r="A15577" s="264" t="str">
        <f t="shared" si="243"/>
        <v>Newton FallsOH</v>
      </c>
      <c r="B15577" s="269">
        <v>44444</v>
      </c>
      <c r="C15577" s="270" t="s">
        <v>9411</v>
      </c>
      <c r="D15577" s="270" t="s">
        <v>1944</v>
      </c>
      <c r="E15577" s="277" t="s">
        <v>2015</v>
      </c>
      <c r="F15577" s="279" t="s">
        <v>882</v>
      </c>
    </row>
    <row r="15578" spans="1:6" x14ac:dyDescent="0.3">
      <c r="A15578" s="264" t="str">
        <f t="shared" si="243"/>
        <v>WaynesvilleOH</v>
      </c>
      <c r="B15578" s="269">
        <v>45068</v>
      </c>
      <c r="C15578" s="270" t="s">
        <v>4123</v>
      </c>
      <c r="D15578" s="270" t="s">
        <v>1944</v>
      </c>
      <c r="E15578" s="277" t="s">
        <v>1350</v>
      </c>
      <c r="F15578" s="279" t="s">
        <v>882</v>
      </c>
    </row>
    <row r="15579" spans="1:6" x14ac:dyDescent="0.3">
      <c r="A15579" s="264" t="str">
        <f t="shared" si="243"/>
        <v>LordstownOH</v>
      </c>
      <c r="B15579" s="269">
        <v>44481</v>
      </c>
      <c r="C15579" s="270" t="s">
        <v>9412</v>
      </c>
      <c r="D15579" s="270" t="s">
        <v>1944</v>
      </c>
      <c r="E15579" s="277" t="s">
        <v>2015</v>
      </c>
      <c r="F15579" s="279" t="s">
        <v>882</v>
      </c>
    </row>
    <row r="15580" spans="1:6" x14ac:dyDescent="0.3">
      <c r="A15580" s="264" t="str">
        <f t="shared" si="243"/>
        <v>ChesterlandOH</v>
      </c>
      <c r="B15580" s="269">
        <v>44026</v>
      </c>
      <c r="C15580" s="270" t="s">
        <v>9413</v>
      </c>
      <c r="D15580" s="270" t="s">
        <v>1944</v>
      </c>
      <c r="E15580" s="277" t="s">
        <v>1963</v>
      </c>
      <c r="F15580" s="279" t="s">
        <v>882</v>
      </c>
    </row>
    <row r="15581" spans="1:6" x14ac:dyDescent="0.3">
      <c r="A15581" s="264" t="str">
        <f t="shared" si="243"/>
        <v>DelphosOH</v>
      </c>
      <c r="B15581" s="269">
        <v>45833</v>
      </c>
      <c r="C15581" s="270" t="s">
        <v>5643</v>
      </c>
      <c r="D15581" s="270" t="s">
        <v>1944</v>
      </c>
      <c r="E15581" s="277" t="s">
        <v>1975</v>
      </c>
      <c r="F15581" s="279" t="s">
        <v>882</v>
      </c>
    </row>
    <row r="15582" spans="1:6" x14ac:dyDescent="0.3">
      <c r="A15582" s="264" t="str">
        <f t="shared" si="243"/>
        <v>MonroeOH</v>
      </c>
      <c r="B15582" s="269">
        <v>45050</v>
      </c>
      <c r="C15582" s="270" t="s">
        <v>1514</v>
      </c>
      <c r="D15582" s="270" t="s">
        <v>1944</v>
      </c>
      <c r="E15582" s="277" t="s">
        <v>1350</v>
      </c>
      <c r="F15582" s="279" t="s">
        <v>882</v>
      </c>
    </row>
    <row r="15583" spans="1:6" x14ac:dyDescent="0.3">
      <c r="A15583" s="264" t="str">
        <f t="shared" si="243"/>
        <v>Mount GileadOH</v>
      </c>
      <c r="B15583" s="269">
        <v>43338</v>
      </c>
      <c r="C15583" s="270" t="s">
        <v>9414</v>
      </c>
      <c r="D15583" s="270" t="s">
        <v>1944</v>
      </c>
      <c r="E15583" s="277" t="s">
        <v>922</v>
      </c>
      <c r="F15583" s="279" t="s">
        <v>882</v>
      </c>
    </row>
    <row r="15584" spans="1:6" x14ac:dyDescent="0.3">
      <c r="A15584" s="264" t="str">
        <f t="shared" si="243"/>
        <v>ColumbusOH</v>
      </c>
      <c r="B15584" s="269">
        <v>43203</v>
      </c>
      <c r="C15584" s="270" t="s">
        <v>922</v>
      </c>
      <c r="D15584" s="270" t="s">
        <v>1944</v>
      </c>
      <c r="E15584" s="277" t="s">
        <v>922</v>
      </c>
      <c r="F15584" s="279" t="s">
        <v>882</v>
      </c>
    </row>
    <row r="15585" spans="1:6" x14ac:dyDescent="0.3">
      <c r="A15585" s="264" t="str">
        <f t="shared" si="243"/>
        <v>GoshenOH</v>
      </c>
      <c r="B15585" s="269">
        <v>45122</v>
      </c>
      <c r="C15585" s="270" t="s">
        <v>1508</v>
      </c>
      <c r="D15585" s="270" t="s">
        <v>1944</v>
      </c>
      <c r="E15585" s="277" t="s">
        <v>1350</v>
      </c>
      <c r="F15585" s="279" t="s">
        <v>882</v>
      </c>
    </row>
    <row r="15586" spans="1:6" x14ac:dyDescent="0.3">
      <c r="A15586" s="264" t="str">
        <f t="shared" si="243"/>
        <v>ClevelandOH</v>
      </c>
      <c r="B15586" s="269">
        <v>44114</v>
      </c>
      <c r="C15586" s="270" t="s">
        <v>1414</v>
      </c>
      <c r="D15586" s="270" t="s">
        <v>1944</v>
      </c>
      <c r="E15586" s="277" t="s">
        <v>1963</v>
      </c>
      <c r="F15586" s="279" t="s">
        <v>882</v>
      </c>
    </row>
    <row r="15587" spans="1:6" x14ac:dyDescent="0.3">
      <c r="A15587" s="264" t="str">
        <f t="shared" si="243"/>
        <v>MinervaOH</v>
      </c>
      <c r="B15587" s="269">
        <v>44657</v>
      </c>
      <c r="C15587" s="270" t="s">
        <v>9415</v>
      </c>
      <c r="D15587" s="270" t="s">
        <v>1944</v>
      </c>
      <c r="E15587" s="277" t="s">
        <v>1956</v>
      </c>
      <c r="F15587" s="279" t="s">
        <v>882</v>
      </c>
    </row>
    <row r="15588" spans="1:6" x14ac:dyDescent="0.3">
      <c r="A15588" s="264" t="str">
        <f t="shared" si="243"/>
        <v>ClydeOH</v>
      </c>
      <c r="B15588" s="269">
        <v>43410</v>
      </c>
      <c r="C15588" s="270" t="s">
        <v>7450</v>
      </c>
      <c r="D15588" s="270" t="s">
        <v>1944</v>
      </c>
      <c r="E15588" s="277" t="s">
        <v>1798</v>
      </c>
      <c r="F15588" s="279" t="s">
        <v>882</v>
      </c>
    </row>
    <row r="15589" spans="1:6" x14ac:dyDescent="0.3">
      <c r="A15589" s="264" t="str">
        <f t="shared" si="243"/>
        <v>CantonOH</v>
      </c>
      <c r="B15589" s="269">
        <v>44714</v>
      </c>
      <c r="C15589" s="270" t="s">
        <v>1294</v>
      </c>
      <c r="D15589" s="270" t="s">
        <v>1944</v>
      </c>
      <c r="E15589" s="277" t="s">
        <v>1956</v>
      </c>
      <c r="F15589" s="279" t="s">
        <v>882</v>
      </c>
    </row>
    <row r="15590" spans="1:6" x14ac:dyDescent="0.3">
      <c r="A15590" s="264" t="str">
        <f t="shared" si="243"/>
        <v>OberlinOH</v>
      </c>
      <c r="B15590" s="269">
        <v>44074</v>
      </c>
      <c r="C15590" s="270" t="s">
        <v>9416</v>
      </c>
      <c r="D15590" s="270" t="s">
        <v>1944</v>
      </c>
      <c r="E15590" s="277" t="s">
        <v>1963</v>
      </c>
      <c r="F15590" s="279" t="s">
        <v>882</v>
      </c>
    </row>
    <row r="15591" spans="1:6" x14ac:dyDescent="0.3">
      <c r="A15591" s="264" t="str">
        <f t="shared" si="243"/>
        <v>CantonOH</v>
      </c>
      <c r="B15591" s="269">
        <v>44707</v>
      </c>
      <c r="C15591" s="270" t="s">
        <v>1294</v>
      </c>
      <c r="D15591" s="270" t="s">
        <v>1944</v>
      </c>
      <c r="E15591" s="277" t="s">
        <v>1956</v>
      </c>
      <c r="F15591" s="279" t="s">
        <v>882</v>
      </c>
    </row>
    <row r="15592" spans="1:6" x14ac:dyDescent="0.3">
      <c r="A15592" s="264" t="str">
        <f t="shared" si="243"/>
        <v>TorontoOH</v>
      </c>
      <c r="B15592" s="269">
        <v>43964</v>
      </c>
      <c r="C15592" s="270" t="s">
        <v>9417</v>
      </c>
      <c r="D15592" s="270" t="s">
        <v>1944</v>
      </c>
      <c r="E15592" s="277" t="s">
        <v>2009</v>
      </c>
      <c r="F15592" s="279" t="s">
        <v>882</v>
      </c>
    </row>
    <row r="15593" spans="1:6" x14ac:dyDescent="0.3">
      <c r="A15593" s="264" t="str">
        <f t="shared" si="243"/>
        <v>HartvilleOH</v>
      </c>
      <c r="B15593" s="269">
        <v>44632</v>
      </c>
      <c r="C15593" s="270" t="s">
        <v>9418</v>
      </c>
      <c r="D15593" s="270" t="s">
        <v>1944</v>
      </c>
      <c r="E15593" s="277" t="s">
        <v>1956</v>
      </c>
      <c r="F15593" s="279" t="s">
        <v>882</v>
      </c>
    </row>
    <row r="15594" spans="1:6" x14ac:dyDescent="0.3">
      <c r="A15594" s="264" t="str">
        <f t="shared" si="243"/>
        <v>CincinnatiOH</v>
      </c>
      <c r="B15594" s="269">
        <v>45216</v>
      </c>
      <c r="C15594" s="270" t="s">
        <v>1350</v>
      </c>
      <c r="D15594" s="270" t="s">
        <v>1944</v>
      </c>
      <c r="E15594" s="277" t="s">
        <v>1350</v>
      </c>
      <c r="F15594" s="279" t="s">
        <v>882</v>
      </c>
    </row>
    <row r="15595" spans="1:6" x14ac:dyDescent="0.3">
      <c r="A15595" s="264" t="str">
        <f t="shared" si="243"/>
        <v>KetteringOH</v>
      </c>
      <c r="B15595" s="269">
        <v>45409</v>
      </c>
      <c r="C15595" s="270" t="s">
        <v>6251</v>
      </c>
      <c r="D15595" s="270" t="s">
        <v>1944</v>
      </c>
      <c r="E15595" s="277" t="s">
        <v>1968</v>
      </c>
      <c r="F15595" s="279" t="s">
        <v>882</v>
      </c>
    </row>
    <row r="15596" spans="1:6" x14ac:dyDescent="0.3">
      <c r="A15596" s="264" t="str">
        <f t="shared" si="243"/>
        <v>ClevelandOH</v>
      </c>
      <c r="B15596" s="269">
        <v>44115</v>
      </c>
      <c r="C15596" s="270" t="s">
        <v>1414</v>
      </c>
      <c r="D15596" s="270" t="s">
        <v>1944</v>
      </c>
      <c r="E15596" s="277" t="s">
        <v>1963</v>
      </c>
      <c r="F15596" s="279" t="s">
        <v>882</v>
      </c>
    </row>
    <row r="15597" spans="1:6" x14ac:dyDescent="0.3">
      <c r="A15597" s="264" t="str">
        <f t="shared" si="243"/>
        <v>CantonOH</v>
      </c>
      <c r="B15597" s="269">
        <v>44710</v>
      </c>
      <c r="C15597" s="270" t="s">
        <v>1294</v>
      </c>
      <c r="D15597" s="270" t="s">
        <v>1944</v>
      </c>
      <c r="E15597" s="277" t="s">
        <v>1956</v>
      </c>
      <c r="F15597" s="279" t="s">
        <v>882</v>
      </c>
    </row>
    <row r="15598" spans="1:6" x14ac:dyDescent="0.3">
      <c r="A15598" s="264" t="str">
        <f t="shared" si="243"/>
        <v>Oak HarborOH</v>
      </c>
      <c r="B15598" s="269">
        <v>43449</v>
      </c>
      <c r="C15598" s="270" t="s">
        <v>2323</v>
      </c>
      <c r="D15598" s="270" t="s">
        <v>1944</v>
      </c>
      <c r="E15598" s="277" t="s">
        <v>1988</v>
      </c>
      <c r="F15598" s="279" t="s">
        <v>882</v>
      </c>
    </row>
    <row r="15599" spans="1:6" x14ac:dyDescent="0.3">
      <c r="A15599" s="264" t="str">
        <f t="shared" si="243"/>
        <v>NavarreOH</v>
      </c>
      <c r="B15599" s="269">
        <v>44662</v>
      </c>
      <c r="C15599" s="270" t="s">
        <v>3649</v>
      </c>
      <c r="D15599" s="270" t="s">
        <v>1944</v>
      </c>
      <c r="E15599" s="277" t="s">
        <v>1956</v>
      </c>
      <c r="F15599" s="279" t="s">
        <v>882</v>
      </c>
    </row>
    <row r="15600" spans="1:6" x14ac:dyDescent="0.3">
      <c r="A15600" s="264" t="str">
        <f t="shared" si="243"/>
        <v>Mount OrabOH</v>
      </c>
      <c r="B15600" s="269">
        <v>45154</v>
      </c>
      <c r="C15600" s="270" t="s">
        <v>9419</v>
      </c>
      <c r="D15600" s="270" t="s">
        <v>1944</v>
      </c>
      <c r="E15600" s="277" t="s">
        <v>1350</v>
      </c>
      <c r="F15600" s="279" t="s">
        <v>882</v>
      </c>
    </row>
    <row r="15601" spans="1:6" x14ac:dyDescent="0.3">
      <c r="A15601" s="264" t="str">
        <f t="shared" si="243"/>
        <v>ThornvilleOH</v>
      </c>
      <c r="B15601" s="269">
        <v>43076</v>
      </c>
      <c r="C15601" s="270" t="s">
        <v>9420</v>
      </c>
      <c r="D15601" s="270" t="s">
        <v>1944</v>
      </c>
      <c r="E15601" s="277" t="s">
        <v>922</v>
      </c>
      <c r="F15601" s="279" t="s">
        <v>882</v>
      </c>
    </row>
    <row r="15602" spans="1:6" x14ac:dyDescent="0.3">
      <c r="A15602" s="264" t="str">
        <f t="shared" si="243"/>
        <v>CincinnatiOH</v>
      </c>
      <c r="B15602" s="269">
        <v>45214</v>
      </c>
      <c r="C15602" s="270" t="s">
        <v>1350</v>
      </c>
      <c r="D15602" s="270" t="s">
        <v>1944</v>
      </c>
      <c r="E15602" s="277" t="s">
        <v>1350</v>
      </c>
      <c r="F15602" s="279" t="s">
        <v>882</v>
      </c>
    </row>
    <row r="15603" spans="1:6" x14ac:dyDescent="0.3">
      <c r="A15603" s="264" t="str">
        <f t="shared" si="243"/>
        <v>BlanchesterOH</v>
      </c>
      <c r="B15603" s="269">
        <v>45107</v>
      </c>
      <c r="C15603" s="270" t="s">
        <v>9421</v>
      </c>
      <c r="D15603" s="270" t="s">
        <v>1944</v>
      </c>
      <c r="E15603" s="277" t="s">
        <v>1775</v>
      </c>
      <c r="F15603" s="279" t="s">
        <v>882</v>
      </c>
    </row>
    <row r="15604" spans="1:6" x14ac:dyDescent="0.3">
      <c r="A15604" s="264" t="str">
        <f t="shared" si="243"/>
        <v>CincinnatiOH</v>
      </c>
      <c r="B15604" s="269">
        <v>45225</v>
      </c>
      <c r="C15604" s="270" t="s">
        <v>1350</v>
      </c>
      <c r="D15604" s="270" t="s">
        <v>1944</v>
      </c>
      <c r="E15604" s="277" t="s">
        <v>1350</v>
      </c>
      <c r="F15604" s="279" t="s">
        <v>882</v>
      </c>
    </row>
    <row r="15605" spans="1:6" x14ac:dyDescent="0.3">
      <c r="A15605" s="264" t="str">
        <f t="shared" si="243"/>
        <v>JeffersonOH</v>
      </c>
      <c r="B15605" s="269">
        <v>44047</v>
      </c>
      <c r="C15605" s="270" t="s">
        <v>1179</v>
      </c>
      <c r="D15605" s="270" t="s">
        <v>1944</v>
      </c>
      <c r="E15605" s="277" t="s">
        <v>1948</v>
      </c>
      <c r="F15605" s="279" t="s">
        <v>882</v>
      </c>
    </row>
    <row r="15606" spans="1:6" x14ac:dyDescent="0.3">
      <c r="A15606" s="264" t="str">
        <f t="shared" si="243"/>
        <v>CantonOH</v>
      </c>
      <c r="B15606" s="269">
        <v>44703</v>
      </c>
      <c r="C15606" s="270" t="s">
        <v>1294</v>
      </c>
      <c r="D15606" s="270" t="s">
        <v>1944</v>
      </c>
      <c r="E15606" s="277" t="s">
        <v>1956</v>
      </c>
      <c r="F15606" s="279" t="s">
        <v>882</v>
      </c>
    </row>
    <row r="15607" spans="1:6" x14ac:dyDescent="0.3">
      <c r="A15607" s="264" t="str">
        <f t="shared" si="243"/>
        <v>New RichmondOH</v>
      </c>
      <c r="B15607" s="269">
        <v>45157</v>
      </c>
      <c r="C15607" s="270" t="s">
        <v>5497</v>
      </c>
      <c r="D15607" s="270" t="s">
        <v>1944</v>
      </c>
      <c r="E15607" s="277" t="s">
        <v>1350</v>
      </c>
      <c r="F15607" s="279" t="s">
        <v>882</v>
      </c>
    </row>
    <row r="15608" spans="1:6" x14ac:dyDescent="0.3">
      <c r="A15608" s="264" t="str">
        <f t="shared" si="243"/>
        <v>WellstonOH</v>
      </c>
      <c r="B15608" s="269">
        <v>45692</v>
      </c>
      <c r="C15608" s="270" t="s">
        <v>9422</v>
      </c>
      <c r="D15608" s="270" t="s">
        <v>1944</v>
      </c>
      <c r="E15608" s="277" t="s">
        <v>1273</v>
      </c>
      <c r="F15608" s="279" t="s">
        <v>882</v>
      </c>
    </row>
    <row r="15609" spans="1:6" x14ac:dyDescent="0.3">
      <c r="A15609" s="264" t="str">
        <f t="shared" si="243"/>
        <v>GermantownOH</v>
      </c>
      <c r="B15609" s="269">
        <v>45327</v>
      </c>
      <c r="C15609" s="270" t="s">
        <v>4986</v>
      </c>
      <c r="D15609" s="270" t="s">
        <v>1944</v>
      </c>
      <c r="E15609" s="277" t="s">
        <v>1968</v>
      </c>
      <c r="F15609" s="279" t="s">
        <v>882</v>
      </c>
    </row>
    <row r="15610" spans="1:6" x14ac:dyDescent="0.3">
      <c r="A15610" s="264" t="str">
        <f t="shared" si="243"/>
        <v>YoungstownOH</v>
      </c>
      <c r="B15610" s="269">
        <v>44502</v>
      </c>
      <c r="C15610" s="270" t="s">
        <v>3874</v>
      </c>
      <c r="D15610" s="270" t="s">
        <v>1944</v>
      </c>
      <c r="E15610" s="277" t="s">
        <v>2015</v>
      </c>
      <c r="F15610" s="279" t="s">
        <v>882</v>
      </c>
    </row>
    <row r="15611" spans="1:6" x14ac:dyDescent="0.3">
      <c r="A15611" s="264" t="str">
        <f t="shared" si="243"/>
        <v>GeorgetownOH</v>
      </c>
      <c r="B15611" s="269">
        <v>45121</v>
      </c>
      <c r="C15611" s="270" t="s">
        <v>2162</v>
      </c>
      <c r="D15611" s="270" t="s">
        <v>1944</v>
      </c>
      <c r="E15611" s="277" t="s">
        <v>1350</v>
      </c>
      <c r="F15611" s="279" t="s">
        <v>882</v>
      </c>
    </row>
    <row r="15612" spans="1:6" x14ac:dyDescent="0.3">
      <c r="A15612" s="264" t="str">
        <f t="shared" si="243"/>
        <v>WilliamsburgOH</v>
      </c>
      <c r="B15612" s="269">
        <v>45176</v>
      </c>
      <c r="C15612" s="270" t="s">
        <v>3731</v>
      </c>
      <c r="D15612" s="270" t="s">
        <v>1944</v>
      </c>
      <c r="E15612" s="277" t="s">
        <v>1350</v>
      </c>
      <c r="F15612" s="279" t="s">
        <v>882</v>
      </c>
    </row>
    <row r="15613" spans="1:6" x14ac:dyDescent="0.3">
      <c r="A15613" s="264" t="str">
        <f t="shared" si="243"/>
        <v>Martins FerryOH</v>
      </c>
      <c r="B15613" s="269">
        <v>43935</v>
      </c>
      <c r="C15613" s="270" t="s">
        <v>9423</v>
      </c>
      <c r="D15613" s="270" t="s">
        <v>1944</v>
      </c>
      <c r="E15613" s="277" t="s">
        <v>2011</v>
      </c>
      <c r="F15613" s="279" t="s">
        <v>882</v>
      </c>
    </row>
    <row r="15614" spans="1:6" x14ac:dyDescent="0.3">
      <c r="A15614" s="264" t="str">
        <f t="shared" si="243"/>
        <v>New FranklinOH</v>
      </c>
      <c r="B15614" s="269">
        <v>44216</v>
      </c>
      <c r="C15614" s="270" t="s">
        <v>9424</v>
      </c>
      <c r="D15614" s="270" t="s">
        <v>1944</v>
      </c>
      <c r="E15614" s="277" t="s">
        <v>1597</v>
      </c>
      <c r="F15614" s="279" t="s">
        <v>882</v>
      </c>
    </row>
    <row r="15615" spans="1:6" x14ac:dyDescent="0.3">
      <c r="A15615" s="264" t="str">
        <f t="shared" si="243"/>
        <v>AkronOH</v>
      </c>
      <c r="B15615" s="269">
        <v>44303</v>
      </c>
      <c r="C15615" s="270" t="s">
        <v>1597</v>
      </c>
      <c r="D15615" s="270" t="s">
        <v>1944</v>
      </c>
      <c r="E15615" s="277" t="s">
        <v>1597</v>
      </c>
      <c r="F15615" s="279" t="s">
        <v>882</v>
      </c>
    </row>
    <row r="15616" spans="1:6" x14ac:dyDescent="0.3">
      <c r="A15616" s="264" t="str">
        <f t="shared" si="243"/>
        <v>BellaireOH</v>
      </c>
      <c r="B15616" s="269">
        <v>43906</v>
      </c>
      <c r="C15616" s="270" t="s">
        <v>9425</v>
      </c>
      <c r="D15616" s="270" t="s">
        <v>1944</v>
      </c>
      <c r="E15616" s="277" t="s">
        <v>2011</v>
      </c>
      <c r="F15616" s="279" t="s">
        <v>882</v>
      </c>
    </row>
    <row r="15617" spans="1:6" x14ac:dyDescent="0.3">
      <c r="A15617" s="264" t="str">
        <f t="shared" si="243"/>
        <v>FredericktownOH</v>
      </c>
      <c r="B15617" s="269">
        <v>43019</v>
      </c>
      <c r="C15617" s="270" t="s">
        <v>9426</v>
      </c>
      <c r="D15617" s="270" t="s">
        <v>1944</v>
      </c>
      <c r="E15617" s="277" t="s">
        <v>1322</v>
      </c>
      <c r="F15617" s="279" t="s">
        <v>882</v>
      </c>
    </row>
    <row r="15618" spans="1:6" x14ac:dyDescent="0.3">
      <c r="A15618" s="264" t="str">
        <f t="shared" si="243"/>
        <v>ChesapeakeOH</v>
      </c>
      <c r="B15618" s="269">
        <v>45619</v>
      </c>
      <c r="C15618" s="270" t="s">
        <v>9427</v>
      </c>
      <c r="D15618" s="270" t="s">
        <v>1944</v>
      </c>
      <c r="E15618" s="277" t="s">
        <v>1466</v>
      </c>
      <c r="F15618" s="279" t="s">
        <v>882</v>
      </c>
    </row>
    <row r="15619" spans="1:6" x14ac:dyDescent="0.3">
      <c r="A15619" s="264" t="str">
        <f t="shared" si="243"/>
        <v>NelsonvilleOH</v>
      </c>
      <c r="B15619" s="269">
        <v>45764</v>
      </c>
      <c r="C15619" s="270" t="s">
        <v>9428</v>
      </c>
      <c r="D15619" s="270" t="s">
        <v>1944</v>
      </c>
      <c r="E15619" s="277" t="s">
        <v>995</v>
      </c>
      <c r="F15619" s="279" t="s">
        <v>882</v>
      </c>
    </row>
    <row r="15620" spans="1:6" x14ac:dyDescent="0.3">
      <c r="A15620" s="264" t="str">
        <f t="shared" ref="A15620:A15683" si="244">CONCATENATE(C15620,D15620)</f>
        <v>AkronOH</v>
      </c>
      <c r="B15620" s="269">
        <v>44307</v>
      </c>
      <c r="C15620" s="270" t="s">
        <v>1597</v>
      </c>
      <c r="D15620" s="270" t="s">
        <v>1944</v>
      </c>
      <c r="E15620" s="277" t="s">
        <v>1597</v>
      </c>
      <c r="F15620" s="279" t="s">
        <v>882</v>
      </c>
    </row>
    <row r="15621" spans="1:6" x14ac:dyDescent="0.3">
      <c r="A15621" s="264" t="str">
        <f t="shared" si="244"/>
        <v>GraftonOH</v>
      </c>
      <c r="B15621" s="269">
        <v>44028</v>
      </c>
      <c r="C15621" s="270" t="s">
        <v>4482</v>
      </c>
      <c r="D15621" s="270" t="s">
        <v>1944</v>
      </c>
      <c r="E15621" s="277" t="s">
        <v>1963</v>
      </c>
      <c r="F15621" s="279" t="s">
        <v>882</v>
      </c>
    </row>
    <row r="15622" spans="1:6" x14ac:dyDescent="0.3">
      <c r="A15622" s="264" t="str">
        <f t="shared" si="244"/>
        <v>RittmanOH</v>
      </c>
      <c r="B15622" s="269">
        <v>44270</v>
      </c>
      <c r="C15622" s="270" t="s">
        <v>9429</v>
      </c>
      <c r="D15622" s="270" t="s">
        <v>1944</v>
      </c>
      <c r="E15622" s="277" t="s">
        <v>2014</v>
      </c>
      <c r="F15622" s="279" t="s">
        <v>882</v>
      </c>
    </row>
    <row r="15623" spans="1:6" x14ac:dyDescent="0.3">
      <c r="A15623" s="264" t="str">
        <f t="shared" si="244"/>
        <v>UhrichsvilleOH</v>
      </c>
      <c r="B15623" s="269">
        <v>44683</v>
      </c>
      <c r="C15623" s="270" t="s">
        <v>9430</v>
      </c>
      <c r="D15623" s="270" t="s">
        <v>1944</v>
      </c>
      <c r="E15623" s="277" t="s">
        <v>1982</v>
      </c>
      <c r="F15623" s="279" t="s">
        <v>882</v>
      </c>
    </row>
    <row r="15624" spans="1:6" x14ac:dyDescent="0.3">
      <c r="A15624" s="264" t="str">
        <f t="shared" si="244"/>
        <v>ColumbusOH</v>
      </c>
      <c r="B15624" s="269">
        <v>43240</v>
      </c>
      <c r="C15624" s="270" t="s">
        <v>922</v>
      </c>
      <c r="D15624" s="270" t="s">
        <v>1944</v>
      </c>
      <c r="E15624" s="277" t="s">
        <v>922</v>
      </c>
      <c r="F15624" s="279" t="s">
        <v>882</v>
      </c>
    </row>
    <row r="15625" spans="1:6" x14ac:dyDescent="0.3">
      <c r="A15625" s="264" t="str">
        <f t="shared" si="244"/>
        <v>HowardOH</v>
      </c>
      <c r="B15625" s="269">
        <v>43028</v>
      </c>
      <c r="C15625" s="270" t="s">
        <v>3374</v>
      </c>
      <c r="D15625" s="270" t="s">
        <v>1944</v>
      </c>
      <c r="E15625" s="277" t="s">
        <v>1322</v>
      </c>
      <c r="F15625" s="279" t="s">
        <v>882</v>
      </c>
    </row>
    <row r="15626" spans="1:6" x14ac:dyDescent="0.3">
      <c r="A15626" s="264" t="str">
        <f t="shared" si="244"/>
        <v>DoylestownOH</v>
      </c>
      <c r="B15626" s="269">
        <v>44230</v>
      </c>
      <c r="C15626" s="270" t="s">
        <v>9431</v>
      </c>
      <c r="D15626" s="270" t="s">
        <v>1944</v>
      </c>
      <c r="E15626" s="277" t="s">
        <v>2014</v>
      </c>
      <c r="F15626" s="279" t="s">
        <v>882</v>
      </c>
    </row>
    <row r="15627" spans="1:6" x14ac:dyDescent="0.3">
      <c r="A15627" s="264" t="str">
        <f t="shared" si="244"/>
        <v>OrientOH</v>
      </c>
      <c r="B15627" s="269">
        <v>43146</v>
      </c>
      <c r="C15627" s="270" t="s">
        <v>9174</v>
      </c>
      <c r="D15627" s="270" t="s">
        <v>1944</v>
      </c>
      <c r="E15627" s="277" t="s">
        <v>922</v>
      </c>
      <c r="F15627" s="279" t="s">
        <v>882</v>
      </c>
    </row>
    <row r="15628" spans="1:6" x14ac:dyDescent="0.3">
      <c r="A15628" s="264" t="str">
        <f t="shared" si="244"/>
        <v>CampbellOH</v>
      </c>
      <c r="B15628" s="269">
        <v>44405</v>
      </c>
      <c r="C15628" s="270" t="s">
        <v>2523</v>
      </c>
      <c r="D15628" s="270" t="s">
        <v>1944</v>
      </c>
      <c r="E15628" s="277" t="s">
        <v>2015</v>
      </c>
      <c r="F15628" s="279" t="s">
        <v>882</v>
      </c>
    </row>
    <row r="15629" spans="1:6" x14ac:dyDescent="0.3">
      <c r="A15629" s="264" t="str">
        <f t="shared" si="244"/>
        <v>GarrettsvilleOH</v>
      </c>
      <c r="B15629" s="269">
        <v>44231</v>
      </c>
      <c r="C15629" s="270" t="s">
        <v>9432</v>
      </c>
      <c r="D15629" s="270" t="s">
        <v>1944</v>
      </c>
      <c r="E15629" s="277" t="s">
        <v>1597</v>
      </c>
      <c r="F15629" s="279" t="s">
        <v>882</v>
      </c>
    </row>
    <row r="15630" spans="1:6" x14ac:dyDescent="0.3">
      <c r="A15630" s="264" t="str">
        <f t="shared" si="244"/>
        <v>BaltimoreOH</v>
      </c>
      <c r="B15630" s="269">
        <v>43105</v>
      </c>
      <c r="C15630" s="270" t="s">
        <v>6246</v>
      </c>
      <c r="D15630" s="270" t="s">
        <v>1944</v>
      </c>
      <c r="E15630" s="277" t="s">
        <v>922</v>
      </c>
      <c r="F15630" s="279" t="s">
        <v>882</v>
      </c>
    </row>
    <row r="15631" spans="1:6" x14ac:dyDescent="0.3">
      <c r="A15631" s="264" t="str">
        <f t="shared" si="244"/>
        <v>WatervilleOH</v>
      </c>
      <c r="B15631" s="269">
        <v>43566</v>
      </c>
      <c r="C15631" s="270" t="s">
        <v>6497</v>
      </c>
      <c r="D15631" s="270" t="s">
        <v>1944</v>
      </c>
      <c r="E15631" s="277" t="s">
        <v>1999</v>
      </c>
      <c r="F15631" s="279" t="s">
        <v>882</v>
      </c>
    </row>
    <row r="15632" spans="1:6" x14ac:dyDescent="0.3">
      <c r="A15632" s="264" t="str">
        <f t="shared" si="244"/>
        <v>New LexingtonOH</v>
      </c>
      <c r="B15632" s="269">
        <v>43764</v>
      </c>
      <c r="C15632" s="270" t="s">
        <v>9433</v>
      </c>
      <c r="D15632" s="270" t="s">
        <v>1944</v>
      </c>
      <c r="E15632" s="277" t="s">
        <v>922</v>
      </c>
      <c r="F15632" s="279" t="s">
        <v>882</v>
      </c>
    </row>
    <row r="15633" spans="1:6" x14ac:dyDescent="0.3">
      <c r="A15633" s="264" t="str">
        <f t="shared" si="244"/>
        <v>DeltaOH</v>
      </c>
      <c r="B15633" s="269">
        <v>43515</v>
      </c>
      <c r="C15633" s="270" t="s">
        <v>7412</v>
      </c>
      <c r="D15633" s="270" t="s">
        <v>1944</v>
      </c>
      <c r="E15633" s="277" t="s">
        <v>1999</v>
      </c>
      <c r="F15633" s="279" t="s">
        <v>882</v>
      </c>
    </row>
    <row r="15634" spans="1:6" x14ac:dyDescent="0.3">
      <c r="A15634" s="264" t="str">
        <f t="shared" si="244"/>
        <v>BarnesvilleOH</v>
      </c>
      <c r="B15634" s="269">
        <v>43713</v>
      </c>
      <c r="C15634" s="270" t="s">
        <v>4037</v>
      </c>
      <c r="D15634" s="270" t="s">
        <v>1944</v>
      </c>
      <c r="E15634" s="277" t="s">
        <v>2011</v>
      </c>
      <c r="F15634" s="279" t="s">
        <v>882</v>
      </c>
    </row>
    <row r="15635" spans="1:6" x14ac:dyDescent="0.3">
      <c r="A15635" s="264" t="str">
        <f t="shared" si="244"/>
        <v>MantuaOH</v>
      </c>
      <c r="B15635" s="269">
        <v>44255</v>
      </c>
      <c r="C15635" s="270" t="s">
        <v>9434</v>
      </c>
      <c r="D15635" s="270" t="s">
        <v>1944</v>
      </c>
      <c r="E15635" s="277" t="s">
        <v>1597</v>
      </c>
      <c r="F15635" s="279" t="s">
        <v>882</v>
      </c>
    </row>
    <row r="15636" spans="1:6" x14ac:dyDescent="0.3">
      <c r="A15636" s="264" t="str">
        <f t="shared" si="244"/>
        <v>BellvilleOH</v>
      </c>
      <c r="B15636" s="269">
        <v>44813</v>
      </c>
      <c r="C15636" s="270" t="s">
        <v>9435</v>
      </c>
      <c r="D15636" s="270" t="s">
        <v>1944</v>
      </c>
      <c r="E15636" s="277" t="s">
        <v>1977</v>
      </c>
      <c r="F15636" s="279" t="s">
        <v>882</v>
      </c>
    </row>
    <row r="15637" spans="1:6" x14ac:dyDescent="0.3">
      <c r="A15637" s="264" t="str">
        <f t="shared" si="244"/>
        <v>NewcomerstownOH</v>
      </c>
      <c r="B15637" s="269">
        <v>43832</v>
      </c>
      <c r="C15637" s="270" t="s">
        <v>9436</v>
      </c>
      <c r="D15637" s="270" t="s">
        <v>1944</v>
      </c>
      <c r="E15637" s="277" t="s">
        <v>1982</v>
      </c>
      <c r="F15637" s="279" t="s">
        <v>882</v>
      </c>
    </row>
    <row r="15638" spans="1:6" x14ac:dyDescent="0.3">
      <c r="A15638" s="264" t="str">
        <f t="shared" si="244"/>
        <v>BeavercreekOH</v>
      </c>
      <c r="B15638" s="269">
        <v>45430</v>
      </c>
      <c r="C15638" s="270" t="s">
        <v>9347</v>
      </c>
      <c r="D15638" s="270" t="s">
        <v>1944</v>
      </c>
      <c r="E15638" s="277" t="s">
        <v>1968</v>
      </c>
      <c r="F15638" s="279" t="s">
        <v>882</v>
      </c>
    </row>
    <row r="15639" spans="1:6" x14ac:dyDescent="0.3">
      <c r="A15639" s="264" t="str">
        <f t="shared" si="244"/>
        <v>CincinnatiOH</v>
      </c>
      <c r="B15639" s="269">
        <v>45226</v>
      </c>
      <c r="C15639" s="270" t="s">
        <v>1350</v>
      </c>
      <c r="D15639" s="270" t="s">
        <v>1944</v>
      </c>
      <c r="E15639" s="277" t="s">
        <v>1350</v>
      </c>
      <c r="F15639" s="279" t="s">
        <v>882</v>
      </c>
    </row>
    <row r="15640" spans="1:6" x14ac:dyDescent="0.3">
      <c r="A15640" s="264" t="str">
        <f t="shared" si="244"/>
        <v>HinckleyOH</v>
      </c>
      <c r="B15640" s="269">
        <v>44233</v>
      </c>
      <c r="C15640" s="270" t="s">
        <v>4929</v>
      </c>
      <c r="D15640" s="270" t="s">
        <v>1944</v>
      </c>
      <c r="E15640" s="277" t="s">
        <v>1963</v>
      </c>
      <c r="F15640" s="279" t="s">
        <v>882</v>
      </c>
    </row>
    <row r="15641" spans="1:6" x14ac:dyDescent="0.3">
      <c r="A15641" s="264" t="str">
        <f t="shared" si="244"/>
        <v>CrestlineOH</v>
      </c>
      <c r="B15641" s="269">
        <v>44827</v>
      </c>
      <c r="C15641" s="270" t="s">
        <v>2848</v>
      </c>
      <c r="D15641" s="270" t="s">
        <v>1944</v>
      </c>
      <c r="E15641" s="277" t="s">
        <v>1953</v>
      </c>
      <c r="F15641" s="279" t="s">
        <v>882</v>
      </c>
    </row>
    <row r="15642" spans="1:6" x14ac:dyDescent="0.3">
      <c r="A15642" s="264" t="str">
        <f t="shared" si="244"/>
        <v>East PalestineOH</v>
      </c>
      <c r="B15642" s="269">
        <v>44413</v>
      </c>
      <c r="C15642" s="270" t="s">
        <v>9437</v>
      </c>
      <c r="D15642" s="270" t="s">
        <v>1944</v>
      </c>
      <c r="E15642" s="277" t="s">
        <v>1226</v>
      </c>
      <c r="F15642" s="279" t="s">
        <v>882</v>
      </c>
    </row>
    <row r="15643" spans="1:6" x14ac:dyDescent="0.3">
      <c r="A15643" s="264" t="str">
        <f t="shared" si="244"/>
        <v>Saint BernardOH</v>
      </c>
      <c r="B15643" s="269">
        <v>45217</v>
      </c>
      <c r="C15643" s="270" t="s">
        <v>5920</v>
      </c>
      <c r="D15643" s="270" t="s">
        <v>1944</v>
      </c>
      <c r="E15643" s="277" t="s">
        <v>1350</v>
      </c>
      <c r="F15643" s="279" t="s">
        <v>882</v>
      </c>
    </row>
    <row r="15644" spans="1:6" x14ac:dyDescent="0.3">
      <c r="A15644" s="264" t="str">
        <f t="shared" si="244"/>
        <v>WellsvilleOH</v>
      </c>
      <c r="B15644" s="269">
        <v>43968</v>
      </c>
      <c r="C15644" s="270" t="s">
        <v>5567</v>
      </c>
      <c r="D15644" s="270" t="s">
        <v>1944</v>
      </c>
      <c r="E15644" s="277" t="s">
        <v>1226</v>
      </c>
      <c r="F15644" s="279" t="s">
        <v>882</v>
      </c>
    </row>
    <row r="15645" spans="1:6" x14ac:dyDescent="0.3">
      <c r="A15645" s="264" t="str">
        <f t="shared" si="244"/>
        <v>BridgeportOH</v>
      </c>
      <c r="B15645" s="269">
        <v>43912</v>
      </c>
      <c r="C15645" s="270" t="s">
        <v>1398</v>
      </c>
      <c r="D15645" s="270" t="s">
        <v>1944</v>
      </c>
      <c r="E15645" s="277" t="s">
        <v>2011</v>
      </c>
      <c r="F15645" s="279" t="s">
        <v>882</v>
      </c>
    </row>
    <row r="15646" spans="1:6" x14ac:dyDescent="0.3">
      <c r="A15646" s="264" t="str">
        <f t="shared" si="244"/>
        <v>West MiltonOH</v>
      </c>
      <c r="B15646" s="269">
        <v>45383</v>
      </c>
      <c r="C15646" s="270" t="s">
        <v>9438</v>
      </c>
      <c r="D15646" s="270" t="s">
        <v>1944</v>
      </c>
      <c r="E15646" s="277" t="s">
        <v>1968</v>
      </c>
      <c r="F15646" s="279" t="s">
        <v>882</v>
      </c>
    </row>
    <row r="15647" spans="1:6" x14ac:dyDescent="0.3">
      <c r="A15647" s="264" t="str">
        <f t="shared" si="244"/>
        <v>WhitehouseOH</v>
      </c>
      <c r="B15647" s="269">
        <v>43571</v>
      </c>
      <c r="C15647" s="270" t="s">
        <v>9439</v>
      </c>
      <c r="D15647" s="270" t="s">
        <v>1944</v>
      </c>
      <c r="E15647" s="277" t="s">
        <v>1999</v>
      </c>
      <c r="F15647" s="279" t="s">
        <v>882</v>
      </c>
    </row>
    <row r="15648" spans="1:6" x14ac:dyDescent="0.3">
      <c r="A15648" s="264" t="str">
        <f t="shared" si="244"/>
        <v>NorthwoodOH</v>
      </c>
      <c r="B15648" s="269">
        <v>43619</v>
      </c>
      <c r="C15648" s="270" t="s">
        <v>4327</v>
      </c>
      <c r="D15648" s="270" t="s">
        <v>1944</v>
      </c>
      <c r="E15648" s="277" t="s">
        <v>1999</v>
      </c>
      <c r="F15648" s="279" t="s">
        <v>882</v>
      </c>
    </row>
    <row r="15649" spans="1:6" x14ac:dyDescent="0.3">
      <c r="A15649" s="264" t="str">
        <f t="shared" si="244"/>
        <v>ArcanumOH</v>
      </c>
      <c r="B15649" s="269">
        <v>45304</v>
      </c>
      <c r="C15649" s="270" t="s">
        <v>9440</v>
      </c>
      <c r="D15649" s="270" t="s">
        <v>1944</v>
      </c>
      <c r="E15649" s="277" t="s">
        <v>1706</v>
      </c>
      <c r="F15649" s="279" t="s">
        <v>882</v>
      </c>
    </row>
    <row r="15650" spans="1:6" x14ac:dyDescent="0.3">
      <c r="A15650" s="264" t="str">
        <f t="shared" si="244"/>
        <v>West SalemOH</v>
      </c>
      <c r="B15650" s="269">
        <v>44287</v>
      </c>
      <c r="C15650" s="270" t="s">
        <v>9441</v>
      </c>
      <c r="D15650" s="270" t="s">
        <v>1944</v>
      </c>
      <c r="E15650" s="277" t="s">
        <v>2014</v>
      </c>
      <c r="F15650" s="279" t="s">
        <v>882</v>
      </c>
    </row>
    <row r="15651" spans="1:6" x14ac:dyDescent="0.3">
      <c r="A15651" s="264" t="str">
        <f t="shared" si="244"/>
        <v>ToledoOH</v>
      </c>
      <c r="B15651" s="269">
        <v>43617</v>
      </c>
      <c r="C15651" s="270" t="s">
        <v>1999</v>
      </c>
      <c r="D15651" s="270" t="s">
        <v>1944</v>
      </c>
      <c r="E15651" s="277" t="s">
        <v>1999</v>
      </c>
      <c r="F15651" s="279" t="s">
        <v>882</v>
      </c>
    </row>
    <row r="15652" spans="1:6" x14ac:dyDescent="0.3">
      <c r="A15652" s="264" t="str">
        <f t="shared" si="244"/>
        <v>AkronOH</v>
      </c>
      <c r="B15652" s="269">
        <v>44311</v>
      </c>
      <c r="C15652" s="270" t="s">
        <v>1597</v>
      </c>
      <c r="D15652" s="270" t="s">
        <v>1944</v>
      </c>
      <c r="E15652" s="277" t="s">
        <v>1597</v>
      </c>
      <c r="F15652" s="279" t="s">
        <v>882</v>
      </c>
    </row>
    <row r="15653" spans="1:6" x14ac:dyDescent="0.3">
      <c r="A15653" s="264" t="str">
        <f t="shared" si="244"/>
        <v>Oak HillOH</v>
      </c>
      <c r="B15653" s="269">
        <v>45656</v>
      </c>
      <c r="C15653" s="270" t="s">
        <v>3902</v>
      </c>
      <c r="D15653" s="270" t="s">
        <v>1944</v>
      </c>
      <c r="E15653" s="277" t="s">
        <v>1273</v>
      </c>
      <c r="F15653" s="279" t="s">
        <v>882</v>
      </c>
    </row>
    <row r="15654" spans="1:6" x14ac:dyDescent="0.3">
      <c r="A15654" s="264" t="str">
        <f t="shared" si="244"/>
        <v>ArchboldOH</v>
      </c>
      <c r="B15654" s="269">
        <v>43502</v>
      </c>
      <c r="C15654" s="270" t="s">
        <v>9442</v>
      </c>
      <c r="D15654" s="270" t="s">
        <v>1944</v>
      </c>
      <c r="E15654" s="277" t="s">
        <v>1999</v>
      </c>
      <c r="F15654" s="279" t="s">
        <v>882</v>
      </c>
    </row>
    <row r="15655" spans="1:6" x14ac:dyDescent="0.3">
      <c r="A15655" s="264" t="str">
        <f t="shared" si="244"/>
        <v>CincinnatiOH</v>
      </c>
      <c r="B15655" s="269">
        <v>45232</v>
      </c>
      <c r="C15655" s="270" t="s">
        <v>1350</v>
      </c>
      <c r="D15655" s="270" t="s">
        <v>1944</v>
      </c>
      <c r="E15655" s="277" t="s">
        <v>1350</v>
      </c>
      <c r="F15655" s="279" t="s">
        <v>882</v>
      </c>
    </row>
    <row r="15656" spans="1:6" x14ac:dyDescent="0.3">
      <c r="A15656" s="264" t="str">
        <f t="shared" si="244"/>
        <v>West JeffersonOH</v>
      </c>
      <c r="B15656" s="269">
        <v>43162</v>
      </c>
      <c r="C15656" s="270" t="s">
        <v>9443</v>
      </c>
      <c r="D15656" s="270" t="s">
        <v>1944</v>
      </c>
      <c r="E15656" s="277" t="s">
        <v>922</v>
      </c>
      <c r="F15656" s="279" t="s">
        <v>882</v>
      </c>
    </row>
    <row r="15657" spans="1:6" x14ac:dyDescent="0.3">
      <c r="A15657" s="264" t="str">
        <f t="shared" si="244"/>
        <v>CardingtonOH</v>
      </c>
      <c r="B15657" s="269">
        <v>43315</v>
      </c>
      <c r="C15657" s="270" t="s">
        <v>9444</v>
      </c>
      <c r="D15657" s="270" t="s">
        <v>1944</v>
      </c>
      <c r="E15657" s="277" t="s">
        <v>922</v>
      </c>
      <c r="F15657" s="279" t="s">
        <v>882</v>
      </c>
    </row>
    <row r="15658" spans="1:6" x14ac:dyDescent="0.3">
      <c r="A15658" s="264" t="str">
        <f t="shared" si="244"/>
        <v>CenterburgOH</v>
      </c>
      <c r="B15658" s="269">
        <v>43011</v>
      </c>
      <c r="C15658" s="270" t="s">
        <v>9445</v>
      </c>
      <c r="D15658" s="270" t="s">
        <v>1944</v>
      </c>
      <c r="E15658" s="277" t="s">
        <v>1322</v>
      </c>
      <c r="F15658" s="279" t="s">
        <v>882</v>
      </c>
    </row>
    <row r="15659" spans="1:6" x14ac:dyDescent="0.3">
      <c r="A15659" s="264" t="str">
        <f t="shared" si="244"/>
        <v>CincinnatiOH</v>
      </c>
      <c r="B15659" s="269">
        <v>45204</v>
      </c>
      <c r="C15659" s="270" t="s">
        <v>1350</v>
      </c>
      <c r="D15659" s="270" t="s">
        <v>1944</v>
      </c>
      <c r="E15659" s="277" t="s">
        <v>1350</v>
      </c>
      <c r="F15659" s="279" t="s">
        <v>882</v>
      </c>
    </row>
    <row r="15660" spans="1:6" x14ac:dyDescent="0.3">
      <c r="A15660" s="264" t="str">
        <f t="shared" si="244"/>
        <v>SevilleOH</v>
      </c>
      <c r="B15660" s="269">
        <v>44273</v>
      </c>
      <c r="C15660" s="270" t="s">
        <v>3934</v>
      </c>
      <c r="D15660" s="270" t="s">
        <v>1944</v>
      </c>
      <c r="E15660" s="277" t="s">
        <v>1963</v>
      </c>
      <c r="F15660" s="279" t="s">
        <v>882</v>
      </c>
    </row>
    <row r="15661" spans="1:6" x14ac:dyDescent="0.3">
      <c r="A15661" s="264" t="str">
        <f t="shared" si="244"/>
        <v>RossfordOH</v>
      </c>
      <c r="B15661" s="269">
        <v>43460</v>
      </c>
      <c r="C15661" s="270" t="s">
        <v>9446</v>
      </c>
      <c r="D15661" s="270" t="s">
        <v>1944</v>
      </c>
      <c r="E15661" s="277" t="s">
        <v>1999</v>
      </c>
      <c r="F15661" s="279" t="s">
        <v>882</v>
      </c>
    </row>
    <row r="15662" spans="1:6" x14ac:dyDescent="0.3">
      <c r="A15662" s="264" t="str">
        <f t="shared" si="244"/>
        <v>JamestownOH</v>
      </c>
      <c r="B15662" s="269">
        <v>45335</v>
      </c>
      <c r="C15662" s="270" t="s">
        <v>1787</v>
      </c>
      <c r="D15662" s="270" t="s">
        <v>1944</v>
      </c>
      <c r="E15662" s="277" t="s">
        <v>1968</v>
      </c>
      <c r="F15662" s="279" t="s">
        <v>882</v>
      </c>
    </row>
    <row r="15663" spans="1:6" x14ac:dyDescent="0.3">
      <c r="A15663" s="264" t="str">
        <f t="shared" si="244"/>
        <v>SugarcreekOH</v>
      </c>
      <c r="B15663" s="269">
        <v>44681</v>
      </c>
      <c r="C15663" s="270" t="s">
        <v>9447</v>
      </c>
      <c r="D15663" s="270" t="s">
        <v>1944</v>
      </c>
      <c r="E15663" s="277" t="s">
        <v>1982</v>
      </c>
      <c r="F15663" s="279" t="s">
        <v>882</v>
      </c>
    </row>
    <row r="15664" spans="1:6" x14ac:dyDescent="0.3">
      <c r="A15664" s="264" t="str">
        <f t="shared" si="244"/>
        <v>WakemanOH</v>
      </c>
      <c r="B15664" s="269">
        <v>44889</v>
      </c>
      <c r="C15664" s="270" t="s">
        <v>9448</v>
      </c>
      <c r="D15664" s="270" t="s">
        <v>1944</v>
      </c>
      <c r="E15664" s="277" t="s">
        <v>1984</v>
      </c>
      <c r="F15664" s="279" t="s">
        <v>882</v>
      </c>
    </row>
    <row r="15665" spans="1:6" x14ac:dyDescent="0.3">
      <c r="A15665" s="264" t="str">
        <f t="shared" si="244"/>
        <v>West PortsmouthOH</v>
      </c>
      <c r="B15665" s="269">
        <v>45663</v>
      </c>
      <c r="C15665" s="270" t="s">
        <v>9449</v>
      </c>
      <c r="D15665" s="270" t="s">
        <v>1944</v>
      </c>
      <c r="E15665" s="277" t="s">
        <v>1990</v>
      </c>
      <c r="F15665" s="279" t="s">
        <v>882</v>
      </c>
    </row>
    <row r="15666" spans="1:6" x14ac:dyDescent="0.3">
      <c r="A15666" s="264" t="str">
        <f t="shared" si="244"/>
        <v>PerryOH</v>
      </c>
      <c r="B15666" s="269">
        <v>44081</v>
      </c>
      <c r="C15666" s="270" t="s">
        <v>2004</v>
      </c>
      <c r="D15666" s="270" t="s">
        <v>1944</v>
      </c>
      <c r="E15666" s="277" t="s">
        <v>1963</v>
      </c>
      <c r="F15666" s="279" t="s">
        <v>882</v>
      </c>
    </row>
    <row r="15667" spans="1:6" x14ac:dyDescent="0.3">
      <c r="A15667" s="264" t="str">
        <f t="shared" si="244"/>
        <v>SardiniaOH</v>
      </c>
      <c r="B15667" s="269">
        <v>45171</v>
      </c>
      <c r="C15667" s="270" t="s">
        <v>9450</v>
      </c>
      <c r="D15667" s="270" t="s">
        <v>1944</v>
      </c>
      <c r="E15667" s="277" t="s">
        <v>1350</v>
      </c>
      <c r="F15667" s="279" t="s">
        <v>882</v>
      </c>
    </row>
    <row r="15668" spans="1:6" x14ac:dyDescent="0.3">
      <c r="A15668" s="264" t="str">
        <f t="shared" si="244"/>
        <v>WalbridgeOH</v>
      </c>
      <c r="B15668" s="269">
        <v>43465</v>
      </c>
      <c r="C15668" s="270" t="s">
        <v>9451</v>
      </c>
      <c r="D15668" s="270" t="s">
        <v>1944</v>
      </c>
      <c r="E15668" s="277" t="s">
        <v>1999</v>
      </c>
      <c r="F15668" s="279" t="s">
        <v>882</v>
      </c>
    </row>
    <row r="15669" spans="1:6" x14ac:dyDescent="0.3">
      <c r="A15669" s="264" t="str">
        <f t="shared" si="244"/>
        <v>AkronOH</v>
      </c>
      <c r="B15669" s="269">
        <v>44302</v>
      </c>
      <c r="C15669" s="270" t="s">
        <v>1597</v>
      </c>
      <c r="D15669" s="270" t="s">
        <v>1944</v>
      </c>
      <c r="E15669" s="277" t="s">
        <v>1597</v>
      </c>
      <c r="F15669" s="279" t="s">
        <v>882</v>
      </c>
    </row>
    <row r="15670" spans="1:6" x14ac:dyDescent="0.3">
      <c r="A15670" s="264" t="str">
        <f t="shared" si="244"/>
        <v>New LebanonOH</v>
      </c>
      <c r="B15670" s="269">
        <v>45345</v>
      </c>
      <c r="C15670" s="270" t="s">
        <v>9452</v>
      </c>
      <c r="D15670" s="270" t="s">
        <v>1944</v>
      </c>
      <c r="E15670" s="277" t="s">
        <v>1968</v>
      </c>
      <c r="F15670" s="279" t="s">
        <v>882</v>
      </c>
    </row>
    <row r="15671" spans="1:6" x14ac:dyDescent="0.3">
      <c r="A15671" s="264" t="str">
        <f t="shared" si="244"/>
        <v>Yellow SpringsOH</v>
      </c>
      <c r="B15671" s="269">
        <v>45387</v>
      </c>
      <c r="C15671" s="270" t="s">
        <v>9453</v>
      </c>
      <c r="D15671" s="270" t="s">
        <v>1944</v>
      </c>
      <c r="E15671" s="277" t="s">
        <v>1968</v>
      </c>
      <c r="F15671" s="279" t="s">
        <v>882</v>
      </c>
    </row>
    <row r="15672" spans="1:6" x14ac:dyDescent="0.3">
      <c r="A15672" s="264" t="str">
        <f t="shared" si="244"/>
        <v>ToledoOH</v>
      </c>
      <c r="B15672" s="269">
        <v>43620</v>
      </c>
      <c r="C15672" s="270" t="s">
        <v>1999</v>
      </c>
      <c r="D15672" s="270" t="s">
        <v>1944</v>
      </c>
      <c r="E15672" s="277" t="s">
        <v>1999</v>
      </c>
      <c r="F15672" s="279" t="s">
        <v>882</v>
      </c>
    </row>
    <row r="15673" spans="1:6" x14ac:dyDescent="0.3">
      <c r="A15673" s="264" t="str">
        <f t="shared" si="244"/>
        <v>NashportOH</v>
      </c>
      <c r="B15673" s="269">
        <v>43830</v>
      </c>
      <c r="C15673" s="270" t="s">
        <v>9454</v>
      </c>
      <c r="D15673" s="270" t="s">
        <v>1944</v>
      </c>
      <c r="E15673" s="277" t="s">
        <v>2016</v>
      </c>
      <c r="F15673" s="279" t="s">
        <v>882</v>
      </c>
    </row>
    <row r="15674" spans="1:6" x14ac:dyDescent="0.3">
      <c r="A15674" s="264" t="str">
        <f t="shared" si="244"/>
        <v>LagrangeOH</v>
      </c>
      <c r="B15674" s="269">
        <v>44050</v>
      </c>
      <c r="C15674" s="270" t="s">
        <v>4000</v>
      </c>
      <c r="D15674" s="270" t="s">
        <v>1944</v>
      </c>
      <c r="E15674" s="277" t="s">
        <v>1963</v>
      </c>
      <c r="F15674" s="279" t="s">
        <v>882</v>
      </c>
    </row>
    <row r="15675" spans="1:6" x14ac:dyDescent="0.3">
      <c r="A15675" s="264" t="str">
        <f t="shared" si="244"/>
        <v>AtwaterOH</v>
      </c>
      <c r="B15675" s="269">
        <v>44201</v>
      </c>
      <c r="C15675" s="270" t="s">
        <v>2664</v>
      </c>
      <c r="D15675" s="270" t="s">
        <v>1944</v>
      </c>
      <c r="E15675" s="277" t="s">
        <v>1597</v>
      </c>
      <c r="F15675" s="279" t="s">
        <v>882</v>
      </c>
    </row>
    <row r="15676" spans="1:6" x14ac:dyDescent="0.3">
      <c r="A15676" s="264" t="str">
        <f t="shared" si="244"/>
        <v>HebronOH</v>
      </c>
      <c r="B15676" s="269">
        <v>43025</v>
      </c>
      <c r="C15676" s="270" t="s">
        <v>3510</v>
      </c>
      <c r="D15676" s="270" t="s">
        <v>1944</v>
      </c>
      <c r="E15676" s="277" t="s">
        <v>922</v>
      </c>
      <c r="F15676" s="279" t="s">
        <v>882</v>
      </c>
    </row>
    <row r="15677" spans="1:6" x14ac:dyDescent="0.3">
      <c r="A15677" s="264" t="str">
        <f t="shared" si="244"/>
        <v>DaltonOH</v>
      </c>
      <c r="B15677" s="269">
        <v>44618</v>
      </c>
      <c r="C15677" s="270" t="s">
        <v>1170</v>
      </c>
      <c r="D15677" s="270" t="s">
        <v>1944</v>
      </c>
      <c r="E15677" s="277" t="s">
        <v>2014</v>
      </c>
      <c r="F15677" s="279" t="s">
        <v>882</v>
      </c>
    </row>
    <row r="15678" spans="1:6" x14ac:dyDescent="0.3">
      <c r="A15678" s="264" t="str">
        <f t="shared" si="244"/>
        <v>East CantonOH</v>
      </c>
      <c r="B15678" s="269">
        <v>44730</v>
      </c>
      <c r="C15678" s="270" t="s">
        <v>9455</v>
      </c>
      <c r="D15678" s="270" t="s">
        <v>1944</v>
      </c>
      <c r="E15678" s="277" t="s">
        <v>1956</v>
      </c>
      <c r="F15678" s="279" t="s">
        <v>882</v>
      </c>
    </row>
    <row r="15679" spans="1:6" x14ac:dyDescent="0.3">
      <c r="A15679" s="264" t="str">
        <f t="shared" si="244"/>
        <v>LakeviewOH</v>
      </c>
      <c r="B15679" s="269">
        <v>43331</v>
      </c>
      <c r="C15679" s="270" t="s">
        <v>1894</v>
      </c>
      <c r="D15679" s="270" t="s">
        <v>1944</v>
      </c>
      <c r="E15679" s="277" t="s">
        <v>1951</v>
      </c>
      <c r="F15679" s="279" t="s">
        <v>882</v>
      </c>
    </row>
    <row r="15680" spans="1:6" x14ac:dyDescent="0.3">
      <c r="A15680" s="264" t="str">
        <f t="shared" si="244"/>
        <v>South LebanonOH</v>
      </c>
      <c r="B15680" s="269">
        <v>45065</v>
      </c>
      <c r="C15680" s="270" t="s">
        <v>9456</v>
      </c>
      <c r="D15680" s="270" t="s">
        <v>1944</v>
      </c>
      <c r="E15680" s="277" t="s">
        <v>1350</v>
      </c>
      <c r="F15680" s="279" t="s">
        <v>882</v>
      </c>
    </row>
    <row r="15681" spans="1:6" x14ac:dyDescent="0.3">
      <c r="A15681" s="264" t="str">
        <f t="shared" si="244"/>
        <v>CincinnatiOH</v>
      </c>
      <c r="B15681" s="269">
        <v>45207</v>
      </c>
      <c r="C15681" s="270" t="s">
        <v>1350</v>
      </c>
      <c r="D15681" s="270" t="s">
        <v>1944</v>
      </c>
      <c r="E15681" s="277" t="s">
        <v>1350</v>
      </c>
      <c r="F15681" s="279" t="s">
        <v>882</v>
      </c>
    </row>
    <row r="15682" spans="1:6" x14ac:dyDescent="0.3">
      <c r="A15682" s="264" t="str">
        <f t="shared" si="244"/>
        <v>RichfieldOH</v>
      </c>
      <c r="B15682" s="269">
        <v>44286</v>
      </c>
      <c r="C15682" s="270" t="s">
        <v>4610</v>
      </c>
      <c r="D15682" s="270" t="s">
        <v>1944</v>
      </c>
      <c r="E15682" s="277" t="s">
        <v>1597</v>
      </c>
      <c r="F15682" s="279" t="s">
        <v>882</v>
      </c>
    </row>
    <row r="15683" spans="1:6" x14ac:dyDescent="0.3">
      <c r="A15683" s="264" t="str">
        <f t="shared" si="244"/>
        <v>LoudonvilleOH</v>
      </c>
      <c r="B15683" s="269">
        <v>44842</v>
      </c>
      <c r="C15683" s="270" t="s">
        <v>9457</v>
      </c>
      <c r="D15683" s="270" t="s">
        <v>1944</v>
      </c>
      <c r="E15683" s="277" t="s">
        <v>1946</v>
      </c>
      <c r="F15683" s="279" t="s">
        <v>882</v>
      </c>
    </row>
    <row r="15684" spans="1:6" x14ac:dyDescent="0.3">
      <c r="A15684" s="264" t="str">
        <f t="shared" ref="A15684:A15747" si="245">CONCATENATE(C15684,D15684)</f>
        <v>MarengoOH</v>
      </c>
      <c r="B15684" s="269">
        <v>43334</v>
      </c>
      <c r="C15684" s="270" t="s">
        <v>4797</v>
      </c>
      <c r="D15684" s="270" t="s">
        <v>1944</v>
      </c>
      <c r="E15684" s="277" t="s">
        <v>922</v>
      </c>
      <c r="F15684" s="279" t="s">
        <v>882</v>
      </c>
    </row>
    <row r="15685" spans="1:6" x14ac:dyDescent="0.3">
      <c r="A15685" s="264" t="str">
        <f t="shared" si="245"/>
        <v>ColdwaterOH</v>
      </c>
      <c r="B15685" s="269">
        <v>45828</v>
      </c>
      <c r="C15685" s="270" t="s">
        <v>1579</v>
      </c>
      <c r="D15685" s="270" t="s">
        <v>1944</v>
      </c>
      <c r="E15685" s="277" t="s">
        <v>1958</v>
      </c>
      <c r="F15685" s="279" t="s">
        <v>882</v>
      </c>
    </row>
    <row r="15686" spans="1:6" x14ac:dyDescent="0.3">
      <c r="A15686" s="264" t="str">
        <f t="shared" si="245"/>
        <v>AlbanyOH</v>
      </c>
      <c r="B15686" s="269">
        <v>45710</v>
      </c>
      <c r="C15686" s="270" t="s">
        <v>1152</v>
      </c>
      <c r="D15686" s="270" t="s">
        <v>1944</v>
      </c>
      <c r="E15686" s="277" t="s">
        <v>995</v>
      </c>
      <c r="F15686" s="279" t="s">
        <v>882</v>
      </c>
    </row>
    <row r="15687" spans="1:6" x14ac:dyDescent="0.3">
      <c r="A15687" s="264" t="str">
        <f t="shared" si="245"/>
        <v>BlufftonOH</v>
      </c>
      <c r="B15687" s="269">
        <v>45817</v>
      </c>
      <c r="C15687" s="270" t="s">
        <v>2130</v>
      </c>
      <c r="D15687" s="270" t="s">
        <v>1944</v>
      </c>
      <c r="E15687" s="277" t="s">
        <v>1975</v>
      </c>
      <c r="F15687" s="279" t="s">
        <v>882</v>
      </c>
    </row>
    <row r="15688" spans="1:6" x14ac:dyDescent="0.3">
      <c r="A15688" s="264" t="str">
        <f t="shared" si="245"/>
        <v>TrotwoodOH</v>
      </c>
      <c r="B15688" s="269">
        <v>45416</v>
      </c>
      <c r="C15688" s="270" t="s">
        <v>9382</v>
      </c>
      <c r="D15688" s="270" t="s">
        <v>1944</v>
      </c>
      <c r="E15688" s="277" t="s">
        <v>1968</v>
      </c>
      <c r="F15688" s="279" t="s">
        <v>882</v>
      </c>
    </row>
    <row r="15689" spans="1:6" x14ac:dyDescent="0.3">
      <c r="A15689" s="264" t="str">
        <f t="shared" si="245"/>
        <v>Mount SterlingOH</v>
      </c>
      <c r="B15689" s="269">
        <v>43143</v>
      </c>
      <c r="C15689" s="270" t="s">
        <v>1479</v>
      </c>
      <c r="D15689" s="270" t="s">
        <v>1944</v>
      </c>
      <c r="E15689" s="277" t="s">
        <v>922</v>
      </c>
      <c r="F15689" s="279" t="s">
        <v>882</v>
      </c>
    </row>
    <row r="15690" spans="1:6" x14ac:dyDescent="0.3">
      <c r="A15690" s="264" t="str">
        <f t="shared" si="245"/>
        <v>HicksvilleOH</v>
      </c>
      <c r="B15690" s="269">
        <v>43526</v>
      </c>
      <c r="C15690" s="270" t="s">
        <v>8644</v>
      </c>
      <c r="D15690" s="270" t="s">
        <v>1944</v>
      </c>
      <c r="E15690" s="277" t="s">
        <v>1969</v>
      </c>
      <c r="F15690" s="279" t="s">
        <v>882</v>
      </c>
    </row>
    <row r="15691" spans="1:6" x14ac:dyDescent="0.3">
      <c r="A15691" s="264" t="str">
        <f t="shared" si="245"/>
        <v>ShadysideOH</v>
      </c>
      <c r="B15691" s="269">
        <v>43947</v>
      </c>
      <c r="C15691" s="270" t="s">
        <v>9458</v>
      </c>
      <c r="D15691" s="270" t="s">
        <v>1944</v>
      </c>
      <c r="E15691" s="277" t="s">
        <v>2011</v>
      </c>
      <c r="F15691" s="279" t="s">
        <v>882</v>
      </c>
    </row>
    <row r="15692" spans="1:6" x14ac:dyDescent="0.3">
      <c r="A15692" s="264" t="str">
        <f t="shared" si="245"/>
        <v>BurtonOH</v>
      </c>
      <c r="B15692" s="269">
        <v>44021</v>
      </c>
      <c r="C15692" s="270" t="s">
        <v>6666</v>
      </c>
      <c r="D15692" s="270" t="s">
        <v>1944</v>
      </c>
      <c r="E15692" s="277" t="s">
        <v>1963</v>
      </c>
      <c r="F15692" s="279" t="s">
        <v>882</v>
      </c>
    </row>
    <row r="15693" spans="1:6" x14ac:dyDescent="0.3">
      <c r="A15693" s="264" t="str">
        <f t="shared" si="245"/>
        <v>EnonOH</v>
      </c>
      <c r="B15693" s="269">
        <v>45323</v>
      </c>
      <c r="C15693" s="270" t="s">
        <v>9459</v>
      </c>
      <c r="D15693" s="270" t="s">
        <v>1944</v>
      </c>
      <c r="E15693" s="277" t="s">
        <v>1337</v>
      </c>
      <c r="F15693" s="279" t="s">
        <v>882</v>
      </c>
    </row>
    <row r="15694" spans="1:6" x14ac:dyDescent="0.3">
      <c r="A15694" s="264" t="str">
        <f t="shared" si="245"/>
        <v>Mingo JunctionOH</v>
      </c>
      <c r="B15694" s="269">
        <v>43938</v>
      </c>
      <c r="C15694" s="270" t="s">
        <v>9460</v>
      </c>
      <c r="D15694" s="270" t="s">
        <v>1944</v>
      </c>
      <c r="E15694" s="277" t="s">
        <v>2009</v>
      </c>
      <c r="F15694" s="279" t="s">
        <v>882</v>
      </c>
    </row>
    <row r="15695" spans="1:6" x14ac:dyDescent="0.3">
      <c r="A15695" s="264" t="str">
        <f t="shared" si="245"/>
        <v>Apple CreekOH</v>
      </c>
      <c r="B15695" s="269">
        <v>44606</v>
      </c>
      <c r="C15695" s="270" t="s">
        <v>9461</v>
      </c>
      <c r="D15695" s="270" t="s">
        <v>1944</v>
      </c>
      <c r="E15695" s="277" t="s">
        <v>2014</v>
      </c>
      <c r="F15695" s="279" t="s">
        <v>882</v>
      </c>
    </row>
    <row r="15696" spans="1:6" x14ac:dyDescent="0.3">
      <c r="A15696" s="264" t="str">
        <f t="shared" si="245"/>
        <v>RootstownOH</v>
      </c>
      <c r="B15696" s="269">
        <v>44272</v>
      </c>
      <c r="C15696" s="270" t="s">
        <v>9462</v>
      </c>
      <c r="D15696" s="270" t="s">
        <v>1944</v>
      </c>
      <c r="E15696" s="277" t="s">
        <v>1597</v>
      </c>
      <c r="F15696" s="279" t="s">
        <v>882</v>
      </c>
    </row>
    <row r="15697" spans="1:6" x14ac:dyDescent="0.3">
      <c r="A15697" s="264" t="str">
        <f t="shared" si="245"/>
        <v>BolivarOH</v>
      </c>
      <c r="B15697" s="269">
        <v>44612</v>
      </c>
      <c r="C15697" s="270" t="s">
        <v>7214</v>
      </c>
      <c r="D15697" s="270" t="s">
        <v>1944</v>
      </c>
      <c r="E15697" s="277" t="s">
        <v>1982</v>
      </c>
      <c r="F15697" s="279" t="s">
        <v>882</v>
      </c>
    </row>
    <row r="15698" spans="1:6" x14ac:dyDescent="0.3">
      <c r="A15698" s="264" t="str">
        <f t="shared" si="245"/>
        <v>ByesvilleOH</v>
      </c>
      <c r="B15698" s="269">
        <v>43723</v>
      </c>
      <c r="C15698" s="270" t="s">
        <v>9463</v>
      </c>
      <c r="D15698" s="270" t="s">
        <v>1944</v>
      </c>
      <c r="E15698" s="277" t="s">
        <v>1547</v>
      </c>
      <c r="F15698" s="279" t="s">
        <v>882</v>
      </c>
    </row>
    <row r="15699" spans="1:6" x14ac:dyDescent="0.3">
      <c r="A15699" s="264" t="str">
        <f t="shared" si="245"/>
        <v>Saint ParisOH</v>
      </c>
      <c r="B15699" s="269">
        <v>43072</v>
      </c>
      <c r="C15699" s="270" t="s">
        <v>9464</v>
      </c>
      <c r="D15699" s="270" t="s">
        <v>1944</v>
      </c>
      <c r="E15699" s="277" t="s">
        <v>2001</v>
      </c>
      <c r="F15699" s="279" t="s">
        <v>882</v>
      </c>
    </row>
    <row r="15700" spans="1:6" x14ac:dyDescent="0.3">
      <c r="A15700" s="264" t="str">
        <f t="shared" si="245"/>
        <v>RichwoodOH</v>
      </c>
      <c r="B15700" s="269">
        <v>43344</v>
      </c>
      <c r="C15700" s="270" t="s">
        <v>9465</v>
      </c>
      <c r="D15700" s="270" t="s">
        <v>1944</v>
      </c>
      <c r="E15700" s="277" t="s">
        <v>922</v>
      </c>
      <c r="F15700" s="279" t="s">
        <v>882</v>
      </c>
    </row>
    <row r="15701" spans="1:6" x14ac:dyDescent="0.3">
      <c r="A15701" s="264" t="str">
        <f t="shared" si="245"/>
        <v>Munroe FallsOH</v>
      </c>
      <c r="B15701" s="269">
        <v>44262</v>
      </c>
      <c r="C15701" s="270" t="s">
        <v>9466</v>
      </c>
      <c r="D15701" s="270" t="s">
        <v>1944</v>
      </c>
      <c r="E15701" s="277" t="s">
        <v>1597</v>
      </c>
      <c r="F15701" s="279" t="s">
        <v>882</v>
      </c>
    </row>
    <row r="15702" spans="1:6" x14ac:dyDescent="0.3">
      <c r="A15702" s="264" t="str">
        <f t="shared" si="245"/>
        <v>CovingtonOH</v>
      </c>
      <c r="B15702" s="269">
        <v>45318</v>
      </c>
      <c r="C15702" s="270" t="s">
        <v>3967</v>
      </c>
      <c r="D15702" s="270" t="s">
        <v>1944</v>
      </c>
      <c r="E15702" s="277" t="s">
        <v>1968</v>
      </c>
      <c r="F15702" s="279" t="s">
        <v>882</v>
      </c>
    </row>
    <row r="15703" spans="1:6" x14ac:dyDescent="0.3">
      <c r="A15703" s="264" t="str">
        <f t="shared" si="245"/>
        <v>FrankfortOH</v>
      </c>
      <c r="B15703" s="269">
        <v>45628</v>
      </c>
      <c r="C15703" s="270" t="s">
        <v>1362</v>
      </c>
      <c r="D15703" s="270" t="s">
        <v>1944</v>
      </c>
      <c r="E15703" s="277" t="s">
        <v>1960</v>
      </c>
      <c r="F15703" s="279" t="s">
        <v>882</v>
      </c>
    </row>
    <row r="15704" spans="1:6" x14ac:dyDescent="0.3">
      <c r="A15704" s="264" t="str">
        <f t="shared" si="245"/>
        <v>LodiOH</v>
      </c>
      <c r="B15704" s="269">
        <v>44254</v>
      </c>
      <c r="C15704" s="270" t="s">
        <v>2605</v>
      </c>
      <c r="D15704" s="270" t="s">
        <v>1944</v>
      </c>
      <c r="E15704" s="277" t="s">
        <v>1963</v>
      </c>
      <c r="F15704" s="279" t="s">
        <v>882</v>
      </c>
    </row>
    <row r="15705" spans="1:6" x14ac:dyDescent="0.3">
      <c r="A15705" s="264" t="str">
        <f t="shared" si="245"/>
        <v>Valley CityOH</v>
      </c>
      <c r="B15705" s="269">
        <v>44280</v>
      </c>
      <c r="C15705" s="270" t="s">
        <v>9467</v>
      </c>
      <c r="D15705" s="270" t="s">
        <v>1944</v>
      </c>
      <c r="E15705" s="277" t="s">
        <v>1963</v>
      </c>
      <c r="F15705" s="279" t="s">
        <v>882</v>
      </c>
    </row>
    <row r="15706" spans="1:6" x14ac:dyDescent="0.3">
      <c r="A15706" s="264" t="str">
        <f t="shared" si="245"/>
        <v>UticaOH</v>
      </c>
      <c r="B15706" s="269">
        <v>43080</v>
      </c>
      <c r="C15706" s="270" t="s">
        <v>5716</v>
      </c>
      <c r="D15706" s="270" t="s">
        <v>1944</v>
      </c>
      <c r="E15706" s="277" t="s">
        <v>922</v>
      </c>
      <c r="F15706" s="279" t="s">
        <v>882</v>
      </c>
    </row>
    <row r="15707" spans="1:6" x14ac:dyDescent="0.3">
      <c r="A15707" s="264" t="str">
        <f t="shared" si="245"/>
        <v>New LondonOH</v>
      </c>
      <c r="B15707" s="269">
        <v>44851</v>
      </c>
      <c r="C15707" s="270" t="s">
        <v>3447</v>
      </c>
      <c r="D15707" s="270" t="s">
        <v>1944</v>
      </c>
      <c r="E15707" s="277" t="s">
        <v>1984</v>
      </c>
      <c r="F15707" s="279" t="s">
        <v>882</v>
      </c>
    </row>
    <row r="15708" spans="1:6" x14ac:dyDescent="0.3">
      <c r="A15708" s="264" t="str">
        <f t="shared" si="245"/>
        <v>AndoverOH</v>
      </c>
      <c r="B15708" s="269">
        <v>44003</v>
      </c>
      <c r="C15708" s="270" t="s">
        <v>3528</v>
      </c>
      <c r="D15708" s="270" t="s">
        <v>1944</v>
      </c>
      <c r="E15708" s="277" t="s">
        <v>1948</v>
      </c>
      <c r="F15708" s="279" t="s">
        <v>882</v>
      </c>
    </row>
    <row r="15709" spans="1:6" x14ac:dyDescent="0.3">
      <c r="A15709" s="264" t="str">
        <f t="shared" si="245"/>
        <v>BainbridgeOH</v>
      </c>
      <c r="B15709" s="269">
        <v>45612</v>
      </c>
      <c r="C15709" s="270" t="s">
        <v>1158</v>
      </c>
      <c r="D15709" s="270" t="s">
        <v>1944</v>
      </c>
      <c r="E15709" s="277" t="s">
        <v>1960</v>
      </c>
      <c r="F15709" s="279" t="s">
        <v>882</v>
      </c>
    </row>
    <row r="15710" spans="1:6" x14ac:dyDescent="0.3">
      <c r="A15710" s="264" t="str">
        <f t="shared" si="245"/>
        <v>SebringOH</v>
      </c>
      <c r="B15710" s="269">
        <v>44672</v>
      </c>
      <c r="C15710" s="270" t="s">
        <v>1141</v>
      </c>
      <c r="D15710" s="270" t="s">
        <v>1944</v>
      </c>
      <c r="E15710" s="277" t="s">
        <v>2015</v>
      </c>
      <c r="F15710" s="279" t="s">
        <v>882</v>
      </c>
    </row>
    <row r="15711" spans="1:6" x14ac:dyDescent="0.3">
      <c r="A15711" s="264" t="str">
        <f t="shared" si="245"/>
        <v>GlousterOH</v>
      </c>
      <c r="B15711" s="269">
        <v>45732</v>
      </c>
      <c r="C15711" s="270" t="s">
        <v>9468</v>
      </c>
      <c r="D15711" s="270" t="s">
        <v>1944</v>
      </c>
      <c r="E15711" s="277" t="s">
        <v>995</v>
      </c>
      <c r="F15711" s="279" t="s">
        <v>882</v>
      </c>
    </row>
    <row r="15712" spans="1:6" x14ac:dyDescent="0.3">
      <c r="A15712" s="264" t="str">
        <f t="shared" si="245"/>
        <v>CrooksvilleOH</v>
      </c>
      <c r="B15712" s="269">
        <v>43731</v>
      </c>
      <c r="C15712" s="270" t="s">
        <v>9469</v>
      </c>
      <c r="D15712" s="270" t="s">
        <v>1944</v>
      </c>
      <c r="E15712" s="277" t="s">
        <v>922</v>
      </c>
      <c r="F15712" s="279" t="s">
        <v>882</v>
      </c>
    </row>
    <row r="15713" spans="1:6" x14ac:dyDescent="0.3">
      <c r="A15713" s="264" t="str">
        <f t="shared" si="245"/>
        <v>VersaillesOH</v>
      </c>
      <c r="B15713" s="269">
        <v>45380</v>
      </c>
      <c r="C15713" s="270" t="s">
        <v>5690</v>
      </c>
      <c r="D15713" s="270" t="s">
        <v>1944</v>
      </c>
      <c r="E15713" s="277" t="s">
        <v>1706</v>
      </c>
      <c r="F15713" s="279" t="s">
        <v>882</v>
      </c>
    </row>
    <row r="15714" spans="1:6" x14ac:dyDescent="0.3">
      <c r="A15714" s="264" t="str">
        <f t="shared" si="245"/>
        <v>MechanicsburgOH</v>
      </c>
      <c r="B15714" s="269">
        <v>43044</v>
      </c>
      <c r="C15714" s="270" t="s">
        <v>5048</v>
      </c>
      <c r="D15714" s="270" t="s">
        <v>1944</v>
      </c>
      <c r="E15714" s="277" t="s">
        <v>2001</v>
      </c>
      <c r="F15714" s="279" t="s">
        <v>882</v>
      </c>
    </row>
    <row r="15715" spans="1:6" x14ac:dyDescent="0.3">
      <c r="A15715" s="264" t="str">
        <f t="shared" si="245"/>
        <v>MalvernOH</v>
      </c>
      <c r="B15715" s="269">
        <v>44644</v>
      </c>
      <c r="C15715" s="270" t="s">
        <v>978</v>
      </c>
      <c r="D15715" s="270" t="s">
        <v>1944</v>
      </c>
      <c r="E15715" s="277" t="s">
        <v>1956</v>
      </c>
      <c r="F15715" s="279" t="s">
        <v>882</v>
      </c>
    </row>
    <row r="15716" spans="1:6" x14ac:dyDescent="0.3">
      <c r="A15716" s="264" t="str">
        <f t="shared" si="245"/>
        <v>MinsterOH</v>
      </c>
      <c r="B15716" s="269">
        <v>45865</v>
      </c>
      <c r="C15716" s="270" t="s">
        <v>9470</v>
      </c>
      <c r="D15716" s="270" t="s">
        <v>1944</v>
      </c>
      <c r="E15716" s="277" t="s">
        <v>2005</v>
      </c>
      <c r="F15716" s="279" t="s">
        <v>882</v>
      </c>
    </row>
    <row r="15717" spans="1:6" x14ac:dyDescent="0.3">
      <c r="A15717" s="264" t="str">
        <f t="shared" si="245"/>
        <v>MansfieldOH</v>
      </c>
      <c r="B15717" s="269">
        <v>44902</v>
      </c>
      <c r="C15717" s="270" t="s">
        <v>1977</v>
      </c>
      <c r="D15717" s="270" t="s">
        <v>1944</v>
      </c>
      <c r="E15717" s="277" t="s">
        <v>1977</v>
      </c>
      <c r="F15717" s="279" t="s">
        <v>882</v>
      </c>
    </row>
    <row r="15718" spans="1:6" x14ac:dyDescent="0.3">
      <c r="A15718" s="264" t="str">
        <f t="shared" si="245"/>
        <v>West LafayetteOH</v>
      </c>
      <c r="B15718" s="269">
        <v>43845</v>
      </c>
      <c r="C15718" s="270" t="s">
        <v>5270</v>
      </c>
      <c r="D15718" s="270" t="s">
        <v>1944</v>
      </c>
      <c r="E15718" s="277" t="s">
        <v>1966</v>
      </c>
      <c r="F15718" s="279" t="s">
        <v>882</v>
      </c>
    </row>
    <row r="15719" spans="1:6" x14ac:dyDescent="0.3">
      <c r="A15719" s="264" t="str">
        <f t="shared" si="245"/>
        <v>MasuryOH</v>
      </c>
      <c r="B15719" s="269">
        <v>44438</v>
      </c>
      <c r="C15719" s="270" t="s">
        <v>9471</v>
      </c>
      <c r="D15719" s="270" t="s">
        <v>1944</v>
      </c>
      <c r="E15719" s="277" t="s">
        <v>2015</v>
      </c>
      <c r="F15719" s="279" t="s">
        <v>882</v>
      </c>
    </row>
    <row r="15720" spans="1:6" x14ac:dyDescent="0.3">
      <c r="A15720" s="264" t="str">
        <f t="shared" si="245"/>
        <v>ClaytonOH</v>
      </c>
      <c r="B15720" s="269">
        <v>45315</v>
      </c>
      <c r="C15720" s="270" t="s">
        <v>1412</v>
      </c>
      <c r="D15720" s="270" t="s">
        <v>1944</v>
      </c>
      <c r="E15720" s="277" t="s">
        <v>1968</v>
      </c>
      <c r="F15720" s="279" t="s">
        <v>882</v>
      </c>
    </row>
    <row r="15721" spans="1:6" x14ac:dyDescent="0.3">
      <c r="A15721" s="264" t="str">
        <f t="shared" si="245"/>
        <v>South CharlestonOH</v>
      </c>
      <c r="B15721" s="269">
        <v>45368</v>
      </c>
      <c r="C15721" s="270" t="s">
        <v>9472</v>
      </c>
      <c r="D15721" s="270" t="s">
        <v>1944</v>
      </c>
      <c r="E15721" s="277" t="s">
        <v>1337</v>
      </c>
      <c r="F15721" s="279" t="s">
        <v>882</v>
      </c>
    </row>
    <row r="15722" spans="1:6" x14ac:dyDescent="0.3">
      <c r="A15722" s="264" t="str">
        <f t="shared" si="245"/>
        <v>HarrisonOH</v>
      </c>
      <c r="B15722" s="269">
        <v>45252</v>
      </c>
      <c r="C15722" s="270" t="s">
        <v>967</v>
      </c>
      <c r="D15722" s="270" t="s">
        <v>1944</v>
      </c>
      <c r="E15722" s="277" t="s">
        <v>1350</v>
      </c>
      <c r="F15722" s="279" t="s">
        <v>882</v>
      </c>
    </row>
    <row r="15723" spans="1:6" x14ac:dyDescent="0.3">
      <c r="A15723" s="264" t="str">
        <f t="shared" si="245"/>
        <v>SabinaOH</v>
      </c>
      <c r="B15723" s="269">
        <v>45169</v>
      </c>
      <c r="C15723" s="270" t="s">
        <v>9473</v>
      </c>
      <c r="D15723" s="270" t="s">
        <v>1944</v>
      </c>
      <c r="E15723" s="277" t="s">
        <v>1775</v>
      </c>
      <c r="F15723" s="279" t="s">
        <v>882</v>
      </c>
    </row>
    <row r="15724" spans="1:6" x14ac:dyDescent="0.3">
      <c r="A15724" s="264" t="str">
        <f t="shared" si="245"/>
        <v>GambierOH</v>
      </c>
      <c r="B15724" s="269">
        <v>43022</v>
      </c>
      <c r="C15724" s="270" t="s">
        <v>9474</v>
      </c>
      <c r="D15724" s="270" t="s">
        <v>1944</v>
      </c>
      <c r="E15724" s="277" t="s">
        <v>1322</v>
      </c>
      <c r="F15724" s="279" t="s">
        <v>882</v>
      </c>
    </row>
    <row r="15725" spans="1:6" x14ac:dyDescent="0.3">
      <c r="A15725" s="264" t="str">
        <f t="shared" si="245"/>
        <v>West LibertyOH</v>
      </c>
      <c r="B15725" s="269">
        <v>43357</v>
      </c>
      <c r="C15725" s="270" t="s">
        <v>4317</v>
      </c>
      <c r="D15725" s="270" t="s">
        <v>1944</v>
      </c>
      <c r="E15725" s="277" t="s">
        <v>1951</v>
      </c>
      <c r="F15725" s="279" t="s">
        <v>882</v>
      </c>
    </row>
    <row r="15726" spans="1:6" x14ac:dyDescent="0.3">
      <c r="A15726" s="264" t="str">
        <f t="shared" si="245"/>
        <v>DennisonOH</v>
      </c>
      <c r="B15726" s="269">
        <v>44621</v>
      </c>
      <c r="C15726" s="270" t="s">
        <v>7104</v>
      </c>
      <c r="D15726" s="270" t="s">
        <v>1944</v>
      </c>
      <c r="E15726" s="277" t="s">
        <v>1982</v>
      </c>
      <c r="F15726" s="279" t="s">
        <v>882</v>
      </c>
    </row>
    <row r="15727" spans="1:6" x14ac:dyDescent="0.3">
      <c r="A15727" s="264" t="str">
        <f t="shared" si="245"/>
        <v>GallipolisOH</v>
      </c>
      <c r="B15727" s="269">
        <v>45614</v>
      </c>
      <c r="C15727" s="270" t="s">
        <v>9386</v>
      </c>
      <c r="D15727" s="270" t="s">
        <v>1944</v>
      </c>
      <c r="E15727" s="277" t="s">
        <v>1986</v>
      </c>
      <c r="F15727" s="279" t="s">
        <v>882</v>
      </c>
    </row>
    <row r="15728" spans="1:6" x14ac:dyDescent="0.3">
      <c r="A15728" s="264" t="str">
        <f t="shared" si="245"/>
        <v>New ConcordOH</v>
      </c>
      <c r="B15728" s="269">
        <v>43762</v>
      </c>
      <c r="C15728" s="270" t="s">
        <v>5778</v>
      </c>
      <c r="D15728" s="270" t="s">
        <v>1944</v>
      </c>
      <c r="E15728" s="277" t="s">
        <v>2016</v>
      </c>
      <c r="F15728" s="279" t="s">
        <v>882</v>
      </c>
    </row>
    <row r="15729" spans="1:6" x14ac:dyDescent="0.3">
      <c r="A15729" s="264" t="str">
        <f t="shared" si="245"/>
        <v>ShreveOH</v>
      </c>
      <c r="B15729" s="269">
        <v>44676</v>
      </c>
      <c r="C15729" s="270" t="s">
        <v>9475</v>
      </c>
      <c r="D15729" s="270" t="s">
        <v>1944</v>
      </c>
      <c r="E15729" s="277" t="s">
        <v>2014</v>
      </c>
      <c r="F15729" s="279" t="s">
        <v>882</v>
      </c>
    </row>
    <row r="15730" spans="1:6" x14ac:dyDescent="0.3">
      <c r="A15730" s="264" t="str">
        <f t="shared" si="245"/>
        <v>NoveltyOH</v>
      </c>
      <c r="B15730" s="269">
        <v>44072</v>
      </c>
      <c r="C15730" s="270" t="s">
        <v>9476</v>
      </c>
      <c r="D15730" s="270" t="s">
        <v>1944</v>
      </c>
      <c r="E15730" s="277" t="s">
        <v>1963</v>
      </c>
      <c r="F15730" s="279" t="s">
        <v>882</v>
      </c>
    </row>
    <row r="15731" spans="1:6" x14ac:dyDescent="0.3">
      <c r="A15731" s="264" t="str">
        <f t="shared" si="245"/>
        <v>OrwellOH</v>
      </c>
      <c r="B15731" s="269">
        <v>44076</v>
      </c>
      <c r="C15731" s="270" t="s">
        <v>9477</v>
      </c>
      <c r="D15731" s="270" t="s">
        <v>1944</v>
      </c>
      <c r="E15731" s="277" t="s">
        <v>1948</v>
      </c>
      <c r="F15731" s="279" t="s">
        <v>882</v>
      </c>
    </row>
    <row r="15732" spans="1:6" x14ac:dyDescent="0.3">
      <c r="A15732" s="264" t="str">
        <f t="shared" si="245"/>
        <v>GenoaOH</v>
      </c>
      <c r="B15732" s="269">
        <v>43430</v>
      </c>
      <c r="C15732" s="270" t="s">
        <v>4850</v>
      </c>
      <c r="D15732" s="270" t="s">
        <v>1944</v>
      </c>
      <c r="E15732" s="277" t="s">
        <v>1988</v>
      </c>
      <c r="F15732" s="279" t="s">
        <v>882</v>
      </c>
    </row>
    <row r="15733" spans="1:6" x14ac:dyDescent="0.3">
      <c r="A15733" s="264" t="str">
        <f t="shared" si="245"/>
        <v>FrazeysburgOH</v>
      </c>
      <c r="B15733" s="269">
        <v>43822</v>
      </c>
      <c r="C15733" s="270" t="s">
        <v>9478</v>
      </c>
      <c r="D15733" s="270" t="s">
        <v>1944</v>
      </c>
      <c r="E15733" s="277" t="s">
        <v>2016</v>
      </c>
      <c r="F15733" s="279" t="s">
        <v>882</v>
      </c>
    </row>
    <row r="15734" spans="1:6" x14ac:dyDescent="0.3">
      <c r="A15734" s="264" t="str">
        <f t="shared" si="245"/>
        <v>Mineral RidgeOH</v>
      </c>
      <c r="B15734" s="269">
        <v>44440</v>
      </c>
      <c r="C15734" s="270" t="s">
        <v>9479</v>
      </c>
      <c r="D15734" s="270" t="s">
        <v>1944</v>
      </c>
      <c r="E15734" s="277" t="s">
        <v>2015</v>
      </c>
      <c r="F15734" s="279" t="s">
        <v>882</v>
      </c>
    </row>
    <row r="15735" spans="1:6" x14ac:dyDescent="0.3">
      <c r="A15735" s="264" t="str">
        <f t="shared" si="245"/>
        <v>SomersetOH</v>
      </c>
      <c r="B15735" s="269">
        <v>43783</v>
      </c>
      <c r="C15735" s="270" t="s">
        <v>1488</v>
      </c>
      <c r="D15735" s="270" t="s">
        <v>1944</v>
      </c>
      <c r="E15735" s="277" t="s">
        <v>922</v>
      </c>
      <c r="F15735" s="279" t="s">
        <v>882</v>
      </c>
    </row>
    <row r="15736" spans="1:6" x14ac:dyDescent="0.3">
      <c r="A15736" s="264" t="str">
        <f t="shared" si="245"/>
        <v>CarrollOH</v>
      </c>
      <c r="B15736" s="269">
        <v>43112</v>
      </c>
      <c r="C15736" s="270" t="s">
        <v>1223</v>
      </c>
      <c r="D15736" s="270" t="s">
        <v>1944</v>
      </c>
      <c r="E15736" s="277" t="s">
        <v>922</v>
      </c>
      <c r="F15736" s="279" t="s">
        <v>882</v>
      </c>
    </row>
    <row r="15737" spans="1:6" x14ac:dyDescent="0.3">
      <c r="A15737" s="264" t="str">
        <f t="shared" si="245"/>
        <v>LaurelvilleOH</v>
      </c>
      <c r="B15737" s="269">
        <v>43135</v>
      </c>
      <c r="C15737" s="270" t="s">
        <v>9480</v>
      </c>
      <c r="D15737" s="270" t="s">
        <v>1944</v>
      </c>
      <c r="E15737" s="277" t="s">
        <v>922</v>
      </c>
      <c r="F15737" s="279" t="s">
        <v>882</v>
      </c>
    </row>
    <row r="15738" spans="1:6" x14ac:dyDescent="0.3">
      <c r="A15738" s="264" t="str">
        <f t="shared" si="245"/>
        <v>LeetoniaOH</v>
      </c>
      <c r="B15738" s="269">
        <v>44431</v>
      </c>
      <c r="C15738" s="270" t="s">
        <v>9481</v>
      </c>
      <c r="D15738" s="270" t="s">
        <v>1944</v>
      </c>
      <c r="E15738" s="277" t="s">
        <v>1226</v>
      </c>
      <c r="F15738" s="279" t="s">
        <v>882</v>
      </c>
    </row>
    <row r="15739" spans="1:6" x14ac:dyDescent="0.3">
      <c r="A15739" s="264" t="str">
        <f t="shared" si="245"/>
        <v>YoungstownOH</v>
      </c>
      <c r="B15739" s="269">
        <v>44507</v>
      </c>
      <c r="C15739" s="270" t="s">
        <v>3874</v>
      </c>
      <c r="D15739" s="270" t="s">
        <v>1944</v>
      </c>
      <c r="E15739" s="277" t="s">
        <v>2015</v>
      </c>
      <c r="F15739" s="279" t="s">
        <v>882</v>
      </c>
    </row>
    <row r="15740" spans="1:6" x14ac:dyDescent="0.3">
      <c r="A15740" s="264" t="str">
        <f t="shared" si="245"/>
        <v>Vienna CenterOH</v>
      </c>
      <c r="B15740" s="269">
        <v>44473</v>
      </c>
      <c r="C15740" s="270" t="s">
        <v>9482</v>
      </c>
      <c r="D15740" s="270" t="s">
        <v>1944</v>
      </c>
      <c r="E15740" s="277" t="s">
        <v>2015</v>
      </c>
      <c r="F15740" s="279" t="s">
        <v>882</v>
      </c>
    </row>
    <row r="15741" spans="1:6" x14ac:dyDescent="0.3">
      <c r="A15741" s="264" t="str">
        <f t="shared" si="245"/>
        <v>SpencervilleOH</v>
      </c>
      <c r="B15741" s="269">
        <v>45887</v>
      </c>
      <c r="C15741" s="270" t="s">
        <v>6455</v>
      </c>
      <c r="D15741" s="270" t="s">
        <v>1944</v>
      </c>
      <c r="E15741" s="277" t="s">
        <v>1975</v>
      </c>
      <c r="F15741" s="279" t="s">
        <v>882</v>
      </c>
    </row>
    <row r="15742" spans="1:6" x14ac:dyDescent="0.3">
      <c r="A15742" s="264" t="str">
        <f t="shared" si="245"/>
        <v>GibsonburgOH</v>
      </c>
      <c r="B15742" s="269">
        <v>43431</v>
      </c>
      <c r="C15742" s="270" t="s">
        <v>9483</v>
      </c>
      <c r="D15742" s="270" t="s">
        <v>1944</v>
      </c>
      <c r="E15742" s="277" t="s">
        <v>1798</v>
      </c>
      <c r="F15742" s="279" t="s">
        <v>882</v>
      </c>
    </row>
    <row r="15743" spans="1:6" x14ac:dyDescent="0.3">
      <c r="A15743" s="264" t="str">
        <f t="shared" si="245"/>
        <v>RosevilleOH</v>
      </c>
      <c r="B15743" s="269">
        <v>43777</v>
      </c>
      <c r="C15743" s="270" t="s">
        <v>2479</v>
      </c>
      <c r="D15743" s="270" t="s">
        <v>1944</v>
      </c>
      <c r="E15743" s="277" t="s">
        <v>2016</v>
      </c>
      <c r="F15743" s="279" t="s">
        <v>882</v>
      </c>
    </row>
    <row r="15744" spans="1:6" x14ac:dyDescent="0.3">
      <c r="A15744" s="264" t="str">
        <f t="shared" si="245"/>
        <v>Brookfield CenterOH</v>
      </c>
      <c r="B15744" s="269">
        <v>44403</v>
      </c>
      <c r="C15744" s="270" t="s">
        <v>9484</v>
      </c>
      <c r="D15744" s="270" t="s">
        <v>1944</v>
      </c>
      <c r="E15744" s="277" t="s">
        <v>2015</v>
      </c>
      <c r="F15744" s="279" t="s">
        <v>882</v>
      </c>
    </row>
    <row r="15745" spans="1:6" x14ac:dyDescent="0.3">
      <c r="A15745" s="264" t="str">
        <f t="shared" si="245"/>
        <v>DresdenOH</v>
      </c>
      <c r="B15745" s="269">
        <v>43821</v>
      </c>
      <c r="C15745" s="270" t="s">
        <v>9278</v>
      </c>
      <c r="D15745" s="270" t="s">
        <v>1944</v>
      </c>
      <c r="E15745" s="277" t="s">
        <v>2016</v>
      </c>
      <c r="F15745" s="279" t="s">
        <v>882</v>
      </c>
    </row>
    <row r="15746" spans="1:6" x14ac:dyDescent="0.3">
      <c r="A15746" s="264" t="str">
        <f t="shared" si="245"/>
        <v>StrasburgOH</v>
      </c>
      <c r="B15746" s="269">
        <v>44680</v>
      </c>
      <c r="C15746" s="270" t="s">
        <v>3325</v>
      </c>
      <c r="D15746" s="270" t="s">
        <v>1944</v>
      </c>
      <c r="E15746" s="277" t="s">
        <v>1982</v>
      </c>
      <c r="F15746" s="279" t="s">
        <v>882</v>
      </c>
    </row>
    <row r="15747" spans="1:6" x14ac:dyDescent="0.3">
      <c r="A15747" s="264" t="str">
        <f t="shared" si="245"/>
        <v>New MiddletownOH</v>
      </c>
      <c r="B15747" s="269">
        <v>44442</v>
      </c>
      <c r="C15747" s="270" t="s">
        <v>9485</v>
      </c>
      <c r="D15747" s="270" t="s">
        <v>1944</v>
      </c>
      <c r="E15747" s="277" t="s">
        <v>2015</v>
      </c>
      <c r="F15747" s="279" t="s">
        <v>882</v>
      </c>
    </row>
    <row r="15748" spans="1:6" x14ac:dyDescent="0.3">
      <c r="A15748" s="264" t="str">
        <f t="shared" ref="A15748:A15811" si="246">CONCATENATE(C15748,D15748)</f>
        <v>BradfordOH</v>
      </c>
      <c r="B15748" s="269">
        <v>45308</v>
      </c>
      <c r="C15748" s="270" t="s">
        <v>1832</v>
      </c>
      <c r="D15748" s="270" t="s">
        <v>1944</v>
      </c>
      <c r="E15748" s="277" t="s">
        <v>1706</v>
      </c>
      <c r="F15748" s="279" t="s">
        <v>882</v>
      </c>
    </row>
    <row r="15749" spans="1:6" x14ac:dyDescent="0.3">
      <c r="A15749" s="264" t="str">
        <f t="shared" si="246"/>
        <v>Mc DonaldOH</v>
      </c>
      <c r="B15749" s="269">
        <v>44437</v>
      </c>
      <c r="C15749" s="270" t="s">
        <v>9486</v>
      </c>
      <c r="D15749" s="270" t="s">
        <v>1944</v>
      </c>
      <c r="E15749" s="277" t="s">
        <v>2015</v>
      </c>
      <c r="F15749" s="279" t="s">
        <v>882</v>
      </c>
    </row>
    <row r="15750" spans="1:6" x14ac:dyDescent="0.3">
      <c r="A15750" s="264" t="str">
        <f t="shared" si="246"/>
        <v>GreenhillsOH</v>
      </c>
      <c r="B15750" s="269">
        <v>45218</v>
      </c>
      <c r="C15750" s="270" t="s">
        <v>9487</v>
      </c>
      <c r="D15750" s="270" t="s">
        <v>1944</v>
      </c>
      <c r="E15750" s="277" t="s">
        <v>1350</v>
      </c>
      <c r="F15750" s="279" t="s">
        <v>882</v>
      </c>
    </row>
    <row r="15751" spans="1:6" x14ac:dyDescent="0.3">
      <c r="A15751" s="264" t="str">
        <f t="shared" si="246"/>
        <v>NewburyOH</v>
      </c>
      <c r="B15751" s="269">
        <v>44065</v>
      </c>
      <c r="C15751" s="270" t="s">
        <v>6190</v>
      </c>
      <c r="D15751" s="270" t="s">
        <v>1944</v>
      </c>
      <c r="E15751" s="277" t="s">
        <v>1963</v>
      </c>
      <c r="F15751" s="279" t="s">
        <v>882</v>
      </c>
    </row>
    <row r="15752" spans="1:6" x14ac:dyDescent="0.3">
      <c r="A15752" s="264" t="str">
        <f t="shared" si="246"/>
        <v>New BremenOH</v>
      </c>
      <c r="B15752" s="269">
        <v>45869</v>
      </c>
      <c r="C15752" s="270" t="s">
        <v>9488</v>
      </c>
      <c r="D15752" s="270" t="s">
        <v>1944</v>
      </c>
      <c r="E15752" s="277" t="s">
        <v>2005</v>
      </c>
      <c r="F15752" s="279" t="s">
        <v>882</v>
      </c>
    </row>
    <row r="15753" spans="1:6" x14ac:dyDescent="0.3">
      <c r="A15753" s="264" t="str">
        <f t="shared" si="246"/>
        <v>AmandaOH</v>
      </c>
      <c r="B15753" s="269">
        <v>43102</v>
      </c>
      <c r="C15753" s="270" t="s">
        <v>9489</v>
      </c>
      <c r="D15753" s="270" t="s">
        <v>1944</v>
      </c>
      <c r="E15753" s="277" t="s">
        <v>922</v>
      </c>
      <c r="F15753" s="279" t="s">
        <v>882</v>
      </c>
    </row>
    <row r="15754" spans="1:6" x14ac:dyDescent="0.3">
      <c r="A15754" s="264" t="str">
        <f t="shared" si="246"/>
        <v>AkronOH</v>
      </c>
      <c r="B15754" s="269">
        <v>44304</v>
      </c>
      <c r="C15754" s="270" t="s">
        <v>1597</v>
      </c>
      <c r="D15754" s="270" t="s">
        <v>1944</v>
      </c>
      <c r="E15754" s="277" t="s">
        <v>1597</v>
      </c>
      <c r="F15754" s="279" t="s">
        <v>882</v>
      </c>
    </row>
    <row r="15755" spans="1:6" x14ac:dyDescent="0.3">
      <c r="A15755" s="264" t="str">
        <f t="shared" si="246"/>
        <v>YoungstownOH</v>
      </c>
      <c r="B15755" s="269">
        <v>44504</v>
      </c>
      <c r="C15755" s="270" t="s">
        <v>3874</v>
      </c>
      <c r="D15755" s="270" t="s">
        <v>1944</v>
      </c>
      <c r="E15755" s="277" t="s">
        <v>2015</v>
      </c>
      <c r="F15755" s="279" t="s">
        <v>882</v>
      </c>
    </row>
    <row r="15756" spans="1:6" x14ac:dyDescent="0.3">
      <c r="A15756" s="264" t="str">
        <f t="shared" si="246"/>
        <v>MedwayOH</v>
      </c>
      <c r="B15756" s="269">
        <v>45341</v>
      </c>
      <c r="C15756" s="270" t="s">
        <v>6131</v>
      </c>
      <c r="D15756" s="270" t="s">
        <v>1944</v>
      </c>
      <c r="E15756" s="277" t="s">
        <v>1337</v>
      </c>
      <c r="F15756" s="279" t="s">
        <v>882</v>
      </c>
    </row>
    <row r="15757" spans="1:6" x14ac:dyDescent="0.3">
      <c r="A15757" s="264" t="str">
        <f t="shared" si="246"/>
        <v>CurticeOH</v>
      </c>
      <c r="B15757" s="269">
        <v>43412</v>
      </c>
      <c r="C15757" s="270" t="s">
        <v>9490</v>
      </c>
      <c r="D15757" s="270" t="s">
        <v>1944</v>
      </c>
      <c r="E15757" s="277" t="s">
        <v>1999</v>
      </c>
      <c r="F15757" s="279" t="s">
        <v>882</v>
      </c>
    </row>
    <row r="15758" spans="1:6" x14ac:dyDescent="0.3">
      <c r="A15758" s="264" t="str">
        <f t="shared" si="246"/>
        <v>North BaltimoreOH</v>
      </c>
      <c r="B15758" s="269">
        <v>45872</v>
      </c>
      <c r="C15758" s="270" t="s">
        <v>9491</v>
      </c>
      <c r="D15758" s="270" t="s">
        <v>1944</v>
      </c>
      <c r="E15758" s="277" t="s">
        <v>1999</v>
      </c>
      <c r="F15758" s="279" t="s">
        <v>882</v>
      </c>
    </row>
    <row r="15759" spans="1:6" x14ac:dyDescent="0.3">
      <c r="A15759" s="264" t="str">
        <f t="shared" si="246"/>
        <v>OstranderOH</v>
      </c>
      <c r="B15759" s="269">
        <v>43061</v>
      </c>
      <c r="C15759" s="270" t="s">
        <v>7157</v>
      </c>
      <c r="D15759" s="270" t="s">
        <v>1944</v>
      </c>
      <c r="E15759" s="277" t="s">
        <v>922</v>
      </c>
      <c r="F15759" s="279" t="s">
        <v>882</v>
      </c>
    </row>
    <row r="15760" spans="1:6" x14ac:dyDescent="0.3">
      <c r="A15760" s="264" t="str">
        <f t="shared" si="246"/>
        <v>FredericksburgOH</v>
      </c>
      <c r="B15760" s="269">
        <v>44627</v>
      </c>
      <c r="C15760" s="270" t="s">
        <v>2238</v>
      </c>
      <c r="D15760" s="270" t="s">
        <v>1944</v>
      </c>
      <c r="E15760" s="277" t="s">
        <v>2014</v>
      </c>
      <c r="F15760" s="279" t="s">
        <v>882</v>
      </c>
    </row>
    <row r="15761" spans="1:6" x14ac:dyDescent="0.3">
      <c r="A15761" s="264" t="str">
        <f t="shared" si="246"/>
        <v>CrestonOH</v>
      </c>
      <c r="B15761" s="269">
        <v>44217</v>
      </c>
      <c r="C15761" s="270" t="s">
        <v>3100</v>
      </c>
      <c r="D15761" s="270" t="s">
        <v>1944</v>
      </c>
      <c r="E15761" s="277" t="s">
        <v>2014</v>
      </c>
      <c r="F15761" s="279" t="s">
        <v>882</v>
      </c>
    </row>
    <row r="15762" spans="1:6" x14ac:dyDescent="0.3">
      <c r="A15762" s="264" t="str">
        <f t="shared" si="246"/>
        <v>KingstonOH</v>
      </c>
      <c r="B15762" s="269">
        <v>45644</v>
      </c>
      <c r="C15762" s="270" t="s">
        <v>1923</v>
      </c>
      <c r="D15762" s="270" t="s">
        <v>1944</v>
      </c>
      <c r="E15762" s="277" t="s">
        <v>1960</v>
      </c>
      <c r="F15762" s="279" t="s">
        <v>882</v>
      </c>
    </row>
    <row r="15763" spans="1:6" x14ac:dyDescent="0.3">
      <c r="A15763" s="264" t="str">
        <f t="shared" si="246"/>
        <v>North BendOH</v>
      </c>
      <c r="B15763" s="269">
        <v>45052</v>
      </c>
      <c r="C15763" s="270" t="s">
        <v>7984</v>
      </c>
      <c r="D15763" s="270" t="s">
        <v>1944</v>
      </c>
      <c r="E15763" s="277" t="s">
        <v>1350</v>
      </c>
      <c r="F15763" s="279" t="s">
        <v>882</v>
      </c>
    </row>
    <row r="15764" spans="1:6" x14ac:dyDescent="0.3">
      <c r="A15764" s="264" t="str">
        <f t="shared" si="246"/>
        <v>CastaliaOH</v>
      </c>
      <c r="B15764" s="269">
        <v>44824</v>
      </c>
      <c r="C15764" s="270" t="s">
        <v>7816</v>
      </c>
      <c r="D15764" s="270" t="s">
        <v>1944</v>
      </c>
      <c r="E15764" s="277" t="s">
        <v>1993</v>
      </c>
      <c r="F15764" s="279" t="s">
        <v>882</v>
      </c>
    </row>
    <row r="15765" spans="1:6" x14ac:dyDescent="0.3">
      <c r="A15765" s="264" t="str">
        <f t="shared" si="246"/>
        <v>ColumbusOH</v>
      </c>
      <c r="B15765" s="269">
        <v>43222</v>
      </c>
      <c r="C15765" s="270" t="s">
        <v>922</v>
      </c>
      <c r="D15765" s="270" t="s">
        <v>1944</v>
      </c>
      <c r="E15765" s="277" t="s">
        <v>922</v>
      </c>
      <c r="F15765" s="279" t="s">
        <v>882</v>
      </c>
    </row>
    <row r="15766" spans="1:6" x14ac:dyDescent="0.3">
      <c r="A15766" s="264" t="str">
        <f t="shared" si="246"/>
        <v>FayettevilleOH</v>
      </c>
      <c r="B15766" s="269">
        <v>45118</v>
      </c>
      <c r="C15766" s="270" t="s">
        <v>1690</v>
      </c>
      <c r="D15766" s="270" t="s">
        <v>1944</v>
      </c>
      <c r="E15766" s="277" t="s">
        <v>1350</v>
      </c>
      <c r="F15766" s="279" t="s">
        <v>882</v>
      </c>
    </row>
    <row r="15767" spans="1:6" x14ac:dyDescent="0.3">
      <c r="A15767" s="264" t="str">
        <f t="shared" si="246"/>
        <v>WarsawOH</v>
      </c>
      <c r="B15767" s="269">
        <v>43844</v>
      </c>
      <c r="C15767" s="270" t="s">
        <v>1402</v>
      </c>
      <c r="D15767" s="270" t="s">
        <v>1944</v>
      </c>
      <c r="E15767" s="277" t="s">
        <v>1966</v>
      </c>
      <c r="F15767" s="279" t="s">
        <v>882</v>
      </c>
    </row>
    <row r="15768" spans="1:6" x14ac:dyDescent="0.3">
      <c r="A15768" s="264" t="str">
        <f t="shared" si="246"/>
        <v>MinfordOH</v>
      </c>
      <c r="B15768" s="269">
        <v>45653</v>
      </c>
      <c r="C15768" s="270" t="s">
        <v>9492</v>
      </c>
      <c r="D15768" s="270" t="s">
        <v>1944</v>
      </c>
      <c r="E15768" s="277" t="s">
        <v>1990</v>
      </c>
      <c r="F15768" s="279" t="s">
        <v>882</v>
      </c>
    </row>
    <row r="15769" spans="1:6" x14ac:dyDescent="0.3">
      <c r="A15769" s="264" t="str">
        <f t="shared" si="246"/>
        <v>The PlainsOH</v>
      </c>
      <c r="B15769" s="269">
        <v>45780</v>
      </c>
      <c r="C15769" s="270" t="s">
        <v>9493</v>
      </c>
      <c r="D15769" s="270" t="s">
        <v>1944</v>
      </c>
      <c r="E15769" s="277" t="s">
        <v>995</v>
      </c>
      <c r="F15769" s="279" t="s">
        <v>882</v>
      </c>
    </row>
    <row r="15770" spans="1:6" x14ac:dyDescent="0.3">
      <c r="A15770" s="264" t="str">
        <f t="shared" si="246"/>
        <v>GreenwichOH</v>
      </c>
      <c r="B15770" s="269">
        <v>44837</v>
      </c>
      <c r="C15770" s="270" t="s">
        <v>3453</v>
      </c>
      <c r="D15770" s="270" t="s">
        <v>1944</v>
      </c>
      <c r="E15770" s="277" t="s">
        <v>1984</v>
      </c>
      <c r="F15770" s="279" t="s">
        <v>882</v>
      </c>
    </row>
    <row r="15771" spans="1:6" x14ac:dyDescent="0.3">
      <c r="A15771" s="264" t="str">
        <f t="shared" si="246"/>
        <v>Roaming ShoresOH</v>
      </c>
      <c r="B15771" s="269">
        <v>44084</v>
      </c>
      <c r="C15771" s="270" t="s">
        <v>9494</v>
      </c>
      <c r="D15771" s="270" t="s">
        <v>1944</v>
      </c>
      <c r="E15771" s="277" t="s">
        <v>1948</v>
      </c>
      <c r="F15771" s="279" t="s">
        <v>882</v>
      </c>
    </row>
    <row r="15772" spans="1:6" x14ac:dyDescent="0.3">
      <c r="A15772" s="264" t="str">
        <f t="shared" si="246"/>
        <v>DundeeOH</v>
      </c>
      <c r="B15772" s="269">
        <v>44624</v>
      </c>
      <c r="C15772" s="270" t="s">
        <v>3882</v>
      </c>
      <c r="D15772" s="270" t="s">
        <v>1944</v>
      </c>
      <c r="E15772" s="277" t="s">
        <v>1982</v>
      </c>
      <c r="F15772" s="279" t="s">
        <v>882</v>
      </c>
    </row>
    <row r="15773" spans="1:6" x14ac:dyDescent="0.3">
      <c r="A15773" s="264" t="str">
        <f t="shared" si="246"/>
        <v>LowellvilleOH</v>
      </c>
      <c r="B15773" s="269">
        <v>44436</v>
      </c>
      <c r="C15773" s="270" t="s">
        <v>9495</v>
      </c>
      <c r="D15773" s="270" t="s">
        <v>1944</v>
      </c>
      <c r="E15773" s="277" t="s">
        <v>2015</v>
      </c>
      <c r="F15773" s="279" t="s">
        <v>882</v>
      </c>
    </row>
    <row r="15774" spans="1:6" x14ac:dyDescent="0.3">
      <c r="A15774" s="264" t="str">
        <f t="shared" si="246"/>
        <v>AnnaOH</v>
      </c>
      <c r="B15774" s="269">
        <v>45302</v>
      </c>
      <c r="C15774" s="270" t="s">
        <v>9496</v>
      </c>
      <c r="D15774" s="270" t="s">
        <v>1944</v>
      </c>
      <c r="E15774" s="277" t="s">
        <v>1995</v>
      </c>
      <c r="F15774" s="279" t="s">
        <v>882</v>
      </c>
    </row>
    <row r="15775" spans="1:6" x14ac:dyDescent="0.3">
      <c r="A15775" s="264" t="str">
        <f t="shared" si="246"/>
        <v>ClarksvilleOH</v>
      </c>
      <c r="B15775" s="269">
        <v>45113</v>
      </c>
      <c r="C15775" s="270" t="s">
        <v>1458</v>
      </c>
      <c r="D15775" s="270" t="s">
        <v>1944</v>
      </c>
      <c r="E15775" s="277" t="s">
        <v>1775</v>
      </c>
      <c r="F15775" s="279" t="s">
        <v>882</v>
      </c>
    </row>
    <row r="15776" spans="1:6" x14ac:dyDescent="0.3">
      <c r="A15776" s="264" t="str">
        <f t="shared" si="246"/>
        <v>HuntsvilleOH</v>
      </c>
      <c r="B15776" s="269">
        <v>43324</v>
      </c>
      <c r="C15776" s="270" t="s">
        <v>938</v>
      </c>
      <c r="D15776" s="270" t="s">
        <v>1944</v>
      </c>
      <c r="E15776" s="277" t="s">
        <v>1951</v>
      </c>
      <c r="F15776" s="279" t="s">
        <v>882</v>
      </c>
    </row>
    <row r="15777" spans="1:6" x14ac:dyDescent="0.3">
      <c r="A15777" s="264" t="str">
        <f t="shared" si="246"/>
        <v>RaylandOH</v>
      </c>
      <c r="B15777" s="269">
        <v>43943</v>
      </c>
      <c r="C15777" s="270" t="s">
        <v>9497</v>
      </c>
      <c r="D15777" s="270" t="s">
        <v>1944</v>
      </c>
      <c r="E15777" s="277" t="s">
        <v>2009</v>
      </c>
      <c r="F15777" s="279" t="s">
        <v>882</v>
      </c>
    </row>
    <row r="15778" spans="1:6" x14ac:dyDescent="0.3">
      <c r="A15778" s="264" t="str">
        <f t="shared" si="246"/>
        <v>RipleyOH</v>
      </c>
      <c r="B15778" s="269">
        <v>45167</v>
      </c>
      <c r="C15778" s="270" t="s">
        <v>9498</v>
      </c>
      <c r="D15778" s="270" t="s">
        <v>1944</v>
      </c>
      <c r="E15778" s="277" t="s">
        <v>1350</v>
      </c>
      <c r="F15778" s="279" t="s">
        <v>882</v>
      </c>
    </row>
    <row r="15779" spans="1:6" x14ac:dyDescent="0.3">
      <c r="A15779" s="264" t="str">
        <f t="shared" si="246"/>
        <v>LeavittsburgOH</v>
      </c>
      <c r="B15779" s="269">
        <v>44430</v>
      </c>
      <c r="C15779" s="270" t="s">
        <v>9499</v>
      </c>
      <c r="D15779" s="270" t="s">
        <v>1944</v>
      </c>
      <c r="E15779" s="277" t="s">
        <v>2015</v>
      </c>
      <c r="F15779" s="279" t="s">
        <v>882</v>
      </c>
    </row>
    <row r="15780" spans="1:6" x14ac:dyDescent="0.3">
      <c r="A15780" s="264" t="str">
        <f t="shared" si="246"/>
        <v>MillersportOH</v>
      </c>
      <c r="B15780" s="269">
        <v>43046</v>
      </c>
      <c r="C15780" s="270" t="s">
        <v>9500</v>
      </c>
      <c r="D15780" s="270" t="s">
        <v>1944</v>
      </c>
      <c r="E15780" s="277" t="s">
        <v>922</v>
      </c>
      <c r="F15780" s="279" t="s">
        <v>882</v>
      </c>
    </row>
    <row r="15781" spans="1:6" x14ac:dyDescent="0.3">
      <c r="A15781" s="264" t="str">
        <f t="shared" si="246"/>
        <v>BeloitOH</v>
      </c>
      <c r="B15781" s="269">
        <v>44609</v>
      </c>
      <c r="C15781" s="270" t="s">
        <v>9501</v>
      </c>
      <c r="D15781" s="270" t="s">
        <v>1944</v>
      </c>
      <c r="E15781" s="277" t="s">
        <v>2015</v>
      </c>
      <c r="F15781" s="279" t="s">
        <v>882</v>
      </c>
    </row>
    <row r="15782" spans="1:6" x14ac:dyDescent="0.3">
      <c r="A15782" s="264" t="str">
        <f t="shared" si="246"/>
        <v>CoolvilleOH</v>
      </c>
      <c r="B15782" s="269">
        <v>45723</v>
      </c>
      <c r="C15782" s="270" t="s">
        <v>9502</v>
      </c>
      <c r="D15782" s="270" t="s">
        <v>1944</v>
      </c>
      <c r="E15782" s="277" t="s">
        <v>995</v>
      </c>
      <c r="F15782" s="279" t="s">
        <v>882</v>
      </c>
    </row>
    <row r="15783" spans="1:6" x14ac:dyDescent="0.3">
      <c r="A15783" s="264" t="str">
        <f t="shared" si="246"/>
        <v>CantonOH</v>
      </c>
      <c r="B15783" s="269">
        <v>44704</v>
      </c>
      <c r="C15783" s="270" t="s">
        <v>1294</v>
      </c>
      <c r="D15783" s="270" t="s">
        <v>1944</v>
      </c>
      <c r="E15783" s="277" t="s">
        <v>1956</v>
      </c>
      <c r="F15783" s="279" t="s">
        <v>882</v>
      </c>
    </row>
    <row r="15784" spans="1:6" x14ac:dyDescent="0.3">
      <c r="A15784" s="264" t="str">
        <f t="shared" si="246"/>
        <v>Fort RecoveryOH</v>
      </c>
      <c r="B15784" s="269">
        <v>45846</v>
      </c>
      <c r="C15784" s="270" t="s">
        <v>9503</v>
      </c>
      <c r="D15784" s="270" t="s">
        <v>1944</v>
      </c>
      <c r="E15784" s="277" t="s">
        <v>1958</v>
      </c>
      <c r="F15784" s="279" t="s">
        <v>882</v>
      </c>
    </row>
    <row r="15785" spans="1:6" x14ac:dyDescent="0.3">
      <c r="A15785" s="264" t="str">
        <f t="shared" si="246"/>
        <v>BloomingdaleOH</v>
      </c>
      <c r="B15785" s="269">
        <v>43910</v>
      </c>
      <c r="C15785" s="270" t="s">
        <v>4064</v>
      </c>
      <c r="D15785" s="270" t="s">
        <v>1944</v>
      </c>
      <c r="E15785" s="277" t="s">
        <v>2009</v>
      </c>
      <c r="F15785" s="279" t="s">
        <v>882</v>
      </c>
    </row>
    <row r="15786" spans="1:6" x14ac:dyDescent="0.3">
      <c r="A15786" s="264" t="str">
        <f t="shared" si="246"/>
        <v>SouthingtonOH</v>
      </c>
      <c r="B15786" s="269">
        <v>44470</v>
      </c>
      <c r="C15786" s="270" t="s">
        <v>3438</v>
      </c>
      <c r="D15786" s="270" t="s">
        <v>1944</v>
      </c>
      <c r="E15786" s="277" t="s">
        <v>2015</v>
      </c>
      <c r="F15786" s="279" t="s">
        <v>882</v>
      </c>
    </row>
    <row r="15787" spans="1:6" x14ac:dyDescent="0.3">
      <c r="A15787" s="264" t="str">
        <f t="shared" si="246"/>
        <v>HarrodOH</v>
      </c>
      <c r="B15787" s="269">
        <v>45850</v>
      </c>
      <c r="C15787" s="270" t="s">
        <v>9504</v>
      </c>
      <c r="D15787" s="270" t="s">
        <v>1944</v>
      </c>
      <c r="E15787" s="277" t="s">
        <v>1975</v>
      </c>
      <c r="F15787" s="279" t="s">
        <v>882</v>
      </c>
    </row>
    <row r="15788" spans="1:6" x14ac:dyDescent="0.3">
      <c r="A15788" s="264" t="str">
        <f t="shared" si="246"/>
        <v>VintonOH</v>
      </c>
      <c r="B15788" s="269">
        <v>45686</v>
      </c>
      <c r="C15788" s="270" t="s">
        <v>4303</v>
      </c>
      <c r="D15788" s="270" t="s">
        <v>1944</v>
      </c>
      <c r="E15788" s="277" t="s">
        <v>1986</v>
      </c>
      <c r="F15788" s="279" t="s">
        <v>882</v>
      </c>
    </row>
    <row r="15789" spans="1:6" x14ac:dyDescent="0.3">
      <c r="A15789" s="264" t="str">
        <f t="shared" si="246"/>
        <v>MonclovaOH</v>
      </c>
      <c r="B15789" s="269">
        <v>43542</v>
      </c>
      <c r="C15789" s="270" t="s">
        <v>9505</v>
      </c>
      <c r="D15789" s="270" t="s">
        <v>1944</v>
      </c>
      <c r="E15789" s="277" t="s">
        <v>1999</v>
      </c>
      <c r="F15789" s="279" t="s">
        <v>882</v>
      </c>
    </row>
    <row r="15790" spans="1:6" x14ac:dyDescent="0.3">
      <c r="A15790" s="264" t="str">
        <f t="shared" si="246"/>
        <v>MonroevilleOH</v>
      </c>
      <c r="B15790" s="269">
        <v>44847</v>
      </c>
      <c r="C15790" s="270" t="s">
        <v>5369</v>
      </c>
      <c r="D15790" s="270" t="s">
        <v>1944</v>
      </c>
      <c r="E15790" s="277" t="s">
        <v>1984</v>
      </c>
      <c r="F15790" s="279" t="s">
        <v>882</v>
      </c>
    </row>
    <row r="15791" spans="1:6" x14ac:dyDescent="0.3">
      <c r="A15791" s="264" t="str">
        <f t="shared" si="246"/>
        <v>New ViennaOH</v>
      </c>
      <c r="B15791" s="269">
        <v>45159</v>
      </c>
      <c r="C15791" s="270" t="s">
        <v>4438</v>
      </c>
      <c r="D15791" s="270" t="s">
        <v>1944</v>
      </c>
      <c r="E15791" s="277" t="s">
        <v>1775</v>
      </c>
      <c r="F15791" s="279" t="s">
        <v>882</v>
      </c>
    </row>
    <row r="15792" spans="1:6" x14ac:dyDescent="0.3">
      <c r="A15792" s="264" t="str">
        <f t="shared" si="246"/>
        <v>FelicityOH</v>
      </c>
      <c r="B15792" s="269">
        <v>45120</v>
      </c>
      <c r="C15792" s="270" t="s">
        <v>9506</v>
      </c>
      <c r="D15792" s="270" t="s">
        <v>1944</v>
      </c>
      <c r="E15792" s="277" t="s">
        <v>1350</v>
      </c>
      <c r="F15792" s="279" t="s">
        <v>882</v>
      </c>
    </row>
    <row r="15793" spans="1:6" x14ac:dyDescent="0.3">
      <c r="A15793" s="264" t="str">
        <f t="shared" si="246"/>
        <v>De GraffOH</v>
      </c>
      <c r="B15793" s="269">
        <v>43318</v>
      </c>
      <c r="C15793" s="270" t="s">
        <v>9507</v>
      </c>
      <c r="D15793" s="270" t="s">
        <v>1944</v>
      </c>
      <c r="E15793" s="277" t="s">
        <v>1951</v>
      </c>
      <c r="F15793" s="279" t="s">
        <v>882</v>
      </c>
    </row>
    <row r="15794" spans="1:6" x14ac:dyDescent="0.3">
      <c r="A15794" s="264" t="str">
        <f t="shared" si="246"/>
        <v>South ViennaOH</v>
      </c>
      <c r="B15794" s="269">
        <v>45369</v>
      </c>
      <c r="C15794" s="270" t="s">
        <v>9508</v>
      </c>
      <c r="D15794" s="270" t="s">
        <v>1944</v>
      </c>
      <c r="E15794" s="277" t="s">
        <v>1337</v>
      </c>
      <c r="F15794" s="279" t="s">
        <v>882</v>
      </c>
    </row>
    <row r="15795" spans="1:6" x14ac:dyDescent="0.3">
      <c r="A15795" s="264" t="str">
        <f t="shared" si="246"/>
        <v>WindhamOH</v>
      </c>
      <c r="B15795" s="269">
        <v>44288</v>
      </c>
      <c r="C15795" s="270" t="s">
        <v>3526</v>
      </c>
      <c r="D15795" s="270" t="s">
        <v>1944</v>
      </c>
      <c r="E15795" s="277" t="s">
        <v>1597</v>
      </c>
      <c r="F15795" s="279" t="s">
        <v>882</v>
      </c>
    </row>
    <row r="15796" spans="1:6" x14ac:dyDescent="0.3">
      <c r="A15796" s="264" t="str">
        <f t="shared" si="246"/>
        <v>Grand RapidsOH</v>
      </c>
      <c r="B15796" s="269">
        <v>43522</v>
      </c>
      <c r="C15796" s="270" t="s">
        <v>1642</v>
      </c>
      <c r="D15796" s="270" t="s">
        <v>1944</v>
      </c>
      <c r="E15796" s="277" t="s">
        <v>1999</v>
      </c>
      <c r="F15796" s="279" t="s">
        <v>882</v>
      </c>
    </row>
    <row r="15797" spans="1:6" x14ac:dyDescent="0.3">
      <c r="A15797" s="264" t="str">
        <f t="shared" si="246"/>
        <v>MillburyOH</v>
      </c>
      <c r="B15797" s="269">
        <v>43447</v>
      </c>
      <c r="C15797" s="270" t="s">
        <v>6119</v>
      </c>
      <c r="D15797" s="270" t="s">
        <v>1944</v>
      </c>
      <c r="E15797" s="277" t="s">
        <v>1999</v>
      </c>
      <c r="F15797" s="279" t="s">
        <v>882</v>
      </c>
    </row>
    <row r="15798" spans="1:6" x14ac:dyDescent="0.3">
      <c r="A15798" s="264" t="str">
        <f t="shared" si="246"/>
        <v>ProspectOH</v>
      </c>
      <c r="B15798" s="269">
        <v>43342</v>
      </c>
      <c r="C15798" s="270" t="s">
        <v>3493</v>
      </c>
      <c r="D15798" s="270" t="s">
        <v>1944</v>
      </c>
      <c r="E15798" s="277" t="s">
        <v>1379</v>
      </c>
      <c r="F15798" s="279" t="s">
        <v>882</v>
      </c>
    </row>
    <row r="15799" spans="1:6" x14ac:dyDescent="0.3">
      <c r="A15799" s="264" t="str">
        <f t="shared" si="246"/>
        <v>Belle CenterOH</v>
      </c>
      <c r="B15799" s="269">
        <v>43310</v>
      </c>
      <c r="C15799" s="270" t="s">
        <v>9509</v>
      </c>
      <c r="D15799" s="270" t="s">
        <v>1944</v>
      </c>
      <c r="E15799" s="277" t="s">
        <v>1951</v>
      </c>
      <c r="F15799" s="279" t="s">
        <v>882</v>
      </c>
    </row>
    <row r="15800" spans="1:6" x14ac:dyDescent="0.3">
      <c r="A15800" s="264" t="str">
        <f t="shared" si="246"/>
        <v>HiramOH</v>
      </c>
      <c r="B15800" s="269">
        <v>44234</v>
      </c>
      <c r="C15800" s="270" t="s">
        <v>4010</v>
      </c>
      <c r="D15800" s="270" t="s">
        <v>1944</v>
      </c>
      <c r="E15800" s="277" t="s">
        <v>1597</v>
      </c>
      <c r="F15800" s="279" t="s">
        <v>882</v>
      </c>
    </row>
    <row r="15801" spans="1:6" x14ac:dyDescent="0.3">
      <c r="A15801" s="264" t="str">
        <f t="shared" si="246"/>
        <v>PembervilleOH</v>
      </c>
      <c r="B15801" s="269">
        <v>43450</v>
      </c>
      <c r="C15801" s="270" t="s">
        <v>9510</v>
      </c>
      <c r="D15801" s="270" t="s">
        <v>1944</v>
      </c>
      <c r="E15801" s="277" t="s">
        <v>1999</v>
      </c>
      <c r="F15801" s="279" t="s">
        <v>882</v>
      </c>
    </row>
    <row r="15802" spans="1:6" x14ac:dyDescent="0.3">
      <c r="A15802" s="264" t="str">
        <f t="shared" si="246"/>
        <v>Craig BeachOH</v>
      </c>
      <c r="B15802" s="269">
        <v>44429</v>
      </c>
      <c r="C15802" s="270" t="s">
        <v>9511</v>
      </c>
      <c r="D15802" s="270" t="s">
        <v>1944</v>
      </c>
      <c r="E15802" s="277" t="s">
        <v>2015</v>
      </c>
      <c r="F15802" s="279" t="s">
        <v>882</v>
      </c>
    </row>
    <row r="15803" spans="1:6" x14ac:dyDescent="0.3">
      <c r="A15803" s="264" t="str">
        <f t="shared" si="246"/>
        <v>HamersvilleOH</v>
      </c>
      <c r="B15803" s="269">
        <v>45130</v>
      </c>
      <c r="C15803" s="270" t="s">
        <v>9512</v>
      </c>
      <c r="D15803" s="270" t="s">
        <v>1944</v>
      </c>
      <c r="E15803" s="277" t="s">
        <v>1350</v>
      </c>
      <c r="F15803" s="279" t="s">
        <v>882</v>
      </c>
    </row>
    <row r="15804" spans="1:6" x14ac:dyDescent="0.3">
      <c r="A15804" s="264" t="str">
        <f t="shared" si="246"/>
        <v>Cuyahoga FallsOH</v>
      </c>
      <c r="B15804" s="269">
        <v>44264</v>
      </c>
      <c r="C15804" s="270" t="s">
        <v>9337</v>
      </c>
      <c r="D15804" s="270" t="s">
        <v>1944</v>
      </c>
      <c r="E15804" s="277" t="s">
        <v>1597</v>
      </c>
      <c r="F15804" s="279" t="s">
        <v>882</v>
      </c>
    </row>
    <row r="15805" spans="1:6" x14ac:dyDescent="0.3">
      <c r="A15805" s="264" t="str">
        <f t="shared" si="246"/>
        <v>BelmontOH</v>
      </c>
      <c r="B15805" s="269">
        <v>43718</v>
      </c>
      <c r="C15805" s="270" t="s">
        <v>2699</v>
      </c>
      <c r="D15805" s="270" t="s">
        <v>1944</v>
      </c>
      <c r="E15805" s="277" t="s">
        <v>2011</v>
      </c>
      <c r="F15805" s="279" t="s">
        <v>882</v>
      </c>
    </row>
    <row r="15806" spans="1:6" x14ac:dyDescent="0.3">
      <c r="A15806" s="264" t="str">
        <f t="shared" si="246"/>
        <v>FresnoOH</v>
      </c>
      <c r="B15806" s="269">
        <v>43824</v>
      </c>
      <c r="C15806" s="270" t="s">
        <v>1015</v>
      </c>
      <c r="D15806" s="270" t="s">
        <v>1944</v>
      </c>
      <c r="E15806" s="277" t="s">
        <v>1966</v>
      </c>
      <c r="F15806" s="279" t="s">
        <v>882</v>
      </c>
    </row>
    <row r="15807" spans="1:6" x14ac:dyDescent="0.3">
      <c r="A15807" s="264" t="str">
        <f t="shared" si="246"/>
        <v>Crown CityOH</v>
      </c>
      <c r="B15807" s="269">
        <v>45623</v>
      </c>
      <c r="C15807" s="270" t="s">
        <v>9513</v>
      </c>
      <c r="D15807" s="270" t="s">
        <v>1944</v>
      </c>
      <c r="E15807" s="277" t="s">
        <v>1986</v>
      </c>
      <c r="F15807" s="279" t="s">
        <v>882</v>
      </c>
    </row>
    <row r="15808" spans="1:6" x14ac:dyDescent="0.3">
      <c r="A15808" s="264" t="str">
        <f t="shared" si="246"/>
        <v>Gates MillsOH</v>
      </c>
      <c r="B15808" s="269">
        <v>44040</v>
      </c>
      <c r="C15808" s="270" t="s">
        <v>9514</v>
      </c>
      <c r="D15808" s="270" t="s">
        <v>1944</v>
      </c>
      <c r="E15808" s="277" t="s">
        <v>1963</v>
      </c>
      <c r="F15808" s="279" t="s">
        <v>882</v>
      </c>
    </row>
    <row r="15809" spans="1:6" x14ac:dyDescent="0.3">
      <c r="A15809" s="264" t="str">
        <f t="shared" si="246"/>
        <v>CedarvilleOH</v>
      </c>
      <c r="B15809" s="269">
        <v>45314</v>
      </c>
      <c r="C15809" s="270" t="s">
        <v>1959</v>
      </c>
      <c r="D15809" s="270" t="s">
        <v>1944</v>
      </c>
      <c r="E15809" s="277" t="s">
        <v>1968</v>
      </c>
      <c r="F15809" s="279" t="s">
        <v>882</v>
      </c>
    </row>
    <row r="15810" spans="1:6" x14ac:dyDescent="0.3">
      <c r="A15810" s="264" t="str">
        <f t="shared" si="246"/>
        <v>PerrysvilleOH</v>
      </c>
      <c r="B15810" s="269">
        <v>44864</v>
      </c>
      <c r="C15810" s="270" t="s">
        <v>5472</v>
      </c>
      <c r="D15810" s="270" t="s">
        <v>1944</v>
      </c>
      <c r="E15810" s="277" t="s">
        <v>1946</v>
      </c>
      <c r="F15810" s="279" t="s">
        <v>882</v>
      </c>
    </row>
    <row r="15811" spans="1:6" x14ac:dyDescent="0.3">
      <c r="A15811" s="264" t="str">
        <f t="shared" si="246"/>
        <v>Saint HenryOH</v>
      </c>
      <c r="B15811" s="269">
        <v>45883</v>
      </c>
      <c r="C15811" s="270" t="s">
        <v>9515</v>
      </c>
      <c r="D15811" s="270" t="s">
        <v>1944</v>
      </c>
      <c r="E15811" s="277" t="s">
        <v>1958</v>
      </c>
      <c r="F15811" s="279" t="s">
        <v>882</v>
      </c>
    </row>
    <row r="15812" spans="1:6" x14ac:dyDescent="0.3">
      <c r="A15812" s="264" t="str">
        <f t="shared" ref="A15812:A15875" si="247">CONCATENATE(C15812,D15812)</f>
        <v>DanvilleOH</v>
      </c>
      <c r="B15812" s="269">
        <v>43014</v>
      </c>
      <c r="C15812" s="270" t="s">
        <v>1304</v>
      </c>
      <c r="D15812" s="270" t="s">
        <v>1944</v>
      </c>
      <c r="E15812" s="277" t="s">
        <v>1322</v>
      </c>
      <c r="F15812" s="279" t="s">
        <v>882</v>
      </c>
    </row>
    <row r="15813" spans="1:6" x14ac:dyDescent="0.3">
      <c r="A15813" s="264" t="str">
        <f t="shared" si="247"/>
        <v>MilanOH</v>
      </c>
      <c r="B15813" s="269">
        <v>44846</v>
      </c>
      <c r="C15813" s="270" t="s">
        <v>4792</v>
      </c>
      <c r="D15813" s="270" t="s">
        <v>1944</v>
      </c>
      <c r="E15813" s="277" t="s">
        <v>1993</v>
      </c>
      <c r="F15813" s="279" t="s">
        <v>882</v>
      </c>
    </row>
    <row r="15814" spans="1:6" x14ac:dyDescent="0.3">
      <c r="A15814" s="264" t="str">
        <f t="shared" si="247"/>
        <v>MagnoliaOH</v>
      </c>
      <c r="B15814" s="269">
        <v>44643</v>
      </c>
      <c r="C15814" s="270" t="s">
        <v>976</v>
      </c>
      <c r="D15814" s="270" t="s">
        <v>1944</v>
      </c>
      <c r="E15814" s="277" t="s">
        <v>1956</v>
      </c>
      <c r="F15814" s="279" t="s">
        <v>882</v>
      </c>
    </row>
    <row r="15815" spans="1:6" x14ac:dyDescent="0.3">
      <c r="A15815" s="264" t="str">
        <f t="shared" si="247"/>
        <v>New WaterfordOH</v>
      </c>
      <c r="B15815" s="269">
        <v>44445</v>
      </c>
      <c r="C15815" s="270" t="s">
        <v>9516</v>
      </c>
      <c r="D15815" s="270" t="s">
        <v>1944</v>
      </c>
      <c r="E15815" s="277" t="s">
        <v>1226</v>
      </c>
      <c r="F15815" s="279" t="s">
        <v>882</v>
      </c>
    </row>
    <row r="15816" spans="1:6" x14ac:dyDescent="0.3">
      <c r="A15816" s="264" t="str">
        <f t="shared" si="247"/>
        <v>VincentOH</v>
      </c>
      <c r="B15816" s="269">
        <v>45784</v>
      </c>
      <c r="C15816" s="270" t="s">
        <v>1408</v>
      </c>
      <c r="D15816" s="270" t="s">
        <v>1944</v>
      </c>
      <c r="E15816" s="277" t="s">
        <v>1979</v>
      </c>
      <c r="F15816" s="279" t="s">
        <v>882</v>
      </c>
    </row>
    <row r="15817" spans="1:6" x14ac:dyDescent="0.3">
      <c r="A15817" s="264" t="str">
        <f t="shared" si="247"/>
        <v>East SpartaOH</v>
      </c>
      <c r="B15817" s="269">
        <v>44626</v>
      </c>
      <c r="C15817" s="270" t="s">
        <v>9517</v>
      </c>
      <c r="D15817" s="270" t="s">
        <v>1944</v>
      </c>
      <c r="E15817" s="277" t="s">
        <v>1956</v>
      </c>
      <c r="F15817" s="279" t="s">
        <v>882</v>
      </c>
    </row>
    <row r="15818" spans="1:6" x14ac:dyDescent="0.3">
      <c r="A15818" s="264" t="str">
        <f t="shared" si="247"/>
        <v>Union CityOH</v>
      </c>
      <c r="B15818" s="269">
        <v>45390</v>
      </c>
      <c r="C15818" s="270" t="s">
        <v>1490</v>
      </c>
      <c r="D15818" s="270" t="s">
        <v>1944</v>
      </c>
      <c r="E15818" s="277" t="s">
        <v>1706</v>
      </c>
      <c r="F15818" s="279" t="s">
        <v>882</v>
      </c>
    </row>
    <row r="15819" spans="1:6" x14ac:dyDescent="0.3">
      <c r="A15819" s="264" t="str">
        <f t="shared" si="247"/>
        <v>DillonvaleOH</v>
      </c>
      <c r="B15819" s="269">
        <v>43917</v>
      </c>
      <c r="C15819" s="270" t="s">
        <v>9518</v>
      </c>
      <c r="D15819" s="270" t="s">
        <v>1944</v>
      </c>
      <c r="E15819" s="277" t="s">
        <v>2009</v>
      </c>
      <c r="F15819" s="279" t="s">
        <v>882</v>
      </c>
    </row>
    <row r="15820" spans="1:6" x14ac:dyDescent="0.3">
      <c r="A15820" s="264" t="str">
        <f t="shared" si="247"/>
        <v>KinsmanOH</v>
      </c>
      <c r="B15820" s="269">
        <v>44428</v>
      </c>
      <c r="C15820" s="270" t="s">
        <v>5254</v>
      </c>
      <c r="D15820" s="270" t="s">
        <v>1944</v>
      </c>
      <c r="E15820" s="277" t="s">
        <v>2015</v>
      </c>
      <c r="F15820" s="279" t="s">
        <v>882</v>
      </c>
    </row>
    <row r="15821" spans="1:6" x14ac:dyDescent="0.3">
      <c r="A15821" s="264" t="str">
        <f t="shared" si="247"/>
        <v>Franklin FurnaceOH</v>
      </c>
      <c r="B15821" s="269">
        <v>45629</v>
      </c>
      <c r="C15821" s="270" t="s">
        <v>9519</v>
      </c>
      <c r="D15821" s="270" t="s">
        <v>1944</v>
      </c>
      <c r="E15821" s="277" t="s">
        <v>1990</v>
      </c>
      <c r="F15821" s="279" t="s">
        <v>882</v>
      </c>
    </row>
    <row r="15822" spans="1:6" x14ac:dyDescent="0.3">
      <c r="A15822" s="264" t="str">
        <f t="shared" si="247"/>
        <v>LitchfieldOH</v>
      </c>
      <c r="B15822" s="269">
        <v>44253</v>
      </c>
      <c r="C15822" s="270" t="s">
        <v>3216</v>
      </c>
      <c r="D15822" s="270" t="s">
        <v>1944</v>
      </c>
      <c r="E15822" s="277" t="s">
        <v>1963</v>
      </c>
      <c r="F15822" s="279" t="s">
        <v>882</v>
      </c>
    </row>
    <row r="15823" spans="1:6" x14ac:dyDescent="0.3">
      <c r="A15823" s="264" t="str">
        <f t="shared" si="247"/>
        <v>WaterfordOH</v>
      </c>
      <c r="B15823" s="269">
        <v>45786</v>
      </c>
      <c r="C15823" s="270" t="s">
        <v>2876</v>
      </c>
      <c r="D15823" s="270" t="s">
        <v>1944</v>
      </c>
      <c r="E15823" s="277" t="s">
        <v>1979</v>
      </c>
      <c r="F15823" s="279" t="s">
        <v>882</v>
      </c>
    </row>
    <row r="15824" spans="1:6" x14ac:dyDescent="0.3">
      <c r="A15824" s="264" t="str">
        <f t="shared" si="247"/>
        <v>McDermottOH</v>
      </c>
      <c r="B15824" s="269">
        <v>45652</v>
      </c>
      <c r="C15824" s="270" t="s">
        <v>9520</v>
      </c>
      <c r="D15824" s="270" t="s">
        <v>1944</v>
      </c>
      <c r="E15824" s="277" t="s">
        <v>1990</v>
      </c>
      <c r="F15824" s="279" t="s">
        <v>882</v>
      </c>
    </row>
    <row r="15825" spans="1:6" x14ac:dyDescent="0.3">
      <c r="A15825" s="264" t="str">
        <f t="shared" si="247"/>
        <v>BristolvilleOH</v>
      </c>
      <c r="B15825" s="269">
        <v>44402</v>
      </c>
      <c r="C15825" s="270" t="s">
        <v>9521</v>
      </c>
      <c r="D15825" s="270" t="s">
        <v>1944</v>
      </c>
      <c r="E15825" s="277" t="s">
        <v>2015</v>
      </c>
      <c r="F15825" s="279" t="s">
        <v>882</v>
      </c>
    </row>
    <row r="15826" spans="1:6" x14ac:dyDescent="0.3">
      <c r="A15826" s="264" t="str">
        <f t="shared" si="247"/>
        <v>Roaming ShoresOH</v>
      </c>
      <c r="B15826" s="269">
        <v>44085</v>
      </c>
      <c r="C15826" s="270" t="s">
        <v>9494</v>
      </c>
      <c r="D15826" s="270" t="s">
        <v>1944</v>
      </c>
      <c r="E15826" s="277" t="s">
        <v>1948</v>
      </c>
      <c r="F15826" s="279" t="s">
        <v>882</v>
      </c>
    </row>
    <row r="15827" spans="1:6" x14ac:dyDescent="0.3">
      <c r="A15827" s="264" t="str">
        <f t="shared" si="247"/>
        <v>PlymouthOH</v>
      </c>
      <c r="B15827" s="269">
        <v>44865</v>
      </c>
      <c r="C15827" s="270" t="s">
        <v>1391</v>
      </c>
      <c r="D15827" s="270" t="s">
        <v>1944</v>
      </c>
      <c r="E15827" s="277" t="s">
        <v>1977</v>
      </c>
      <c r="F15827" s="279" t="s">
        <v>882</v>
      </c>
    </row>
    <row r="15828" spans="1:6" x14ac:dyDescent="0.3">
      <c r="A15828" s="264" t="str">
        <f t="shared" si="247"/>
        <v>SpencerOH</v>
      </c>
      <c r="B15828" s="269">
        <v>44275</v>
      </c>
      <c r="C15828" s="270" t="s">
        <v>1256</v>
      </c>
      <c r="D15828" s="270" t="s">
        <v>1944</v>
      </c>
      <c r="E15828" s="277" t="s">
        <v>1963</v>
      </c>
      <c r="F15828" s="279" t="s">
        <v>882</v>
      </c>
    </row>
    <row r="15829" spans="1:6" x14ac:dyDescent="0.3">
      <c r="A15829" s="264" t="str">
        <f t="shared" si="247"/>
        <v>BremenOH</v>
      </c>
      <c r="B15829" s="269">
        <v>43107</v>
      </c>
      <c r="C15829" s="270" t="s">
        <v>1410</v>
      </c>
      <c r="D15829" s="270" t="s">
        <v>1944</v>
      </c>
      <c r="E15829" s="277" t="s">
        <v>922</v>
      </c>
      <c r="F15829" s="279" t="s">
        <v>882</v>
      </c>
    </row>
    <row r="15830" spans="1:6" x14ac:dyDescent="0.3">
      <c r="A15830" s="264" t="str">
        <f t="shared" si="247"/>
        <v>WoodvilleOH</v>
      </c>
      <c r="B15830" s="269">
        <v>43469</v>
      </c>
      <c r="C15830" s="270" t="s">
        <v>1425</v>
      </c>
      <c r="D15830" s="270" t="s">
        <v>1944</v>
      </c>
      <c r="E15830" s="277" t="s">
        <v>1798</v>
      </c>
      <c r="F15830" s="279" t="s">
        <v>882</v>
      </c>
    </row>
    <row r="15831" spans="1:6" x14ac:dyDescent="0.3">
      <c r="A15831" s="264" t="str">
        <f t="shared" si="247"/>
        <v>North JacksonOH</v>
      </c>
      <c r="B15831" s="269">
        <v>44451</v>
      </c>
      <c r="C15831" s="270" t="s">
        <v>9522</v>
      </c>
      <c r="D15831" s="270" t="s">
        <v>1944</v>
      </c>
      <c r="E15831" s="277" t="s">
        <v>2015</v>
      </c>
      <c r="F15831" s="279" t="s">
        <v>882</v>
      </c>
    </row>
    <row r="15832" spans="1:6" x14ac:dyDescent="0.3">
      <c r="A15832" s="264" t="str">
        <f t="shared" si="247"/>
        <v>Little HockingOH</v>
      </c>
      <c r="B15832" s="269">
        <v>45742</v>
      </c>
      <c r="C15832" s="270" t="s">
        <v>9523</v>
      </c>
      <c r="D15832" s="270" t="s">
        <v>1944</v>
      </c>
      <c r="E15832" s="277" t="s">
        <v>1979</v>
      </c>
      <c r="F15832" s="279" t="s">
        <v>882</v>
      </c>
    </row>
    <row r="15833" spans="1:6" x14ac:dyDescent="0.3">
      <c r="A15833" s="264" t="str">
        <f t="shared" si="247"/>
        <v>OkeanaOH</v>
      </c>
      <c r="B15833" s="269">
        <v>45053</v>
      </c>
      <c r="C15833" s="270" t="s">
        <v>9524</v>
      </c>
      <c r="D15833" s="270" t="s">
        <v>1944</v>
      </c>
      <c r="E15833" s="277" t="s">
        <v>1350</v>
      </c>
      <c r="F15833" s="279" t="s">
        <v>882</v>
      </c>
    </row>
    <row r="15834" spans="1:6" x14ac:dyDescent="0.3">
      <c r="A15834" s="264" t="str">
        <f t="shared" si="247"/>
        <v>SalinevilleOH</v>
      </c>
      <c r="B15834" s="269">
        <v>43945</v>
      </c>
      <c r="C15834" s="270" t="s">
        <v>9525</v>
      </c>
      <c r="D15834" s="270" t="s">
        <v>1944</v>
      </c>
      <c r="E15834" s="277" t="s">
        <v>1226</v>
      </c>
      <c r="F15834" s="279" t="s">
        <v>882</v>
      </c>
    </row>
    <row r="15835" spans="1:6" x14ac:dyDescent="0.3">
      <c r="A15835" s="264" t="str">
        <f t="shared" si="247"/>
        <v>Russells PointOH</v>
      </c>
      <c r="B15835" s="269">
        <v>43348</v>
      </c>
      <c r="C15835" s="270" t="s">
        <v>9526</v>
      </c>
      <c r="D15835" s="270" t="s">
        <v>1944</v>
      </c>
      <c r="E15835" s="277" t="s">
        <v>1951</v>
      </c>
      <c r="F15835" s="279" t="s">
        <v>882</v>
      </c>
    </row>
    <row r="15836" spans="1:6" x14ac:dyDescent="0.3">
      <c r="A15836" s="264" t="str">
        <f t="shared" si="247"/>
        <v>ButlerOH</v>
      </c>
      <c r="B15836" s="269">
        <v>44822</v>
      </c>
      <c r="C15836" s="270" t="s">
        <v>5351</v>
      </c>
      <c r="D15836" s="270" t="s">
        <v>1944</v>
      </c>
      <c r="E15836" s="277" t="s">
        <v>1977</v>
      </c>
      <c r="F15836" s="279" t="s">
        <v>882</v>
      </c>
    </row>
    <row r="15837" spans="1:6" x14ac:dyDescent="0.3">
      <c r="A15837" s="264" t="str">
        <f t="shared" si="247"/>
        <v>Buckeye LakeOH</v>
      </c>
      <c r="B15837" s="269">
        <v>43008</v>
      </c>
      <c r="C15837" s="270" t="s">
        <v>9527</v>
      </c>
      <c r="D15837" s="270" t="s">
        <v>1944</v>
      </c>
      <c r="E15837" s="277" t="s">
        <v>922</v>
      </c>
      <c r="F15837" s="279" t="s">
        <v>882</v>
      </c>
    </row>
    <row r="15838" spans="1:6" x14ac:dyDescent="0.3">
      <c r="A15838" s="264" t="str">
        <f t="shared" si="247"/>
        <v>West FarmingtonOH</v>
      </c>
      <c r="B15838" s="269">
        <v>44491</v>
      </c>
      <c r="C15838" s="270" t="s">
        <v>9528</v>
      </c>
      <c r="D15838" s="270" t="s">
        <v>1944</v>
      </c>
      <c r="E15838" s="277" t="s">
        <v>2015</v>
      </c>
      <c r="F15838" s="279" t="s">
        <v>882</v>
      </c>
    </row>
    <row r="15839" spans="1:6" x14ac:dyDescent="0.3">
      <c r="A15839" s="264" t="str">
        <f t="shared" si="247"/>
        <v>CincinnatiOH</v>
      </c>
      <c r="B15839" s="269">
        <v>45203</v>
      </c>
      <c r="C15839" s="270" t="s">
        <v>1350</v>
      </c>
      <c r="D15839" s="270" t="s">
        <v>1944</v>
      </c>
      <c r="E15839" s="277" t="s">
        <v>1350</v>
      </c>
      <c r="F15839" s="279" t="s">
        <v>882</v>
      </c>
    </row>
    <row r="15840" spans="1:6" x14ac:dyDescent="0.3">
      <c r="A15840" s="264" t="str">
        <f t="shared" si="247"/>
        <v>WaynesburgOH</v>
      </c>
      <c r="B15840" s="269">
        <v>44688</v>
      </c>
      <c r="C15840" s="270" t="s">
        <v>5735</v>
      </c>
      <c r="D15840" s="270" t="s">
        <v>1944</v>
      </c>
      <c r="E15840" s="277" t="s">
        <v>1956</v>
      </c>
      <c r="F15840" s="279" t="s">
        <v>882</v>
      </c>
    </row>
    <row r="15841" spans="1:6" x14ac:dyDescent="0.3">
      <c r="A15841" s="264" t="str">
        <f t="shared" si="247"/>
        <v>CaledoniaOH</v>
      </c>
      <c r="B15841" s="269">
        <v>43314</v>
      </c>
      <c r="C15841" s="270" t="s">
        <v>4933</v>
      </c>
      <c r="D15841" s="270" t="s">
        <v>1944</v>
      </c>
      <c r="E15841" s="277" t="s">
        <v>1379</v>
      </c>
      <c r="F15841" s="279" t="s">
        <v>882</v>
      </c>
    </row>
    <row r="15842" spans="1:6" x14ac:dyDescent="0.3">
      <c r="A15842" s="264" t="str">
        <f t="shared" si="247"/>
        <v>Fort LoramieOH</v>
      </c>
      <c r="B15842" s="269">
        <v>45845</v>
      </c>
      <c r="C15842" s="270" t="s">
        <v>9529</v>
      </c>
      <c r="D15842" s="270" t="s">
        <v>1944</v>
      </c>
      <c r="E15842" s="277" t="s">
        <v>1995</v>
      </c>
      <c r="F15842" s="279" t="s">
        <v>882</v>
      </c>
    </row>
    <row r="15843" spans="1:6" x14ac:dyDescent="0.3">
      <c r="A15843" s="264" t="str">
        <f t="shared" si="247"/>
        <v>North LimaOH</v>
      </c>
      <c r="B15843" s="269">
        <v>44452</v>
      </c>
      <c r="C15843" s="270" t="s">
        <v>9530</v>
      </c>
      <c r="D15843" s="270" t="s">
        <v>1944</v>
      </c>
      <c r="E15843" s="277" t="s">
        <v>2015</v>
      </c>
      <c r="F15843" s="279" t="s">
        <v>882</v>
      </c>
    </row>
    <row r="15844" spans="1:6" x14ac:dyDescent="0.3">
      <c r="A15844" s="264" t="str">
        <f t="shared" si="247"/>
        <v>ElmoreOH</v>
      </c>
      <c r="B15844" s="269">
        <v>43416</v>
      </c>
      <c r="C15844" s="270" t="s">
        <v>1420</v>
      </c>
      <c r="D15844" s="270" t="s">
        <v>1944</v>
      </c>
      <c r="E15844" s="277" t="s">
        <v>1988</v>
      </c>
      <c r="F15844" s="279" t="s">
        <v>882</v>
      </c>
    </row>
    <row r="15845" spans="1:6" x14ac:dyDescent="0.3">
      <c r="A15845" s="264" t="str">
        <f t="shared" si="247"/>
        <v>StoutsvilleOH</v>
      </c>
      <c r="B15845" s="269">
        <v>43154</v>
      </c>
      <c r="C15845" s="270" t="s">
        <v>9531</v>
      </c>
      <c r="D15845" s="270" t="s">
        <v>1944</v>
      </c>
      <c r="E15845" s="277" t="s">
        <v>922</v>
      </c>
      <c r="F15845" s="279" t="s">
        <v>882</v>
      </c>
    </row>
    <row r="15846" spans="1:6" x14ac:dyDescent="0.3">
      <c r="A15846" s="264" t="str">
        <f t="shared" si="247"/>
        <v>Quaker CityOH</v>
      </c>
      <c r="B15846" s="269">
        <v>43773</v>
      </c>
      <c r="C15846" s="270" t="s">
        <v>9532</v>
      </c>
      <c r="D15846" s="270" t="s">
        <v>1944</v>
      </c>
      <c r="E15846" s="277" t="s">
        <v>1547</v>
      </c>
      <c r="F15846" s="279" t="s">
        <v>882</v>
      </c>
    </row>
    <row r="15847" spans="1:6" x14ac:dyDescent="0.3">
      <c r="A15847" s="264" t="str">
        <f t="shared" si="247"/>
        <v>RockfordOH</v>
      </c>
      <c r="B15847" s="269">
        <v>45882</v>
      </c>
      <c r="C15847" s="270" t="s">
        <v>1335</v>
      </c>
      <c r="D15847" s="270" t="s">
        <v>1944</v>
      </c>
      <c r="E15847" s="277" t="s">
        <v>1958</v>
      </c>
      <c r="F15847" s="279" t="s">
        <v>882</v>
      </c>
    </row>
    <row r="15848" spans="1:6" x14ac:dyDescent="0.3">
      <c r="A15848" s="264" t="str">
        <f t="shared" si="247"/>
        <v>LowellOH</v>
      </c>
      <c r="B15848" s="269">
        <v>45744</v>
      </c>
      <c r="C15848" s="270" t="s">
        <v>1763</v>
      </c>
      <c r="D15848" s="270" t="s">
        <v>1944</v>
      </c>
      <c r="E15848" s="277" t="s">
        <v>1979</v>
      </c>
      <c r="F15848" s="279" t="s">
        <v>882</v>
      </c>
    </row>
    <row r="15849" spans="1:6" x14ac:dyDescent="0.3">
      <c r="A15849" s="264" t="str">
        <f t="shared" si="247"/>
        <v>Mineral CityOH</v>
      </c>
      <c r="B15849" s="269">
        <v>44656</v>
      </c>
      <c r="C15849" s="270" t="s">
        <v>9533</v>
      </c>
      <c r="D15849" s="270" t="s">
        <v>1944</v>
      </c>
      <c r="E15849" s="277" t="s">
        <v>1982</v>
      </c>
      <c r="F15849" s="279" t="s">
        <v>882</v>
      </c>
    </row>
    <row r="15850" spans="1:6" x14ac:dyDescent="0.3">
      <c r="A15850" s="264" t="str">
        <f t="shared" si="247"/>
        <v>AshleyOH</v>
      </c>
      <c r="B15850" s="269">
        <v>43003</v>
      </c>
      <c r="C15850" s="270" t="s">
        <v>5439</v>
      </c>
      <c r="D15850" s="270" t="s">
        <v>1944</v>
      </c>
      <c r="E15850" s="277" t="s">
        <v>922</v>
      </c>
      <c r="F15850" s="279" t="s">
        <v>882</v>
      </c>
    </row>
    <row r="15851" spans="1:6" x14ac:dyDescent="0.3">
      <c r="A15851" s="264" t="str">
        <f t="shared" si="247"/>
        <v>McCombOH</v>
      </c>
      <c r="B15851" s="269">
        <v>45858</v>
      </c>
      <c r="C15851" s="270" t="s">
        <v>1714</v>
      </c>
      <c r="D15851" s="270" t="s">
        <v>1944</v>
      </c>
      <c r="E15851" s="277" t="s">
        <v>1970</v>
      </c>
      <c r="F15851" s="279" t="s">
        <v>882</v>
      </c>
    </row>
    <row r="15852" spans="1:6" x14ac:dyDescent="0.3">
      <c r="A15852" s="264" t="str">
        <f t="shared" si="247"/>
        <v>MatamorasOH</v>
      </c>
      <c r="B15852" s="269">
        <v>45767</v>
      </c>
      <c r="C15852" s="270" t="s">
        <v>9534</v>
      </c>
      <c r="D15852" s="270" t="s">
        <v>1944</v>
      </c>
      <c r="E15852" s="277" t="s">
        <v>1979</v>
      </c>
      <c r="F15852" s="279" t="s">
        <v>882</v>
      </c>
    </row>
    <row r="15853" spans="1:6" x14ac:dyDescent="0.3">
      <c r="A15853" s="264" t="str">
        <f t="shared" si="247"/>
        <v>SenecavilleOH</v>
      </c>
      <c r="B15853" s="269">
        <v>43780</v>
      </c>
      <c r="C15853" s="270" t="s">
        <v>9535</v>
      </c>
      <c r="D15853" s="270" t="s">
        <v>1944</v>
      </c>
      <c r="E15853" s="277" t="s">
        <v>1547</v>
      </c>
      <c r="F15853" s="279" t="s">
        <v>882</v>
      </c>
    </row>
    <row r="15854" spans="1:6" x14ac:dyDescent="0.3">
      <c r="A15854" s="264" t="str">
        <f t="shared" si="247"/>
        <v>FayetteOH</v>
      </c>
      <c r="B15854" s="269">
        <v>43521</v>
      </c>
      <c r="C15854" s="270" t="s">
        <v>6557</v>
      </c>
      <c r="D15854" s="270" t="s">
        <v>1944</v>
      </c>
      <c r="E15854" s="277" t="s">
        <v>1999</v>
      </c>
      <c r="F15854" s="279" t="s">
        <v>882</v>
      </c>
    </row>
    <row r="15855" spans="1:6" x14ac:dyDescent="0.3">
      <c r="A15855" s="264" t="str">
        <f t="shared" si="247"/>
        <v>Kitts HillOH</v>
      </c>
      <c r="B15855" s="269">
        <v>45645</v>
      </c>
      <c r="C15855" s="270" t="s">
        <v>9536</v>
      </c>
      <c r="D15855" s="270" t="s">
        <v>1944</v>
      </c>
      <c r="E15855" s="277" t="s">
        <v>1466</v>
      </c>
      <c r="F15855" s="279" t="s">
        <v>882</v>
      </c>
    </row>
    <row r="15856" spans="1:6" x14ac:dyDescent="0.3">
      <c r="A15856" s="264" t="str">
        <f t="shared" si="247"/>
        <v>Berlin CenterOH</v>
      </c>
      <c r="B15856" s="269">
        <v>44401</v>
      </c>
      <c r="C15856" s="270" t="s">
        <v>9537</v>
      </c>
      <c r="D15856" s="270" t="s">
        <v>1944</v>
      </c>
      <c r="E15856" s="277" t="s">
        <v>2015</v>
      </c>
      <c r="F15856" s="279" t="s">
        <v>882</v>
      </c>
    </row>
    <row r="15857" spans="1:6" x14ac:dyDescent="0.3">
      <c r="A15857" s="264" t="str">
        <f t="shared" si="247"/>
        <v>North LawrenceOH</v>
      </c>
      <c r="B15857" s="269">
        <v>44666</v>
      </c>
      <c r="C15857" s="270" t="s">
        <v>9538</v>
      </c>
      <c r="D15857" s="270" t="s">
        <v>1944</v>
      </c>
      <c r="E15857" s="277" t="s">
        <v>1956</v>
      </c>
      <c r="F15857" s="279" t="s">
        <v>882</v>
      </c>
    </row>
    <row r="15858" spans="1:6" x14ac:dyDescent="0.3">
      <c r="A15858" s="264" t="str">
        <f t="shared" si="247"/>
        <v>JeromesvilleOH</v>
      </c>
      <c r="B15858" s="269">
        <v>44840</v>
      </c>
      <c r="C15858" s="270" t="s">
        <v>9539</v>
      </c>
      <c r="D15858" s="270" t="s">
        <v>1944</v>
      </c>
      <c r="E15858" s="277" t="s">
        <v>1946</v>
      </c>
      <c r="F15858" s="279" t="s">
        <v>882</v>
      </c>
    </row>
    <row r="15859" spans="1:6" x14ac:dyDescent="0.3">
      <c r="A15859" s="264" t="str">
        <f t="shared" si="247"/>
        <v>SmithvilleOH</v>
      </c>
      <c r="B15859" s="269">
        <v>44677</v>
      </c>
      <c r="C15859" s="270" t="s">
        <v>4180</v>
      </c>
      <c r="D15859" s="270" t="s">
        <v>1944</v>
      </c>
      <c r="E15859" s="277" t="s">
        <v>2014</v>
      </c>
      <c r="F15859" s="279" t="s">
        <v>882</v>
      </c>
    </row>
    <row r="15860" spans="1:6" x14ac:dyDescent="0.3">
      <c r="A15860" s="264" t="str">
        <f t="shared" si="247"/>
        <v>BeverlyOH</v>
      </c>
      <c r="B15860" s="269">
        <v>45715</v>
      </c>
      <c r="C15860" s="270" t="s">
        <v>6051</v>
      </c>
      <c r="D15860" s="270" t="s">
        <v>1944</v>
      </c>
      <c r="E15860" s="277" t="s">
        <v>1979</v>
      </c>
      <c r="F15860" s="279" t="s">
        <v>882</v>
      </c>
    </row>
    <row r="15861" spans="1:6" x14ac:dyDescent="0.3">
      <c r="A15861" s="264" t="str">
        <f t="shared" si="247"/>
        <v>SomervilleOH</v>
      </c>
      <c r="B15861" s="269">
        <v>45064</v>
      </c>
      <c r="C15861" s="270" t="s">
        <v>1255</v>
      </c>
      <c r="D15861" s="270" t="s">
        <v>1944</v>
      </c>
      <c r="E15861" s="277" t="s">
        <v>1350</v>
      </c>
      <c r="F15861" s="279" t="s">
        <v>882</v>
      </c>
    </row>
    <row r="15862" spans="1:6" x14ac:dyDescent="0.3">
      <c r="A15862" s="264" t="str">
        <f t="shared" si="247"/>
        <v>HanovertonOH</v>
      </c>
      <c r="B15862" s="269">
        <v>44423</v>
      </c>
      <c r="C15862" s="270" t="s">
        <v>9540</v>
      </c>
      <c r="D15862" s="270" t="s">
        <v>1944</v>
      </c>
      <c r="E15862" s="277" t="s">
        <v>1226</v>
      </c>
      <c r="F15862" s="279" t="s">
        <v>882</v>
      </c>
    </row>
    <row r="15863" spans="1:6" x14ac:dyDescent="0.3">
      <c r="A15863" s="264" t="str">
        <f t="shared" si="247"/>
        <v>RichmondOH</v>
      </c>
      <c r="B15863" s="269">
        <v>43944</v>
      </c>
      <c r="C15863" s="270" t="s">
        <v>1393</v>
      </c>
      <c r="D15863" s="270" t="s">
        <v>1944</v>
      </c>
      <c r="E15863" s="277" t="s">
        <v>2009</v>
      </c>
      <c r="F15863" s="279" t="s">
        <v>882</v>
      </c>
    </row>
    <row r="15864" spans="1:6" x14ac:dyDescent="0.3">
      <c r="A15864" s="264" t="str">
        <f t="shared" si="247"/>
        <v>Berlin HeightsOH</v>
      </c>
      <c r="B15864" s="269">
        <v>44814</v>
      </c>
      <c r="C15864" s="270" t="s">
        <v>9541</v>
      </c>
      <c r="D15864" s="270" t="s">
        <v>1944</v>
      </c>
      <c r="E15864" s="277" t="s">
        <v>1993</v>
      </c>
      <c r="F15864" s="279" t="s">
        <v>882</v>
      </c>
    </row>
    <row r="15865" spans="1:6" x14ac:dyDescent="0.3">
      <c r="A15865" s="264" t="str">
        <f t="shared" si="247"/>
        <v>PedroOH</v>
      </c>
      <c r="B15865" s="269">
        <v>45659</v>
      </c>
      <c r="C15865" s="270" t="s">
        <v>9542</v>
      </c>
      <c r="D15865" s="270" t="s">
        <v>1944</v>
      </c>
      <c r="E15865" s="277" t="s">
        <v>1466</v>
      </c>
      <c r="F15865" s="279" t="s">
        <v>882</v>
      </c>
    </row>
    <row r="15866" spans="1:6" x14ac:dyDescent="0.3">
      <c r="A15866" s="264" t="str">
        <f t="shared" si="247"/>
        <v>ConvoyOH</v>
      </c>
      <c r="B15866" s="269">
        <v>45832</v>
      </c>
      <c r="C15866" s="270" t="s">
        <v>9543</v>
      </c>
      <c r="D15866" s="270" t="s">
        <v>1944</v>
      </c>
      <c r="E15866" s="277" t="s">
        <v>2003</v>
      </c>
      <c r="F15866" s="279" t="s">
        <v>882</v>
      </c>
    </row>
    <row r="15867" spans="1:6" x14ac:dyDescent="0.3">
      <c r="A15867" s="264" t="str">
        <f t="shared" si="247"/>
        <v>AberdeenOH</v>
      </c>
      <c r="B15867" s="269">
        <v>45101</v>
      </c>
      <c r="C15867" s="270" t="s">
        <v>2175</v>
      </c>
      <c r="D15867" s="270" t="s">
        <v>1944</v>
      </c>
      <c r="E15867" s="277" t="s">
        <v>1350</v>
      </c>
      <c r="F15867" s="279" t="s">
        <v>882</v>
      </c>
    </row>
    <row r="15868" spans="1:6" x14ac:dyDescent="0.3">
      <c r="A15868" s="264" t="str">
        <f t="shared" si="247"/>
        <v>North LewisburgOH</v>
      </c>
      <c r="B15868" s="269">
        <v>43060</v>
      </c>
      <c r="C15868" s="270" t="s">
        <v>9544</v>
      </c>
      <c r="D15868" s="270" t="s">
        <v>1944</v>
      </c>
      <c r="E15868" s="277" t="s">
        <v>2001</v>
      </c>
      <c r="F15868" s="279" t="s">
        <v>882</v>
      </c>
    </row>
    <row r="15869" spans="1:6" x14ac:dyDescent="0.3">
      <c r="A15869" s="264" t="str">
        <f t="shared" si="247"/>
        <v>KimboltonOH</v>
      </c>
      <c r="B15869" s="269">
        <v>43749</v>
      </c>
      <c r="C15869" s="270" t="s">
        <v>9545</v>
      </c>
      <c r="D15869" s="270" t="s">
        <v>1944</v>
      </c>
      <c r="E15869" s="277" t="s">
        <v>1547</v>
      </c>
      <c r="F15869" s="279" t="s">
        <v>882</v>
      </c>
    </row>
    <row r="15870" spans="1:6" x14ac:dyDescent="0.3">
      <c r="A15870" s="264" t="str">
        <f t="shared" si="247"/>
        <v>Beach CityOH</v>
      </c>
      <c r="B15870" s="269">
        <v>44608</v>
      </c>
      <c r="C15870" s="270" t="s">
        <v>9546</v>
      </c>
      <c r="D15870" s="270" t="s">
        <v>1944</v>
      </c>
      <c r="E15870" s="277" t="s">
        <v>1956</v>
      </c>
      <c r="F15870" s="279" t="s">
        <v>882</v>
      </c>
    </row>
    <row r="15871" spans="1:6" x14ac:dyDescent="0.3">
      <c r="A15871" s="264" t="str">
        <f t="shared" si="247"/>
        <v>WestonOH</v>
      </c>
      <c r="B15871" s="269">
        <v>43569</v>
      </c>
      <c r="C15871" s="270" t="s">
        <v>3492</v>
      </c>
      <c r="D15871" s="270" t="s">
        <v>1944</v>
      </c>
      <c r="E15871" s="277" t="s">
        <v>1999</v>
      </c>
      <c r="F15871" s="279" t="s">
        <v>882</v>
      </c>
    </row>
    <row r="15872" spans="1:6" x14ac:dyDescent="0.3">
      <c r="A15872" s="264" t="str">
        <f t="shared" si="247"/>
        <v>DiamondOH</v>
      </c>
      <c r="B15872" s="269">
        <v>44412</v>
      </c>
      <c r="C15872" s="270" t="s">
        <v>7286</v>
      </c>
      <c r="D15872" s="270" t="s">
        <v>1944</v>
      </c>
      <c r="E15872" s="277" t="s">
        <v>1597</v>
      </c>
      <c r="F15872" s="279" t="s">
        <v>882</v>
      </c>
    </row>
    <row r="15873" spans="1:6" x14ac:dyDescent="0.3">
      <c r="A15873" s="264" t="str">
        <f t="shared" si="247"/>
        <v>Powhatan PointOH</v>
      </c>
      <c r="B15873" s="269">
        <v>43942</v>
      </c>
      <c r="C15873" s="270" t="s">
        <v>9547</v>
      </c>
      <c r="D15873" s="270" t="s">
        <v>1944</v>
      </c>
      <c r="E15873" s="277" t="s">
        <v>2011</v>
      </c>
      <c r="F15873" s="279" t="s">
        <v>882</v>
      </c>
    </row>
    <row r="15874" spans="1:6" x14ac:dyDescent="0.3">
      <c r="A15874" s="264" t="str">
        <f t="shared" si="247"/>
        <v>SullivanOH</v>
      </c>
      <c r="B15874" s="269">
        <v>44880</v>
      </c>
      <c r="C15874" s="270" t="s">
        <v>5316</v>
      </c>
      <c r="D15874" s="270" t="s">
        <v>1944</v>
      </c>
      <c r="E15874" s="277" t="s">
        <v>1946</v>
      </c>
      <c r="F15874" s="279" t="s">
        <v>882</v>
      </c>
    </row>
    <row r="15875" spans="1:6" x14ac:dyDescent="0.3">
      <c r="A15875" s="264" t="str">
        <f t="shared" si="247"/>
        <v>Sugar GroveOH</v>
      </c>
      <c r="B15875" s="269">
        <v>43155</v>
      </c>
      <c r="C15875" s="270" t="s">
        <v>4808</v>
      </c>
      <c r="D15875" s="270" t="s">
        <v>1944</v>
      </c>
      <c r="E15875" s="277" t="s">
        <v>922</v>
      </c>
      <c r="F15875" s="279" t="s">
        <v>882</v>
      </c>
    </row>
    <row r="15876" spans="1:6" x14ac:dyDescent="0.3">
      <c r="A15876" s="264" t="str">
        <f t="shared" ref="A15876:A15939" si="248">CONCATENATE(C15876,D15876)</f>
        <v>LucasOH</v>
      </c>
      <c r="B15876" s="269">
        <v>44843</v>
      </c>
      <c r="C15876" s="270" t="s">
        <v>5823</v>
      </c>
      <c r="D15876" s="270" t="s">
        <v>1944</v>
      </c>
      <c r="E15876" s="277" t="s">
        <v>1977</v>
      </c>
      <c r="F15876" s="279" t="s">
        <v>882</v>
      </c>
    </row>
    <row r="15877" spans="1:6" x14ac:dyDescent="0.3">
      <c r="A15877" s="264" t="str">
        <f t="shared" si="248"/>
        <v>RockbridgeOH</v>
      </c>
      <c r="B15877" s="269">
        <v>43149</v>
      </c>
      <c r="C15877" s="270" t="s">
        <v>9548</v>
      </c>
      <c r="D15877" s="270" t="s">
        <v>1944</v>
      </c>
      <c r="E15877" s="277" t="s">
        <v>922</v>
      </c>
      <c r="F15877" s="279" t="s">
        <v>882</v>
      </c>
    </row>
    <row r="15878" spans="1:6" x14ac:dyDescent="0.3">
      <c r="A15878" s="264" t="str">
        <f t="shared" si="248"/>
        <v>Junction CityOH</v>
      </c>
      <c r="B15878" s="269">
        <v>43748</v>
      </c>
      <c r="C15878" s="270" t="s">
        <v>1424</v>
      </c>
      <c r="D15878" s="270" t="s">
        <v>1944</v>
      </c>
      <c r="E15878" s="277" t="s">
        <v>922</v>
      </c>
      <c r="F15878" s="279" t="s">
        <v>882</v>
      </c>
    </row>
    <row r="15879" spans="1:6" x14ac:dyDescent="0.3">
      <c r="A15879" s="264" t="str">
        <f t="shared" si="248"/>
        <v>ColumbusOH</v>
      </c>
      <c r="B15879" s="269">
        <v>43137</v>
      </c>
      <c r="C15879" s="270" t="s">
        <v>922</v>
      </c>
      <c r="D15879" s="270" t="s">
        <v>1944</v>
      </c>
      <c r="E15879" s="277" t="s">
        <v>922</v>
      </c>
      <c r="F15879" s="279" t="s">
        <v>882</v>
      </c>
    </row>
    <row r="15880" spans="1:6" x14ac:dyDescent="0.3">
      <c r="A15880" s="264" t="str">
        <f t="shared" si="248"/>
        <v>ShilohOH</v>
      </c>
      <c r="B15880" s="269">
        <v>44878</v>
      </c>
      <c r="C15880" s="270" t="s">
        <v>7867</v>
      </c>
      <c r="D15880" s="270" t="s">
        <v>1944</v>
      </c>
      <c r="E15880" s="277" t="s">
        <v>1977</v>
      </c>
      <c r="F15880" s="279" t="s">
        <v>882</v>
      </c>
    </row>
    <row r="15881" spans="1:6" x14ac:dyDescent="0.3">
      <c r="A15881" s="264" t="str">
        <f t="shared" si="248"/>
        <v>ArlingtonOH</v>
      </c>
      <c r="B15881" s="269">
        <v>45814</v>
      </c>
      <c r="C15881" s="270" t="s">
        <v>2452</v>
      </c>
      <c r="D15881" s="270" t="s">
        <v>1944</v>
      </c>
      <c r="E15881" s="277" t="s">
        <v>1970</v>
      </c>
      <c r="F15881" s="279" t="s">
        <v>882</v>
      </c>
    </row>
    <row r="15882" spans="1:6" x14ac:dyDescent="0.3">
      <c r="A15882" s="264" t="str">
        <f t="shared" si="248"/>
        <v>GoshenOH</v>
      </c>
      <c r="B15882" s="269">
        <v>45162</v>
      </c>
      <c r="C15882" s="270" t="s">
        <v>1508</v>
      </c>
      <c r="D15882" s="270" t="s">
        <v>1944</v>
      </c>
      <c r="E15882" s="277" t="s">
        <v>1350</v>
      </c>
      <c r="F15882" s="279" t="s">
        <v>882</v>
      </c>
    </row>
    <row r="15883" spans="1:6" x14ac:dyDescent="0.3">
      <c r="A15883" s="264" t="str">
        <f t="shared" si="248"/>
        <v>LondonderryOH</v>
      </c>
      <c r="B15883" s="269">
        <v>45647</v>
      </c>
      <c r="C15883" s="270" t="s">
        <v>8053</v>
      </c>
      <c r="D15883" s="270" t="s">
        <v>1944</v>
      </c>
      <c r="E15883" s="277" t="s">
        <v>1960</v>
      </c>
      <c r="F15883" s="279" t="s">
        <v>882</v>
      </c>
    </row>
    <row r="15884" spans="1:6" x14ac:dyDescent="0.3">
      <c r="A15884" s="264" t="str">
        <f t="shared" si="248"/>
        <v>Spring ValleyOH</v>
      </c>
      <c r="B15884" s="269">
        <v>45370</v>
      </c>
      <c r="C15884" s="270" t="s">
        <v>2541</v>
      </c>
      <c r="D15884" s="270" t="s">
        <v>1944</v>
      </c>
      <c r="E15884" s="277" t="s">
        <v>1968</v>
      </c>
      <c r="F15884" s="279" t="s">
        <v>882</v>
      </c>
    </row>
    <row r="15885" spans="1:6" x14ac:dyDescent="0.3">
      <c r="A15885" s="264" t="str">
        <f t="shared" si="248"/>
        <v>BethesdaOH</v>
      </c>
      <c r="B15885" s="269">
        <v>43719</v>
      </c>
      <c r="C15885" s="270" t="s">
        <v>6266</v>
      </c>
      <c r="D15885" s="270" t="s">
        <v>1944</v>
      </c>
      <c r="E15885" s="277" t="s">
        <v>2011</v>
      </c>
      <c r="F15885" s="279" t="s">
        <v>882</v>
      </c>
    </row>
    <row r="15886" spans="1:6" x14ac:dyDescent="0.3">
      <c r="A15886" s="264" t="str">
        <f t="shared" si="248"/>
        <v>AlexandriaOH</v>
      </c>
      <c r="B15886" s="269">
        <v>43001</v>
      </c>
      <c r="C15886" s="270" t="s">
        <v>1359</v>
      </c>
      <c r="D15886" s="270" t="s">
        <v>1944</v>
      </c>
      <c r="E15886" s="277" t="s">
        <v>922</v>
      </c>
      <c r="F15886" s="279" t="s">
        <v>882</v>
      </c>
    </row>
    <row r="15887" spans="1:6" x14ac:dyDescent="0.3">
      <c r="A15887" s="264" t="str">
        <f t="shared" si="248"/>
        <v>BloomvilleOH</v>
      </c>
      <c r="B15887" s="269">
        <v>44818</v>
      </c>
      <c r="C15887" s="270" t="s">
        <v>9549</v>
      </c>
      <c r="D15887" s="270" t="s">
        <v>1944</v>
      </c>
      <c r="E15887" s="277" t="s">
        <v>1998</v>
      </c>
      <c r="F15887" s="279" t="s">
        <v>882</v>
      </c>
    </row>
    <row r="15888" spans="1:6" x14ac:dyDescent="0.3">
      <c r="A15888" s="264" t="str">
        <f t="shared" si="248"/>
        <v>Chippewa LakeOH</v>
      </c>
      <c r="B15888" s="269">
        <v>44215</v>
      </c>
      <c r="C15888" s="270" t="s">
        <v>6878</v>
      </c>
      <c r="D15888" s="270" t="s">
        <v>1944</v>
      </c>
      <c r="E15888" s="277" t="s">
        <v>1963</v>
      </c>
      <c r="F15888" s="279" t="s">
        <v>882</v>
      </c>
    </row>
    <row r="15889" spans="1:6" x14ac:dyDescent="0.3">
      <c r="A15889" s="264" t="str">
        <f t="shared" si="248"/>
        <v>KingsvilleOH</v>
      </c>
      <c r="B15889" s="269">
        <v>44048</v>
      </c>
      <c r="C15889" s="270" t="s">
        <v>2243</v>
      </c>
      <c r="D15889" s="270" t="s">
        <v>1944</v>
      </c>
      <c r="E15889" s="277" t="s">
        <v>1948</v>
      </c>
      <c r="F15889" s="279" t="s">
        <v>882</v>
      </c>
    </row>
    <row r="15890" spans="1:6" x14ac:dyDescent="0.3">
      <c r="A15890" s="264" t="str">
        <f t="shared" si="248"/>
        <v>CorningOH</v>
      </c>
      <c r="B15890" s="269">
        <v>43730</v>
      </c>
      <c r="C15890" s="270" t="s">
        <v>1907</v>
      </c>
      <c r="D15890" s="270" t="s">
        <v>1944</v>
      </c>
      <c r="E15890" s="277" t="s">
        <v>922</v>
      </c>
      <c r="F15890" s="279" t="s">
        <v>882</v>
      </c>
    </row>
    <row r="15891" spans="1:6" x14ac:dyDescent="0.3">
      <c r="A15891" s="264" t="str">
        <f t="shared" si="248"/>
        <v>FarmersvilleOH</v>
      </c>
      <c r="B15891" s="269">
        <v>45325</v>
      </c>
      <c r="C15891" s="270" t="s">
        <v>2907</v>
      </c>
      <c r="D15891" s="270" t="s">
        <v>1944</v>
      </c>
      <c r="E15891" s="277" t="s">
        <v>1968</v>
      </c>
      <c r="F15891" s="279" t="s">
        <v>882</v>
      </c>
    </row>
    <row r="15892" spans="1:6" x14ac:dyDescent="0.3">
      <c r="A15892" s="264" t="str">
        <f t="shared" si="248"/>
        <v>OtwayOH</v>
      </c>
      <c r="B15892" s="269">
        <v>45657</v>
      </c>
      <c r="C15892" s="270" t="s">
        <v>9550</v>
      </c>
      <c r="D15892" s="270" t="s">
        <v>1944</v>
      </c>
      <c r="E15892" s="277" t="s">
        <v>1990</v>
      </c>
      <c r="F15892" s="279" t="s">
        <v>882</v>
      </c>
    </row>
    <row r="15893" spans="1:6" x14ac:dyDescent="0.3">
      <c r="A15893" s="264" t="str">
        <f t="shared" si="248"/>
        <v>Green SpringsOH</v>
      </c>
      <c r="B15893" s="269">
        <v>44836</v>
      </c>
      <c r="C15893" s="270" t="s">
        <v>9551</v>
      </c>
      <c r="D15893" s="270" t="s">
        <v>1944</v>
      </c>
      <c r="E15893" s="277" t="s">
        <v>1998</v>
      </c>
      <c r="F15893" s="279" t="s">
        <v>882</v>
      </c>
    </row>
    <row r="15894" spans="1:6" x14ac:dyDescent="0.3">
      <c r="A15894" s="264" t="str">
        <f t="shared" si="248"/>
        <v>DeerfieldOH</v>
      </c>
      <c r="B15894" s="269">
        <v>44411</v>
      </c>
      <c r="C15894" s="270" t="s">
        <v>4722</v>
      </c>
      <c r="D15894" s="270" t="s">
        <v>1944</v>
      </c>
      <c r="E15894" s="277" t="s">
        <v>1597</v>
      </c>
      <c r="F15894" s="279" t="s">
        <v>882</v>
      </c>
    </row>
    <row r="15895" spans="1:6" x14ac:dyDescent="0.3">
      <c r="A15895" s="264" t="str">
        <f t="shared" si="248"/>
        <v>West MansfieldOH</v>
      </c>
      <c r="B15895" s="269">
        <v>43358</v>
      </c>
      <c r="C15895" s="270" t="s">
        <v>9552</v>
      </c>
      <c r="D15895" s="270" t="s">
        <v>1944</v>
      </c>
      <c r="E15895" s="277" t="s">
        <v>1951</v>
      </c>
      <c r="F15895" s="279" t="s">
        <v>882</v>
      </c>
    </row>
    <row r="15896" spans="1:6" x14ac:dyDescent="0.3">
      <c r="A15896" s="264" t="str">
        <f t="shared" si="248"/>
        <v>YoungstownOH</v>
      </c>
      <c r="B15896" s="269">
        <v>44510</v>
      </c>
      <c r="C15896" s="270" t="s">
        <v>3874</v>
      </c>
      <c r="D15896" s="270" t="s">
        <v>1944</v>
      </c>
      <c r="E15896" s="277" t="s">
        <v>2015</v>
      </c>
      <c r="F15896" s="279" t="s">
        <v>882</v>
      </c>
    </row>
    <row r="15897" spans="1:6" x14ac:dyDescent="0.3">
      <c r="A15897" s="264" t="str">
        <f t="shared" si="248"/>
        <v>MarshallvilleOH</v>
      </c>
      <c r="B15897" s="269">
        <v>44645</v>
      </c>
      <c r="C15897" s="270" t="s">
        <v>9553</v>
      </c>
      <c r="D15897" s="270" t="s">
        <v>1944</v>
      </c>
      <c r="E15897" s="277" t="s">
        <v>2014</v>
      </c>
      <c r="F15897" s="279" t="s">
        <v>882</v>
      </c>
    </row>
    <row r="15898" spans="1:6" x14ac:dyDescent="0.3">
      <c r="A15898" s="264" t="str">
        <f t="shared" si="248"/>
        <v>AdenaOH</v>
      </c>
      <c r="B15898" s="269">
        <v>43901</v>
      </c>
      <c r="C15898" s="270" t="s">
        <v>9554</v>
      </c>
      <c r="D15898" s="270" t="s">
        <v>1944</v>
      </c>
      <c r="E15898" s="277" t="s">
        <v>2009</v>
      </c>
      <c r="F15898" s="279" t="s">
        <v>882</v>
      </c>
    </row>
    <row r="15899" spans="1:6" x14ac:dyDescent="0.3">
      <c r="A15899" s="264" t="str">
        <f t="shared" si="248"/>
        <v>GnadenhuttenOH</v>
      </c>
      <c r="B15899" s="269">
        <v>44629</v>
      </c>
      <c r="C15899" s="270" t="s">
        <v>9555</v>
      </c>
      <c r="D15899" s="270" t="s">
        <v>1944</v>
      </c>
      <c r="E15899" s="277" t="s">
        <v>1982</v>
      </c>
      <c r="F15899" s="279" t="s">
        <v>882</v>
      </c>
    </row>
    <row r="15900" spans="1:6" x14ac:dyDescent="0.3">
      <c r="A15900" s="264" t="str">
        <f t="shared" si="248"/>
        <v>JeffersonvilleOH</v>
      </c>
      <c r="B15900" s="269">
        <v>43128</v>
      </c>
      <c r="C15900" s="270" t="s">
        <v>4136</v>
      </c>
      <c r="D15900" s="270" t="s">
        <v>1944</v>
      </c>
      <c r="E15900" s="277" t="s">
        <v>2007</v>
      </c>
      <c r="F15900" s="279" t="s">
        <v>882</v>
      </c>
    </row>
    <row r="15901" spans="1:6" x14ac:dyDescent="0.3">
      <c r="A15901" s="264" t="str">
        <f t="shared" si="248"/>
        <v>AtticaOH</v>
      </c>
      <c r="B15901" s="269">
        <v>44807</v>
      </c>
      <c r="C15901" s="270" t="s">
        <v>6713</v>
      </c>
      <c r="D15901" s="270" t="s">
        <v>1944</v>
      </c>
      <c r="E15901" s="277" t="s">
        <v>1998</v>
      </c>
      <c r="F15901" s="279" t="s">
        <v>882</v>
      </c>
    </row>
    <row r="15902" spans="1:6" x14ac:dyDescent="0.3">
      <c r="A15902" s="264" t="str">
        <f t="shared" si="248"/>
        <v>Saint LouisvilleOH</v>
      </c>
      <c r="B15902" s="269">
        <v>43071</v>
      </c>
      <c r="C15902" s="270" t="s">
        <v>9556</v>
      </c>
      <c r="D15902" s="270" t="s">
        <v>1944</v>
      </c>
      <c r="E15902" s="277" t="s">
        <v>922</v>
      </c>
      <c r="F15902" s="279" t="s">
        <v>882</v>
      </c>
    </row>
    <row r="15903" spans="1:6" x14ac:dyDescent="0.3">
      <c r="A15903" s="264" t="str">
        <f t="shared" si="248"/>
        <v>SherrodsvilleOH</v>
      </c>
      <c r="B15903" s="269">
        <v>44675</v>
      </c>
      <c r="C15903" s="270" t="s">
        <v>9557</v>
      </c>
      <c r="D15903" s="270" t="s">
        <v>1944</v>
      </c>
      <c r="E15903" s="277" t="s">
        <v>1956</v>
      </c>
      <c r="F15903" s="279" t="s">
        <v>882</v>
      </c>
    </row>
    <row r="15904" spans="1:6" x14ac:dyDescent="0.3">
      <c r="A15904" s="264" t="str">
        <f t="shared" si="248"/>
        <v>South WebsterOH</v>
      </c>
      <c r="B15904" s="269">
        <v>45682</v>
      </c>
      <c r="C15904" s="270" t="s">
        <v>9558</v>
      </c>
      <c r="D15904" s="270" t="s">
        <v>1944</v>
      </c>
      <c r="E15904" s="277" t="s">
        <v>1990</v>
      </c>
      <c r="F15904" s="279" t="s">
        <v>882</v>
      </c>
    </row>
    <row r="15905" spans="1:6" x14ac:dyDescent="0.3">
      <c r="A15905" s="264" t="str">
        <f t="shared" si="248"/>
        <v>New MadisonOH</v>
      </c>
      <c r="B15905" s="269">
        <v>45346</v>
      </c>
      <c r="C15905" s="270" t="s">
        <v>9559</v>
      </c>
      <c r="D15905" s="270" t="s">
        <v>1944</v>
      </c>
      <c r="E15905" s="277" t="s">
        <v>1706</v>
      </c>
      <c r="F15905" s="279" t="s">
        <v>882</v>
      </c>
    </row>
    <row r="15906" spans="1:6" x14ac:dyDescent="0.3">
      <c r="A15906" s="264" t="str">
        <f t="shared" si="248"/>
        <v>ThompsonOH</v>
      </c>
      <c r="B15906" s="269">
        <v>44086</v>
      </c>
      <c r="C15906" s="270" t="s">
        <v>3519</v>
      </c>
      <c r="D15906" s="270" t="s">
        <v>1944</v>
      </c>
      <c r="E15906" s="277" t="s">
        <v>1963</v>
      </c>
      <c r="F15906" s="279" t="s">
        <v>882</v>
      </c>
    </row>
    <row r="15907" spans="1:6" x14ac:dyDescent="0.3">
      <c r="A15907" s="264" t="str">
        <f t="shared" si="248"/>
        <v>PatriotOH</v>
      </c>
      <c r="B15907" s="269">
        <v>45658</v>
      </c>
      <c r="C15907" s="270" t="s">
        <v>9560</v>
      </c>
      <c r="D15907" s="270" t="s">
        <v>1944</v>
      </c>
      <c r="E15907" s="277" t="s">
        <v>1986</v>
      </c>
      <c r="F15907" s="279" t="s">
        <v>882</v>
      </c>
    </row>
    <row r="15908" spans="1:6" x14ac:dyDescent="0.3">
      <c r="A15908" s="264" t="str">
        <f t="shared" si="248"/>
        <v>PleasantvilleOH</v>
      </c>
      <c r="B15908" s="269">
        <v>43148</v>
      </c>
      <c r="C15908" s="270" t="s">
        <v>4332</v>
      </c>
      <c r="D15908" s="270" t="s">
        <v>1944</v>
      </c>
      <c r="E15908" s="277" t="s">
        <v>922</v>
      </c>
      <c r="F15908" s="279" t="s">
        <v>882</v>
      </c>
    </row>
    <row r="15909" spans="1:6" x14ac:dyDescent="0.3">
      <c r="A15909" s="264" t="str">
        <f t="shared" si="248"/>
        <v>FlushingOH</v>
      </c>
      <c r="B15909" s="269">
        <v>43977</v>
      </c>
      <c r="C15909" s="270" t="s">
        <v>6604</v>
      </c>
      <c r="D15909" s="270" t="s">
        <v>1944</v>
      </c>
      <c r="E15909" s="277" t="s">
        <v>2011</v>
      </c>
      <c r="F15909" s="279" t="s">
        <v>882</v>
      </c>
    </row>
    <row r="15910" spans="1:6" x14ac:dyDescent="0.3">
      <c r="A15910" s="264" t="str">
        <f t="shared" si="248"/>
        <v>BotkinsOH</v>
      </c>
      <c r="B15910" s="269">
        <v>45306</v>
      </c>
      <c r="C15910" s="270" t="s">
        <v>9561</v>
      </c>
      <c r="D15910" s="270" t="s">
        <v>1944</v>
      </c>
      <c r="E15910" s="277" t="s">
        <v>1995</v>
      </c>
      <c r="F15910" s="279" t="s">
        <v>882</v>
      </c>
    </row>
    <row r="15911" spans="1:6" x14ac:dyDescent="0.3">
      <c r="A15911" s="264" t="str">
        <f t="shared" si="248"/>
        <v>OregoniaOH</v>
      </c>
      <c r="B15911" s="269">
        <v>45054</v>
      </c>
      <c r="C15911" s="270" t="s">
        <v>9562</v>
      </c>
      <c r="D15911" s="270" t="s">
        <v>1944</v>
      </c>
      <c r="E15911" s="277" t="s">
        <v>1350</v>
      </c>
      <c r="F15911" s="279" t="s">
        <v>882</v>
      </c>
    </row>
    <row r="15912" spans="1:6" x14ac:dyDescent="0.3">
      <c r="A15912" s="264" t="str">
        <f t="shared" si="248"/>
        <v>WilliamsportOH</v>
      </c>
      <c r="B15912" s="269">
        <v>43164</v>
      </c>
      <c r="C15912" s="270" t="s">
        <v>2148</v>
      </c>
      <c r="D15912" s="270" t="s">
        <v>1944</v>
      </c>
      <c r="E15912" s="277" t="s">
        <v>922</v>
      </c>
      <c r="F15912" s="279" t="s">
        <v>882</v>
      </c>
    </row>
    <row r="15913" spans="1:6" x14ac:dyDescent="0.3">
      <c r="A15913" s="264" t="str">
        <f t="shared" si="248"/>
        <v>ColumbusOH</v>
      </c>
      <c r="B15913" s="269">
        <v>43217</v>
      </c>
      <c r="C15913" s="270" t="s">
        <v>922</v>
      </c>
      <c r="D15913" s="270" t="s">
        <v>1944</v>
      </c>
      <c r="E15913" s="277" t="s">
        <v>922</v>
      </c>
      <c r="F15913" s="279" t="s">
        <v>882</v>
      </c>
    </row>
    <row r="15914" spans="1:6" x14ac:dyDescent="0.3">
      <c r="A15914" s="264" t="str">
        <f t="shared" si="248"/>
        <v>RepublicOH</v>
      </c>
      <c r="B15914" s="269">
        <v>44867</v>
      </c>
      <c r="C15914" s="270" t="s">
        <v>6834</v>
      </c>
      <c r="D15914" s="270" t="s">
        <v>1944</v>
      </c>
      <c r="E15914" s="277" t="s">
        <v>1998</v>
      </c>
      <c r="F15914" s="279" t="s">
        <v>882</v>
      </c>
    </row>
    <row r="15915" spans="1:6" x14ac:dyDescent="0.3">
      <c r="A15915" s="264" t="str">
        <f t="shared" si="248"/>
        <v>RushvilleOH</v>
      </c>
      <c r="B15915" s="269">
        <v>43150</v>
      </c>
      <c r="C15915" s="270" t="s">
        <v>7352</v>
      </c>
      <c r="D15915" s="270" t="s">
        <v>1944</v>
      </c>
      <c r="E15915" s="277" t="s">
        <v>922</v>
      </c>
      <c r="F15915" s="279" t="s">
        <v>882</v>
      </c>
    </row>
    <row r="15916" spans="1:6" x14ac:dyDescent="0.3">
      <c r="A15916" s="264" t="str">
        <f t="shared" si="248"/>
        <v>Jackson CenterOH</v>
      </c>
      <c r="B15916" s="269">
        <v>45334</v>
      </c>
      <c r="C15916" s="270" t="s">
        <v>9563</v>
      </c>
      <c r="D15916" s="270" t="s">
        <v>1944</v>
      </c>
      <c r="E15916" s="277" t="s">
        <v>1995</v>
      </c>
      <c r="F15916" s="279" t="s">
        <v>882</v>
      </c>
    </row>
    <row r="15917" spans="1:6" x14ac:dyDescent="0.3">
      <c r="A15917" s="264" t="str">
        <f t="shared" si="248"/>
        <v>AnsoniaOH</v>
      </c>
      <c r="B15917" s="269">
        <v>45303</v>
      </c>
      <c r="C15917" s="270" t="s">
        <v>3463</v>
      </c>
      <c r="D15917" s="270" t="s">
        <v>1944</v>
      </c>
      <c r="E15917" s="277" t="s">
        <v>1706</v>
      </c>
      <c r="F15917" s="279" t="s">
        <v>882</v>
      </c>
    </row>
    <row r="15918" spans="1:6" x14ac:dyDescent="0.3">
      <c r="A15918" s="264" t="str">
        <f t="shared" si="248"/>
        <v>La RueOH</v>
      </c>
      <c r="B15918" s="269">
        <v>43332</v>
      </c>
      <c r="C15918" s="270" t="s">
        <v>9564</v>
      </c>
      <c r="D15918" s="270" t="s">
        <v>1944</v>
      </c>
      <c r="E15918" s="277" t="s">
        <v>1379</v>
      </c>
      <c r="F15918" s="279" t="s">
        <v>882</v>
      </c>
    </row>
    <row r="15919" spans="1:6" x14ac:dyDescent="0.3">
      <c r="A15919" s="264" t="str">
        <f t="shared" si="248"/>
        <v>Ohio CityOH</v>
      </c>
      <c r="B15919" s="269">
        <v>45874</v>
      </c>
      <c r="C15919" s="270" t="s">
        <v>9565</v>
      </c>
      <c r="D15919" s="270" t="s">
        <v>1944</v>
      </c>
      <c r="E15919" s="277" t="s">
        <v>2003</v>
      </c>
      <c r="F15919" s="279" t="s">
        <v>882</v>
      </c>
    </row>
    <row r="15920" spans="1:6" x14ac:dyDescent="0.3">
      <c r="A15920" s="264" t="str">
        <f t="shared" si="248"/>
        <v>WayneOH</v>
      </c>
      <c r="B15920" s="269">
        <v>43466</v>
      </c>
      <c r="C15920" s="270" t="s">
        <v>4946</v>
      </c>
      <c r="D15920" s="270" t="s">
        <v>1944</v>
      </c>
      <c r="E15920" s="277" t="s">
        <v>1999</v>
      </c>
      <c r="F15920" s="279" t="s">
        <v>882</v>
      </c>
    </row>
    <row r="15921" spans="1:6" x14ac:dyDescent="0.3">
      <c r="A15921" s="264" t="str">
        <f t="shared" si="248"/>
        <v>Terrace ParkOH</v>
      </c>
      <c r="B15921" s="269">
        <v>45174</v>
      </c>
      <c r="C15921" s="270" t="s">
        <v>9566</v>
      </c>
      <c r="D15921" s="270" t="s">
        <v>1944</v>
      </c>
      <c r="E15921" s="277" t="s">
        <v>1350</v>
      </c>
      <c r="F15921" s="279" t="s">
        <v>882</v>
      </c>
    </row>
    <row r="15922" spans="1:6" x14ac:dyDescent="0.3">
      <c r="A15922" s="264" t="str">
        <f t="shared" si="248"/>
        <v>JacobsburgOH</v>
      </c>
      <c r="B15922" s="269">
        <v>43933</v>
      </c>
      <c r="C15922" s="270" t="s">
        <v>9567</v>
      </c>
      <c r="D15922" s="270" t="s">
        <v>1944</v>
      </c>
      <c r="E15922" s="277" t="s">
        <v>2011</v>
      </c>
      <c r="F15922" s="279" t="s">
        <v>882</v>
      </c>
    </row>
    <row r="15923" spans="1:6" x14ac:dyDescent="0.3">
      <c r="A15923" s="264" t="str">
        <f t="shared" si="248"/>
        <v>Commercial PointOH</v>
      </c>
      <c r="B15923" s="269">
        <v>43116</v>
      </c>
      <c r="C15923" s="270" t="s">
        <v>9568</v>
      </c>
      <c r="D15923" s="270" t="s">
        <v>1944</v>
      </c>
      <c r="E15923" s="277" t="s">
        <v>922</v>
      </c>
      <c r="F15923" s="279" t="s">
        <v>882</v>
      </c>
    </row>
    <row r="15924" spans="1:6" x14ac:dyDescent="0.3">
      <c r="A15924" s="264" t="str">
        <f t="shared" si="248"/>
        <v>GlenfordOH</v>
      </c>
      <c r="B15924" s="269">
        <v>43739</v>
      </c>
      <c r="C15924" s="270" t="s">
        <v>9569</v>
      </c>
      <c r="D15924" s="270" t="s">
        <v>1944</v>
      </c>
      <c r="E15924" s="277" t="s">
        <v>922</v>
      </c>
      <c r="F15924" s="279" t="s">
        <v>882</v>
      </c>
    </row>
    <row r="15925" spans="1:6" x14ac:dyDescent="0.3">
      <c r="A15925" s="264" t="str">
        <f t="shared" si="248"/>
        <v>HomeworthOH</v>
      </c>
      <c r="B15925" s="269">
        <v>44634</v>
      </c>
      <c r="C15925" s="270" t="s">
        <v>9570</v>
      </c>
      <c r="D15925" s="270" t="s">
        <v>1944</v>
      </c>
      <c r="E15925" s="277" t="s">
        <v>1226</v>
      </c>
      <c r="F15925" s="279" t="s">
        <v>882</v>
      </c>
    </row>
    <row r="15926" spans="1:6" x14ac:dyDescent="0.3">
      <c r="A15926" s="264" t="str">
        <f t="shared" si="248"/>
        <v>New HollandOH</v>
      </c>
      <c r="B15926" s="269">
        <v>43145</v>
      </c>
      <c r="C15926" s="270" t="s">
        <v>5175</v>
      </c>
      <c r="D15926" s="270" t="s">
        <v>1944</v>
      </c>
      <c r="E15926" s="277" t="s">
        <v>922</v>
      </c>
      <c r="F15926" s="279" t="s">
        <v>882</v>
      </c>
    </row>
    <row r="15927" spans="1:6" x14ac:dyDescent="0.3">
      <c r="A15927" s="264" t="str">
        <f t="shared" si="248"/>
        <v>AmsterdamOH</v>
      </c>
      <c r="B15927" s="269">
        <v>43903</v>
      </c>
      <c r="C15927" s="270" t="s">
        <v>1899</v>
      </c>
      <c r="D15927" s="270" t="s">
        <v>1944</v>
      </c>
      <c r="E15927" s="277" t="s">
        <v>2009</v>
      </c>
      <c r="F15927" s="279" t="s">
        <v>882</v>
      </c>
    </row>
    <row r="15928" spans="1:6" x14ac:dyDescent="0.3">
      <c r="A15928" s="264" t="str">
        <f t="shared" si="248"/>
        <v>Port WashingtonOH</v>
      </c>
      <c r="B15928" s="269">
        <v>43837</v>
      </c>
      <c r="C15928" s="270" t="s">
        <v>8650</v>
      </c>
      <c r="D15928" s="270" t="s">
        <v>1944</v>
      </c>
      <c r="E15928" s="277" t="s">
        <v>1982</v>
      </c>
      <c r="F15928" s="279" t="s">
        <v>882</v>
      </c>
    </row>
    <row r="15929" spans="1:6" x14ac:dyDescent="0.3">
      <c r="A15929" s="264" t="str">
        <f t="shared" si="248"/>
        <v>BurbankOH</v>
      </c>
      <c r="B15929" s="269">
        <v>44214</v>
      </c>
      <c r="C15929" s="270" t="s">
        <v>2654</v>
      </c>
      <c r="D15929" s="270" t="s">
        <v>1944</v>
      </c>
      <c r="E15929" s="277" t="s">
        <v>2014</v>
      </c>
      <c r="F15929" s="279" t="s">
        <v>882</v>
      </c>
    </row>
    <row r="15930" spans="1:6" x14ac:dyDescent="0.3">
      <c r="A15930" s="264" t="str">
        <f t="shared" si="248"/>
        <v>BrewsterOH</v>
      </c>
      <c r="B15930" s="269">
        <v>44613</v>
      </c>
      <c r="C15930" s="270" t="s">
        <v>6114</v>
      </c>
      <c r="D15930" s="270" t="s">
        <v>1944</v>
      </c>
      <c r="E15930" s="277" t="s">
        <v>1956</v>
      </c>
      <c r="F15930" s="279" t="s">
        <v>882</v>
      </c>
    </row>
    <row r="15931" spans="1:6" x14ac:dyDescent="0.3">
      <c r="A15931" s="264" t="str">
        <f t="shared" si="248"/>
        <v>Pleasant HillOH</v>
      </c>
      <c r="B15931" s="269">
        <v>45359</v>
      </c>
      <c r="C15931" s="270" t="s">
        <v>2633</v>
      </c>
      <c r="D15931" s="270" t="s">
        <v>1944</v>
      </c>
      <c r="E15931" s="277" t="s">
        <v>1968</v>
      </c>
      <c r="F15931" s="279" t="s">
        <v>882</v>
      </c>
    </row>
    <row r="15932" spans="1:6" x14ac:dyDescent="0.3">
      <c r="A15932" s="264" t="str">
        <f t="shared" si="248"/>
        <v>PhiloOH</v>
      </c>
      <c r="B15932" s="269">
        <v>43771</v>
      </c>
      <c r="C15932" s="270" t="s">
        <v>3117</v>
      </c>
      <c r="D15932" s="270" t="s">
        <v>1944</v>
      </c>
      <c r="E15932" s="277" t="s">
        <v>2016</v>
      </c>
      <c r="F15932" s="279" t="s">
        <v>882</v>
      </c>
    </row>
    <row r="15933" spans="1:6" x14ac:dyDescent="0.3">
      <c r="A15933" s="264" t="str">
        <f t="shared" si="248"/>
        <v>PolkOH</v>
      </c>
      <c r="B15933" s="269">
        <v>44866</v>
      </c>
      <c r="C15933" s="270" t="s">
        <v>9571</v>
      </c>
      <c r="D15933" s="270" t="s">
        <v>1944</v>
      </c>
      <c r="E15933" s="277" t="s">
        <v>1946</v>
      </c>
      <c r="F15933" s="279" t="s">
        <v>882</v>
      </c>
    </row>
    <row r="15934" spans="1:6" x14ac:dyDescent="0.3">
      <c r="A15934" s="264" t="str">
        <f t="shared" si="248"/>
        <v>Mount PerryOH</v>
      </c>
      <c r="B15934" s="269">
        <v>43760</v>
      </c>
      <c r="C15934" s="270" t="s">
        <v>9572</v>
      </c>
      <c r="D15934" s="270" t="s">
        <v>1944</v>
      </c>
      <c r="E15934" s="277" t="s">
        <v>922</v>
      </c>
      <c r="F15934" s="279" t="s">
        <v>882</v>
      </c>
    </row>
    <row r="15935" spans="1:6" x14ac:dyDescent="0.3">
      <c r="A15935" s="264" t="str">
        <f t="shared" si="248"/>
        <v>New SpringfieldOH</v>
      </c>
      <c r="B15935" s="269">
        <v>44443</v>
      </c>
      <c r="C15935" s="270" t="s">
        <v>9573</v>
      </c>
      <c r="D15935" s="270" t="s">
        <v>1944</v>
      </c>
      <c r="E15935" s="277" t="s">
        <v>2015</v>
      </c>
      <c r="F15935" s="279" t="s">
        <v>882</v>
      </c>
    </row>
    <row r="15936" spans="1:6" x14ac:dyDescent="0.3">
      <c r="A15936" s="264" t="str">
        <f t="shared" si="248"/>
        <v>Lore CityOH</v>
      </c>
      <c r="B15936" s="269">
        <v>43755</v>
      </c>
      <c r="C15936" s="270" t="s">
        <v>9574</v>
      </c>
      <c r="D15936" s="270" t="s">
        <v>1944</v>
      </c>
      <c r="E15936" s="277" t="s">
        <v>1547</v>
      </c>
      <c r="F15936" s="279" t="s">
        <v>882</v>
      </c>
    </row>
    <row r="15937" spans="1:6" x14ac:dyDescent="0.3">
      <c r="A15937" s="264" t="str">
        <f t="shared" si="248"/>
        <v>Valley HiOH</v>
      </c>
      <c r="B15937" s="269">
        <v>43360</v>
      </c>
      <c r="C15937" s="270" t="s">
        <v>9575</v>
      </c>
      <c r="D15937" s="270" t="s">
        <v>1944</v>
      </c>
      <c r="E15937" s="277" t="s">
        <v>1951</v>
      </c>
      <c r="F15937" s="279" t="s">
        <v>882</v>
      </c>
    </row>
    <row r="15938" spans="1:6" x14ac:dyDescent="0.3">
      <c r="A15938" s="264" t="str">
        <f t="shared" si="248"/>
        <v>Saint HenryOH</v>
      </c>
      <c r="B15938" s="269">
        <v>45860</v>
      </c>
      <c r="C15938" s="270" t="s">
        <v>9515</v>
      </c>
      <c r="D15938" s="270" t="s">
        <v>1944</v>
      </c>
      <c r="E15938" s="277" t="s">
        <v>1958</v>
      </c>
      <c r="F15938" s="279" t="s">
        <v>882</v>
      </c>
    </row>
    <row r="15939" spans="1:6" x14ac:dyDescent="0.3">
      <c r="A15939" s="264" t="str">
        <f t="shared" si="248"/>
        <v>NegleyOH</v>
      </c>
      <c r="B15939" s="269">
        <v>44441</v>
      </c>
      <c r="C15939" s="270" t="s">
        <v>9576</v>
      </c>
      <c r="D15939" s="270" t="s">
        <v>1944</v>
      </c>
      <c r="E15939" s="277" t="s">
        <v>1226</v>
      </c>
      <c r="F15939" s="279" t="s">
        <v>882</v>
      </c>
    </row>
    <row r="15940" spans="1:6" x14ac:dyDescent="0.3">
      <c r="A15940" s="264" t="str">
        <f t="shared" ref="A15940:A16003" si="249">CONCATENATE(C15940,D15940)</f>
        <v>Pleasant CityOH</v>
      </c>
      <c r="B15940" s="269">
        <v>43772</v>
      </c>
      <c r="C15940" s="270" t="s">
        <v>9577</v>
      </c>
      <c r="D15940" s="270" t="s">
        <v>1944</v>
      </c>
      <c r="E15940" s="277" t="s">
        <v>1547</v>
      </c>
      <c r="F15940" s="279" t="s">
        <v>882</v>
      </c>
    </row>
    <row r="15941" spans="1:6" x14ac:dyDescent="0.3">
      <c r="A15941" s="264" t="str">
        <f t="shared" si="249"/>
        <v>HuntsburgOH</v>
      </c>
      <c r="B15941" s="269">
        <v>44046</v>
      </c>
      <c r="C15941" s="270" t="s">
        <v>9578</v>
      </c>
      <c r="D15941" s="270" t="s">
        <v>1944</v>
      </c>
      <c r="E15941" s="277" t="s">
        <v>1963</v>
      </c>
      <c r="F15941" s="279" t="s">
        <v>882</v>
      </c>
    </row>
    <row r="15942" spans="1:6" x14ac:dyDescent="0.3">
      <c r="A15942" s="264" t="str">
        <f t="shared" si="249"/>
        <v>NewportOH</v>
      </c>
      <c r="B15942" s="269">
        <v>45768</v>
      </c>
      <c r="C15942" s="270" t="s">
        <v>2082</v>
      </c>
      <c r="D15942" s="270" t="s">
        <v>1944</v>
      </c>
      <c r="E15942" s="277" t="s">
        <v>1979</v>
      </c>
      <c r="F15942" s="279" t="s">
        <v>882</v>
      </c>
    </row>
    <row r="15943" spans="1:6" x14ac:dyDescent="0.3">
      <c r="A15943" s="264" t="str">
        <f t="shared" si="249"/>
        <v>SherwoodOH</v>
      </c>
      <c r="B15943" s="269">
        <v>43556</v>
      </c>
      <c r="C15943" s="270" t="s">
        <v>1700</v>
      </c>
      <c r="D15943" s="270" t="s">
        <v>1944</v>
      </c>
      <c r="E15943" s="277" t="s">
        <v>1969</v>
      </c>
      <c r="F15943" s="279" t="s">
        <v>882</v>
      </c>
    </row>
    <row r="15944" spans="1:6" x14ac:dyDescent="0.3">
      <c r="A15944" s="264" t="str">
        <f t="shared" si="249"/>
        <v>Milford CenterOH</v>
      </c>
      <c r="B15944" s="269">
        <v>43045</v>
      </c>
      <c r="C15944" s="270" t="s">
        <v>9579</v>
      </c>
      <c r="D15944" s="270" t="s">
        <v>1944</v>
      </c>
      <c r="E15944" s="277" t="s">
        <v>922</v>
      </c>
      <c r="F15944" s="279" t="s">
        <v>882</v>
      </c>
    </row>
    <row r="15945" spans="1:6" x14ac:dyDescent="0.3">
      <c r="A15945" s="264" t="str">
        <f t="shared" si="249"/>
        <v>LuckeyOH</v>
      </c>
      <c r="B15945" s="269">
        <v>43443</v>
      </c>
      <c r="C15945" s="270" t="s">
        <v>9580</v>
      </c>
      <c r="D15945" s="270" t="s">
        <v>1944</v>
      </c>
      <c r="E15945" s="277" t="s">
        <v>1999</v>
      </c>
      <c r="F15945" s="279" t="s">
        <v>882</v>
      </c>
    </row>
    <row r="15946" spans="1:6" x14ac:dyDescent="0.3">
      <c r="A15946" s="264" t="str">
        <f t="shared" si="249"/>
        <v>WaynesfieldOH</v>
      </c>
      <c r="B15946" s="269">
        <v>45896</v>
      </c>
      <c r="C15946" s="270" t="s">
        <v>9581</v>
      </c>
      <c r="D15946" s="270" t="s">
        <v>1944</v>
      </c>
      <c r="E15946" s="277" t="s">
        <v>2005</v>
      </c>
      <c r="F15946" s="279" t="s">
        <v>882</v>
      </c>
    </row>
    <row r="15947" spans="1:6" x14ac:dyDescent="0.3">
      <c r="A15947" s="264" t="str">
        <f t="shared" si="249"/>
        <v>New KnoxvilleOH</v>
      </c>
      <c r="B15947" s="269">
        <v>45871</v>
      </c>
      <c r="C15947" s="270" t="s">
        <v>9582</v>
      </c>
      <c r="D15947" s="270" t="s">
        <v>1944</v>
      </c>
      <c r="E15947" s="277" t="s">
        <v>2005</v>
      </c>
      <c r="F15947" s="279" t="s">
        <v>882</v>
      </c>
    </row>
    <row r="15948" spans="1:6" x14ac:dyDescent="0.3">
      <c r="A15948" s="264" t="str">
        <f t="shared" si="249"/>
        <v>New WashingtonOH</v>
      </c>
      <c r="B15948" s="269">
        <v>44854</v>
      </c>
      <c r="C15948" s="270" t="s">
        <v>5487</v>
      </c>
      <c r="D15948" s="270" t="s">
        <v>1944</v>
      </c>
      <c r="E15948" s="277" t="s">
        <v>1953</v>
      </c>
      <c r="F15948" s="279" t="s">
        <v>882</v>
      </c>
    </row>
    <row r="15949" spans="1:6" x14ac:dyDescent="0.3">
      <c r="A15949" s="264" t="str">
        <f t="shared" si="249"/>
        <v>BrilliantOH</v>
      </c>
      <c r="B15949" s="269">
        <v>43913</v>
      </c>
      <c r="C15949" s="270" t="s">
        <v>9583</v>
      </c>
      <c r="D15949" s="270" t="s">
        <v>1944</v>
      </c>
      <c r="E15949" s="277" t="s">
        <v>2009</v>
      </c>
      <c r="F15949" s="279" t="s">
        <v>882</v>
      </c>
    </row>
    <row r="15950" spans="1:6" x14ac:dyDescent="0.3">
      <c r="A15950" s="264" t="str">
        <f t="shared" si="249"/>
        <v>CableOH</v>
      </c>
      <c r="B15950" s="269">
        <v>43009</v>
      </c>
      <c r="C15950" s="270" t="s">
        <v>9584</v>
      </c>
      <c r="D15950" s="270" t="s">
        <v>1944</v>
      </c>
      <c r="E15950" s="277" t="s">
        <v>2001</v>
      </c>
      <c r="F15950" s="279" t="s">
        <v>882</v>
      </c>
    </row>
    <row r="15951" spans="1:6" x14ac:dyDescent="0.3">
      <c r="A15951" s="264" t="str">
        <f t="shared" si="249"/>
        <v>MoscowOH</v>
      </c>
      <c r="B15951" s="269">
        <v>45153</v>
      </c>
      <c r="C15951" s="270" t="s">
        <v>1279</v>
      </c>
      <c r="D15951" s="270" t="s">
        <v>1944</v>
      </c>
      <c r="E15951" s="277" t="s">
        <v>1350</v>
      </c>
      <c r="F15951" s="279" t="s">
        <v>882</v>
      </c>
    </row>
    <row r="15952" spans="1:6" x14ac:dyDescent="0.3">
      <c r="A15952" s="264" t="str">
        <f t="shared" si="249"/>
        <v>SterlingOH</v>
      </c>
      <c r="B15952" s="269">
        <v>44276</v>
      </c>
      <c r="C15952" s="270" t="s">
        <v>1078</v>
      </c>
      <c r="D15952" s="270" t="s">
        <v>1944</v>
      </c>
      <c r="E15952" s="277" t="s">
        <v>2014</v>
      </c>
      <c r="F15952" s="279" t="s">
        <v>882</v>
      </c>
    </row>
    <row r="15953" spans="1:6" x14ac:dyDescent="0.3">
      <c r="A15953" s="264" t="str">
        <f t="shared" si="249"/>
        <v>AustinburgOH</v>
      </c>
      <c r="B15953" s="269">
        <v>44010</v>
      </c>
      <c r="C15953" s="270" t="s">
        <v>9585</v>
      </c>
      <c r="D15953" s="270" t="s">
        <v>1944</v>
      </c>
      <c r="E15953" s="277" t="s">
        <v>1948</v>
      </c>
      <c r="F15953" s="279" t="s">
        <v>882</v>
      </c>
    </row>
    <row r="15954" spans="1:6" x14ac:dyDescent="0.3">
      <c r="A15954" s="264" t="str">
        <f t="shared" si="249"/>
        <v>WindsorOH</v>
      </c>
      <c r="B15954" s="269">
        <v>44099</v>
      </c>
      <c r="C15954" s="270" t="s">
        <v>2711</v>
      </c>
      <c r="D15954" s="270" t="s">
        <v>1944</v>
      </c>
      <c r="E15954" s="277" t="s">
        <v>1948</v>
      </c>
      <c r="F15954" s="279" t="s">
        <v>882</v>
      </c>
    </row>
    <row r="15955" spans="1:6" x14ac:dyDescent="0.3">
      <c r="A15955" s="264" t="str">
        <f t="shared" si="249"/>
        <v>MontvilleOH</v>
      </c>
      <c r="B15955" s="269">
        <v>44064</v>
      </c>
      <c r="C15955" s="270" t="s">
        <v>3486</v>
      </c>
      <c r="D15955" s="270" t="s">
        <v>1944</v>
      </c>
      <c r="E15955" s="277" t="s">
        <v>1963</v>
      </c>
      <c r="F15955" s="279" t="s">
        <v>882</v>
      </c>
    </row>
    <row r="15956" spans="1:6" x14ac:dyDescent="0.3">
      <c r="A15956" s="264" t="str">
        <f t="shared" si="249"/>
        <v>LithopolisOH</v>
      </c>
      <c r="B15956" s="269">
        <v>43136</v>
      </c>
      <c r="C15956" s="270" t="s">
        <v>9586</v>
      </c>
      <c r="D15956" s="270" t="s">
        <v>1944</v>
      </c>
      <c r="E15956" s="277" t="s">
        <v>922</v>
      </c>
      <c r="F15956" s="279" t="s">
        <v>882</v>
      </c>
    </row>
    <row r="15957" spans="1:6" x14ac:dyDescent="0.3">
      <c r="A15957" s="264" t="str">
        <f t="shared" si="249"/>
        <v>North BloomfieldOH</v>
      </c>
      <c r="B15957" s="269">
        <v>44450</v>
      </c>
      <c r="C15957" s="270" t="s">
        <v>9587</v>
      </c>
      <c r="D15957" s="270" t="s">
        <v>1944</v>
      </c>
      <c r="E15957" s="277" t="s">
        <v>2015</v>
      </c>
      <c r="F15957" s="279" t="s">
        <v>882</v>
      </c>
    </row>
    <row r="15958" spans="1:6" x14ac:dyDescent="0.3">
      <c r="A15958" s="264" t="str">
        <f t="shared" si="249"/>
        <v>New StraitsvilleOH</v>
      </c>
      <c r="B15958" s="269">
        <v>43766</v>
      </c>
      <c r="C15958" s="270" t="s">
        <v>9588</v>
      </c>
      <c r="D15958" s="270" t="s">
        <v>1944</v>
      </c>
      <c r="E15958" s="277" t="s">
        <v>922</v>
      </c>
      <c r="F15958" s="279" t="s">
        <v>882</v>
      </c>
    </row>
    <row r="15959" spans="1:6" x14ac:dyDescent="0.3">
      <c r="A15959" s="264" t="str">
        <f t="shared" si="249"/>
        <v>BradnerOH</v>
      </c>
      <c r="B15959" s="269">
        <v>43406</v>
      </c>
      <c r="C15959" s="270" t="s">
        <v>9589</v>
      </c>
      <c r="D15959" s="270" t="s">
        <v>1944</v>
      </c>
      <c r="E15959" s="277" t="s">
        <v>1999</v>
      </c>
      <c r="F15959" s="279" t="s">
        <v>882</v>
      </c>
    </row>
    <row r="15960" spans="1:6" x14ac:dyDescent="0.3">
      <c r="A15960" s="264" t="str">
        <f t="shared" si="249"/>
        <v>GuysvilleOH</v>
      </c>
      <c r="B15960" s="269">
        <v>45735</v>
      </c>
      <c r="C15960" s="270" t="s">
        <v>9590</v>
      </c>
      <c r="D15960" s="270" t="s">
        <v>1944</v>
      </c>
      <c r="E15960" s="277" t="s">
        <v>995</v>
      </c>
      <c r="F15960" s="279" t="s">
        <v>882</v>
      </c>
    </row>
    <row r="15961" spans="1:6" x14ac:dyDescent="0.3">
      <c r="A15961" s="264" t="str">
        <f t="shared" si="249"/>
        <v>DellroyOH</v>
      </c>
      <c r="B15961" s="269">
        <v>44620</v>
      </c>
      <c r="C15961" s="270" t="s">
        <v>9591</v>
      </c>
      <c r="D15961" s="270" t="s">
        <v>1944</v>
      </c>
      <c r="E15961" s="277" t="s">
        <v>1956</v>
      </c>
      <c r="F15961" s="279" t="s">
        <v>882</v>
      </c>
    </row>
    <row r="15962" spans="1:6" x14ac:dyDescent="0.3">
      <c r="A15962" s="264" t="str">
        <f t="shared" si="249"/>
        <v>CumberlandOH</v>
      </c>
      <c r="B15962" s="269">
        <v>43732</v>
      </c>
      <c r="C15962" s="270" t="s">
        <v>1549</v>
      </c>
      <c r="D15962" s="270" t="s">
        <v>1944</v>
      </c>
      <c r="E15962" s="277" t="s">
        <v>1547</v>
      </c>
      <c r="F15962" s="279" t="s">
        <v>882</v>
      </c>
    </row>
    <row r="15963" spans="1:6" x14ac:dyDescent="0.3">
      <c r="A15963" s="264" t="str">
        <f t="shared" si="249"/>
        <v>NovaOH</v>
      </c>
      <c r="B15963" s="269">
        <v>44859</v>
      </c>
      <c r="C15963" s="270" t="s">
        <v>9592</v>
      </c>
      <c r="D15963" s="270" t="s">
        <v>1944</v>
      </c>
      <c r="E15963" s="277" t="s">
        <v>1946</v>
      </c>
      <c r="F15963" s="279" t="s">
        <v>882</v>
      </c>
    </row>
    <row r="15964" spans="1:6" x14ac:dyDescent="0.3">
      <c r="A15964" s="264" t="str">
        <f t="shared" si="249"/>
        <v>RogersOH</v>
      </c>
      <c r="B15964" s="269">
        <v>44455</v>
      </c>
      <c r="C15964" s="270" t="s">
        <v>1694</v>
      </c>
      <c r="D15964" s="270" t="s">
        <v>1944</v>
      </c>
      <c r="E15964" s="277" t="s">
        <v>1226</v>
      </c>
      <c r="F15964" s="279" t="s">
        <v>882</v>
      </c>
    </row>
    <row r="15965" spans="1:6" x14ac:dyDescent="0.3">
      <c r="A15965" s="264" t="str">
        <f t="shared" si="249"/>
        <v>LauraOH</v>
      </c>
      <c r="B15965" s="269">
        <v>45337</v>
      </c>
      <c r="C15965" s="270" t="s">
        <v>5225</v>
      </c>
      <c r="D15965" s="270" t="s">
        <v>1944</v>
      </c>
      <c r="E15965" s="277" t="s">
        <v>1968</v>
      </c>
      <c r="F15965" s="279" t="s">
        <v>882</v>
      </c>
    </row>
    <row r="15966" spans="1:6" x14ac:dyDescent="0.3">
      <c r="A15966" s="264" t="str">
        <f t="shared" si="249"/>
        <v>CoolvilleOH</v>
      </c>
      <c r="B15966" s="269">
        <v>45724</v>
      </c>
      <c r="C15966" s="270" t="s">
        <v>9502</v>
      </c>
      <c r="D15966" s="270" t="s">
        <v>1944</v>
      </c>
      <c r="E15966" s="277" t="s">
        <v>995</v>
      </c>
      <c r="F15966" s="279" t="s">
        <v>882</v>
      </c>
    </row>
    <row r="15967" spans="1:6" x14ac:dyDescent="0.3">
      <c r="A15967" s="264" t="str">
        <f t="shared" si="249"/>
        <v>MillfieldOH</v>
      </c>
      <c r="B15967" s="269">
        <v>45761</v>
      </c>
      <c r="C15967" s="270" t="s">
        <v>9593</v>
      </c>
      <c r="D15967" s="270" t="s">
        <v>1944</v>
      </c>
      <c r="E15967" s="277" t="s">
        <v>995</v>
      </c>
      <c r="F15967" s="279" t="s">
        <v>882</v>
      </c>
    </row>
    <row r="15968" spans="1:6" x14ac:dyDescent="0.3">
      <c r="A15968" s="264" t="str">
        <f t="shared" si="249"/>
        <v>New MarshfieldOH</v>
      </c>
      <c r="B15968" s="269">
        <v>45766</v>
      </c>
      <c r="C15968" s="270" t="s">
        <v>9594</v>
      </c>
      <c r="D15968" s="270" t="s">
        <v>1944</v>
      </c>
      <c r="E15968" s="277" t="s">
        <v>995</v>
      </c>
      <c r="F15968" s="279" t="s">
        <v>882</v>
      </c>
    </row>
    <row r="15969" spans="1:6" x14ac:dyDescent="0.3">
      <c r="A15969" s="264" t="str">
        <f t="shared" si="249"/>
        <v>CollinsOH</v>
      </c>
      <c r="B15969" s="269">
        <v>44826</v>
      </c>
      <c r="C15969" s="270" t="s">
        <v>4416</v>
      </c>
      <c r="D15969" s="270" t="s">
        <v>1944</v>
      </c>
      <c r="E15969" s="277" t="s">
        <v>1984</v>
      </c>
      <c r="F15969" s="279" t="s">
        <v>882</v>
      </c>
    </row>
    <row r="15970" spans="1:6" x14ac:dyDescent="0.3">
      <c r="A15970" s="264" t="str">
        <f t="shared" si="249"/>
        <v>DorsetOH</v>
      </c>
      <c r="B15970" s="269">
        <v>44032</v>
      </c>
      <c r="C15970" s="270" t="s">
        <v>9595</v>
      </c>
      <c r="D15970" s="270" t="s">
        <v>1944</v>
      </c>
      <c r="E15970" s="277" t="s">
        <v>1948</v>
      </c>
      <c r="F15970" s="279" t="s">
        <v>882</v>
      </c>
    </row>
    <row r="15971" spans="1:6" x14ac:dyDescent="0.3">
      <c r="A15971" s="264" t="str">
        <f t="shared" si="249"/>
        <v>ChandlersvilleOH</v>
      </c>
      <c r="B15971" s="269">
        <v>43727</v>
      </c>
      <c r="C15971" s="270" t="s">
        <v>9596</v>
      </c>
      <c r="D15971" s="270" t="s">
        <v>1944</v>
      </c>
      <c r="E15971" s="277" t="s">
        <v>2016</v>
      </c>
      <c r="F15971" s="279" t="s">
        <v>882</v>
      </c>
    </row>
    <row r="15972" spans="1:6" x14ac:dyDescent="0.3">
      <c r="A15972" s="264" t="str">
        <f t="shared" si="249"/>
        <v>KensingtonOH</v>
      </c>
      <c r="B15972" s="269">
        <v>44427</v>
      </c>
      <c r="C15972" s="270" t="s">
        <v>6299</v>
      </c>
      <c r="D15972" s="270" t="s">
        <v>1944</v>
      </c>
      <c r="E15972" s="277" t="s">
        <v>1226</v>
      </c>
      <c r="F15972" s="279" t="s">
        <v>882</v>
      </c>
    </row>
    <row r="15973" spans="1:6" x14ac:dyDescent="0.3">
      <c r="A15973" s="264" t="str">
        <f t="shared" si="249"/>
        <v>FarmdaleOH</v>
      </c>
      <c r="B15973" s="269">
        <v>44417</v>
      </c>
      <c r="C15973" s="270" t="s">
        <v>9597</v>
      </c>
      <c r="D15973" s="270" t="s">
        <v>1944</v>
      </c>
      <c r="E15973" s="277" t="s">
        <v>2015</v>
      </c>
      <c r="F15973" s="279" t="s">
        <v>882</v>
      </c>
    </row>
    <row r="15974" spans="1:6" x14ac:dyDescent="0.3">
      <c r="A15974" s="264" t="str">
        <f t="shared" si="249"/>
        <v>RussiaOH</v>
      </c>
      <c r="B15974" s="269">
        <v>45363</v>
      </c>
      <c r="C15974" s="270" t="s">
        <v>9598</v>
      </c>
      <c r="D15974" s="270" t="s">
        <v>1944</v>
      </c>
      <c r="E15974" s="277" t="s">
        <v>1995</v>
      </c>
      <c r="F15974" s="279" t="s">
        <v>882</v>
      </c>
    </row>
    <row r="15975" spans="1:6" x14ac:dyDescent="0.3">
      <c r="A15975" s="264" t="str">
        <f t="shared" si="249"/>
        <v>TiltonsvilleOH</v>
      </c>
      <c r="B15975" s="269">
        <v>43963</v>
      </c>
      <c r="C15975" s="270" t="s">
        <v>9599</v>
      </c>
      <c r="D15975" s="270" t="s">
        <v>1944</v>
      </c>
      <c r="E15975" s="277" t="s">
        <v>2009</v>
      </c>
      <c r="F15975" s="279" t="s">
        <v>882</v>
      </c>
    </row>
    <row r="15976" spans="1:6" x14ac:dyDescent="0.3">
      <c r="A15976" s="264" t="str">
        <f t="shared" si="249"/>
        <v>South SalemOH</v>
      </c>
      <c r="B15976" s="269">
        <v>45681</v>
      </c>
      <c r="C15976" s="270" t="s">
        <v>9600</v>
      </c>
      <c r="D15976" s="270" t="s">
        <v>1944</v>
      </c>
      <c r="E15976" s="277" t="s">
        <v>1960</v>
      </c>
      <c r="F15976" s="279" t="s">
        <v>882</v>
      </c>
    </row>
    <row r="15977" spans="1:6" x14ac:dyDescent="0.3">
      <c r="A15977" s="264" t="str">
        <f t="shared" si="249"/>
        <v>RaymondOH</v>
      </c>
      <c r="B15977" s="269">
        <v>43067</v>
      </c>
      <c r="C15977" s="270" t="s">
        <v>3123</v>
      </c>
      <c r="D15977" s="270" t="s">
        <v>1944</v>
      </c>
      <c r="E15977" s="277" t="s">
        <v>922</v>
      </c>
      <c r="F15977" s="279" t="s">
        <v>882</v>
      </c>
    </row>
    <row r="15978" spans="1:6" x14ac:dyDescent="0.3">
      <c r="A15978" s="264" t="str">
        <f t="shared" si="249"/>
        <v>CasstownOH</v>
      </c>
      <c r="B15978" s="269">
        <v>45312</v>
      </c>
      <c r="C15978" s="270" t="s">
        <v>9601</v>
      </c>
      <c r="D15978" s="270" t="s">
        <v>1944</v>
      </c>
      <c r="E15978" s="277" t="s">
        <v>1968</v>
      </c>
      <c r="F15978" s="279" t="s">
        <v>882</v>
      </c>
    </row>
    <row r="15979" spans="1:6" x14ac:dyDescent="0.3">
      <c r="A15979" s="264" t="str">
        <f t="shared" si="249"/>
        <v>MidlandOH</v>
      </c>
      <c r="B15979" s="269">
        <v>45148</v>
      </c>
      <c r="C15979" s="270" t="s">
        <v>1607</v>
      </c>
      <c r="D15979" s="270" t="s">
        <v>1944</v>
      </c>
      <c r="E15979" s="277" t="s">
        <v>1775</v>
      </c>
      <c r="F15979" s="279" t="s">
        <v>882</v>
      </c>
    </row>
    <row r="15980" spans="1:6" x14ac:dyDescent="0.3">
      <c r="A15980" s="264" t="str">
        <f t="shared" si="249"/>
        <v>RisingsunOH</v>
      </c>
      <c r="B15980" s="269">
        <v>43457</v>
      </c>
      <c r="C15980" s="270" t="s">
        <v>9602</v>
      </c>
      <c r="D15980" s="270" t="s">
        <v>1944</v>
      </c>
      <c r="E15980" s="277" t="s">
        <v>1999</v>
      </c>
      <c r="F15980" s="279" t="s">
        <v>882</v>
      </c>
    </row>
    <row r="15981" spans="1:6" x14ac:dyDescent="0.3">
      <c r="A15981" s="264" t="str">
        <f t="shared" si="249"/>
        <v>VickeryOH</v>
      </c>
      <c r="B15981" s="269">
        <v>43464</v>
      </c>
      <c r="C15981" s="270" t="s">
        <v>9603</v>
      </c>
      <c r="D15981" s="270" t="s">
        <v>1944</v>
      </c>
      <c r="E15981" s="277" t="s">
        <v>1798</v>
      </c>
      <c r="F15981" s="279" t="s">
        <v>882</v>
      </c>
    </row>
    <row r="15982" spans="1:6" x14ac:dyDescent="0.3">
      <c r="A15982" s="264" t="str">
        <f t="shared" si="249"/>
        <v>VincentOH</v>
      </c>
      <c r="B15982" s="269">
        <v>45729</v>
      </c>
      <c r="C15982" s="270" t="s">
        <v>1408</v>
      </c>
      <c r="D15982" s="270" t="s">
        <v>1944</v>
      </c>
      <c r="E15982" s="277" t="s">
        <v>1979</v>
      </c>
      <c r="F15982" s="279" t="s">
        <v>882</v>
      </c>
    </row>
    <row r="15983" spans="1:6" x14ac:dyDescent="0.3">
      <c r="A15983" s="264" t="str">
        <f t="shared" si="249"/>
        <v>BloomingburgOH</v>
      </c>
      <c r="B15983" s="269">
        <v>43106</v>
      </c>
      <c r="C15983" s="270" t="s">
        <v>9604</v>
      </c>
      <c r="D15983" s="270" t="s">
        <v>1944</v>
      </c>
      <c r="E15983" s="277" t="s">
        <v>2007</v>
      </c>
      <c r="F15983" s="279" t="s">
        <v>882</v>
      </c>
    </row>
    <row r="15984" spans="1:6" x14ac:dyDescent="0.3">
      <c r="A15984" s="264" t="str">
        <f t="shared" si="249"/>
        <v>MendonOH</v>
      </c>
      <c r="B15984" s="269">
        <v>45862</v>
      </c>
      <c r="C15984" s="270" t="s">
        <v>4980</v>
      </c>
      <c r="D15984" s="270" t="s">
        <v>1944</v>
      </c>
      <c r="E15984" s="277" t="s">
        <v>1958</v>
      </c>
      <c r="F15984" s="279" t="s">
        <v>882</v>
      </c>
    </row>
    <row r="15985" spans="1:6" x14ac:dyDescent="0.3">
      <c r="A15985" s="264" t="str">
        <f t="shared" si="249"/>
        <v>LyonsOH</v>
      </c>
      <c r="B15985" s="269">
        <v>43533</v>
      </c>
      <c r="C15985" s="270" t="s">
        <v>3323</v>
      </c>
      <c r="D15985" s="270" t="s">
        <v>1944</v>
      </c>
      <c r="E15985" s="277" t="s">
        <v>1999</v>
      </c>
      <c r="F15985" s="279" t="s">
        <v>882</v>
      </c>
    </row>
    <row r="15986" spans="1:6" x14ac:dyDescent="0.3">
      <c r="A15986" s="264" t="str">
        <f t="shared" si="249"/>
        <v>PierpontOH</v>
      </c>
      <c r="B15986" s="269">
        <v>44082</v>
      </c>
      <c r="C15986" s="270" t="s">
        <v>9605</v>
      </c>
      <c r="D15986" s="270" t="s">
        <v>1944</v>
      </c>
      <c r="E15986" s="277" t="s">
        <v>1948</v>
      </c>
      <c r="F15986" s="279" t="s">
        <v>882</v>
      </c>
    </row>
    <row r="15987" spans="1:6" x14ac:dyDescent="0.3">
      <c r="A15987" s="264" t="str">
        <f t="shared" si="249"/>
        <v>NorwichOH</v>
      </c>
      <c r="B15987" s="269">
        <v>43767</v>
      </c>
      <c r="C15987" s="270" t="s">
        <v>3433</v>
      </c>
      <c r="D15987" s="270" t="s">
        <v>1944</v>
      </c>
      <c r="E15987" s="277" t="s">
        <v>2016</v>
      </c>
      <c r="F15987" s="279" t="s">
        <v>882</v>
      </c>
    </row>
    <row r="15988" spans="1:6" x14ac:dyDescent="0.3">
      <c r="A15988" s="264" t="str">
        <f t="shared" si="249"/>
        <v>RussellvilleOH</v>
      </c>
      <c r="B15988" s="269">
        <v>45168</v>
      </c>
      <c r="C15988" s="270" t="s">
        <v>984</v>
      </c>
      <c r="D15988" s="270" t="s">
        <v>1944</v>
      </c>
      <c r="E15988" s="277" t="s">
        <v>1350</v>
      </c>
      <c r="F15988" s="279" t="s">
        <v>882</v>
      </c>
    </row>
    <row r="15989" spans="1:6" x14ac:dyDescent="0.3">
      <c r="A15989" s="264" t="str">
        <f t="shared" si="249"/>
        <v>MartinsvilleOH</v>
      </c>
      <c r="B15989" s="269">
        <v>45146</v>
      </c>
      <c r="C15989" s="270" t="s">
        <v>2300</v>
      </c>
      <c r="D15989" s="270" t="s">
        <v>1944</v>
      </c>
      <c r="E15989" s="277" t="s">
        <v>1775</v>
      </c>
      <c r="F15989" s="279" t="s">
        <v>882</v>
      </c>
    </row>
    <row r="15990" spans="1:6" x14ac:dyDescent="0.3">
      <c r="A15990" s="264" t="str">
        <f t="shared" si="249"/>
        <v>Van BurenOH</v>
      </c>
      <c r="B15990" s="269">
        <v>45889</v>
      </c>
      <c r="C15990" s="270" t="s">
        <v>1709</v>
      </c>
      <c r="D15990" s="270" t="s">
        <v>1944</v>
      </c>
      <c r="E15990" s="277" t="s">
        <v>1970</v>
      </c>
      <c r="F15990" s="279" t="s">
        <v>882</v>
      </c>
    </row>
    <row r="15991" spans="1:6" x14ac:dyDescent="0.3">
      <c r="A15991" s="264" t="str">
        <f t="shared" si="249"/>
        <v>EdisonOH</v>
      </c>
      <c r="B15991" s="269">
        <v>43320</v>
      </c>
      <c r="C15991" s="270" t="s">
        <v>8143</v>
      </c>
      <c r="D15991" s="270" t="s">
        <v>1944</v>
      </c>
      <c r="E15991" s="277" t="s">
        <v>922</v>
      </c>
      <c r="F15991" s="279" t="s">
        <v>882</v>
      </c>
    </row>
    <row r="15992" spans="1:6" x14ac:dyDescent="0.3">
      <c r="A15992" s="264" t="str">
        <f t="shared" si="249"/>
        <v>WilliamsfieldOH</v>
      </c>
      <c r="B15992" s="269">
        <v>44093</v>
      </c>
      <c r="C15992" s="270" t="s">
        <v>5107</v>
      </c>
      <c r="D15992" s="270" t="s">
        <v>1944</v>
      </c>
      <c r="E15992" s="277" t="s">
        <v>1948</v>
      </c>
      <c r="F15992" s="279" t="s">
        <v>882</v>
      </c>
    </row>
    <row r="15993" spans="1:6" x14ac:dyDescent="0.3">
      <c r="A15993" s="264" t="str">
        <f t="shared" si="249"/>
        <v>HelenaOH</v>
      </c>
      <c r="B15993" s="269">
        <v>43435</v>
      </c>
      <c r="C15993" s="270" t="s">
        <v>1089</v>
      </c>
      <c r="D15993" s="270" t="s">
        <v>1944</v>
      </c>
      <c r="E15993" s="277" t="s">
        <v>1798</v>
      </c>
      <c r="F15993" s="279" t="s">
        <v>882</v>
      </c>
    </row>
    <row r="15994" spans="1:6" x14ac:dyDescent="0.3">
      <c r="A15994" s="264" t="str">
        <f t="shared" si="249"/>
        <v>ParisOH</v>
      </c>
      <c r="B15994" s="269">
        <v>44669</v>
      </c>
      <c r="C15994" s="270" t="s">
        <v>2205</v>
      </c>
      <c r="D15994" s="270" t="s">
        <v>1944</v>
      </c>
      <c r="E15994" s="277" t="s">
        <v>1956</v>
      </c>
      <c r="F15994" s="279" t="s">
        <v>882</v>
      </c>
    </row>
    <row r="15995" spans="1:6" x14ac:dyDescent="0.3">
      <c r="A15995" s="264" t="str">
        <f t="shared" si="249"/>
        <v>CantonOH</v>
      </c>
      <c r="B15995" s="269">
        <v>44702</v>
      </c>
      <c r="C15995" s="270" t="s">
        <v>1294</v>
      </c>
      <c r="D15995" s="270" t="s">
        <v>1944</v>
      </c>
      <c r="E15995" s="277" t="s">
        <v>1956</v>
      </c>
      <c r="F15995" s="279" t="s">
        <v>882</v>
      </c>
    </row>
    <row r="15996" spans="1:6" x14ac:dyDescent="0.3">
      <c r="A15996" s="264" t="str">
        <f t="shared" si="249"/>
        <v>LakemoreOH</v>
      </c>
      <c r="B15996" s="269">
        <v>44250</v>
      </c>
      <c r="C15996" s="270" t="s">
        <v>9606</v>
      </c>
      <c r="D15996" s="270" t="s">
        <v>1944</v>
      </c>
      <c r="E15996" s="277" t="s">
        <v>1597</v>
      </c>
      <c r="F15996" s="279" t="s">
        <v>882</v>
      </c>
    </row>
    <row r="15997" spans="1:6" x14ac:dyDescent="0.3">
      <c r="A15997" s="264" t="str">
        <f t="shared" si="249"/>
        <v>Willow WoodOH</v>
      </c>
      <c r="B15997" s="269">
        <v>45696</v>
      </c>
      <c r="C15997" s="270" t="s">
        <v>9607</v>
      </c>
      <c r="D15997" s="270" t="s">
        <v>1944</v>
      </c>
      <c r="E15997" s="277" t="s">
        <v>1466</v>
      </c>
      <c r="F15997" s="279" t="s">
        <v>882</v>
      </c>
    </row>
    <row r="15998" spans="1:6" x14ac:dyDescent="0.3">
      <c r="A15998" s="264" t="str">
        <f t="shared" si="249"/>
        <v>RushsylvaniaOH</v>
      </c>
      <c r="B15998" s="269">
        <v>43347</v>
      </c>
      <c r="C15998" s="270" t="s">
        <v>9608</v>
      </c>
      <c r="D15998" s="270" t="s">
        <v>1944</v>
      </c>
      <c r="E15998" s="277" t="s">
        <v>1951</v>
      </c>
      <c r="F15998" s="279" t="s">
        <v>882</v>
      </c>
    </row>
    <row r="15999" spans="1:6" x14ac:dyDescent="0.3">
      <c r="A15999" s="264" t="str">
        <f t="shared" si="249"/>
        <v>Blue RockOH</v>
      </c>
      <c r="B15999" s="269">
        <v>43720</v>
      </c>
      <c r="C15999" s="270" t="s">
        <v>9609</v>
      </c>
      <c r="D15999" s="270" t="s">
        <v>1944</v>
      </c>
      <c r="E15999" s="277" t="s">
        <v>2016</v>
      </c>
      <c r="F15999" s="279" t="s">
        <v>882</v>
      </c>
    </row>
    <row r="16000" spans="1:6" x14ac:dyDescent="0.3">
      <c r="A16000" s="264" t="str">
        <f t="shared" si="249"/>
        <v>MetamoraOH</v>
      </c>
      <c r="B16000" s="269">
        <v>43540</v>
      </c>
      <c r="C16000" s="270" t="s">
        <v>4803</v>
      </c>
      <c r="D16000" s="270" t="s">
        <v>1944</v>
      </c>
      <c r="E16000" s="277" t="s">
        <v>1999</v>
      </c>
      <c r="F16000" s="279" t="s">
        <v>882</v>
      </c>
    </row>
    <row r="16001" spans="1:6" x14ac:dyDescent="0.3">
      <c r="A16001" s="264" t="str">
        <f t="shared" si="249"/>
        <v>OrangevilleOH</v>
      </c>
      <c r="B16001" s="269">
        <v>44404</v>
      </c>
      <c r="C16001" s="270" t="s">
        <v>5028</v>
      </c>
      <c r="D16001" s="270" t="s">
        <v>1944</v>
      </c>
      <c r="E16001" s="277" t="s">
        <v>2015</v>
      </c>
      <c r="F16001" s="279" t="s">
        <v>882</v>
      </c>
    </row>
    <row r="16002" spans="1:6" x14ac:dyDescent="0.3">
      <c r="A16002" s="264" t="str">
        <f t="shared" si="249"/>
        <v>RawsonOH</v>
      </c>
      <c r="B16002" s="269">
        <v>45881</v>
      </c>
      <c r="C16002" s="270" t="s">
        <v>9610</v>
      </c>
      <c r="D16002" s="270" t="s">
        <v>1944</v>
      </c>
      <c r="E16002" s="277" t="s">
        <v>1970</v>
      </c>
      <c r="F16002" s="279" t="s">
        <v>882</v>
      </c>
    </row>
    <row r="16003" spans="1:6" x14ac:dyDescent="0.3">
      <c r="A16003" s="264" t="str">
        <f t="shared" si="249"/>
        <v>GraytownOH</v>
      </c>
      <c r="B16003" s="269">
        <v>43432</v>
      </c>
      <c r="C16003" s="270" t="s">
        <v>9611</v>
      </c>
      <c r="D16003" s="270" t="s">
        <v>1944</v>
      </c>
      <c r="E16003" s="277" t="s">
        <v>1988</v>
      </c>
      <c r="F16003" s="279" t="s">
        <v>882</v>
      </c>
    </row>
    <row r="16004" spans="1:6" x14ac:dyDescent="0.3">
      <c r="A16004" s="264" t="str">
        <f t="shared" ref="A16004:A16067" si="250">CONCATENATE(C16004,D16004)</f>
        <v>FowlerOH</v>
      </c>
      <c r="B16004" s="269">
        <v>44418</v>
      </c>
      <c r="C16004" s="270" t="s">
        <v>2917</v>
      </c>
      <c r="D16004" s="270" t="s">
        <v>1944</v>
      </c>
      <c r="E16004" s="277" t="s">
        <v>2015</v>
      </c>
      <c r="F16004" s="279" t="s">
        <v>882</v>
      </c>
    </row>
    <row r="16005" spans="1:6" x14ac:dyDescent="0.3">
      <c r="A16005" s="264" t="str">
        <f t="shared" si="250"/>
        <v>New RiegelOH</v>
      </c>
      <c r="B16005" s="269">
        <v>44853</v>
      </c>
      <c r="C16005" s="270" t="s">
        <v>9612</v>
      </c>
      <c r="D16005" s="270" t="s">
        <v>1944</v>
      </c>
      <c r="E16005" s="277" t="s">
        <v>1998</v>
      </c>
      <c r="F16005" s="279" t="s">
        <v>882</v>
      </c>
    </row>
    <row r="16006" spans="1:6" x14ac:dyDescent="0.3">
      <c r="A16006" s="264" t="str">
        <f t="shared" si="250"/>
        <v>East RochesterOH</v>
      </c>
      <c r="B16006" s="269">
        <v>44625</v>
      </c>
      <c r="C16006" s="270" t="s">
        <v>8815</v>
      </c>
      <c r="D16006" s="270" t="s">
        <v>1944</v>
      </c>
      <c r="E16006" s="277" t="s">
        <v>1226</v>
      </c>
      <c r="F16006" s="279" t="s">
        <v>882</v>
      </c>
    </row>
    <row r="16007" spans="1:6" x14ac:dyDescent="0.3">
      <c r="A16007" s="264" t="str">
        <f t="shared" si="250"/>
        <v>HoustonOH</v>
      </c>
      <c r="B16007" s="269">
        <v>45333</v>
      </c>
      <c r="C16007" s="270" t="s">
        <v>1929</v>
      </c>
      <c r="D16007" s="270" t="s">
        <v>1944</v>
      </c>
      <c r="E16007" s="277" t="s">
        <v>1995</v>
      </c>
      <c r="F16007" s="279" t="s">
        <v>882</v>
      </c>
    </row>
    <row r="16008" spans="1:6" x14ac:dyDescent="0.3">
      <c r="A16008" s="264" t="str">
        <f t="shared" si="250"/>
        <v>CygnetOH</v>
      </c>
      <c r="B16008" s="269">
        <v>43413</v>
      </c>
      <c r="C16008" s="270" t="s">
        <v>9613</v>
      </c>
      <c r="D16008" s="270" t="s">
        <v>1944</v>
      </c>
      <c r="E16008" s="277" t="s">
        <v>1999</v>
      </c>
      <c r="F16008" s="279" t="s">
        <v>882</v>
      </c>
    </row>
    <row r="16009" spans="1:6" x14ac:dyDescent="0.3">
      <c r="A16009" s="264" t="str">
        <f t="shared" si="250"/>
        <v>QuincyOH</v>
      </c>
      <c r="B16009" s="269">
        <v>43343</v>
      </c>
      <c r="C16009" s="270" t="s">
        <v>1331</v>
      </c>
      <c r="D16009" s="270" t="s">
        <v>1944</v>
      </c>
      <c r="E16009" s="277" t="s">
        <v>1951</v>
      </c>
      <c r="F16009" s="279" t="s">
        <v>882</v>
      </c>
    </row>
    <row r="16010" spans="1:6" x14ac:dyDescent="0.3">
      <c r="A16010" s="264" t="str">
        <f t="shared" si="250"/>
        <v>HomervilleOH</v>
      </c>
      <c r="B16010" s="269">
        <v>44235</v>
      </c>
      <c r="C16010" s="270" t="s">
        <v>9614</v>
      </c>
      <c r="D16010" s="270" t="s">
        <v>1944</v>
      </c>
      <c r="E16010" s="277" t="s">
        <v>1963</v>
      </c>
      <c r="F16010" s="279" t="s">
        <v>882</v>
      </c>
    </row>
    <row r="16011" spans="1:6" x14ac:dyDescent="0.3">
      <c r="A16011" s="264" t="str">
        <f t="shared" si="250"/>
        <v>SalesvilleOH</v>
      </c>
      <c r="B16011" s="269">
        <v>43778</v>
      </c>
      <c r="C16011" s="270" t="s">
        <v>9615</v>
      </c>
      <c r="D16011" s="270" t="s">
        <v>1944</v>
      </c>
      <c r="E16011" s="277" t="s">
        <v>1547</v>
      </c>
      <c r="F16011" s="279" t="s">
        <v>882</v>
      </c>
    </row>
    <row r="16012" spans="1:6" x14ac:dyDescent="0.3">
      <c r="A16012" s="264" t="str">
        <f t="shared" si="250"/>
        <v>NeyOH</v>
      </c>
      <c r="B16012" s="269">
        <v>43549</v>
      </c>
      <c r="C16012" s="270" t="s">
        <v>9616</v>
      </c>
      <c r="D16012" s="270" t="s">
        <v>1944</v>
      </c>
      <c r="E16012" s="277" t="s">
        <v>1969</v>
      </c>
      <c r="F16012" s="279" t="s">
        <v>882</v>
      </c>
    </row>
    <row r="16013" spans="1:6" x14ac:dyDescent="0.3">
      <c r="A16013" s="264" t="str">
        <f t="shared" si="250"/>
        <v>North BentonOH</v>
      </c>
      <c r="B16013" s="269">
        <v>44449</v>
      </c>
      <c r="C16013" s="270" t="s">
        <v>9617</v>
      </c>
      <c r="D16013" s="270" t="s">
        <v>1944</v>
      </c>
      <c r="E16013" s="277" t="s">
        <v>1597</v>
      </c>
      <c r="F16013" s="279" t="s">
        <v>882</v>
      </c>
    </row>
    <row r="16014" spans="1:6" x14ac:dyDescent="0.3">
      <c r="A16014" s="264" t="str">
        <f t="shared" si="250"/>
        <v>BergholzOH</v>
      </c>
      <c r="B16014" s="269">
        <v>43908</v>
      </c>
      <c r="C16014" s="270" t="s">
        <v>9618</v>
      </c>
      <c r="D16014" s="270" t="s">
        <v>1944</v>
      </c>
      <c r="E16014" s="277" t="s">
        <v>2009</v>
      </c>
      <c r="F16014" s="279" t="s">
        <v>882</v>
      </c>
    </row>
    <row r="16015" spans="1:6" x14ac:dyDescent="0.3">
      <c r="A16015" s="264" t="str">
        <f t="shared" si="250"/>
        <v>CentervilleOH</v>
      </c>
      <c r="B16015" s="269">
        <v>45685</v>
      </c>
      <c r="C16015" s="270" t="s">
        <v>4075</v>
      </c>
      <c r="D16015" s="270" t="s">
        <v>1944</v>
      </c>
      <c r="E16015" s="277" t="s">
        <v>1986</v>
      </c>
      <c r="F16015" s="279" t="s">
        <v>882</v>
      </c>
    </row>
    <row r="16016" spans="1:6" x14ac:dyDescent="0.3">
      <c r="A16016" s="264" t="str">
        <f t="shared" si="250"/>
        <v>HopewellOH</v>
      </c>
      <c r="B16016" s="269">
        <v>43746</v>
      </c>
      <c r="C16016" s="270" t="s">
        <v>5020</v>
      </c>
      <c r="D16016" s="270" t="s">
        <v>1944</v>
      </c>
      <c r="E16016" s="277" t="s">
        <v>2016</v>
      </c>
      <c r="F16016" s="279" t="s">
        <v>882</v>
      </c>
    </row>
    <row r="16017" spans="1:6" x14ac:dyDescent="0.3">
      <c r="A16017" s="264" t="str">
        <f t="shared" si="250"/>
        <v>Kings MillsOH</v>
      </c>
      <c r="B16017" s="269">
        <v>45034</v>
      </c>
      <c r="C16017" s="270" t="s">
        <v>9619</v>
      </c>
      <c r="D16017" s="270" t="s">
        <v>1944</v>
      </c>
      <c r="E16017" s="277" t="s">
        <v>1350</v>
      </c>
      <c r="F16017" s="279" t="s">
        <v>882</v>
      </c>
    </row>
    <row r="16018" spans="1:6" x14ac:dyDescent="0.3">
      <c r="A16018" s="264" t="str">
        <f t="shared" si="250"/>
        <v>Duncan FallsOH</v>
      </c>
      <c r="B16018" s="269">
        <v>43734</v>
      </c>
      <c r="C16018" s="270" t="s">
        <v>9620</v>
      </c>
      <c r="D16018" s="270" t="s">
        <v>1944</v>
      </c>
      <c r="E16018" s="277" t="s">
        <v>2016</v>
      </c>
      <c r="F16018" s="279" t="s">
        <v>882</v>
      </c>
    </row>
    <row r="16019" spans="1:6" x14ac:dyDescent="0.3">
      <c r="A16019" s="264" t="str">
        <f t="shared" si="250"/>
        <v>Ludlow FallsOH</v>
      </c>
      <c r="B16019" s="269">
        <v>45339</v>
      </c>
      <c r="C16019" s="270" t="s">
        <v>9621</v>
      </c>
      <c r="D16019" s="270" t="s">
        <v>1944</v>
      </c>
      <c r="E16019" s="277" t="s">
        <v>1968</v>
      </c>
      <c r="F16019" s="279" t="s">
        <v>882</v>
      </c>
    </row>
    <row r="16020" spans="1:6" x14ac:dyDescent="0.3">
      <c r="A16020" s="264" t="str">
        <f t="shared" si="250"/>
        <v>BloomdaleOH</v>
      </c>
      <c r="B16020" s="269">
        <v>44817</v>
      </c>
      <c r="C16020" s="270" t="s">
        <v>9622</v>
      </c>
      <c r="D16020" s="270" t="s">
        <v>1944</v>
      </c>
      <c r="E16020" s="277" t="s">
        <v>1999</v>
      </c>
      <c r="F16020" s="279" t="s">
        <v>882</v>
      </c>
    </row>
    <row r="16021" spans="1:6" x14ac:dyDescent="0.3">
      <c r="A16021" s="264" t="str">
        <f t="shared" si="250"/>
        <v>Crown CityOH</v>
      </c>
      <c r="B16021" s="269">
        <v>45678</v>
      </c>
      <c r="C16021" s="270" t="s">
        <v>9513</v>
      </c>
      <c r="D16021" s="270" t="s">
        <v>1944</v>
      </c>
      <c r="E16021" s="277" t="s">
        <v>1986</v>
      </c>
      <c r="F16021" s="279" t="s">
        <v>882</v>
      </c>
    </row>
    <row r="16022" spans="1:6" x14ac:dyDescent="0.3">
      <c r="A16022" s="264" t="str">
        <f t="shared" si="250"/>
        <v>ClarksburgOH</v>
      </c>
      <c r="B16022" s="269">
        <v>43115</v>
      </c>
      <c r="C16022" s="270" t="s">
        <v>2379</v>
      </c>
      <c r="D16022" s="270" t="s">
        <v>1944</v>
      </c>
      <c r="E16022" s="277" t="s">
        <v>1960</v>
      </c>
      <c r="F16022" s="279" t="s">
        <v>882</v>
      </c>
    </row>
    <row r="16023" spans="1:6" x14ac:dyDescent="0.3">
      <c r="A16023" s="264" t="str">
        <f t="shared" si="250"/>
        <v>SanduskyOH</v>
      </c>
      <c r="B16023" s="269">
        <v>44871</v>
      </c>
      <c r="C16023" s="270" t="s">
        <v>1993</v>
      </c>
      <c r="D16023" s="270" t="s">
        <v>1944</v>
      </c>
      <c r="E16023" s="277" t="s">
        <v>1993</v>
      </c>
      <c r="F16023" s="279" t="s">
        <v>882</v>
      </c>
    </row>
    <row r="16024" spans="1:6" x14ac:dyDescent="0.3">
      <c r="A16024" s="264" t="str">
        <f t="shared" si="250"/>
        <v>YorkvilleOH</v>
      </c>
      <c r="B16024" s="269">
        <v>43971</v>
      </c>
      <c r="C16024" s="270" t="s">
        <v>3218</v>
      </c>
      <c r="D16024" s="270" t="s">
        <v>1944</v>
      </c>
      <c r="E16024" s="277" t="s">
        <v>2009</v>
      </c>
      <c r="F16024" s="279" t="s">
        <v>882</v>
      </c>
    </row>
    <row r="16025" spans="1:6" x14ac:dyDescent="0.3">
      <c r="A16025" s="264" t="str">
        <f t="shared" si="250"/>
        <v>Westfield CenterOH</v>
      </c>
      <c r="B16025" s="269">
        <v>44251</v>
      </c>
      <c r="C16025" s="270" t="s">
        <v>9623</v>
      </c>
      <c r="D16025" s="270" t="s">
        <v>1944</v>
      </c>
      <c r="E16025" s="277" t="s">
        <v>1963</v>
      </c>
      <c r="F16025" s="279" t="s">
        <v>882</v>
      </c>
    </row>
    <row r="16026" spans="1:6" x14ac:dyDescent="0.3">
      <c r="A16026" s="264" t="str">
        <f t="shared" si="250"/>
        <v>Stone CreekOH</v>
      </c>
      <c r="B16026" s="269">
        <v>43840</v>
      </c>
      <c r="C16026" s="270" t="s">
        <v>9624</v>
      </c>
      <c r="D16026" s="270" t="s">
        <v>1944</v>
      </c>
      <c r="E16026" s="277" t="s">
        <v>1982</v>
      </c>
      <c r="F16026" s="279" t="s">
        <v>882</v>
      </c>
    </row>
    <row r="16027" spans="1:6" x14ac:dyDescent="0.3">
      <c r="A16027" s="264" t="str">
        <f t="shared" si="250"/>
        <v>RadnorOH</v>
      </c>
      <c r="B16027" s="269">
        <v>43066</v>
      </c>
      <c r="C16027" s="270" t="s">
        <v>9625</v>
      </c>
      <c r="D16027" s="270" t="s">
        <v>1944</v>
      </c>
      <c r="E16027" s="277" t="s">
        <v>922</v>
      </c>
      <c r="F16027" s="279" t="s">
        <v>882</v>
      </c>
    </row>
    <row r="16028" spans="1:6" x14ac:dyDescent="0.3">
      <c r="A16028" s="264" t="str">
        <f t="shared" si="250"/>
        <v>North FairfieldOH</v>
      </c>
      <c r="B16028" s="269">
        <v>44855</v>
      </c>
      <c r="C16028" s="270" t="s">
        <v>9626</v>
      </c>
      <c r="D16028" s="270" t="s">
        <v>1944</v>
      </c>
      <c r="E16028" s="277" t="s">
        <v>1984</v>
      </c>
      <c r="F16028" s="279" t="s">
        <v>882</v>
      </c>
    </row>
    <row r="16029" spans="1:6" x14ac:dyDescent="0.3">
      <c r="A16029" s="264" t="str">
        <f t="shared" si="250"/>
        <v>WaldoOH</v>
      </c>
      <c r="B16029" s="269">
        <v>43356</v>
      </c>
      <c r="C16029" s="270" t="s">
        <v>1853</v>
      </c>
      <c r="D16029" s="270" t="s">
        <v>1944</v>
      </c>
      <c r="E16029" s="277" t="s">
        <v>1379</v>
      </c>
      <c r="F16029" s="279" t="s">
        <v>882</v>
      </c>
    </row>
    <row r="16030" spans="1:6" x14ac:dyDescent="0.3">
      <c r="A16030" s="264" t="str">
        <f t="shared" si="250"/>
        <v>Lower SalemOH</v>
      </c>
      <c r="B16030" s="269">
        <v>45745</v>
      </c>
      <c r="C16030" s="270" t="s">
        <v>9627</v>
      </c>
      <c r="D16030" s="270" t="s">
        <v>1944</v>
      </c>
      <c r="E16030" s="277" t="s">
        <v>1979</v>
      </c>
      <c r="F16030" s="279" t="s">
        <v>882</v>
      </c>
    </row>
    <row r="16031" spans="1:6" x14ac:dyDescent="0.3">
      <c r="A16031" s="264" t="str">
        <f t="shared" si="250"/>
        <v>Put in BayOH</v>
      </c>
      <c r="B16031" s="269">
        <v>43456</v>
      </c>
      <c r="C16031" s="270" t="s">
        <v>9628</v>
      </c>
      <c r="D16031" s="270" t="s">
        <v>1944</v>
      </c>
      <c r="E16031" s="277" t="s">
        <v>1988</v>
      </c>
      <c r="F16031" s="279" t="s">
        <v>882</v>
      </c>
    </row>
    <row r="16032" spans="1:6" x14ac:dyDescent="0.3">
      <c r="A16032" s="264" t="str">
        <f t="shared" si="250"/>
        <v>RudolphOH</v>
      </c>
      <c r="B16032" s="269">
        <v>43462</v>
      </c>
      <c r="C16032" s="270" t="s">
        <v>9629</v>
      </c>
      <c r="D16032" s="270" t="s">
        <v>1944</v>
      </c>
      <c r="E16032" s="277" t="s">
        <v>1999</v>
      </c>
      <c r="F16032" s="279" t="s">
        <v>882</v>
      </c>
    </row>
    <row r="16033" spans="1:6" x14ac:dyDescent="0.3">
      <c r="A16033" s="264" t="str">
        <f t="shared" si="250"/>
        <v>Mount BlanchardOH</v>
      </c>
      <c r="B16033" s="269">
        <v>45867</v>
      </c>
      <c r="C16033" s="270" t="s">
        <v>9630</v>
      </c>
      <c r="D16033" s="270" t="s">
        <v>1944</v>
      </c>
      <c r="E16033" s="277" t="s">
        <v>1970</v>
      </c>
      <c r="F16033" s="279" t="s">
        <v>882</v>
      </c>
    </row>
    <row r="16034" spans="1:6" x14ac:dyDescent="0.3">
      <c r="A16034" s="264" t="str">
        <f t="shared" si="250"/>
        <v>HartfordOH</v>
      </c>
      <c r="B16034" s="269">
        <v>43013</v>
      </c>
      <c r="C16034" s="270" t="s">
        <v>1319</v>
      </c>
      <c r="D16034" s="270" t="s">
        <v>1944</v>
      </c>
      <c r="E16034" s="277" t="s">
        <v>922</v>
      </c>
      <c r="F16034" s="279" t="s">
        <v>882</v>
      </c>
    </row>
    <row r="16035" spans="1:6" x14ac:dyDescent="0.3">
      <c r="A16035" s="264" t="str">
        <f t="shared" si="250"/>
        <v>WalhondingOH</v>
      </c>
      <c r="B16035" s="269">
        <v>43843</v>
      </c>
      <c r="C16035" s="270" t="s">
        <v>9631</v>
      </c>
      <c r="D16035" s="270" t="s">
        <v>1944</v>
      </c>
      <c r="E16035" s="277" t="s">
        <v>1966</v>
      </c>
      <c r="F16035" s="279" t="s">
        <v>882</v>
      </c>
    </row>
    <row r="16036" spans="1:6" x14ac:dyDescent="0.3">
      <c r="A16036" s="264" t="str">
        <f t="shared" si="250"/>
        <v>PortageOH</v>
      </c>
      <c r="B16036" s="269">
        <v>43451</v>
      </c>
      <c r="C16036" s="270" t="s">
        <v>5280</v>
      </c>
      <c r="D16036" s="270" t="s">
        <v>1944</v>
      </c>
      <c r="E16036" s="277" t="s">
        <v>1999</v>
      </c>
      <c r="F16036" s="279" t="s">
        <v>882</v>
      </c>
    </row>
    <row r="16037" spans="1:6" x14ac:dyDescent="0.3">
      <c r="A16037" s="264" t="str">
        <f t="shared" si="250"/>
        <v>WillshireOH</v>
      </c>
      <c r="B16037" s="269">
        <v>45898</v>
      </c>
      <c r="C16037" s="270" t="s">
        <v>9632</v>
      </c>
      <c r="D16037" s="270" t="s">
        <v>1944</v>
      </c>
      <c r="E16037" s="277" t="s">
        <v>2003</v>
      </c>
      <c r="F16037" s="279" t="s">
        <v>882</v>
      </c>
    </row>
    <row r="16038" spans="1:6" x14ac:dyDescent="0.3">
      <c r="A16038" s="264" t="str">
        <f t="shared" si="250"/>
        <v>MartinOH</v>
      </c>
      <c r="B16038" s="269">
        <v>43445</v>
      </c>
      <c r="C16038" s="270" t="s">
        <v>2200</v>
      </c>
      <c r="D16038" s="270" t="s">
        <v>1944</v>
      </c>
      <c r="E16038" s="277" t="s">
        <v>1988</v>
      </c>
      <c r="F16038" s="279" t="s">
        <v>882</v>
      </c>
    </row>
    <row r="16039" spans="1:6" x14ac:dyDescent="0.3">
      <c r="A16039" s="264" t="str">
        <f t="shared" si="250"/>
        <v>Middle PointOH</v>
      </c>
      <c r="B16039" s="269">
        <v>45863</v>
      </c>
      <c r="C16039" s="270" t="s">
        <v>9633</v>
      </c>
      <c r="D16039" s="270" t="s">
        <v>1944</v>
      </c>
      <c r="E16039" s="277" t="s">
        <v>2003</v>
      </c>
      <c r="F16039" s="279" t="s">
        <v>882</v>
      </c>
    </row>
    <row r="16040" spans="1:6" x14ac:dyDescent="0.3">
      <c r="A16040" s="264" t="str">
        <f t="shared" si="250"/>
        <v>OwensvilleOH</v>
      </c>
      <c r="B16040" s="269">
        <v>45160</v>
      </c>
      <c r="C16040" s="270" t="s">
        <v>9634</v>
      </c>
      <c r="D16040" s="270" t="s">
        <v>1944</v>
      </c>
      <c r="E16040" s="277" t="s">
        <v>1350</v>
      </c>
      <c r="F16040" s="279" t="s">
        <v>882</v>
      </c>
    </row>
    <row r="16041" spans="1:6" x14ac:dyDescent="0.3">
      <c r="A16041" s="264" t="str">
        <f t="shared" si="250"/>
        <v>ArcadiaOH</v>
      </c>
      <c r="B16041" s="269">
        <v>44804</v>
      </c>
      <c r="C16041" s="270" t="s">
        <v>1099</v>
      </c>
      <c r="D16041" s="270" t="s">
        <v>1944</v>
      </c>
      <c r="E16041" s="277" t="s">
        <v>1970</v>
      </c>
      <c r="F16041" s="279" t="s">
        <v>882</v>
      </c>
    </row>
    <row r="16042" spans="1:6" x14ac:dyDescent="0.3">
      <c r="A16042" s="264" t="str">
        <f t="shared" si="250"/>
        <v>AmesvilleOH</v>
      </c>
      <c r="B16042" s="269">
        <v>45711</v>
      </c>
      <c r="C16042" s="270" t="s">
        <v>9635</v>
      </c>
      <c r="D16042" s="270" t="s">
        <v>1944</v>
      </c>
      <c r="E16042" s="277" t="s">
        <v>995</v>
      </c>
      <c r="F16042" s="279" t="s">
        <v>882</v>
      </c>
    </row>
    <row r="16043" spans="1:6" x14ac:dyDescent="0.3">
      <c r="A16043" s="264" t="str">
        <f t="shared" si="250"/>
        <v>MansfieldOH</v>
      </c>
      <c r="B16043" s="269">
        <v>44901</v>
      </c>
      <c r="C16043" s="270" t="s">
        <v>1977</v>
      </c>
      <c r="D16043" s="270" t="s">
        <v>1944</v>
      </c>
      <c r="E16043" s="277" t="s">
        <v>1977</v>
      </c>
      <c r="F16043" s="279" t="s">
        <v>882</v>
      </c>
    </row>
    <row r="16044" spans="1:6" x14ac:dyDescent="0.3">
      <c r="A16044" s="264" t="str">
        <f t="shared" si="250"/>
        <v>FletcherOH</v>
      </c>
      <c r="B16044" s="269">
        <v>45326</v>
      </c>
      <c r="C16044" s="270" t="s">
        <v>7638</v>
      </c>
      <c r="D16044" s="270" t="s">
        <v>1944</v>
      </c>
      <c r="E16044" s="277" t="s">
        <v>1968</v>
      </c>
      <c r="F16044" s="279" t="s">
        <v>882</v>
      </c>
    </row>
    <row r="16045" spans="1:6" x14ac:dyDescent="0.3">
      <c r="A16045" s="264" t="str">
        <f t="shared" si="250"/>
        <v>ChaunceyOH</v>
      </c>
      <c r="B16045" s="269">
        <v>45719</v>
      </c>
      <c r="C16045" s="270" t="s">
        <v>9636</v>
      </c>
      <c r="D16045" s="270" t="s">
        <v>1944</v>
      </c>
      <c r="E16045" s="277" t="s">
        <v>995</v>
      </c>
      <c r="F16045" s="279" t="s">
        <v>882</v>
      </c>
    </row>
    <row r="16046" spans="1:6" x14ac:dyDescent="0.3">
      <c r="A16046" s="264" t="str">
        <f t="shared" si="250"/>
        <v>GnadenhuttenOH</v>
      </c>
      <c r="B16046" s="269">
        <v>44682</v>
      </c>
      <c r="C16046" s="270" t="s">
        <v>9555</v>
      </c>
      <c r="D16046" s="270" t="s">
        <v>1944</v>
      </c>
      <c r="E16046" s="277" t="s">
        <v>1982</v>
      </c>
      <c r="F16046" s="279" t="s">
        <v>882</v>
      </c>
    </row>
    <row r="16047" spans="1:6" x14ac:dyDescent="0.3">
      <c r="A16047" s="264" t="str">
        <f t="shared" si="250"/>
        <v>ConoverOH</v>
      </c>
      <c r="B16047" s="269">
        <v>45317</v>
      </c>
      <c r="C16047" s="270" t="s">
        <v>7631</v>
      </c>
      <c r="D16047" s="270" t="s">
        <v>1944</v>
      </c>
      <c r="E16047" s="277" t="s">
        <v>2001</v>
      </c>
      <c r="F16047" s="279" t="s">
        <v>882</v>
      </c>
    </row>
    <row r="16048" spans="1:6" x14ac:dyDescent="0.3">
      <c r="A16048" s="264" t="str">
        <f t="shared" si="250"/>
        <v>East LibertyOH</v>
      </c>
      <c r="B16048" s="269">
        <v>43319</v>
      </c>
      <c r="C16048" s="270" t="s">
        <v>9637</v>
      </c>
      <c r="D16048" s="270" t="s">
        <v>1944</v>
      </c>
      <c r="E16048" s="277" t="s">
        <v>1951</v>
      </c>
      <c r="F16048" s="279" t="s">
        <v>882</v>
      </c>
    </row>
    <row r="16049" spans="1:6" x14ac:dyDescent="0.3">
      <c r="A16049" s="264" t="str">
        <f t="shared" si="250"/>
        <v>BerkeyOH</v>
      </c>
      <c r="B16049" s="269">
        <v>43504</v>
      </c>
      <c r="C16049" s="270" t="s">
        <v>9638</v>
      </c>
      <c r="D16049" s="270" t="s">
        <v>1944</v>
      </c>
      <c r="E16049" s="277" t="s">
        <v>1999</v>
      </c>
      <c r="F16049" s="279" t="s">
        <v>882</v>
      </c>
    </row>
    <row r="16050" spans="1:6" x14ac:dyDescent="0.3">
      <c r="A16050" s="264" t="str">
        <f t="shared" si="250"/>
        <v>LindseyOH</v>
      </c>
      <c r="B16050" s="269">
        <v>43442</v>
      </c>
      <c r="C16050" s="270" t="s">
        <v>9639</v>
      </c>
      <c r="D16050" s="270" t="s">
        <v>1944</v>
      </c>
      <c r="E16050" s="277" t="s">
        <v>1798</v>
      </c>
      <c r="F16050" s="279" t="s">
        <v>882</v>
      </c>
    </row>
    <row r="16051" spans="1:6" x14ac:dyDescent="0.3">
      <c r="A16051" s="264" t="str">
        <f t="shared" si="250"/>
        <v>South BloomingvilleOH</v>
      </c>
      <c r="B16051" s="269">
        <v>43152</v>
      </c>
      <c r="C16051" s="270" t="s">
        <v>9640</v>
      </c>
      <c r="D16051" s="270" t="s">
        <v>1944</v>
      </c>
      <c r="E16051" s="277" t="s">
        <v>922</v>
      </c>
      <c r="F16051" s="279" t="s">
        <v>882</v>
      </c>
    </row>
    <row r="16052" spans="1:6" x14ac:dyDescent="0.3">
      <c r="A16052" s="264" t="str">
        <f t="shared" si="250"/>
        <v>HaskinsOH</v>
      </c>
      <c r="B16052" s="269">
        <v>43525</v>
      </c>
      <c r="C16052" s="270" t="s">
        <v>9641</v>
      </c>
      <c r="D16052" s="270" t="s">
        <v>1944</v>
      </c>
      <c r="E16052" s="277" t="s">
        <v>1999</v>
      </c>
      <c r="F16052" s="279" t="s">
        <v>882</v>
      </c>
    </row>
    <row r="16053" spans="1:6" x14ac:dyDescent="0.3">
      <c r="A16053" s="264" t="str">
        <f t="shared" si="250"/>
        <v>MorralOH</v>
      </c>
      <c r="B16053" s="269">
        <v>43337</v>
      </c>
      <c r="C16053" s="270" t="s">
        <v>9642</v>
      </c>
      <c r="D16053" s="270" t="s">
        <v>1944</v>
      </c>
      <c r="E16053" s="277" t="s">
        <v>1379</v>
      </c>
      <c r="F16053" s="279" t="s">
        <v>882</v>
      </c>
    </row>
    <row r="16054" spans="1:6" x14ac:dyDescent="0.3">
      <c r="A16054" s="264" t="str">
        <f t="shared" si="250"/>
        <v>Lower SalemOH</v>
      </c>
      <c r="B16054" s="269">
        <v>45788</v>
      </c>
      <c r="C16054" s="270" t="s">
        <v>9627</v>
      </c>
      <c r="D16054" s="270" t="s">
        <v>1944</v>
      </c>
      <c r="E16054" s="277" t="s">
        <v>1979</v>
      </c>
      <c r="F16054" s="279" t="s">
        <v>882</v>
      </c>
    </row>
    <row r="16055" spans="1:6" x14ac:dyDescent="0.3">
      <c r="A16055" s="264" t="str">
        <f t="shared" si="250"/>
        <v>PetersburgOH</v>
      </c>
      <c r="B16055" s="269">
        <v>44454</v>
      </c>
      <c r="C16055" s="270" t="s">
        <v>4854</v>
      </c>
      <c r="D16055" s="270" t="s">
        <v>1944</v>
      </c>
      <c r="E16055" s="277" t="s">
        <v>2015</v>
      </c>
      <c r="F16055" s="279" t="s">
        <v>882</v>
      </c>
    </row>
    <row r="16056" spans="1:6" x14ac:dyDescent="0.3">
      <c r="A16056" s="264" t="str">
        <f t="shared" si="250"/>
        <v>RossburgOH</v>
      </c>
      <c r="B16056" s="269">
        <v>45362</v>
      </c>
      <c r="C16056" s="270" t="s">
        <v>9643</v>
      </c>
      <c r="D16056" s="270" t="s">
        <v>1944</v>
      </c>
      <c r="E16056" s="277" t="s">
        <v>1706</v>
      </c>
      <c r="F16056" s="279" t="s">
        <v>882</v>
      </c>
    </row>
    <row r="16057" spans="1:6" x14ac:dyDescent="0.3">
      <c r="A16057" s="264" t="str">
        <f t="shared" si="250"/>
        <v>CheshireOH</v>
      </c>
      <c r="B16057" s="269">
        <v>45620</v>
      </c>
      <c r="C16057" s="270" t="s">
        <v>3452</v>
      </c>
      <c r="D16057" s="270" t="s">
        <v>1944</v>
      </c>
      <c r="E16057" s="277" t="s">
        <v>1986</v>
      </c>
      <c r="F16057" s="279" t="s">
        <v>882</v>
      </c>
    </row>
    <row r="16058" spans="1:6" x14ac:dyDescent="0.3">
      <c r="A16058" s="264" t="str">
        <f t="shared" si="250"/>
        <v>IrondaleOH</v>
      </c>
      <c r="B16058" s="269">
        <v>43932</v>
      </c>
      <c r="C16058" s="270" t="s">
        <v>1100</v>
      </c>
      <c r="D16058" s="270" t="s">
        <v>1944</v>
      </c>
      <c r="E16058" s="277" t="s">
        <v>2009</v>
      </c>
      <c r="F16058" s="279" t="s">
        <v>882</v>
      </c>
    </row>
    <row r="16059" spans="1:6" x14ac:dyDescent="0.3">
      <c r="A16059" s="264" t="str">
        <f t="shared" si="250"/>
        <v>AdamsvilleOH</v>
      </c>
      <c r="B16059" s="269">
        <v>43802</v>
      </c>
      <c r="C16059" s="270" t="s">
        <v>1262</v>
      </c>
      <c r="D16059" s="270" t="s">
        <v>1944</v>
      </c>
      <c r="E16059" s="277" t="s">
        <v>2016</v>
      </c>
      <c r="F16059" s="279" t="s">
        <v>882</v>
      </c>
    </row>
    <row r="16060" spans="1:6" x14ac:dyDescent="0.3">
      <c r="A16060" s="264" t="str">
        <f t="shared" si="250"/>
        <v>AlvadaOH</v>
      </c>
      <c r="B16060" s="269">
        <v>44802</v>
      </c>
      <c r="C16060" s="270" t="s">
        <v>9644</v>
      </c>
      <c r="D16060" s="270" t="s">
        <v>1944</v>
      </c>
      <c r="E16060" s="277" t="s">
        <v>1998</v>
      </c>
      <c r="F16060" s="279" t="s">
        <v>882</v>
      </c>
    </row>
    <row r="16061" spans="1:6" x14ac:dyDescent="0.3">
      <c r="A16061" s="264" t="str">
        <f t="shared" si="250"/>
        <v>AddystonOH</v>
      </c>
      <c r="B16061" s="269">
        <v>45001</v>
      </c>
      <c r="C16061" s="270" t="s">
        <v>9645</v>
      </c>
      <c r="D16061" s="270" t="s">
        <v>1944</v>
      </c>
      <c r="E16061" s="277" t="s">
        <v>1350</v>
      </c>
      <c r="F16061" s="279" t="s">
        <v>882</v>
      </c>
    </row>
    <row r="16062" spans="1:6" x14ac:dyDescent="0.3">
      <c r="A16062" s="264" t="str">
        <f t="shared" si="250"/>
        <v>TiroOH</v>
      </c>
      <c r="B16062" s="269">
        <v>44887</v>
      </c>
      <c r="C16062" s="270" t="s">
        <v>9646</v>
      </c>
      <c r="D16062" s="270" t="s">
        <v>1944</v>
      </c>
      <c r="E16062" s="277" t="s">
        <v>1953</v>
      </c>
      <c r="F16062" s="279" t="s">
        <v>882</v>
      </c>
    </row>
    <row r="16063" spans="1:6" x14ac:dyDescent="0.3">
      <c r="A16063" s="264" t="str">
        <f t="shared" si="250"/>
        <v>JeneraOH</v>
      </c>
      <c r="B16063" s="269">
        <v>45841</v>
      </c>
      <c r="C16063" s="270" t="s">
        <v>9647</v>
      </c>
      <c r="D16063" s="270" t="s">
        <v>1944</v>
      </c>
      <c r="E16063" s="277" t="s">
        <v>1970</v>
      </c>
      <c r="F16063" s="279" t="s">
        <v>882</v>
      </c>
    </row>
    <row r="16064" spans="1:6" x14ac:dyDescent="0.3">
      <c r="A16064" s="264" t="str">
        <f t="shared" si="250"/>
        <v>BriceOH</v>
      </c>
      <c r="B16064" s="269">
        <v>43109</v>
      </c>
      <c r="C16064" s="270" t="s">
        <v>9648</v>
      </c>
      <c r="D16064" s="270" t="s">
        <v>1944</v>
      </c>
      <c r="E16064" s="277" t="s">
        <v>922</v>
      </c>
      <c r="F16064" s="279" t="s">
        <v>882</v>
      </c>
    </row>
    <row r="16065" spans="1:6" x14ac:dyDescent="0.3">
      <c r="A16065" s="264" t="str">
        <f t="shared" si="250"/>
        <v>HammondsvilleOH</v>
      </c>
      <c r="B16065" s="269">
        <v>43930</v>
      </c>
      <c r="C16065" s="270" t="s">
        <v>9649</v>
      </c>
      <c r="D16065" s="270" t="s">
        <v>1944</v>
      </c>
      <c r="E16065" s="277" t="s">
        <v>2009</v>
      </c>
      <c r="F16065" s="279" t="s">
        <v>882</v>
      </c>
    </row>
    <row r="16066" spans="1:6" x14ac:dyDescent="0.3">
      <c r="A16066" s="264" t="str">
        <f t="shared" si="250"/>
        <v>StewartOH</v>
      </c>
      <c r="B16066" s="269">
        <v>45778</v>
      </c>
      <c r="C16066" s="270" t="s">
        <v>7076</v>
      </c>
      <c r="D16066" s="270" t="s">
        <v>1944</v>
      </c>
      <c r="E16066" s="277" t="s">
        <v>995</v>
      </c>
      <c r="F16066" s="279" t="s">
        <v>882</v>
      </c>
    </row>
    <row r="16067" spans="1:6" x14ac:dyDescent="0.3">
      <c r="A16067" s="264" t="str">
        <f t="shared" si="250"/>
        <v>South SolonOH</v>
      </c>
      <c r="B16067" s="269">
        <v>43153</v>
      </c>
      <c r="C16067" s="270" t="s">
        <v>9650</v>
      </c>
      <c r="D16067" s="270" t="s">
        <v>1944</v>
      </c>
      <c r="E16067" s="277" t="s">
        <v>922</v>
      </c>
      <c r="F16067" s="279" t="s">
        <v>882</v>
      </c>
    </row>
    <row r="16068" spans="1:6" x14ac:dyDescent="0.3">
      <c r="A16068" s="264" t="str">
        <f t="shared" ref="A16068:A16131" si="251">CONCATENATE(C16068,D16068)</f>
        <v>New BloomingtonOH</v>
      </c>
      <c r="B16068" s="269">
        <v>43341</v>
      </c>
      <c r="C16068" s="270" t="s">
        <v>9651</v>
      </c>
      <c r="D16068" s="270" t="s">
        <v>1944</v>
      </c>
      <c r="E16068" s="277" t="s">
        <v>1379</v>
      </c>
      <c r="F16068" s="279" t="s">
        <v>882</v>
      </c>
    </row>
    <row r="16069" spans="1:6" x14ac:dyDescent="0.3">
      <c r="A16069" s="264" t="str">
        <f t="shared" si="251"/>
        <v>ShawneeOH</v>
      </c>
      <c r="B16069" s="269">
        <v>43782</v>
      </c>
      <c r="C16069" s="270" t="s">
        <v>2045</v>
      </c>
      <c r="D16069" s="270" t="s">
        <v>1944</v>
      </c>
      <c r="E16069" s="277" t="s">
        <v>922</v>
      </c>
      <c r="F16069" s="279" t="s">
        <v>882</v>
      </c>
    </row>
    <row r="16070" spans="1:6" x14ac:dyDescent="0.3">
      <c r="A16070" s="264" t="str">
        <f t="shared" si="251"/>
        <v>Seven MileOH</v>
      </c>
      <c r="B16070" s="269">
        <v>45062</v>
      </c>
      <c r="C16070" s="270" t="s">
        <v>9652</v>
      </c>
      <c r="D16070" s="270" t="s">
        <v>1944</v>
      </c>
      <c r="E16070" s="277" t="s">
        <v>1350</v>
      </c>
      <c r="F16070" s="279" t="s">
        <v>882</v>
      </c>
    </row>
    <row r="16071" spans="1:6" x14ac:dyDescent="0.3">
      <c r="A16071" s="264" t="str">
        <f t="shared" si="251"/>
        <v>MariettaOH</v>
      </c>
      <c r="B16071" s="269">
        <v>45773</v>
      </c>
      <c r="C16071" s="270" t="s">
        <v>1979</v>
      </c>
      <c r="D16071" s="270" t="s">
        <v>1944</v>
      </c>
      <c r="E16071" s="277" t="s">
        <v>1979</v>
      </c>
      <c r="F16071" s="279" t="s">
        <v>882</v>
      </c>
    </row>
    <row r="16072" spans="1:6" x14ac:dyDescent="0.3">
      <c r="A16072" s="264" t="str">
        <f t="shared" si="251"/>
        <v>CustarOH</v>
      </c>
      <c r="B16072" s="269">
        <v>43511</v>
      </c>
      <c r="C16072" s="270" t="s">
        <v>9653</v>
      </c>
      <c r="D16072" s="270" t="s">
        <v>1944</v>
      </c>
      <c r="E16072" s="277" t="s">
        <v>1999</v>
      </c>
      <c r="F16072" s="279" t="s">
        <v>882</v>
      </c>
    </row>
    <row r="16073" spans="1:6" x14ac:dyDescent="0.3">
      <c r="A16073" s="264" t="str">
        <f t="shared" si="251"/>
        <v>WashingtonvilleOH</v>
      </c>
      <c r="B16073" s="269">
        <v>44490</v>
      </c>
      <c r="C16073" s="270" t="s">
        <v>9654</v>
      </c>
      <c r="D16073" s="270" t="s">
        <v>1944</v>
      </c>
      <c r="E16073" s="277" t="s">
        <v>1226</v>
      </c>
      <c r="F16073" s="279" t="s">
        <v>882</v>
      </c>
    </row>
    <row r="16074" spans="1:6" x14ac:dyDescent="0.3">
      <c r="A16074" s="264" t="str">
        <f t="shared" si="251"/>
        <v>ConesvilleOH</v>
      </c>
      <c r="B16074" s="269">
        <v>43811</v>
      </c>
      <c r="C16074" s="270" t="s">
        <v>4447</v>
      </c>
      <c r="D16074" s="270" t="s">
        <v>1944</v>
      </c>
      <c r="E16074" s="277" t="s">
        <v>1966</v>
      </c>
      <c r="F16074" s="279" t="s">
        <v>882</v>
      </c>
    </row>
    <row r="16075" spans="1:6" x14ac:dyDescent="0.3">
      <c r="A16075" s="264" t="str">
        <f t="shared" si="251"/>
        <v>BettsvilleOH</v>
      </c>
      <c r="B16075" s="269">
        <v>44815</v>
      </c>
      <c r="C16075" s="270" t="s">
        <v>9655</v>
      </c>
      <c r="D16075" s="270" t="s">
        <v>1944</v>
      </c>
      <c r="E16075" s="277" t="s">
        <v>1998</v>
      </c>
      <c r="F16075" s="279" t="s">
        <v>882</v>
      </c>
    </row>
    <row r="16076" spans="1:6" x14ac:dyDescent="0.3">
      <c r="A16076" s="264" t="str">
        <f t="shared" si="251"/>
        <v>LewistownOH</v>
      </c>
      <c r="B16076" s="269">
        <v>43333</v>
      </c>
      <c r="C16076" s="270" t="s">
        <v>2122</v>
      </c>
      <c r="D16076" s="270" t="s">
        <v>1944</v>
      </c>
      <c r="E16076" s="277" t="s">
        <v>1951</v>
      </c>
      <c r="F16076" s="279" t="s">
        <v>882</v>
      </c>
    </row>
    <row r="16077" spans="1:6" x14ac:dyDescent="0.3">
      <c r="A16077" s="264" t="str">
        <f t="shared" si="251"/>
        <v>Kelleys IslandOH</v>
      </c>
      <c r="B16077" s="269">
        <v>43438</v>
      </c>
      <c r="C16077" s="270" t="s">
        <v>9656</v>
      </c>
      <c r="D16077" s="270" t="s">
        <v>1944</v>
      </c>
      <c r="E16077" s="277" t="s">
        <v>1993</v>
      </c>
      <c r="F16077" s="279" t="s">
        <v>882</v>
      </c>
    </row>
    <row r="16078" spans="1:6" x14ac:dyDescent="0.3">
      <c r="A16078" s="264" t="str">
        <f t="shared" si="251"/>
        <v>MechanicstownOH</v>
      </c>
      <c r="B16078" s="269">
        <v>44651</v>
      </c>
      <c r="C16078" s="270" t="s">
        <v>9657</v>
      </c>
      <c r="D16078" s="270" t="s">
        <v>1944</v>
      </c>
      <c r="E16078" s="277" t="s">
        <v>1956</v>
      </c>
      <c r="F16078" s="279" t="s">
        <v>882</v>
      </c>
    </row>
    <row r="16079" spans="1:6" x14ac:dyDescent="0.3">
      <c r="A16079" s="264" t="str">
        <f t="shared" si="251"/>
        <v>KansasOH</v>
      </c>
      <c r="B16079" s="269">
        <v>44841</v>
      </c>
      <c r="C16079" s="270" t="s">
        <v>1683</v>
      </c>
      <c r="D16079" s="270" t="s">
        <v>1944</v>
      </c>
      <c r="E16079" s="277" t="s">
        <v>1998</v>
      </c>
      <c r="F16079" s="279" t="s">
        <v>882</v>
      </c>
    </row>
    <row r="16080" spans="1:6" x14ac:dyDescent="0.3">
      <c r="A16080" s="264" t="str">
        <f t="shared" si="251"/>
        <v>New WestonOH</v>
      </c>
      <c r="B16080" s="269">
        <v>45348</v>
      </c>
      <c r="C16080" s="270" t="s">
        <v>9658</v>
      </c>
      <c r="D16080" s="270" t="s">
        <v>1944</v>
      </c>
      <c r="E16080" s="277" t="s">
        <v>1706</v>
      </c>
      <c r="F16080" s="279" t="s">
        <v>882</v>
      </c>
    </row>
    <row r="16081" spans="1:6" x14ac:dyDescent="0.3">
      <c r="A16081" s="264" t="str">
        <f t="shared" si="251"/>
        <v>McCutchenvilleOH</v>
      </c>
      <c r="B16081" s="269">
        <v>44844</v>
      </c>
      <c r="C16081" s="270" t="s">
        <v>9659</v>
      </c>
      <c r="D16081" s="270" t="s">
        <v>1944</v>
      </c>
      <c r="E16081" s="277" t="s">
        <v>1998</v>
      </c>
      <c r="F16081" s="279" t="s">
        <v>882</v>
      </c>
    </row>
    <row r="16082" spans="1:6" x14ac:dyDescent="0.3">
      <c r="A16082" s="264" t="str">
        <f t="shared" si="251"/>
        <v>MaplewoodOH</v>
      </c>
      <c r="B16082" s="269">
        <v>45340</v>
      </c>
      <c r="C16082" s="270" t="s">
        <v>6894</v>
      </c>
      <c r="D16082" s="270" t="s">
        <v>1944</v>
      </c>
      <c r="E16082" s="277" t="s">
        <v>1995</v>
      </c>
      <c r="F16082" s="279" t="s">
        <v>882</v>
      </c>
    </row>
    <row r="16083" spans="1:6" x14ac:dyDescent="0.3">
      <c r="A16083" s="264" t="str">
        <f t="shared" si="251"/>
        <v>WoodstockOH</v>
      </c>
      <c r="B16083" s="269">
        <v>43084</v>
      </c>
      <c r="C16083" s="270" t="s">
        <v>1472</v>
      </c>
      <c r="D16083" s="270" t="s">
        <v>1944</v>
      </c>
      <c r="E16083" s="277" t="s">
        <v>2001</v>
      </c>
      <c r="F16083" s="279" t="s">
        <v>882</v>
      </c>
    </row>
    <row r="16084" spans="1:6" x14ac:dyDescent="0.3">
      <c r="A16084" s="264" t="str">
        <f t="shared" si="251"/>
        <v>PiedmontOH</v>
      </c>
      <c r="B16084" s="269">
        <v>43983</v>
      </c>
      <c r="C16084" s="270" t="s">
        <v>1146</v>
      </c>
      <c r="D16084" s="270" t="s">
        <v>1944</v>
      </c>
      <c r="E16084" s="277" t="s">
        <v>2011</v>
      </c>
      <c r="F16084" s="279" t="s">
        <v>882</v>
      </c>
    </row>
    <row r="16085" spans="1:6" x14ac:dyDescent="0.3">
      <c r="A16085" s="264" t="str">
        <f t="shared" si="251"/>
        <v>North KingsvilleOH</v>
      </c>
      <c r="B16085" s="269">
        <v>44068</v>
      </c>
      <c r="C16085" s="270" t="s">
        <v>9660</v>
      </c>
      <c r="D16085" s="270" t="s">
        <v>1944</v>
      </c>
      <c r="E16085" s="277" t="s">
        <v>1948</v>
      </c>
      <c r="F16085" s="279" t="s">
        <v>882</v>
      </c>
    </row>
    <row r="16086" spans="1:6" x14ac:dyDescent="0.3">
      <c r="A16086" s="264" t="str">
        <f t="shared" si="251"/>
        <v>RaylandOH</v>
      </c>
      <c r="B16086" s="269">
        <v>43948</v>
      </c>
      <c r="C16086" s="270" t="s">
        <v>9497</v>
      </c>
      <c r="D16086" s="270" t="s">
        <v>1944</v>
      </c>
      <c r="E16086" s="277" t="s">
        <v>2009</v>
      </c>
      <c r="F16086" s="279" t="s">
        <v>882</v>
      </c>
    </row>
    <row r="16087" spans="1:6" x14ac:dyDescent="0.3">
      <c r="A16087" s="264" t="str">
        <f t="shared" si="251"/>
        <v>PainesvilleOH</v>
      </c>
      <c r="B16087" s="269">
        <v>44045</v>
      </c>
      <c r="C16087" s="270" t="s">
        <v>9316</v>
      </c>
      <c r="D16087" s="270" t="s">
        <v>1944</v>
      </c>
      <c r="E16087" s="277" t="s">
        <v>1963</v>
      </c>
      <c r="F16087" s="279" t="s">
        <v>882</v>
      </c>
    </row>
    <row r="16088" spans="1:6" x14ac:dyDescent="0.3">
      <c r="A16088" s="264" t="str">
        <f t="shared" si="251"/>
        <v>Mount CoryOH</v>
      </c>
      <c r="B16088" s="269">
        <v>45868</v>
      </c>
      <c r="C16088" s="270" t="s">
        <v>9661</v>
      </c>
      <c r="D16088" s="270" t="s">
        <v>1944</v>
      </c>
      <c r="E16088" s="277" t="s">
        <v>1970</v>
      </c>
      <c r="F16088" s="279" t="s">
        <v>882</v>
      </c>
    </row>
    <row r="16089" spans="1:6" x14ac:dyDescent="0.3">
      <c r="A16089" s="264" t="str">
        <f t="shared" si="251"/>
        <v>DennisonOH</v>
      </c>
      <c r="B16089" s="269">
        <v>44653</v>
      </c>
      <c r="C16089" s="270" t="s">
        <v>7104</v>
      </c>
      <c r="D16089" s="270" t="s">
        <v>1944</v>
      </c>
      <c r="E16089" s="277" t="s">
        <v>1982</v>
      </c>
      <c r="F16089" s="279" t="s">
        <v>882</v>
      </c>
    </row>
    <row r="16090" spans="1:6" x14ac:dyDescent="0.3">
      <c r="A16090" s="264" t="str">
        <f t="shared" si="251"/>
        <v>VenedociaOH</v>
      </c>
      <c r="B16090" s="269">
        <v>45894</v>
      </c>
      <c r="C16090" s="270" t="s">
        <v>9662</v>
      </c>
      <c r="D16090" s="270" t="s">
        <v>1944</v>
      </c>
      <c r="E16090" s="277" t="s">
        <v>2003</v>
      </c>
      <c r="F16090" s="279" t="s">
        <v>882</v>
      </c>
    </row>
    <row r="16091" spans="1:6" x14ac:dyDescent="0.3">
      <c r="A16091" s="264" t="str">
        <f t="shared" si="251"/>
        <v>YorkshireOH</v>
      </c>
      <c r="B16091" s="269">
        <v>45388</v>
      </c>
      <c r="C16091" s="270" t="s">
        <v>9663</v>
      </c>
      <c r="D16091" s="270" t="s">
        <v>1944</v>
      </c>
      <c r="E16091" s="277" t="s">
        <v>1706</v>
      </c>
      <c r="F16091" s="279" t="s">
        <v>882</v>
      </c>
    </row>
    <row r="16092" spans="1:6" x14ac:dyDescent="0.3">
      <c r="A16092" s="264" t="str">
        <f t="shared" si="251"/>
        <v>BuchtelOH</v>
      </c>
      <c r="B16092" s="269">
        <v>45716</v>
      </c>
      <c r="C16092" s="270" t="s">
        <v>9664</v>
      </c>
      <c r="D16092" s="270" t="s">
        <v>1944</v>
      </c>
      <c r="E16092" s="277" t="s">
        <v>995</v>
      </c>
      <c r="F16092" s="279" t="s">
        <v>882</v>
      </c>
    </row>
    <row r="16093" spans="1:6" x14ac:dyDescent="0.3">
      <c r="A16093" s="264" t="str">
        <f t="shared" si="251"/>
        <v>VanlueOH</v>
      </c>
      <c r="B16093" s="269">
        <v>45890</v>
      </c>
      <c r="C16093" s="270" t="s">
        <v>9665</v>
      </c>
      <c r="D16093" s="270" t="s">
        <v>1944</v>
      </c>
      <c r="E16093" s="277" t="s">
        <v>1970</v>
      </c>
      <c r="F16093" s="279" t="s">
        <v>882</v>
      </c>
    </row>
    <row r="16094" spans="1:6" x14ac:dyDescent="0.3">
      <c r="A16094" s="264" t="str">
        <f t="shared" si="251"/>
        <v>GannOH</v>
      </c>
      <c r="B16094" s="269">
        <v>43006</v>
      </c>
      <c r="C16094" s="270" t="s">
        <v>9666</v>
      </c>
      <c r="D16094" s="270" t="s">
        <v>1944</v>
      </c>
      <c r="E16094" s="277" t="s">
        <v>1322</v>
      </c>
      <c r="F16094" s="279" t="s">
        <v>882</v>
      </c>
    </row>
    <row r="16095" spans="1:6" x14ac:dyDescent="0.3">
      <c r="A16095" s="264" t="str">
        <f t="shared" si="251"/>
        <v>HollansburgOH</v>
      </c>
      <c r="B16095" s="269">
        <v>45332</v>
      </c>
      <c r="C16095" s="270" t="s">
        <v>9667</v>
      </c>
      <c r="D16095" s="270" t="s">
        <v>1944</v>
      </c>
      <c r="E16095" s="277" t="s">
        <v>1706</v>
      </c>
      <c r="F16095" s="279" t="s">
        <v>882</v>
      </c>
    </row>
    <row r="16096" spans="1:6" x14ac:dyDescent="0.3">
      <c r="A16096" s="264" t="str">
        <f t="shared" si="251"/>
        <v>Montrose-GhentOH</v>
      </c>
      <c r="B16096" s="269">
        <v>44210</v>
      </c>
      <c r="C16096" s="270" t="s">
        <v>9668</v>
      </c>
      <c r="D16096" s="270" t="s">
        <v>1944</v>
      </c>
      <c r="E16096" s="277" t="s">
        <v>1597</v>
      </c>
      <c r="F16096" s="279" t="s">
        <v>882</v>
      </c>
    </row>
    <row r="16097" spans="1:6" x14ac:dyDescent="0.3">
      <c r="A16097" s="264" t="str">
        <f t="shared" si="251"/>
        <v>BurgoonOH</v>
      </c>
      <c r="B16097" s="269">
        <v>43407</v>
      </c>
      <c r="C16097" s="270" t="s">
        <v>9669</v>
      </c>
      <c r="D16097" s="270" t="s">
        <v>1944</v>
      </c>
      <c r="E16097" s="277" t="s">
        <v>1798</v>
      </c>
      <c r="F16097" s="279" t="s">
        <v>882</v>
      </c>
    </row>
    <row r="16098" spans="1:6" x14ac:dyDescent="0.3">
      <c r="A16098" s="264" t="str">
        <f t="shared" si="251"/>
        <v>BaltimoreOH</v>
      </c>
      <c r="B16098" s="269">
        <v>43157</v>
      </c>
      <c r="C16098" s="270" t="s">
        <v>6246</v>
      </c>
      <c r="D16098" s="270" t="s">
        <v>1944</v>
      </c>
      <c r="E16098" s="277" t="s">
        <v>922</v>
      </c>
      <c r="F16098" s="279" t="s">
        <v>882</v>
      </c>
    </row>
    <row r="16099" spans="1:6" x14ac:dyDescent="0.3">
      <c r="A16099" s="264" t="str">
        <f t="shared" si="251"/>
        <v>ChristiansburgOH</v>
      </c>
      <c r="B16099" s="269">
        <v>45389</v>
      </c>
      <c r="C16099" s="270" t="s">
        <v>9670</v>
      </c>
      <c r="D16099" s="270" t="s">
        <v>1944</v>
      </c>
      <c r="E16099" s="277" t="s">
        <v>2001</v>
      </c>
      <c r="F16099" s="279" t="s">
        <v>882</v>
      </c>
    </row>
    <row r="16100" spans="1:6" x14ac:dyDescent="0.3">
      <c r="A16100" s="264" t="str">
        <f t="shared" si="251"/>
        <v>PhillipsburgOH</v>
      </c>
      <c r="B16100" s="269">
        <v>45354</v>
      </c>
      <c r="C16100" s="270" t="s">
        <v>7313</v>
      </c>
      <c r="D16100" s="270" t="s">
        <v>1944</v>
      </c>
      <c r="E16100" s="277" t="s">
        <v>1968</v>
      </c>
      <c r="F16100" s="279" t="s">
        <v>882</v>
      </c>
    </row>
    <row r="16101" spans="1:6" x14ac:dyDescent="0.3">
      <c r="A16101" s="264" t="str">
        <f t="shared" si="251"/>
        <v>CairoOH</v>
      </c>
      <c r="B16101" s="269">
        <v>45820</v>
      </c>
      <c r="C16101" s="270" t="s">
        <v>7333</v>
      </c>
      <c r="D16101" s="270" t="s">
        <v>1944</v>
      </c>
      <c r="E16101" s="277" t="s">
        <v>1975</v>
      </c>
      <c r="F16101" s="279" t="s">
        <v>882</v>
      </c>
    </row>
    <row r="16102" spans="1:6" x14ac:dyDescent="0.3">
      <c r="A16102" s="264" t="str">
        <f t="shared" si="251"/>
        <v>DundeeOH</v>
      </c>
      <c r="B16102" s="269">
        <v>44689</v>
      </c>
      <c r="C16102" s="270" t="s">
        <v>3882</v>
      </c>
      <c r="D16102" s="270" t="s">
        <v>1944</v>
      </c>
      <c r="E16102" s="277" t="s">
        <v>1982</v>
      </c>
      <c r="F16102" s="279" t="s">
        <v>882</v>
      </c>
    </row>
    <row r="16103" spans="1:6" x14ac:dyDescent="0.3">
      <c r="A16103" s="264" t="str">
        <f t="shared" si="251"/>
        <v>Rio GrandeOH</v>
      </c>
      <c r="B16103" s="269">
        <v>45674</v>
      </c>
      <c r="C16103" s="270" t="s">
        <v>8387</v>
      </c>
      <c r="D16103" s="270" t="s">
        <v>1944</v>
      </c>
      <c r="E16103" s="277" t="s">
        <v>1986</v>
      </c>
      <c r="F16103" s="279" t="s">
        <v>882</v>
      </c>
    </row>
    <row r="16104" spans="1:6" x14ac:dyDescent="0.3">
      <c r="A16104" s="264" t="str">
        <f t="shared" si="251"/>
        <v>WaterlooOH</v>
      </c>
      <c r="B16104" s="269">
        <v>45688</v>
      </c>
      <c r="C16104" s="270" t="s">
        <v>1517</v>
      </c>
      <c r="D16104" s="270" t="s">
        <v>1944</v>
      </c>
      <c r="E16104" s="277" t="s">
        <v>1466</v>
      </c>
      <c r="F16104" s="279" t="s">
        <v>882</v>
      </c>
    </row>
    <row r="16105" spans="1:6" x14ac:dyDescent="0.3">
      <c r="A16105" s="264" t="str">
        <f t="shared" si="251"/>
        <v>RaylandOH</v>
      </c>
      <c r="B16105" s="269">
        <v>43939</v>
      </c>
      <c r="C16105" s="270" t="s">
        <v>9497</v>
      </c>
      <c r="D16105" s="270" t="s">
        <v>1944</v>
      </c>
      <c r="E16105" s="277" t="s">
        <v>2009</v>
      </c>
      <c r="F16105" s="279" t="s">
        <v>882</v>
      </c>
    </row>
    <row r="16106" spans="1:6" x14ac:dyDescent="0.3">
      <c r="A16106" s="264" t="str">
        <f t="shared" si="251"/>
        <v>New StraitsvilleOH</v>
      </c>
      <c r="B16106" s="269">
        <v>43144</v>
      </c>
      <c r="C16106" s="270" t="s">
        <v>9588</v>
      </c>
      <c r="D16106" s="270" t="s">
        <v>1944</v>
      </c>
      <c r="E16106" s="277" t="s">
        <v>922</v>
      </c>
      <c r="F16106" s="279" t="s">
        <v>882</v>
      </c>
    </row>
    <row r="16107" spans="1:6" x14ac:dyDescent="0.3">
      <c r="A16107" s="264" t="str">
        <f t="shared" si="251"/>
        <v>BellaireOH</v>
      </c>
      <c r="B16107" s="269">
        <v>43940</v>
      </c>
      <c r="C16107" s="270" t="s">
        <v>9425</v>
      </c>
      <c r="D16107" s="270" t="s">
        <v>1944</v>
      </c>
      <c r="E16107" s="277" t="s">
        <v>2011</v>
      </c>
      <c r="F16107" s="279" t="s">
        <v>882</v>
      </c>
    </row>
    <row r="16108" spans="1:6" x14ac:dyDescent="0.3">
      <c r="A16108" s="264" t="str">
        <f t="shared" si="251"/>
        <v>Richmond DaleOH</v>
      </c>
      <c r="B16108" s="269">
        <v>45673</v>
      </c>
      <c r="C16108" s="270" t="s">
        <v>9671</v>
      </c>
      <c r="D16108" s="270" t="s">
        <v>1944</v>
      </c>
      <c r="E16108" s="277" t="s">
        <v>1960</v>
      </c>
      <c r="F16108" s="279" t="s">
        <v>882</v>
      </c>
    </row>
    <row r="16109" spans="1:6" x14ac:dyDescent="0.3">
      <c r="A16109" s="264" t="str">
        <f t="shared" si="251"/>
        <v>JacksonvilleOH</v>
      </c>
      <c r="B16109" s="269">
        <v>45740</v>
      </c>
      <c r="C16109" s="270" t="s">
        <v>1034</v>
      </c>
      <c r="D16109" s="270" t="s">
        <v>1944</v>
      </c>
      <c r="E16109" s="277" t="s">
        <v>995</v>
      </c>
      <c r="F16109" s="279" t="s">
        <v>882</v>
      </c>
    </row>
    <row r="16110" spans="1:6" x14ac:dyDescent="0.3">
      <c r="A16110" s="264" t="str">
        <f t="shared" si="251"/>
        <v>WellstonOH</v>
      </c>
      <c r="B16110" s="269">
        <v>45621</v>
      </c>
      <c r="C16110" s="270" t="s">
        <v>9422</v>
      </c>
      <c r="D16110" s="270" t="s">
        <v>1944</v>
      </c>
      <c r="E16110" s="277" t="s">
        <v>1273</v>
      </c>
      <c r="F16110" s="279" t="s">
        <v>882</v>
      </c>
    </row>
    <row r="16111" spans="1:6" x14ac:dyDescent="0.3">
      <c r="A16111" s="264" t="str">
        <f t="shared" si="251"/>
        <v>RosevilleOH</v>
      </c>
      <c r="B16111" s="269">
        <v>43735</v>
      </c>
      <c r="C16111" s="270" t="s">
        <v>2479</v>
      </c>
      <c r="D16111" s="270" t="s">
        <v>1944</v>
      </c>
      <c r="E16111" s="277" t="s">
        <v>2016</v>
      </c>
      <c r="F16111" s="279" t="s">
        <v>882</v>
      </c>
    </row>
    <row r="16112" spans="1:6" x14ac:dyDescent="0.3">
      <c r="A16112" s="264" t="str">
        <f t="shared" si="251"/>
        <v>IrwinOH</v>
      </c>
      <c r="B16112" s="269">
        <v>43029</v>
      </c>
      <c r="C16112" s="270" t="s">
        <v>4617</v>
      </c>
      <c r="D16112" s="270" t="s">
        <v>1944</v>
      </c>
      <c r="E16112" s="277" t="s">
        <v>922</v>
      </c>
      <c r="F16112" s="279" t="s">
        <v>882</v>
      </c>
    </row>
    <row r="16113" spans="1:6" x14ac:dyDescent="0.3">
      <c r="A16113" s="264" t="str">
        <f t="shared" si="251"/>
        <v>ScottOH</v>
      </c>
      <c r="B16113" s="269">
        <v>45886</v>
      </c>
      <c r="C16113" s="270" t="s">
        <v>1887</v>
      </c>
      <c r="D16113" s="270" t="s">
        <v>1944</v>
      </c>
      <c r="E16113" s="277" t="s">
        <v>2003</v>
      </c>
      <c r="F16113" s="279" t="s">
        <v>882</v>
      </c>
    </row>
    <row r="16114" spans="1:6" x14ac:dyDescent="0.3">
      <c r="A16114" s="264" t="str">
        <f t="shared" si="251"/>
        <v>HarveysburgOH</v>
      </c>
      <c r="B16114" s="269">
        <v>45032</v>
      </c>
      <c r="C16114" s="270" t="s">
        <v>9672</v>
      </c>
      <c r="D16114" s="270" t="s">
        <v>1944</v>
      </c>
      <c r="E16114" s="277" t="s">
        <v>1350</v>
      </c>
      <c r="F16114" s="279" t="s">
        <v>882</v>
      </c>
    </row>
    <row r="16115" spans="1:6" x14ac:dyDescent="0.3">
      <c r="A16115" s="264" t="str">
        <f t="shared" si="251"/>
        <v>RardenOH</v>
      </c>
      <c r="B16115" s="269">
        <v>45671</v>
      </c>
      <c r="C16115" s="270" t="s">
        <v>9673</v>
      </c>
      <c r="D16115" s="270" t="s">
        <v>1944</v>
      </c>
      <c r="E16115" s="277" t="s">
        <v>1990</v>
      </c>
      <c r="F16115" s="279" t="s">
        <v>882</v>
      </c>
    </row>
    <row r="16116" spans="1:6" x14ac:dyDescent="0.3">
      <c r="A16116" s="264" t="str">
        <f t="shared" si="251"/>
        <v>SalemOH</v>
      </c>
      <c r="B16116" s="269">
        <v>44619</v>
      </c>
      <c r="C16116" s="270" t="s">
        <v>1226</v>
      </c>
      <c r="D16116" s="270" t="s">
        <v>1944</v>
      </c>
      <c r="E16116" s="277" t="s">
        <v>1226</v>
      </c>
      <c r="F16116" s="279" t="s">
        <v>882</v>
      </c>
    </row>
    <row r="16117" spans="1:6" x14ac:dyDescent="0.3">
      <c r="A16117" s="264" t="str">
        <f t="shared" si="251"/>
        <v>KirkersvilleOH</v>
      </c>
      <c r="B16117" s="269">
        <v>43033</v>
      </c>
      <c r="C16117" s="270" t="s">
        <v>9674</v>
      </c>
      <c r="D16117" s="270" t="s">
        <v>1944</v>
      </c>
      <c r="E16117" s="277" t="s">
        <v>922</v>
      </c>
      <c r="F16117" s="279" t="s">
        <v>882</v>
      </c>
    </row>
    <row r="16118" spans="1:6" x14ac:dyDescent="0.3">
      <c r="A16118" s="264" t="str">
        <f t="shared" si="251"/>
        <v>AtwaterOH</v>
      </c>
      <c r="B16118" s="269">
        <v>44265</v>
      </c>
      <c r="C16118" s="270" t="s">
        <v>2664</v>
      </c>
      <c r="D16118" s="270" t="s">
        <v>1944</v>
      </c>
      <c r="E16118" s="277" t="s">
        <v>1597</v>
      </c>
      <c r="F16118" s="279" t="s">
        <v>882</v>
      </c>
    </row>
    <row r="16119" spans="1:6" x14ac:dyDescent="0.3">
      <c r="A16119" s="264" t="str">
        <f t="shared" si="251"/>
        <v>SenecavilleOH</v>
      </c>
      <c r="B16119" s="269">
        <v>43722</v>
      </c>
      <c r="C16119" s="270" t="s">
        <v>9535</v>
      </c>
      <c r="D16119" s="270" t="s">
        <v>1944</v>
      </c>
      <c r="E16119" s="277" t="s">
        <v>1547</v>
      </c>
      <c r="F16119" s="279" t="s">
        <v>882</v>
      </c>
    </row>
    <row r="16120" spans="1:6" x14ac:dyDescent="0.3">
      <c r="A16120" s="264" t="str">
        <f t="shared" si="251"/>
        <v>MartinsburgOH</v>
      </c>
      <c r="B16120" s="269">
        <v>43037</v>
      </c>
      <c r="C16120" s="270" t="s">
        <v>7385</v>
      </c>
      <c r="D16120" s="270" t="s">
        <v>1944</v>
      </c>
      <c r="E16120" s="277" t="s">
        <v>1322</v>
      </c>
      <c r="F16120" s="279" t="s">
        <v>882</v>
      </c>
    </row>
    <row r="16121" spans="1:6" x14ac:dyDescent="0.3">
      <c r="A16121" s="264" t="str">
        <f t="shared" si="251"/>
        <v>HarrisburgOH</v>
      </c>
      <c r="B16121" s="269">
        <v>43126</v>
      </c>
      <c r="C16121" s="270" t="s">
        <v>1801</v>
      </c>
      <c r="D16121" s="270" t="s">
        <v>1944</v>
      </c>
      <c r="E16121" s="277" t="s">
        <v>922</v>
      </c>
      <c r="F16121" s="279" t="s">
        <v>882</v>
      </c>
    </row>
    <row r="16122" spans="1:6" x14ac:dyDescent="0.3">
      <c r="A16122" s="264" t="str">
        <f t="shared" si="251"/>
        <v>Camp DennisonOH</v>
      </c>
      <c r="B16122" s="269">
        <v>45111</v>
      </c>
      <c r="C16122" s="270" t="s">
        <v>9675</v>
      </c>
      <c r="D16122" s="270" t="s">
        <v>1944</v>
      </c>
      <c r="E16122" s="277" t="s">
        <v>1350</v>
      </c>
      <c r="F16122" s="279" t="s">
        <v>882</v>
      </c>
    </row>
    <row r="16123" spans="1:6" x14ac:dyDescent="0.3">
      <c r="A16123" s="264" t="str">
        <f t="shared" si="251"/>
        <v>Tremont CityOH</v>
      </c>
      <c r="B16123" s="269">
        <v>45372</v>
      </c>
      <c r="C16123" s="270" t="s">
        <v>9676</v>
      </c>
      <c r="D16123" s="270" t="s">
        <v>1944</v>
      </c>
      <c r="E16123" s="277" t="s">
        <v>1337</v>
      </c>
      <c r="F16123" s="279" t="s">
        <v>882</v>
      </c>
    </row>
    <row r="16124" spans="1:6" x14ac:dyDescent="0.3">
      <c r="A16124" s="264" t="str">
        <f t="shared" si="251"/>
        <v>MacksburgOH</v>
      </c>
      <c r="B16124" s="269">
        <v>45746</v>
      </c>
      <c r="C16124" s="270" t="s">
        <v>4518</v>
      </c>
      <c r="D16124" s="270" t="s">
        <v>1944</v>
      </c>
      <c r="E16124" s="277" t="s">
        <v>1979</v>
      </c>
      <c r="F16124" s="279" t="s">
        <v>882</v>
      </c>
    </row>
    <row r="16125" spans="1:6" x14ac:dyDescent="0.3">
      <c r="A16125" s="264" t="str">
        <f t="shared" si="251"/>
        <v>LafayetteOH</v>
      </c>
      <c r="B16125" s="269">
        <v>45854</v>
      </c>
      <c r="C16125" s="270" t="s">
        <v>1297</v>
      </c>
      <c r="D16125" s="270" t="s">
        <v>1944</v>
      </c>
      <c r="E16125" s="277" t="s">
        <v>1975</v>
      </c>
      <c r="F16125" s="279" t="s">
        <v>882</v>
      </c>
    </row>
    <row r="16126" spans="1:6" x14ac:dyDescent="0.3">
      <c r="A16126" s="264" t="str">
        <f t="shared" si="251"/>
        <v>Bowling GreenOH</v>
      </c>
      <c r="B16126" s="269">
        <v>43565</v>
      </c>
      <c r="C16126" s="270" t="s">
        <v>1452</v>
      </c>
      <c r="D16126" s="270" t="s">
        <v>1944</v>
      </c>
      <c r="E16126" s="277" t="s">
        <v>1999</v>
      </c>
      <c r="F16126" s="279" t="s">
        <v>882</v>
      </c>
    </row>
    <row r="16127" spans="1:6" x14ac:dyDescent="0.3">
      <c r="A16127" s="264" t="str">
        <f t="shared" si="251"/>
        <v>CurticeOH</v>
      </c>
      <c r="B16127" s="269">
        <v>43468</v>
      </c>
      <c r="C16127" s="270" t="s">
        <v>9490</v>
      </c>
      <c r="D16127" s="270" t="s">
        <v>1944</v>
      </c>
      <c r="E16127" s="277" t="s">
        <v>1999</v>
      </c>
      <c r="F16127" s="279" t="s">
        <v>882</v>
      </c>
    </row>
    <row r="16128" spans="1:6" x14ac:dyDescent="0.3">
      <c r="A16128" s="264" t="str">
        <f t="shared" si="251"/>
        <v>ClevesOH</v>
      </c>
      <c r="B16128" s="269">
        <v>45041</v>
      </c>
      <c r="C16128" s="270" t="s">
        <v>9396</v>
      </c>
      <c r="D16128" s="270" t="s">
        <v>1944</v>
      </c>
      <c r="E16128" s="277" t="s">
        <v>1350</v>
      </c>
      <c r="F16128" s="279" t="s">
        <v>882</v>
      </c>
    </row>
    <row r="16129" spans="1:6" x14ac:dyDescent="0.3">
      <c r="A16129" s="264" t="str">
        <f t="shared" si="251"/>
        <v>East SpartaOH</v>
      </c>
      <c r="B16129" s="269">
        <v>44671</v>
      </c>
      <c r="C16129" s="270" t="s">
        <v>9517</v>
      </c>
      <c r="D16129" s="270" t="s">
        <v>1944</v>
      </c>
      <c r="E16129" s="277" t="s">
        <v>1956</v>
      </c>
      <c r="F16129" s="279" t="s">
        <v>882</v>
      </c>
    </row>
    <row r="16130" spans="1:6" x14ac:dyDescent="0.3">
      <c r="A16130" s="264" t="str">
        <f t="shared" si="251"/>
        <v>North HamptonOH</v>
      </c>
      <c r="B16130" s="269">
        <v>45349</v>
      </c>
      <c r="C16130" s="270" t="s">
        <v>8070</v>
      </c>
      <c r="D16130" s="270" t="s">
        <v>1944</v>
      </c>
      <c r="E16130" s="277" t="s">
        <v>1337</v>
      </c>
      <c r="F16130" s="279" t="s">
        <v>882</v>
      </c>
    </row>
    <row r="16131" spans="1:6" x14ac:dyDescent="0.3">
      <c r="A16131" s="264" t="str">
        <f t="shared" si="251"/>
        <v>GreenOH</v>
      </c>
      <c r="B16131" s="269">
        <v>44232</v>
      </c>
      <c r="C16131" s="270" t="s">
        <v>6790</v>
      </c>
      <c r="D16131" s="270" t="s">
        <v>1944</v>
      </c>
      <c r="E16131" s="277" t="s">
        <v>1597</v>
      </c>
      <c r="F16131" s="279" t="s">
        <v>882</v>
      </c>
    </row>
    <row r="16132" spans="1:6" x14ac:dyDescent="0.3">
      <c r="A16132" s="264" t="str">
        <f t="shared" ref="A16132:A16195" si="252">CONCATENATE(C16132,D16132)</f>
        <v>CygnetOH</v>
      </c>
      <c r="B16132" s="269">
        <v>43437</v>
      </c>
      <c r="C16132" s="270" t="s">
        <v>9613</v>
      </c>
      <c r="D16132" s="270" t="s">
        <v>1944</v>
      </c>
      <c r="E16132" s="277" t="s">
        <v>1999</v>
      </c>
      <c r="F16132" s="279" t="s">
        <v>882</v>
      </c>
    </row>
    <row r="16133" spans="1:6" x14ac:dyDescent="0.3">
      <c r="A16133" s="264" t="str">
        <f t="shared" si="252"/>
        <v>XeniaOH</v>
      </c>
      <c r="B16133" s="269">
        <v>45384</v>
      </c>
      <c r="C16133" s="270" t="s">
        <v>9329</v>
      </c>
      <c r="D16133" s="270" t="s">
        <v>1944</v>
      </c>
      <c r="E16133" s="277" t="s">
        <v>1968</v>
      </c>
      <c r="F16133" s="279" t="s">
        <v>882</v>
      </c>
    </row>
    <row r="16134" spans="1:6" x14ac:dyDescent="0.3">
      <c r="A16134" s="264" t="str">
        <f t="shared" si="252"/>
        <v>Green CampOH</v>
      </c>
      <c r="B16134" s="269">
        <v>43322</v>
      </c>
      <c r="C16134" s="270" t="s">
        <v>9677</v>
      </c>
      <c r="D16134" s="270" t="s">
        <v>1944</v>
      </c>
      <c r="E16134" s="277" t="s">
        <v>1379</v>
      </c>
      <c r="F16134" s="279" t="s">
        <v>882</v>
      </c>
    </row>
    <row r="16135" spans="1:6" x14ac:dyDescent="0.3">
      <c r="A16135" s="264" t="str">
        <f t="shared" si="252"/>
        <v>CoshoctonOH</v>
      </c>
      <c r="B16135" s="269">
        <v>25201</v>
      </c>
      <c r="C16135" s="270" t="s">
        <v>1966</v>
      </c>
      <c r="D16135" s="270" t="s">
        <v>1944</v>
      </c>
      <c r="E16135" s="277" t="s">
        <v>1966</v>
      </c>
      <c r="F16135" s="279" t="s">
        <v>882</v>
      </c>
    </row>
    <row r="16136" spans="1:6" x14ac:dyDescent="0.3">
      <c r="A16136" s="264" t="str">
        <f t="shared" si="252"/>
        <v>BridgeportOH</v>
      </c>
      <c r="B16136" s="269">
        <v>43934</v>
      </c>
      <c r="C16136" s="270" t="s">
        <v>1398</v>
      </c>
      <c r="D16136" s="270" t="s">
        <v>1944</v>
      </c>
      <c r="E16136" s="277" t="s">
        <v>2011</v>
      </c>
      <c r="F16136" s="279" t="s">
        <v>882</v>
      </c>
    </row>
    <row r="16137" spans="1:6" x14ac:dyDescent="0.3">
      <c r="A16137" s="264" t="str">
        <f t="shared" si="252"/>
        <v>Mark CenterOH</v>
      </c>
      <c r="B16137" s="269">
        <v>43536</v>
      </c>
      <c r="C16137" s="270" t="s">
        <v>9678</v>
      </c>
      <c r="D16137" s="270" t="s">
        <v>1944</v>
      </c>
      <c r="E16137" s="277" t="s">
        <v>1969</v>
      </c>
      <c r="F16137" s="279" t="s">
        <v>882</v>
      </c>
    </row>
    <row r="16138" spans="1:6" x14ac:dyDescent="0.3">
      <c r="A16138" s="264" t="str">
        <f t="shared" si="252"/>
        <v>EtnaOH</v>
      </c>
      <c r="B16138" s="269">
        <v>43018</v>
      </c>
      <c r="C16138" s="270" t="s">
        <v>6562</v>
      </c>
      <c r="D16138" s="270" t="s">
        <v>1944</v>
      </c>
      <c r="E16138" s="277" t="s">
        <v>922</v>
      </c>
      <c r="F16138" s="279" t="s">
        <v>882</v>
      </c>
    </row>
    <row r="16139" spans="1:6" x14ac:dyDescent="0.3">
      <c r="A16139" s="264" t="str">
        <f t="shared" si="252"/>
        <v>AdelphiOH</v>
      </c>
      <c r="B16139" s="269">
        <v>43101</v>
      </c>
      <c r="C16139" s="270" t="s">
        <v>9679</v>
      </c>
      <c r="D16139" s="270" t="s">
        <v>1944</v>
      </c>
      <c r="E16139" s="277" t="s">
        <v>1960</v>
      </c>
      <c r="F16139" s="279" t="s">
        <v>882</v>
      </c>
    </row>
    <row r="16140" spans="1:6" x14ac:dyDescent="0.3">
      <c r="A16140" s="264" t="str">
        <f t="shared" si="252"/>
        <v>WauseonOH</v>
      </c>
      <c r="B16140" s="269">
        <v>43553</v>
      </c>
      <c r="C16140" s="270" t="s">
        <v>9400</v>
      </c>
      <c r="D16140" s="270" t="s">
        <v>1944</v>
      </c>
      <c r="E16140" s="277" t="s">
        <v>1999</v>
      </c>
      <c r="F16140" s="279" t="s">
        <v>882</v>
      </c>
    </row>
    <row r="16141" spans="1:6" x14ac:dyDescent="0.3">
      <c r="A16141" s="264" t="str">
        <f t="shared" si="252"/>
        <v>TiffinOH</v>
      </c>
      <c r="B16141" s="269">
        <v>44809</v>
      </c>
      <c r="C16141" s="270" t="s">
        <v>1998</v>
      </c>
      <c r="D16141" s="270" t="s">
        <v>1944</v>
      </c>
      <c r="E16141" s="277" t="s">
        <v>1998</v>
      </c>
      <c r="F16141" s="279" t="s">
        <v>882</v>
      </c>
    </row>
    <row r="16142" spans="1:6" x14ac:dyDescent="0.3">
      <c r="A16142" s="264" t="str">
        <f t="shared" si="252"/>
        <v>ZoarOH</v>
      </c>
      <c r="B16142" s="269">
        <v>44697</v>
      </c>
      <c r="C16142" s="270" t="s">
        <v>9680</v>
      </c>
      <c r="D16142" s="270" t="s">
        <v>1944</v>
      </c>
      <c r="E16142" s="277" t="s">
        <v>1982</v>
      </c>
      <c r="F16142" s="279" t="s">
        <v>882</v>
      </c>
    </row>
    <row r="16143" spans="1:6" x14ac:dyDescent="0.3">
      <c r="A16143" s="264" t="str">
        <f t="shared" si="252"/>
        <v>PerrysvilleOH</v>
      </c>
      <c r="B16143" s="269">
        <v>44838</v>
      </c>
      <c r="C16143" s="270" t="s">
        <v>5472</v>
      </c>
      <c r="D16143" s="270" t="s">
        <v>1944</v>
      </c>
      <c r="E16143" s="277" t="s">
        <v>1946</v>
      </c>
      <c r="F16143" s="279" t="s">
        <v>882</v>
      </c>
    </row>
    <row r="16144" spans="1:6" x14ac:dyDescent="0.3">
      <c r="A16144" s="264" t="str">
        <f t="shared" si="252"/>
        <v>WadsworthOH</v>
      </c>
      <c r="B16144" s="269">
        <v>44274</v>
      </c>
      <c r="C16144" s="270" t="s">
        <v>4830</v>
      </c>
      <c r="D16144" s="270" t="s">
        <v>1944</v>
      </c>
      <c r="E16144" s="277" t="s">
        <v>1963</v>
      </c>
      <c r="F16144" s="279" t="s">
        <v>882</v>
      </c>
    </row>
    <row r="16145" spans="1:6" x14ac:dyDescent="0.3">
      <c r="A16145" s="264" t="str">
        <f t="shared" si="252"/>
        <v>EmpireOH</v>
      </c>
      <c r="B16145" s="269">
        <v>43926</v>
      </c>
      <c r="C16145" s="270" t="s">
        <v>3396</v>
      </c>
      <c r="D16145" s="270" t="s">
        <v>1944</v>
      </c>
      <c r="E16145" s="277" t="s">
        <v>2009</v>
      </c>
      <c r="F16145" s="279" t="s">
        <v>882</v>
      </c>
    </row>
    <row r="16146" spans="1:6" x14ac:dyDescent="0.3">
      <c r="A16146" s="264" t="str">
        <f t="shared" si="252"/>
        <v>GoshenOH</v>
      </c>
      <c r="B16146" s="269">
        <v>45158</v>
      </c>
      <c r="C16146" s="270" t="s">
        <v>1508</v>
      </c>
      <c r="D16146" s="270" t="s">
        <v>1944</v>
      </c>
      <c r="E16146" s="277" t="s">
        <v>1350</v>
      </c>
      <c r="F16146" s="279" t="s">
        <v>882</v>
      </c>
    </row>
    <row r="16147" spans="1:6" x14ac:dyDescent="0.3">
      <c r="A16147" s="264" t="str">
        <f t="shared" si="252"/>
        <v>MorristownOH</v>
      </c>
      <c r="B16147" s="269">
        <v>43759</v>
      </c>
      <c r="C16147" s="270" t="s">
        <v>2203</v>
      </c>
      <c r="D16147" s="270" t="s">
        <v>1944</v>
      </c>
      <c r="E16147" s="277" t="s">
        <v>2011</v>
      </c>
      <c r="F16147" s="279" t="s">
        <v>882</v>
      </c>
    </row>
    <row r="16148" spans="1:6" x14ac:dyDescent="0.3">
      <c r="A16148" s="264" t="str">
        <f t="shared" si="252"/>
        <v>NeapolisOH</v>
      </c>
      <c r="B16148" s="269">
        <v>43547</v>
      </c>
      <c r="C16148" s="270" t="s">
        <v>9681</v>
      </c>
      <c r="D16148" s="270" t="s">
        <v>1944</v>
      </c>
      <c r="E16148" s="277" t="s">
        <v>1999</v>
      </c>
      <c r="F16148" s="279" t="s">
        <v>882</v>
      </c>
    </row>
    <row r="16149" spans="1:6" x14ac:dyDescent="0.3">
      <c r="A16149" s="264" t="str">
        <f t="shared" si="252"/>
        <v>PitsburgOH</v>
      </c>
      <c r="B16149" s="269">
        <v>45358</v>
      </c>
      <c r="C16149" s="270" t="s">
        <v>9682</v>
      </c>
      <c r="D16149" s="270" t="s">
        <v>1944</v>
      </c>
      <c r="E16149" s="277" t="s">
        <v>1706</v>
      </c>
      <c r="F16149" s="279" t="s">
        <v>882</v>
      </c>
    </row>
    <row r="16150" spans="1:6" x14ac:dyDescent="0.3">
      <c r="A16150" s="264" t="str">
        <f t="shared" si="252"/>
        <v>BeaverdamOH</v>
      </c>
      <c r="B16150" s="269">
        <v>45808</v>
      </c>
      <c r="C16150" s="270" t="s">
        <v>9683</v>
      </c>
      <c r="D16150" s="270" t="s">
        <v>1944</v>
      </c>
      <c r="E16150" s="277" t="s">
        <v>1975</v>
      </c>
      <c r="F16150" s="279" t="s">
        <v>882</v>
      </c>
    </row>
    <row r="16151" spans="1:6" x14ac:dyDescent="0.3">
      <c r="A16151" s="264" t="str">
        <f t="shared" si="252"/>
        <v>CantonOH</v>
      </c>
      <c r="B16151" s="269">
        <v>44652</v>
      </c>
      <c r="C16151" s="270" t="s">
        <v>1294</v>
      </c>
      <c r="D16151" s="270" t="s">
        <v>1944</v>
      </c>
      <c r="E16151" s="277" t="s">
        <v>1956</v>
      </c>
      <c r="F16151" s="279" t="s">
        <v>882</v>
      </c>
    </row>
    <row r="16152" spans="1:6" x14ac:dyDescent="0.3">
      <c r="A16152" s="264" t="str">
        <f t="shared" si="252"/>
        <v>SidneyOH</v>
      </c>
      <c r="B16152" s="269">
        <v>45360</v>
      </c>
      <c r="C16152" s="270" t="s">
        <v>1995</v>
      </c>
      <c r="D16152" s="270" t="s">
        <v>1944</v>
      </c>
      <c r="E16152" s="277" t="s">
        <v>1995</v>
      </c>
      <c r="F16152" s="279" t="s">
        <v>882</v>
      </c>
    </row>
    <row r="16153" spans="1:6" x14ac:dyDescent="0.3">
      <c r="A16153" s="264" t="str">
        <f t="shared" si="252"/>
        <v>ClevesOH</v>
      </c>
      <c r="B16153" s="269">
        <v>45033</v>
      </c>
      <c r="C16153" s="270" t="s">
        <v>9396</v>
      </c>
      <c r="D16153" s="270" t="s">
        <v>1944</v>
      </c>
      <c r="E16153" s="277" t="s">
        <v>1350</v>
      </c>
      <c r="F16153" s="279" t="s">
        <v>882</v>
      </c>
    </row>
    <row r="16154" spans="1:6" x14ac:dyDescent="0.3">
      <c r="A16154" s="264" t="str">
        <f t="shared" si="252"/>
        <v>LoganOH</v>
      </c>
      <c r="B16154" s="269">
        <v>43158</v>
      </c>
      <c r="C16154" s="270" t="s">
        <v>1277</v>
      </c>
      <c r="D16154" s="270" t="s">
        <v>1944</v>
      </c>
      <c r="E16154" s="277" t="s">
        <v>922</v>
      </c>
      <c r="F16154" s="279" t="s">
        <v>882</v>
      </c>
    </row>
    <row r="16155" spans="1:6" x14ac:dyDescent="0.3">
      <c r="A16155" s="264" t="str">
        <f t="shared" si="252"/>
        <v>ChickasawOH</v>
      </c>
      <c r="B16155" s="269">
        <v>45826</v>
      </c>
      <c r="C16155" s="270" t="s">
        <v>1306</v>
      </c>
      <c r="D16155" s="270" t="s">
        <v>1944</v>
      </c>
      <c r="E16155" s="277" t="s">
        <v>1958</v>
      </c>
      <c r="F16155" s="279" t="s">
        <v>882</v>
      </c>
    </row>
    <row r="16156" spans="1:6" x14ac:dyDescent="0.3">
      <c r="A16156" s="264" t="str">
        <f t="shared" si="252"/>
        <v>CatawbaOH</v>
      </c>
      <c r="B16156" s="269">
        <v>43010</v>
      </c>
      <c r="C16156" s="270" t="s">
        <v>7742</v>
      </c>
      <c r="D16156" s="270" t="s">
        <v>1944</v>
      </c>
      <c r="E16156" s="277" t="s">
        <v>1337</v>
      </c>
      <c r="F16156" s="279" t="s">
        <v>882</v>
      </c>
    </row>
    <row r="16157" spans="1:6" x14ac:dyDescent="0.3">
      <c r="A16157" s="264" t="str">
        <f t="shared" si="252"/>
        <v>DonnelsvilleOH</v>
      </c>
      <c r="B16157" s="269">
        <v>45319</v>
      </c>
      <c r="C16157" s="270" t="s">
        <v>9684</v>
      </c>
      <c r="D16157" s="270" t="s">
        <v>1944</v>
      </c>
      <c r="E16157" s="277" t="s">
        <v>1337</v>
      </c>
      <c r="F16157" s="279" t="s">
        <v>882</v>
      </c>
    </row>
    <row r="16158" spans="1:6" x14ac:dyDescent="0.3">
      <c r="A16158" s="264" t="str">
        <f t="shared" si="252"/>
        <v>DresdenOH</v>
      </c>
      <c r="B16158" s="269">
        <v>43842</v>
      </c>
      <c r="C16158" s="270" t="s">
        <v>9278</v>
      </c>
      <c r="D16158" s="270" t="s">
        <v>1944</v>
      </c>
      <c r="E16158" s="277" t="s">
        <v>2016</v>
      </c>
      <c r="F16158" s="279" t="s">
        <v>882</v>
      </c>
    </row>
    <row r="16159" spans="1:6" x14ac:dyDescent="0.3">
      <c r="A16159" s="264" t="str">
        <f t="shared" si="252"/>
        <v>TrimbleOH</v>
      </c>
      <c r="B16159" s="269">
        <v>45782</v>
      </c>
      <c r="C16159" s="270" t="s">
        <v>7312</v>
      </c>
      <c r="D16159" s="270" t="s">
        <v>1944</v>
      </c>
      <c r="E16159" s="277" t="s">
        <v>995</v>
      </c>
      <c r="F16159" s="279" t="s">
        <v>882</v>
      </c>
    </row>
    <row r="16160" spans="1:6" x14ac:dyDescent="0.3">
      <c r="A16160" s="264" t="str">
        <f t="shared" si="252"/>
        <v>ArchboldOH</v>
      </c>
      <c r="B16160" s="269">
        <v>43555</v>
      </c>
      <c r="C16160" s="270" t="s">
        <v>9442</v>
      </c>
      <c r="D16160" s="270" t="s">
        <v>1944</v>
      </c>
      <c r="E16160" s="277" t="s">
        <v>1999</v>
      </c>
      <c r="F16160" s="279" t="s">
        <v>882</v>
      </c>
    </row>
    <row r="16161" spans="1:6" x14ac:dyDescent="0.3">
      <c r="A16161" s="264" t="str">
        <f t="shared" si="252"/>
        <v>FultonOH</v>
      </c>
      <c r="B16161" s="269">
        <v>43321</v>
      </c>
      <c r="C16161" s="270" t="s">
        <v>1987</v>
      </c>
      <c r="D16161" s="270" t="s">
        <v>1944</v>
      </c>
      <c r="E16161" s="277" t="s">
        <v>922</v>
      </c>
      <c r="F16161" s="279" t="s">
        <v>882</v>
      </c>
    </row>
    <row r="16162" spans="1:6" x14ac:dyDescent="0.3">
      <c r="A16162" s="264" t="str">
        <f t="shared" si="252"/>
        <v>JamestownOH</v>
      </c>
      <c r="B16162" s="269">
        <v>45307</v>
      </c>
      <c r="C16162" s="270" t="s">
        <v>1787</v>
      </c>
      <c r="D16162" s="270" t="s">
        <v>1944</v>
      </c>
      <c r="E16162" s="277" t="s">
        <v>1968</v>
      </c>
      <c r="F16162" s="279" t="s">
        <v>882</v>
      </c>
    </row>
    <row r="16163" spans="1:6" x14ac:dyDescent="0.3">
      <c r="A16163" s="264" t="str">
        <f t="shared" si="252"/>
        <v>BeavercreekOH</v>
      </c>
      <c r="B16163" s="269">
        <v>45301</v>
      </c>
      <c r="C16163" s="270" t="s">
        <v>9347</v>
      </c>
      <c r="D16163" s="270" t="s">
        <v>1944</v>
      </c>
      <c r="E16163" s="277" t="s">
        <v>1968</v>
      </c>
      <c r="F16163" s="279" t="s">
        <v>882</v>
      </c>
    </row>
    <row r="16164" spans="1:6" x14ac:dyDescent="0.3">
      <c r="A16164" s="264" t="str">
        <f t="shared" si="252"/>
        <v>YorkshireOH</v>
      </c>
      <c r="B16164" s="269">
        <v>45351</v>
      </c>
      <c r="C16164" s="270" t="s">
        <v>9663</v>
      </c>
      <c r="D16164" s="270" t="s">
        <v>1944</v>
      </c>
      <c r="E16164" s="277" t="s">
        <v>1706</v>
      </c>
      <c r="F16164" s="279" t="s">
        <v>882</v>
      </c>
    </row>
    <row r="16165" spans="1:6" x14ac:dyDescent="0.3">
      <c r="A16165" s="264" t="str">
        <f t="shared" si="252"/>
        <v>Magnetic SpringsOH</v>
      </c>
      <c r="B16165" s="269">
        <v>43036</v>
      </c>
      <c r="C16165" s="270" t="s">
        <v>9685</v>
      </c>
      <c r="D16165" s="270" t="s">
        <v>1944</v>
      </c>
      <c r="E16165" s="277" t="s">
        <v>922</v>
      </c>
      <c r="F16165" s="279" t="s">
        <v>882</v>
      </c>
    </row>
    <row r="16166" spans="1:6" x14ac:dyDescent="0.3">
      <c r="A16166" s="264" t="str">
        <f t="shared" si="252"/>
        <v>GratiotOH</v>
      </c>
      <c r="B16166" s="269">
        <v>43740</v>
      </c>
      <c r="C16166" s="270" t="s">
        <v>9686</v>
      </c>
      <c r="D16166" s="270" t="s">
        <v>1944</v>
      </c>
      <c r="E16166" s="277" t="s">
        <v>922</v>
      </c>
      <c r="F16166" s="279" t="s">
        <v>882</v>
      </c>
    </row>
    <row r="16167" spans="1:6" x14ac:dyDescent="0.3">
      <c r="A16167" s="264" t="str">
        <f t="shared" si="252"/>
        <v>GenoaOH</v>
      </c>
      <c r="B16167" s="269">
        <v>43408</v>
      </c>
      <c r="C16167" s="270" t="s">
        <v>4850</v>
      </c>
      <c r="D16167" s="270" t="s">
        <v>1944</v>
      </c>
      <c r="E16167" s="277" t="s">
        <v>1988</v>
      </c>
      <c r="F16167" s="279" t="s">
        <v>882</v>
      </c>
    </row>
    <row r="16168" spans="1:6" x14ac:dyDescent="0.3">
      <c r="A16168" s="264" t="str">
        <f t="shared" si="252"/>
        <v>Old WashingtonOH</v>
      </c>
      <c r="B16168" s="269">
        <v>43768</v>
      </c>
      <c r="C16168" s="270" t="s">
        <v>9687</v>
      </c>
      <c r="D16168" s="270" t="s">
        <v>1944</v>
      </c>
      <c r="E16168" s="277" t="s">
        <v>1547</v>
      </c>
      <c r="F16168" s="279" t="s">
        <v>882</v>
      </c>
    </row>
    <row r="16169" spans="1:6" x14ac:dyDescent="0.3">
      <c r="A16169" s="264" t="str">
        <f t="shared" si="252"/>
        <v>KiptonOH</v>
      </c>
      <c r="B16169" s="269">
        <v>44049</v>
      </c>
      <c r="C16169" s="270" t="s">
        <v>9688</v>
      </c>
      <c r="D16169" s="270" t="s">
        <v>1944</v>
      </c>
      <c r="E16169" s="277" t="s">
        <v>1963</v>
      </c>
      <c r="F16169" s="279" t="s">
        <v>882</v>
      </c>
    </row>
    <row r="16170" spans="1:6" x14ac:dyDescent="0.3">
      <c r="A16170" s="264" t="str">
        <f t="shared" si="252"/>
        <v>Port WilliamOH</v>
      </c>
      <c r="B16170" s="269">
        <v>45164</v>
      </c>
      <c r="C16170" s="270" t="s">
        <v>9689</v>
      </c>
      <c r="D16170" s="270" t="s">
        <v>1944</v>
      </c>
      <c r="E16170" s="277" t="s">
        <v>1775</v>
      </c>
      <c r="F16170" s="279" t="s">
        <v>882</v>
      </c>
    </row>
    <row r="16171" spans="1:6" x14ac:dyDescent="0.3">
      <c r="A16171" s="264" t="str">
        <f t="shared" si="252"/>
        <v>GettysburgOH</v>
      </c>
      <c r="B16171" s="269">
        <v>45328</v>
      </c>
      <c r="C16171" s="270" t="s">
        <v>2108</v>
      </c>
      <c r="D16171" s="270" t="s">
        <v>1944</v>
      </c>
      <c r="E16171" s="277" t="s">
        <v>1706</v>
      </c>
      <c r="F16171" s="279" t="s">
        <v>882</v>
      </c>
    </row>
    <row r="16172" spans="1:6" x14ac:dyDescent="0.3">
      <c r="A16172" s="264" t="str">
        <f t="shared" si="252"/>
        <v>MidwayOH</v>
      </c>
      <c r="B16172" s="269">
        <v>43151</v>
      </c>
      <c r="C16172" s="270" t="s">
        <v>1954</v>
      </c>
      <c r="D16172" s="270" t="s">
        <v>1944</v>
      </c>
      <c r="E16172" s="277" t="s">
        <v>922</v>
      </c>
      <c r="F16172" s="279" t="s">
        <v>882</v>
      </c>
    </row>
    <row r="16173" spans="1:6" x14ac:dyDescent="0.3">
      <c r="A16173" s="264" t="str">
        <f t="shared" si="252"/>
        <v>BladensburgOH</v>
      </c>
      <c r="B16173" s="269">
        <v>43005</v>
      </c>
      <c r="C16173" s="270" t="s">
        <v>6325</v>
      </c>
      <c r="D16173" s="270" t="s">
        <v>1944</v>
      </c>
      <c r="E16173" s="277" t="s">
        <v>1322</v>
      </c>
      <c r="F16173" s="279" t="s">
        <v>882</v>
      </c>
    </row>
    <row r="16174" spans="1:6" x14ac:dyDescent="0.3">
      <c r="A16174" s="264" t="str">
        <f t="shared" si="252"/>
        <v>Fort RecoveryOH</v>
      </c>
      <c r="B16174" s="269">
        <v>45310</v>
      </c>
      <c r="C16174" s="270" t="s">
        <v>9503</v>
      </c>
      <c r="D16174" s="270" t="s">
        <v>1944</v>
      </c>
      <c r="E16174" s="277" t="s">
        <v>1958</v>
      </c>
      <c r="F16174" s="279" t="s">
        <v>882</v>
      </c>
    </row>
    <row r="16175" spans="1:6" x14ac:dyDescent="0.3">
      <c r="A16175" s="264" t="str">
        <f t="shared" si="252"/>
        <v>AshvilleOH</v>
      </c>
      <c r="B16175" s="269">
        <v>43156</v>
      </c>
      <c r="C16175" s="270" t="s">
        <v>1272</v>
      </c>
      <c r="D16175" s="270" t="s">
        <v>1944</v>
      </c>
      <c r="E16175" s="277" t="s">
        <v>922</v>
      </c>
      <c r="F16175" s="279" t="s">
        <v>882</v>
      </c>
    </row>
    <row r="16176" spans="1:6" x14ac:dyDescent="0.3">
      <c r="A16176" s="264" t="str">
        <f t="shared" si="252"/>
        <v>MontezumaOH</v>
      </c>
      <c r="B16176" s="269">
        <v>45866</v>
      </c>
      <c r="C16176" s="270" t="s">
        <v>9690</v>
      </c>
      <c r="D16176" s="270" t="s">
        <v>1944</v>
      </c>
      <c r="E16176" s="277" t="s">
        <v>1958</v>
      </c>
      <c r="F16176" s="279" t="s">
        <v>882</v>
      </c>
    </row>
    <row r="16177" spans="1:6" x14ac:dyDescent="0.3">
      <c r="A16177" s="264" t="str">
        <f t="shared" si="252"/>
        <v>LovelandOH</v>
      </c>
      <c r="B16177" s="269">
        <v>45147</v>
      </c>
      <c r="C16177" s="270" t="s">
        <v>3267</v>
      </c>
      <c r="D16177" s="270" t="s">
        <v>1944</v>
      </c>
      <c r="E16177" s="277" t="s">
        <v>1350</v>
      </c>
      <c r="F16177" s="279" t="s">
        <v>882</v>
      </c>
    </row>
    <row r="16178" spans="1:6" x14ac:dyDescent="0.3">
      <c r="A16178" s="264" t="str">
        <f t="shared" si="252"/>
        <v>BucklandOH</v>
      </c>
      <c r="B16178" s="269">
        <v>45819</v>
      </c>
      <c r="C16178" s="270" t="s">
        <v>6239</v>
      </c>
      <c r="D16178" s="270" t="s">
        <v>1944</v>
      </c>
      <c r="E16178" s="277" t="s">
        <v>2005</v>
      </c>
      <c r="F16178" s="279" t="s">
        <v>882</v>
      </c>
    </row>
    <row r="16179" spans="1:6" x14ac:dyDescent="0.3">
      <c r="A16179" s="264" t="str">
        <f t="shared" si="252"/>
        <v>PerrysburgOH</v>
      </c>
      <c r="B16179" s="269">
        <v>43463</v>
      </c>
      <c r="C16179" s="270" t="s">
        <v>9322</v>
      </c>
      <c r="D16179" s="270" t="s">
        <v>1944</v>
      </c>
      <c r="E16179" s="277" t="s">
        <v>1999</v>
      </c>
      <c r="F16179" s="279" t="s">
        <v>882</v>
      </c>
    </row>
    <row r="16180" spans="1:6" x14ac:dyDescent="0.3">
      <c r="A16180" s="264" t="str">
        <f t="shared" si="252"/>
        <v>HaydenvilleOH</v>
      </c>
      <c r="B16180" s="269">
        <v>43127</v>
      </c>
      <c r="C16180" s="270" t="s">
        <v>9691</v>
      </c>
      <c r="D16180" s="270" t="s">
        <v>1944</v>
      </c>
      <c r="E16180" s="277" t="s">
        <v>922</v>
      </c>
      <c r="F16180" s="279" t="s">
        <v>882</v>
      </c>
    </row>
    <row r="16181" spans="1:6" x14ac:dyDescent="0.3">
      <c r="A16181" s="264" t="str">
        <f t="shared" si="252"/>
        <v>LaffertyOH</v>
      </c>
      <c r="B16181" s="269">
        <v>43951</v>
      </c>
      <c r="C16181" s="270" t="s">
        <v>9692</v>
      </c>
      <c r="D16181" s="270" t="s">
        <v>1944</v>
      </c>
      <c r="E16181" s="277" t="s">
        <v>2011</v>
      </c>
      <c r="F16181" s="279" t="s">
        <v>882</v>
      </c>
    </row>
    <row r="16182" spans="1:6" x14ac:dyDescent="0.3">
      <c r="A16182" s="264" t="str">
        <f t="shared" si="252"/>
        <v>East CantonOH</v>
      </c>
      <c r="B16182" s="269">
        <v>44670</v>
      </c>
      <c r="C16182" s="270" t="s">
        <v>9455</v>
      </c>
      <c r="D16182" s="270" t="s">
        <v>1944</v>
      </c>
      <c r="E16182" s="277" t="s">
        <v>1956</v>
      </c>
      <c r="F16182" s="279" t="s">
        <v>882</v>
      </c>
    </row>
    <row r="16183" spans="1:6" x14ac:dyDescent="0.3">
      <c r="A16183" s="264" t="str">
        <f t="shared" si="252"/>
        <v>HollowayOH</v>
      </c>
      <c r="B16183" s="269">
        <v>43985</v>
      </c>
      <c r="C16183" s="270" t="s">
        <v>9693</v>
      </c>
      <c r="D16183" s="270" t="s">
        <v>1944</v>
      </c>
      <c r="E16183" s="277" t="s">
        <v>2011</v>
      </c>
      <c r="F16183" s="279" t="s">
        <v>882</v>
      </c>
    </row>
    <row r="16184" spans="1:6" x14ac:dyDescent="0.3">
      <c r="A16184" s="264" t="str">
        <f t="shared" si="252"/>
        <v>Apple CreekOH</v>
      </c>
      <c r="B16184" s="269">
        <v>44659</v>
      </c>
      <c r="C16184" s="270" t="s">
        <v>9461</v>
      </c>
      <c r="D16184" s="270" t="s">
        <v>1944</v>
      </c>
      <c r="E16184" s="277" t="s">
        <v>2014</v>
      </c>
      <c r="F16184" s="279" t="s">
        <v>882</v>
      </c>
    </row>
    <row r="16185" spans="1:6" x14ac:dyDescent="0.3">
      <c r="A16185" s="264" t="str">
        <f t="shared" si="252"/>
        <v>BridgeportOH</v>
      </c>
      <c r="B16185" s="269">
        <v>43916</v>
      </c>
      <c r="C16185" s="270" t="s">
        <v>1398</v>
      </c>
      <c r="D16185" s="270" t="s">
        <v>1944</v>
      </c>
      <c r="E16185" s="277" t="s">
        <v>2011</v>
      </c>
      <c r="F16185" s="279" t="s">
        <v>882</v>
      </c>
    </row>
    <row r="16186" spans="1:6" x14ac:dyDescent="0.3">
      <c r="A16186" s="264" t="str">
        <f t="shared" si="252"/>
        <v>ZanesvilleOH</v>
      </c>
      <c r="B16186" s="269">
        <v>43791</v>
      </c>
      <c r="C16186" s="270" t="s">
        <v>2016</v>
      </c>
      <c r="D16186" s="270" t="s">
        <v>1944</v>
      </c>
      <c r="E16186" s="277" t="s">
        <v>2016</v>
      </c>
      <c r="F16186" s="279" t="s">
        <v>882</v>
      </c>
    </row>
    <row r="16187" spans="1:6" x14ac:dyDescent="0.3">
      <c r="A16187" s="264" t="str">
        <f t="shared" si="252"/>
        <v>DaltonOH</v>
      </c>
      <c r="B16187" s="269">
        <v>44636</v>
      </c>
      <c r="C16187" s="270" t="s">
        <v>1170</v>
      </c>
      <c r="D16187" s="270" t="s">
        <v>1944</v>
      </c>
      <c r="E16187" s="277" t="s">
        <v>2014</v>
      </c>
      <c r="F16187" s="279" t="s">
        <v>882</v>
      </c>
    </row>
    <row r="16188" spans="1:6" x14ac:dyDescent="0.3">
      <c r="A16188" s="264" t="str">
        <f t="shared" si="252"/>
        <v>Yellow SpringsOH</v>
      </c>
      <c r="B16188" s="269">
        <v>45316</v>
      </c>
      <c r="C16188" s="270" t="s">
        <v>9453</v>
      </c>
      <c r="D16188" s="270" t="s">
        <v>1944</v>
      </c>
      <c r="E16188" s="277" t="s">
        <v>1968</v>
      </c>
      <c r="F16188" s="279" t="s">
        <v>882</v>
      </c>
    </row>
    <row r="16189" spans="1:6" x14ac:dyDescent="0.3">
      <c r="A16189" s="264" t="str">
        <f t="shared" si="252"/>
        <v>Unionville CenterOH</v>
      </c>
      <c r="B16189" s="269">
        <v>43077</v>
      </c>
      <c r="C16189" s="270" t="s">
        <v>9694</v>
      </c>
      <c r="D16189" s="270" t="s">
        <v>1944</v>
      </c>
      <c r="E16189" s="277" t="s">
        <v>922</v>
      </c>
      <c r="F16189" s="279" t="s">
        <v>882</v>
      </c>
    </row>
    <row r="16190" spans="1:6" x14ac:dyDescent="0.3">
      <c r="A16190" s="264" t="str">
        <f t="shared" si="252"/>
        <v>Rocky RidgeOH</v>
      </c>
      <c r="B16190" s="269">
        <v>43458</v>
      </c>
      <c r="C16190" s="270" t="s">
        <v>6433</v>
      </c>
      <c r="D16190" s="270" t="s">
        <v>1944</v>
      </c>
      <c r="E16190" s="277" t="s">
        <v>1988</v>
      </c>
      <c r="F16190" s="279" t="s">
        <v>882</v>
      </c>
    </row>
    <row r="16191" spans="1:6" x14ac:dyDescent="0.3">
      <c r="A16191" s="264" t="str">
        <f t="shared" si="252"/>
        <v>NelsonvilleOH</v>
      </c>
      <c r="B16191" s="269">
        <v>43111</v>
      </c>
      <c r="C16191" s="270" t="s">
        <v>9428</v>
      </c>
      <c r="D16191" s="270" t="s">
        <v>1944</v>
      </c>
      <c r="E16191" s="277" t="s">
        <v>995</v>
      </c>
      <c r="F16191" s="279" t="s">
        <v>882</v>
      </c>
    </row>
    <row r="16192" spans="1:6" x14ac:dyDescent="0.3">
      <c r="A16192" s="264" t="str">
        <f t="shared" si="252"/>
        <v>SpartaOH</v>
      </c>
      <c r="B16192" s="269">
        <v>43350</v>
      </c>
      <c r="C16192" s="270" t="s">
        <v>4048</v>
      </c>
      <c r="D16192" s="270" t="s">
        <v>1944</v>
      </c>
      <c r="E16192" s="277" t="s">
        <v>922</v>
      </c>
      <c r="F16192" s="279" t="s">
        <v>882</v>
      </c>
    </row>
    <row r="16193" spans="1:6" x14ac:dyDescent="0.3">
      <c r="A16193" s="264" t="str">
        <f t="shared" si="252"/>
        <v>WillardOH</v>
      </c>
      <c r="B16193" s="269">
        <v>44850</v>
      </c>
      <c r="C16193" s="270" t="s">
        <v>7238</v>
      </c>
      <c r="D16193" s="270" t="s">
        <v>1944</v>
      </c>
      <c r="E16193" s="277" t="s">
        <v>1984</v>
      </c>
      <c r="F16193" s="279" t="s">
        <v>882</v>
      </c>
    </row>
    <row r="16194" spans="1:6" x14ac:dyDescent="0.3">
      <c r="A16194" s="264" t="str">
        <f t="shared" si="252"/>
        <v>Wingett RunOH</v>
      </c>
      <c r="B16194" s="269">
        <v>45789</v>
      </c>
      <c r="C16194" s="270" t="s">
        <v>9695</v>
      </c>
      <c r="D16194" s="270" t="s">
        <v>1944</v>
      </c>
      <c r="E16194" s="277" t="s">
        <v>1979</v>
      </c>
      <c r="F16194" s="279" t="s">
        <v>882</v>
      </c>
    </row>
    <row r="16195" spans="1:6" x14ac:dyDescent="0.3">
      <c r="A16195" s="264" t="str">
        <f t="shared" si="252"/>
        <v>WapakonetaOH</v>
      </c>
      <c r="B16195" s="269">
        <v>45888</v>
      </c>
      <c r="C16195" s="270" t="s">
        <v>2005</v>
      </c>
      <c r="D16195" s="270" t="s">
        <v>1944</v>
      </c>
      <c r="E16195" s="277" t="s">
        <v>2005</v>
      </c>
      <c r="F16195" s="279" t="s">
        <v>882</v>
      </c>
    </row>
    <row r="16196" spans="1:6" x14ac:dyDescent="0.3">
      <c r="A16196" s="264" t="str">
        <f t="shared" ref="A16196:A16259" si="253">CONCATENATE(C16196,D16196)</f>
        <v>PalestineOH</v>
      </c>
      <c r="B16196" s="269">
        <v>45352</v>
      </c>
      <c r="C16196" s="270" t="s">
        <v>1927</v>
      </c>
      <c r="D16196" s="270" t="s">
        <v>1944</v>
      </c>
      <c r="E16196" s="277" t="s">
        <v>1706</v>
      </c>
      <c r="F16196" s="279" t="s">
        <v>882</v>
      </c>
    </row>
    <row r="16197" spans="1:6" x14ac:dyDescent="0.3">
      <c r="A16197" s="264" t="str">
        <f t="shared" si="253"/>
        <v>Ohio CityOH</v>
      </c>
      <c r="B16197" s="269">
        <v>45899</v>
      </c>
      <c r="C16197" s="270" t="s">
        <v>9565</v>
      </c>
      <c r="D16197" s="270" t="s">
        <v>1944</v>
      </c>
      <c r="E16197" s="277" t="s">
        <v>2003</v>
      </c>
      <c r="F16197" s="279" t="s">
        <v>882</v>
      </c>
    </row>
    <row r="16198" spans="1:6" x14ac:dyDescent="0.3">
      <c r="A16198" s="264" t="str">
        <f t="shared" si="253"/>
        <v>FredericktownOH</v>
      </c>
      <c r="B16198" s="269">
        <v>43317</v>
      </c>
      <c r="C16198" s="270" t="s">
        <v>9426</v>
      </c>
      <c r="D16198" s="270" t="s">
        <v>1944</v>
      </c>
      <c r="E16198" s="277" t="s">
        <v>1322</v>
      </c>
      <c r="F16198" s="279" t="s">
        <v>882</v>
      </c>
    </row>
    <row r="16199" spans="1:6" x14ac:dyDescent="0.3">
      <c r="A16199" s="264" t="str">
        <f t="shared" si="253"/>
        <v>GalionOH</v>
      </c>
      <c r="B16199" s="269">
        <v>43325</v>
      </c>
      <c r="C16199" s="270" t="s">
        <v>9383</v>
      </c>
      <c r="D16199" s="270" t="s">
        <v>1944</v>
      </c>
      <c r="E16199" s="277" t="s">
        <v>1953</v>
      </c>
      <c r="F16199" s="279" t="s">
        <v>882</v>
      </c>
    </row>
    <row r="16200" spans="1:6" x14ac:dyDescent="0.3">
      <c r="A16200" s="264" t="str">
        <f t="shared" si="253"/>
        <v>SavannahOH</v>
      </c>
      <c r="B16200" s="269">
        <v>44874</v>
      </c>
      <c r="C16200" s="270" t="s">
        <v>1190</v>
      </c>
      <c r="D16200" s="270" t="s">
        <v>1944</v>
      </c>
      <c r="E16200" s="277" t="s">
        <v>1946</v>
      </c>
      <c r="F16200" s="279" t="s">
        <v>882</v>
      </c>
    </row>
    <row r="16201" spans="1:6" x14ac:dyDescent="0.3">
      <c r="A16201" s="264" t="str">
        <f t="shared" si="253"/>
        <v>AlledoniaOH</v>
      </c>
      <c r="B16201" s="269">
        <v>43902</v>
      </c>
      <c r="C16201" s="270" t="s">
        <v>9696</v>
      </c>
      <c r="D16201" s="270" t="s">
        <v>1944</v>
      </c>
      <c r="E16201" s="277" t="s">
        <v>2011</v>
      </c>
      <c r="F16201" s="279" t="s">
        <v>882</v>
      </c>
    </row>
    <row r="16202" spans="1:6" x14ac:dyDescent="0.3">
      <c r="A16202" s="264" t="str">
        <f t="shared" si="253"/>
        <v>Middle BassOH</v>
      </c>
      <c r="B16202" s="269">
        <v>43446</v>
      </c>
      <c r="C16202" s="270" t="s">
        <v>9697</v>
      </c>
      <c r="D16202" s="270" t="s">
        <v>1944</v>
      </c>
      <c r="E16202" s="277" t="s">
        <v>1988</v>
      </c>
      <c r="F16202" s="279" t="s">
        <v>882</v>
      </c>
    </row>
    <row r="16203" spans="1:6" x14ac:dyDescent="0.3">
      <c r="A16203" s="264" t="str">
        <f t="shared" si="253"/>
        <v>HamiltonOH</v>
      </c>
      <c r="B16203" s="269">
        <v>45055</v>
      </c>
      <c r="C16203" s="270" t="s">
        <v>3419</v>
      </c>
      <c r="D16203" s="270" t="s">
        <v>1944</v>
      </c>
      <c r="E16203" s="277" t="s">
        <v>1350</v>
      </c>
      <c r="F16203" s="279" t="s">
        <v>882</v>
      </c>
    </row>
    <row r="16204" spans="1:6" x14ac:dyDescent="0.3">
      <c r="A16204" s="264" t="str">
        <f t="shared" si="253"/>
        <v>Saint ClairsvilleOH</v>
      </c>
      <c r="B16204" s="269">
        <v>43905</v>
      </c>
      <c r="C16204" s="270" t="s">
        <v>9390</v>
      </c>
      <c r="D16204" s="270" t="s">
        <v>1944</v>
      </c>
      <c r="E16204" s="277" t="s">
        <v>2011</v>
      </c>
      <c r="F16204" s="279" t="s">
        <v>882</v>
      </c>
    </row>
    <row r="16205" spans="1:6" x14ac:dyDescent="0.3">
      <c r="A16205" s="264" t="str">
        <f t="shared" si="253"/>
        <v>MadisonOH</v>
      </c>
      <c r="B16205" s="269">
        <v>44088</v>
      </c>
      <c r="C16205" s="270" t="s">
        <v>956</v>
      </c>
      <c r="D16205" s="270" t="s">
        <v>1944</v>
      </c>
      <c r="E16205" s="277" t="s">
        <v>1963</v>
      </c>
      <c r="F16205" s="279" t="s">
        <v>882</v>
      </c>
    </row>
    <row r="16206" spans="1:6" x14ac:dyDescent="0.3">
      <c r="A16206" s="264" t="str">
        <f t="shared" si="253"/>
        <v>SalemOH</v>
      </c>
      <c r="B16206" s="269">
        <v>44493</v>
      </c>
      <c r="C16206" s="270" t="s">
        <v>1226</v>
      </c>
      <c r="D16206" s="270" t="s">
        <v>1944</v>
      </c>
      <c r="E16206" s="277" t="s">
        <v>1226</v>
      </c>
      <c r="F16206" s="279" t="s">
        <v>882</v>
      </c>
    </row>
    <row r="16207" spans="1:6" x14ac:dyDescent="0.3">
      <c r="A16207" s="264" t="str">
        <f t="shared" si="253"/>
        <v>BucyrusOH</v>
      </c>
      <c r="B16207" s="269">
        <v>44881</v>
      </c>
      <c r="C16207" s="270" t="s">
        <v>1953</v>
      </c>
      <c r="D16207" s="270" t="s">
        <v>1944</v>
      </c>
      <c r="E16207" s="277" t="s">
        <v>1953</v>
      </c>
      <c r="F16207" s="279" t="s">
        <v>882</v>
      </c>
    </row>
    <row r="16208" spans="1:6" x14ac:dyDescent="0.3">
      <c r="A16208" s="264" t="str">
        <f t="shared" si="253"/>
        <v>GomerOH</v>
      </c>
      <c r="B16208" s="269">
        <v>45809</v>
      </c>
      <c r="C16208" s="270" t="s">
        <v>9698</v>
      </c>
      <c r="D16208" s="270" t="s">
        <v>1944</v>
      </c>
      <c r="E16208" s="277" t="s">
        <v>1975</v>
      </c>
      <c r="F16208" s="279" t="s">
        <v>882</v>
      </c>
    </row>
    <row r="16209" spans="1:6" x14ac:dyDescent="0.3">
      <c r="A16209" s="264" t="str">
        <f t="shared" si="253"/>
        <v>Port ClintonOH</v>
      </c>
      <c r="B16209" s="269">
        <v>43433</v>
      </c>
      <c r="C16209" s="270" t="s">
        <v>1988</v>
      </c>
      <c r="D16209" s="270" t="s">
        <v>1944</v>
      </c>
      <c r="E16209" s="277" t="s">
        <v>1988</v>
      </c>
      <c r="F16209" s="279" t="s">
        <v>882</v>
      </c>
    </row>
    <row r="16210" spans="1:6" x14ac:dyDescent="0.3">
      <c r="A16210" s="264" t="str">
        <f t="shared" si="253"/>
        <v>JacobsburgOH</v>
      </c>
      <c r="B16210" s="269">
        <v>43928</v>
      </c>
      <c r="C16210" s="270" t="s">
        <v>9567</v>
      </c>
      <c r="D16210" s="270" t="s">
        <v>1944</v>
      </c>
      <c r="E16210" s="277" t="s">
        <v>2011</v>
      </c>
      <c r="F16210" s="279" t="s">
        <v>882</v>
      </c>
    </row>
    <row r="16211" spans="1:6" x14ac:dyDescent="0.3">
      <c r="A16211" s="264" t="str">
        <f t="shared" si="253"/>
        <v>ThornvilleOH</v>
      </c>
      <c r="B16211" s="269">
        <v>43030</v>
      </c>
      <c r="C16211" s="270" t="s">
        <v>9420</v>
      </c>
      <c r="D16211" s="270" t="s">
        <v>1944</v>
      </c>
      <c r="E16211" s="277" t="s">
        <v>922</v>
      </c>
      <c r="F16211" s="279" t="s">
        <v>882</v>
      </c>
    </row>
    <row r="16212" spans="1:6" x14ac:dyDescent="0.3">
      <c r="A16212" s="264" t="str">
        <f t="shared" si="253"/>
        <v>HigginsportOH</v>
      </c>
      <c r="B16212" s="269">
        <v>45131</v>
      </c>
      <c r="C16212" s="270" t="s">
        <v>9699</v>
      </c>
      <c r="D16212" s="270" t="s">
        <v>1944</v>
      </c>
      <c r="E16212" s="277" t="s">
        <v>1350</v>
      </c>
      <c r="F16212" s="279" t="s">
        <v>882</v>
      </c>
    </row>
    <row r="16213" spans="1:6" x14ac:dyDescent="0.3">
      <c r="A16213" s="264" t="str">
        <f t="shared" si="253"/>
        <v>LeesvilleOH</v>
      </c>
      <c r="B16213" s="269">
        <v>44639</v>
      </c>
      <c r="C16213" s="270" t="s">
        <v>5849</v>
      </c>
      <c r="D16213" s="270" t="s">
        <v>1944</v>
      </c>
      <c r="E16213" s="277" t="s">
        <v>1956</v>
      </c>
      <c r="F16213" s="279" t="s">
        <v>882</v>
      </c>
    </row>
    <row r="16214" spans="1:6" x14ac:dyDescent="0.3">
      <c r="A16214" s="264" t="str">
        <f t="shared" si="253"/>
        <v>TiffinOH</v>
      </c>
      <c r="B16214" s="269">
        <v>44861</v>
      </c>
      <c r="C16214" s="270" t="s">
        <v>1998</v>
      </c>
      <c r="D16214" s="270" t="s">
        <v>1944</v>
      </c>
      <c r="E16214" s="277" t="s">
        <v>1998</v>
      </c>
      <c r="F16214" s="279" t="s">
        <v>882</v>
      </c>
    </row>
    <row r="16215" spans="1:6" x14ac:dyDescent="0.3">
      <c r="A16215" s="264" t="str">
        <f t="shared" si="253"/>
        <v>West FarmingtonOH</v>
      </c>
      <c r="B16215" s="269">
        <v>44080</v>
      </c>
      <c r="C16215" s="270" t="s">
        <v>9528</v>
      </c>
      <c r="D16215" s="270" t="s">
        <v>1944</v>
      </c>
      <c r="E16215" s="277" t="s">
        <v>2015</v>
      </c>
      <c r="F16215" s="279" t="s">
        <v>882</v>
      </c>
    </row>
    <row r="16216" spans="1:6" x14ac:dyDescent="0.3">
      <c r="A16216" s="264" t="str">
        <f t="shared" si="253"/>
        <v>De GraffOH</v>
      </c>
      <c r="B16216" s="269">
        <v>43070</v>
      </c>
      <c r="C16216" s="270" t="s">
        <v>9507</v>
      </c>
      <c r="D16216" s="270" t="s">
        <v>1944</v>
      </c>
      <c r="E16216" s="277" t="s">
        <v>1951</v>
      </c>
      <c r="F16216" s="279" t="s">
        <v>882</v>
      </c>
    </row>
    <row r="16217" spans="1:6" x14ac:dyDescent="0.3">
      <c r="A16217" s="264" t="str">
        <f t="shared" si="253"/>
        <v>Bowling GreenOH</v>
      </c>
      <c r="B16217" s="269">
        <v>43414</v>
      </c>
      <c r="C16217" s="270" t="s">
        <v>1452</v>
      </c>
      <c r="D16217" s="270" t="s">
        <v>1944</v>
      </c>
      <c r="E16217" s="277" t="s">
        <v>1999</v>
      </c>
      <c r="F16217" s="279" t="s">
        <v>882</v>
      </c>
    </row>
    <row r="16218" spans="1:6" x14ac:dyDescent="0.3">
      <c r="A16218" s="264" t="str">
        <f t="shared" si="253"/>
        <v>AllianceOH</v>
      </c>
      <c r="B16218" s="269">
        <v>44640</v>
      </c>
      <c r="C16218" s="270" t="s">
        <v>7912</v>
      </c>
      <c r="D16218" s="270" t="s">
        <v>1944</v>
      </c>
      <c r="E16218" s="277" t="s">
        <v>1956</v>
      </c>
      <c r="F16218" s="279" t="s">
        <v>882</v>
      </c>
    </row>
    <row r="16219" spans="1:6" x14ac:dyDescent="0.3">
      <c r="A16219" s="264" t="str">
        <f t="shared" si="253"/>
        <v>WaynesfieldOH</v>
      </c>
      <c r="B16219" s="269">
        <v>43346</v>
      </c>
      <c r="C16219" s="270" t="s">
        <v>9581</v>
      </c>
      <c r="D16219" s="270" t="s">
        <v>1944</v>
      </c>
      <c r="E16219" s="277" t="s">
        <v>2005</v>
      </c>
      <c r="F16219" s="279" t="s">
        <v>882</v>
      </c>
    </row>
    <row r="16220" spans="1:6" x14ac:dyDescent="0.3">
      <c r="A16220" s="264" t="str">
        <f t="shared" si="253"/>
        <v>BellevueOH</v>
      </c>
      <c r="B16220" s="269">
        <v>44828</v>
      </c>
      <c r="C16220" s="270" t="s">
        <v>4567</v>
      </c>
      <c r="D16220" s="270" t="s">
        <v>1944</v>
      </c>
      <c r="E16220" s="277" t="s">
        <v>1798</v>
      </c>
      <c r="F16220" s="279" t="s">
        <v>882</v>
      </c>
    </row>
    <row r="16221" spans="1:6" x14ac:dyDescent="0.3">
      <c r="A16221" s="264" t="str">
        <f t="shared" si="253"/>
        <v>North StarOH</v>
      </c>
      <c r="B16221" s="269">
        <v>45350</v>
      </c>
      <c r="C16221" s="270" t="s">
        <v>9700</v>
      </c>
      <c r="D16221" s="270" t="s">
        <v>1944</v>
      </c>
      <c r="E16221" s="277" t="s">
        <v>1706</v>
      </c>
      <c r="F16221" s="279" t="s">
        <v>882</v>
      </c>
    </row>
    <row r="16222" spans="1:6" x14ac:dyDescent="0.3">
      <c r="A16222" s="264" t="str">
        <f t="shared" si="253"/>
        <v>Milton CenterOH</v>
      </c>
      <c r="B16222" s="269">
        <v>43541</v>
      </c>
      <c r="C16222" s="270" t="s">
        <v>9701</v>
      </c>
      <c r="D16222" s="270" t="s">
        <v>1944</v>
      </c>
      <c r="E16222" s="277" t="s">
        <v>1999</v>
      </c>
      <c r="F16222" s="279" t="s">
        <v>882</v>
      </c>
    </row>
    <row r="16223" spans="1:6" x14ac:dyDescent="0.3">
      <c r="A16223" s="264" t="str">
        <f t="shared" si="253"/>
        <v>LauraOH</v>
      </c>
      <c r="B16223" s="269">
        <v>45361</v>
      </c>
      <c r="C16223" s="270" t="s">
        <v>5225</v>
      </c>
      <c r="D16223" s="270" t="s">
        <v>1944</v>
      </c>
      <c r="E16223" s="277" t="s">
        <v>1968</v>
      </c>
      <c r="F16223" s="279" t="s">
        <v>882</v>
      </c>
    </row>
    <row r="16224" spans="1:6" x14ac:dyDescent="0.3">
      <c r="A16224" s="264" t="str">
        <f t="shared" si="253"/>
        <v>East LibertyOH</v>
      </c>
      <c r="B16224" s="269">
        <v>43336</v>
      </c>
      <c r="C16224" s="270" t="s">
        <v>9637</v>
      </c>
      <c r="D16224" s="270" t="s">
        <v>1944</v>
      </c>
      <c r="E16224" s="277" t="s">
        <v>1951</v>
      </c>
      <c r="F16224" s="279" t="s">
        <v>882</v>
      </c>
    </row>
    <row r="16225" spans="1:6" x14ac:dyDescent="0.3">
      <c r="A16225" s="264" t="str">
        <f t="shared" si="253"/>
        <v>SabinaOH</v>
      </c>
      <c r="B16225" s="269">
        <v>45166</v>
      </c>
      <c r="C16225" s="270" t="s">
        <v>9473</v>
      </c>
      <c r="D16225" s="270" t="s">
        <v>1944</v>
      </c>
      <c r="E16225" s="277" t="s">
        <v>1775</v>
      </c>
      <c r="F16225" s="279" t="s">
        <v>882</v>
      </c>
    </row>
    <row r="16226" spans="1:6" x14ac:dyDescent="0.3">
      <c r="A16226" s="264" t="str">
        <f t="shared" si="253"/>
        <v>AnnaOH</v>
      </c>
      <c r="B16226" s="269">
        <v>45336</v>
      </c>
      <c r="C16226" s="270" t="s">
        <v>9496</v>
      </c>
      <c r="D16226" s="270" t="s">
        <v>1944</v>
      </c>
      <c r="E16226" s="277" t="s">
        <v>1995</v>
      </c>
      <c r="F16226" s="279" t="s">
        <v>882</v>
      </c>
    </row>
    <row r="16227" spans="1:6" x14ac:dyDescent="0.3">
      <c r="A16227" s="264" t="str">
        <f t="shared" si="253"/>
        <v>South SalemOH</v>
      </c>
      <c r="B16227" s="269">
        <v>45617</v>
      </c>
      <c r="C16227" s="270" t="s">
        <v>9600</v>
      </c>
      <c r="D16227" s="270" t="s">
        <v>1944</v>
      </c>
      <c r="E16227" s="277" t="s">
        <v>1960</v>
      </c>
      <c r="F16227" s="279" t="s">
        <v>882</v>
      </c>
    </row>
    <row r="16228" spans="1:6" x14ac:dyDescent="0.3">
      <c r="A16228" s="264" t="str">
        <f t="shared" si="253"/>
        <v>WapakonetaOH</v>
      </c>
      <c r="B16228" s="269">
        <v>45870</v>
      </c>
      <c r="C16228" s="270" t="s">
        <v>2005</v>
      </c>
      <c r="D16228" s="270" t="s">
        <v>1944</v>
      </c>
      <c r="E16228" s="277" t="s">
        <v>2005</v>
      </c>
      <c r="F16228" s="279" t="s">
        <v>882</v>
      </c>
    </row>
    <row r="16229" spans="1:6" x14ac:dyDescent="0.3">
      <c r="A16229" s="264" t="str">
        <f t="shared" si="253"/>
        <v>Port ClintonOH</v>
      </c>
      <c r="B16229" s="269">
        <v>43439</v>
      </c>
      <c r="C16229" s="270" t="s">
        <v>1988</v>
      </c>
      <c r="D16229" s="270" t="s">
        <v>1944</v>
      </c>
      <c r="E16229" s="277" t="s">
        <v>1988</v>
      </c>
      <c r="F16229" s="279" t="s">
        <v>882</v>
      </c>
    </row>
    <row r="16230" spans="1:6" x14ac:dyDescent="0.3">
      <c r="A16230" s="264" t="str">
        <f t="shared" si="253"/>
        <v>MilledgevilleOH</v>
      </c>
      <c r="B16230" s="269">
        <v>43142</v>
      </c>
      <c r="C16230" s="270" t="s">
        <v>1186</v>
      </c>
      <c r="D16230" s="270" t="s">
        <v>1944</v>
      </c>
      <c r="E16230" s="277" t="s">
        <v>2007</v>
      </c>
      <c r="F16230" s="279" t="s">
        <v>882</v>
      </c>
    </row>
    <row r="16231" spans="1:6" x14ac:dyDescent="0.3">
      <c r="A16231" s="264" t="str">
        <f t="shared" si="253"/>
        <v>FowlerOH</v>
      </c>
      <c r="B16231" s="269">
        <v>44424</v>
      </c>
      <c r="C16231" s="270" t="s">
        <v>2917</v>
      </c>
      <c r="D16231" s="270" t="s">
        <v>1944</v>
      </c>
      <c r="E16231" s="277" t="s">
        <v>2015</v>
      </c>
      <c r="F16231" s="279" t="s">
        <v>882</v>
      </c>
    </row>
    <row r="16232" spans="1:6" x14ac:dyDescent="0.3">
      <c r="A16232" s="264" t="str">
        <f t="shared" si="253"/>
        <v>MiddlefieldOH</v>
      </c>
      <c r="B16232" s="269">
        <v>44439</v>
      </c>
      <c r="C16232" s="270" t="s">
        <v>3527</v>
      </c>
      <c r="D16232" s="270" t="s">
        <v>1944</v>
      </c>
      <c r="E16232" s="277" t="s">
        <v>1963</v>
      </c>
      <c r="F16232" s="279" t="s">
        <v>882</v>
      </c>
    </row>
    <row r="16233" spans="1:6" x14ac:dyDescent="0.3">
      <c r="A16233" s="264" t="str">
        <f t="shared" si="253"/>
        <v>ChardonOH</v>
      </c>
      <c r="B16233" s="269">
        <v>44033</v>
      </c>
      <c r="C16233" s="270" t="s">
        <v>9365</v>
      </c>
      <c r="D16233" s="270" t="s">
        <v>1944</v>
      </c>
      <c r="E16233" s="277" t="s">
        <v>1963</v>
      </c>
      <c r="F16233" s="279" t="s">
        <v>882</v>
      </c>
    </row>
    <row r="16234" spans="1:6" x14ac:dyDescent="0.3">
      <c r="A16234" s="264" t="str">
        <f t="shared" si="253"/>
        <v>ChatfieldOH</v>
      </c>
      <c r="B16234" s="269">
        <v>44825</v>
      </c>
      <c r="C16234" s="270" t="s">
        <v>6976</v>
      </c>
      <c r="D16234" s="270" t="s">
        <v>1944</v>
      </c>
      <c r="E16234" s="277" t="s">
        <v>1953</v>
      </c>
      <c r="F16234" s="279" t="s">
        <v>882</v>
      </c>
    </row>
    <row r="16235" spans="1:6" x14ac:dyDescent="0.3">
      <c r="A16235" s="264" t="str">
        <f t="shared" si="253"/>
        <v>SidneyOH</v>
      </c>
      <c r="B16235" s="269">
        <v>45353</v>
      </c>
      <c r="C16235" s="270" t="s">
        <v>1995</v>
      </c>
      <c r="D16235" s="270" t="s">
        <v>1944</v>
      </c>
      <c r="E16235" s="277" t="s">
        <v>1995</v>
      </c>
      <c r="F16235" s="279" t="s">
        <v>882</v>
      </c>
    </row>
    <row r="16236" spans="1:6" x14ac:dyDescent="0.3">
      <c r="A16236" s="264" t="str">
        <f t="shared" si="253"/>
        <v>PerrysburgOH</v>
      </c>
      <c r="B16236" s="269">
        <v>43441</v>
      </c>
      <c r="C16236" s="270" t="s">
        <v>9322</v>
      </c>
      <c r="D16236" s="270" t="s">
        <v>1944</v>
      </c>
      <c r="E16236" s="277" t="s">
        <v>1999</v>
      </c>
      <c r="F16236" s="279" t="s">
        <v>882</v>
      </c>
    </row>
    <row r="16237" spans="1:6" x14ac:dyDescent="0.3">
      <c r="A16237" s="264" t="str">
        <f t="shared" si="253"/>
        <v>WilliamstownOH</v>
      </c>
      <c r="B16237" s="269">
        <v>45897</v>
      </c>
      <c r="C16237" s="270" t="s">
        <v>5712</v>
      </c>
      <c r="D16237" s="270" t="s">
        <v>1944</v>
      </c>
      <c r="E16237" s="277" t="s">
        <v>1970</v>
      </c>
      <c r="F16237" s="279" t="s">
        <v>882</v>
      </c>
    </row>
    <row r="16238" spans="1:6" x14ac:dyDescent="0.3">
      <c r="A16238" s="264" t="str">
        <f t="shared" si="253"/>
        <v>SummitvilleOH</v>
      </c>
      <c r="B16238" s="269">
        <v>43962</v>
      </c>
      <c r="C16238" s="270" t="s">
        <v>5410</v>
      </c>
      <c r="D16238" s="270" t="s">
        <v>1944</v>
      </c>
      <c r="E16238" s="277" t="s">
        <v>1226</v>
      </c>
      <c r="F16238" s="279" t="s">
        <v>882</v>
      </c>
    </row>
    <row r="16239" spans="1:6" x14ac:dyDescent="0.3">
      <c r="A16239" s="264" t="str">
        <f t="shared" si="253"/>
        <v>Lore CityOH</v>
      </c>
      <c r="B16239" s="269">
        <v>43750</v>
      </c>
      <c r="C16239" s="270" t="s">
        <v>9574</v>
      </c>
      <c r="D16239" s="270" t="s">
        <v>1944</v>
      </c>
      <c r="E16239" s="277" t="s">
        <v>1547</v>
      </c>
      <c r="F16239" s="279" t="s">
        <v>882</v>
      </c>
    </row>
    <row r="16240" spans="1:6" x14ac:dyDescent="0.3">
      <c r="A16240" s="264" t="str">
        <f t="shared" si="253"/>
        <v>West MillgroveOH</v>
      </c>
      <c r="B16240" s="269">
        <v>43467</v>
      </c>
      <c r="C16240" s="270" t="s">
        <v>9702</v>
      </c>
      <c r="D16240" s="270" t="s">
        <v>1944</v>
      </c>
      <c r="E16240" s="277" t="s">
        <v>1999</v>
      </c>
      <c r="F16240" s="279" t="s">
        <v>882</v>
      </c>
    </row>
    <row r="16241" spans="1:6" x14ac:dyDescent="0.3">
      <c r="A16241" s="264" t="str">
        <f t="shared" si="253"/>
        <v>CumberlandOH</v>
      </c>
      <c r="B16241" s="269">
        <v>43711</v>
      </c>
      <c r="C16241" s="270" t="s">
        <v>1549</v>
      </c>
      <c r="D16241" s="270" t="s">
        <v>1944</v>
      </c>
      <c r="E16241" s="277" t="s">
        <v>1547</v>
      </c>
      <c r="F16241" s="279" t="s">
        <v>882</v>
      </c>
    </row>
    <row r="16242" spans="1:6" x14ac:dyDescent="0.3">
      <c r="A16242" s="264" t="str">
        <f t="shared" si="253"/>
        <v>BridgeportOH</v>
      </c>
      <c r="B16242" s="269">
        <v>43909</v>
      </c>
      <c r="C16242" s="270" t="s">
        <v>1398</v>
      </c>
      <c r="D16242" s="270" t="s">
        <v>1944</v>
      </c>
      <c r="E16242" s="277" t="s">
        <v>2011</v>
      </c>
      <c r="F16242" s="279" t="s">
        <v>882</v>
      </c>
    </row>
    <row r="16243" spans="1:6" x14ac:dyDescent="0.3">
      <c r="A16243" s="264" t="str">
        <f t="shared" si="253"/>
        <v>Harbor ViewOH</v>
      </c>
      <c r="B16243" s="269">
        <v>43434</v>
      </c>
      <c r="C16243" s="270" t="s">
        <v>9703</v>
      </c>
      <c r="D16243" s="270" t="s">
        <v>1944</v>
      </c>
      <c r="E16243" s="277" t="s">
        <v>1999</v>
      </c>
      <c r="F16243" s="279" t="s">
        <v>882</v>
      </c>
    </row>
    <row r="16244" spans="1:6" x14ac:dyDescent="0.3">
      <c r="A16244" s="264" t="str">
        <f t="shared" si="253"/>
        <v>SalemOH</v>
      </c>
      <c r="B16244" s="269">
        <v>44665</v>
      </c>
      <c r="C16244" s="270" t="s">
        <v>1226</v>
      </c>
      <c r="D16244" s="270" t="s">
        <v>1944</v>
      </c>
      <c r="E16244" s="277" t="s">
        <v>1226</v>
      </c>
      <c r="F16244" s="279" t="s">
        <v>882</v>
      </c>
    </row>
    <row r="16245" spans="1:6" x14ac:dyDescent="0.3">
      <c r="A16245" s="264" t="str">
        <f t="shared" si="253"/>
        <v>WapakonetaOH</v>
      </c>
      <c r="B16245" s="269">
        <v>45884</v>
      </c>
      <c r="C16245" s="270" t="s">
        <v>2005</v>
      </c>
      <c r="D16245" s="270" t="s">
        <v>1944</v>
      </c>
      <c r="E16245" s="277" t="s">
        <v>2005</v>
      </c>
      <c r="F16245" s="279" t="s">
        <v>882</v>
      </c>
    </row>
    <row r="16246" spans="1:6" x14ac:dyDescent="0.3">
      <c r="A16246" s="264" t="str">
        <f t="shared" si="253"/>
        <v>PlainfieldOH</v>
      </c>
      <c r="B16246" s="269">
        <v>43836</v>
      </c>
      <c r="C16246" s="270" t="s">
        <v>3495</v>
      </c>
      <c r="D16246" s="270" t="s">
        <v>1944</v>
      </c>
      <c r="E16246" s="277" t="s">
        <v>1966</v>
      </c>
      <c r="F16246" s="279" t="s">
        <v>882</v>
      </c>
    </row>
    <row r="16247" spans="1:6" x14ac:dyDescent="0.3">
      <c r="A16247" s="264" t="str">
        <f t="shared" si="253"/>
        <v>HamersvilleOH</v>
      </c>
      <c r="B16247" s="269">
        <v>45119</v>
      </c>
      <c r="C16247" s="270" t="s">
        <v>9512</v>
      </c>
      <c r="D16247" s="270" t="s">
        <v>1944</v>
      </c>
      <c r="E16247" s="277" t="s">
        <v>1350</v>
      </c>
      <c r="F16247" s="279" t="s">
        <v>882</v>
      </c>
    </row>
    <row r="16248" spans="1:6" x14ac:dyDescent="0.3">
      <c r="A16248" s="264" t="str">
        <f t="shared" si="253"/>
        <v>North JacksonOH</v>
      </c>
      <c r="B16248" s="269">
        <v>44416</v>
      </c>
      <c r="C16248" s="270" t="s">
        <v>9522</v>
      </c>
      <c r="D16248" s="270" t="s">
        <v>1944</v>
      </c>
      <c r="E16248" s="277" t="s">
        <v>2015</v>
      </c>
      <c r="F16248" s="279" t="s">
        <v>882</v>
      </c>
    </row>
    <row r="16249" spans="1:6" x14ac:dyDescent="0.3">
      <c r="A16249" s="264" t="str">
        <f t="shared" si="253"/>
        <v>MarysvilleOH</v>
      </c>
      <c r="B16249" s="269">
        <v>43007</v>
      </c>
      <c r="C16249" s="270" t="s">
        <v>2661</v>
      </c>
      <c r="D16249" s="270" t="s">
        <v>1944</v>
      </c>
      <c r="E16249" s="277" t="s">
        <v>922</v>
      </c>
      <c r="F16249" s="279" t="s">
        <v>882</v>
      </c>
    </row>
    <row r="16250" spans="1:6" x14ac:dyDescent="0.3">
      <c r="A16250" s="264" t="str">
        <f t="shared" si="253"/>
        <v>NankinOH</v>
      </c>
      <c r="B16250" s="269">
        <v>44848</v>
      </c>
      <c r="C16250" s="270" t="s">
        <v>9704</v>
      </c>
      <c r="D16250" s="270" t="s">
        <v>1944</v>
      </c>
      <c r="E16250" s="277" t="s">
        <v>1946</v>
      </c>
      <c r="F16250" s="279" t="s">
        <v>882</v>
      </c>
    </row>
    <row r="16251" spans="1:6" x14ac:dyDescent="0.3">
      <c r="A16251" s="264" t="str">
        <f t="shared" si="253"/>
        <v>DerwentOH</v>
      </c>
      <c r="B16251" s="269">
        <v>43733</v>
      </c>
      <c r="C16251" s="270" t="s">
        <v>9705</v>
      </c>
      <c r="D16251" s="270" t="s">
        <v>1944</v>
      </c>
      <c r="E16251" s="277" t="s">
        <v>1547</v>
      </c>
      <c r="F16251" s="279" t="s">
        <v>882</v>
      </c>
    </row>
    <row r="16252" spans="1:6" x14ac:dyDescent="0.3">
      <c r="A16252" s="264" t="str">
        <f t="shared" si="253"/>
        <v>Mount VernonOH</v>
      </c>
      <c r="B16252" s="269">
        <v>43048</v>
      </c>
      <c r="C16252" s="270" t="s">
        <v>1322</v>
      </c>
      <c r="D16252" s="270" t="s">
        <v>1944</v>
      </c>
      <c r="E16252" s="277" t="s">
        <v>1322</v>
      </c>
      <c r="F16252" s="279" t="s">
        <v>882</v>
      </c>
    </row>
    <row r="16253" spans="1:6" x14ac:dyDescent="0.3">
      <c r="A16253" s="264" t="str">
        <f t="shared" si="253"/>
        <v>RussellvilleOH</v>
      </c>
      <c r="B16253" s="269">
        <v>45115</v>
      </c>
      <c r="C16253" s="270" t="s">
        <v>984</v>
      </c>
      <c r="D16253" s="270" t="s">
        <v>1944</v>
      </c>
      <c r="E16253" s="277" t="s">
        <v>1350</v>
      </c>
      <c r="F16253" s="279" t="s">
        <v>882</v>
      </c>
    </row>
    <row r="16254" spans="1:6" x14ac:dyDescent="0.3">
      <c r="A16254" s="264" t="str">
        <f t="shared" si="253"/>
        <v>FarmerOH</v>
      </c>
      <c r="B16254" s="269">
        <v>43520</v>
      </c>
      <c r="C16254" s="270" t="s">
        <v>9706</v>
      </c>
      <c r="D16254" s="270" t="s">
        <v>1944</v>
      </c>
      <c r="E16254" s="277" t="s">
        <v>1969</v>
      </c>
      <c r="F16254" s="279" t="s">
        <v>882</v>
      </c>
    </row>
    <row r="16255" spans="1:6" x14ac:dyDescent="0.3">
      <c r="A16255" s="264" t="str">
        <f t="shared" si="253"/>
        <v>MingoOH</v>
      </c>
      <c r="B16255" s="269">
        <v>43047</v>
      </c>
      <c r="C16255" s="270" t="s">
        <v>4430</v>
      </c>
      <c r="D16255" s="270" t="s">
        <v>1944</v>
      </c>
      <c r="E16255" s="277" t="s">
        <v>2001</v>
      </c>
      <c r="F16255" s="279" t="s">
        <v>882</v>
      </c>
    </row>
    <row r="16256" spans="1:6" x14ac:dyDescent="0.3">
      <c r="A16256" s="264" t="str">
        <f t="shared" si="253"/>
        <v>Saint ClairsvilleOH</v>
      </c>
      <c r="B16256" s="269">
        <v>43967</v>
      </c>
      <c r="C16256" s="270" t="s">
        <v>9390</v>
      </c>
      <c r="D16256" s="270" t="s">
        <v>1944</v>
      </c>
      <c r="E16256" s="277" t="s">
        <v>2011</v>
      </c>
      <c r="F16256" s="279" t="s">
        <v>882</v>
      </c>
    </row>
    <row r="16257" spans="1:6" x14ac:dyDescent="0.3">
      <c r="A16257" s="264" t="str">
        <f t="shared" si="253"/>
        <v>Saint ClairsvilleOH</v>
      </c>
      <c r="B16257" s="269">
        <v>43937</v>
      </c>
      <c r="C16257" s="270" t="s">
        <v>9390</v>
      </c>
      <c r="D16257" s="270" t="s">
        <v>1944</v>
      </c>
      <c r="E16257" s="277" t="s">
        <v>2011</v>
      </c>
      <c r="F16257" s="279" t="s">
        <v>882</v>
      </c>
    </row>
    <row r="16258" spans="1:6" x14ac:dyDescent="0.3">
      <c r="A16258" s="264" t="str">
        <f t="shared" si="253"/>
        <v>BeverlyOH</v>
      </c>
      <c r="B16258" s="269">
        <v>45721</v>
      </c>
      <c r="C16258" s="270" t="s">
        <v>6051</v>
      </c>
      <c r="D16258" s="270" t="s">
        <v>1944</v>
      </c>
      <c r="E16258" s="277" t="s">
        <v>1979</v>
      </c>
      <c r="F16258" s="279" t="s">
        <v>882</v>
      </c>
    </row>
    <row r="16259" spans="1:6" x14ac:dyDescent="0.3">
      <c r="A16259" s="264" t="str">
        <f t="shared" si="253"/>
        <v>BlissfieldOH</v>
      </c>
      <c r="B16259" s="269">
        <v>43805</v>
      </c>
      <c r="C16259" s="270" t="s">
        <v>6716</v>
      </c>
      <c r="D16259" s="270" t="s">
        <v>1944</v>
      </c>
      <c r="E16259" s="277" t="s">
        <v>1966</v>
      </c>
      <c r="F16259" s="279" t="s">
        <v>882</v>
      </c>
    </row>
    <row r="16260" spans="1:6" x14ac:dyDescent="0.3">
      <c r="A16260" s="264" t="str">
        <f t="shared" ref="A16260:A16323" si="254">CONCATENATE(C16260,D16260)</f>
        <v>SalemOH</v>
      </c>
      <c r="B16260" s="269">
        <v>44422</v>
      </c>
      <c r="C16260" s="270" t="s">
        <v>1226</v>
      </c>
      <c r="D16260" s="270" t="s">
        <v>1944</v>
      </c>
      <c r="E16260" s="277" t="s">
        <v>1226</v>
      </c>
      <c r="F16260" s="279" t="s">
        <v>882</v>
      </c>
    </row>
    <row r="16261" spans="1:6" x14ac:dyDescent="0.3">
      <c r="A16261" s="264" t="str">
        <f t="shared" si="254"/>
        <v>MoscowOH</v>
      </c>
      <c r="B16261" s="269">
        <v>45156</v>
      </c>
      <c r="C16261" s="270" t="s">
        <v>1279</v>
      </c>
      <c r="D16261" s="270" t="s">
        <v>1944</v>
      </c>
      <c r="E16261" s="277" t="s">
        <v>1350</v>
      </c>
      <c r="F16261" s="279" t="s">
        <v>882</v>
      </c>
    </row>
    <row r="16262" spans="1:6" x14ac:dyDescent="0.3">
      <c r="A16262" s="264" t="str">
        <f t="shared" si="254"/>
        <v>BellvilleOH</v>
      </c>
      <c r="B16262" s="269">
        <v>43349</v>
      </c>
      <c r="C16262" s="270" t="s">
        <v>9435</v>
      </c>
      <c r="D16262" s="270" t="s">
        <v>1944</v>
      </c>
      <c r="E16262" s="277" t="s">
        <v>1977</v>
      </c>
      <c r="F16262" s="279" t="s">
        <v>882</v>
      </c>
    </row>
    <row r="16263" spans="1:6" x14ac:dyDescent="0.3">
      <c r="A16263" s="264" t="str">
        <f t="shared" si="254"/>
        <v>EvansportOH</v>
      </c>
      <c r="B16263" s="269">
        <v>43519</v>
      </c>
      <c r="C16263" s="270" t="s">
        <v>9707</v>
      </c>
      <c r="D16263" s="270" t="s">
        <v>1944</v>
      </c>
      <c r="E16263" s="277" t="s">
        <v>1969</v>
      </c>
      <c r="F16263" s="279" t="s">
        <v>882</v>
      </c>
    </row>
    <row r="16264" spans="1:6" x14ac:dyDescent="0.3">
      <c r="A16264" s="264" t="str">
        <f t="shared" si="254"/>
        <v>WakemanOH</v>
      </c>
      <c r="B16264" s="269">
        <v>44816</v>
      </c>
      <c r="C16264" s="270" t="s">
        <v>9448</v>
      </c>
      <c r="D16264" s="270" t="s">
        <v>1944</v>
      </c>
      <c r="E16264" s="277" t="s">
        <v>1984</v>
      </c>
      <c r="F16264" s="279" t="s">
        <v>882</v>
      </c>
    </row>
    <row r="16265" spans="1:6" x14ac:dyDescent="0.3">
      <c r="A16265" s="264" t="str">
        <f t="shared" si="254"/>
        <v>West PortsmouthOH</v>
      </c>
      <c r="B16265" s="269">
        <v>45630</v>
      </c>
      <c r="C16265" s="270" t="s">
        <v>9449</v>
      </c>
      <c r="D16265" s="270" t="s">
        <v>1944</v>
      </c>
      <c r="E16265" s="277" t="s">
        <v>1990</v>
      </c>
      <c r="F16265" s="279" t="s">
        <v>882</v>
      </c>
    </row>
    <row r="16266" spans="1:6" x14ac:dyDescent="0.3">
      <c r="A16266" s="264" t="str">
        <f t="shared" si="254"/>
        <v>RawsonOH</v>
      </c>
      <c r="B16266" s="269">
        <v>45816</v>
      </c>
      <c r="C16266" s="270" t="s">
        <v>9610</v>
      </c>
      <c r="D16266" s="270" t="s">
        <v>1944</v>
      </c>
      <c r="E16266" s="277" t="s">
        <v>1970</v>
      </c>
      <c r="F16266" s="279" t="s">
        <v>882</v>
      </c>
    </row>
    <row r="16267" spans="1:6" x14ac:dyDescent="0.3">
      <c r="A16267" s="264" t="str">
        <f t="shared" si="254"/>
        <v>FultonhamOH</v>
      </c>
      <c r="B16267" s="269">
        <v>43738</v>
      </c>
      <c r="C16267" s="270" t="s">
        <v>9708</v>
      </c>
      <c r="D16267" s="270" t="s">
        <v>1944</v>
      </c>
      <c r="E16267" s="277" t="s">
        <v>2016</v>
      </c>
      <c r="F16267" s="279" t="s">
        <v>882</v>
      </c>
    </row>
    <row r="16268" spans="1:6" x14ac:dyDescent="0.3">
      <c r="A16268" s="264" t="str">
        <f t="shared" si="254"/>
        <v>KingstonOH</v>
      </c>
      <c r="B16268" s="269">
        <v>45633</v>
      </c>
      <c r="C16268" s="270" t="s">
        <v>1923</v>
      </c>
      <c r="D16268" s="270" t="s">
        <v>1944</v>
      </c>
      <c r="E16268" s="277" t="s">
        <v>1960</v>
      </c>
      <c r="F16268" s="279" t="s">
        <v>882</v>
      </c>
    </row>
    <row r="16269" spans="1:6" x14ac:dyDescent="0.3">
      <c r="A16269" s="264" t="str">
        <f t="shared" si="254"/>
        <v>YukonOK</v>
      </c>
      <c r="B16269" s="269">
        <v>73099</v>
      </c>
      <c r="C16269" s="270" t="s">
        <v>9709</v>
      </c>
      <c r="D16269" s="270" t="s">
        <v>2018</v>
      </c>
      <c r="E16269" s="277" t="s">
        <v>2042</v>
      </c>
      <c r="F16269" s="279" t="s">
        <v>881</v>
      </c>
    </row>
    <row r="16270" spans="1:6" x14ac:dyDescent="0.3">
      <c r="A16270" s="264" t="str">
        <f t="shared" si="254"/>
        <v>Broken ArrowOK</v>
      </c>
      <c r="B16270" s="269">
        <v>74012</v>
      </c>
      <c r="C16270" s="270" t="s">
        <v>9710</v>
      </c>
      <c r="D16270" s="270" t="s">
        <v>2018</v>
      </c>
      <c r="E16270" s="277" t="s">
        <v>2051</v>
      </c>
      <c r="F16270" s="279" t="s">
        <v>881</v>
      </c>
    </row>
    <row r="16271" spans="1:6" x14ac:dyDescent="0.3">
      <c r="A16271" s="264" t="str">
        <f t="shared" si="254"/>
        <v>MooreOK</v>
      </c>
      <c r="B16271" s="269">
        <v>73160</v>
      </c>
      <c r="C16271" s="270" t="s">
        <v>9711</v>
      </c>
      <c r="D16271" s="270" t="s">
        <v>2018</v>
      </c>
      <c r="E16271" s="277" t="s">
        <v>2042</v>
      </c>
      <c r="F16271" s="279" t="s">
        <v>881</v>
      </c>
    </row>
    <row r="16272" spans="1:6" x14ac:dyDescent="0.3">
      <c r="A16272" s="264" t="str">
        <f t="shared" si="254"/>
        <v>TulsaOK</v>
      </c>
      <c r="B16272" s="269">
        <v>74133</v>
      </c>
      <c r="C16272" s="270" t="s">
        <v>2051</v>
      </c>
      <c r="D16272" s="270" t="s">
        <v>2018</v>
      </c>
      <c r="E16272" s="277" t="s">
        <v>2051</v>
      </c>
      <c r="F16272" s="279" t="s">
        <v>881</v>
      </c>
    </row>
    <row r="16273" spans="1:6" x14ac:dyDescent="0.3">
      <c r="A16273" s="264" t="str">
        <f t="shared" si="254"/>
        <v>EdmondOK</v>
      </c>
      <c r="B16273" s="269">
        <v>73013</v>
      </c>
      <c r="C16273" s="270" t="s">
        <v>9712</v>
      </c>
      <c r="D16273" s="270" t="s">
        <v>2018</v>
      </c>
      <c r="E16273" s="277" t="s">
        <v>2042</v>
      </c>
      <c r="F16273" s="279" t="s">
        <v>881</v>
      </c>
    </row>
    <row r="16274" spans="1:6" x14ac:dyDescent="0.3">
      <c r="A16274" s="264" t="str">
        <f t="shared" si="254"/>
        <v>LawtonOK</v>
      </c>
      <c r="B16274" s="269">
        <v>73505</v>
      </c>
      <c r="C16274" s="270" t="s">
        <v>2035</v>
      </c>
      <c r="D16274" s="270" t="s">
        <v>2018</v>
      </c>
      <c r="E16274" s="277" t="s">
        <v>2035</v>
      </c>
      <c r="F16274" s="279" t="s">
        <v>881</v>
      </c>
    </row>
    <row r="16275" spans="1:6" x14ac:dyDescent="0.3">
      <c r="A16275" s="264" t="str">
        <f t="shared" si="254"/>
        <v>NormanOK</v>
      </c>
      <c r="B16275" s="269">
        <v>73072</v>
      </c>
      <c r="C16275" s="270" t="s">
        <v>5461</v>
      </c>
      <c r="D16275" s="270" t="s">
        <v>2018</v>
      </c>
      <c r="E16275" s="277" t="s">
        <v>2042</v>
      </c>
      <c r="F16275" s="279" t="s">
        <v>881</v>
      </c>
    </row>
    <row r="16276" spans="1:6" x14ac:dyDescent="0.3">
      <c r="A16276" s="264" t="str">
        <f t="shared" si="254"/>
        <v>Oklahoma CityOK</v>
      </c>
      <c r="B16276" s="269">
        <v>73120</v>
      </c>
      <c r="C16276" s="270" t="s">
        <v>2042</v>
      </c>
      <c r="D16276" s="270" t="s">
        <v>2018</v>
      </c>
      <c r="E16276" s="277" t="s">
        <v>2042</v>
      </c>
      <c r="F16276" s="279" t="s">
        <v>881</v>
      </c>
    </row>
    <row r="16277" spans="1:6" x14ac:dyDescent="0.3">
      <c r="A16277" s="264" t="str">
        <f t="shared" si="254"/>
        <v>NormanOK</v>
      </c>
      <c r="B16277" s="269">
        <v>73071</v>
      </c>
      <c r="C16277" s="270" t="s">
        <v>5461</v>
      </c>
      <c r="D16277" s="270" t="s">
        <v>2018</v>
      </c>
      <c r="E16277" s="277" t="s">
        <v>2042</v>
      </c>
      <c r="F16277" s="279" t="s">
        <v>881</v>
      </c>
    </row>
    <row r="16278" spans="1:6" x14ac:dyDescent="0.3">
      <c r="A16278" s="264" t="str">
        <f t="shared" si="254"/>
        <v>OwassoOK</v>
      </c>
      <c r="B16278" s="269">
        <v>74055</v>
      </c>
      <c r="C16278" s="270" t="s">
        <v>9713</v>
      </c>
      <c r="D16278" s="270" t="s">
        <v>2018</v>
      </c>
      <c r="E16278" s="277" t="s">
        <v>2051</v>
      </c>
      <c r="F16278" s="279" t="s">
        <v>881</v>
      </c>
    </row>
    <row r="16279" spans="1:6" x14ac:dyDescent="0.3">
      <c r="A16279" s="264" t="str">
        <f t="shared" si="254"/>
        <v>EdmondOK</v>
      </c>
      <c r="B16279" s="269">
        <v>73034</v>
      </c>
      <c r="C16279" s="270" t="s">
        <v>9712</v>
      </c>
      <c r="D16279" s="270" t="s">
        <v>2018</v>
      </c>
      <c r="E16279" s="277" t="s">
        <v>2042</v>
      </c>
      <c r="F16279" s="279" t="s">
        <v>881</v>
      </c>
    </row>
    <row r="16280" spans="1:6" x14ac:dyDescent="0.3">
      <c r="A16280" s="264" t="str">
        <f t="shared" si="254"/>
        <v>Oklahoma CityOK</v>
      </c>
      <c r="B16280" s="269">
        <v>73170</v>
      </c>
      <c r="C16280" s="270" t="s">
        <v>2042</v>
      </c>
      <c r="D16280" s="270" t="s">
        <v>2018</v>
      </c>
      <c r="E16280" s="277" t="s">
        <v>2042</v>
      </c>
      <c r="F16280" s="279" t="s">
        <v>881</v>
      </c>
    </row>
    <row r="16281" spans="1:6" x14ac:dyDescent="0.3">
      <c r="A16281" s="264" t="str">
        <f t="shared" si="254"/>
        <v>Oklahoma CityOK</v>
      </c>
      <c r="B16281" s="269">
        <v>73112</v>
      </c>
      <c r="C16281" s="270" t="s">
        <v>2042</v>
      </c>
      <c r="D16281" s="270" t="s">
        <v>2018</v>
      </c>
      <c r="E16281" s="277" t="s">
        <v>2042</v>
      </c>
      <c r="F16281" s="279" t="s">
        <v>881</v>
      </c>
    </row>
    <row r="16282" spans="1:6" x14ac:dyDescent="0.3">
      <c r="A16282" s="264" t="str">
        <f t="shared" si="254"/>
        <v>TulsaOK</v>
      </c>
      <c r="B16282" s="269">
        <v>74136</v>
      </c>
      <c r="C16282" s="270" t="s">
        <v>2051</v>
      </c>
      <c r="D16282" s="270" t="s">
        <v>2018</v>
      </c>
      <c r="E16282" s="277" t="s">
        <v>2051</v>
      </c>
      <c r="F16282" s="279" t="s">
        <v>881</v>
      </c>
    </row>
    <row r="16283" spans="1:6" x14ac:dyDescent="0.3">
      <c r="A16283" s="264" t="str">
        <f t="shared" si="254"/>
        <v>ArdmoreOK</v>
      </c>
      <c r="B16283" s="269">
        <v>73401</v>
      </c>
      <c r="C16283" s="270" t="s">
        <v>1345</v>
      </c>
      <c r="D16283" s="270" t="s">
        <v>2018</v>
      </c>
      <c r="E16283" s="277" t="s">
        <v>1345</v>
      </c>
      <c r="F16283" s="279" t="s">
        <v>881</v>
      </c>
    </row>
    <row r="16284" spans="1:6" x14ac:dyDescent="0.3">
      <c r="A16284" s="264" t="str">
        <f t="shared" si="254"/>
        <v>Broken ArrowOK</v>
      </c>
      <c r="B16284" s="269">
        <v>74014</v>
      </c>
      <c r="C16284" s="270" t="s">
        <v>9710</v>
      </c>
      <c r="D16284" s="270" t="s">
        <v>2018</v>
      </c>
      <c r="E16284" s="277" t="s">
        <v>2051</v>
      </c>
      <c r="F16284" s="279" t="s">
        <v>881</v>
      </c>
    </row>
    <row r="16285" spans="1:6" x14ac:dyDescent="0.3">
      <c r="A16285" s="264" t="str">
        <f t="shared" si="254"/>
        <v>Midwest CityOK</v>
      </c>
      <c r="B16285" s="269">
        <v>73110</v>
      </c>
      <c r="C16285" s="270" t="s">
        <v>9714</v>
      </c>
      <c r="D16285" s="270" t="s">
        <v>2018</v>
      </c>
      <c r="E16285" s="277" t="s">
        <v>2042</v>
      </c>
      <c r="F16285" s="279" t="s">
        <v>881</v>
      </c>
    </row>
    <row r="16286" spans="1:6" x14ac:dyDescent="0.3">
      <c r="A16286" s="264" t="str">
        <f t="shared" si="254"/>
        <v>EdmondOK</v>
      </c>
      <c r="B16286" s="269">
        <v>73012</v>
      </c>
      <c r="C16286" s="270" t="s">
        <v>9712</v>
      </c>
      <c r="D16286" s="270" t="s">
        <v>2018</v>
      </c>
      <c r="E16286" s="277" t="s">
        <v>2042</v>
      </c>
      <c r="F16286" s="279" t="s">
        <v>881</v>
      </c>
    </row>
    <row r="16287" spans="1:6" x14ac:dyDescent="0.3">
      <c r="A16287" s="264" t="str">
        <f t="shared" si="254"/>
        <v>TulsaOK</v>
      </c>
      <c r="B16287" s="269">
        <v>74105</v>
      </c>
      <c r="C16287" s="270" t="s">
        <v>2051</v>
      </c>
      <c r="D16287" s="270" t="s">
        <v>2018</v>
      </c>
      <c r="E16287" s="277" t="s">
        <v>2051</v>
      </c>
      <c r="F16287" s="279" t="s">
        <v>881</v>
      </c>
    </row>
    <row r="16288" spans="1:6" x14ac:dyDescent="0.3">
      <c r="A16288" s="264" t="str">
        <f t="shared" si="254"/>
        <v>StillwaterOK</v>
      </c>
      <c r="B16288" s="269">
        <v>74074</v>
      </c>
      <c r="C16288" s="270" t="s">
        <v>2047</v>
      </c>
      <c r="D16288" s="270" t="s">
        <v>2018</v>
      </c>
      <c r="E16288" s="277" t="s">
        <v>2047</v>
      </c>
      <c r="F16288" s="279" t="s">
        <v>881</v>
      </c>
    </row>
    <row r="16289" spans="1:6" x14ac:dyDescent="0.3">
      <c r="A16289" s="264" t="str">
        <f t="shared" si="254"/>
        <v>AdaOK</v>
      </c>
      <c r="B16289" s="269">
        <v>74820</v>
      </c>
      <c r="C16289" s="270" t="s">
        <v>2020</v>
      </c>
      <c r="D16289" s="270" t="s">
        <v>2018</v>
      </c>
      <c r="E16289" s="277" t="s">
        <v>2020</v>
      </c>
      <c r="F16289" s="279" t="s">
        <v>881</v>
      </c>
    </row>
    <row r="16290" spans="1:6" x14ac:dyDescent="0.3">
      <c r="A16290" s="264" t="str">
        <f t="shared" si="254"/>
        <v>EnidOK</v>
      </c>
      <c r="B16290" s="269">
        <v>73703</v>
      </c>
      <c r="C16290" s="270" t="s">
        <v>2031</v>
      </c>
      <c r="D16290" s="270" t="s">
        <v>2018</v>
      </c>
      <c r="E16290" s="277" t="s">
        <v>2031</v>
      </c>
      <c r="F16290" s="279" t="s">
        <v>881</v>
      </c>
    </row>
    <row r="16291" spans="1:6" x14ac:dyDescent="0.3">
      <c r="A16291" s="264" t="str">
        <f t="shared" si="254"/>
        <v>MuskogeeOK</v>
      </c>
      <c r="B16291" s="269">
        <v>74403</v>
      </c>
      <c r="C16291" s="270" t="s">
        <v>2041</v>
      </c>
      <c r="D16291" s="270" t="s">
        <v>2018</v>
      </c>
      <c r="E16291" s="277" t="s">
        <v>2041</v>
      </c>
      <c r="F16291" s="279" t="s">
        <v>881</v>
      </c>
    </row>
    <row r="16292" spans="1:6" x14ac:dyDescent="0.3">
      <c r="A16292" s="264" t="str">
        <f t="shared" si="254"/>
        <v>Oklahoma CityOK</v>
      </c>
      <c r="B16292" s="269">
        <v>73159</v>
      </c>
      <c r="C16292" s="270" t="s">
        <v>2042</v>
      </c>
      <c r="D16292" s="270" t="s">
        <v>2018</v>
      </c>
      <c r="E16292" s="277" t="s">
        <v>2042</v>
      </c>
      <c r="F16292" s="279" t="s">
        <v>881</v>
      </c>
    </row>
    <row r="16293" spans="1:6" x14ac:dyDescent="0.3">
      <c r="A16293" s="264" t="str">
        <f t="shared" si="254"/>
        <v>Sand SpringsOK</v>
      </c>
      <c r="B16293" s="269">
        <v>74063</v>
      </c>
      <c r="C16293" s="270" t="s">
        <v>9715</v>
      </c>
      <c r="D16293" s="270" t="s">
        <v>2018</v>
      </c>
      <c r="E16293" s="277" t="s">
        <v>2051</v>
      </c>
      <c r="F16293" s="279" t="s">
        <v>881</v>
      </c>
    </row>
    <row r="16294" spans="1:6" x14ac:dyDescent="0.3">
      <c r="A16294" s="264" t="str">
        <f t="shared" si="254"/>
        <v>TahlequahOK</v>
      </c>
      <c r="B16294" s="269">
        <v>74464</v>
      </c>
      <c r="C16294" s="270" t="s">
        <v>2049</v>
      </c>
      <c r="D16294" s="270" t="s">
        <v>2018</v>
      </c>
      <c r="E16294" s="277" t="s">
        <v>2049</v>
      </c>
      <c r="F16294" s="279" t="s">
        <v>881</v>
      </c>
    </row>
    <row r="16295" spans="1:6" x14ac:dyDescent="0.3">
      <c r="A16295" s="264" t="str">
        <f t="shared" si="254"/>
        <v>Oklahoma CityOK</v>
      </c>
      <c r="B16295" s="269">
        <v>73162</v>
      </c>
      <c r="C16295" s="270" t="s">
        <v>2042</v>
      </c>
      <c r="D16295" s="270" t="s">
        <v>2018</v>
      </c>
      <c r="E16295" s="277" t="s">
        <v>2042</v>
      </c>
      <c r="F16295" s="279" t="s">
        <v>881</v>
      </c>
    </row>
    <row r="16296" spans="1:6" x14ac:dyDescent="0.3">
      <c r="A16296" s="264" t="str">
        <f t="shared" si="254"/>
        <v>Oklahoma CityOK</v>
      </c>
      <c r="B16296" s="269">
        <v>73132</v>
      </c>
      <c r="C16296" s="270" t="s">
        <v>2042</v>
      </c>
      <c r="D16296" s="270" t="s">
        <v>2018</v>
      </c>
      <c r="E16296" s="277" t="s">
        <v>2042</v>
      </c>
      <c r="F16296" s="279" t="s">
        <v>881</v>
      </c>
    </row>
    <row r="16297" spans="1:6" x14ac:dyDescent="0.3">
      <c r="A16297" s="264" t="str">
        <f t="shared" si="254"/>
        <v>BartlesvilleOK</v>
      </c>
      <c r="B16297" s="269">
        <v>74006</v>
      </c>
      <c r="C16297" s="270" t="s">
        <v>2024</v>
      </c>
      <c r="D16297" s="270" t="s">
        <v>2018</v>
      </c>
      <c r="E16297" s="277" t="s">
        <v>2024</v>
      </c>
      <c r="F16297" s="279" t="s">
        <v>881</v>
      </c>
    </row>
    <row r="16298" spans="1:6" x14ac:dyDescent="0.3">
      <c r="A16298" s="264" t="str">
        <f t="shared" si="254"/>
        <v>SapulpaOK</v>
      </c>
      <c r="B16298" s="269">
        <v>74066</v>
      </c>
      <c r="C16298" s="270" t="s">
        <v>9716</v>
      </c>
      <c r="D16298" s="270" t="s">
        <v>2018</v>
      </c>
      <c r="E16298" s="277" t="s">
        <v>2051</v>
      </c>
      <c r="F16298" s="279" t="s">
        <v>881</v>
      </c>
    </row>
    <row r="16299" spans="1:6" x14ac:dyDescent="0.3">
      <c r="A16299" s="264" t="str">
        <f t="shared" si="254"/>
        <v>Broken ArrowOK</v>
      </c>
      <c r="B16299" s="269">
        <v>74011</v>
      </c>
      <c r="C16299" s="270" t="s">
        <v>9710</v>
      </c>
      <c r="D16299" s="270" t="s">
        <v>2018</v>
      </c>
      <c r="E16299" s="277" t="s">
        <v>2051</v>
      </c>
      <c r="F16299" s="279" t="s">
        <v>881</v>
      </c>
    </row>
    <row r="16300" spans="1:6" x14ac:dyDescent="0.3">
      <c r="A16300" s="264" t="str">
        <f t="shared" si="254"/>
        <v>StillwaterOK</v>
      </c>
      <c r="B16300" s="269">
        <v>74075</v>
      </c>
      <c r="C16300" s="270" t="s">
        <v>2047</v>
      </c>
      <c r="D16300" s="270" t="s">
        <v>2018</v>
      </c>
      <c r="E16300" s="277" t="s">
        <v>2047</v>
      </c>
      <c r="F16300" s="279" t="s">
        <v>881</v>
      </c>
    </row>
    <row r="16301" spans="1:6" x14ac:dyDescent="0.3">
      <c r="A16301" s="264" t="str">
        <f t="shared" si="254"/>
        <v>DuncanOK</v>
      </c>
      <c r="B16301" s="269">
        <v>73533</v>
      </c>
      <c r="C16301" s="270" t="s">
        <v>2025</v>
      </c>
      <c r="D16301" s="270" t="s">
        <v>2018</v>
      </c>
      <c r="E16301" s="277" t="s">
        <v>2025</v>
      </c>
      <c r="F16301" s="279" t="s">
        <v>881</v>
      </c>
    </row>
    <row r="16302" spans="1:6" x14ac:dyDescent="0.3">
      <c r="A16302" s="264" t="str">
        <f t="shared" si="254"/>
        <v>NormanOK</v>
      </c>
      <c r="B16302" s="269">
        <v>73069</v>
      </c>
      <c r="C16302" s="270" t="s">
        <v>5461</v>
      </c>
      <c r="D16302" s="270" t="s">
        <v>2018</v>
      </c>
      <c r="E16302" s="277" t="s">
        <v>2042</v>
      </c>
      <c r="F16302" s="279" t="s">
        <v>881</v>
      </c>
    </row>
    <row r="16303" spans="1:6" x14ac:dyDescent="0.3">
      <c r="A16303" s="264" t="str">
        <f t="shared" si="254"/>
        <v>TulsaOK</v>
      </c>
      <c r="B16303" s="269">
        <v>74137</v>
      </c>
      <c r="C16303" s="270" t="s">
        <v>2051</v>
      </c>
      <c r="D16303" s="270" t="s">
        <v>2018</v>
      </c>
      <c r="E16303" s="277" t="s">
        <v>2051</v>
      </c>
      <c r="F16303" s="279" t="s">
        <v>881</v>
      </c>
    </row>
    <row r="16304" spans="1:6" x14ac:dyDescent="0.3">
      <c r="A16304" s="264" t="str">
        <f t="shared" si="254"/>
        <v>BixbyOK</v>
      </c>
      <c r="B16304" s="269">
        <v>74008</v>
      </c>
      <c r="C16304" s="270" t="s">
        <v>9717</v>
      </c>
      <c r="D16304" s="270" t="s">
        <v>2018</v>
      </c>
      <c r="E16304" s="277" t="s">
        <v>2051</v>
      </c>
      <c r="F16304" s="279" t="s">
        <v>881</v>
      </c>
    </row>
    <row r="16305" spans="1:6" x14ac:dyDescent="0.3">
      <c r="A16305" s="264" t="str">
        <f t="shared" si="254"/>
        <v>Oklahoma CityOK</v>
      </c>
      <c r="B16305" s="269">
        <v>73107</v>
      </c>
      <c r="C16305" s="270" t="s">
        <v>2042</v>
      </c>
      <c r="D16305" s="270" t="s">
        <v>2018</v>
      </c>
      <c r="E16305" s="277" t="s">
        <v>2042</v>
      </c>
      <c r="F16305" s="279" t="s">
        <v>881</v>
      </c>
    </row>
    <row r="16306" spans="1:6" x14ac:dyDescent="0.3">
      <c r="A16306" s="264" t="str">
        <f t="shared" si="254"/>
        <v>McAlesterOK</v>
      </c>
      <c r="B16306" s="269">
        <v>74501</v>
      </c>
      <c r="C16306" s="270" t="s">
        <v>2037</v>
      </c>
      <c r="D16306" s="270" t="s">
        <v>2018</v>
      </c>
      <c r="E16306" s="277" t="s">
        <v>2037</v>
      </c>
      <c r="F16306" s="279" t="s">
        <v>881</v>
      </c>
    </row>
    <row r="16307" spans="1:6" x14ac:dyDescent="0.3">
      <c r="A16307" s="264" t="str">
        <f t="shared" si="254"/>
        <v>ClaremoreOK</v>
      </c>
      <c r="B16307" s="269">
        <v>74017</v>
      </c>
      <c r="C16307" s="270" t="s">
        <v>9718</v>
      </c>
      <c r="D16307" s="270" t="s">
        <v>2018</v>
      </c>
      <c r="E16307" s="277" t="s">
        <v>2051</v>
      </c>
      <c r="F16307" s="279" t="s">
        <v>881</v>
      </c>
    </row>
    <row r="16308" spans="1:6" x14ac:dyDescent="0.3">
      <c r="A16308" s="264" t="str">
        <f t="shared" si="254"/>
        <v>Oklahoma CityOK</v>
      </c>
      <c r="B16308" s="269">
        <v>73119</v>
      </c>
      <c r="C16308" s="270" t="s">
        <v>2042</v>
      </c>
      <c r="D16308" s="270" t="s">
        <v>2018</v>
      </c>
      <c r="E16308" s="277" t="s">
        <v>2042</v>
      </c>
      <c r="F16308" s="279" t="s">
        <v>881</v>
      </c>
    </row>
    <row r="16309" spans="1:6" x14ac:dyDescent="0.3">
      <c r="A16309" s="264" t="str">
        <f t="shared" si="254"/>
        <v>TulsaOK</v>
      </c>
      <c r="B16309" s="269">
        <v>74135</v>
      </c>
      <c r="C16309" s="270" t="s">
        <v>2051</v>
      </c>
      <c r="D16309" s="270" t="s">
        <v>2018</v>
      </c>
      <c r="E16309" s="277" t="s">
        <v>2051</v>
      </c>
      <c r="F16309" s="279" t="s">
        <v>881</v>
      </c>
    </row>
    <row r="16310" spans="1:6" x14ac:dyDescent="0.3">
      <c r="A16310" s="264" t="str">
        <f t="shared" si="254"/>
        <v>Oklahoma CityOK</v>
      </c>
      <c r="B16310" s="269">
        <v>73127</v>
      </c>
      <c r="C16310" s="270" t="s">
        <v>2042</v>
      </c>
      <c r="D16310" s="270" t="s">
        <v>2018</v>
      </c>
      <c r="E16310" s="277" t="s">
        <v>2042</v>
      </c>
      <c r="F16310" s="279" t="s">
        <v>881</v>
      </c>
    </row>
    <row r="16311" spans="1:6" x14ac:dyDescent="0.3">
      <c r="A16311" s="264" t="str">
        <f t="shared" si="254"/>
        <v>TulsaOK</v>
      </c>
      <c r="B16311" s="269">
        <v>74112</v>
      </c>
      <c r="C16311" s="270" t="s">
        <v>2051</v>
      </c>
      <c r="D16311" s="270" t="s">
        <v>2018</v>
      </c>
      <c r="E16311" s="277" t="s">
        <v>2051</v>
      </c>
      <c r="F16311" s="279" t="s">
        <v>881</v>
      </c>
    </row>
    <row r="16312" spans="1:6" x14ac:dyDescent="0.3">
      <c r="A16312" s="264" t="str">
        <f t="shared" si="254"/>
        <v>EdmondOK</v>
      </c>
      <c r="B16312" s="269">
        <v>73003</v>
      </c>
      <c r="C16312" s="270" t="s">
        <v>9712</v>
      </c>
      <c r="D16312" s="270" t="s">
        <v>2018</v>
      </c>
      <c r="E16312" s="277" t="s">
        <v>2042</v>
      </c>
      <c r="F16312" s="279" t="s">
        <v>881</v>
      </c>
    </row>
    <row r="16313" spans="1:6" x14ac:dyDescent="0.3">
      <c r="A16313" s="264" t="str">
        <f t="shared" si="254"/>
        <v>DurantOK</v>
      </c>
      <c r="B16313" s="269">
        <v>74701</v>
      </c>
      <c r="C16313" s="270" t="s">
        <v>2027</v>
      </c>
      <c r="D16313" s="270" t="s">
        <v>2018</v>
      </c>
      <c r="E16313" s="277" t="s">
        <v>2027</v>
      </c>
      <c r="F16313" s="279" t="s">
        <v>881</v>
      </c>
    </row>
    <row r="16314" spans="1:6" x14ac:dyDescent="0.3">
      <c r="A16314" s="264" t="str">
        <f t="shared" si="254"/>
        <v>GuthrieOK</v>
      </c>
      <c r="B16314" s="269">
        <v>73044</v>
      </c>
      <c r="C16314" s="270" t="s">
        <v>9719</v>
      </c>
      <c r="D16314" s="270" t="s">
        <v>2018</v>
      </c>
      <c r="E16314" s="277" t="s">
        <v>2042</v>
      </c>
      <c r="F16314" s="279" t="s">
        <v>881</v>
      </c>
    </row>
    <row r="16315" spans="1:6" x14ac:dyDescent="0.3">
      <c r="A16315" s="264" t="str">
        <f t="shared" si="254"/>
        <v>MustangOK</v>
      </c>
      <c r="B16315" s="269">
        <v>73064</v>
      </c>
      <c r="C16315" s="270" t="s">
        <v>9720</v>
      </c>
      <c r="D16315" s="270" t="s">
        <v>2018</v>
      </c>
      <c r="E16315" s="277" t="s">
        <v>2042</v>
      </c>
      <c r="F16315" s="279" t="s">
        <v>881</v>
      </c>
    </row>
    <row r="16316" spans="1:6" x14ac:dyDescent="0.3">
      <c r="A16316" s="264" t="str">
        <f t="shared" si="254"/>
        <v>ChoctawOK</v>
      </c>
      <c r="B16316" s="269">
        <v>73020</v>
      </c>
      <c r="C16316" s="270" t="s">
        <v>9721</v>
      </c>
      <c r="D16316" s="270" t="s">
        <v>2018</v>
      </c>
      <c r="E16316" s="277" t="s">
        <v>2042</v>
      </c>
      <c r="F16316" s="279" t="s">
        <v>881</v>
      </c>
    </row>
    <row r="16317" spans="1:6" x14ac:dyDescent="0.3">
      <c r="A16317" s="264" t="str">
        <f t="shared" si="254"/>
        <v>LawtonOK</v>
      </c>
      <c r="B16317" s="269">
        <v>73507</v>
      </c>
      <c r="C16317" s="270" t="s">
        <v>2035</v>
      </c>
      <c r="D16317" s="270" t="s">
        <v>2018</v>
      </c>
      <c r="E16317" s="277" t="s">
        <v>2035</v>
      </c>
      <c r="F16317" s="279" t="s">
        <v>881</v>
      </c>
    </row>
    <row r="16318" spans="1:6" x14ac:dyDescent="0.3">
      <c r="A16318" s="264" t="str">
        <f t="shared" si="254"/>
        <v>EnidOK</v>
      </c>
      <c r="B16318" s="269">
        <v>73701</v>
      </c>
      <c r="C16318" s="270" t="s">
        <v>2031</v>
      </c>
      <c r="D16318" s="270" t="s">
        <v>2018</v>
      </c>
      <c r="E16318" s="277" t="s">
        <v>2031</v>
      </c>
      <c r="F16318" s="279" t="s">
        <v>881</v>
      </c>
    </row>
    <row r="16319" spans="1:6" x14ac:dyDescent="0.3">
      <c r="A16319" s="264" t="str">
        <f t="shared" si="254"/>
        <v>BethanyOK</v>
      </c>
      <c r="B16319" s="269">
        <v>73008</v>
      </c>
      <c r="C16319" s="270" t="s">
        <v>3517</v>
      </c>
      <c r="D16319" s="270" t="s">
        <v>2018</v>
      </c>
      <c r="E16319" s="277" t="s">
        <v>2042</v>
      </c>
      <c r="F16319" s="279" t="s">
        <v>881</v>
      </c>
    </row>
    <row r="16320" spans="1:6" x14ac:dyDescent="0.3">
      <c r="A16320" s="264" t="str">
        <f t="shared" si="254"/>
        <v>TulsaOK</v>
      </c>
      <c r="B16320" s="269">
        <v>74115</v>
      </c>
      <c r="C16320" s="270" t="s">
        <v>2051</v>
      </c>
      <c r="D16320" s="270" t="s">
        <v>2018</v>
      </c>
      <c r="E16320" s="277" t="s">
        <v>2051</v>
      </c>
      <c r="F16320" s="279" t="s">
        <v>881</v>
      </c>
    </row>
    <row r="16321" spans="1:6" x14ac:dyDescent="0.3">
      <c r="A16321" s="264" t="str">
        <f t="shared" si="254"/>
        <v>ShawneeOK</v>
      </c>
      <c r="B16321" s="269">
        <v>74801</v>
      </c>
      <c r="C16321" s="270" t="s">
        <v>2045</v>
      </c>
      <c r="D16321" s="270" t="s">
        <v>2018</v>
      </c>
      <c r="E16321" s="277" t="s">
        <v>2045</v>
      </c>
      <c r="F16321" s="279" t="s">
        <v>881</v>
      </c>
    </row>
    <row r="16322" spans="1:6" x14ac:dyDescent="0.3">
      <c r="A16322" s="264" t="str">
        <f t="shared" si="254"/>
        <v>Midwest CityOK</v>
      </c>
      <c r="B16322" s="269">
        <v>73130</v>
      </c>
      <c r="C16322" s="270" t="s">
        <v>9714</v>
      </c>
      <c r="D16322" s="270" t="s">
        <v>2018</v>
      </c>
      <c r="E16322" s="277" t="s">
        <v>2042</v>
      </c>
      <c r="F16322" s="279" t="s">
        <v>881</v>
      </c>
    </row>
    <row r="16323" spans="1:6" x14ac:dyDescent="0.3">
      <c r="A16323" s="264" t="str">
        <f t="shared" si="254"/>
        <v>Oklahoma CityOK</v>
      </c>
      <c r="B16323" s="269">
        <v>73135</v>
      </c>
      <c r="C16323" s="270" t="s">
        <v>2042</v>
      </c>
      <c r="D16323" s="270" t="s">
        <v>2018</v>
      </c>
      <c r="E16323" s="277" t="s">
        <v>2042</v>
      </c>
      <c r="F16323" s="279" t="s">
        <v>881</v>
      </c>
    </row>
    <row r="16324" spans="1:6" x14ac:dyDescent="0.3">
      <c r="A16324" s="264" t="str">
        <f t="shared" ref="A16324:A16387" si="255">CONCATENATE(C16324,D16324)</f>
        <v>Del CityOK</v>
      </c>
      <c r="B16324" s="269">
        <v>73115</v>
      </c>
      <c r="C16324" s="270" t="s">
        <v>9722</v>
      </c>
      <c r="D16324" s="270" t="s">
        <v>2018</v>
      </c>
      <c r="E16324" s="277" t="s">
        <v>2042</v>
      </c>
      <c r="F16324" s="279" t="s">
        <v>881</v>
      </c>
    </row>
    <row r="16325" spans="1:6" x14ac:dyDescent="0.3">
      <c r="A16325" s="264" t="str">
        <f t="shared" si="255"/>
        <v>AltusOK</v>
      </c>
      <c r="B16325" s="269">
        <v>73521</v>
      </c>
      <c r="C16325" s="270" t="s">
        <v>2022</v>
      </c>
      <c r="D16325" s="270" t="s">
        <v>2018</v>
      </c>
      <c r="E16325" s="277" t="s">
        <v>2022</v>
      </c>
      <c r="F16325" s="279" t="s">
        <v>881</v>
      </c>
    </row>
    <row r="16326" spans="1:6" x14ac:dyDescent="0.3">
      <c r="A16326" s="264" t="str">
        <f t="shared" si="255"/>
        <v>TulsaOK</v>
      </c>
      <c r="B16326" s="269">
        <v>74134</v>
      </c>
      <c r="C16326" s="270" t="s">
        <v>2051</v>
      </c>
      <c r="D16326" s="270" t="s">
        <v>2018</v>
      </c>
      <c r="E16326" s="277" t="s">
        <v>2051</v>
      </c>
      <c r="F16326" s="279" t="s">
        <v>881</v>
      </c>
    </row>
    <row r="16327" spans="1:6" x14ac:dyDescent="0.3">
      <c r="A16327" s="264" t="str">
        <f t="shared" si="255"/>
        <v>ShawneeOK</v>
      </c>
      <c r="B16327" s="269">
        <v>74804</v>
      </c>
      <c r="C16327" s="270" t="s">
        <v>2045</v>
      </c>
      <c r="D16327" s="270" t="s">
        <v>2018</v>
      </c>
      <c r="E16327" s="277" t="s">
        <v>2045</v>
      </c>
      <c r="F16327" s="279" t="s">
        <v>881</v>
      </c>
    </row>
    <row r="16328" spans="1:6" x14ac:dyDescent="0.3">
      <c r="A16328" s="264" t="str">
        <f t="shared" si="255"/>
        <v>JenksOK</v>
      </c>
      <c r="B16328" s="269">
        <v>74037</v>
      </c>
      <c r="C16328" s="270" t="s">
        <v>9723</v>
      </c>
      <c r="D16328" s="270" t="s">
        <v>2018</v>
      </c>
      <c r="E16328" s="277" t="s">
        <v>2051</v>
      </c>
      <c r="F16328" s="279" t="s">
        <v>881</v>
      </c>
    </row>
    <row r="16329" spans="1:6" x14ac:dyDescent="0.3">
      <c r="A16329" s="264" t="str">
        <f t="shared" si="255"/>
        <v>TulsaOK</v>
      </c>
      <c r="B16329" s="269">
        <v>74107</v>
      </c>
      <c r="C16329" s="270" t="s">
        <v>2051</v>
      </c>
      <c r="D16329" s="270" t="s">
        <v>2018</v>
      </c>
      <c r="E16329" s="277" t="s">
        <v>2051</v>
      </c>
      <c r="F16329" s="279" t="s">
        <v>881</v>
      </c>
    </row>
    <row r="16330" spans="1:6" x14ac:dyDescent="0.3">
      <c r="A16330" s="264" t="str">
        <f t="shared" si="255"/>
        <v>TulsaOK</v>
      </c>
      <c r="B16330" s="269">
        <v>74145</v>
      </c>
      <c r="C16330" s="270" t="s">
        <v>2051</v>
      </c>
      <c r="D16330" s="270" t="s">
        <v>2018</v>
      </c>
      <c r="E16330" s="277" t="s">
        <v>2051</v>
      </c>
      <c r="F16330" s="279" t="s">
        <v>881</v>
      </c>
    </row>
    <row r="16331" spans="1:6" x14ac:dyDescent="0.3">
      <c r="A16331" s="264" t="str">
        <f t="shared" si="255"/>
        <v>Ponca CityOK</v>
      </c>
      <c r="B16331" s="269">
        <v>74601</v>
      </c>
      <c r="C16331" s="270" t="s">
        <v>2044</v>
      </c>
      <c r="D16331" s="270" t="s">
        <v>2018</v>
      </c>
      <c r="E16331" s="277" t="s">
        <v>2044</v>
      </c>
      <c r="F16331" s="279" t="s">
        <v>881</v>
      </c>
    </row>
    <row r="16332" spans="1:6" x14ac:dyDescent="0.3">
      <c r="A16332" s="264" t="str">
        <f t="shared" si="255"/>
        <v>Oklahoma CityOK</v>
      </c>
      <c r="B16332" s="269">
        <v>73139</v>
      </c>
      <c r="C16332" s="270" t="s">
        <v>2042</v>
      </c>
      <c r="D16332" s="270" t="s">
        <v>2018</v>
      </c>
      <c r="E16332" s="277" t="s">
        <v>2042</v>
      </c>
      <c r="F16332" s="279" t="s">
        <v>881</v>
      </c>
    </row>
    <row r="16333" spans="1:6" x14ac:dyDescent="0.3">
      <c r="A16333" s="264" t="str">
        <f t="shared" si="255"/>
        <v>Oklahoma CityOK</v>
      </c>
      <c r="B16333" s="269">
        <v>73114</v>
      </c>
      <c r="C16333" s="270" t="s">
        <v>2042</v>
      </c>
      <c r="D16333" s="270" t="s">
        <v>2018</v>
      </c>
      <c r="E16333" s="277" t="s">
        <v>2042</v>
      </c>
      <c r="F16333" s="279" t="s">
        <v>881</v>
      </c>
    </row>
    <row r="16334" spans="1:6" x14ac:dyDescent="0.3">
      <c r="A16334" s="264" t="str">
        <f t="shared" si="255"/>
        <v>ChickashaOK</v>
      </c>
      <c r="B16334" s="269">
        <v>73018</v>
      </c>
      <c r="C16334" s="270" t="s">
        <v>9724</v>
      </c>
      <c r="D16334" s="270" t="s">
        <v>2018</v>
      </c>
      <c r="E16334" s="277" t="s">
        <v>2042</v>
      </c>
      <c r="F16334" s="279" t="s">
        <v>881</v>
      </c>
    </row>
    <row r="16335" spans="1:6" x14ac:dyDescent="0.3">
      <c r="A16335" s="264" t="str">
        <f t="shared" si="255"/>
        <v>CollinsvilleOK</v>
      </c>
      <c r="B16335" s="269">
        <v>74021</v>
      </c>
      <c r="C16335" s="270" t="s">
        <v>1326</v>
      </c>
      <c r="D16335" s="270" t="s">
        <v>2018</v>
      </c>
      <c r="E16335" s="277" t="s">
        <v>2051</v>
      </c>
      <c r="F16335" s="279" t="s">
        <v>881</v>
      </c>
    </row>
    <row r="16336" spans="1:6" x14ac:dyDescent="0.3">
      <c r="A16336" s="264" t="str">
        <f t="shared" si="255"/>
        <v>BlanchardOK</v>
      </c>
      <c r="B16336" s="269">
        <v>73010</v>
      </c>
      <c r="C16336" s="270" t="s">
        <v>4580</v>
      </c>
      <c r="D16336" s="270" t="s">
        <v>2018</v>
      </c>
      <c r="E16336" s="277" t="s">
        <v>2042</v>
      </c>
      <c r="F16336" s="279" t="s">
        <v>881</v>
      </c>
    </row>
    <row r="16337" spans="1:6" x14ac:dyDescent="0.3">
      <c r="A16337" s="264" t="str">
        <f t="shared" si="255"/>
        <v>LawtonOK</v>
      </c>
      <c r="B16337" s="269">
        <v>73501</v>
      </c>
      <c r="C16337" s="270" t="s">
        <v>2035</v>
      </c>
      <c r="D16337" s="270" t="s">
        <v>2018</v>
      </c>
      <c r="E16337" s="277" t="s">
        <v>2035</v>
      </c>
      <c r="F16337" s="279" t="s">
        <v>881</v>
      </c>
    </row>
    <row r="16338" spans="1:6" x14ac:dyDescent="0.3">
      <c r="A16338" s="264" t="str">
        <f t="shared" si="255"/>
        <v>El RenoOK</v>
      </c>
      <c r="B16338" s="269">
        <v>73036</v>
      </c>
      <c r="C16338" s="270" t="s">
        <v>9725</v>
      </c>
      <c r="D16338" s="270" t="s">
        <v>2018</v>
      </c>
      <c r="E16338" s="277" t="s">
        <v>2042</v>
      </c>
      <c r="F16338" s="279" t="s">
        <v>881</v>
      </c>
    </row>
    <row r="16339" spans="1:6" x14ac:dyDescent="0.3">
      <c r="A16339" s="264" t="str">
        <f t="shared" si="255"/>
        <v>Oklahoma CityOK</v>
      </c>
      <c r="B16339" s="269">
        <v>73142</v>
      </c>
      <c r="C16339" s="270" t="s">
        <v>2042</v>
      </c>
      <c r="D16339" s="270" t="s">
        <v>2018</v>
      </c>
      <c r="E16339" s="277" t="s">
        <v>2042</v>
      </c>
      <c r="F16339" s="279" t="s">
        <v>881</v>
      </c>
    </row>
    <row r="16340" spans="1:6" x14ac:dyDescent="0.3">
      <c r="A16340" s="264" t="str">
        <f t="shared" si="255"/>
        <v>TulsaOK</v>
      </c>
      <c r="B16340" s="269">
        <v>74129</v>
      </c>
      <c r="C16340" s="270" t="s">
        <v>2051</v>
      </c>
      <c r="D16340" s="270" t="s">
        <v>2018</v>
      </c>
      <c r="E16340" s="277" t="s">
        <v>2051</v>
      </c>
      <c r="F16340" s="279" t="s">
        <v>881</v>
      </c>
    </row>
    <row r="16341" spans="1:6" x14ac:dyDescent="0.3">
      <c r="A16341" s="264" t="str">
        <f t="shared" si="255"/>
        <v>TulsaOK</v>
      </c>
      <c r="B16341" s="269">
        <v>74106</v>
      </c>
      <c r="C16341" s="270" t="s">
        <v>2051</v>
      </c>
      <c r="D16341" s="270" t="s">
        <v>2018</v>
      </c>
      <c r="E16341" s="277" t="s">
        <v>2051</v>
      </c>
      <c r="F16341" s="279" t="s">
        <v>881</v>
      </c>
    </row>
    <row r="16342" spans="1:6" x14ac:dyDescent="0.3">
      <c r="A16342" s="264" t="str">
        <f t="shared" si="255"/>
        <v>Oklahoma CityOK</v>
      </c>
      <c r="B16342" s="269">
        <v>73109</v>
      </c>
      <c r="C16342" s="270" t="s">
        <v>2042</v>
      </c>
      <c r="D16342" s="270" t="s">
        <v>2018</v>
      </c>
      <c r="E16342" s="277" t="s">
        <v>2042</v>
      </c>
      <c r="F16342" s="279" t="s">
        <v>881</v>
      </c>
    </row>
    <row r="16343" spans="1:6" x14ac:dyDescent="0.3">
      <c r="A16343" s="264" t="str">
        <f t="shared" si="255"/>
        <v>TulsaOK</v>
      </c>
      <c r="B16343" s="269">
        <v>74114</v>
      </c>
      <c r="C16343" s="270" t="s">
        <v>2051</v>
      </c>
      <c r="D16343" s="270" t="s">
        <v>2018</v>
      </c>
      <c r="E16343" s="277" t="s">
        <v>2051</v>
      </c>
      <c r="F16343" s="279" t="s">
        <v>881</v>
      </c>
    </row>
    <row r="16344" spans="1:6" x14ac:dyDescent="0.3">
      <c r="A16344" s="264" t="str">
        <f t="shared" si="255"/>
        <v>ClaremoreOK</v>
      </c>
      <c r="B16344" s="269">
        <v>74019</v>
      </c>
      <c r="C16344" s="270" t="s">
        <v>9718</v>
      </c>
      <c r="D16344" s="270" t="s">
        <v>2018</v>
      </c>
      <c r="E16344" s="277" t="s">
        <v>2051</v>
      </c>
      <c r="F16344" s="279" t="s">
        <v>881</v>
      </c>
    </row>
    <row r="16345" spans="1:6" x14ac:dyDescent="0.3">
      <c r="A16345" s="264" t="str">
        <f t="shared" si="255"/>
        <v>MiamiOK</v>
      </c>
      <c r="B16345" s="269">
        <v>74354</v>
      </c>
      <c r="C16345" s="270" t="s">
        <v>2039</v>
      </c>
      <c r="D16345" s="270" t="s">
        <v>2018</v>
      </c>
      <c r="E16345" s="277" t="s">
        <v>2039</v>
      </c>
      <c r="F16345" s="279" t="s">
        <v>881</v>
      </c>
    </row>
    <row r="16346" spans="1:6" x14ac:dyDescent="0.3">
      <c r="A16346" s="264" t="str">
        <f t="shared" si="255"/>
        <v>TulsaOK</v>
      </c>
      <c r="B16346" s="269">
        <v>74127</v>
      </c>
      <c r="C16346" s="270" t="s">
        <v>2051</v>
      </c>
      <c r="D16346" s="270" t="s">
        <v>2018</v>
      </c>
      <c r="E16346" s="277" t="s">
        <v>2051</v>
      </c>
      <c r="F16346" s="279" t="s">
        <v>881</v>
      </c>
    </row>
    <row r="16347" spans="1:6" x14ac:dyDescent="0.3">
      <c r="A16347" s="264" t="str">
        <f t="shared" si="255"/>
        <v>OkmulgeeOK</v>
      </c>
      <c r="B16347" s="269">
        <v>74447</v>
      </c>
      <c r="C16347" s="270" t="s">
        <v>9726</v>
      </c>
      <c r="D16347" s="270" t="s">
        <v>2018</v>
      </c>
      <c r="E16347" s="277" t="s">
        <v>2051</v>
      </c>
      <c r="F16347" s="279" t="s">
        <v>881</v>
      </c>
    </row>
    <row r="16348" spans="1:6" x14ac:dyDescent="0.3">
      <c r="A16348" s="264" t="str">
        <f t="shared" si="255"/>
        <v>MuskogeeOK</v>
      </c>
      <c r="B16348" s="269">
        <v>74401</v>
      </c>
      <c r="C16348" s="270" t="s">
        <v>2041</v>
      </c>
      <c r="D16348" s="270" t="s">
        <v>2018</v>
      </c>
      <c r="E16348" s="277" t="s">
        <v>2041</v>
      </c>
      <c r="F16348" s="279" t="s">
        <v>881</v>
      </c>
    </row>
    <row r="16349" spans="1:6" x14ac:dyDescent="0.3">
      <c r="A16349" s="264" t="str">
        <f t="shared" si="255"/>
        <v>Oklahoma CityOK</v>
      </c>
      <c r="B16349" s="269">
        <v>73129</v>
      </c>
      <c r="C16349" s="270" t="s">
        <v>2042</v>
      </c>
      <c r="D16349" s="270" t="s">
        <v>2018</v>
      </c>
      <c r="E16349" s="277" t="s">
        <v>2042</v>
      </c>
      <c r="F16349" s="279" t="s">
        <v>881</v>
      </c>
    </row>
    <row r="16350" spans="1:6" x14ac:dyDescent="0.3">
      <c r="A16350" s="264" t="str">
        <f t="shared" si="255"/>
        <v>Oklahoma CityOK</v>
      </c>
      <c r="B16350" s="269">
        <v>73118</v>
      </c>
      <c r="C16350" s="270" t="s">
        <v>2042</v>
      </c>
      <c r="D16350" s="270" t="s">
        <v>2018</v>
      </c>
      <c r="E16350" s="277" t="s">
        <v>2042</v>
      </c>
      <c r="F16350" s="279" t="s">
        <v>881</v>
      </c>
    </row>
    <row r="16351" spans="1:6" x14ac:dyDescent="0.3">
      <c r="A16351" s="264" t="str">
        <f t="shared" si="255"/>
        <v>SallisawOK</v>
      </c>
      <c r="B16351" s="269">
        <v>74955</v>
      </c>
      <c r="C16351" s="270" t="s">
        <v>9727</v>
      </c>
      <c r="D16351" s="270" t="s">
        <v>2018</v>
      </c>
      <c r="E16351" s="277" t="s">
        <v>966</v>
      </c>
      <c r="F16351" s="279" t="s">
        <v>881</v>
      </c>
    </row>
    <row r="16352" spans="1:6" x14ac:dyDescent="0.3">
      <c r="A16352" s="264" t="str">
        <f t="shared" si="255"/>
        <v>CowetaOK</v>
      </c>
      <c r="B16352" s="269">
        <v>74429</v>
      </c>
      <c r="C16352" s="270" t="s">
        <v>9728</v>
      </c>
      <c r="D16352" s="270" t="s">
        <v>2018</v>
      </c>
      <c r="E16352" s="277" t="s">
        <v>2051</v>
      </c>
      <c r="F16352" s="279" t="s">
        <v>881</v>
      </c>
    </row>
    <row r="16353" spans="1:6" x14ac:dyDescent="0.3">
      <c r="A16353" s="264" t="str">
        <f t="shared" si="255"/>
        <v>WoodwardOK</v>
      </c>
      <c r="B16353" s="269">
        <v>73801</v>
      </c>
      <c r="C16353" s="270" t="s">
        <v>2055</v>
      </c>
      <c r="D16353" s="270" t="s">
        <v>2018</v>
      </c>
      <c r="E16353" s="277" t="s">
        <v>2055</v>
      </c>
      <c r="F16353" s="279" t="s">
        <v>881</v>
      </c>
    </row>
    <row r="16354" spans="1:6" x14ac:dyDescent="0.3">
      <c r="A16354" s="264" t="str">
        <f t="shared" si="255"/>
        <v>WeatherfordOK</v>
      </c>
      <c r="B16354" s="269">
        <v>73096</v>
      </c>
      <c r="C16354" s="270" t="s">
        <v>2053</v>
      </c>
      <c r="D16354" s="270" t="s">
        <v>2018</v>
      </c>
      <c r="E16354" s="277" t="s">
        <v>2053</v>
      </c>
      <c r="F16354" s="279" t="s">
        <v>881</v>
      </c>
    </row>
    <row r="16355" spans="1:6" x14ac:dyDescent="0.3">
      <c r="A16355" s="264" t="str">
        <f t="shared" si="255"/>
        <v>TulsaOK</v>
      </c>
      <c r="B16355" s="269">
        <v>74146</v>
      </c>
      <c r="C16355" s="270" t="s">
        <v>2051</v>
      </c>
      <c r="D16355" s="270" t="s">
        <v>2018</v>
      </c>
      <c r="E16355" s="277" t="s">
        <v>2051</v>
      </c>
      <c r="F16355" s="279" t="s">
        <v>881</v>
      </c>
    </row>
    <row r="16356" spans="1:6" x14ac:dyDescent="0.3">
      <c r="A16356" s="264" t="str">
        <f t="shared" si="255"/>
        <v>SkiatookOK</v>
      </c>
      <c r="B16356" s="269">
        <v>74070</v>
      </c>
      <c r="C16356" s="270" t="s">
        <v>9729</v>
      </c>
      <c r="D16356" s="270" t="s">
        <v>2018</v>
      </c>
      <c r="E16356" s="277" t="s">
        <v>2051</v>
      </c>
      <c r="F16356" s="279" t="s">
        <v>881</v>
      </c>
    </row>
    <row r="16357" spans="1:6" x14ac:dyDescent="0.3">
      <c r="A16357" s="264" t="str">
        <f t="shared" si="255"/>
        <v>TulsaOK</v>
      </c>
      <c r="B16357" s="269">
        <v>74104</v>
      </c>
      <c r="C16357" s="270" t="s">
        <v>2051</v>
      </c>
      <c r="D16357" s="270" t="s">
        <v>2018</v>
      </c>
      <c r="E16357" s="277" t="s">
        <v>2051</v>
      </c>
      <c r="F16357" s="279" t="s">
        <v>881</v>
      </c>
    </row>
    <row r="16358" spans="1:6" x14ac:dyDescent="0.3">
      <c r="A16358" s="264" t="str">
        <f t="shared" si="255"/>
        <v>BartlesvilleOK</v>
      </c>
      <c r="B16358" s="269">
        <v>74003</v>
      </c>
      <c r="C16358" s="270" t="s">
        <v>2024</v>
      </c>
      <c r="D16358" s="270" t="s">
        <v>2018</v>
      </c>
      <c r="E16358" s="277" t="s">
        <v>2024</v>
      </c>
      <c r="F16358" s="279" t="s">
        <v>881</v>
      </c>
    </row>
    <row r="16359" spans="1:6" x14ac:dyDescent="0.3">
      <c r="A16359" s="264" t="str">
        <f t="shared" si="255"/>
        <v>Warr AcresOK</v>
      </c>
      <c r="B16359" s="269">
        <v>73122</v>
      </c>
      <c r="C16359" s="270" t="s">
        <v>9730</v>
      </c>
      <c r="D16359" s="270" t="s">
        <v>2018</v>
      </c>
      <c r="E16359" s="277" t="s">
        <v>2042</v>
      </c>
      <c r="F16359" s="279" t="s">
        <v>881</v>
      </c>
    </row>
    <row r="16360" spans="1:6" x14ac:dyDescent="0.3">
      <c r="A16360" s="264" t="str">
        <f t="shared" si="255"/>
        <v>WagonerOK</v>
      </c>
      <c r="B16360" s="269">
        <v>74467</v>
      </c>
      <c r="C16360" s="270" t="s">
        <v>9731</v>
      </c>
      <c r="D16360" s="270" t="s">
        <v>2018</v>
      </c>
      <c r="E16360" s="277" t="s">
        <v>2051</v>
      </c>
      <c r="F16360" s="279" t="s">
        <v>881</v>
      </c>
    </row>
    <row r="16361" spans="1:6" x14ac:dyDescent="0.3">
      <c r="A16361" s="264" t="str">
        <f t="shared" si="255"/>
        <v>TulsaOK</v>
      </c>
      <c r="B16361" s="269">
        <v>74110</v>
      </c>
      <c r="C16361" s="270" t="s">
        <v>2051</v>
      </c>
      <c r="D16361" s="270" t="s">
        <v>2018</v>
      </c>
      <c r="E16361" s="277" t="s">
        <v>2051</v>
      </c>
      <c r="F16361" s="279" t="s">
        <v>881</v>
      </c>
    </row>
    <row r="16362" spans="1:6" x14ac:dyDescent="0.3">
      <c r="A16362" s="264" t="str">
        <f t="shared" si="255"/>
        <v>Elk CityOK</v>
      </c>
      <c r="B16362" s="269">
        <v>73644</v>
      </c>
      <c r="C16362" s="270" t="s">
        <v>2029</v>
      </c>
      <c r="D16362" s="270" t="s">
        <v>2018</v>
      </c>
      <c r="E16362" s="277" t="s">
        <v>2029</v>
      </c>
      <c r="F16362" s="279" t="s">
        <v>881</v>
      </c>
    </row>
    <row r="16363" spans="1:6" x14ac:dyDescent="0.3">
      <c r="A16363" s="264" t="str">
        <f t="shared" si="255"/>
        <v>GuymonOK</v>
      </c>
      <c r="B16363" s="269">
        <v>73942</v>
      </c>
      <c r="C16363" s="270" t="s">
        <v>2033</v>
      </c>
      <c r="D16363" s="270" t="s">
        <v>2018</v>
      </c>
      <c r="E16363" s="277" t="s">
        <v>2033</v>
      </c>
      <c r="F16363" s="279" t="s">
        <v>881</v>
      </c>
    </row>
    <row r="16364" spans="1:6" x14ac:dyDescent="0.3">
      <c r="A16364" s="264" t="str">
        <f t="shared" si="255"/>
        <v>Ponca CityOK</v>
      </c>
      <c r="B16364" s="269">
        <v>74604</v>
      </c>
      <c r="C16364" s="270" t="s">
        <v>2044</v>
      </c>
      <c r="D16364" s="270" t="s">
        <v>2018</v>
      </c>
      <c r="E16364" s="277" t="s">
        <v>2044</v>
      </c>
      <c r="F16364" s="279" t="s">
        <v>881</v>
      </c>
    </row>
    <row r="16365" spans="1:6" x14ac:dyDescent="0.3">
      <c r="A16365" s="264" t="str">
        <f t="shared" si="255"/>
        <v>Oklahoma CityOK</v>
      </c>
      <c r="B16365" s="269">
        <v>73106</v>
      </c>
      <c r="C16365" s="270" t="s">
        <v>2042</v>
      </c>
      <c r="D16365" s="270" t="s">
        <v>2018</v>
      </c>
      <c r="E16365" s="277" t="s">
        <v>2042</v>
      </c>
      <c r="F16365" s="279" t="s">
        <v>881</v>
      </c>
    </row>
    <row r="16366" spans="1:6" x14ac:dyDescent="0.3">
      <c r="A16366" s="264" t="str">
        <f t="shared" si="255"/>
        <v>TuttleOK</v>
      </c>
      <c r="B16366" s="269">
        <v>73089</v>
      </c>
      <c r="C16366" s="270" t="s">
        <v>9732</v>
      </c>
      <c r="D16366" s="270" t="s">
        <v>2018</v>
      </c>
      <c r="E16366" s="277" t="s">
        <v>2042</v>
      </c>
      <c r="F16366" s="279" t="s">
        <v>881</v>
      </c>
    </row>
    <row r="16367" spans="1:6" x14ac:dyDescent="0.3">
      <c r="A16367" s="264" t="str">
        <f t="shared" si="255"/>
        <v>GlenpoolOK</v>
      </c>
      <c r="B16367" s="269">
        <v>74033</v>
      </c>
      <c r="C16367" s="270" t="s">
        <v>9733</v>
      </c>
      <c r="D16367" s="270" t="s">
        <v>2018</v>
      </c>
      <c r="E16367" s="277" t="s">
        <v>2051</v>
      </c>
      <c r="F16367" s="279" t="s">
        <v>881</v>
      </c>
    </row>
    <row r="16368" spans="1:6" x14ac:dyDescent="0.3">
      <c r="A16368" s="264" t="str">
        <f t="shared" si="255"/>
        <v>Oklahoma CityOK</v>
      </c>
      <c r="B16368" s="269">
        <v>73108</v>
      </c>
      <c r="C16368" s="270" t="s">
        <v>2042</v>
      </c>
      <c r="D16368" s="270" t="s">
        <v>2018</v>
      </c>
      <c r="E16368" s="277" t="s">
        <v>2042</v>
      </c>
      <c r="F16368" s="279" t="s">
        <v>881</v>
      </c>
    </row>
    <row r="16369" spans="1:6" x14ac:dyDescent="0.3">
      <c r="A16369" s="264" t="str">
        <f t="shared" si="255"/>
        <v>NobleOK</v>
      </c>
      <c r="B16369" s="269">
        <v>73068</v>
      </c>
      <c r="C16369" s="270" t="s">
        <v>9734</v>
      </c>
      <c r="D16369" s="270" t="s">
        <v>2018</v>
      </c>
      <c r="E16369" s="277" t="s">
        <v>2042</v>
      </c>
      <c r="F16369" s="279" t="s">
        <v>881</v>
      </c>
    </row>
    <row r="16370" spans="1:6" x14ac:dyDescent="0.3">
      <c r="A16370" s="264" t="str">
        <f t="shared" si="255"/>
        <v>Oklahoma CityOK</v>
      </c>
      <c r="B16370" s="269">
        <v>73111</v>
      </c>
      <c r="C16370" s="270" t="s">
        <v>2042</v>
      </c>
      <c r="D16370" s="270" t="s">
        <v>2018</v>
      </c>
      <c r="E16370" s="277" t="s">
        <v>2042</v>
      </c>
      <c r="F16370" s="279" t="s">
        <v>881</v>
      </c>
    </row>
    <row r="16371" spans="1:6" x14ac:dyDescent="0.3">
      <c r="A16371" s="264" t="str">
        <f t="shared" si="255"/>
        <v>EdmondOK</v>
      </c>
      <c r="B16371" s="269">
        <v>73025</v>
      </c>
      <c r="C16371" s="270" t="s">
        <v>9712</v>
      </c>
      <c r="D16371" s="270" t="s">
        <v>2018</v>
      </c>
      <c r="E16371" s="277" t="s">
        <v>2042</v>
      </c>
      <c r="F16371" s="279" t="s">
        <v>881</v>
      </c>
    </row>
    <row r="16372" spans="1:6" x14ac:dyDescent="0.3">
      <c r="A16372" s="264" t="str">
        <f t="shared" si="255"/>
        <v>PoteauOK</v>
      </c>
      <c r="B16372" s="269">
        <v>74953</v>
      </c>
      <c r="C16372" s="270" t="s">
        <v>9735</v>
      </c>
      <c r="D16372" s="270" t="s">
        <v>2018</v>
      </c>
      <c r="E16372" s="277" t="s">
        <v>966</v>
      </c>
      <c r="F16372" s="279" t="s">
        <v>881</v>
      </c>
    </row>
    <row r="16373" spans="1:6" x14ac:dyDescent="0.3">
      <c r="A16373" s="264" t="str">
        <f t="shared" si="255"/>
        <v>TulsaOK</v>
      </c>
      <c r="B16373" s="269">
        <v>74128</v>
      </c>
      <c r="C16373" s="270" t="s">
        <v>2051</v>
      </c>
      <c r="D16373" s="270" t="s">
        <v>2018</v>
      </c>
      <c r="E16373" s="277" t="s">
        <v>2051</v>
      </c>
      <c r="F16373" s="279" t="s">
        <v>881</v>
      </c>
    </row>
    <row r="16374" spans="1:6" x14ac:dyDescent="0.3">
      <c r="A16374" s="264" t="str">
        <f t="shared" si="255"/>
        <v>HarrahOK</v>
      </c>
      <c r="B16374" s="269">
        <v>73045</v>
      </c>
      <c r="C16374" s="270" t="s">
        <v>9736</v>
      </c>
      <c r="D16374" s="270" t="s">
        <v>2018</v>
      </c>
      <c r="E16374" s="277" t="s">
        <v>2042</v>
      </c>
      <c r="F16374" s="279" t="s">
        <v>881</v>
      </c>
    </row>
    <row r="16375" spans="1:6" x14ac:dyDescent="0.3">
      <c r="A16375" s="264" t="str">
        <f t="shared" si="255"/>
        <v>MuldrowOK</v>
      </c>
      <c r="B16375" s="269">
        <v>74948</v>
      </c>
      <c r="C16375" s="270" t="s">
        <v>9737</v>
      </c>
      <c r="D16375" s="270" t="s">
        <v>2018</v>
      </c>
      <c r="E16375" s="277" t="s">
        <v>966</v>
      </c>
      <c r="F16375" s="279" t="s">
        <v>881</v>
      </c>
    </row>
    <row r="16376" spans="1:6" x14ac:dyDescent="0.3">
      <c r="A16376" s="264" t="str">
        <f t="shared" si="255"/>
        <v>Oklahoma CityOK</v>
      </c>
      <c r="B16376" s="269">
        <v>73116</v>
      </c>
      <c r="C16376" s="270" t="s">
        <v>2042</v>
      </c>
      <c r="D16376" s="270" t="s">
        <v>2018</v>
      </c>
      <c r="E16376" s="277" t="s">
        <v>2042</v>
      </c>
      <c r="F16376" s="279" t="s">
        <v>881</v>
      </c>
    </row>
    <row r="16377" spans="1:6" x14ac:dyDescent="0.3">
      <c r="A16377" s="264" t="str">
        <f t="shared" si="255"/>
        <v>TecumsehOK</v>
      </c>
      <c r="B16377" s="269">
        <v>74873</v>
      </c>
      <c r="C16377" s="270" t="s">
        <v>5574</v>
      </c>
      <c r="D16377" s="270" t="s">
        <v>2018</v>
      </c>
      <c r="E16377" s="277" t="s">
        <v>2045</v>
      </c>
      <c r="F16377" s="279" t="s">
        <v>881</v>
      </c>
    </row>
    <row r="16378" spans="1:6" x14ac:dyDescent="0.3">
      <c r="A16378" s="264" t="str">
        <f t="shared" si="255"/>
        <v>CushingOK</v>
      </c>
      <c r="B16378" s="269">
        <v>74023</v>
      </c>
      <c r="C16378" s="270" t="s">
        <v>9738</v>
      </c>
      <c r="D16378" s="270" t="s">
        <v>2018</v>
      </c>
      <c r="E16378" s="277" t="s">
        <v>2047</v>
      </c>
      <c r="F16378" s="279" t="s">
        <v>881</v>
      </c>
    </row>
    <row r="16379" spans="1:6" x14ac:dyDescent="0.3">
      <c r="A16379" s="264" t="str">
        <f t="shared" si="255"/>
        <v>Oklahoma CityOK</v>
      </c>
      <c r="B16379" s="269">
        <v>73134</v>
      </c>
      <c r="C16379" s="270" t="s">
        <v>2042</v>
      </c>
      <c r="D16379" s="270" t="s">
        <v>2018</v>
      </c>
      <c r="E16379" s="277" t="s">
        <v>2042</v>
      </c>
      <c r="F16379" s="279" t="s">
        <v>881</v>
      </c>
    </row>
    <row r="16380" spans="1:6" x14ac:dyDescent="0.3">
      <c r="A16380" s="264" t="str">
        <f t="shared" si="255"/>
        <v>NormanOK</v>
      </c>
      <c r="B16380" s="269">
        <v>73026</v>
      </c>
      <c r="C16380" s="270" t="s">
        <v>5461</v>
      </c>
      <c r="D16380" s="270" t="s">
        <v>2018</v>
      </c>
      <c r="E16380" s="277" t="s">
        <v>2042</v>
      </c>
      <c r="F16380" s="279" t="s">
        <v>881</v>
      </c>
    </row>
    <row r="16381" spans="1:6" x14ac:dyDescent="0.3">
      <c r="A16381" s="264" t="str">
        <f t="shared" si="255"/>
        <v>TulsaOK</v>
      </c>
      <c r="B16381" s="269">
        <v>74132</v>
      </c>
      <c r="C16381" s="270" t="s">
        <v>2051</v>
      </c>
      <c r="D16381" s="270" t="s">
        <v>2018</v>
      </c>
      <c r="E16381" s="277" t="s">
        <v>2051</v>
      </c>
      <c r="F16381" s="279" t="s">
        <v>881</v>
      </c>
    </row>
    <row r="16382" spans="1:6" x14ac:dyDescent="0.3">
      <c r="A16382" s="264" t="str">
        <f t="shared" si="255"/>
        <v>BristowOK</v>
      </c>
      <c r="B16382" s="269">
        <v>74010</v>
      </c>
      <c r="C16382" s="270" t="s">
        <v>9739</v>
      </c>
      <c r="D16382" s="270" t="s">
        <v>2018</v>
      </c>
      <c r="E16382" s="277" t="s">
        <v>2051</v>
      </c>
      <c r="F16382" s="279" t="s">
        <v>881</v>
      </c>
    </row>
    <row r="16383" spans="1:6" x14ac:dyDescent="0.3">
      <c r="A16383" s="264" t="str">
        <f t="shared" si="255"/>
        <v>MarlowOK</v>
      </c>
      <c r="B16383" s="269">
        <v>73055</v>
      </c>
      <c r="C16383" s="270" t="s">
        <v>8113</v>
      </c>
      <c r="D16383" s="270" t="s">
        <v>2018</v>
      </c>
      <c r="E16383" s="277" t="s">
        <v>2025</v>
      </c>
      <c r="F16383" s="279" t="s">
        <v>881</v>
      </c>
    </row>
    <row r="16384" spans="1:6" x14ac:dyDescent="0.3">
      <c r="A16384" s="264" t="str">
        <f t="shared" si="255"/>
        <v>PiedmontOK</v>
      </c>
      <c r="B16384" s="269">
        <v>73078</v>
      </c>
      <c r="C16384" s="270" t="s">
        <v>1146</v>
      </c>
      <c r="D16384" s="270" t="s">
        <v>2018</v>
      </c>
      <c r="E16384" s="277" t="s">
        <v>2042</v>
      </c>
      <c r="F16384" s="279" t="s">
        <v>881</v>
      </c>
    </row>
    <row r="16385" spans="1:6" x14ac:dyDescent="0.3">
      <c r="A16385" s="264" t="str">
        <f t="shared" si="255"/>
        <v>ClintonOK</v>
      </c>
      <c r="B16385" s="269">
        <v>73601</v>
      </c>
      <c r="C16385" s="270" t="s">
        <v>1227</v>
      </c>
      <c r="D16385" s="270" t="s">
        <v>2018</v>
      </c>
      <c r="E16385" s="277" t="s">
        <v>2053</v>
      </c>
      <c r="F16385" s="279" t="s">
        <v>881</v>
      </c>
    </row>
    <row r="16386" spans="1:6" x14ac:dyDescent="0.3">
      <c r="A16386" s="264" t="str">
        <f t="shared" si="255"/>
        <v>HenryettaOK</v>
      </c>
      <c r="B16386" s="269">
        <v>74437</v>
      </c>
      <c r="C16386" s="270" t="s">
        <v>9740</v>
      </c>
      <c r="D16386" s="270" t="s">
        <v>2018</v>
      </c>
      <c r="E16386" s="277" t="s">
        <v>2051</v>
      </c>
      <c r="F16386" s="279" t="s">
        <v>881</v>
      </c>
    </row>
    <row r="16387" spans="1:6" x14ac:dyDescent="0.3">
      <c r="A16387" s="264" t="str">
        <f t="shared" si="255"/>
        <v>Fort GibsonOK</v>
      </c>
      <c r="B16387" s="269">
        <v>74434</v>
      </c>
      <c r="C16387" s="270" t="s">
        <v>9741</v>
      </c>
      <c r="D16387" s="270" t="s">
        <v>2018</v>
      </c>
      <c r="E16387" s="277" t="s">
        <v>2041</v>
      </c>
      <c r="F16387" s="279" t="s">
        <v>881</v>
      </c>
    </row>
    <row r="16388" spans="1:6" x14ac:dyDescent="0.3">
      <c r="A16388" s="264" t="str">
        <f t="shared" ref="A16388:A16451" si="256">CONCATENATE(C16388,D16388)</f>
        <v>TulsaOK</v>
      </c>
      <c r="B16388" s="269">
        <v>74126</v>
      </c>
      <c r="C16388" s="270" t="s">
        <v>2051</v>
      </c>
      <c r="D16388" s="270" t="s">
        <v>2018</v>
      </c>
      <c r="E16388" s="277" t="s">
        <v>2051</v>
      </c>
      <c r="F16388" s="279" t="s">
        <v>881</v>
      </c>
    </row>
    <row r="16389" spans="1:6" x14ac:dyDescent="0.3">
      <c r="A16389" s="264" t="str">
        <f t="shared" si="256"/>
        <v>PurcellOK</v>
      </c>
      <c r="B16389" s="269">
        <v>73080</v>
      </c>
      <c r="C16389" s="270" t="s">
        <v>7425</v>
      </c>
      <c r="D16389" s="270" t="s">
        <v>2018</v>
      </c>
      <c r="E16389" s="277" t="s">
        <v>2042</v>
      </c>
      <c r="F16389" s="279" t="s">
        <v>881</v>
      </c>
    </row>
    <row r="16390" spans="1:6" x14ac:dyDescent="0.3">
      <c r="A16390" s="264" t="str">
        <f t="shared" si="256"/>
        <v>NormanOK</v>
      </c>
      <c r="B16390" s="269">
        <v>74857</v>
      </c>
      <c r="C16390" s="270" t="s">
        <v>5461</v>
      </c>
      <c r="D16390" s="270" t="s">
        <v>2018</v>
      </c>
      <c r="E16390" s="277" t="s">
        <v>2042</v>
      </c>
      <c r="F16390" s="279" t="s">
        <v>881</v>
      </c>
    </row>
    <row r="16391" spans="1:6" x14ac:dyDescent="0.3">
      <c r="A16391" s="264" t="str">
        <f t="shared" si="256"/>
        <v>NewcastleOK</v>
      </c>
      <c r="B16391" s="269">
        <v>73065</v>
      </c>
      <c r="C16391" s="270" t="s">
        <v>2909</v>
      </c>
      <c r="D16391" s="270" t="s">
        <v>2018</v>
      </c>
      <c r="E16391" s="277" t="s">
        <v>2042</v>
      </c>
      <c r="F16391" s="279" t="s">
        <v>881</v>
      </c>
    </row>
    <row r="16392" spans="1:6" x14ac:dyDescent="0.3">
      <c r="A16392" s="264" t="str">
        <f t="shared" si="256"/>
        <v>McLoudOK</v>
      </c>
      <c r="B16392" s="269">
        <v>74851</v>
      </c>
      <c r="C16392" s="270" t="s">
        <v>9742</v>
      </c>
      <c r="D16392" s="270" t="s">
        <v>2018</v>
      </c>
      <c r="E16392" s="277" t="s">
        <v>2045</v>
      </c>
      <c r="F16392" s="279" t="s">
        <v>881</v>
      </c>
    </row>
    <row r="16393" spans="1:6" x14ac:dyDescent="0.3">
      <c r="A16393" s="264" t="str">
        <f t="shared" si="256"/>
        <v>CatoosaOK</v>
      </c>
      <c r="B16393" s="269">
        <v>74015</v>
      </c>
      <c r="C16393" s="270" t="s">
        <v>9743</v>
      </c>
      <c r="D16393" s="270" t="s">
        <v>2018</v>
      </c>
      <c r="E16393" s="277" t="s">
        <v>2051</v>
      </c>
      <c r="F16393" s="279" t="s">
        <v>881</v>
      </c>
    </row>
    <row r="16394" spans="1:6" x14ac:dyDescent="0.3">
      <c r="A16394" s="264" t="str">
        <f t="shared" si="256"/>
        <v>MannfordOK</v>
      </c>
      <c r="B16394" s="269">
        <v>74044</v>
      </c>
      <c r="C16394" s="270" t="s">
        <v>9744</v>
      </c>
      <c r="D16394" s="270" t="s">
        <v>2018</v>
      </c>
      <c r="E16394" s="277" t="s">
        <v>2051</v>
      </c>
      <c r="F16394" s="279" t="s">
        <v>881</v>
      </c>
    </row>
    <row r="16395" spans="1:6" x14ac:dyDescent="0.3">
      <c r="A16395" s="264" t="str">
        <f t="shared" si="256"/>
        <v>Oklahoma CityOK</v>
      </c>
      <c r="B16395" s="269">
        <v>73105</v>
      </c>
      <c r="C16395" s="270" t="s">
        <v>2042</v>
      </c>
      <c r="D16395" s="270" t="s">
        <v>2018</v>
      </c>
      <c r="E16395" s="277" t="s">
        <v>2042</v>
      </c>
      <c r="F16395" s="279" t="s">
        <v>881</v>
      </c>
    </row>
    <row r="16396" spans="1:6" x14ac:dyDescent="0.3">
      <c r="A16396" s="264" t="str">
        <f t="shared" si="256"/>
        <v>Oklahoma CityOK</v>
      </c>
      <c r="B16396" s="269">
        <v>73084</v>
      </c>
      <c r="C16396" s="270" t="s">
        <v>2042</v>
      </c>
      <c r="D16396" s="270" t="s">
        <v>2018</v>
      </c>
      <c r="E16396" s="277" t="s">
        <v>2042</v>
      </c>
      <c r="F16396" s="279" t="s">
        <v>881</v>
      </c>
    </row>
    <row r="16397" spans="1:6" x14ac:dyDescent="0.3">
      <c r="A16397" s="264" t="str">
        <f t="shared" si="256"/>
        <v>BlackwellOK</v>
      </c>
      <c r="B16397" s="269">
        <v>74631</v>
      </c>
      <c r="C16397" s="270" t="s">
        <v>9745</v>
      </c>
      <c r="D16397" s="270" t="s">
        <v>2018</v>
      </c>
      <c r="E16397" s="277" t="s">
        <v>2044</v>
      </c>
      <c r="F16397" s="279" t="s">
        <v>881</v>
      </c>
    </row>
    <row r="16398" spans="1:6" x14ac:dyDescent="0.3">
      <c r="A16398" s="264" t="str">
        <f t="shared" si="256"/>
        <v>ClevelandOK</v>
      </c>
      <c r="B16398" s="269">
        <v>74020</v>
      </c>
      <c r="C16398" s="270" t="s">
        <v>1414</v>
      </c>
      <c r="D16398" s="270" t="s">
        <v>2018</v>
      </c>
      <c r="E16398" s="277" t="s">
        <v>2051</v>
      </c>
      <c r="F16398" s="279" t="s">
        <v>881</v>
      </c>
    </row>
    <row r="16399" spans="1:6" x14ac:dyDescent="0.3">
      <c r="A16399" s="264" t="str">
        <f t="shared" si="256"/>
        <v>ChandlerOK</v>
      </c>
      <c r="B16399" s="269">
        <v>74834</v>
      </c>
      <c r="C16399" s="270" t="s">
        <v>2164</v>
      </c>
      <c r="D16399" s="270" t="s">
        <v>2018</v>
      </c>
      <c r="E16399" s="277" t="s">
        <v>2042</v>
      </c>
      <c r="F16399" s="279" t="s">
        <v>881</v>
      </c>
    </row>
    <row r="16400" spans="1:6" x14ac:dyDescent="0.3">
      <c r="A16400" s="264" t="str">
        <f t="shared" si="256"/>
        <v>Oklahoma CityOK</v>
      </c>
      <c r="B16400" s="269">
        <v>73103</v>
      </c>
      <c r="C16400" s="270" t="s">
        <v>2042</v>
      </c>
      <c r="D16400" s="270" t="s">
        <v>2018</v>
      </c>
      <c r="E16400" s="277" t="s">
        <v>2042</v>
      </c>
      <c r="F16400" s="279" t="s">
        <v>881</v>
      </c>
    </row>
    <row r="16401" spans="1:6" x14ac:dyDescent="0.3">
      <c r="A16401" s="264" t="str">
        <f t="shared" si="256"/>
        <v>SlaughtervilleOK</v>
      </c>
      <c r="B16401" s="269">
        <v>73051</v>
      </c>
      <c r="C16401" s="270" t="s">
        <v>9746</v>
      </c>
      <c r="D16401" s="270" t="s">
        <v>2018</v>
      </c>
      <c r="E16401" s="277" t="s">
        <v>2042</v>
      </c>
      <c r="F16401" s="279" t="s">
        <v>881</v>
      </c>
    </row>
    <row r="16402" spans="1:6" x14ac:dyDescent="0.3">
      <c r="A16402" s="264" t="str">
        <f t="shared" si="256"/>
        <v>SpiroOK</v>
      </c>
      <c r="B16402" s="269">
        <v>74959</v>
      </c>
      <c r="C16402" s="270" t="s">
        <v>9747</v>
      </c>
      <c r="D16402" s="270" t="s">
        <v>2018</v>
      </c>
      <c r="E16402" s="277" t="s">
        <v>966</v>
      </c>
      <c r="F16402" s="279" t="s">
        <v>881</v>
      </c>
    </row>
    <row r="16403" spans="1:6" x14ac:dyDescent="0.3">
      <c r="A16403" s="264" t="str">
        <f t="shared" si="256"/>
        <v>Oklahoma CityOK</v>
      </c>
      <c r="B16403" s="269">
        <v>73117</v>
      </c>
      <c r="C16403" s="270" t="s">
        <v>2042</v>
      </c>
      <c r="D16403" s="270" t="s">
        <v>2018</v>
      </c>
      <c r="E16403" s="277" t="s">
        <v>2042</v>
      </c>
      <c r="F16403" s="279" t="s">
        <v>881</v>
      </c>
    </row>
    <row r="16404" spans="1:6" x14ac:dyDescent="0.3">
      <c r="A16404" s="264" t="str">
        <f t="shared" si="256"/>
        <v>InolaOK</v>
      </c>
      <c r="B16404" s="269">
        <v>74036</v>
      </c>
      <c r="C16404" s="270" t="s">
        <v>9748</v>
      </c>
      <c r="D16404" s="270" t="s">
        <v>2018</v>
      </c>
      <c r="E16404" s="277" t="s">
        <v>2051</v>
      </c>
      <c r="F16404" s="279" t="s">
        <v>881</v>
      </c>
    </row>
    <row r="16405" spans="1:6" x14ac:dyDescent="0.3">
      <c r="A16405" s="264" t="str">
        <f t="shared" si="256"/>
        <v>TulsaOK</v>
      </c>
      <c r="B16405" s="269">
        <v>74119</v>
      </c>
      <c r="C16405" s="270" t="s">
        <v>2051</v>
      </c>
      <c r="D16405" s="270" t="s">
        <v>2018</v>
      </c>
      <c r="E16405" s="277" t="s">
        <v>2051</v>
      </c>
      <c r="F16405" s="279" t="s">
        <v>881</v>
      </c>
    </row>
    <row r="16406" spans="1:6" x14ac:dyDescent="0.3">
      <c r="A16406" s="264" t="str">
        <f t="shared" si="256"/>
        <v>TulsaOK</v>
      </c>
      <c r="B16406" s="269">
        <v>74120</v>
      </c>
      <c r="C16406" s="270" t="s">
        <v>2051</v>
      </c>
      <c r="D16406" s="270" t="s">
        <v>2018</v>
      </c>
      <c r="E16406" s="277" t="s">
        <v>2051</v>
      </c>
      <c r="F16406" s="279" t="s">
        <v>881</v>
      </c>
    </row>
    <row r="16407" spans="1:6" x14ac:dyDescent="0.3">
      <c r="A16407" s="264" t="str">
        <f t="shared" si="256"/>
        <v>Oklahoma CityOK</v>
      </c>
      <c r="B16407" s="269">
        <v>73049</v>
      </c>
      <c r="C16407" s="270" t="s">
        <v>2042</v>
      </c>
      <c r="D16407" s="270" t="s">
        <v>2018</v>
      </c>
      <c r="E16407" s="277" t="s">
        <v>2042</v>
      </c>
      <c r="F16407" s="279" t="s">
        <v>881</v>
      </c>
    </row>
    <row r="16408" spans="1:6" x14ac:dyDescent="0.3">
      <c r="A16408" s="264" t="str">
        <f t="shared" si="256"/>
        <v>TulsaOK</v>
      </c>
      <c r="B16408" s="269">
        <v>74108</v>
      </c>
      <c r="C16408" s="270" t="s">
        <v>2051</v>
      </c>
      <c r="D16408" s="270" t="s">
        <v>2018</v>
      </c>
      <c r="E16408" s="277" t="s">
        <v>2051</v>
      </c>
      <c r="F16408" s="279" t="s">
        <v>881</v>
      </c>
    </row>
    <row r="16409" spans="1:6" x14ac:dyDescent="0.3">
      <c r="A16409" s="264" t="str">
        <f t="shared" si="256"/>
        <v>MoundsOK</v>
      </c>
      <c r="B16409" s="269">
        <v>74047</v>
      </c>
      <c r="C16409" s="270" t="s">
        <v>9749</v>
      </c>
      <c r="D16409" s="270" t="s">
        <v>2018</v>
      </c>
      <c r="E16409" s="277" t="s">
        <v>2051</v>
      </c>
      <c r="F16409" s="279" t="s">
        <v>881</v>
      </c>
    </row>
    <row r="16410" spans="1:6" x14ac:dyDescent="0.3">
      <c r="A16410" s="264" t="str">
        <f t="shared" si="256"/>
        <v>Oklahoma CityOK</v>
      </c>
      <c r="B16410" s="269">
        <v>73165</v>
      </c>
      <c r="C16410" s="270" t="s">
        <v>2042</v>
      </c>
      <c r="D16410" s="270" t="s">
        <v>2018</v>
      </c>
      <c r="E16410" s="277" t="s">
        <v>2042</v>
      </c>
      <c r="F16410" s="279" t="s">
        <v>881</v>
      </c>
    </row>
    <row r="16411" spans="1:6" x14ac:dyDescent="0.3">
      <c r="A16411" s="264" t="str">
        <f t="shared" si="256"/>
        <v>ElginOK</v>
      </c>
      <c r="B16411" s="269">
        <v>73538</v>
      </c>
      <c r="C16411" s="270" t="s">
        <v>2449</v>
      </c>
      <c r="D16411" s="270" t="s">
        <v>2018</v>
      </c>
      <c r="E16411" s="277" t="s">
        <v>2035</v>
      </c>
      <c r="F16411" s="279" t="s">
        <v>881</v>
      </c>
    </row>
    <row r="16412" spans="1:6" x14ac:dyDescent="0.3">
      <c r="A16412" s="264" t="str">
        <f t="shared" si="256"/>
        <v>PawhuskaOK</v>
      </c>
      <c r="B16412" s="269">
        <v>74056</v>
      </c>
      <c r="C16412" s="270" t="s">
        <v>9750</v>
      </c>
      <c r="D16412" s="270" t="s">
        <v>2018</v>
      </c>
      <c r="E16412" s="277" t="s">
        <v>2051</v>
      </c>
      <c r="F16412" s="279" t="s">
        <v>881</v>
      </c>
    </row>
    <row r="16413" spans="1:6" x14ac:dyDescent="0.3">
      <c r="A16413" s="264" t="str">
        <f t="shared" si="256"/>
        <v>PerkinsOK</v>
      </c>
      <c r="B16413" s="269">
        <v>74059</v>
      </c>
      <c r="C16413" s="270" t="s">
        <v>9751</v>
      </c>
      <c r="D16413" s="270" t="s">
        <v>2018</v>
      </c>
      <c r="E16413" s="277" t="s">
        <v>2047</v>
      </c>
      <c r="F16413" s="279" t="s">
        <v>881</v>
      </c>
    </row>
    <row r="16414" spans="1:6" x14ac:dyDescent="0.3">
      <c r="A16414" s="264" t="str">
        <f t="shared" si="256"/>
        <v>Oklahoma CityOK</v>
      </c>
      <c r="B16414" s="269">
        <v>73179</v>
      </c>
      <c r="C16414" s="270" t="s">
        <v>2042</v>
      </c>
      <c r="D16414" s="270" t="s">
        <v>2018</v>
      </c>
      <c r="E16414" s="277" t="s">
        <v>2042</v>
      </c>
      <c r="F16414" s="279" t="s">
        <v>881</v>
      </c>
    </row>
    <row r="16415" spans="1:6" x14ac:dyDescent="0.3">
      <c r="A16415" s="264" t="str">
        <f t="shared" si="256"/>
        <v>ChelseaOK</v>
      </c>
      <c r="B16415" s="269">
        <v>74016</v>
      </c>
      <c r="C16415" s="270" t="s">
        <v>1171</v>
      </c>
      <c r="D16415" s="270" t="s">
        <v>2018</v>
      </c>
      <c r="E16415" s="277" t="s">
        <v>2051</v>
      </c>
      <c r="F16415" s="279" t="s">
        <v>881</v>
      </c>
    </row>
    <row r="16416" spans="1:6" x14ac:dyDescent="0.3">
      <c r="A16416" s="264" t="str">
        <f t="shared" si="256"/>
        <v>Oklahoma CityOK</v>
      </c>
      <c r="B16416" s="269">
        <v>73128</v>
      </c>
      <c r="C16416" s="270" t="s">
        <v>2042</v>
      </c>
      <c r="D16416" s="270" t="s">
        <v>2018</v>
      </c>
      <c r="E16416" s="277" t="s">
        <v>2042</v>
      </c>
      <c r="F16416" s="279" t="s">
        <v>881</v>
      </c>
    </row>
    <row r="16417" spans="1:6" x14ac:dyDescent="0.3">
      <c r="A16417" s="264" t="str">
        <f t="shared" si="256"/>
        <v>SperryOK</v>
      </c>
      <c r="B16417" s="269">
        <v>74073</v>
      </c>
      <c r="C16417" s="270" t="s">
        <v>4439</v>
      </c>
      <c r="D16417" s="270" t="s">
        <v>2018</v>
      </c>
      <c r="E16417" s="277" t="s">
        <v>2051</v>
      </c>
      <c r="F16417" s="279" t="s">
        <v>881</v>
      </c>
    </row>
    <row r="16418" spans="1:6" x14ac:dyDescent="0.3">
      <c r="A16418" s="264" t="str">
        <f t="shared" si="256"/>
        <v>HulbertOK</v>
      </c>
      <c r="B16418" s="269">
        <v>74441</v>
      </c>
      <c r="C16418" s="270" t="s">
        <v>9752</v>
      </c>
      <c r="D16418" s="270" t="s">
        <v>2018</v>
      </c>
      <c r="E16418" s="277" t="s">
        <v>2049</v>
      </c>
      <c r="F16418" s="279" t="s">
        <v>881</v>
      </c>
    </row>
    <row r="16419" spans="1:6" x14ac:dyDescent="0.3">
      <c r="A16419" s="264" t="str">
        <f t="shared" si="256"/>
        <v>HeavenerOK</v>
      </c>
      <c r="B16419" s="269">
        <v>74937</v>
      </c>
      <c r="C16419" s="270" t="s">
        <v>9753</v>
      </c>
      <c r="D16419" s="270" t="s">
        <v>2018</v>
      </c>
      <c r="E16419" s="277" t="s">
        <v>966</v>
      </c>
      <c r="F16419" s="279" t="s">
        <v>881</v>
      </c>
    </row>
    <row r="16420" spans="1:6" x14ac:dyDescent="0.3">
      <c r="A16420" s="264" t="str">
        <f t="shared" si="256"/>
        <v>CaleraOK</v>
      </c>
      <c r="B16420" s="269">
        <v>74730</v>
      </c>
      <c r="C16420" s="270" t="s">
        <v>1073</v>
      </c>
      <c r="D16420" s="270" t="s">
        <v>2018</v>
      </c>
      <c r="E16420" s="277" t="s">
        <v>2027</v>
      </c>
      <c r="F16420" s="279" t="s">
        <v>881</v>
      </c>
    </row>
    <row r="16421" spans="1:6" x14ac:dyDescent="0.3">
      <c r="A16421" s="264" t="str">
        <f t="shared" si="256"/>
        <v>DeweyOK</v>
      </c>
      <c r="B16421" s="269">
        <v>74029</v>
      </c>
      <c r="C16421" s="270" t="s">
        <v>5143</v>
      </c>
      <c r="D16421" s="270" t="s">
        <v>2018</v>
      </c>
      <c r="E16421" s="277" t="s">
        <v>2024</v>
      </c>
      <c r="F16421" s="279" t="s">
        <v>881</v>
      </c>
    </row>
    <row r="16422" spans="1:6" x14ac:dyDescent="0.3">
      <c r="A16422" s="264" t="str">
        <f t="shared" si="256"/>
        <v>RolandOK</v>
      </c>
      <c r="B16422" s="269">
        <v>74954</v>
      </c>
      <c r="C16422" s="270" t="s">
        <v>1869</v>
      </c>
      <c r="D16422" s="270" t="s">
        <v>2018</v>
      </c>
      <c r="E16422" s="277" t="s">
        <v>966</v>
      </c>
      <c r="F16422" s="279" t="s">
        <v>881</v>
      </c>
    </row>
    <row r="16423" spans="1:6" x14ac:dyDescent="0.3">
      <c r="A16423" s="264" t="str">
        <f t="shared" si="256"/>
        <v>PragueOK</v>
      </c>
      <c r="B16423" s="269">
        <v>74864</v>
      </c>
      <c r="C16423" s="270" t="s">
        <v>8024</v>
      </c>
      <c r="D16423" s="270" t="s">
        <v>2018</v>
      </c>
      <c r="E16423" s="277" t="s">
        <v>2042</v>
      </c>
      <c r="F16423" s="279" t="s">
        <v>881</v>
      </c>
    </row>
    <row r="16424" spans="1:6" x14ac:dyDescent="0.3">
      <c r="A16424" s="264" t="str">
        <f t="shared" si="256"/>
        <v>CacheOK</v>
      </c>
      <c r="B16424" s="269">
        <v>73527</v>
      </c>
      <c r="C16424" s="270" t="s">
        <v>9754</v>
      </c>
      <c r="D16424" s="270" t="s">
        <v>2018</v>
      </c>
      <c r="E16424" s="277" t="s">
        <v>2035</v>
      </c>
      <c r="F16424" s="279" t="s">
        <v>881</v>
      </c>
    </row>
    <row r="16425" spans="1:6" x14ac:dyDescent="0.3">
      <c r="A16425" s="264" t="str">
        <f t="shared" si="256"/>
        <v>VianOK</v>
      </c>
      <c r="B16425" s="269">
        <v>74962</v>
      </c>
      <c r="C16425" s="270" t="s">
        <v>9755</v>
      </c>
      <c r="D16425" s="270" t="s">
        <v>2018</v>
      </c>
      <c r="E16425" s="277" t="s">
        <v>966</v>
      </c>
      <c r="F16425" s="279" t="s">
        <v>881</v>
      </c>
    </row>
    <row r="16426" spans="1:6" x14ac:dyDescent="0.3">
      <c r="A16426" s="264" t="str">
        <f t="shared" si="256"/>
        <v>OologahOK</v>
      </c>
      <c r="B16426" s="269">
        <v>74053</v>
      </c>
      <c r="C16426" s="270" t="s">
        <v>9756</v>
      </c>
      <c r="D16426" s="270" t="s">
        <v>2018</v>
      </c>
      <c r="E16426" s="277" t="s">
        <v>2051</v>
      </c>
      <c r="F16426" s="279" t="s">
        <v>881</v>
      </c>
    </row>
    <row r="16427" spans="1:6" x14ac:dyDescent="0.3">
      <c r="A16427" s="264" t="str">
        <f t="shared" si="256"/>
        <v>ComancheOK</v>
      </c>
      <c r="B16427" s="269">
        <v>73529</v>
      </c>
      <c r="C16427" s="270" t="s">
        <v>9757</v>
      </c>
      <c r="D16427" s="270" t="s">
        <v>2018</v>
      </c>
      <c r="E16427" s="277" t="s">
        <v>2025</v>
      </c>
      <c r="F16427" s="279" t="s">
        <v>881</v>
      </c>
    </row>
    <row r="16428" spans="1:6" x14ac:dyDescent="0.3">
      <c r="A16428" s="264" t="str">
        <f t="shared" si="256"/>
        <v>HaskellOK</v>
      </c>
      <c r="B16428" s="269">
        <v>74436</v>
      </c>
      <c r="C16428" s="270" t="s">
        <v>9758</v>
      </c>
      <c r="D16428" s="270" t="s">
        <v>2018</v>
      </c>
      <c r="E16428" s="277" t="s">
        <v>2041</v>
      </c>
      <c r="F16428" s="279" t="s">
        <v>881</v>
      </c>
    </row>
    <row r="16429" spans="1:6" x14ac:dyDescent="0.3">
      <c r="A16429" s="264" t="str">
        <f t="shared" si="256"/>
        <v>Oklahoma CityOK</v>
      </c>
      <c r="B16429" s="269">
        <v>73149</v>
      </c>
      <c r="C16429" s="270" t="s">
        <v>2042</v>
      </c>
      <c r="D16429" s="270" t="s">
        <v>2018</v>
      </c>
      <c r="E16429" s="277" t="s">
        <v>2042</v>
      </c>
      <c r="F16429" s="279" t="s">
        <v>881</v>
      </c>
    </row>
    <row r="16430" spans="1:6" x14ac:dyDescent="0.3">
      <c r="A16430" s="264" t="str">
        <f t="shared" si="256"/>
        <v>HarrahOK</v>
      </c>
      <c r="B16430" s="269">
        <v>74881</v>
      </c>
      <c r="C16430" s="270" t="s">
        <v>9736</v>
      </c>
      <c r="D16430" s="270" t="s">
        <v>2018</v>
      </c>
      <c r="E16430" s="277" t="s">
        <v>2042</v>
      </c>
      <c r="F16430" s="279" t="s">
        <v>881</v>
      </c>
    </row>
    <row r="16431" spans="1:6" x14ac:dyDescent="0.3">
      <c r="A16431" s="264" t="str">
        <f t="shared" si="256"/>
        <v>PocolaOK</v>
      </c>
      <c r="B16431" s="269">
        <v>74902</v>
      </c>
      <c r="C16431" s="270" t="s">
        <v>9759</v>
      </c>
      <c r="D16431" s="270" t="s">
        <v>2018</v>
      </c>
      <c r="E16431" s="277" t="s">
        <v>966</v>
      </c>
      <c r="F16431" s="279" t="s">
        <v>881</v>
      </c>
    </row>
    <row r="16432" spans="1:6" x14ac:dyDescent="0.3">
      <c r="A16432" s="264" t="str">
        <f t="shared" si="256"/>
        <v>Oklahoma CityOK</v>
      </c>
      <c r="B16432" s="269">
        <v>73150</v>
      </c>
      <c r="C16432" s="270" t="s">
        <v>2042</v>
      </c>
      <c r="D16432" s="270" t="s">
        <v>2018</v>
      </c>
      <c r="E16432" s="277" t="s">
        <v>2042</v>
      </c>
      <c r="F16432" s="279" t="s">
        <v>881</v>
      </c>
    </row>
    <row r="16433" spans="1:6" x14ac:dyDescent="0.3">
      <c r="A16433" s="264" t="str">
        <f t="shared" si="256"/>
        <v>MeekerOK</v>
      </c>
      <c r="B16433" s="269">
        <v>74855</v>
      </c>
      <c r="C16433" s="270" t="s">
        <v>9760</v>
      </c>
      <c r="D16433" s="270" t="s">
        <v>2018</v>
      </c>
      <c r="E16433" s="277" t="s">
        <v>2042</v>
      </c>
      <c r="F16433" s="279" t="s">
        <v>881</v>
      </c>
    </row>
    <row r="16434" spans="1:6" x14ac:dyDescent="0.3">
      <c r="A16434" s="264" t="str">
        <f t="shared" si="256"/>
        <v>StroudOK</v>
      </c>
      <c r="B16434" s="269">
        <v>74079</v>
      </c>
      <c r="C16434" s="270" t="s">
        <v>9761</v>
      </c>
      <c r="D16434" s="270" t="s">
        <v>2018</v>
      </c>
      <c r="E16434" s="277" t="s">
        <v>2042</v>
      </c>
      <c r="F16434" s="279" t="s">
        <v>881</v>
      </c>
    </row>
    <row r="16435" spans="1:6" x14ac:dyDescent="0.3">
      <c r="A16435" s="264" t="str">
        <f t="shared" si="256"/>
        <v>Oklahoma CityOK</v>
      </c>
      <c r="B16435" s="269">
        <v>73104</v>
      </c>
      <c r="C16435" s="270" t="s">
        <v>2042</v>
      </c>
      <c r="D16435" s="270" t="s">
        <v>2018</v>
      </c>
      <c r="E16435" s="277" t="s">
        <v>2042</v>
      </c>
      <c r="F16435" s="279" t="s">
        <v>881</v>
      </c>
    </row>
    <row r="16436" spans="1:6" x14ac:dyDescent="0.3">
      <c r="A16436" s="264" t="str">
        <f t="shared" si="256"/>
        <v>PettitOK</v>
      </c>
      <c r="B16436" s="269">
        <v>74451</v>
      </c>
      <c r="C16436" s="270" t="s">
        <v>9762</v>
      </c>
      <c r="D16436" s="270" t="s">
        <v>2018</v>
      </c>
      <c r="E16436" s="277" t="s">
        <v>2049</v>
      </c>
      <c r="F16436" s="279" t="s">
        <v>881</v>
      </c>
    </row>
    <row r="16437" spans="1:6" x14ac:dyDescent="0.3">
      <c r="A16437" s="264" t="str">
        <f t="shared" si="256"/>
        <v>SayreOK</v>
      </c>
      <c r="B16437" s="269">
        <v>73662</v>
      </c>
      <c r="C16437" s="270" t="s">
        <v>2137</v>
      </c>
      <c r="D16437" s="270" t="s">
        <v>2018</v>
      </c>
      <c r="E16437" s="277" t="s">
        <v>2029</v>
      </c>
      <c r="F16437" s="279" t="s">
        <v>881</v>
      </c>
    </row>
    <row r="16438" spans="1:6" x14ac:dyDescent="0.3">
      <c r="A16438" s="264" t="str">
        <f t="shared" si="256"/>
        <v>BeggsOK</v>
      </c>
      <c r="B16438" s="269">
        <v>74421</v>
      </c>
      <c r="C16438" s="270" t="s">
        <v>9763</v>
      </c>
      <c r="D16438" s="270" t="s">
        <v>2018</v>
      </c>
      <c r="E16438" s="277" t="s">
        <v>2051</v>
      </c>
      <c r="F16438" s="279" t="s">
        <v>881</v>
      </c>
    </row>
    <row r="16439" spans="1:6" x14ac:dyDescent="0.3">
      <c r="A16439" s="264" t="str">
        <f t="shared" si="256"/>
        <v>LutherOK</v>
      </c>
      <c r="B16439" s="269">
        <v>73054</v>
      </c>
      <c r="C16439" s="270" t="s">
        <v>4534</v>
      </c>
      <c r="D16439" s="270" t="s">
        <v>2018</v>
      </c>
      <c r="E16439" s="277" t="s">
        <v>2042</v>
      </c>
      <c r="F16439" s="279" t="s">
        <v>881</v>
      </c>
    </row>
    <row r="16440" spans="1:6" x14ac:dyDescent="0.3">
      <c r="A16440" s="264" t="str">
        <f t="shared" si="256"/>
        <v>CatoosaOK</v>
      </c>
      <c r="B16440" s="269">
        <v>74116</v>
      </c>
      <c r="C16440" s="270" t="s">
        <v>9743</v>
      </c>
      <c r="D16440" s="270" t="s">
        <v>2018</v>
      </c>
      <c r="E16440" s="277" t="s">
        <v>2051</v>
      </c>
      <c r="F16440" s="279" t="s">
        <v>881</v>
      </c>
    </row>
    <row r="16441" spans="1:6" x14ac:dyDescent="0.3">
      <c r="A16441" s="264" t="str">
        <f t="shared" si="256"/>
        <v>Lone GroveOK</v>
      </c>
      <c r="B16441" s="269">
        <v>73443</v>
      </c>
      <c r="C16441" s="270" t="s">
        <v>9764</v>
      </c>
      <c r="D16441" s="270" t="s">
        <v>2018</v>
      </c>
      <c r="E16441" s="277" t="s">
        <v>1345</v>
      </c>
      <c r="F16441" s="279" t="s">
        <v>881</v>
      </c>
    </row>
    <row r="16442" spans="1:6" x14ac:dyDescent="0.3">
      <c r="A16442" s="264" t="str">
        <f t="shared" si="256"/>
        <v>PawneeOK</v>
      </c>
      <c r="B16442" s="269">
        <v>74058</v>
      </c>
      <c r="C16442" s="270" t="s">
        <v>4905</v>
      </c>
      <c r="D16442" s="270" t="s">
        <v>2018</v>
      </c>
      <c r="E16442" s="277" t="s">
        <v>2051</v>
      </c>
      <c r="F16442" s="279" t="s">
        <v>881</v>
      </c>
    </row>
    <row r="16443" spans="1:6" x14ac:dyDescent="0.3">
      <c r="A16443" s="264" t="str">
        <f t="shared" si="256"/>
        <v>WisterOK</v>
      </c>
      <c r="B16443" s="269">
        <v>74966</v>
      </c>
      <c r="C16443" s="270" t="s">
        <v>9765</v>
      </c>
      <c r="D16443" s="270" t="s">
        <v>2018</v>
      </c>
      <c r="E16443" s="277" t="s">
        <v>966</v>
      </c>
      <c r="F16443" s="279" t="s">
        <v>881</v>
      </c>
    </row>
    <row r="16444" spans="1:6" x14ac:dyDescent="0.3">
      <c r="A16444" s="264" t="str">
        <f t="shared" si="256"/>
        <v>WyandotteOK</v>
      </c>
      <c r="B16444" s="269">
        <v>74370</v>
      </c>
      <c r="C16444" s="270" t="s">
        <v>6602</v>
      </c>
      <c r="D16444" s="270" t="s">
        <v>2018</v>
      </c>
      <c r="E16444" s="277" t="s">
        <v>2039</v>
      </c>
      <c r="F16444" s="279" t="s">
        <v>881</v>
      </c>
    </row>
    <row r="16445" spans="1:6" x14ac:dyDescent="0.3">
      <c r="A16445" s="264" t="str">
        <f t="shared" si="256"/>
        <v>TalihinaOK</v>
      </c>
      <c r="B16445" s="269">
        <v>74571</v>
      </c>
      <c r="C16445" s="270" t="s">
        <v>9766</v>
      </c>
      <c r="D16445" s="270" t="s">
        <v>2018</v>
      </c>
      <c r="E16445" s="277" t="s">
        <v>966</v>
      </c>
      <c r="F16445" s="279" t="s">
        <v>881</v>
      </c>
    </row>
    <row r="16446" spans="1:6" x14ac:dyDescent="0.3">
      <c r="A16446" s="264" t="str">
        <f t="shared" si="256"/>
        <v>CrescentOK</v>
      </c>
      <c r="B16446" s="269">
        <v>73028</v>
      </c>
      <c r="C16446" s="270" t="s">
        <v>4367</v>
      </c>
      <c r="D16446" s="270" t="s">
        <v>2018</v>
      </c>
      <c r="E16446" s="277" t="s">
        <v>2042</v>
      </c>
      <c r="F16446" s="279" t="s">
        <v>881</v>
      </c>
    </row>
    <row r="16447" spans="1:6" x14ac:dyDescent="0.3">
      <c r="A16447" s="264" t="str">
        <f t="shared" si="256"/>
        <v>DrumrightOK</v>
      </c>
      <c r="B16447" s="269">
        <v>74030</v>
      </c>
      <c r="C16447" s="270" t="s">
        <v>9767</v>
      </c>
      <c r="D16447" s="270" t="s">
        <v>2018</v>
      </c>
      <c r="E16447" s="277" t="s">
        <v>2051</v>
      </c>
      <c r="F16447" s="279" t="s">
        <v>881</v>
      </c>
    </row>
    <row r="16448" spans="1:6" x14ac:dyDescent="0.3">
      <c r="A16448" s="264" t="str">
        <f t="shared" si="256"/>
        <v>KellyvilleOK</v>
      </c>
      <c r="B16448" s="269">
        <v>74039</v>
      </c>
      <c r="C16448" s="270" t="s">
        <v>9768</v>
      </c>
      <c r="D16448" s="270" t="s">
        <v>2018</v>
      </c>
      <c r="E16448" s="277" t="s">
        <v>2051</v>
      </c>
      <c r="F16448" s="279" t="s">
        <v>881</v>
      </c>
    </row>
    <row r="16449" spans="1:6" x14ac:dyDescent="0.3">
      <c r="A16449" s="264" t="str">
        <f t="shared" si="256"/>
        <v>NewkirkOK</v>
      </c>
      <c r="B16449" s="269">
        <v>74647</v>
      </c>
      <c r="C16449" s="270" t="s">
        <v>9769</v>
      </c>
      <c r="D16449" s="270" t="s">
        <v>2018</v>
      </c>
      <c r="E16449" s="277" t="s">
        <v>2044</v>
      </c>
      <c r="F16449" s="279" t="s">
        <v>881</v>
      </c>
    </row>
    <row r="16450" spans="1:6" x14ac:dyDescent="0.3">
      <c r="A16450" s="264" t="str">
        <f t="shared" si="256"/>
        <v>TonkawaOK</v>
      </c>
      <c r="B16450" s="269">
        <v>74653</v>
      </c>
      <c r="C16450" s="270" t="s">
        <v>9770</v>
      </c>
      <c r="D16450" s="270" t="s">
        <v>2018</v>
      </c>
      <c r="E16450" s="277" t="s">
        <v>2044</v>
      </c>
      <c r="F16450" s="279" t="s">
        <v>881</v>
      </c>
    </row>
    <row r="16451" spans="1:6" x14ac:dyDescent="0.3">
      <c r="A16451" s="264" t="str">
        <f t="shared" si="256"/>
        <v>WaltersOK</v>
      </c>
      <c r="B16451" s="269">
        <v>73572</v>
      </c>
      <c r="C16451" s="270" t="s">
        <v>9771</v>
      </c>
      <c r="D16451" s="270" t="s">
        <v>2018</v>
      </c>
      <c r="E16451" s="277" t="s">
        <v>2035</v>
      </c>
      <c r="F16451" s="279" t="s">
        <v>881</v>
      </c>
    </row>
    <row r="16452" spans="1:6" x14ac:dyDescent="0.3">
      <c r="A16452" s="264" t="str">
        <f t="shared" ref="A16452:A16515" si="257">CONCATENATE(C16452,D16452)</f>
        <v>GoreOK</v>
      </c>
      <c r="B16452" s="269">
        <v>74435</v>
      </c>
      <c r="C16452" s="270" t="s">
        <v>9772</v>
      </c>
      <c r="D16452" s="270" t="s">
        <v>2018</v>
      </c>
      <c r="E16452" s="277" t="s">
        <v>966</v>
      </c>
      <c r="F16452" s="279" t="s">
        <v>881</v>
      </c>
    </row>
    <row r="16453" spans="1:6" x14ac:dyDescent="0.3">
      <c r="A16453" s="264" t="str">
        <f t="shared" si="257"/>
        <v>WilsonOK</v>
      </c>
      <c r="B16453" s="269">
        <v>73463</v>
      </c>
      <c r="C16453" s="270" t="s">
        <v>1777</v>
      </c>
      <c r="D16453" s="270" t="s">
        <v>2018</v>
      </c>
      <c r="E16453" s="277" t="s">
        <v>1345</v>
      </c>
      <c r="F16453" s="279" t="s">
        <v>881</v>
      </c>
    </row>
    <row r="16454" spans="1:6" x14ac:dyDescent="0.3">
      <c r="A16454" s="264" t="str">
        <f t="shared" si="257"/>
        <v>HartshorneOK</v>
      </c>
      <c r="B16454" s="269">
        <v>74547</v>
      </c>
      <c r="C16454" s="270" t="s">
        <v>9773</v>
      </c>
      <c r="D16454" s="270" t="s">
        <v>2018</v>
      </c>
      <c r="E16454" s="277" t="s">
        <v>2037</v>
      </c>
      <c r="F16454" s="279" t="s">
        <v>881</v>
      </c>
    </row>
    <row r="16455" spans="1:6" x14ac:dyDescent="0.3">
      <c r="A16455" s="264" t="str">
        <f t="shared" si="257"/>
        <v>HealdtonOK</v>
      </c>
      <c r="B16455" s="269">
        <v>73438</v>
      </c>
      <c r="C16455" s="270" t="s">
        <v>9774</v>
      </c>
      <c r="D16455" s="270" t="s">
        <v>2018</v>
      </c>
      <c r="E16455" s="277" t="s">
        <v>1345</v>
      </c>
      <c r="F16455" s="279" t="s">
        <v>881</v>
      </c>
    </row>
    <row r="16456" spans="1:6" x14ac:dyDescent="0.3">
      <c r="A16456" s="264" t="str">
        <f t="shared" si="257"/>
        <v>HintonOK</v>
      </c>
      <c r="B16456" s="269">
        <v>73047</v>
      </c>
      <c r="C16456" s="270" t="s">
        <v>4364</v>
      </c>
      <c r="D16456" s="270" t="s">
        <v>2018</v>
      </c>
      <c r="E16456" s="277" t="s">
        <v>2042</v>
      </c>
      <c r="F16456" s="279" t="s">
        <v>881</v>
      </c>
    </row>
    <row r="16457" spans="1:6" x14ac:dyDescent="0.3">
      <c r="A16457" s="264" t="str">
        <f t="shared" si="257"/>
        <v>HominyOK</v>
      </c>
      <c r="B16457" s="269">
        <v>74035</v>
      </c>
      <c r="C16457" s="270" t="s">
        <v>9775</v>
      </c>
      <c r="D16457" s="270" t="s">
        <v>2018</v>
      </c>
      <c r="E16457" s="277" t="s">
        <v>2051</v>
      </c>
      <c r="F16457" s="279" t="s">
        <v>881</v>
      </c>
    </row>
    <row r="16458" spans="1:6" x14ac:dyDescent="0.3">
      <c r="A16458" s="264" t="str">
        <f t="shared" si="257"/>
        <v>Oklahoma CityOK</v>
      </c>
      <c r="B16458" s="269">
        <v>73121</v>
      </c>
      <c r="C16458" s="270" t="s">
        <v>2042</v>
      </c>
      <c r="D16458" s="270" t="s">
        <v>2018</v>
      </c>
      <c r="E16458" s="277" t="s">
        <v>2042</v>
      </c>
      <c r="F16458" s="279" t="s">
        <v>881</v>
      </c>
    </row>
    <row r="16459" spans="1:6" x14ac:dyDescent="0.3">
      <c r="A16459" s="264" t="str">
        <f t="shared" si="257"/>
        <v>FletcherOK</v>
      </c>
      <c r="B16459" s="269">
        <v>73541</v>
      </c>
      <c r="C16459" s="270" t="s">
        <v>7638</v>
      </c>
      <c r="D16459" s="270" t="s">
        <v>2018</v>
      </c>
      <c r="E16459" s="277" t="s">
        <v>2035</v>
      </c>
      <c r="F16459" s="279" t="s">
        <v>881</v>
      </c>
    </row>
    <row r="16460" spans="1:6" x14ac:dyDescent="0.3">
      <c r="A16460" s="264" t="str">
        <f t="shared" si="257"/>
        <v>FairlandOK</v>
      </c>
      <c r="B16460" s="269">
        <v>74343</v>
      </c>
      <c r="C16460" s="270" t="s">
        <v>5353</v>
      </c>
      <c r="D16460" s="270" t="s">
        <v>2018</v>
      </c>
      <c r="E16460" s="277" t="s">
        <v>2039</v>
      </c>
      <c r="F16460" s="279" t="s">
        <v>881</v>
      </c>
    </row>
    <row r="16461" spans="1:6" x14ac:dyDescent="0.3">
      <c r="A16461" s="264" t="str">
        <f t="shared" si="257"/>
        <v>MeadOK</v>
      </c>
      <c r="B16461" s="269">
        <v>73449</v>
      </c>
      <c r="C16461" s="270" t="s">
        <v>3336</v>
      </c>
      <c r="D16461" s="270" t="s">
        <v>2018</v>
      </c>
      <c r="E16461" s="277" t="s">
        <v>2027</v>
      </c>
      <c r="F16461" s="279" t="s">
        <v>881</v>
      </c>
    </row>
    <row r="16462" spans="1:6" x14ac:dyDescent="0.3">
      <c r="A16462" s="264" t="str">
        <f t="shared" si="257"/>
        <v>ColbertOK</v>
      </c>
      <c r="B16462" s="269">
        <v>74733</v>
      </c>
      <c r="C16462" s="270" t="s">
        <v>4073</v>
      </c>
      <c r="D16462" s="270" t="s">
        <v>2018</v>
      </c>
      <c r="E16462" s="277" t="s">
        <v>2027</v>
      </c>
      <c r="F16462" s="279" t="s">
        <v>881</v>
      </c>
    </row>
    <row r="16463" spans="1:6" x14ac:dyDescent="0.3">
      <c r="A16463" s="264" t="str">
        <f t="shared" si="257"/>
        <v>Oklahoma CityOK</v>
      </c>
      <c r="B16463" s="269">
        <v>73173</v>
      </c>
      <c r="C16463" s="270" t="s">
        <v>2042</v>
      </c>
      <c r="D16463" s="270" t="s">
        <v>2018</v>
      </c>
      <c r="E16463" s="277" t="s">
        <v>2042</v>
      </c>
      <c r="F16463" s="279" t="s">
        <v>881</v>
      </c>
    </row>
    <row r="16464" spans="1:6" x14ac:dyDescent="0.3">
      <c r="A16464" s="264" t="str">
        <f t="shared" si="257"/>
        <v>GoldsbyOK</v>
      </c>
      <c r="B16464" s="269">
        <v>73093</v>
      </c>
      <c r="C16464" s="270" t="s">
        <v>9776</v>
      </c>
      <c r="D16464" s="270" t="s">
        <v>2018</v>
      </c>
      <c r="E16464" s="277" t="s">
        <v>2042</v>
      </c>
      <c r="F16464" s="279" t="s">
        <v>881</v>
      </c>
    </row>
    <row r="16465" spans="1:6" x14ac:dyDescent="0.3">
      <c r="A16465" s="264" t="str">
        <f t="shared" si="257"/>
        <v>MorrisOK</v>
      </c>
      <c r="B16465" s="269">
        <v>74445</v>
      </c>
      <c r="C16465" s="270" t="s">
        <v>1352</v>
      </c>
      <c r="D16465" s="270" t="s">
        <v>2018</v>
      </c>
      <c r="E16465" s="277" t="s">
        <v>2051</v>
      </c>
      <c r="F16465" s="279" t="s">
        <v>881</v>
      </c>
    </row>
    <row r="16466" spans="1:6" x14ac:dyDescent="0.3">
      <c r="A16466" s="264" t="str">
        <f t="shared" si="257"/>
        <v>PorterOK</v>
      </c>
      <c r="B16466" s="269">
        <v>74454</v>
      </c>
      <c r="C16466" s="270" t="s">
        <v>9777</v>
      </c>
      <c r="D16466" s="270" t="s">
        <v>2018</v>
      </c>
      <c r="E16466" s="277" t="s">
        <v>2051</v>
      </c>
      <c r="F16466" s="279" t="s">
        <v>881</v>
      </c>
    </row>
    <row r="16467" spans="1:6" x14ac:dyDescent="0.3">
      <c r="A16467" s="264" t="str">
        <f t="shared" si="257"/>
        <v>Oklahoma CityOK</v>
      </c>
      <c r="B16467" s="269">
        <v>73102</v>
      </c>
      <c r="C16467" s="270" t="s">
        <v>2042</v>
      </c>
      <c r="D16467" s="270" t="s">
        <v>2018</v>
      </c>
      <c r="E16467" s="277" t="s">
        <v>2042</v>
      </c>
      <c r="F16467" s="279" t="s">
        <v>881</v>
      </c>
    </row>
    <row r="16468" spans="1:6" x14ac:dyDescent="0.3">
      <c r="A16468" s="264" t="str">
        <f t="shared" si="257"/>
        <v>Midwest CityOK</v>
      </c>
      <c r="B16468" s="269">
        <v>73141</v>
      </c>
      <c r="C16468" s="270" t="s">
        <v>9714</v>
      </c>
      <c r="D16468" s="270" t="s">
        <v>2018</v>
      </c>
      <c r="E16468" s="277" t="s">
        <v>2042</v>
      </c>
      <c r="F16468" s="279" t="s">
        <v>881</v>
      </c>
    </row>
    <row r="16469" spans="1:6" x14ac:dyDescent="0.3">
      <c r="A16469" s="264" t="str">
        <f t="shared" si="257"/>
        <v>Rush SpringsOK</v>
      </c>
      <c r="B16469" s="269">
        <v>73082</v>
      </c>
      <c r="C16469" s="270" t="s">
        <v>9778</v>
      </c>
      <c r="D16469" s="270" t="s">
        <v>2018</v>
      </c>
      <c r="E16469" s="277" t="s">
        <v>2042</v>
      </c>
      <c r="F16469" s="279" t="s">
        <v>881</v>
      </c>
    </row>
    <row r="16470" spans="1:6" x14ac:dyDescent="0.3">
      <c r="A16470" s="264" t="str">
        <f t="shared" si="257"/>
        <v>QuapawOK</v>
      </c>
      <c r="B16470" s="269">
        <v>74363</v>
      </c>
      <c r="C16470" s="270" t="s">
        <v>9779</v>
      </c>
      <c r="D16470" s="270" t="s">
        <v>2018</v>
      </c>
      <c r="E16470" s="277" t="s">
        <v>2039</v>
      </c>
      <c r="F16470" s="279" t="s">
        <v>881</v>
      </c>
    </row>
    <row r="16471" spans="1:6" x14ac:dyDescent="0.3">
      <c r="A16471" s="264" t="str">
        <f t="shared" si="257"/>
        <v>MincoOK</v>
      </c>
      <c r="B16471" s="269">
        <v>73059</v>
      </c>
      <c r="C16471" s="270" t="s">
        <v>9780</v>
      </c>
      <c r="D16471" s="270" t="s">
        <v>2018</v>
      </c>
      <c r="E16471" s="277" t="s">
        <v>2042</v>
      </c>
      <c r="F16471" s="279" t="s">
        <v>881</v>
      </c>
    </row>
    <row r="16472" spans="1:6" x14ac:dyDescent="0.3">
      <c r="A16472" s="264" t="str">
        <f t="shared" si="257"/>
        <v>CaddoOK</v>
      </c>
      <c r="B16472" s="269">
        <v>74729</v>
      </c>
      <c r="C16472" s="270" t="s">
        <v>9781</v>
      </c>
      <c r="D16472" s="270" t="s">
        <v>2018</v>
      </c>
      <c r="E16472" s="277" t="s">
        <v>2027</v>
      </c>
      <c r="F16472" s="279" t="s">
        <v>881</v>
      </c>
    </row>
    <row r="16473" spans="1:6" x14ac:dyDescent="0.3">
      <c r="A16473" s="264" t="str">
        <f t="shared" si="257"/>
        <v>EdmondOK</v>
      </c>
      <c r="B16473" s="269">
        <v>73007</v>
      </c>
      <c r="C16473" s="270" t="s">
        <v>9712</v>
      </c>
      <c r="D16473" s="270" t="s">
        <v>2018</v>
      </c>
      <c r="E16473" s="277" t="s">
        <v>2042</v>
      </c>
      <c r="F16473" s="279" t="s">
        <v>881</v>
      </c>
    </row>
    <row r="16474" spans="1:6" x14ac:dyDescent="0.3">
      <c r="A16474" s="264" t="str">
        <f t="shared" si="257"/>
        <v>HookerOK</v>
      </c>
      <c r="B16474" s="269">
        <v>73945</v>
      </c>
      <c r="C16474" s="270" t="s">
        <v>9782</v>
      </c>
      <c r="D16474" s="270" t="s">
        <v>2018</v>
      </c>
      <c r="E16474" s="277" t="s">
        <v>2033</v>
      </c>
      <c r="F16474" s="279" t="s">
        <v>881</v>
      </c>
    </row>
    <row r="16475" spans="1:6" x14ac:dyDescent="0.3">
      <c r="A16475" s="264" t="str">
        <f t="shared" si="257"/>
        <v>Oklahoma CityOK</v>
      </c>
      <c r="B16475" s="269">
        <v>73131</v>
      </c>
      <c r="C16475" s="270" t="s">
        <v>2042</v>
      </c>
      <c r="D16475" s="270" t="s">
        <v>2018</v>
      </c>
      <c r="E16475" s="277" t="s">
        <v>2042</v>
      </c>
      <c r="F16475" s="279" t="s">
        <v>881</v>
      </c>
    </row>
    <row r="16476" spans="1:6" x14ac:dyDescent="0.3">
      <c r="A16476" s="264" t="str">
        <f t="shared" si="257"/>
        <v>KieferOK</v>
      </c>
      <c r="B16476" s="269">
        <v>74041</v>
      </c>
      <c r="C16476" s="270" t="s">
        <v>9783</v>
      </c>
      <c r="D16476" s="270" t="s">
        <v>2018</v>
      </c>
      <c r="E16476" s="277" t="s">
        <v>2051</v>
      </c>
      <c r="F16476" s="279" t="s">
        <v>881</v>
      </c>
    </row>
    <row r="16477" spans="1:6" x14ac:dyDescent="0.3">
      <c r="A16477" s="264" t="str">
        <f t="shared" si="257"/>
        <v>YaleOK</v>
      </c>
      <c r="B16477" s="269">
        <v>74085</v>
      </c>
      <c r="C16477" s="270" t="s">
        <v>4472</v>
      </c>
      <c r="D16477" s="270" t="s">
        <v>2018</v>
      </c>
      <c r="E16477" s="277" t="s">
        <v>2047</v>
      </c>
      <c r="F16477" s="279" t="s">
        <v>881</v>
      </c>
    </row>
    <row r="16478" spans="1:6" x14ac:dyDescent="0.3">
      <c r="A16478" s="264" t="str">
        <f t="shared" si="257"/>
        <v>TalalaOK</v>
      </c>
      <c r="B16478" s="269">
        <v>74080</v>
      </c>
      <c r="C16478" s="270" t="s">
        <v>9784</v>
      </c>
      <c r="D16478" s="270" t="s">
        <v>2018</v>
      </c>
      <c r="E16478" s="277" t="s">
        <v>2051</v>
      </c>
      <c r="F16478" s="279" t="s">
        <v>881</v>
      </c>
    </row>
    <row r="16479" spans="1:6" x14ac:dyDescent="0.3">
      <c r="A16479" s="264" t="str">
        <f t="shared" si="257"/>
        <v>SapulpaOK</v>
      </c>
      <c r="B16479" s="269">
        <v>74131</v>
      </c>
      <c r="C16479" s="270" t="s">
        <v>9716</v>
      </c>
      <c r="D16479" s="270" t="s">
        <v>2018</v>
      </c>
      <c r="E16479" s="277" t="s">
        <v>2051</v>
      </c>
      <c r="F16479" s="279" t="s">
        <v>881</v>
      </c>
    </row>
    <row r="16480" spans="1:6" x14ac:dyDescent="0.3">
      <c r="A16480" s="264" t="str">
        <f t="shared" si="257"/>
        <v>StonewallOK</v>
      </c>
      <c r="B16480" s="269">
        <v>74871</v>
      </c>
      <c r="C16480" s="270" t="s">
        <v>5899</v>
      </c>
      <c r="D16480" s="270" t="s">
        <v>2018</v>
      </c>
      <c r="E16480" s="277" t="s">
        <v>2020</v>
      </c>
      <c r="F16480" s="279" t="s">
        <v>881</v>
      </c>
    </row>
    <row r="16481" spans="1:6" x14ac:dyDescent="0.3">
      <c r="A16481" s="264" t="str">
        <f t="shared" si="257"/>
        <v>McAlesterOK</v>
      </c>
      <c r="B16481" s="269">
        <v>74502</v>
      </c>
      <c r="C16481" s="270" t="s">
        <v>2037</v>
      </c>
      <c r="D16481" s="270" t="s">
        <v>2018</v>
      </c>
      <c r="E16481" s="277" t="s">
        <v>2037</v>
      </c>
      <c r="F16481" s="279" t="s">
        <v>881</v>
      </c>
    </row>
    <row r="16482" spans="1:6" x14ac:dyDescent="0.3">
      <c r="A16482" s="264" t="str">
        <f t="shared" si="257"/>
        <v>Oklahoma CityOK</v>
      </c>
      <c r="B16482" s="269">
        <v>73169</v>
      </c>
      <c r="C16482" s="270" t="s">
        <v>2042</v>
      </c>
      <c r="D16482" s="270" t="s">
        <v>2018</v>
      </c>
      <c r="E16482" s="277" t="s">
        <v>2042</v>
      </c>
      <c r="F16482" s="279" t="s">
        <v>881</v>
      </c>
    </row>
    <row r="16483" spans="1:6" x14ac:dyDescent="0.3">
      <c r="A16483" s="264" t="str">
        <f t="shared" si="257"/>
        <v>CommerceOK</v>
      </c>
      <c r="B16483" s="269">
        <v>74339</v>
      </c>
      <c r="C16483" s="270" t="s">
        <v>2893</v>
      </c>
      <c r="D16483" s="270" t="s">
        <v>2018</v>
      </c>
      <c r="E16483" s="277" t="s">
        <v>2039</v>
      </c>
      <c r="F16483" s="279" t="s">
        <v>881</v>
      </c>
    </row>
    <row r="16484" spans="1:6" x14ac:dyDescent="0.3">
      <c r="A16484" s="264" t="str">
        <f t="shared" si="257"/>
        <v>WarnerOK</v>
      </c>
      <c r="B16484" s="269">
        <v>74469</v>
      </c>
      <c r="C16484" s="270" t="s">
        <v>8082</v>
      </c>
      <c r="D16484" s="270" t="s">
        <v>2018</v>
      </c>
      <c r="E16484" s="277" t="s">
        <v>2041</v>
      </c>
      <c r="F16484" s="279" t="s">
        <v>881</v>
      </c>
    </row>
    <row r="16485" spans="1:6" x14ac:dyDescent="0.3">
      <c r="A16485" s="264" t="str">
        <f t="shared" si="257"/>
        <v>Rock IslandOK</v>
      </c>
      <c r="B16485" s="269">
        <v>74932</v>
      </c>
      <c r="C16485" s="270" t="s">
        <v>4674</v>
      </c>
      <c r="D16485" s="270" t="s">
        <v>2018</v>
      </c>
      <c r="E16485" s="277" t="s">
        <v>966</v>
      </c>
      <c r="F16485" s="279" t="s">
        <v>881</v>
      </c>
    </row>
    <row r="16486" spans="1:6" x14ac:dyDescent="0.3">
      <c r="A16486" s="264" t="str">
        <f t="shared" si="257"/>
        <v>HoweOK</v>
      </c>
      <c r="B16486" s="269">
        <v>74940</v>
      </c>
      <c r="C16486" s="270" t="s">
        <v>4605</v>
      </c>
      <c r="D16486" s="270" t="s">
        <v>2018</v>
      </c>
      <c r="E16486" s="277" t="s">
        <v>966</v>
      </c>
      <c r="F16486" s="279" t="s">
        <v>881</v>
      </c>
    </row>
    <row r="16487" spans="1:6" x14ac:dyDescent="0.3">
      <c r="A16487" s="264" t="str">
        <f t="shared" si="257"/>
        <v>BokchitoOK</v>
      </c>
      <c r="B16487" s="269">
        <v>74726</v>
      </c>
      <c r="C16487" s="270" t="s">
        <v>9785</v>
      </c>
      <c r="D16487" s="270" t="s">
        <v>2018</v>
      </c>
      <c r="E16487" s="277" t="s">
        <v>2027</v>
      </c>
      <c r="F16487" s="279" t="s">
        <v>881</v>
      </c>
    </row>
    <row r="16488" spans="1:6" x14ac:dyDescent="0.3">
      <c r="A16488" s="264" t="str">
        <f t="shared" si="257"/>
        <v>GlencoeOK</v>
      </c>
      <c r="B16488" s="269">
        <v>74032</v>
      </c>
      <c r="C16488" s="270" t="s">
        <v>1286</v>
      </c>
      <c r="D16488" s="270" t="s">
        <v>2018</v>
      </c>
      <c r="E16488" s="277" t="s">
        <v>2047</v>
      </c>
      <c r="F16488" s="279" t="s">
        <v>881</v>
      </c>
    </row>
    <row r="16489" spans="1:6" x14ac:dyDescent="0.3">
      <c r="A16489" s="264" t="str">
        <f t="shared" si="257"/>
        <v>TurleyOK</v>
      </c>
      <c r="B16489" s="269">
        <v>74130</v>
      </c>
      <c r="C16489" s="270" t="s">
        <v>9786</v>
      </c>
      <c r="D16489" s="270" t="s">
        <v>2018</v>
      </c>
      <c r="E16489" s="277" t="s">
        <v>2051</v>
      </c>
      <c r="F16489" s="279" t="s">
        <v>881</v>
      </c>
    </row>
    <row r="16490" spans="1:6" x14ac:dyDescent="0.3">
      <c r="A16490" s="264" t="str">
        <f t="shared" si="257"/>
        <v>AllenOK</v>
      </c>
      <c r="B16490" s="269">
        <v>74825</v>
      </c>
      <c r="C16490" s="270" t="s">
        <v>5644</v>
      </c>
      <c r="D16490" s="270" t="s">
        <v>2018</v>
      </c>
      <c r="E16490" s="277" t="s">
        <v>2020</v>
      </c>
      <c r="F16490" s="279" t="s">
        <v>881</v>
      </c>
    </row>
    <row r="16491" spans="1:6" x14ac:dyDescent="0.3">
      <c r="A16491" s="264" t="str">
        <f t="shared" si="257"/>
        <v>RamonaOK</v>
      </c>
      <c r="B16491" s="269">
        <v>74061</v>
      </c>
      <c r="C16491" s="270" t="s">
        <v>2658</v>
      </c>
      <c r="D16491" s="270" t="s">
        <v>2018</v>
      </c>
      <c r="E16491" s="277" t="s">
        <v>2024</v>
      </c>
      <c r="F16491" s="279" t="s">
        <v>881</v>
      </c>
    </row>
    <row r="16492" spans="1:6" x14ac:dyDescent="0.3">
      <c r="A16492" s="264" t="str">
        <f t="shared" si="257"/>
        <v>BlairOK</v>
      </c>
      <c r="B16492" s="269">
        <v>73526</v>
      </c>
      <c r="C16492" s="270" t="s">
        <v>7974</v>
      </c>
      <c r="D16492" s="270" t="s">
        <v>2018</v>
      </c>
      <c r="E16492" s="277" t="s">
        <v>2022</v>
      </c>
      <c r="F16492" s="279" t="s">
        <v>881</v>
      </c>
    </row>
    <row r="16493" spans="1:6" x14ac:dyDescent="0.3">
      <c r="A16493" s="264" t="str">
        <f t="shared" si="257"/>
        <v>BokosheOK</v>
      </c>
      <c r="B16493" s="269">
        <v>74930</v>
      </c>
      <c r="C16493" s="270" t="s">
        <v>9787</v>
      </c>
      <c r="D16493" s="270" t="s">
        <v>2018</v>
      </c>
      <c r="E16493" s="277" t="s">
        <v>966</v>
      </c>
      <c r="F16493" s="279" t="s">
        <v>881</v>
      </c>
    </row>
    <row r="16494" spans="1:6" x14ac:dyDescent="0.3">
      <c r="A16494" s="264" t="str">
        <f t="shared" si="257"/>
        <v>BarnsdallOK</v>
      </c>
      <c r="B16494" s="269">
        <v>74002</v>
      </c>
      <c r="C16494" s="270" t="s">
        <v>9788</v>
      </c>
      <c r="D16494" s="270" t="s">
        <v>2018</v>
      </c>
      <c r="E16494" s="277" t="s">
        <v>2051</v>
      </c>
      <c r="F16494" s="279" t="s">
        <v>881</v>
      </c>
    </row>
    <row r="16495" spans="1:6" x14ac:dyDescent="0.3">
      <c r="A16495" s="264" t="str">
        <f t="shared" si="257"/>
        <v>ArkomaOK</v>
      </c>
      <c r="B16495" s="269">
        <v>74901</v>
      </c>
      <c r="C16495" s="270" t="s">
        <v>9789</v>
      </c>
      <c r="D16495" s="270" t="s">
        <v>2018</v>
      </c>
      <c r="E16495" s="277" t="s">
        <v>966</v>
      </c>
      <c r="F16495" s="279" t="s">
        <v>881</v>
      </c>
    </row>
    <row r="16496" spans="1:6" x14ac:dyDescent="0.3">
      <c r="A16496" s="264" t="str">
        <f t="shared" si="257"/>
        <v>JenningsOK</v>
      </c>
      <c r="B16496" s="269">
        <v>74038</v>
      </c>
      <c r="C16496" s="270" t="s">
        <v>1509</v>
      </c>
      <c r="D16496" s="270" t="s">
        <v>2018</v>
      </c>
      <c r="E16496" s="277" t="s">
        <v>2051</v>
      </c>
      <c r="F16496" s="279" t="s">
        <v>881</v>
      </c>
    </row>
    <row r="16497" spans="1:6" x14ac:dyDescent="0.3">
      <c r="A16497" s="264" t="str">
        <f t="shared" si="257"/>
        <v>CooksonOK</v>
      </c>
      <c r="B16497" s="269">
        <v>74427</v>
      </c>
      <c r="C16497" s="270" t="s">
        <v>9790</v>
      </c>
      <c r="D16497" s="270" t="s">
        <v>2018</v>
      </c>
      <c r="E16497" s="277" t="s">
        <v>2049</v>
      </c>
      <c r="F16497" s="279" t="s">
        <v>881</v>
      </c>
    </row>
    <row r="16498" spans="1:6" x14ac:dyDescent="0.3">
      <c r="A16498" s="264" t="str">
        <f t="shared" si="257"/>
        <v>MoorelandOK</v>
      </c>
      <c r="B16498" s="269">
        <v>73852</v>
      </c>
      <c r="C16498" s="270" t="s">
        <v>5456</v>
      </c>
      <c r="D16498" s="270" t="s">
        <v>2018</v>
      </c>
      <c r="E16498" s="277" t="s">
        <v>2055</v>
      </c>
      <c r="F16498" s="279" t="s">
        <v>881</v>
      </c>
    </row>
    <row r="16499" spans="1:6" x14ac:dyDescent="0.3">
      <c r="A16499" s="264" t="str">
        <f t="shared" si="257"/>
        <v>EarlsboroOK</v>
      </c>
      <c r="B16499" s="269">
        <v>74840</v>
      </c>
      <c r="C16499" s="270" t="s">
        <v>9791</v>
      </c>
      <c r="D16499" s="270" t="s">
        <v>2018</v>
      </c>
      <c r="E16499" s="277" t="s">
        <v>2045</v>
      </c>
      <c r="F16499" s="279" t="s">
        <v>881</v>
      </c>
    </row>
    <row r="16500" spans="1:6" x14ac:dyDescent="0.3">
      <c r="A16500" s="264" t="str">
        <f t="shared" si="257"/>
        <v>QuintonOK</v>
      </c>
      <c r="B16500" s="269">
        <v>74561</v>
      </c>
      <c r="C16500" s="270" t="s">
        <v>9792</v>
      </c>
      <c r="D16500" s="270" t="s">
        <v>2018</v>
      </c>
      <c r="E16500" s="277" t="s">
        <v>2037</v>
      </c>
      <c r="F16500" s="279" t="s">
        <v>881</v>
      </c>
    </row>
    <row r="16501" spans="1:6" x14ac:dyDescent="0.3">
      <c r="A16501" s="264" t="str">
        <f t="shared" si="257"/>
        <v>Shady PointOK</v>
      </c>
      <c r="B16501" s="269">
        <v>74956</v>
      </c>
      <c r="C16501" s="270" t="s">
        <v>9793</v>
      </c>
      <c r="D16501" s="270" t="s">
        <v>2018</v>
      </c>
      <c r="E16501" s="277" t="s">
        <v>966</v>
      </c>
      <c r="F16501" s="279" t="s">
        <v>881</v>
      </c>
    </row>
    <row r="16502" spans="1:6" x14ac:dyDescent="0.3">
      <c r="A16502" s="264" t="str">
        <f t="shared" si="257"/>
        <v>OchelataOK</v>
      </c>
      <c r="B16502" s="269">
        <v>74051</v>
      </c>
      <c r="C16502" s="270" t="s">
        <v>9794</v>
      </c>
      <c r="D16502" s="270" t="s">
        <v>2018</v>
      </c>
      <c r="E16502" s="277" t="s">
        <v>2024</v>
      </c>
      <c r="F16502" s="279" t="s">
        <v>881</v>
      </c>
    </row>
    <row r="16503" spans="1:6" x14ac:dyDescent="0.3">
      <c r="A16503" s="264" t="str">
        <f t="shared" si="257"/>
        <v>GeronimoOK</v>
      </c>
      <c r="B16503" s="269">
        <v>73543</v>
      </c>
      <c r="C16503" s="270" t="s">
        <v>9795</v>
      </c>
      <c r="D16503" s="270" t="s">
        <v>2018</v>
      </c>
      <c r="E16503" s="277" t="s">
        <v>2035</v>
      </c>
      <c r="F16503" s="279" t="s">
        <v>881</v>
      </c>
    </row>
    <row r="16504" spans="1:6" x14ac:dyDescent="0.3">
      <c r="A16504" s="264" t="str">
        <f t="shared" si="257"/>
        <v>NinnekahOK</v>
      </c>
      <c r="B16504" s="269">
        <v>73067</v>
      </c>
      <c r="C16504" s="270" t="s">
        <v>9796</v>
      </c>
      <c r="D16504" s="270" t="s">
        <v>2018</v>
      </c>
      <c r="E16504" s="277" t="s">
        <v>2042</v>
      </c>
      <c r="F16504" s="279" t="s">
        <v>881</v>
      </c>
    </row>
    <row r="16505" spans="1:6" x14ac:dyDescent="0.3">
      <c r="A16505" s="264" t="str">
        <f t="shared" si="257"/>
        <v>CopanOK</v>
      </c>
      <c r="B16505" s="269">
        <v>74022</v>
      </c>
      <c r="C16505" s="270" t="s">
        <v>9797</v>
      </c>
      <c r="D16505" s="270" t="s">
        <v>2018</v>
      </c>
      <c r="E16505" s="277" t="s">
        <v>2024</v>
      </c>
      <c r="F16505" s="279" t="s">
        <v>881</v>
      </c>
    </row>
    <row r="16506" spans="1:6" x14ac:dyDescent="0.3">
      <c r="A16506" s="264" t="str">
        <f t="shared" si="257"/>
        <v>FairfaxOK</v>
      </c>
      <c r="B16506" s="269">
        <v>74637</v>
      </c>
      <c r="C16506" s="270" t="s">
        <v>2879</v>
      </c>
      <c r="D16506" s="270" t="s">
        <v>2018</v>
      </c>
      <c r="E16506" s="277" t="s">
        <v>2051</v>
      </c>
      <c r="F16506" s="279" t="s">
        <v>881</v>
      </c>
    </row>
    <row r="16507" spans="1:6" x14ac:dyDescent="0.3">
      <c r="A16507" s="264" t="str">
        <f t="shared" si="257"/>
        <v>WayneOK</v>
      </c>
      <c r="B16507" s="269">
        <v>73095</v>
      </c>
      <c r="C16507" s="270" t="s">
        <v>4946</v>
      </c>
      <c r="D16507" s="270" t="s">
        <v>2018</v>
      </c>
      <c r="E16507" s="277" t="s">
        <v>2042</v>
      </c>
      <c r="F16507" s="279" t="s">
        <v>881</v>
      </c>
    </row>
    <row r="16508" spans="1:6" x14ac:dyDescent="0.3">
      <c r="A16508" s="264" t="str">
        <f t="shared" si="257"/>
        <v>KrebsOK</v>
      </c>
      <c r="B16508" s="269">
        <v>74554</v>
      </c>
      <c r="C16508" s="270" t="s">
        <v>9798</v>
      </c>
      <c r="D16508" s="270" t="s">
        <v>2018</v>
      </c>
      <c r="E16508" s="277" t="s">
        <v>2037</v>
      </c>
      <c r="F16508" s="279" t="s">
        <v>881</v>
      </c>
    </row>
    <row r="16509" spans="1:6" x14ac:dyDescent="0.3">
      <c r="A16509" s="264" t="str">
        <f t="shared" si="257"/>
        <v>MaudOK</v>
      </c>
      <c r="B16509" s="269">
        <v>74854</v>
      </c>
      <c r="C16509" s="270" t="s">
        <v>9799</v>
      </c>
      <c r="D16509" s="270" t="s">
        <v>2018</v>
      </c>
      <c r="E16509" s="277" t="s">
        <v>2045</v>
      </c>
      <c r="F16509" s="279" t="s">
        <v>881</v>
      </c>
    </row>
    <row r="16510" spans="1:6" x14ac:dyDescent="0.3">
      <c r="A16510" s="264" t="str">
        <f t="shared" si="257"/>
        <v>OktahaOK</v>
      </c>
      <c r="B16510" s="269">
        <v>74450</v>
      </c>
      <c r="C16510" s="270" t="s">
        <v>9800</v>
      </c>
      <c r="D16510" s="270" t="s">
        <v>2018</v>
      </c>
      <c r="E16510" s="277" t="s">
        <v>2041</v>
      </c>
      <c r="F16510" s="279" t="s">
        <v>881</v>
      </c>
    </row>
    <row r="16511" spans="1:6" x14ac:dyDescent="0.3">
      <c r="A16511" s="264" t="str">
        <f t="shared" si="257"/>
        <v>WaukomisOK</v>
      </c>
      <c r="B16511" s="269">
        <v>73773</v>
      </c>
      <c r="C16511" s="270" t="s">
        <v>9801</v>
      </c>
      <c r="D16511" s="270" t="s">
        <v>2018</v>
      </c>
      <c r="E16511" s="277" t="s">
        <v>2031</v>
      </c>
      <c r="F16511" s="279" t="s">
        <v>881</v>
      </c>
    </row>
    <row r="16512" spans="1:6" x14ac:dyDescent="0.3">
      <c r="A16512" s="264" t="str">
        <f t="shared" si="257"/>
        <v>CartwrightOK</v>
      </c>
      <c r="B16512" s="269">
        <v>74731</v>
      </c>
      <c r="C16512" s="270" t="s">
        <v>9802</v>
      </c>
      <c r="D16512" s="270" t="s">
        <v>2018</v>
      </c>
      <c r="E16512" s="277" t="s">
        <v>2027</v>
      </c>
      <c r="F16512" s="279" t="s">
        <v>881</v>
      </c>
    </row>
    <row r="16513" spans="1:6" x14ac:dyDescent="0.3">
      <c r="A16513" s="264" t="str">
        <f t="shared" si="257"/>
        <v>DepewOK</v>
      </c>
      <c r="B16513" s="269">
        <v>74028</v>
      </c>
      <c r="C16513" s="270" t="s">
        <v>8657</v>
      </c>
      <c r="D16513" s="270" t="s">
        <v>2018</v>
      </c>
      <c r="E16513" s="277" t="s">
        <v>2051</v>
      </c>
      <c r="F16513" s="279" t="s">
        <v>881</v>
      </c>
    </row>
    <row r="16514" spans="1:6" x14ac:dyDescent="0.3">
      <c r="A16514" s="264" t="str">
        <f t="shared" si="257"/>
        <v>TribbeyOK</v>
      </c>
      <c r="B16514" s="269">
        <v>74852</v>
      </c>
      <c r="C16514" s="270" t="s">
        <v>9803</v>
      </c>
      <c r="D16514" s="270" t="s">
        <v>2018</v>
      </c>
      <c r="E16514" s="277" t="s">
        <v>2045</v>
      </c>
      <c r="F16514" s="279" t="s">
        <v>881</v>
      </c>
    </row>
    <row r="16515" spans="1:6" x14ac:dyDescent="0.3">
      <c r="A16515" s="264" t="str">
        <f t="shared" si="257"/>
        <v>TerltonOK</v>
      </c>
      <c r="B16515" s="269">
        <v>74081</v>
      </c>
      <c r="C16515" s="270" t="s">
        <v>9804</v>
      </c>
      <c r="D16515" s="270" t="s">
        <v>2018</v>
      </c>
      <c r="E16515" s="277" t="s">
        <v>2051</v>
      </c>
      <c r="F16515" s="279" t="s">
        <v>881</v>
      </c>
    </row>
    <row r="16516" spans="1:6" x14ac:dyDescent="0.3">
      <c r="A16516" s="264" t="str">
        <f t="shared" ref="A16516:A16579" si="258">CONCATENATE(C16516,D16516)</f>
        <v>ThomasOK</v>
      </c>
      <c r="B16516" s="269">
        <v>73669</v>
      </c>
      <c r="C16516" s="270" t="s">
        <v>9805</v>
      </c>
      <c r="D16516" s="270" t="s">
        <v>2018</v>
      </c>
      <c r="E16516" s="277" t="s">
        <v>2053</v>
      </c>
      <c r="F16516" s="279" t="s">
        <v>881</v>
      </c>
    </row>
    <row r="16517" spans="1:6" x14ac:dyDescent="0.3">
      <c r="A16517" s="264" t="str">
        <f t="shared" si="258"/>
        <v>RoffOK</v>
      </c>
      <c r="B16517" s="269">
        <v>74865</v>
      </c>
      <c r="C16517" s="270" t="s">
        <v>9806</v>
      </c>
      <c r="D16517" s="270" t="s">
        <v>2018</v>
      </c>
      <c r="E16517" s="277" t="s">
        <v>2020</v>
      </c>
      <c r="F16517" s="279" t="s">
        <v>881</v>
      </c>
    </row>
    <row r="16518" spans="1:6" x14ac:dyDescent="0.3">
      <c r="A16518" s="264" t="str">
        <f t="shared" si="258"/>
        <v>ShawneeOK</v>
      </c>
      <c r="B16518" s="269">
        <v>74802</v>
      </c>
      <c r="C16518" s="270" t="s">
        <v>2045</v>
      </c>
      <c r="D16518" s="270" t="s">
        <v>2018</v>
      </c>
      <c r="E16518" s="277" t="s">
        <v>2045</v>
      </c>
      <c r="F16518" s="279" t="s">
        <v>881</v>
      </c>
    </row>
    <row r="16519" spans="1:6" x14ac:dyDescent="0.3">
      <c r="A16519" s="264" t="str">
        <f t="shared" si="258"/>
        <v>Webbers FallsOK</v>
      </c>
      <c r="B16519" s="269">
        <v>74470</v>
      </c>
      <c r="C16519" s="270" t="s">
        <v>9807</v>
      </c>
      <c r="D16519" s="270" t="s">
        <v>2018</v>
      </c>
      <c r="E16519" s="277" t="s">
        <v>2041</v>
      </c>
      <c r="F16519" s="279" t="s">
        <v>881</v>
      </c>
    </row>
    <row r="16520" spans="1:6" x14ac:dyDescent="0.3">
      <c r="A16520" s="264" t="str">
        <f t="shared" si="258"/>
        <v>WanetteOK</v>
      </c>
      <c r="B16520" s="269">
        <v>74878</v>
      </c>
      <c r="C16520" s="270" t="s">
        <v>9808</v>
      </c>
      <c r="D16520" s="270" t="s">
        <v>2018</v>
      </c>
      <c r="E16520" s="277" t="s">
        <v>2045</v>
      </c>
      <c r="F16520" s="279" t="s">
        <v>881</v>
      </c>
    </row>
    <row r="16521" spans="1:6" x14ac:dyDescent="0.3">
      <c r="A16521" s="264" t="str">
        <f t="shared" si="258"/>
        <v>PanamaOK</v>
      </c>
      <c r="B16521" s="269">
        <v>74951</v>
      </c>
      <c r="C16521" s="270" t="s">
        <v>8045</v>
      </c>
      <c r="D16521" s="270" t="s">
        <v>2018</v>
      </c>
      <c r="E16521" s="277" t="s">
        <v>966</v>
      </c>
      <c r="F16521" s="279" t="s">
        <v>881</v>
      </c>
    </row>
    <row r="16522" spans="1:6" x14ac:dyDescent="0.3">
      <c r="A16522" s="264" t="str">
        <f t="shared" si="258"/>
        <v>Oklahoma CityOK</v>
      </c>
      <c r="B16522" s="269">
        <v>73151</v>
      </c>
      <c r="C16522" s="270" t="s">
        <v>2042</v>
      </c>
      <c r="D16522" s="270" t="s">
        <v>2018</v>
      </c>
      <c r="E16522" s="277" t="s">
        <v>2042</v>
      </c>
      <c r="F16522" s="279" t="s">
        <v>881</v>
      </c>
    </row>
    <row r="16523" spans="1:6" x14ac:dyDescent="0.3">
      <c r="A16523" s="264" t="str">
        <f t="shared" si="258"/>
        <v>BenningtonOK</v>
      </c>
      <c r="B16523" s="269">
        <v>74723</v>
      </c>
      <c r="C16523" s="270" t="s">
        <v>2308</v>
      </c>
      <c r="D16523" s="270" t="s">
        <v>2018</v>
      </c>
      <c r="E16523" s="277" t="s">
        <v>2027</v>
      </c>
      <c r="F16523" s="279" t="s">
        <v>881</v>
      </c>
    </row>
    <row r="16524" spans="1:6" x14ac:dyDescent="0.3">
      <c r="A16524" s="264" t="str">
        <f t="shared" si="258"/>
        <v>WellingOK</v>
      </c>
      <c r="B16524" s="269">
        <v>74471</v>
      </c>
      <c r="C16524" s="270" t="s">
        <v>9809</v>
      </c>
      <c r="D16524" s="270" t="s">
        <v>2018</v>
      </c>
      <c r="E16524" s="277" t="s">
        <v>2049</v>
      </c>
      <c r="F16524" s="279" t="s">
        <v>881</v>
      </c>
    </row>
    <row r="16525" spans="1:6" x14ac:dyDescent="0.3">
      <c r="A16525" s="264" t="str">
        <f t="shared" si="258"/>
        <v>KiowaOK</v>
      </c>
      <c r="B16525" s="269">
        <v>74553</v>
      </c>
      <c r="C16525" s="270" t="s">
        <v>3346</v>
      </c>
      <c r="D16525" s="270" t="s">
        <v>2018</v>
      </c>
      <c r="E16525" s="277" t="s">
        <v>2037</v>
      </c>
      <c r="F16525" s="279" t="s">
        <v>881</v>
      </c>
    </row>
    <row r="16526" spans="1:6" x14ac:dyDescent="0.3">
      <c r="A16526" s="264" t="str">
        <f t="shared" si="258"/>
        <v>CalumetOK</v>
      </c>
      <c r="B16526" s="269">
        <v>73014</v>
      </c>
      <c r="C16526" s="270" t="s">
        <v>6676</v>
      </c>
      <c r="D16526" s="270" t="s">
        <v>2018</v>
      </c>
      <c r="E16526" s="277" t="s">
        <v>2042</v>
      </c>
      <c r="F16526" s="279" t="s">
        <v>881</v>
      </c>
    </row>
    <row r="16527" spans="1:6" x14ac:dyDescent="0.3">
      <c r="A16527" s="264" t="str">
        <f t="shared" si="258"/>
        <v>TexhomaOK</v>
      </c>
      <c r="B16527" s="269">
        <v>73949</v>
      </c>
      <c r="C16527" s="270" t="s">
        <v>9810</v>
      </c>
      <c r="D16527" s="270" t="s">
        <v>2018</v>
      </c>
      <c r="E16527" s="277" t="s">
        <v>2033</v>
      </c>
      <c r="F16527" s="279" t="s">
        <v>881</v>
      </c>
    </row>
    <row r="16528" spans="1:6" x14ac:dyDescent="0.3">
      <c r="A16528" s="264" t="str">
        <f t="shared" si="258"/>
        <v>AsherOK</v>
      </c>
      <c r="B16528" s="269">
        <v>74826</v>
      </c>
      <c r="C16528" s="270" t="s">
        <v>9811</v>
      </c>
      <c r="D16528" s="270" t="s">
        <v>2018</v>
      </c>
      <c r="E16528" s="277" t="s">
        <v>2045</v>
      </c>
      <c r="F16528" s="279" t="s">
        <v>881</v>
      </c>
    </row>
    <row r="16529" spans="1:6" x14ac:dyDescent="0.3">
      <c r="A16529" s="264" t="str">
        <f t="shared" si="258"/>
        <v>AgraOK</v>
      </c>
      <c r="B16529" s="269">
        <v>74824</v>
      </c>
      <c r="C16529" s="270" t="s">
        <v>9812</v>
      </c>
      <c r="D16529" s="270" t="s">
        <v>2018</v>
      </c>
      <c r="E16529" s="277" t="s">
        <v>2042</v>
      </c>
      <c r="F16529" s="279" t="s">
        <v>881</v>
      </c>
    </row>
    <row r="16530" spans="1:6" x14ac:dyDescent="0.3">
      <c r="A16530" s="264" t="str">
        <f t="shared" si="258"/>
        <v>ErickOK</v>
      </c>
      <c r="B16530" s="269">
        <v>73645</v>
      </c>
      <c r="C16530" s="270" t="s">
        <v>9813</v>
      </c>
      <c r="D16530" s="270" t="s">
        <v>2018</v>
      </c>
      <c r="E16530" s="277" t="s">
        <v>2029</v>
      </c>
      <c r="F16530" s="279" t="s">
        <v>881</v>
      </c>
    </row>
    <row r="16531" spans="1:6" x14ac:dyDescent="0.3">
      <c r="A16531" s="264" t="str">
        <f t="shared" si="258"/>
        <v>IndiahomaOK</v>
      </c>
      <c r="B16531" s="269">
        <v>73552</v>
      </c>
      <c r="C16531" s="270" t="s">
        <v>9814</v>
      </c>
      <c r="D16531" s="270" t="s">
        <v>2018</v>
      </c>
      <c r="E16531" s="277" t="s">
        <v>2035</v>
      </c>
      <c r="F16531" s="279" t="s">
        <v>881</v>
      </c>
    </row>
    <row r="16532" spans="1:6" x14ac:dyDescent="0.3">
      <c r="A16532" s="264" t="str">
        <f t="shared" si="258"/>
        <v>TempleOK</v>
      </c>
      <c r="B16532" s="269">
        <v>73568</v>
      </c>
      <c r="C16532" s="270" t="s">
        <v>4024</v>
      </c>
      <c r="D16532" s="270" t="s">
        <v>2018</v>
      </c>
      <c r="E16532" s="277" t="s">
        <v>2035</v>
      </c>
      <c r="F16532" s="279" t="s">
        <v>881</v>
      </c>
    </row>
    <row r="16533" spans="1:6" x14ac:dyDescent="0.3">
      <c r="A16533" s="264" t="str">
        <f t="shared" si="258"/>
        <v>GoodwellOK</v>
      </c>
      <c r="B16533" s="269">
        <v>73939</v>
      </c>
      <c r="C16533" s="270" t="s">
        <v>9815</v>
      </c>
      <c r="D16533" s="270" t="s">
        <v>2018</v>
      </c>
      <c r="E16533" s="277" t="s">
        <v>2033</v>
      </c>
      <c r="F16533" s="279" t="s">
        <v>881</v>
      </c>
    </row>
    <row r="16534" spans="1:6" x14ac:dyDescent="0.3">
      <c r="A16534" s="264" t="str">
        <f t="shared" si="258"/>
        <v>TulsaOK</v>
      </c>
      <c r="B16534" s="269">
        <v>74103</v>
      </c>
      <c r="C16534" s="270" t="s">
        <v>2051</v>
      </c>
      <c r="D16534" s="270" t="s">
        <v>2018</v>
      </c>
      <c r="E16534" s="277" t="s">
        <v>2051</v>
      </c>
      <c r="F16534" s="279" t="s">
        <v>881</v>
      </c>
    </row>
    <row r="16535" spans="1:6" x14ac:dyDescent="0.3">
      <c r="A16535" s="264" t="str">
        <f t="shared" si="258"/>
        <v>LahomaOK</v>
      </c>
      <c r="B16535" s="269">
        <v>73754</v>
      </c>
      <c r="C16535" s="270" t="s">
        <v>9816</v>
      </c>
      <c r="D16535" s="270" t="s">
        <v>2018</v>
      </c>
      <c r="E16535" s="277" t="s">
        <v>2031</v>
      </c>
      <c r="F16535" s="279" t="s">
        <v>881</v>
      </c>
    </row>
    <row r="16536" spans="1:6" x14ac:dyDescent="0.3">
      <c r="A16536" s="264" t="str">
        <f t="shared" si="258"/>
        <v>CanadianOK</v>
      </c>
      <c r="B16536" s="269">
        <v>74425</v>
      </c>
      <c r="C16536" s="270" t="s">
        <v>9817</v>
      </c>
      <c r="D16536" s="270" t="s">
        <v>2018</v>
      </c>
      <c r="E16536" s="277" t="s">
        <v>2037</v>
      </c>
      <c r="F16536" s="279" t="s">
        <v>881</v>
      </c>
    </row>
    <row r="16537" spans="1:6" x14ac:dyDescent="0.3">
      <c r="A16537" s="264" t="str">
        <f t="shared" si="258"/>
        <v>DuncanOK</v>
      </c>
      <c r="B16537" s="269">
        <v>73534</v>
      </c>
      <c r="C16537" s="270" t="s">
        <v>2025</v>
      </c>
      <c r="D16537" s="270" t="s">
        <v>2018</v>
      </c>
      <c r="E16537" s="277" t="s">
        <v>2025</v>
      </c>
      <c r="F16537" s="279" t="s">
        <v>881</v>
      </c>
    </row>
    <row r="16538" spans="1:6" x14ac:dyDescent="0.3">
      <c r="A16538" s="264" t="str">
        <f t="shared" si="258"/>
        <v>Ratliff CityOK</v>
      </c>
      <c r="B16538" s="269">
        <v>73481</v>
      </c>
      <c r="C16538" s="270" t="s">
        <v>9818</v>
      </c>
      <c r="D16538" s="270" t="s">
        <v>2018</v>
      </c>
      <c r="E16538" s="277" t="s">
        <v>1345</v>
      </c>
      <c r="F16538" s="279" t="s">
        <v>881</v>
      </c>
    </row>
    <row r="16539" spans="1:6" x14ac:dyDescent="0.3">
      <c r="A16539" s="264" t="str">
        <f t="shared" si="258"/>
        <v>TryonOK</v>
      </c>
      <c r="B16539" s="269">
        <v>74875</v>
      </c>
      <c r="C16539" s="270" t="s">
        <v>9819</v>
      </c>
      <c r="D16539" s="270" t="s">
        <v>2018</v>
      </c>
      <c r="E16539" s="277" t="s">
        <v>2042</v>
      </c>
      <c r="F16539" s="279" t="s">
        <v>881</v>
      </c>
    </row>
    <row r="16540" spans="1:6" x14ac:dyDescent="0.3">
      <c r="A16540" s="264" t="str">
        <f t="shared" si="258"/>
        <v>TempleOK</v>
      </c>
      <c r="B16540" s="269">
        <v>4745</v>
      </c>
      <c r="C16540" s="270" t="s">
        <v>4024</v>
      </c>
      <c r="D16540" s="270" t="s">
        <v>2018</v>
      </c>
      <c r="E16540" s="277" t="s">
        <v>2035</v>
      </c>
      <c r="F16540" s="279" t="s">
        <v>881</v>
      </c>
    </row>
    <row r="16541" spans="1:6" x14ac:dyDescent="0.3">
      <c r="A16541" s="264" t="str">
        <f t="shared" si="258"/>
        <v>AlexOK</v>
      </c>
      <c r="B16541" s="269">
        <v>73002</v>
      </c>
      <c r="C16541" s="270" t="s">
        <v>9820</v>
      </c>
      <c r="D16541" s="270" t="s">
        <v>2018</v>
      </c>
      <c r="E16541" s="277" t="s">
        <v>2042</v>
      </c>
      <c r="F16541" s="279" t="s">
        <v>881</v>
      </c>
    </row>
    <row r="16542" spans="1:6" x14ac:dyDescent="0.3">
      <c r="A16542" s="264" t="str">
        <f t="shared" si="258"/>
        <v>CoyleOK</v>
      </c>
      <c r="B16542" s="269">
        <v>73027</v>
      </c>
      <c r="C16542" s="270" t="s">
        <v>9821</v>
      </c>
      <c r="D16542" s="270" t="s">
        <v>2018</v>
      </c>
      <c r="E16542" s="277" t="s">
        <v>2042</v>
      </c>
      <c r="F16542" s="279" t="s">
        <v>881</v>
      </c>
    </row>
    <row r="16543" spans="1:6" x14ac:dyDescent="0.3">
      <c r="A16543" s="264" t="str">
        <f t="shared" si="258"/>
        <v>GarberOK</v>
      </c>
      <c r="B16543" s="269">
        <v>73738</v>
      </c>
      <c r="C16543" s="270" t="s">
        <v>9822</v>
      </c>
      <c r="D16543" s="270" t="s">
        <v>2018</v>
      </c>
      <c r="E16543" s="277" t="s">
        <v>2031</v>
      </c>
      <c r="F16543" s="279" t="s">
        <v>881</v>
      </c>
    </row>
    <row r="16544" spans="1:6" x14ac:dyDescent="0.3">
      <c r="A16544" s="264" t="str">
        <f t="shared" si="258"/>
        <v>ArapahoOK</v>
      </c>
      <c r="B16544" s="269">
        <v>73620</v>
      </c>
      <c r="C16544" s="270" t="s">
        <v>9823</v>
      </c>
      <c r="D16544" s="270" t="s">
        <v>2018</v>
      </c>
      <c r="E16544" s="277" t="s">
        <v>2053</v>
      </c>
      <c r="F16544" s="279" t="s">
        <v>881</v>
      </c>
    </row>
    <row r="16545" spans="1:6" x14ac:dyDescent="0.3">
      <c r="A16545" s="264" t="str">
        <f t="shared" si="258"/>
        <v>GansOK</v>
      </c>
      <c r="B16545" s="269">
        <v>74936</v>
      </c>
      <c r="C16545" s="270" t="s">
        <v>9824</v>
      </c>
      <c r="D16545" s="270" t="s">
        <v>2018</v>
      </c>
      <c r="E16545" s="277" t="s">
        <v>966</v>
      </c>
      <c r="F16545" s="279" t="s">
        <v>881</v>
      </c>
    </row>
    <row r="16546" spans="1:6" x14ac:dyDescent="0.3">
      <c r="A16546" s="264" t="str">
        <f t="shared" si="258"/>
        <v>TyroneOK</v>
      </c>
      <c r="B16546" s="269">
        <v>73951</v>
      </c>
      <c r="C16546" s="270" t="s">
        <v>4056</v>
      </c>
      <c r="D16546" s="270" t="s">
        <v>2018</v>
      </c>
      <c r="E16546" s="277" t="s">
        <v>2033</v>
      </c>
      <c r="F16546" s="279" t="s">
        <v>881</v>
      </c>
    </row>
    <row r="16547" spans="1:6" x14ac:dyDescent="0.3">
      <c r="A16547" s="264" t="str">
        <f t="shared" si="258"/>
        <v>BraggsOK</v>
      </c>
      <c r="B16547" s="269">
        <v>74423</v>
      </c>
      <c r="C16547" s="270" t="s">
        <v>9825</v>
      </c>
      <c r="D16547" s="270" t="s">
        <v>2018</v>
      </c>
      <c r="E16547" s="277" t="s">
        <v>2041</v>
      </c>
      <c r="F16547" s="279" t="s">
        <v>881</v>
      </c>
    </row>
    <row r="16548" spans="1:6" x14ac:dyDescent="0.3">
      <c r="A16548" s="264" t="str">
        <f t="shared" si="258"/>
        <v>KempOK</v>
      </c>
      <c r="B16548" s="269">
        <v>74741</v>
      </c>
      <c r="C16548" s="270" t="s">
        <v>9826</v>
      </c>
      <c r="D16548" s="270" t="s">
        <v>2018</v>
      </c>
      <c r="E16548" s="277" t="s">
        <v>2027</v>
      </c>
      <c r="F16548" s="279" t="s">
        <v>881</v>
      </c>
    </row>
    <row r="16549" spans="1:6" x14ac:dyDescent="0.3">
      <c r="A16549" s="264" t="str">
        <f t="shared" si="258"/>
        <v>OiltonOK</v>
      </c>
      <c r="B16549" s="269">
        <v>74052</v>
      </c>
      <c r="C16549" s="270" t="s">
        <v>9827</v>
      </c>
      <c r="D16549" s="270" t="s">
        <v>2018</v>
      </c>
      <c r="E16549" s="277" t="s">
        <v>2051</v>
      </c>
      <c r="F16549" s="279" t="s">
        <v>881</v>
      </c>
    </row>
    <row r="16550" spans="1:6" x14ac:dyDescent="0.3">
      <c r="A16550" s="264" t="str">
        <f t="shared" si="258"/>
        <v>RipleyOK</v>
      </c>
      <c r="B16550" s="269">
        <v>74062</v>
      </c>
      <c r="C16550" s="270" t="s">
        <v>9498</v>
      </c>
      <c r="D16550" s="270" t="s">
        <v>2018</v>
      </c>
      <c r="E16550" s="277" t="s">
        <v>2047</v>
      </c>
      <c r="F16550" s="279" t="s">
        <v>881</v>
      </c>
    </row>
    <row r="16551" spans="1:6" x14ac:dyDescent="0.3">
      <c r="A16551" s="264" t="str">
        <f t="shared" si="258"/>
        <v>DavenportOK</v>
      </c>
      <c r="B16551" s="269">
        <v>74026</v>
      </c>
      <c r="C16551" s="270" t="s">
        <v>3134</v>
      </c>
      <c r="D16551" s="270" t="s">
        <v>2018</v>
      </c>
      <c r="E16551" s="277" t="s">
        <v>2042</v>
      </c>
      <c r="F16551" s="279" t="s">
        <v>881</v>
      </c>
    </row>
    <row r="16552" spans="1:6" x14ac:dyDescent="0.3">
      <c r="A16552" s="264" t="str">
        <f t="shared" si="258"/>
        <v>CarneyOK</v>
      </c>
      <c r="B16552" s="269">
        <v>74832</v>
      </c>
      <c r="C16552" s="270" t="s">
        <v>9828</v>
      </c>
      <c r="D16552" s="270" t="s">
        <v>2018</v>
      </c>
      <c r="E16552" s="277" t="s">
        <v>2042</v>
      </c>
      <c r="F16552" s="279" t="s">
        <v>881</v>
      </c>
    </row>
    <row r="16553" spans="1:6" x14ac:dyDescent="0.3">
      <c r="A16553" s="264" t="str">
        <f t="shared" si="258"/>
        <v>SpringerOK</v>
      </c>
      <c r="B16553" s="269">
        <v>73458</v>
      </c>
      <c r="C16553" s="270" t="s">
        <v>9829</v>
      </c>
      <c r="D16553" s="270" t="s">
        <v>2018</v>
      </c>
      <c r="E16553" s="277" t="s">
        <v>1345</v>
      </c>
      <c r="F16553" s="279" t="s">
        <v>881</v>
      </c>
    </row>
    <row r="16554" spans="1:6" x14ac:dyDescent="0.3">
      <c r="A16554" s="264" t="str">
        <f t="shared" si="258"/>
        <v>HartshorneOK</v>
      </c>
      <c r="B16554" s="269">
        <v>74546</v>
      </c>
      <c r="C16554" s="270" t="s">
        <v>9773</v>
      </c>
      <c r="D16554" s="270" t="s">
        <v>2018</v>
      </c>
      <c r="E16554" s="277" t="s">
        <v>2037</v>
      </c>
      <c r="F16554" s="279" t="s">
        <v>881</v>
      </c>
    </row>
    <row r="16555" spans="1:6" x14ac:dyDescent="0.3">
      <c r="A16555" s="264" t="str">
        <f t="shared" si="258"/>
        <v>ByarsOK</v>
      </c>
      <c r="B16555" s="269">
        <v>74831</v>
      </c>
      <c r="C16555" s="270" t="s">
        <v>9830</v>
      </c>
      <c r="D16555" s="270" t="s">
        <v>2018</v>
      </c>
      <c r="E16555" s="277" t="s">
        <v>2042</v>
      </c>
      <c r="F16555" s="279" t="s">
        <v>881</v>
      </c>
    </row>
    <row r="16556" spans="1:6" x14ac:dyDescent="0.3">
      <c r="A16556" s="264" t="str">
        <f t="shared" si="258"/>
        <v>Union CityOK</v>
      </c>
      <c r="B16556" s="269">
        <v>73090</v>
      </c>
      <c r="C16556" s="270" t="s">
        <v>1490</v>
      </c>
      <c r="D16556" s="270" t="s">
        <v>2018</v>
      </c>
      <c r="E16556" s="277" t="s">
        <v>2042</v>
      </c>
      <c r="F16556" s="279" t="s">
        <v>881</v>
      </c>
    </row>
    <row r="16557" spans="1:6" x14ac:dyDescent="0.3">
      <c r="A16557" s="264" t="str">
        <f t="shared" si="258"/>
        <v>VerdenOK</v>
      </c>
      <c r="B16557" s="269">
        <v>73092</v>
      </c>
      <c r="C16557" s="270" t="s">
        <v>9831</v>
      </c>
      <c r="D16557" s="270" t="s">
        <v>2018</v>
      </c>
      <c r="E16557" s="277" t="s">
        <v>2042</v>
      </c>
      <c r="F16557" s="279" t="s">
        <v>881</v>
      </c>
    </row>
    <row r="16558" spans="1:6" x14ac:dyDescent="0.3">
      <c r="A16558" s="264" t="str">
        <f t="shared" si="258"/>
        <v>ShidlerOK</v>
      </c>
      <c r="B16558" s="269">
        <v>74652</v>
      </c>
      <c r="C16558" s="270" t="s">
        <v>9832</v>
      </c>
      <c r="D16558" s="270" t="s">
        <v>2018</v>
      </c>
      <c r="E16558" s="277" t="s">
        <v>2051</v>
      </c>
      <c r="F16558" s="279" t="s">
        <v>881</v>
      </c>
    </row>
    <row r="16559" spans="1:6" x14ac:dyDescent="0.3">
      <c r="A16559" s="264" t="str">
        <f t="shared" si="258"/>
        <v>Kaw CityOK</v>
      </c>
      <c r="B16559" s="269">
        <v>74641</v>
      </c>
      <c r="C16559" s="270" t="s">
        <v>9833</v>
      </c>
      <c r="D16559" s="270" t="s">
        <v>2018</v>
      </c>
      <c r="E16559" s="277" t="s">
        <v>2044</v>
      </c>
      <c r="F16559" s="279" t="s">
        <v>881</v>
      </c>
    </row>
    <row r="16560" spans="1:6" x14ac:dyDescent="0.3">
      <c r="A16560" s="264" t="str">
        <f t="shared" si="258"/>
        <v>DewarOK</v>
      </c>
      <c r="B16560" s="269">
        <v>74431</v>
      </c>
      <c r="C16560" s="270" t="s">
        <v>9834</v>
      </c>
      <c r="D16560" s="270" t="s">
        <v>2018</v>
      </c>
      <c r="E16560" s="277" t="s">
        <v>2051</v>
      </c>
      <c r="F16560" s="279" t="s">
        <v>881</v>
      </c>
    </row>
    <row r="16561" spans="1:6" x14ac:dyDescent="0.3">
      <c r="A16561" s="264" t="str">
        <f t="shared" si="258"/>
        <v>AmberOK</v>
      </c>
      <c r="B16561" s="269">
        <v>73004</v>
      </c>
      <c r="C16561" s="270" t="s">
        <v>9835</v>
      </c>
      <c r="D16561" s="270" t="s">
        <v>2018</v>
      </c>
      <c r="E16561" s="277" t="s">
        <v>2042</v>
      </c>
      <c r="F16561" s="279" t="s">
        <v>881</v>
      </c>
    </row>
    <row r="16562" spans="1:6" x14ac:dyDescent="0.3">
      <c r="A16562" s="264" t="str">
        <f t="shared" si="258"/>
        <v>ChattanoogaOK</v>
      </c>
      <c r="B16562" s="269">
        <v>73528</v>
      </c>
      <c r="C16562" s="270" t="s">
        <v>1165</v>
      </c>
      <c r="D16562" s="270" t="s">
        <v>2018</v>
      </c>
      <c r="E16562" s="277" t="s">
        <v>2035</v>
      </c>
      <c r="F16562" s="279" t="s">
        <v>881</v>
      </c>
    </row>
    <row r="16563" spans="1:6" x14ac:dyDescent="0.3">
      <c r="A16563" s="264" t="str">
        <f t="shared" si="258"/>
        <v>VelmaOK</v>
      </c>
      <c r="B16563" s="269">
        <v>73491</v>
      </c>
      <c r="C16563" s="270" t="s">
        <v>9836</v>
      </c>
      <c r="D16563" s="270" t="s">
        <v>2018</v>
      </c>
      <c r="E16563" s="277" t="s">
        <v>2025</v>
      </c>
      <c r="F16563" s="279" t="s">
        <v>881</v>
      </c>
    </row>
    <row r="16564" spans="1:6" x14ac:dyDescent="0.3">
      <c r="A16564" s="264" t="str">
        <f t="shared" si="258"/>
        <v>IndianolaOK</v>
      </c>
      <c r="B16564" s="269">
        <v>74442</v>
      </c>
      <c r="C16564" s="270" t="s">
        <v>1712</v>
      </c>
      <c r="D16564" s="270" t="s">
        <v>2018</v>
      </c>
      <c r="E16564" s="277" t="s">
        <v>2037</v>
      </c>
      <c r="F16564" s="279" t="s">
        <v>881</v>
      </c>
    </row>
    <row r="16565" spans="1:6" x14ac:dyDescent="0.3">
      <c r="A16565" s="264" t="str">
        <f t="shared" si="258"/>
        <v>MuskogeeOK</v>
      </c>
      <c r="B16565" s="269">
        <v>74422</v>
      </c>
      <c r="C16565" s="270" t="s">
        <v>2041</v>
      </c>
      <c r="D16565" s="270" t="s">
        <v>2018</v>
      </c>
      <c r="E16565" s="277" t="s">
        <v>2041</v>
      </c>
      <c r="F16565" s="279" t="s">
        <v>881</v>
      </c>
    </row>
    <row r="16566" spans="1:6" x14ac:dyDescent="0.3">
      <c r="A16566" s="264" t="str">
        <f t="shared" si="258"/>
        <v>HodgenOK</v>
      </c>
      <c r="B16566" s="269">
        <v>74939</v>
      </c>
      <c r="C16566" s="270" t="s">
        <v>9837</v>
      </c>
      <c r="D16566" s="270" t="s">
        <v>2018</v>
      </c>
      <c r="E16566" s="277" t="s">
        <v>966</v>
      </c>
      <c r="F16566" s="279" t="s">
        <v>881</v>
      </c>
    </row>
    <row r="16567" spans="1:6" x14ac:dyDescent="0.3">
      <c r="A16567" s="264" t="str">
        <f t="shared" si="258"/>
        <v>SparksOK</v>
      </c>
      <c r="B16567" s="269">
        <v>74869</v>
      </c>
      <c r="C16567" s="270" t="s">
        <v>8560</v>
      </c>
      <c r="D16567" s="270" t="s">
        <v>2018</v>
      </c>
      <c r="E16567" s="277" t="s">
        <v>2042</v>
      </c>
      <c r="F16567" s="279" t="s">
        <v>881</v>
      </c>
    </row>
    <row r="16568" spans="1:6" x14ac:dyDescent="0.3">
      <c r="A16568" s="264" t="str">
        <f t="shared" si="258"/>
        <v>MulhallOK</v>
      </c>
      <c r="B16568" s="269">
        <v>73063</v>
      </c>
      <c r="C16568" s="270" t="s">
        <v>9838</v>
      </c>
      <c r="D16568" s="270" t="s">
        <v>2018</v>
      </c>
      <c r="E16568" s="277" t="s">
        <v>2042</v>
      </c>
      <c r="F16568" s="279" t="s">
        <v>881</v>
      </c>
    </row>
    <row r="16569" spans="1:6" x14ac:dyDescent="0.3">
      <c r="A16569" s="264" t="str">
        <f t="shared" si="258"/>
        <v>SavannaOK</v>
      </c>
      <c r="B16569" s="269">
        <v>74565</v>
      </c>
      <c r="C16569" s="270" t="s">
        <v>9839</v>
      </c>
      <c r="D16569" s="270" t="s">
        <v>2018</v>
      </c>
      <c r="E16569" s="277" t="s">
        <v>2037</v>
      </c>
      <c r="F16569" s="279" t="s">
        <v>881</v>
      </c>
    </row>
    <row r="16570" spans="1:6" x14ac:dyDescent="0.3">
      <c r="A16570" s="264" t="str">
        <f t="shared" si="258"/>
        <v>RandlettOK</v>
      </c>
      <c r="B16570" s="269">
        <v>73562</v>
      </c>
      <c r="C16570" s="270" t="s">
        <v>9840</v>
      </c>
      <c r="D16570" s="270" t="s">
        <v>2018</v>
      </c>
      <c r="E16570" s="277" t="s">
        <v>2035</v>
      </c>
      <c r="F16570" s="279" t="s">
        <v>881</v>
      </c>
    </row>
    <row r="16571" spans="1:6" x14ac:dyDescent="0.3">
      <c r="A16571" s="264" t="str">
        <f t="shared" si="258"/>
        <v>RalstonOK</v>
      </c>
      <c r="B16571" s="269">
        <v>74650</v>
      </c>
      <c r="C16571" s="270" t="s">
        <v>4536</v>
      </c>
      <c r="D16571" s="270" t="s">
        <v>2018</v>
      </c>
      <c r="E16571" s="277" t="s">
        <v>2051</v>
      </c>
      <c r="F16571" s="279" t="s">
        <v>881</v>
      </c>
    </row>
    <row r="16572" spans="1:6" x14ac:dyDescent="0.3">
      <c r="A16572" s="264" t="str">
        <f t="shared" si="258"/>
        <v>DrummondOK</v>
      </c>
      <c r="B16572" s="269">
        <v>73735</v>
      </c>
      <c r="C16572" s="270" t="s">
        <v>9841</v>
      </c>
      <c r="D16572" s="270" t="s">
        <v>2018</v>
      </c>
      <c r="E16572" s="277" t="s">
        <v>2031</v>
      </c>
      <c r="F16572" s="279" t="s">
        <v>881</v>
      </c>
    </row>
    <row r="16573" spans="1:6" x14ac:dyDescent="0.3">
      <c r="A16573" s="264" t="str">
        <f t="shared" si="258"/>
        <v>KiowaOK</v>
      </c>
      <c r="B16573" s="269">
        <v>74560</v>
      </c>
      <c r="C16573" s="270" t="s">
        <v>3346</v>
      </c>
      <c r="D16573" s="270" t="s">
        <v>2018</v>
      </c>
      <c r="E16573" s="277" t="s">
        <v>2037</v>
      </c>
      <c r="F16573" s="279" t="s">
        <v>881</v>
      </c>
    </row>
    <row r="16574" spans="1:6" x14ac:dyDescent="0.3">
      <c r="A16574" s="264" t="str">
        <f t="shared" si="258"/>
        <v>ScraperOK</v>
      </c>
      <c r="B16574" s="269">
        <v>74457</v>
      </c>
      <c r="C16574" s="270" t="s">
        <v>9842</v>
      </c>
      <c r="D16574" s="270" t="s">
        <v>2018</v>
      </c>
      <c r="E16574" s="277" t="s">
        <v>2049</v>
      </c>
      <c r="F16574" s="279" t="s">
        <v>881</v>
      </c>
    </row>
    <row r="16575" spans="1:6" x14ac:dyDescent="0.3">
      <c r="A16575" s="264" t="str">
        <f t="shared" si="258"/>
        <v>KeneficOK</v>
      </c>
      <c r="B16575" s="269">
        <v>74748</v>
      </c>
      <c r="C16575" s="270" t="s">
        <v>9843</v>
      </c>
      <c r="D16575" s="270" t="s">
        <v>2018</v>
      </c>
      <c r="E16575" s="277" t="s">
        <v>2027</v>
      </c>
      <c r="F16575" s="279" t="s">
        <v>881</v>
      </c>
    </row>
    <row r="16576" spans="1:6" x14ac:dyDescent="0.3">
      <c r="A16576" s="264" t="str">
        <f t="shared" si="258"/>
        <v>Custer CityOK</v>
      </c>
      <c r="B16576" s="269">
        <v>73639</v>
      </c>
      <c r="C16576" s="270" t="s">
        <v>9844</v>
      </c>
      <c r="D16576" s="270" t="s">
        <v>2018</v>
      </c>
      <c r="E16576" s="277" t="s">
        <v>2053</v>
      </c>
      <c r="F16576" s="279" t="s">
        <v>881</v>
      </c>
    </row>
    <row r="16577" spans="1:6" x14ac:dyDescent="0.3">
      <c r="A16577" s="264" t="str">
        <f t="shared" si="258"/>
        <v>SharonOK</v>
      </c>
      <c r="B16577" s="269">
        <v>73857</v>
      </c>
      <c r="C16577" s="270" t="s">
        <v>3525</v>
      </c>
      <c r="D16577" s="270" t="s">
        <v>2018</v>
      </c>
      <c r="E16577" s="277" t="s">
        <v>2055</v>
      </c>
      <c r="F16577" s="279" t="s">
        <v>881</v>
      </c>
    </row>
    <row r="16578" spans="1:6" x14ac:dyDescent="0.3">
      <c r="A16578" s="264" t="str">
        <f t="shared" si="258"/>
        <v>HominyOK</v>
      </c>
      <c r="B16578" s="269">
        <v>74054</v>
      </c>
      <c r="C16578" s="270" t="s">
        <v>9775</v>
      </c>
      <c r="D16578" s="270" t="s">
        <v>2018</v>
      </c>
      <c r="E16578" s="277" t="s">
        <v>2051</v>
      </c>
      <c r="F16578" s="279" t="s">
        <v>881</v>
      </c>
    </row>
    <row r="16579" spans="1:6" x14ac:dyDescent="0.3">
      <c r="A16579" s="264" t="str">
        <f t="shared" si="258"/>
        <v>CovingtonOK</v>
      </c>
      <c r="B16579" s="269">
        <v>73730</v>
      </c>
      <c r="C16579" s="270" t="s">
        <v>3967</v>
      </c>
      <c r="D16579" s="270" t="s">
        <v>2018</v>
      </c>
      <c r="E16579" s="277" t="s">
        <v>2031</v>
      </c>
      <c r="F16579" s="279" t="s">
        <v>881</v>
      </c>
    </row>
    <row r="16580" spans="1:6" x14ac:dyDescent="0.3">
      <c r="A16580" s="264" t="str">
        <f t="shared" ref="A16580:A16643" si="259">CONCATENATE(C16580,D16580)</f>
        <v>OlusteeOK</v>
      </c>
      <c r="B16580" s="269">
        <v>73560</v>
      </c>
      <c r="C16580" s="270" t="s">
        <v>9845</v>
      </c>
      <c r="D16580" s="270" t="s">
        <v>2018</v>
      </c>
      <c r="E16580" s="277" t="s">
        <v>2022</v>
      </c>
      <c r="F16580" s="279" t="s">
        <v>881</v>
      </c>
    </row>
    <row r="16581" spans="1:6" x14ac:dyDescent="0.3">
      <c r="A16581" s="264" t="str">
        <f t="shared" si="259"/>
        <v>PocassetOK</v>
      </c>
      <c r="B16581" s="269">
        <v>73079</v>
      </c>
      <c r="C16581" s="270" t="s">
        <v>9846</v>
      </c>
      <c r="D16581" s="270" t="s">
        <v>2018</v>
      </c>
      <c r="E16581" s="277" t="s">
        <v>2042</v>
      </c>
      <c r="F16581" s="279" t="s">
        <v>881</v>
      </c>
    </row>
    <row r="16582" spans="1:6" x14ac:dyDescent="0.3">
      <c r="A16582" s="264" t="str">
        <f t="shared" si="259"/>
        <v>CrowderOK</v>
      </c>
      <c r="B16582" s="269">
        <v>74430</v>
      </c>
      <c r="C16582" s="270" t="s">
        <v>9847</v>
      </c>
      <c r="D16582" s="270" t="s">
        <v>2018</v>
      </c>
      <c r="E16582" s="277" t="s">
        <v>2037</v>
      </c>
      <c r="F16582" s="279" t="s">
        <v>881</v>
      </c>
    </row>
    <row r="16583" spans="1:6" x14ac:dyDescent="0.3">
      <c r="A16583" s="264" t="str">
        <f t="shared" si="259"/>
        <v>OrlandoOK</v>
      </c>
      <c r="B16583" s="269">
        <v>73073</v>
      </c>
      <c r="C16583" s="270" t="s">
        <v>3589</v>
      </c>
      <c r="D16583" s="270" t="s">
        <v>2018</v>
      </c>
      <c r="E16583" s="277" t="s">
        <v>2042</v>
      </c>
      <c r="F16583" s="279" t="s">
        <v>881</v>
      </c>
    </row>
    <row r="16584" spans="1:6" x14ac:dyDescent="0.3">
      <c r="A16584" s="264" t="str">
        <f t="shared" si="259"/>
        <v>East DukeOK</v>
      </c>
      <c r="B16584" s="269">
        <v>73532</v>
      </c>
      <c r="C16584" s="270" t="s">
        <v>9848</v>
      </c>
      <c r="D16584" s="270" t="s">
        <v>2018</v>
      </c>
      <c r="E16584" s="277" t="s">
        <v>2022</v>
      </c>
      <c r="F16584" s="279" t="s">
        <v>881</v>
      </c>
    </row>
    <row r="16585" spans="1:6" x14ac:dyDescent="0.3">
      <c r="A16585" s="264" t="str">
        <f t="shared" si="259"/>
        <v>BramanOK</v>
      </c>
      <c r="B16585" s="269">
        <v>74632</v>
      </c>
      <c r="C16585" s="270" t="s">
        <v>9849</v>
      </c>
      <c r="D16585" s="270" t="s">
        <v>2018</v>
      </c>
      <c r="E16585" s="277" t="s">
        <v>2044</v>
      </c>
      <c r="F16585" s="279" t="s">
        <v>881</v>
      </c>
    </row>
    <row r="16586" spans="1:6" x14ac:dyDescent="0.3">
      <c r="A16586" s="264" t="str">
        <f t="shared" si="259"/>
        <v>CarterOK</v>
      </c>
      <c r="B16586" s="269">
        <v>73627</v>
      </c>
      <c r="C16586" s="270" t="s">
        <v>9850</v>
      </c>
      <c r="D16586" s="270" t="s">
        <v>2018</v>
      </c>
      <c r="E16586" s="277" t="s">
        <v>2029</v>
      </c>
      <c r="F16586" s="279" t="s">
        <v>881</v>
      </c>
    </row>
    <row r="16587" spans="1:6" x14ac:dyDescent="0.3">
      <c r="A16587" s="264" t="str">
        <f t="shared" si="259"/>
        <v>PrueOK</v>
      </c>
      <c r="B16587" s="269">
        <v>74060</v>
      </c>
      <c r="C16587" s="270" t="s">
        <v>9851</v>
      </c>
      <c r="D16587" s="270" t="s">
        <v>2018</v>
      </c>
      <c r="E16587" s="277" t="s">
        <v>2051</v>
      </c>
      <c r="F16587" s="279" t="s">
        <v>881</v>
      </c>
    </row>
    <row r="16588" spans="1:6" x14ac:dyDescent="0.3">
      <c r="A16588" s="264" t="str">
        <f t="shared" si="259"/>
        <v>WynonaOK</v>
      </c>
      <c r="B16588" s="269">
        <v>74084</v>
      </c>
      <c r="C16588" s="270" t="s">
        <v>9852</v>
      </c>
      <c r="D16588" s="270" t="s">
        <v>2018</v>
      </c>
      <c r="E16588" s="277" t="s">
        <v>2051</v>
      </c>
      <c r="F16588" s="279" t="s">
        <v>881</v>
      </c>
    </row>
    <row r="16589" spans="1:6" x14ac:dyDescent="0.3">
      <c r="A16589" s="264" t="str">
        <f t="shared" si="259"/>
        <v>HastingsOK</v>
      </c>
      <c r="B16589" s="269">
        <v>73548</v>
      </c>
      <c r="C16589" s="270" t="s">
        <v>1802</v>
      </c>
      <c r="D16589" s="270" t="s">
        <v>2018</v>
      </c>
      <c r="E16589" s="277" t="s">
        <v>2025</v>
      </c>
      <c r="F16589" s="279" t="s">
        <v>881</v>
      </c>
    </row>
    <row r="16590" spans="1:6" x14ac:dyDescent="0.3">
      <c r="A16590" s="264" t="str">
        <f t="shared" si="259"/>
        <v>EldoradoOK</v>
      </c>
      <c r="B16590" s="269">
        <v>73537</v>
      </c>
      <c r="C16590" s="270" t="s">
        <v>9853</v>
      </c>
      <c r="D16590" s="270" t="s">
        <v>2018</v>
      </c>
      <c r="E16590" s="277" t="s">
        <v>2022</v>
      </c>
      <c r="F16590" s="279" t="s">
        <v>881</v>
      </c>
    </row>
    <row r="16591" spans="1:6" x14ac:dyDescent="0.3">
      <c r="A16591" s="264" t="str">
        <f t="shared" si="259"/>
        <v>Medicine ParkOK</v>
      </c>
      <c r="B16591" s="269">
        <v>73557</v>
      </c>
      <c r="C16591" s="270" t="s">
        <v>9854</v>
      </c>
      <c r="D16591" s="270" t="s">
        <v>2018</v>
      </c>
      <c r="E16591" s="277" t="s">
        <v>2035</v>
      </c>
      <c r="F16591" s="279" t="s">
        <v>881</v>
      </c>
    </row>
    <row r="16592" spans="1:6" x14ac:dyDescent="0.3">
      <c r="A16592" s="264" t="str">
        <f t="shared" si="259"/>
        <v>ButlerOK</v>
      </c>
      <c r="B16592" s="269">
        <v>73625</v>
      </c>
      <c r="C16592" s="270" t="s">
        <v>5351</v>
      </c>
      <c r="D16592" s="270" t="s">
        <v>2018</v>
      </c>
      <c r="E16592" s="277" t="s">
        <v>2053</v>
      </c>
      <c r="F16592" s="279" t="s">
        <v>881</v>
      </c>
    </row>
    <row r="16593" spans="1:6" x14ac:dyDescent="0.3">
      <c r="A16593" s="264" t="str">
        <f t="shared" si="259"/>
        <v>AchilleOK</v>
      </c>
      <c r="B16593" s="269">
        <v>74720</v>
      </c>
      <c r="C16593" s="270" t="s">
        <v>9855</v>
      </c>
      <c r="D16593" s="270" t="s">
        <v>2018</v>
      </c>
      <c r="E16593" s="277" t="s">
        <v>2027</v>
      </c>
      <c r="F16593" s="279" t="s">
        <v>881</v>
      </c>
    </row>
    <row r="16594" spans="1:6" x14ac:dyDescent="0.3">
      <c r="A16594" s="264" t="str">
        <f t="shared" si="259"/>
        <v>LocoOK</v>
      </c>
      <c r="B16594" s="269">
        <v>73442</v>
      </c>
      <c r="C16594" s="270" t="s">
        <v>9856</v>
      </c>
      <c r="D16594" s="270" t="s">
        <v>2018</v>
      </c>
      <c r="E16594" s="277" t="s">
        <v>2025</v>
      </c>
      <c r="F16594" s="279" t="s">
        <v>881</v>
      </c>
    </row>
    <row r="16595" spans="1:6" x14ac:dyDescent="0.3">
      <c r="A16595" s="264" t="str">
        <f t="shared" si="259"/>
        <v>DibbleOK</v>
      </c>
      <c r="B16595" s="269">
        <v>73031</v>
      </c>
      <c r="C16595" s="270" t="s">
        <v>9857</v>
      </c>
      <c r="D16595" s="270" t="s">
        <v>2018</v>
      </c>
      <c r="E16595" s="277" t="s">
        <v>2042</v>
      </c>
      <c r="F16595" s="279" t="s">
        <v>881</v>
      </c>
    </row>
    <row r="16596" spans="1:6" x14ac:dyDescent="0.3">
      <c r="A16596" s="264" t="str">
        <f t="shared" si="259"/>
        <v>BurbankOK</v>
      </c>
      <c r="B16596" s="269">
        <v>74633</v>
      </c>
      <c r="C16596" s="270" t="s">
        <v>2654</v>
      </c>
      <c r="D16596" s="270" t="s">
        <v>2018</v>
      </c>
      <c r="E16596" s="277" t="s">
        <v>2051</v>
      </c>
      <c r="F16596" s="279" t="s">
        <v>881</v>
      </c>
    </row>
    <row r="16597" spans="1:6" x14ac:dyDescent="0.3">
      <c r="A16597" s="264" t="str">
        <f t="shared" si="259"/>
        <v>SchulterOK</v>
      </c>
      <c r="B16597" s="269">
        <v>74460</v>
      </c>
      <c r="C16597" s="270" t="s">
        <v>9858</v>
      </c>
      <c r="D16597" s="270" t="s">
        <v>2018</v>
      </c>
      <c r="E16597" s="277" t="s">
        <v>2051</v>
      </c>
      <c r="F16597" s="279" t="s">
        <v>881</v>
      </c>
    </row>
    <row r="16598" spans="1:6" x14ac:dyDescent="0.3">
      <c r="A16598" s="264" t="str">
        <f t="shared" si="259"/>
        <v>MarshallOK</v>
      </c>
      <c r="B16598" s="269">
        <v>73056</v>
      </c>
      <c r="C16598" s="270" t="s">
        <v>1649</v>
      </c>
      <c r="D16598" s="270" t="s">
        <v>2018</v>
      </c>
      <c r="E16598" s="277" t="s">
        <v>2042</v>
      </c>
      <c r="F16598" s="279" t="s">
        <v>881</v>
      </c>
    </row>
    <row r="16599" spans="1:6" x14ac:dyDescent="0.3">
      <c r="A16599" s="264" t="str">
        <f t="shared" si="259"/>
        <v>KremlinOK</v>
      </c>
      <c r="B16599" s="269">
        <v>73753</v>
      </c>
      <c r="C16599" s="270" t="s">
        <v>9859</v>
      </c>
      <c r="D16599" s="270" t="s">
        <v>2018</v>
      </c>
      <c r="E16599" s="277" t="s">
        <v>2031</v>
      </c>
      <c r="F16599" s="279" t="s">
        <v>881</v>
      </c>
    </row>
    <row r="16600" spans="1:6" x14ac:dyDescent="0.3">
      <c r="A16600" s="264" t="str">
        <f t="shared" si="259"/>
        <v>Fort SupplyOK</v>
      </c>
      <c r="B16600" s="269">
        <v>73841</v>
      </c>
      <c r="C16600" s="270" t="s">
        <v>9860</v>
      </c>
      <c r="D16600" s="270" t="s">
        <v>2018</v>
      </c>
      <c r="E16600" s="277" t="s">
        <v>2055</v>
      </c>
      <c r="F16600" s="279" t="s">
        <v>881</v>
      </c>
    </row>
    <row r="16601" spans="1:6" x14ac:dyDescent="0.3">
      <c r="A16601" s="264" t="str">
        <f t="shared" si="259"/>
        <v>MutualOK</v>
      </c>
      <c r="B16601" s="269">
        <v>73853</v>
      </c>
      <c r="C16601" s="270" t="s">
        <v>9861</v>
      </c>
      <c r="D16601" s="270" t="s">
        <v>2018</v>
      </c>
      <c r="E16601" s="277" t="s">
        <v>2055</v>
      </c>
      <c r="F16601" s="279" t="s">
        <v>881</v>
      </c>
    </row>
    <row r="16602" spans="1:6" x14ac:dyDescent="0.3">
      <c r="A16602" s="264" t="str">
        <f t="shared" si="259"/>
        <v>FaxonOK</v>
      </c>
      <c r="B16602" s="269">
        <v>73540</v>
      </c>
      <c r="C16602" s="270" t="s">
        <v>9862</v>
      </c>
      <c r="D16602" s="270" t="s">
        <v>2018</v>
      </c>
      <c r="E16602" s="277" t="s">
        <v>2035</v>
      </c>
      <c r="F16602" s="279" t="s">
        <v>881</v>
      </c>
    </row>
    <row r="16603" spans="1:6" x14ac:dyDescent="0.3">
      <c r="A16603" s="264" t="str">
        <f t="shared" si="259"/>
        <v>CoyleOK</v>
      </c>
      <c r="B16603" s="269">
        <v>73050</v>
      </c>
      <c r="C16603" s="270" t="s">
        <v>9821</v>
      </c>
      <c r="D16603" s="270" t="s">
        <v>2018</v>
      </c>
      <c r="E16603" s="277" t="s">
        <v>2042</v>
      </c>
      <c r="F16603" s="279" t="s">
        <v>881</v>
      </c>
    </row>
    <row r="16604" spans="1:6" x14ac:dyDescent="0.3">
      <c r="A16604" s="264" t="str">
        <f t="shared" si="259"/>
        <v>FairmontOK</v>
      </c>
      <c r="B16604" s="269">
        <v>73736</v>
      </c>
      <c r="C16604" s="270" t="s">
        <v>1636</v>
      </c>
      <c r="D16604" s="270" t="s">
        <v>2018</v>
      </c>
      <c r="E16604" s="277" t="s">
        <v>2031</v>
      </c>
      <c r="F16604" s="279" t="s">
        <v>881</v>
      </c>
    </row>
    <row r="16605" spans="1:6" x14ac:dyDescent="0.3">
      <c r="A16605" s="264" t="str">
        <f t="shared" si="259"/>
        <v>HardestyOK</v>
      </c>
      <c r="B16605" s="269">
        <v>73944</v>
      </c>
      <c r="C16605" s="270" t="s">
        <v>9863</v>
      </c>
      <c r="D16605" s="270" t="s">
        <v>2018</v>
      </c>
      <c r="E16605" s="277" t="s">
        <v>2033</v>
      </c>
      <c r="F16605" s="279" t="s">
        <v>881</v>
      </c>
    </row>
    <row r="16606" spans="1:6" x14ac:dyDescent="0.3">
      <c r="A16606" s="264" t="str">
        <f t="shared" si="259"/>
        <v>AldersonOK</v>
      </c>
      <c r="B16606" s="269">
        <v>74522</v>
      </c>
      <c r="C16606" s="270" t="s">
        <v>9864</v>
      </c>
      <c r="D16606" s="270" t="s">
        <v>2018</v>
      </c>
      <c r="E16606" s="277" t="s">
        <v>2037</v>
      </c>
      <c r="F16606" s="279" t="s">
        <v>881</v>
      </c>
    </row>
    <row r="16607" spans="1:6" x14ac:dyDescent="0.3">
      <c r="A16607" s="264" t="str">
        <f t="shared" si="259"/>
        <v>CooksonOK</v>
      </c>
      <c r="B16607" s="269">
        <v>74945</v>
      </c>
      <c r="C16607" s="270" t="s">
        <v>9790</v>
      </c>
      <c r="D16607" s="270" t="s">
        <v>2018</v>
      </c>
      <c r="E16607" s="277" t="s">
        <v>2049</v>
      </c>
      <c r="F16607" s="279" t="s">
        <v>881</v>
      </c>
    </row>
    <row r="16608" spans="1:6" x14ac:dyDescent="0.3">
      <c r="A16608" s="264" t="str">
        <f t="shared" si="259"/>
        <v>FrancisOK</v>
      </c>
      <c r="B16608" s="269">
        <v>74844</v>
      </c>
      <c r="C16608" s="270" t="s">
        <v>9865</v>
      </c>
      <c r="D16608" s="270" t="s">
        <v>2018</v>
      </c>
      <c r="E16608" s="277" t="s">
        <v>2020</v>
      </c>
      <c r="F16608" s="279" t="s">
        <v>881</v>
      </c>
    </row>
    <row r="16609" spans="1:6" x14ac:dyDescent="0.3">
      <c r="A16609" s="264" t="str">
        <f t="shared" si="259"/>
        <v>DevolOK</v>
      </c>
      <c r="B16609" s="269">
        <v>73531</v>
      </c>
      <c r="C16609" s="270" t="s">
        <v>9866</v>
      </c>
      <c r="D16609" s="270" t="s">
        <v>2018</v>
      </c>
      <c r="E16609" s="277" t="s">
        <v>2035</v>
      </c>
      <c r="F16609" s="279" t="s">
        <v>881</v>
      </c>
    </row>
    <row r="16610" spans="1:6" x14ac:dyDescent="0.3">
      <c r="A16610" s="264" t="str">
        <f t="shared" si="259"/>
        <v>MiamiOK</v>
      </c>
      <c r="B16610" s="269">
        <v>74358</v>
      </c>
      <c r="C16610" s="270" t="s">
        <v>2039</v>
      </c>
      <c r="D16610" s="270" t="s">
        <v>2018</v>
      </c>
      <c r="E16610" s="277" t="s">
        <v>2039</v>
      </c>
      <c r="F16610" s="279" t="s">
        <v>881</v>
      </c>
    </row>
    <row r="16611" spans="1:6" x14ac:dyDescent="0.3">
      <c r="A16611" s="264" t="str">
        <f t="shared" si="259"/>
        <v>MeridianOK</v>
      </c>
      <c r="B16611" s="269">
        <v>73058</v>
      </c>
      <c r="C16611" s="270" t="s">
        <v>1716</v>
      </c>
      <c r="D16611" s="270" t="s">
        <v>2018</v>
      </c>
      <c r="E16611" s="277" t="s">
        <v>2042</v>
      </c>
      <c r="F16611" s="279" t="s">
        <v>881</v>
      </c>
    </row>
    <row r="16612" spans="1:6" x14ac:dyDescent="0.3">
      <c r="A16612" s="264" t="str">
        <f t="shared" si="259"/>
        <v>MaramecOK</v>
      </c>
      <c r="B16612" s="269">
        <v>74045</v>
      </c>
      <c r="C16612" s="270" t="s">
        <v>9867</v>
      </c>
      <c r="D16612" s="270" t="s">
        <v>2018</v>
      </c>
      <c r="E16612" s="277" t="s">
        <v>2051</v>
      </c>
      <c r="F16612" s="279" t="s">
        <v>881</v>
      </c>
    </row>
    <row r="16613" spans="1:6" x14ac:dyDescent="0.3">
      <c r="A16613" s="264" t="str">
        <f t="shared" si="259"/>
        <v>OkmulgeeOK</v>
      </c>
      <c r="B16613" s="269">
        <v>74456</v>
      </c>
      <c r="C16613" s="270" t="s">
        <v>9726</v>
      </c>
      <c r="D16613" s="270" t="s">
        <v>2018</v>
      </c>
      <c r="E16613" s="277" t="s">
        <v>2051</v>
      </c>
      <c r="F16613" s="279" t="s">
        <v>881</v>
      </c>
    </row>
    <row r="16614" spans="1:6" x14ac:dyDescent="0.3">
      <c r="A16614" s="264" t="str">
        <f t="shared" si="259"/>
        <v>MuseOK</v>
      </c>
      <c r="B16614" s="269">
        <v>74949</v>
      </c>
      <c r="C16614" s="270" t="s">
        <v>9868</v>
      </c>
      <c r="D16614" s="270" t="s">
        <v>2018</v>
      </c>
      <c r="E16614" s="277" t="s">
        <v>966</v>
      </c>
      <c r="F16614" s="279" t="s">
        <v>881</v>
      </c>
    </row>
    <row r="16615" spans="1:6" x14ac:dyDescent="0.3">
      <c r="A16615" s="264" t="str">
        <f t="shared" si="259"/>
        <v>HunterOK</v>
      </c>
      <c r="B16615" s="269">
        <v>74640</v>
      </c>
      <c r="C16615" s="270" t="s">
        <v>7949</v>
      </c>
      <c r="D16615" s="270" t="s">
        <v>2018</v>
      </c>
      <c r="E16615" s="277" t="s">
        <v>2031</v>
      </c>
      <c r="F16615" s="279" t="s">
        <v>881</v>
      </c>
    </row>
    <row r="16616" spans="1:6" x14ac:dyDescent="0.3">
      <c r="A16616" s="264" t="str">
        <f t="shared" si="259"/>
        <v>BradleyOK</v>
      </c>
      <c r="B16616" s="269">
        <v>73011</v>
      </c>
      <c r="C16616" s="270" t="s">
        <v>3052</v>
      </c>
      <c r="D16616" s="270" t="s">
        <v>2018</v>
      </c>
      <c r="E16616" s="277" t="s">
        <v>2042</v>
      </c>
      <c r="F16616" s="279" t="s">
        <v>881</v>
      </c>
    </row>
    <row r="16617" spans="1:6" x14ac:dyDescent="0.3">
      <c r="A16617" s="264" t="str">
        <f t="shared" si="259"/>
        <v>AvantOK</v>
      </c>
      <c r="B16617" s="269">
        <v>74001</v>
      </c>
      <c r="C16617" s="270" t="s">
        <v>9869</v>
      </c>
      <c r="D16617" s="270" t="s">
        <v>2018</v>
      </c>
      <c r="E16617" s="277" t="s">
        <v>2051</v>
      </c>
      <c r="F16617" s="279" t="s">
        <v>881</v>
      </c>
    </row>
    <row r="16618" spans="1:6" x14ac:dyDescent="0.3">
      <c r="A16618" s="264" t="str">
        <f t="shared" si="259"/>
        <v>HeadrickOK</v>
      </c>
      <c r="B16618" s="269">
        <v>73549</v>
      </c>
      <c r="C16618" s="270" t="s">
        <v>9870</v>
      </c>
      <c r="D16618" s="270" t="s">
        <v>2018</v>
      </c>
      <c r="E16618" s="277" t="s">
        <v>2022</v>
      </c>
      <c r="F16618" s="279" t="s">
        <v>881</v>
      </c>
    </row>
    <row r="16619" spans="1:6" x14ac:dyDescent="0.3">
      <c r="A16619" s="264" t="str">
        <f t="shared" si="259"/>
        <v>FitzhughOK</v>
      </c>
      <c r="B16619" s="269">
        <v>74843</v>
      </c>
      <c r="C16619" s="270" t="s">
        <v>9871</v>
      </c>
      <c r="D16619" s="270" t="s">
        <v>2018</v>
      </c>
      <c r="E16619" s="277" t="s">
        <v>2020</v>
      </c>
      <c r="F16619" s="279" t="s">
        <v>881</v>
      </c>
    </row>
    <row r="16620" spans="1:6" x14ac:dyDescent="0.3">
      <c r="A16620" s="264" t="str">
        <f t="shared" si="259"/>
        <v>TaftOK</v>
      </c>
      <c r="B16620" s="269">
        <v>74463</v>
      </c>
      <c r="C16620" s="270" t="s">
        <v>2810</v>
      </c>
      <c r="D16620" s="270" t="s">
        <v>2018</v>
      </c>
      <c r="E16620" s="277" t="s">
        <v>2041</v>
      </c>
      <c r="F16620" s="279" t="s">
        <v>881</v>
      </c>
    </row>
    <row r="16621" spans="1:6" x14ac:dyDescent="0.3">
      <c r="A16621" s="264" t="str">
        <f t="shared" si="259"/>
        <v>CarrierOK</v>
      </c>
      <c r="B16621" s="269">
        <v>73727</v>
      </c>
      <c r="C16621" s="270" t="s">
        <v>9872</v>
      </c>
      <c r="D16621" s="270" t="s">
        <v>2018</v>
      </c>
      <c r="E16621" s="277" t="s">
        <v>2031</v>
      </c>
      <c r="F16621" s="279" t="s">
        <v>881</v>
      </c>
    </row>
    <row r="16622" spans="1:6" x14ac:dyDescent="0.3">
      <c r="A16622" s="264" t="str">
        <f t="shared" si="259"/>
        <v>WhitesboroOK</v>
      </c>
      <c r="B16622" s="269">
        <v>74577</v>
      </c>
      <c r="C16622" s="270" t="s">
        <v>8751</v>
      </c>
      <c r="D16622" s="270" t="s">
        <v>2018</v>
      </c>
      <c r="E16622" s="277" t="s">
        <v>966</v>
      </c>
      <c r="F16622" s="279" t="s">
        <v>881</v>
      </c>
    </row>
    <row r="16623" spans="1:6" x14ac:dyDescent="0.3">
      <c r="A16623" s="264" t="str">
        <f t="shared" si="259"/>
        <v>NardinOK</v>
      </c>
      <c r="B16623" s="269">
        <v>74646</v>
      </c>
      <c r="C16623" s="270" t="s">
        <v>9873</v>
      </c>
      <c r="D16623" s="270" t="s">
        <v>2018</v>
      </c>
      <c r="E16623" s="277" t="s">
        <v>2044</v>
      </c>
      <c r="F16623" s="279" t="s">
        <v>881</v>
      </c>
    </row>
    <row r="16624" spans="1:6" x14ac:dyDescent="0.3">
      <c r="A16624" s="264" t="str">
        <f t="shared" si="259"/>
        <v>LefloreOK</v>
      </c>
      <c r="B16624" s="269">
        <v>74942</v>
      </c>
      <c r="C16624" s="270" t="s">
        <v>9874</v>
      </c>
      <c r="D16624" s="270" t="s">
        <v>2018</v>
      </c>
      <c r="E16624" s="277" t="s">
        <v>966</v>
      </c>
      <c r="F16624" s="279" t="s">
        <v>881</v>
      </c>
    </row>
    <row r="16625" spans="1:6" x14ac:dyDescent="0.3">
      <c r="A16625" s="264" t="str">
        <f t="shared" si="259"/>
        <v>ElmerOK</v>
      </c>
      <c r="B16625" s="269">
        <v>73539</v>
      </c>
      <c r="C16625" s="270" t="s">
        <v>6008</v>
      </c>
      <c r="D16625" s="270" t="s">
        <v>2018</v>
      </c>
      <c r="E16625" s="277" t="s">
        <v>2022</v>
      </c>
      <c r="F16625" s="279" t="s">
        <v>881</v>
      </c>
    </row>
    <row r="16626" spans="1:6" x14ac:dyDescent="0.3">
      <c r="A16626" s="264" t="str">
        <f t="shared" si="259"/>
        <v>DouglasOK</v>
      </c>
      <c r="B16626" s="269">
        <v>73733</v>
      </c>
      <c r="C16626" s="270" t="s">
        <v>1172</v>
      </c>
      <c r="D16626" s="270" t="s">
        <v>2018</v>
      </c>
      <c r="E16626" s="277" t="s">
        <v>2031</v>
      </c>
      <c r="F16626" s="279" t="s">
        <v>881</v>
      </c>
    </row>
    <row r="16627" spans="1:6" x14ac:dyDescent="0.3">
      <c r="A16627" s="264" t="str">
        <f t="shared" si="259"/>
        <v>MonroeOK</v>
      </c>
      <c r="B16627" s="269">
        <v>74947</v>
      </c>
      <c r="C16627" s="270" t="s">
        <v>1514</v>
      </c>
      <c r="D16627" s="270" t="s">
        <v>2018</v>
      </c>
      <c r="E16627" s="277" t="s">
        <v>966</v>
      </c>
      <c r="F16627" s="279" t="s">
        <v>881</v>
      </c>
    </row>
    <row r="16628" spans="1:6" x14ac:dyDescent="0.3">
      <c r="A16628" s="264" t="str">
        <f t="shared" si="259"/>
        <v>TexhomaOK</v>
      </c>
      <c r="B16628" s="269">
        <v>73960</v>
      </c>
      <c r="C16628" s="270" t="s">
        <v>9810</v>
      </c>
      <c r="D16628" s="270" t="s">
        <v>2018</v>
      </c>
      <c r="E16628" s="277" t="s">
        <v>2033</v>
      </c>
      <c r="F16628" s="279" t="s">
        <v>881</v>
      </c>
    </row>
    <row r="16629" spans="1:6" x14ac:dyDescent="0.3">
      <c r="A16629" s="264" t="str">
        <f t="shared" si="259"/>
        <v>MarthaOK</v>
      </c>
      <c r="B16629" s="269">
        <v>73556</v>
      </c>
      <c r="C16629" s="270" t="s">
        <v>9875</v>
      </c>
      <c r="D16629" s="270" t="s">
        <v>2018</v>
      </c>
      <c r="E16629" s="277" t="s">
        <v>2022</v>
      </c>
      <c r="F16629" s="279" t="s">
        <v>881</v>
      </c>
    </row>
    <row r="16630" spans="1:6" x14ac:dyDescent="0.3">
      <c r="A16630" s="264" t="str">
        <f t="shared" si="259"/>
        <v>BlancoOK</v>
      </c>
      <c r="B16630" s="269">
        <v>74528</v>
      </c>
      <c r="C16630" s="270" t="s">
        <v>8529</v>
      </c>
      <c r="D16630" s="270" t="s">
        <v>2018</v>
      </c>
      <c r="E16630" s="277" t="s">
        <v>2037</v>
      </c>
      <c r="F16630" s="279" t="s">
        <v>881</v>
      </c>
    </row>
    <row r="16631" spans="1:6" x14ac:dyDescent="0.3">
      <c r="A16631" s="264" t="str">
        <f t="shared" si="259"/>
        <v>FoxOK</v>
      </c>
      <c r="B16631" s="269">
        <v>73435</v>
      </c>
      <c r="C16631" s="270" t="s">
        <v>9876</v>
      </c>
      <c r="D16631" s="270" t="s">
        <v>2018</v>
      </c>
      <c r="E16631" s="277" t="s">
        <v>1345</v>
      </c>
      <c r="F16631" s="279" t="s">
        <v>881</v>
      </c>
    </row>
    <row r="16632" spans="1:6" x14ac:dyDescent="0.3">
      <c r="A16632" s="264" t="str">
        <f t="shared" si="259"/>
        <v>VeraOK</v>
      </c>
      <c r="B16632" s="269">
        <v>74082</v>
      </c>
      <c r="C16632" s="270" t="s">
        <v>9877</v>
      </c>
      <c r="D16632" s="270" t="s">
        <v>2018</v>
      </c>
      <c r="E16632" s="277" t="s">
        <v>2024</v>
      </c>
      <c r="F16632" s="279" t="s">
        <v>881</v>
      </c>
    </row>
    <row r="16633" spans="1:6" x14ac:dyDescent="0.3">
      <c r="A16633" s="264" t="str">
        <f t="shared" si="259"/>
        <v>TatumsOK</v>
      </c>
      <c r="B16633" s="269">
        <v>73487</v>
      </c>
      <c r="C16633" s="270" t="s">
        <v>9878</v>
      </c>
      <c r="D16633" s="270" t="s">
        <v>2018</v>
      </c>
      <c r="E16633" s="277" t="s">
        <v>1345</v>
      </c>
      <c r="F16633" s="279" t="s">
        <v>881</v>
      </c>
    </row>
    <row r="16634" spans="1:6" x14ac:dyDescent="0.3">
      <c r="A16634" s="264" t="str">
        <f t="shared" si="259"/>
        <v>HallettOK</v>
      </c>
      <c r="B16634" s="269">
        <v>74034</v>
      </c>
      <c r="C16634" s="270" t="s">
        <v>9879</v>
      </c>
      <c r="D16634" s="270" t="s">
        <v>2018</v>
      </c>
      <c r="E16634" s="277" t="s">
        <v>2051</v>
      </c>
      <c r="F16634" s="279" t="s">
        <v>881</v>
      </c>
    </row>
    <row r="16635" spans="1:6" x14ac:dyDescent="0.3">
      <c r="A16635" s="264" t="str">
        <f t="shared" si="259"/>
        <v>GrahamOK</v>
      </c>
      <c r="B16635" s="269">
        <v>73437</v>
      </c>
      <c r="C16635" s="270" t="s">
        <v>5805</v>
      </c>
      <c r="D16635" s="270" t="s">
        <v>2018</v>
      </c>
      <c r="E16635" s="277" t="s">
        <v>1345</v>
      </c>
      <c r="F16635" s="279" t="s">
        <v>881</v>
      </c>
    </row>
    <row r="16636" spans="1:6" x14ac:dyDescent="0.3">
      <c r="A16636" s="264" t="str">
        <f t="shared" si="259"/>
        <v>LucienOK</v>
      </c>
      <c r="B16636" s="269">
        <v>73757</v>
      </c>
      <c r="C16636" s="270" t="s">
        <v>9880</v>
      </c>
      <c r="D16636" s="270" t="s">
        <v>2018</v>
      </c>
      <c r="E16636" s="277" t="s">
        <v>2031</v>
      </c>
      <c r="F16636" s="279" t="s">
        <v>881</v>
      </c>
    </row>
    <row r="16637" spans="1:6" x14ac:dyDescent="0.3">
      <c r="A16637" s="264" t="str">
        <f t="shared" si="259"/>
        <v>WainwrightOK</v>
      </c>
      <c r="B16637" s="269">
        <v>74468</v>
      </c>
      <c r="C16637" s="270" t="s">
        <v>9881</v>
      </c>
      <c r="D16637" s="270" t="s">
        <v>2018</v>
      </c>
      <c r="E16637" s="277" t="s">
        <v>2041</v>
      </c>
      <c r="F16637" s="279" t="s">
        <v>881</v>
      </c>
    </row>
    <row r="16638" spans="1:6" x14ac:dyDescent="0.3">
      <c r="A16638" s="264" t="str">
        <f t="shared" si="259"/>
        <v>HillsdaleOK</v>
      </c>
      <c r="B16638" s="269">
        <v>73743</v>
      </c>
      <c r="C16638" s="270" t="s">
        <v>1588</v>
      </c>
      <c r="D16638" s="270" t="s">
        <v>2018</v>
      </c>
      <c r="E16638" s="277" t="s">
        <v>2031</v>
      </c>
      <c r="F16638" s="279" t="s">
        <v>881</v>
      </c>
    </row>
    <row r="16639" spans="1:6" x14ac:dyDescent="0.3">
      <c r="A16639" s="264" t="str">
        <f t="shared" si="259"/>
        <v>AdamsOK</v>
      </c>
      <c r="B16639" s="269">
        <v>73901</v>
      </c>
      <c r="C16639" s="270" t="s">
        <v>6145</v>
      </c>
      <c r="D16639" s="270" t="s">
        <v>2018</v>
      </c>
      <c r="E16639" s="277" t="s">
        <v>2033</v>
      </c>
      <c r="F16639" s="279" t="s">
        <v>881</v>
      </c>
    </row>
    <row r="16640" spans="1:6" x14ac:dyDescent="0.3">
      <c r="A16640" s="264" t="str">
        <f t="shared" si="259"/>
        <v>FanshaweOK</v>
      </c>
      <c r="B16640" s="269">
        <v>74935</v>
      </c>
      <c r="C16640" s="270" t="s">
        <v>9882</v>
      </c>
      <c r="D16640" s="270" t="s">
        <v>2018</v>
      </c>
      <c r="E16640" s="277" t="s">
        <v>966</v>
      </c>
      <c r="F16640" s="279" t="s">
        <v>881</v>
      </c>
    </row>
    <row r="16641" spans="1:6" x14ac:dyDescent="0.3">
      <c r="A16641" s="264" t="str">
        <f t="shared" si="259"/>
        <v>BokchitoOK</v>
      </c>
      <c r="B16641" s="269">
        <v>74721</v>
      </c>
      <c r="C16641" s="270" t="s">
        <v>9785</v>
      </c>
      <c r="D16641" s="270" t="s">
        <v>2018</v>
      </c>
      <c r="E16641" s="277" t="s">
        <v>2027</v>
      </c>
      <c r="F16641" s="279" t="s">
        <v>881</v>
      </c>
    </row>
    <row r="16642" spans="1:6" x14ac:dyDescent="0.3">
      <c r="A16642" s="264" t="str">
        <f t="shared" si="259"/>
        <v>Gene AutryOK</v>
      </c>
      <c r="B16642" s="269">
        <v>73436</v>
      </c>
      <c r="C16642" s="270" t="s">
        <v>9883</v>
      </c>
      <c r="D16642" s="270" t="s">
        <v>2018</v>
      </c>
      <c r="E16642" s="277" t="s">
        <v>1345</v>
      </c>
      <c r="F16642" s="279" t="s">
        <v>881</v>
      </c>
    </row>
    <row r="16643" spans="1:6" x14ac:dyDescent="0.3">
      <c r="A16643" s="264" t="str">
        <f t="shared" si="259"/>
        <v>Saint LouisOK</v>
      </c>
      <c r="B16643" s="269">
        <v>74866</v>
      </c>
      <c r="C16643" s="270" t="s">
        <v>6698</v>
      </c>
      <c r="D16643" s="270" t="s">
        <v>2018</v>
      </c>
      <c r="E16643" s="277" t="s">
        <v>2045</v>
      </c>
      <c r="F16643" s="279" t="s">
        <v>881</v>
      </c>
    </row>
    <row r="16644" spans="1:6" x14ac:dyDescent="0.3">
      <c r="A16644" s="264" t="str">
        <f t="shared" ref="A16644:A16707" si="260">CONCATENATE(C16644,D16644)</f>
        <v>StonewallOK</v>
      </c>
      <c r="B16644" s="269">
        <v>74836</v>
      </c>
      <c r="C16644" s="270" t="s">
        <v>5899</v>
      </c>
      <c r="D16644" s="270" t="s">
        <v>2018</v>
      </c>
      <c r="E16644" s="277" t="s">
        <v>2020</v>
      </c>
      <c r="F16644" s="279" t="s">
        <v>881</v>
      </c>
    </row>
    <row r="16645" spans="1:6" x14ac:dyDescent="0.3">
      <c r="A16645" s="264" t="str">
        <f t="shared" si="260"/>
        <v>CartwrightOK</v>
      </c>
      <c r="B16645" s="269">
        <v>74753</v>
      </c>
      <c r="C16645" s="270" t="s">
        <v>9802</v>
      </c>
      <c r="D16645" s="270" t="s">
        <v>2018</v>
      </c>
      <c r="E16645" s="277" t="s">
        <v>2027</v>
      </c>
      <c r="F16645" s="279" t="s">
        <v>881</v>
      </c>
    </row>
    <row r="16646" spans="1:6" x14ac:dyDescent="0.3">
      <c r="A16646" s="264" t="str">
        <f t="shared" si="260"/>
        <v>TulsaOK</v>
      </c>
      <c r="B16646" s="269">
        <v>74117</v>
      </c>
      <c r="C16646" s="270" t="s">
        <v>2051</v>
      </c>
      <c r="D16646" s="270" t="s">
        <v>2018</v>
      </c>
      <c r="E16646" s="277" t="s">
        <v>2051</v>
      </c>
      <c r="F16646" s="279" t="s">
        <v>881</v>
      </c>
    </row>
    <row r="16647" spans="1:6" x14ac:dyDescent="0.3">
      <c r="A16647" s="264" t="str">
        <f t="shared" si="260"/>
        <v>PerkinsOK</v>
      </c>
      <c r="B16647" s="269">
        <v>14520</v>
      </c>
      <c r="C16647" s="270" t="s">
        <v>9751</v>
      </c>
      <c r="D16647" s="270" t="s">
        <v>2018</v>
      </c>
      <c r="E16647" s="277" t="s">
        <v>2047</v>
      </c>
      <c r="F16647" s="279" t="s">
        <v>881</v>
      </c>
    </row>
    <row r="16648" spans="1:6" x14ac:dyDescent="0.3">
      <c r="A16648" s="264" t="str">
        <f t="shared" si="260"/>
        <v>TexolaOK</v>
      </c>
      <c r="B16648" s="269">
        <v>73668</v>
      </c>
      <c r="C16648" s="270" t="s">
        <v>9884</v>
      </c>
      <c r="D16648" s="270" t="s">
        <v>2018</v>
      </c>
      <c r="E16648" s="277" t="s">
        <v>2029</v>
      </c>
      <c r="F16648" s="279" t="s">
        <v>881</v>
      </c>
    </row>
    <row r="16649" spans="1:6" x14ac:dyDescent="0.3">
      <c r="A16649" s="264" t="str">
        <f t="shared" si="260"/>
        <v>TussyOK</v>
      </c>
      <c r="B16649" s="269">
        <v>73488</v>
      </c>
      <c r="C16649" s="270" t="s">
        <v>9885</v>
      </c>
      <c r="D16649" s="270" t="s">
        <v>2018</v>
      </c>
      <c r="E16649" s="277" t="s">
        <v>1345</v>
      </c>
      <c r="F16649" s="279" t="s">
        <v>881</v>
      </c>
    </row>
    <row r="16650" spans="1:6" x14ac:dyDescent="0.3">
      <c r="A16650" s="264" t="str">
        <f t="shared" si="260"/>
        <v>NormanOK</v>
      </c>
      <c r="B16650" s="269">
        <v>73019</v>
      </c>
      <c r="C16650" s="270" t="s">
        <v>5461</v>
      </c>
      <c r="D16650" s="270" t="s">
        <v>2018</v>
      </c>
      <c r="E16650" s="277" t="s">
        <v>2042</v>
      </c>
      <c r="F16650" s="279" t="s">
        <v>881</v>
      </c>
    </row>
    <row r="16651" spans="1:6" x14ac:dyDescent="0.3">
      <c r="A16651" s="264" t="str">
        <f t="shared" si="260"/>
        <v>PortlandOR</v>
      </c>
      <c r="B16651" s="269">
        <v>97229</v>
      </c>
      <c r="C16651" s="270" t="s">
        <v>3489</v>
      </c>
      <c r="D16651" s="270" t="s">
        <v>2057</v>
      </c>
      <c r="E16651" s="277" t="s">
        <v>2084</v>
      </c>
      <c r="F16651" s="279" t="s">
        <v>881</v>
      </c>
    </row>
    <row r="16652" spans="1:6" x14ac:dyDescent="0.3">
      <c r="A16652" s="264" t="str">
        <f t="shared" si="260"/>
        <v>EugeneOR</v>
      </c>
      <c r="B16652" s="269">
        <v>97402</v>
      </c>
      <c r="C16652" s="270" t="s">
        <v>2070</v>
      </c>
      <c r="D16652" s="270" t="s">
        <v>2057</v>
      </c>
      <c r="E16652" s="277" t="s">
        <v>2070</v>
      </c>
      <c r="F16652" s="279" t="s">
        <v>881</v>
      </c>
    </row>
    <row r="16653" spans="1:6" x14ac:dyDescent="0.3">
      <c r="A16653" s="264" t="str">
        <f t="shared" si="260"/>
        <v>Oregon CityOR</v>
      </c>
      <c r="B16653" s="269">
        <v>97045</v>
      </c>
      <c r="C16653" s="270" t="s">
        <v>9886</v>
      </c>
      <c r="D16653" s="270" t="s">
        <v>2057</v>
      </c>
      <c r="E16653" s="277" t="s">
        <v>2084</v>
      </c>
      <c r="F16653" s="279" t="s">
        <v>881</v>
      </c>
    </row>
    <row r="16654" spans="1:6" x14ac:dyDescent="0.3">
      <c r="A16654" s="264" t="str">
        <f t="shared" si="260"/>
        <v>EugeneOR</v>
      </c>
      <c r="B16654" s="269">
        <v>97401</v>
      </c>
      <c r="C16654" s="270" t="s">
        <v>2070</v>
      </c>
      <c r="D16654" s="270" t="s">
        <v>2057</v>
      </c>
      <c r="E16654" s="277" t="s">
        <v>2070</v>
      </c>
      <c r="F16654" s="279" t="s">
        <v>881</v>
      </c>
    </row>
    <row r="16655" spans="1:6" x14ac:dyDescent="0.3">
      <c r="A16655" s="264" t="str">
        <f t="shared" si="260"/>
        <v>HillsboroOR</v>
      </c>
      <c r="B16655" s="269">
        <v>97124</v>
      </c>
      <c r="C16655" s="270" t="s">
        <v>1449</v>
      </c>
      <c r="D16655" s="270" t="s">
        <v>2057</v>
      </c>
      <c r="E16655" s="277" t="s">
        <v>2084</v>
      </c>
      <c r="F16655" s="279" t="s">
        <v>881</v>
      </c>
    </row>
    <row r="16656" spans="1:6" x14ac:dyDescent="0.3">
      <c r="A16656" s="264" t="str">
        <f t="shared" si="260"/>
        <v>MedfordOR</v>
      </c>
      <c r="B16656" s="269">
        <v>97504</v>
      </c>
      <c r="C16656" s="270" t="s">
        <v>2080</v>
      </c>
      <c r="D16656" s="270" t="s">
        <v>2057</v>
      </c>
      <c r="E16656" s="277" t="s">
        <v>2080</v>
      </c>
      <c r="F16656" s="279" t="s">
        <v>881</v>
      </c>
    </row>
    <row r="16657" spans="1:6" x14ac:dyDescent="0.3">
      <c r="A16657" s="264" t="str">
        <f t="shared" si="260"/>
        <v>PortlandOR</v>
      </c>
      <c r="B16657" s="269">
        <v>97206</v>
      </c>
      <c r="C16657" s="270" t="s">
        <v>3489</v>
      </c>
      <c r="D16657" s="270" t="s">
        <v>2057</v>
      </c>
      <c r="E16657" s="277" t="s">
        <v>2084</v>
      </c>
      <c r="F16657" s="279" t="s">
        <v>881</v>
      </c>
    </row>
    <row r="16658" spans="1:6" x14ac:dyDescent="0.3">
      <c r="A16658" s="264" t="str">
        <f t="shared" si="260"/>
        <v>BendOR</v>
      </c>
      <c r="B16658" s="269">
        <v>97702</v>
      </c>
      <c r="C16658" s="270" t="s">
        <v>9887</v>
      </c>
      <c r="D16658" s="270" t="s">
        <v>2057</v>
      </c>
      <c r="E16658" s="277" t="s">
        <v>2062</v>
      </c>
      <c r="F16658" s="279" t="s">
        <v>881</v>
      </c>
    </row>
    <row r="16659" spans="1:6" x14ac:dyDescent="0.3">
      <c r="A16659" s="264" t="str">
        <f t="shared" si="260"/>
        <v>EugeneOR</v>
      </c>
      <c r="B16659" s="269">
        <v>97405</v>
      </c>
      <c r="C16659" s="270" t="s">
        <v>2070</v>
      </c>
      <c r="D16659" s="270" t="s">
        <v>2057</v>
      </c>
      <c r="E16659" s="277" t="s">
        <v>2070</v>
      </c>
      <c r="F16659" s="279" t="s">
        <v>881</v>
      </c>
    </row>
    <row r="16660" spans="1:6" x14ac:dyDescent="0.3">
      <c r="A16660" s="264" t="str">
        <f t="shared" si="260"/>
        <v>TigardOR</v>
      </c>
      <c r="B16660" s="269">
        <v>97223</v>
      </c>
      <c r="C16660" s="270" t="s">
        <v>9888</v>
      </c>
      <c r="D16660" s="270" t="s">
        <v>2057</v>
      </c>
      <c r="E16660" s="277" t="s">
        <v>2084</v>
      </c>
      <c r="F16660" s="279" t="s">
        <v>881</v>
      </c>
    </row>
    <row r="16661" spans="1:6" x14ac:dyDescent="0.3">
      <c r="A16661" s="264" t="str">
        <f t="shared" si="260"/>
        <v>SalemOR</v>
      </c>
      <c r="B16661" s="269">
        <v>97301</v>
      </c>
      <c r="C16661" s="270" t="s">
        <v>1226</v>
      </c>
      <c r="D16661" s="270" t="s">
        <v>2057</v>
      </c>
      <c r="E16661" s="277" t="s">
        <v>1226</v>
      </c>
      <c r="F16661" s="279" t="s">
        <v>881</v>
      </c>
    </row>
    <row r="16662" spans="1:6" x14ac:dyDescent="0.3">
      <c r="A16662" s="264" t="str">
        <f t="shared" si="260"/>
        <v>MedfordOR</v>
      </c>
      <c r="B16662" s="269">
        <v>97501</v>
      </c>
      <c r="C16662" s="270" t="s">
        <v>2080</v>
      </c>
      <c r="D16662" s="270" t="s">
        <v>2057</v>
      </c>
      <c r="E16662" s="277" t="s">
        <v>2080</v>
      </c>
      <c r="F16662" s="279" t="s">
        <v>881</v>
      </c>
    </row>
    <row r="16663" spans="1:6" x14ac:dyDescent="0.3">
      <c r="A16663" s="264" t="str">
        <f t="shared" si="260"/>
        <v>CorvallisOR</v>
      </c>
      <c r="B16663" s="269">
        <v>97330</v>
      </c>
      <c r="C16663" s="270" t="s">
        <v>2068</v>
      </c>
      <c r="D16663" s="270" t="s">
        <v>2057</v>
      </c>
      <c r="E16663" s="277" t="s">
        <v>2068</v>
      </c>
      <c r="F16663" s="279" t="s">
        <v>881</v>
      </c>
    </row>
    <row r="16664" spans="1:6" x14ac:dyDescent="0.3">
      <c r="A16664" s="264" t="str">
        <f t="shared" si="260"/>
        <v>PortlandOR</v>
      </c>
      <c r="B16664" s="269">
        <v>97202</v>
      </c>
      <c r="C16664" s="270" t="s">
        <v>3489</v>
      </c>
      <c r="D16664" s="270" t="s">
        <v>2057</v>
      </c>
      <c r="E16664" s="277" t="s">
        <v>2084</v>
      </c>
      <c r="F16664" s="279" t="s">
        <v>881</v>
      </c>
    </row>
    <row r="16665" spans="1:6" x14ac:dyDescent="0.3">
      <c r="A16665" s="264" t="str">
        <f t="shared" si="260"/>
        <v>BeavertonOR</v>
      </c>
      <c r="B16665" s="269">
        <v>97006</v>
      </c>
      <c r="C16665" s="270" t="s">
        <v>9889</v>
      </c>
      <c r="D16665" s="270" t="s">
        <v>2057</v>
      </c>
      <c r="E16665" s="277" t="s">
        <v>2084</v>
      </c>
      <c r="F16665" s="279" t="s">
        <v>881</v>
      </c>
    </row>
    <row r="16666" spans="1:6" x14ac:dyDescent="0.3">
      <c r="A16666" s="264" t="str">
        <f t="shared" si="260"/>
        <v>BeavertonOR</v>
      </c>
      <c r="B16666" s="269">
        <v>97007</v>
      </c>
      <c r="C16666" s="270" t="s">
        <v>9889</v>
      </c>
      <c r="D16666" s="270" t="s">
        <v>2057</v>
      </c>
      <c r="E16666" s="277" t="s">
        <v>2084</v>
      </c>
      <c r="F16666" s="279" t="s">
        <v>881</v>
      </c>
    </row>
    <row r="16667" spans="1:6" x14ac:dyDescent="0.3">
      <c r="A16667" s="264" t="str">
        <f t="shared" si="260"/>
        <v>RedmondOR</v>
      </c>
      <c r="B16667" s="269">
        <v>97756</v>
      </c>
      <c r="C16667" s="270" t="s">
        <v>9890</v>
      </c>
      <c r="D16667" s="270" t="s">
        <v>2057</v>
      </c>
      <c r="E16667" s="277" t="s">
        <v>2062</v>
      </c>
      <c r="F16667" s="279" t="s">
        <v>881</v>
      </c>
    </row>
    <row r="16668" spans="1:6" x14ac:dyDescent="0.3">
      <c r="A16668" s="264" t="str">
        <f t="shared" si="260"/>
        <v>HillsboroOR</v>
      </c>
      <c r="B16668" s="269">
        <v>97123</v>
      </c>
      <c r="C16668" s="270" t="s">
        <v>1449</v>
      </c>
      <c r="D16668" s="270" t="s">
        <v>2057</v>
      </c>
      <c r="E16668" s="277" t="s">
        <v>2084</v>
      </c>
      <c r="F16668" s="279" t="s">
        <v>881</v>
      </c>
    </row>
    <row r="16669" spans="1:6" x14ac:dyDescent="0.3">
      <c r="A16669" s="264" t="str">
        <f t="shared" si="260"/>
        <v>BendOR</v>
      </c>
      <c r="B16669" s="269">
        <v>97701</v>
      </c>
      <c r="C16669" s="270" t="s">
        <v>9887</v>
      </c>
      <c r="D16669" s="270" t="s">
        <v>2057</v>
      </c>
      <c r="E16669" s="277" t="s">
        <v>2062</v>
      </c>
      <c r="F16669" s="279" t="s">
        <v>881</v>
      </c>
    </row>
    <row r="16670" spans="1:6" x14ac:dyDescent="0.3">
      <c r="A16670" s="264" t="str">
        <f t="shared" si="260"/>
        <v>SalemOR</v>
      </c>
      <c r="B16670" s="269">
        <v>97302</v>
      </c>
      <c r="C16670" s="270" t="s">
        <v>1226</v>
      </c>
      <c r="D16670" s="270" t="s">
        <v>2057</v>
      </c>
      <c r="E16670" s="277" t="s">
        <v>1226</v>
      </c>
      <c r="F16670" s="279" t="s">
        <v>881</v>
      </c>
    </row>
    <row r="16671" spans="1:6" x14ac:dyDescent="0.3">
      <c r="A16671" s="264" t="str">
        <f t="shared" si="260"/>
        <v>GreshamOR</v>
      </c>
      <c r="B16671" s="269">
        <v>97030</v>
      </c>
      <c r="C16671" s="270" t="s">
        <v>9891</v>
      </c>
      <c r="D16671" s="270" t="s">
        <v>2057</v>
      </c>
      <c r="E16671" s="277" t="s">
        <v>2084</v>
      </c>
      <c r="F16671" s="279" t="s">
        <v>881</v>
      </c>
    </row>
    <row r="16672" spans="1:6" x14ac:dyDescent="0.3">
      <c r="A16672" s="264" t="str">
        <f t="shared" si="260"/>
        <v>PortlandOR</v>
      </c>
      <c r="B16672" s="269">
        <v>97219</v>
      </c>
      <c r="C16672" s="270" t="s">
        <v>3489</v>
      </c>
      <c r="D16672" s="270" t="s">
        <v>2057</v>
      </c>
      <c r="E16672" s="277" t="s">
        <v>2084</v>
      </c>
      <c r="F16672" s="279" t="s">
        <v>881</v>
      </c>
    </row>
    <row r="16673" spans="1:6" x14ac:dyDescent="0.3">
      <c r="A16673" s="264" t="str">
        <f t="shared" si="260"/>
        <v>KeizerOR</v>
      </c>
      <c r="B16673" s="269">
        <v>97303</v>
      </c>
      <c r="C16673" s="270" t="s">
        <v>9892</v>
      </c>
      <c r="D16673" s="270" t="s">
        <v>2057</v>
      </c>
      <c r="E16673" s="277" t="s">
        <v>1226</v>
      </c>
      <c r="F16673" s="279" t="s">
        <v>881</v>
      </c>
    </row>
    <row r="16674" spans="1:6" x14ac:dyDescent="0.3">
      <c r="A16674" s="264" t="str">
        <f t="shared" si="260"/>
        <v>SpringfieldOR</v>
      </c>
      <c r="B16674" s="269">
        <v>97477</v>
      </c>
      <c r="C16674" s="270" t="s">
        <v>1337</v>
      </c>
      <c r="D16674" s="270" t="s">
        <v>2057</v>
      </c>
      <c r="E16674" s="277" t="s">
        <v>2070</v>
      </c>
      <c r="F16674" s="279" t="s">
        <v>881</v>
      </c>
    </row>
    <row r="16675" spans="1:6" x14ac:dyDescent="0.3">
      <c r="A16675" s="264" t="str">
        <f t="shared" si="260"/>
        <v>PortlandOR</v>
      </c>
      <c r="B16675" s="269">
        <v>97217</v>
      </c>
      <c r="C16675" s="270" t="s">
        <v>3489</v>
      </c>
      <c r="D16675" s="270" t="s">
        <v>2057</v>
      </c>
      <c r="E16675" s="277" t="s">
        <v>2084</v>
      </c>
      <c r="F16675" s="279" t="s">
        <v>881</v>
      </c>
    </row>
    <row r="16676" spans="1:6" x14ac:dyDescent="0.3">
      <c r="A16676" s="264" t="str">
        <f t="shared" si="260"/>
        <v>TigardOR</v>
      </c>
      <c r="B16676" s="269">
        <v>97224</v>
      </c>
      <c r="C16676" s="270" t="s">
        <v>9888</v>
      </c>
      <c r="D16676" s="270" t="s">
        <v>2057</v>
      </c>
      <c r="E16676" s="277" t="s">
        <v>2084</v>
      </c>
      <c r="F16676" s="279" t="s">
        <v>881</v>
      </c>
    </row>
    <row r="16677" spans="1:6" x14ac:dyDescent="0.3">
      <c r="A16677" s="264" t="str">
        <f t="shared" si="260"/>
        <v>GreshamOR</v>
      </c>
      <c r="B16677" s="269">
        <v>97080</v>
      </c>
      <c r="C16677" s="270" t="s">
        <v>9891</v>
      </c>
      <c r="D16677" s="270" t="s">
        <v>2057</v>
      </c>
      <c r="E16677" s="277" t="s">
        <v>2084</v>
      </c>
      <c r="F16677" s="279" t="s">
        <v>881</v>
      </c>
    </row>
    <row r="16678" spans="1:6" x14ac:dyDescent="0.3">
      <c r="A16678" s="264" t="str">
        <f t="shared" si="260"/>
        <v>MilwaukieOR</v>
      </c>
      <c r="B16678" s="269">
        <v>97222</v>
      </c>
      <c r="C16678" s="270" t="s">
        <v>9893</v>
      </c>
      <c r="D16678" s="270" t="s">
        <v>2057</v>
      </c>
      <c r="E16678" s="277" t="s">
        <v>2084</v>
      </c>
      <c r="F16678" s="279" t="s">
        <v>881</v>
      </c>
    </row>
    <row r="16679" spans="1:6" x14ac:dyDescent="0.3">
      <c r="A16679" s="264" t="str">
        <f t="shared" si="260"/>
        <v>PortlandOR</v>
      </c>
      <c r="B16679" s="269">
        <v>97230</v>
      </c>
      <c r="C16679" s="270" t="s">
        <v>3489</v>
      </c>
      <c r="D16679" s="270" t="s">
        <v>2057</v>
      </c>
      <c r="E16679" s="277" t="s">
        <v>2084</v>
      </c>
      <c r="F16679" s="279" t="s">
        <v>881</v>
      </c>
    </row>
    <row r="16680" spans="1:6" x14ac:dyDescent="0.3">
      <c r="A16680" s="264" t="str">
        <f t="shared" si="260"/>
        <v>HayesvilleOR</v>
      </c>
      <c r="B16680" s="269">
        <v>97305</v>
      </c>
      <c r="C16680" s="270" t="s">
        <v>9894</v>
      </c>
      <c r="D16680" s="270" t="s">
        <v>2057</v>
      </c>
      <c r="E16680" s="277" t="s">
        <v>1226</v>
      </c>
      <c r="F16680" s="279" t="s">
        <v>881</v>
      </c>
    </row>
    <row r="16681" spans="1:6" x14ac:dyDescent="0.3">
      <c r="A16681" s="264" t="str">
        <f t="shared" si="260"/>
        <v>McMinnvilleOR</v>
      </c>
      <c r="B16681" s="269">
        <v>97128</v>
      </c>
      <c r="C16681" s="270" t="s">
        <v>2201</v>
      </c>
      <c r="D16681" s="270" t="s">
        <v>2057</v>
      </c>
      <c r="E16681" s="277" t="s">
        <v>2084</v>
      </c>
      <c r="F16681" s="279" t="s">
        <v>881</v>
      </c>
    </row>
    <row r="16682" spans="1:6" x14ac:dyDescent="0.3">
      <c r="A16682" s="264" t="str">
        <f t="shared" si="260"/>
        <v>PortlandOR</v>
      </c>
      <c r="B16682" s="269">
        <v>97209</v>
      </c>
      <c r="C16682" s="270" t="s">
        <v>3489</v>
      </c>
      <c r="D16682" s="270" t="s">
        <v>2057</v>
      </c>
      <c r="E16682" s="277" t="s">
        <v>2084</v>
      </c>
      <c r="F16682" s="279" t="s">
        <v>881</v>
      </c>
    </row>
    <row r="16683" spans="1:6" x14ac:dyDescent="0.3">
      <c r="A16683" s="264" t="str">
        <f t="shared" si="260"/>
        <v>Grants PassOR</v>
      </c>
      <c r="B16683" s="269">
        <v>97527</v>
      </c>
      <c r="C16683" s="270" t="s">
        <v>2072</v>
      </c>
      <c r="D16683" s="270" t="s">
        <v>2057</v>
      </c>
      <c r="E16683" s="277" t="s">
        <v>2072</v>
      </c>
      <c r="F16683" s="279" t="s">
        <v>881</v>
      </c>
    </row>
    <row r="16684" spans="1:6" x14ac:dyDescent="0.3">
      <c r="A16684" s="264" t="str">
        <f t="shared" si="260"/>
        <v>Grants PassOR</v>
      </c>
      <c r="B16684" s="269">
        <v>97526</v>
      </c>
      <c r="C16684" s="270" t="s">
        <v>2072</v>
      </c>
      <c r="D16684" s="270" t="s">
        <v>2057</v>
      </c>
      <c r="E16684" s="277" t="s">
        <v>2072</v>
      </c>
      <c r="F16684" s="279" t="s">
        <v>881</v>
      </c>
    </row>
    <row r="16685" spans="1:6" x14ac:dyDescent="0.3">
      <c r="A16685" s="264" t="str">
        <f t="shared" si="260"/>
        <v>PortlandOR</v>
      </c>
      <c r="B16685" s="269">
        <v>97214</v>
      </c>
      <c r="C16685" s="270" t="s">
        <v>3489</v>
      </c>
      <c r="D16685" s="270" t="s">
        <v>2057</v>
      </c>
      <c r="E16685" s="277" t="s">
        <v>2084</v>
      </c>
      <c r="F16685" s="279" t="s">
        <v>881</v>
      </c>
    </row>
    <row r="16686" spans="1:6" x14ac:dyDescent="0.3">
      <c r="A16686" s="264" t="str">
        <f t="shared" si="260"/>
        <v>AlbanyOR</v>
      </c>
      <c r="B16686" s="269">
        <v>97322</v>
      </c>
      <c r="C16686" s="270" t="s">
        <v>1152</v>
      </c>
      <c r="D16686" s="270" t="s">
        <v>2057</v>
      </c>
      <c r="E16686" s="277" t="s">
        <v>1152</v>
      </c>
      <c r="F16686" s="279" t="s">
        <v>881</v>
      </c>
    </row>
    <row r="16687" spans="1:6" x14ac:dyDescent="0.3">
      <c r="A16687" s="264" t="str">
        <f t="shared" si="260"/>
        <v>SpringfieldOR</v>
      </c>
      <c r="B16687" s="269">
        <v>97478</v>
      </c>
      <c r="C16687" s="270" t="s">
        <v>1337</v>
      </c>
      <c r="D16687" s="270" t="s">
        <v>2057</v>
      </c>
      <c r="E16687" s="277" t="s">
        <v>2070</v>
      </c>
      <c r="F16687" s="279" t="s">
        <v>881</v>
      </c>
    </row>
    <row r="16688" spans="1:6" x14ac:dyDescent="0.3">
      <c r="A16688" s="264" t="str">
        <f t="shared" si="260"/>
        <v>EugeneOR</v>
      </c>
      <c r="B16688" s="269">
        <v>97404</v>
      </c>
      <c r="C16688" s="270" t="s">
        <v>2070</v>
      </c>
      <c r="D16688" s="270" t="s">
        <v>2057</v>
      </c>
      <c r="E16688" s="277" t="s">
        <v>2070</v>
      </c>
      <c r="F16688" s="279" t="s">
        <v>881</v>
      </c>
    </row>
    <row r="16689" spans="1:6" x14ac:dyDescent="0.3">
      <c r="A16689" s="264" t="str">
        <f t="shared" si="260"/>
        <v>PortlandOR</v>
      </c>
      <c r="B16689" s="269">
        <v>97233</v>
      </c>
      <c r="C16689" s="270" t="s">
        <v>3489</v>
      </c>
      <c r="D16689" s="270" t="s">
        <v>2057</v>
      </c>
      <c r="E16689" s="277" t="s">
        <v>2084</v>
      </c>
      <c r="F16689" s="279" t="s">
        <v>881</v>
      </c>
    </row>
    <row r="16690" spans="1:6" x14ac:dyDescent="0.3">
      <c r="A16690" s="264" t="str">
        <f t="shared" si="260"/>
        <v>PortlandOR</v>
      </c>
      <c r="B16690" s="269">
        <v>97213</v>
      </c>
      <c r="C16690" s="270" t="s">
        <v>3489</v>
      </c>
      <c r="D16690" s="270" t="s">
        <v>2057</v>
      </c>
      <c r="E16690" s="277" t="s">
        <v>2084</v>
      </c>
      <c r="F16690" s="279" t="s">
        <v>881</v>
      </c>
    </row>
    <row r="16691" spans="1:6" x14ac:dyDescent="0.3">
      <c r="A16691" s="264" t="str">
        <f t="shared" si="260"/>
        <v>PortlandOR</v>
      </c>
      <c r="B16691" s="269">
        <v>97211</v>
      </c>
      <c r="C16691" s="270" t="s">
        <v>3489</v>
      </c>
      <c r="D16691" s="270" t="s">
        <v>2057</v>
      </c>
      <c r="E16691" s="277" t="s">
        <v>2084</v>
      </c>
      <c r="F16691" s="279" t="s">
        <v>881</v>
      </c>
    </row>
    <row r="16692" spans="1:6" x14ac:dyDescent="0.3">
      <c r="A16692" s="264" t="str">
        <f t="shared" si="260"/>
        <v>BendOR</v>
      </c>
      <c r="B16692" s="269">
        <v>97703</v>
      </c>
      <c r="C16692" s="270" t="s">
        <v>9887</v>
      </c>
      <c r="D16692" s="270" t="s">
        <v>2057</v>
      </c>
      <c r="E16692" s="277" t="s">
        <v>2062</v>
      </c>
      <c r="F16692" s="279" t="s">
        <v>881</v>
      </c>
    </row>
    <row r="16693" spans="1:6" x14ac:dyDescent="0.3">
      <c r="A16693" s="264" t="str">
        <f t="shared" si="260"/>
        <v>PortlandOR</v>
      </c>
      <c r="B16693" s="269">
        <v>97236</v>
      </c>
      <c r="C16693" s="270" t="s">
        <v>3489</v>
      </c>
      <c r="D16693" s="270" t="s">
        <v>2057</v>
      </c>
      <c r="E16693" s="277" t="s">
        <v>2084</v>
      </c>
      <c r="F16693" s="279" t="s">
        <v>881</v>
      </c>
    </row>
    <row r="16694" spans="1:6" x14ac:dyDescent="0.3">
      <c r="A16694" s="264" t="str">
        <f t="shared" si="260"/>
        <v>LebanonOR</v>
      </c>
      <c r="B16694" s="269">
        <v>97355</v>
      </c>
      <c r="C16694" s="270" t="s">
        <v>1684</v>
      </c>
      <c r="D16694" s="270" t="s">
        <v>2057</v>
      </c>
      <c r="E16694" s="277" t="s">
        <v>1152</v>
      </c>
      <c r="F16694" s="279" t="s">
        <v>881</v>
      </c>
    </row>
    <row r="16695" spans="1:6" x14ac:dyDescent="0.3">
      <c r="A16695" s="264" t="str">
        <f t="shared" si="260"/>
        <v>SalemOR</v>
      </c>
      <c r="B16695" s="269">
        <v>97304</v>
      </c>
      <c r="C16695" s="270" t="s">
        <v>1226</v>
      </c>
      <c r="D16695" s="270" t="s">
        <v>2057</v>
      </c>
      <c r="E16695" s="277" t="s">
        <v>1226</v>
      </c>
      <c r="F16695" s="279" t="s">
        <v>881</v>
      </c>
    </row>
    <row r="16696" spans="1:6" x14ac:dyDescent="0.3">
      <c r="A16696" s="264" t="str">
        <f t="shared" si="260"/>
        <v>AshlandOR</v>
      </c>
      <c r="B16696" s="269">
        <v>97520</v>
      </c>
      <c r="C16696" s="270" t="s">
        <v>1946</v>
      </c>
      <c r="D16696" s="270" t="s">
        <v>2057</v>
      </c>
      <c r="E16696" s="277" t="s">
        <v>2080</v>
      </c>
      <c r="F16696" s="279" t="s">
        <v>881</v>
      </c>
    </row>
    <row r="16697" spans="1:6" x14ac:dyDescent="0.3">
      <c r="A16697" s="264" t="str">
        <f t="shared" si="260"/>
        <v>Coos BayOR</v>
      </c>
      <c r="B16697" s="269">
        <v>97420</v>
      </c>
      <c r="C16697" s="270" t="s">
        <v>2066</v>
      </c>
      <c r="D16697" s="270" t="s">
        <v>2057</v>
      </c>
      <c r="E16697" s="277" t="s">
        <v>2066</v>
      </c>
      <c r="F16697" s="279" t="s">
        <v>881</v>
      </c>
    </row>
    <row r="16698" spans="1:6" x14ac:dyDescent="0.3">
      <c r="A16698" s="264" t="str">
        <f t="shared" si="260"/>
        <v>AlbanyOR</v>
      </c>
      <c r="B16698" s="269">
        <v>97321</v>
      </c>
      <c r="C16698" s="270" t="s">
        <v>1152</v>
      </c>
      <c r="D16698" s="270" t="s">
        <v>2057</v>
      </c>
      <c r="E16698" s="277" t="s">
        <v>1152</v>
      </c>
      <c r="F16698" s="279" t="s">
        <v>881</v>
      </c>
    </row>
    <row r="16699" spans="1:6" x14ac:dyDescent="0.3">
      <c r="A16699" s="264" t="str">
        <f t="shared" si="260"/>
        <v>SalemOR</v>
      </c>
      <c r="B16699" s="269">
        <v>97306</v>
      </c>
      <c r="C16699" s="270" t="s">
        <v>1226</v>
      </c>
      <c r="D16699" s="270" t="s">
        <v>2057</v>
      </c>
      <c r="E16699" s="277" t="s">
        <v>1226</v>
      </c>
      <c r="F16699" s="279" t="s">
        <v>881</v>
      </c>
    </row>
    <row r="16700" spans="1:6" x14ac:dyDescent="0.3">
      <c r="A16700" s="264" t="str">
        <f t="shared" si="260"/>
        <v>Klamath FallsOR</v>
      </c>
      <c r="B16700" s="269">
        <v>97603</v>
      </c>
      <c r="C16700" s="270" t="s">
        <v>2077</v>
      </c>
      <c r="D16700" s="270" t="s">
        <v>2057</v>
      </c>
      <c r="E16700" s="277" t="s">
        <v>2077</v>
      </c>
      <c r="F16700" s="279" t="s">
        <v>881</v>
      </c>
    </row>
    <row r="16701" spans="1:6" x14ac:dyDescent="0.3">
      <c r="A16701" s="264" t="str">
        <f t="shared" si="260"/>
        <v>MilwaukieOR</v>
      </c>
      <c r="B16701" s="269">
        <v>97267</v>
      </c>
      <c r="C16701" s="270" t="s">
        <v>9893</v>
      </c>
      <c r="D16701" s="270" t="s">
        <v>2057</v>
      </c>
      <c r="E16701" s="277" t="s">
        <v>2084</v>
      </c>
      <c r="F16701" s="279" t="s">
        <v>881</v>
      </c>
    </row>
    <row r="16702" spans="1:6" x14ac:dyDescent="0.3">
      <c r="A16702" s="264" t="str">
        <f t="shared" si="260"/>
        <v>PortlandOR</v>
      </c>
      <c r="B16702" s="269">
        <v>97203</v>
      </c>
      <c r="C16702" s="270" t="s">
        <v>3489</v>
      </c>
      <c r="D16702" s="270" t="s">
        <v>2057</v>
      </c>
      <c r="E16702" s="277" t="s">
        <v>2084</v>
      </c>
      <c r="F16702" s="279" t="s">
        <v>881</v>
      </c>
    </row>
    <row r="16703" spans="1:6" x14ac:dyDescent="0.3">
      <c r="A16703" s="264" t="str">
        <f t="shared" si="260"/>
        <v>PortlandOR</v>
      </c>
      <c r="B16703" s="269">
        <v>97266</v>
      </c>
      <c r="C16703" s="270" t="s">
        <v>3489</v>
      </c>
      <c r="D16703" s="270" t="s">
        <v>2057</v>
      </c>
      <c r="E16703" s="277" t="s">
        <v>2084</v>
      </c>
      <c r="F16703" s="279" t="s">
        <v>881</v>
      </c>
    </row>
    <row r="16704" spans="1:6" x14ac:dyDescent="0.3">
      <c r="A16704" s="264" t="str">
        <f t="shared" si="260"/>
        <v>RoseburgOR</v>
      </c>
      <c r="B16704" s="269">
        <v>97471</v>
      </c>
      <c r="C16704" s="270" t="s">
        <v>2088</v>
      </c>
      <c r="D16704" s="270" t="s">
        <v>2057</v>
      </c>
      <c r="E16704" s="277" t="s">
        <v>2088</v>
      </c>
      <c r="F16704" s="279" t="s">
        <v>881</v>
      </c>
    </row>
    <row r="16705" spans="1:6" x14ac:dyDescent="0.3">
      <c r="A16705" s="264" t="str">
        <f t="shared" si="260"/>
        <v>WilsonvilleOR</v>
      </c>
      <c r="B16705" s="269">
        <v>97070</v>
      </c>
      <c r="C16705" s="270" t="s">
        <v>1349</v>
      </c>
      <c r="D16705" s="270" t="s">
        <v>2057</v>
      </c>
      <c r="E16705" s="277" t="s">
        <v>2084</v>
      </c>
      <c r="F16705" s="279" t="s">
        <v>881</v>
      </c>
    </row>
    <row r="16706" spans="1:6" x14ac:dyDescent="0.3">
      <c r="A16706" s="264" t="str">
        <f t="shared" si="260"/>
        <v>BeavertonOR</v>
      </c>
      <c r="B16706" s="269">
        <v>97008</v>
      </c>
      <c r="C16706" s="270" t="s">
        <v>9889</v>
      </c>
      <c r="D16706" s="270" t="s">
        <v>2057</v>
      </c>
      <c r="E16706" s="277" t="s">
        <v>2084</v>
      </c>
      <c r="F16706" s="279" t="s">
        <v>881</v>
      </c>
    </row>
    <row r="16707" spans="1:6" x14ac:dyDescent="0.3">
      <c r="A16707" s="264" t="str">
        <f t="shared" si="260"/>
        <v>TualatinOR</v>
      </c>
      <c r="B16707" s="269">
        <v>97062</v>
      </c>
      <c r="C16707" s="270" t="s">
        <v>9895</v>
      </c>
      <c r="D16707" s="270" t="s">
        <v>2057</v>
      </c>
      <c r="E16707" s="277" t="s">
        <v>2084</v>
      </c>
      <c r="F16707" s="279" t="s">
        <v>881</v>
      </c>
    </row>
    <row r="16708" spans="1:6" x14ac:dyDescent="0.3">
      <c r="A16708" s="264" t="str">
        <f t="shared" ref="A16708:A16771" si="261">CONCATENATE(C16708,D16708)</f>
        <v>Central PointOR</v>
      </c>
      <c r="B16708" s="269">
        <v>97502</v>
      </c>
      <c r="C16708" s="270" t="s">
        <v>9896</v>
      </c>
      <c r="D16708" s="270" t="s">
        <v>2057</v>
      </c>
      <c r="E16708" s="277" t="s">
        <v>2080</v>
      </c>
      <c r="F16708" s="279" t="s">
        <v>881</v>
      </c>
    </row>
    <row r="16709" spans="1:6" x14ac:dyDescent="0.3">
      <c r="A16709" s="264" t="str">
        <f t="shared" si="261"/>
        <v>NewbergOR</v>
      </c>
      <c r="B16709" s="269">
        <v>97132</v>
      </c>
      <c r="C16709" s="270" t="s">
        <v>9897</v>
      </c>
      <c r="D16709" s="270" t="s">
        <v>2057</v>
      </c>
      <c r="E16709" s="277" t="s">
        <v>2084</v>
      </c>
      <c r="F16709" s="279" t="s">
        <v>881</v>
      </c>
    </row>
    <row r="16710" spans="1:6" x14ac:dyDescent="0.3">
      <c r="A16710" s="264" t="str">
        <f t="shared" si="261"/>
        <v>PortlandOR</v>
      </c>
      <c r="B16710" s="269">
        <v>97220</v>
      </c>
      <c r="C16710" s="270" t="s">
        <v>3489</v>
      </c>
      <c r="D16710" s="270" t="s">
        <v>2057</v>
      </c>
      <c r="E16710" s="277" t="s">
        <v>2084</v>
      </c>
      <c r="F16710" s="279" t="s">
        <v>881</v>
      </c>
    </row>
    <row r="16711" spans="1:6" x14ac:dyDescent="0.3">
      <c r="A16711" s="264" t="str">
        <f t="shared" si="261"/>
        <v>West Haven-SylvanOR</v>
      </c>
      <c r="B16711" s="269">
        <v>97225</v>
      </c>
      <c r="C16711" s="270" t="s">
        <v>9898</v>
      </c>
      <c r="D16711" s="270" t="s">
        <v>2057</v>
      </c>
      <c r="E16711" s="277" t="s">
        <v>2084</v>
      </c>
      <c r="F16711" s="279" t="s">
        <v>881</v>
      </c>
    </row>
    <row r="16712" spans="1:6" x14ac:dyDescent="0.3">
      <c r="A16712" s="264" t="str">
        <f t="shared" si="261"/>
        <v>Happy ValleyOR</v>
      </c>
      <c r="B16712" s="269">
        <v>97086</v>
      </c>
      <c r="C16712" s="270" t="s">
        <v>9899</v>
      </c>
      <c r="D16712" s="270" t="s">
        <v>2057</v>
      </c>
      <c r="E16712" s="277" t="s">
        <v>2084</v>
      </c>
      <c r="F16712" s="279" t="s">
        <v>881</v>
      </c>
    </row>
    <row r="16713" spans="1:6" x14ac:dyDescent="0.3">
      <c r="A16713" s="264" t="str">
        <f t="shared" si="261"/>
        <v>West LinnOR</v>
      </c>
      <c r="B16713" s="269">
        <v>97068</v>
      </c>
      <c r="C16713" s="270" t="s">
        <v>9900</v>
      </c>
      <c r="D16713" s="270" t="s">
        <v>2057</v>
      </c>
      <c r="E16713" s="277" t="s">
        <v>2084</v>
      </c>
      <c r="F16713" s="279" t="s">
        <v>881</v>
      </c>
    </row>
    <row r="16714" spans="1:6" x14ac:dyDescent="0.3">
      <c r="A16714" s="264" t="str">
        <f t="shared" si="261"/>
        <v>Lake OswegoOR</v>
      </c>
      <c r="B16714" s="269">
        <v>97035</v>
      </c>
      <c r="C16714" s="270" t="s">
        <v>9901</v>
      </c>
      <c r="D16714" s="270" t="s">
        <v>2057</v>
      </c>
      <c r="E16714" s="277" t="s">
        <v>2084</v>
      </c>
      <c r="F16714" s="279" t="s">
        <v>881</v>
      </c>
    </row>
    <row r="16715" spans="1:6" x14ac:dyDescent="0.3">
      <c r="A16715" s="264" t="str">
        <f t="shared" si="261"/>
        <v>PortlandOR</v>
      </c>
      <c r="B16715" s="269">
        <v>97212</v>
      </c>
      <c r="C16715" s="270" t="s">
        <v>3489</v>
      </c>
      <c r="D16715" s="270" t="s">
        <v>2057</v>
      </c>
      <c r="E16715" s="277" t="s">
        <v>2084</v>
      </c>
      <c r="F16715" s="279" t="s">
        <v>881</v>
      </c>
    </row>
    <row r="16716" spans="1:6" x14ac:dyDescent="0.3">
      <c r="A16716" s="264" t="str">
        <f t="shared" si="261"/>
        <v>BeavertonOR</v>
      </c>
      <c r="B16716" s="269">
        <v>97005</v>
      </c>
      <c r="C16716" s="270" t="s">
        <v>9889</v>
      </c>
      <c r="D16716" s="270" t="s">
        <v>2057</v>
      </c>
      <c r="E16716" s="277" t="s">
        <v>2084</v>
      </c>
      <c r="F16716" s="279" t="s">
        <v>881</v>
      </c>
    </row>
    <row r="16717" spans="1:6" x14ac:dyDescent="0.3">
      <c r="A16717" s="264" t="str">
        <f t="shared" si="261"/>
        <v>PortlandOR</v>
      </c>
      <c r="B16717" s="269">
        <v>97201</v>
      </c>
      <c r="C16717" s="270" t="s">
        <v>3489</v>
      </c>
      <c r="D16717" s="270" t="s">
        <v>2057</v>
      </c>
      <c r="E16717" s="277" t="s">
        <v>2084</v>
      </c>
      <c r="F16717" s="279" t="s">
        <v>881</v>
      </c>
    </row>
    <row r="16718" spans="1:6" x14ac:dyDescent="0.3">
      <c r="A16718" s="264" t="str">
        <f t="shared" si="261"/>
        <v>Klamath FallsOR</v>
      </c>
      <c r="B16718" s="269">
        <v>97601</v>
      </c>
      <c r="C16718" s="270" t="s">
        <v>2077</v>
      </c>
      <c r="D16718" s="270" t="s">
        <v>2057</v>
      </c>
      <c r="E16718" s="277" t="s">
        <v>2077</v>
      </c>
      <c r="F16718" s="279" t="s">
        <v>881</v>
      </c>
    </row>
    <row r="16719" spans="1:6" x14ac:dyDescent="0.3">
      <c r="A16719" s="264" t="str">
        <f t="shared" si="261"/>
        <v>BeavertonOR</v>
      </c>
      <c r="B16719" s="269">
        <v>97003</v>
      </c>
      <c r="C16719" s="270" t="s">
        <v>9889</v>
      </c>
      <c r="D16719" s="270" t="s">
        <v>2057</v>
      </c>
      <c r="E16719" s="277" t="s">
        <v>2084</v>
      </c>
      <c r="F16719" s="279" t="s">
        <v>881</v>
      </c>
    </row>
    <row r="16720" spans="1:6" x14ac:dyDescent="0.3">
      <c r="A16720" s="264" t="str">
        <f t="shared" si="261"/>
        <v>Forest GroveOR</v>
      </c>
      <c r="B16720" s="269">
        <v>97116</v>
      </c>
      <c r="C16720" s="270" t="s">
        <v>9902</v>
      </c>
      <c r="D16720" s="270" t="s">
        <v>2057</v>
      </c>
      <c r="E16720" s="277" t="s">
        <v>2084</v>
      </c>
      <c r="F16720" s="279" t="s">
        <v>881</v>
      </c>
    </row>
    <row r="16721" spans="1:6" x14ac:dyDescent="0.3">
      <c r="A16721" s="264" t="str">
        <f t="shared" si="261"/>
        <v>HermistonOR</v>
      </c>
      <c r="B16721" s="269">
        <v>97838</v>
      </c>
      <c r="C16721" s="270" t="s">
        <v>9903</v>
      </c>
      <c r="D16721" s="270" t="s">
        <v>2057</v>
      </c>
      <c r="E16721" s="277" t="s">
        <v>2074</v>
      </c>
      <c r="F16721" s="279" t="s">
        <v>881</v>
      </c>
    </row>
    <row r="16722" spans="1:6" x14ac:dyDescent="0.3">
      <c r="A16722" s="264" t="str">
        <f t="shared" si="261"/>
        <v>WoodburnOR</v>
      </c>
      <c r="B16722" s="269">
        <v>97071</v>
      </c>
      <c r="C16722" s="270" t="s">
        <v>5365</v>
      </c>
      <c r="D16722" s="270" t="s">
        <v>2057</v>
      </c>
      <c r="E16722" s="277" t="s">
        <v>1226</v>
      </c>
      <c r="F16722" s="279" t="s">
        <v>881</v>
      </c>
    </row>
    <row r="16723" spans="1:6" x14ac:dyDescent="0.3">
      <c r="A16723" s="264" t="str">
        <f t="shared" si="261"/>
        <v>CorvallisOR</v>
      </c>
      <c r="B16723" s="269">
        <v>97333</v>
      </c>
      <c r="C16723" s="270" t="s">
        <v>2068</v>
      </c>
      <c r="D16723" s="270" t="s">
        <v>2057</v>
      </c>
      <c r="E16723" s="277" t="s">
        <v>2068</v>
      </c>
      <c r="F16723" s="279" t="s">
        <v>881</v>
      </c>
    </row>
    <row r="16724" spans="1:6" x14ac:dyDescent="0.3">
      <c r="A16724" s="264" t="str">
        <f t="shared" si="261"/>
        <v>ClackamasOR</v>
      </c>
      <c r="B16724" s="269">
        <v>97015</v>
      </c>
      <c r="C16724" s="270" t="s">
        <v>9904</v>
      </c>
      <c r="D16724" s="270" t="s">
        <v>2057</v>
      </c>
      <c r="E16724" s="277" t="s">
        <v>2084</v>
      </c>
      <c r="F16724" s="279" t="s">
        <v>881</v>
      </c>
    </row>
    <row r="16725" spans="1:6" x14ac:dyDescent="0.3">
      <c r="A16725" s="264" t="str">
        <f t="shared" si="261"/>
        <v>RoseburgOR</v>
      </c>
      <c r="B16725" s="269">
        <v>97470</v>
      </c>
      <c r="C16725" s="270" t="s">
        <v>2088</v>
      </c>
      <c r="D16725" s="270" t="s">
        <v>2057</v>
      </c>
      <c r="E16725" s="277" t="s">
        <v>2088</v>
      </c>
      <c r="F16725" s="279" t="s">
        <v>881</v>
      </c>
    </row>
    <row r="16726" spans="1:6" x14ac:dyDescent="0.3">
      <c r="A16726" s="264" t="str">
        <f t="shared" si="261"/>
        <v>SherwoodOR</v>
      </c>
      <c r="B16726" s="269">
        <v>97140</v>
      </c>
      <c r="C16726" s="270" t="s">
        <v>1700</v>
      </c>
      <c r="D16726" s="270" t="s">
        <v>2057</v>
      </c>
      <c r="E16726" s="277" t="s">
        <v>2084</v>
      </c>
      <c r="F16726" s="279" t="s">
        <v>881</v>
      </c>
    </row>
    <row r="16727" spans="1:6" x14ac:dyDescent="0.3">
      <c r="A16727" s="264" t="str">
        <f t="shared" si="261"/>
        <v>PortlandOR</v>
      </c>
      <c r="B16727" s="269">
        <v>97239</v>
      </c>
      <c r="C16727" s="270" t="s">
        <v>3489</v>
      </c>
      <c r="D16727" s="270" t="s">
        <v>2057</v>
      </c>
      <c r="E16727" s="277" t="s">
        <v>2084</v>
      </c>
      <c r="F16727" s="279" t="s">
        <v>881</v>
      </c>
    </row>
    <row r="16728" spans="1:6" x14ac:dyDescent="0.3">
      <c r="A16728" s="264" t="str">
        <f t="shared" si="261"/>
        <v>PrinevilleOR</v>
      </c>
      <c r="B16728" s="269">
        <v>97754</v>
      </c>
      <c r="C16728" s="270" t="s">
        <v>2086</v>
      </c>
      <c r="D16728" s="270" t="s">
        <v>2057</v>
      </c>
      <c r="E16728" s="277" t="s">
        <v>2086</v>
      </c>
      <c r="F16728" s="279" t="s">
        <v>881</v>
      </c>
    </row>
    <row r="16729" spans="1:6" x14ac:dyDescent="0.3">
      <c r="A16729" s="264" t="str">
        <f t="shared" si="261"/>
        <v>The DallesOR</v>
      </c>
      <c r="B16729" s="269">
        <v>97058</v>
      </c>
      <c r="C16729" s="270" t="s">
        <v>2091</v>
      </c>
      <c r="D16729" s="270" t="s">
        <v>2057</v>
      </c>
      <c r="E16729" s="277" t="s">
        <v>2091</v>
      </c>
      <c r="F16729" s="279" t="s">
        <v>881</v>
      </c>
    </row>
    <row r="16730" spans="1:6" x14ac:dyDescent="0.3">
      <c r="A16730" s="264" t="str">
        <f t="shared" si="261"/>
        <v>CanbyOR</v>
      </c>
      <c r="B16730" s="269">
        <v>97013</v>
      </c>
      <c r="C16730" s="270" t="s">
        <v>9905</v>
      </c>
      <c r="D16730" s="270" t="s">
        <v>2057</v>
      </c>
      <c r="E16730" s="277" t="s">
        <v>2084</v>
      </c>
      <c r="F16730" s="279" t="s">
        <v>881</v>
      </c>
    </row>
    <row r="16731" spans="1:6" x14ac:dyDescent="0.3">
      <c r="A16731" s="264" t="str">
        <f t="shared" si="261"/>
        <v>PendletonOR</v>
      </c>
      <c r="B16731" s="269">
        <v>97801</v>
      </c>
      <c r="C16731" s="270" t="s">
        <v>5303</v>
      </c>
      <c r="D16731" s="270" t="s">
        <v>2057</v>
      </c>
      <c r="E16731" s="277" t="s">
        <v>2074</v>
      </c>
      <c r="F16731" s="279" t="s">
        <v>881</v>
      </c>
    </row>
    <row r="16732" spans="1:6" x14ac:dyDescent="0.3">
      <c r="A16732" s="264" t="str">
        <f t="shared" si="261"/>
        <v>DallasOR</v>
      </c>
      <c r="B16732" s="269">
        <v>97338</v>
      </c>
      <c r="C16732" s="270" t="s">
        <v>3974</v>
      </c>
      <c r="D16732" s="270" t="s">
        <v>2057</v>
      </c>
      <c r="E16732" s="277" t="s">
        <v>1226</v>
      </c>
      <c r="F16732" s="279" t="s">
        <v>881</v>
      </c>
    </row>
    <row r="16733" spans="1:6" x14ac:dyDescent="0.3">
      <c r="A16733" s="264" t="str">
        <f t="shared" si="261"/>
        <v>Lake OswegoOR</v>
      </c>
      <c r="B16733" s="269">
        <v>97034</v>
      </c>
      <c r="C16733" s="270" t="s">
        <v>9901</v>
      </c>
      <c r="D16733" s="270" t="s">
        <v>2057</v>
      </c>
      <c r="E16733" s="277" t="s">
        <v>2084</v>
      </c>
      <c r="F16733" s="279" t="s">
        <v>881</v>
      </c>
    </row>
    <row r="16734" spans="1:6" x14ac:dyDescent="0.3">
      <c r="A16734" s="264" t="str">
        <f t="shared" si="261"/>
        <v>BeavertonOR</v>
      </c>
      <c r="B16734" s="269">
        <v>97078</v>
      </c>
      <c r="C16734" s="270" t="s">
        <v>9889</v>
      </c>
      <c r="D16734" s="270" t="s">
        <v>2057</v>
      </c>
      <c r="E16734" s="277" t="s">
        <v>2084</v>
      </c>
      <c r="F16734" s="279" t="s">
        <v>881</v>
      </c>
    </row>
    <row r="16735" spans="1:6" x14ac:dyDescent="0.3">
      <c r="A16735" s="264" t="str">
        <f t="shared" si="261"/>
        <v>FlorenceOR</v>
      </c>
      <c r="B16735" s="269">
        <v>97439</v>
      </c>
      <c r="C16735" s="270" t="s">
        <v>969</v>
      </c>
      <c r="D16735" s="270" t="s">
        <v>2057</v>
      </c>
      <c r="E16735" s="277" t="s">
        <v>2070</v>
      </c>
      <c r="F16735" s="279" t="s">
        <v>881</v>
      </c>
    </row>
    <row r="16736" spans="1:6" x14ac:dyDescent="0.3">
      <c r="A16736" s="264" t="str">
        <f t="shared" si="261"/>
        <v>SalemOR</v>
      </c>
      <c r="B16736" s="269">
        <v>97317</v>
      </c>
      <c r="C16736" s="270" t="s">
        <v>1226</v>
      </c>
      <c r="D16736" s="270" t="s">
        <v>2057</v>
      </c>
      <c r="E16736" s="277" t="s">
        <v>1226</v>
      </c>
      <c r="F16736" s="279" t="s">
        <v>881</v>
      </c>
    </row>
    <row r="16737" spans="1:6" x14ac:dyDescent="0.3">
      <c r="A16737" s="264" t="str">
        <f t="shared" si="261"/>
        <v>Hood RiverOR</v>
      </c>
      <c r="B16737" s="269">
        <v>97031</v>
      </c>
      <c r="C16737" s="270" t="s">
        <v>2076</v>
      </c>
      <c r="D16737" s="270" t="s">
        <v>2057</v>
      </c>
      <c r="E16737" s="277" t="s">
        <v>2076</v>
      </c>
      <c r="F16737" s="279" t="s">
        <v>881</v>
      </c>
    </row>
    <row r="16738" spans="1:6" x14ac:dyDescent="0.3">
      <c r="A16738" s="264" t="str">
        <f t="shared" si="261"/>
        <v>PortlandOR</v>
      </c>
      <c r="B16738" s="269">
        <v>97232</v>
      </c>
      <c r="C16738" s="270" t="s">
        <v>3489</v>
      </c>
      <c r="D16738" s="270" t="s">
        <v>2057</v>
      </c>
      <c r="E16738" s="277" t="s">
        <v>2084</v>
      </c>
      <c r="F16738" s="279" t="s">
        <v>881</v>
      </c>
    </row>
    <row r="16739" spans="1:6" x14ac:dyDescent="0.3">
      <c r="A16739" s="264" t="str">
        <f t="shared" si="261"/>
        <v>AstoriaOR</v>
      </c>
      <c r="B16739" s="269">
        <v>97103</v>
      </c>
      <c r="C16739" s="270" t="s">
        <v>2060</v>
      </c>
      <c r="D16739" s="270" t="s">
        <v>2057</v>
      </c>
      <c r="E16739" s="277" t="s">
        <v>2060</v>
      </c>
      <c r="F16739" s="279" t="s">
        <v>881</v>
      </c>
    </row>
    <row r="16740" spans="1:6" x14ac:dyDescent="0.3">
      <c r="A16740" s="264" t="str">
        <f t="shared" si="261"/>
        <v>BrookingsOR</v>
      </c>
      <c r="B16740" s="269">
        <v>97415</v>
      </c>
      <c r="C16740" s="270" t="s">
        <v>2064</v>
      </c>
      <c r="D16740" s="270" t="s">
        <v>2057</v>
      </c>
      <c r="E16740" s="277" t="s">
        <v>2064</v>
      </c>
      <c r="F16740" s="279" t="s">
        <v>881</v>
      </c>
    </row>
    <row r="16741" spans="1:6" x14ac:dyDescent="0.3">
      <c r="A16741" s="264" t="str">
        <f t="shared" si="261"/>
        <v>SandyOR</v>
      </c>
      <c r="B16741" s="269">
        <v>97055</v>
      </c>
      <c r="C16741" s="270" t="s">
        <v>9906</v>
      </c>
      <c r="D16741" s="270" t="s">
        <v>2057</v>
      </c>
      <c r="E16741" s="277" t="s">
        <v>2084</v>
      </c>
      <c r="F16741" s="279" t="s">
        <v>881</v>
      </c>
    </row>
    <row r="16742" spans="1:6" x14ac:dyDescent="0.3">
      <c r="A16742" s="264" t="str">
        <f t="shared" si="261"/>
        <v>La GrandeOR</v>
      </c>
      <c r="B16742" s="269">
        <v>97850</v>
      </c>
      <c r="C16742" s="270" t="s">
        <v>2078</v>
      </c>
      <c r="D16742" s="270" t="s">
        <v>2057</v>
      </c>
      <c r="E16742" s="277" t="s">
        <v>2078</v>
      </c>
      <c r="F16742" s="279" t="s">
        <v>881</v>
      </c>
    </row>
    <row r="16743" spans="1:6" x14ac:dyDescent="0.3">
      <c r="A16743" s="264" t="str">
        <f t="shared" si="261"/>
        <v>Cottage GroveOR</v>
      </c>
      <c r="B16743" s="269">
        <v>97424</v>
      </c>
      <c r="C16743" s="270" t="s">
        <v>6897</v>
      </c>
      <c r="D16743" s="270" t="s">
        <v>2057</v>
      </c>
      <c r="E16743" s="277" t="s">
        <v>2070</v>
      </c>
      <c r="F16743" s="279" t="s">
        <v>881</v>
      </c>
    </row>
    <row r="16744" spans="1:6" x14ac:dyDescent="0.3">
      <c r="A16744" s="264" t="str">
        <f t="shared" si="261"/>
        <v>TroutdaleOR</v>
      </c>
      <c r="B16744" s="269">
        <v>97060</v>
      </c>
      <c r="C16744" s="270" t="s">
        <v>9907</v>
      </c>
      <c r="D16744" s="270" t="s">
        <v>2057</v>
      </c>
      <c r="E16744" s="277" t="s">
        <v>2084</v>
      </c>
      <c r="F16744" s="279" t="s">
        <v>881</v>
      </c>
    </row>
    <row r="16745" spans="1:6" x14ac:dyDescent="0.3">
      <c r="A16745" s="264" t="str">
        <f t="shared" si="261"/>
        <v>PortlandOR</v>
      </c>
      <c r="B16745" s="269">
        <v>97215</v>
      </c>
      <c r="C16745" s="270" t="s">
        <v>3489</v>
      </c>
      <c r="D16745" s="270" t="s">
        <v>2057</v>
      </c>
      <c r="E16745" s="277" t="s">
        <v>2084</v>
      </c>
      <c r="F16745" s="279" t="s">
        <v>881</v>
      </c>
    </row>
    <row r="16746" spans="1:6" x14ac:dyDescent="0.3">
      <c r="A16746" s="264" t="str">
        <f t="shared" si="261"/>
        <v>PortlandOR</v>
      </c>
      <c r="B16746" s="269">
        <v>97210</v>
      </c>
      <c r="C16746" s="270" t="s">
        <v>3489</v>
      </c>
      <c r="D16746" s="270" t="s">
        <v>2057</v>
      </c>
      <c r="E16746" s="277" t="s">
        <v>2084</v>
      </c>
      <c r="F16746" s="279" t="s">
        <v>881</v>
      </c>
    </row>
    <row r="16747" spans="1:6" x14ac:dyDescent="0.3">
      <c r="A16747" s="264" t="str">
        <f t="shared" si="261"/>
        <v>Saint HelensOR</v>
      </c>
      <c r="B16747" s="269">
        <v>97051</v>
      </c>
      <c r="C16747" s="270" t="s">
        <v>9908</v>
      </c>
      <c r="D16747" s="270" t="s">
        <v>2057</v>
      </c>
      <c r="E16747" s="277" t="s">
        <v>2084</v>
      </c>
      <c r="F16747" s="279" t="s">
        <v>881</v>
      </c>
    </row>
    <row r="16748" spans="1:6" x14ac:dyDescent="0.3">
      <c r="A16748" s="264" t="str">
        <f t="shared" si="261"/>
        <v>North BendOR</v>
      </c>
      <c r="B16748" s="269">
        <v>97459</v>
      </c>
      <c r="C16748" s="270" t="s">
        <v>7984</v>
      </c>
      <c r="D16748" s="270" t="s">
        <v>2057</v>
      </c>
      <c r="E16748" s="277" t="s">
        <v>2066</v>
      </c>
      <c r="F16748" s="279" t="s">
        <v>881</v>
      </c>
    </row>
    <row r="16749" spans="1:6" x14ac:dyDescent="0.3">
      <c r="A16749" s="264" t="str">
        <f t="shared" si="261"/>
        <v>Eagle PointOR</v>
      </c>
      <c r="B16749" s="269">
        <v>97524</v>
      </c>
      <c r="C16749" s="270" t="s">
        <v>9909</v>
      </c>
      <c r="D16749" s="270" t="s">
        <v>2057</v>
      </c>
      <c r="E16749" s="277" t="s">
        <v>2080</v>
      </c>
      <c r="F16749" s="279" t="s">
        <v>881</v>
      </c>
    </row>
    <row r="16750" spans="1:6" x14ac:dyDescent="0.3">
      <c r="A16750" s="264" t="str">
        <f t="shared" si="261"/>
        <v>OntarioOR</v>
      </c>
      <c r="B16750" s="269">
        <v>97914</v>
      </c>
      <c r="C16750" s="270" t="s">
        <v>1281</v>
      </c>
      <c r="D16750" s="270" t="s">
        <v>2057</v>
      </c>
      <c r="E16750" s="277" t="s">
        <v>1281</v>
      </c>
      <c r="F16750" s="279" t="s">
        <v>881</v>
      </c>
    </row>
    <row r="16751" spans="1:6" x14ac:dyDescent="0.3">
      <c r="A16751" s="264" t="str">
        <f t="shared" si="261"/>
        <v>SilvertonOR</v>
      </c>
      <c r="B16751" s="269">
        <v>97381</v>
      </c>
      <c r="C16751" s="270" t="s">
        <v>9910</v>
      </c>
      <c r="D16751" s="270" t="s">
        <v>2057</v>
      </c>
      <c r="E16751" s="277" t="s">
        <v>1226</v>
      </c>
      <c r="F16751" s="279" t="s">
        <v>881</v>
      </c>
    </row>
    <row r="16752" spans="1:6" x14ac:dyDescent="0.3">
      <c r="A16752" s="264" t="str">
        <f t="shared" si="261"/>
        <v>PortlandOR</v>
      </c>
      <c r="B16752" s="269">
        <v>97216</v>
      </c>
      <c r="C16752" s="270" t="s">
        <v>3489</v>
      </c>
      <c r="D16752" s="270" t="s">
        <v>2057</v>
      </c>
      <c r="E16752" s="277" t="s">
        <v>2084</v>
      </c>
      <c r="F16752" s="279" t="s">
        <v>881</v>
      </c>
    </row>
    <row r="16753" spans="1:6" x14ac:dyDescent="0.3">
      <c r="A16753" s="264" t="str">
        <f t="shared" si="261"/>
        <v>MolallaOR</v>
      </c>
      <c r="B16753" s="269">
        <v>97038</v>
      </c>
      <c r="C16753" s="270" t="s">
        <v>9911</v>
      </c>
      <c r="D16753" s="270" t="s">
        <v>2057</v>
      </c>
      <c r="E16753" s="277" t="s">
        <v>2084</v>
      </c>
      <c r="F16753" s="279" t="s">
        <v>881</v>
      </c>
    </row>
    <row r="16754" spans="1:6" x14ac:dyDescent="0.3">
      <c r="A16754" s="264" t="str">
        <f t="shared" si="261"/>
        <v>La PineOR</v>
      </c>
      <c r="B16754" s="269">
        <v>97739</v>
      </c>
      <c r="C16754" s="270" t="s">
        <v>9912</v>
      </c>
      <c r="D16754" s="270" t="s">
        <v>2057</v>
      </c>
      <c r="E16754" s="277" t="s">
        <v>2062</v>
      </c>
      <c r="F16754" s="279" t="s">
        <v>881</v>
      </c>
    </row>
    <row r="16755" spans="1:6" x14ac:dyDescent="0.3">
      <c r="A16755" s="264" t="str">
        <f t="shared" si="261"/>
        <v>EugeneOR</v>
      </c>
      <c r="B16755" s="269">
        <v>97408</v>
      </c>
      <c r="C16755" s="270" t="s">
        <v>2070</v>
      </c>
      <c r="D16755" s="270" t="s">
        <v>2057</v>
      </c>
      <c r="E16755" s="277" t="s">
        <v>2070</v>
      </c>
      <c r="F16755" s="279" t="s">
        <v>881</v>
      </c>
    </row>
    <row r="16756" spans="1:6" x14ac:dyDescent="0.3">
      <c r="A16756" s="264" t="str">
        <f t="shared" si="261"/>
        <v>SeasideOR</v>
      </c>
      <c r="B16756" s="269">
        <v>97138</v>
      </c>
      <c r="C16756" s="270" t="s">
        <v>2691</v>
      </c>
      <c r="D16756" s="270" t="s">
        <v>2057</v>
      </c>
      <c r="E16756" s="277" t="s">
        <v>2060</v>
      </c>
      <c r="F16756" s="279" t="s">
        <v>881</v>
      </c>
    </row>
    <row r="16757" spans="1:6" x14ac:dyDescent="0.3">
      <c r="A16757" s="264" t="str">
        <f t="shared" si="261"/>
        <v>Lincoln CityOR</v>
      </c>
      <c r="B16757" s="269">
        <v>97367</v>
      </c>
      <c r="C16757" s="270" t="s">
        <v>9913</v>
      </c>
      <c r="D16757" s="270" t="s">
        <v>2057</v>
      </c>
      <c r="E16757" s="277" t="s">
        <v>2082</v>
      </c>
      <c r="F16757" s="279" t="s">
        <v>881</v>
      </c>
    </row>
    <row r="16758" spans="1:6" x14ac:dyDescent="0.3">
      <c r="A16758" s="264" t="str">
        <f t="shared" si="261"/>
        <v>Sweet HomeOR</v>
      </c>
      <c r="B16758" s="269">
        <v>97386</v>
      </c>
      <c r="C16758" s="270" t="s">
        <v>2065</v>
      </c>
      <c r="D16758" s="270" t="s">
        <v>2057</v>
      </c>
      <c r="E16758" s="277" t="s">
        <v>1152</v>
      </c>
      <c r="F16758" s="279" t="s">
        <v>881</v>
      </c>
    </row>
    <row r="16759" spans="1:6" x14ac:dyDescent="0.3">
      <c r="A16759" s="264" t="str">
        <f t="shared" si="261"/>
        <v>PortlandOR</v>
      </c>
      <c r="B16759" s="269">
        <v>97218</v>
      </c>
      <c r="C16759" s="270" t="s">
        <v>3489</v>
      </c>
      <c r="D16759" s="270" t="s">
        <v>2057</v>
      </c>
      <c r="E16759" s="277" t="s">
        <v>2084</v>
      </c>
      <c r="F16759" s="279" t="s">
        <v>881</v>
      </c>
    </row>
    <row r="16760" spans="1:6" x14ac:dyDescent="0.3">
      <c r="A16760" s="264" t="str">
        <f t="shared" si="261"/>
        <v>NewportOR</v>
      </c>
      <c r="B16760" s="269">
        <v>97365</v>
      </c>
      <c r="C16760" s="270" t="s">
        <v>2082</v>
      </c>
      <c r="D16760" s="270" t="s">
        <v>2057</v>
      </c>
      <c r="E16760" s="277" t="s">
        <v>2082</v>
      </c>
      <c r="F16760" s="279" t="s">
        <v>881</v>
      </c>
    </row>
    <row r="16761" spans="1:6" x14ac:dyDescent="0.3">
      <c r="A16761" s="264" t="str">
        <f t="shared" si="261"/>
        <v>PortlandOR</v>
      </c>
      <c r="B16761" s="269">
        <v>97205</v>
      </c>
      <c r="C16761" s="270" t="s">
        <v>3489</v>
      </c>
      <c r="D16761" s="270" t="s">
        <v>2057</v>
      </c>
      <c r="E16761" s="277" t="s">
        <v>2084</v>
      </c>
      <c r="F16761" s="279" t="s">
        <v>881</v>
      </c>
    </row>
    <row r="16762" spans="1:6" x14ac:dyDescent="0.3">
      <c r="A16762" s="264" t="str">
        <f t="shared" si="261"/>
        <v>ScappooseOR</v>
      </c>
      <c r="B16762" s="269">
        <v>97056</v>
      </c>
      <c r="C16762" s="270" t="s">
        <v>9914</v>
      </c>
      <c r="D16762" s="270" t="s">
        <v>2057</v>
      </c>
      <c r="E16762" s="277" t="s">
        <v>2084</v>
      </c>
      <c r="F16762" s="279" t="s">
        <v>881</v>
      </c>
    </row>
    <row r="16763" spans="1:6" x14ac:dyDescent="0.3">
      <c r="A16763" s="264" t="str">
        <f t="shared" si="261"/>
        <v>Junction CityOR</v>
      </c>
      <c r="B16763" s="269">
        <v>97448</v>
      </c>
      <c r="C16763" s="270" t="s">
        <v>1424</v>
      </c>
      <c r="D16763" s="270" t="s">
        <v>2057</v>
      </c>
      <c r="E16763" s="277" t="s">
        <v>2070</v>
      </c>
      <c r="F16763" s="279" t="s">
        <v>881</v>
      </c>
    </row>
    <row r="16764" spans="1:6" x14ac:dyDescent="0.3">
      <c r="A16764" s="264" t="str">
        <f t="shared" si="261"/>
        <v>FairviewOR</v>
      </c>
      <c r="B16764" s="269">
        <v>97024</v>
      </c>
      <c r="C16764" s="270" t="s">
        <v>3997</v>
      </c>
      <c r="D16764" s="270" t="s">
        <v>2057</v>
      </c>
      <c r="E16764" s="277" t="s">
        <v>2084</v>
      </c>
      <c r="F16764" s="279" t="s">
        <v>881</v>
      </c>
    </row>
    <row r="16765" spans="1:6" x14ac:dyDescent="0.3">
      <c r="A16765" s="264" t="str">
        <f t="shared" si="261"/>
        <v>GladstoneOR</v>
      </c>
      <c r="B16765" s="269">
        <v>97027</v>
      </c>
      <c r="C16765" s="270" t="s">
        <v>5120</v>
      </c>
      <c r="D16765" s="270" t="s">
        <v>2057</v>
      </c>
      <c r="E16765" s="277" t="s">
        <v>2084</v>
      </c>
      <c r="F16765" s="279" t="s">
        <v>881</v>
      </c>
    </row>
    <row r="16766" spans="1:6" x14ac:dyDescent="0.3">
      <c r="A16766" s="264" t="str">
        <f t="shared" si="261"/>
        <v>PortlandOR</v>
      </c>
      <c r="B16766" s="269">
        <v>97221</v>
      </c>
      <c r="C16766" s="270" t="s">
        <v>3489</v>
      </c>
      <c r="D16766" s="270" t="s">
        <v>2057</v>
      </c>
      <c r="E16766" s="277" t="s">
        <v>2084</v>
      </c>
      <c r="F16766" s="279" t="s">
        <v>881</v>
      </c>
    </row>
    <row r="16767" spans="1:6" x14ac:dyDescent="0.3">
      <c r="A16767" s="264" t="str">
        <f t="shared" si="261"/>
        <v>MonmouthOR</v>
      </c>
      <c r="B16767" s="269">
        <v>97361</v>
      </c>
      <c r="C16767" s="270" t="s">
        <v>4486</v>
      </c>
      <c r="D16767" s="270" t="s">
        <v>2057</v>
      </c>
      <c r="E16767" s="277" t="s">
        <v>1226</v>
      </c>
      <c r="F16767" s="279" t="s">
        <v>881</v>
      </c>
    </row>
    <row r="16768" spans="1:6" x14ac:dyDescent="0.3">
      <c r="A16768" s="264" t="str">
        <f t="shared" si="261"/>
        <v>CorneliusOR</v>
      </c>
      <c r="B16768" s="269">
        <v>97113</v>
      </c>
      <c r="C16768" s="270" t="s">
        <v>7618</v>
      </c>
      <c r="D16768" s="270" t="s">
        <v>2057</v>
      </c>
      <c r="E16768" s="277" t="s">
        <v>2084</v>
      </c>
      <c r="F16768" s="279" t="s">
        <v>881</v>
      </c>
    </row>
    <row r="16769" spans="1:6" x14ac:dyDescent="0.3">
      <c r="A16769" s="264" t="str">
        <f t="shared" si="261"/>
        <v>EstacadaOR</v>
      </c>
      <c r="B16769" s="269">
        <v>97023</v>
      </c>
      <c r="C16769" s="270" t="s">
        <v>9915</v>
      </c>
      <c r="D16769" s="270" t="s">
        <v>2057</v>
      </c>
      <c r="E16769" s="277" t="s">
        <v>2084</v>
      </c>
      <c r="F16769" s="279" t="s">
        <v>881</v>
      </c>
    </row>
    <row r="16770" spans="1:6" x14ac:dyDescent="0.3">
      <c r="A16770" s="264" t="str">
        <f t="shared" si="261"/>
        <v>EugeneOR</v>
      </c>
      <c r="B16770" s="269">
        <v>97403</v>
      </c>
      <c r="C16770" s="270" t="s">
        <v>2070</v>
      </c>
      <c r="D16770" s="270" t="s">
        <v>2057</v>
      </c>
      <c r="E16770" s="277" t="s">
        <v>2070</v>
      </c>
      <c r="F16770" s="279" t="s">
        <v>881</v>
      </c>
    </row>
    <row r="16771" spans="1:6" x14ac:dyDescent="0.3">
      <c r="A16771" s="264" t="str">
        <f t="shared" si="261"/>
        <v>SutherlinOR</v>
      </c>
      <c r="B16771" s="269">
        <v>97479</v>
      </c>
      <c r="C16771" s="270" t="s">
        <v>9916</v>
      </c>
      <c r="D16771" s="270" t="s">
        <v>2057</v>
      </c>
      <c r="E16771" s="277" t="s">
        <v>2088</v>
      </c>
      <c r="F16771" s="279" t="s">
        <v>881</v>
      </c>
    </row>
    <row r="16772" spans="1:6" x14ac:dyDescent="0.3">
      <c r="A16772" s="264" t="str">
        <f t="shared" ref="A16772:A16835" si="262">CONCATENATE(C16772,D16772)</f>
        <v>DamascusOR</v>
      </c>
      <c r="B16772" s="269">
        <v>97089</v>
      </c>
      <c r="C16772" s="270" t="s">
        <v>6315</v>
      </c>
      <c r="D16772" s="270" t="s">
        <v>2057</v>
      </c>
      <c r="E16772" s="277" t="s">
        <v>2084</v>
      </c>
      <c r="F16772" s="279" t="s">
        <v>881</v>
      </c>
    </row>
    <row r="16773" spans="1:6" x14ac:dyDescent="0.3">
      <c r="A16773" s="264" t="str">
        <f t="shared" si="262"/>
        <v>Milton FreewaterOR</v>
      </c>
      <c r="B16773" s="269">
        <v>97862</v>
      </c>
      <c r="C16773" s="270" t="s">
        <v>9917</v>
      </c>
      <c r="D16773" s="270" t="s">
        <v>2057</v>
      </c>
      <c r="E16773" s="277" t="s">
        <v>2074</v>
      </c>
      <c r="F16773" s="279" t="s">
        <v>881</v>
      </c>
    </row>
    <row r="16774" spans="1:6" x14ac:dyDescent="0.3">
      <c r="A16774" s="264" t="str">
        <f t="shared" si="262"/>
        <v>Myrtle CreekOR</v>
      </c>
      <c r="B16774" s="269">
        <v>97457</v>
      </c>
      <c r="C16774" s="270" t="s">
        <v>9918</v>
      </c>
      <c r="D16774" s="270" t="s">
        <v>2057</v>
      </c>
      <c r="E16774" s="277" t="s">
        <v>2088</v>
      </c>
      <c r="F16774" s="279" t="s">
        <v>881</v>
      </c>
    </row>
    <row r="16775" spans="1:6" x14ac:dyDescent="0.3">
      <c r="A16775" s="264" t="str">
        <f t="shared" si="262"/>
        <v>CreswellOR</v>
      </c>
      <c r="B16775" s="269">
        <v>97426</v>
      </c>
      <c r="C16775" s="270" t="s">
        <v>9919</v>
      </c>
      <c r="D16775" s="270" t="s">
        <v>2057</v>
      </c>
      <c r="E16775" s="277" t="s">
        <v>2070</v>
      </c>
      <c r="F16775" s="279" t="s">
        <v>881</v>
      </c>
    </row>
    <row r="16776" spans="1:6" x14ac:dyDescent="0.3">
      <c r="A16776" s="264" t="str">
        <f t="shared" si="262"/>
        <v>BandonOR</v>
      </c>
      <c r="B16776" s="269">
        <v>97411</v>
      </c>
      <c r="C16776" s="270" t="s">
        <v>9920</v>
      </c>
      <c r="D16776" s="270" t="s">
        <v>2057</v>
      </c>
      <c r="E16776" s="277" t="s">
        <v>2066</v>
      </c>
      <c r="F16776" s="279" t="s">
        <v>881</v>
      </c>
    </row>
    <row r="16777" spans="1:6" x14ac:dyDescent="0.3">
      <c r="A16777" s="264" t="str">
        <f t="shared" si="262"/>
        <v>White CityOR</v>
      </c>
      <c r="B16777" s="269">
        <v>97503</v>
      </c>
      <c r="C16777" s="270" t="s">
        <v>9921</v>
      </c>
      <c r="D16777" s="270" t="s">
        <v>2057</v>
      </c>
      <c r="E16777" s="277" t="s">
        <v>2080</v>
      </c>
      <c r="F16777" s="279" t="s">
        <v>881</v>
      </c>
    </row>
    <row r="16778" spans="1:6" x14ac:dyDescent="0.3">
      <c r="A16778" s="264" t="str">
        <f t="shared" si="262"/>
        <v>TalentOR</v>
      </c>
      <c r="B16778" s="269">
        <v>97540</v>
      </c>
      <c r="C16778" s="270" t="s">
        <v>9922</v>
      </c>
      <c r="D16778" s="270" t="s">
        <v>2057</v>
      </c>
      <c r="E16778" s="277" t="s">
        <v>2080</v>
      </c>
      <c r="F16778" s="279" t="s">
        <v>881</v>
      </c>
    </row>
    <row r="16779" spans="1:6" x14ac:dyDescent="0.3">
      <c r="A16779" s="264" t="str">
        <f t="shared" si="262"/>
        <v>JacksonvilleOR</v>
      </c>
      <c r="B16779" s="269">
        <v>97530</v>
      </c>
      <c r="C16779" s="270" t="s">
        <v>1034</v>
      </c>
      <c r="D16779" s="270" t="s">
        <v>2057</v>
      </c>
      <c r="E16779" s="277" t="s">
        <v>2080</v>
      </c>
      <c r="F16779" s="279" t="s">
        <v>881</v>
      </c>
    </row>
    <row r="16780" spans="1:6" x14ac:dyDescent="0.3">
      <c r="A16780" s="264" t="str">
        <f t="shared" si="262"/>
        <v>StaytonOR</v>
      </c>
      <c r="B16780" s="269">
        <v>97383</v>
      </c>
      <c r="C16780" s="270" t="s">
        <v>9923</v>
      </c>
      <c r="D16780" s="270" t="s">
        <v>2057</v>
      </c>
      <c r="E16780" s="277" t="s">
        <v>1226</v>
      </c>
      <c r="F16780" s="279" t="s">
        <v>881</v>
      </c>
    </row>
    <row r="16781" spans="1:6" x14ac:dyDescent="0.3">
      <c r="A16781" s="264" t="str">
        <f t="shared" si="262"/>
        <v>IndependenceOR</v>
      </c>
      <c r="B16781" s="269">
        <v>97351</v>
      </c>
      <c r="C16781" s="270" t="s">
        <v>5550</v>
      </c>
      <c r="D16781" s="270" t="s">
        <v>2057</v>
      </c>
      <c r="E16781" s="277" t="s">
        <v>1226</v>
      </c>
      <c r="F16781" s="279" t="s">
        <v>881</v>
      </c>
    </row>
    <row r="16782" spans="1:6" x14ac:dyDescent="0.3">
      <c r="A16782" s="264" t="str">
        <f t="shared" si="262"/>
        <v>Rogue RiverOR</v>
      </c>
      <c r="B16782" s="269">
        <v>97537</v>
      </c>
      <c r="C16782" s="270" t="s">
        <v>9924</v>
      </c>
      <c r="D16782" s="270" t="s">
        <v>2057</v>
      </c>
      <c r="E16782" s="277" t="s">
        <v>2080</v>
      </c>
      <c r="F16782" s="279" t="s">
        <v>881</v>
      </c>
    </row>
    <row r="16783" spans="1:6" x14ac:dyDescent="0.3">
      <c r="A16783" s="264" t="str">
        <f t="shared" si="262"/>
        <v>SistersOR</v>
      </c>
      <c r="B16783" s="269">
        <v>97759</v>
      </c>
      <c r="C16783" s="270" t="s">
        <v>9925</v>
      </c>
      <c r="D16783" s="270" t="s">
        <v>2057</v>
      </c>
      <c r="E16783" s="277" t="s">
        <v>2062</v>
      </c>
      <c r="F16783" s="279" t="s">
        <v>881</v>
      </c>
    </row>
    <row r="16784" spans="1:6" x14ac:dyDescent="0.3">
      <c r="A16784" s="264" t="str">
        <f t="shared" si="262"/>
        <v>VenetaOR</v>
      </c>
      <c r="B16784" s="269">
        <v>97487</v>
      </c>
      <c r="C16784" s="270" t="s">
        <v>9926</v>
      </c>
      <c r="D16784" s="270" t="s">
        <v>2057</v>
      </c>
      <c r="E16784" s="277" t="s">
        <v>2070</v>
      </c>
      <c r="F16784" s="279" t="s">
        <v>881</v>
      </c>
    </row>
    <row r="16785" spans="1:6" x14ac:dyDescent="0.3">
      <c r="A16785" s="264" t="str">
        <f t="shared" si="262"/>
        <v>PhilomathOR</v>
      </c>
      <c r="B16785" s="269">
        <v>97370</v>
      </c>
      <c r="C16785" s="270" t="s">
        <v>9927</v>
      </c>
      <c r="D16785" s="270" t="s">
        <v>2057</v>
      </c>
      <c r="E16785" s="277" t="s">
        <v>2068</v>
      </c>
      <c r="F16785" s="279" t="s">
        <v>881</v>
      </c>
    </row>
    <row r="16786" spans="1:6" x14ac:dyDescent="0.3">
      <c r="A16786" s="264" t="str">
        <f t="shared" si="262"/>
        <v>BoringOR</v>
      </c>
      <c r="B16786" s="269">
        <v>97009</v>
      </c>
      <c r="C16786" s="270" t="s">
        <v>9928</v>
      </c>
      <c r="D16786" s="270" t="s">
        <v>2057</v>
      </c>
      <c r="E16786" s="277" t="s">
        <v>2084</v>
      </c>
      <c r="F16786" s="279" t="s">
        <v>881</v>
      </c>
    </row>
    <row r="16787" spans="1:6" x14ac:dyDescent="0.3">
      <c r="A16787" s="264" t="str">
        <f t="shared" si="262"/>
        <v>BendOR</v>
      </c>
      <c r="B16787" s="269">
        <v>97707</v>
      </c>
      <c r="C16787" s="270" t="s">
        <v>9887</v>
      </c>
      <c r="D16787" s="270" t="s">
        <v>2057</v>
      </c>
      <c r="E16787" s="277" t="s">
        <v>2062</v>
      </c>
      <c r="F16787" s="279" t="s">
        <v>881</v>
      </c>
    </row>
    <row r="16788" spans="1:6" x14ac:dyDescent="0.3">
      <c r="A16788" s="264" t="str">
        <f t="shared" si="262"/>
        <v>WinstonOR</v>
      </c>
      <c r="B16788" s="269">
        <v>97496</v>
      </c>
      <c r="C16788" s="270" t="s">
        <v>4059</v>
      </c>
      <c r="D16788" s="270" t="s">
        <v>2057</v>
      </c>
      <c r="E16788" s="277" t="s">
        <v>2088</v>
      </c>
      <c r="F16788" s="279" t="s">
        <v>881</v>
      </c>
    </row>
    <row r="16789" spans="1:6" x14ac:dyDescent="0.3">
      <c r="A16789" s="264" t="str">
        <f t="shared" si="262"/>
        <v>Cave JunctionOR</v>
      </c>
      <c r="B16789" s="269">
        <v>97523</v>
      </c>
      <c r="C16789" s="270" t="s">
        <v>9929</v>
      </c>
      <c r="D16789" s="270" t="s">
        <v>2057</v>
      </c>
      <c r="E16789" s="277" t="s">
        <v>2072</v>
      </c>
      <c r="F16789" s="279" t="s">
        <v>881</v>
      </c>
    </row>
    <row r="16790" spans="1:6" x14ac:dyDescent="0.3">
      <c r="A16790" s="264" t="str">
        <f t="shared" si="262"/>
        <v>WarrentonOR</v>
      </c>
      <c r="B16790" s="269">
        <v>97146</v>
      </c>
      <c r="C16790" s="270" t="s">
        <v>7222</v>
      </c>
      <c r="D16790" s="270" t="s">
        <v>2057</v>
      </c>
      <c r="E16790" s="277" t="s">
        <v>2060</v>
      </c>
      <c r="F16790" s="279" t="s">
        <v>881</v>
      </c>
    </row>
    <row r="16791" spans="1:6" x14ac:dyDescent="0.3">
      <c r="A16791" s="264" t="str">
        <f t="shared" si="262"/>
        <v>CoquilleOR</v>
      </c>
      <c r="B16791" s="269">
        <v>97423</v>
      </c>
      <c r="C16791" s="270" t="s">
        <v>9930</v>
      </c>
      <c r="D16791" s="270" t="s">
        <v>2057</v>
      </c>
      <c r="E16791" s="277" t="s">
        <v>2066</v>
      </c>
      <c r="F16791" s="279" t="s">
        <v>881</v>
      </c>
    </row>
    <row r="16792" spans="1:6" x14ac:dyDescent="0.3">
      <c r="A16792" s="264" t="str">
        <f t="shared" si="262"/>
        <v>RainierOR</v>
      </c>
      <c r="B16792" s="269">
        <v>97048</v>
      </c>
      <c r="C16792" s="270" t="s">
        <v>9931</v>
      </c>
      <c r="D16792" s="270" t="s">
        <v>2057</v>
      </c>
      <c r="E16792" s="277" t="s">
        <v>2084</v>
      </c>
      <c r="F16792" s="279" t="s">
        <v>881</v>
      </c>
    </row>
    <row r="16793" spans="1:6" x14ac:dyDescent="0.3">
      <c r="A16793" s="264" t="str">
        <f t="shared" si="262"/>
        <v>PortlandOR</v>
      </c>
      <c r="B16793" s="269">
        <v>97227</v>
      </c>
      <c r="C16793" s="270" t="s">
        <v>3489</v>
      </c>
      <c r="D16793" s="270" t="s">
        <v>2057</v>
      </c>
      <c r="E16793" s="277" t="s">
        <v>2084</v>
      </c>
      <c r="F16793" s="279" t="s">
        <v>881</v>
      </c>
    </row>
    <row r="16794" spans="1:6" x14ac:dyDescent="0.3">
      <c r="A16794" s="264" t="str">
        <f t="shared" si="262"/>
        <v>WaldportOR</v>
      </c>
      <c r="B16794" s="269">
        <v>97394</v>
      </c>
      <c r="C16794" s="270" t="s">
        <v>9932</v>
      </c>
      <c r="D16794" s="270" t="s">
        <v>2057</v>
      </c>
      <c r="E16794" s="277" t="s">
        <v>2082</v>
      </c>
      <c r="F16794" s="279" t="s">
        <v>881</v>
      </c>
    </row>
    <row r="16795" spans="1:6" x14ac:dyDescent="0.3">
      <c r="A16795" s="264" t="str">
        <f t="shared" si="262"/>
        <v>ReedsportOR</v>
      </c>
      <c r="B16795" s="269">
        <v>97467</v>
      </c>
      <c r="C16795" s="270" t="s">
        <v>9933</v>
      </c>
      <c r="D16795" s="270" t="s">
        <v>2057</v>
      </c>
      <c r="E16795" s="277" t="s">
        <v>2088</v>
      </c>
      <c r="F16795" s="279" t="s">
        <v>881</v>
      </c>
    </row>
    <row r="16796" spans="1:6" x14ac:dyDescent="0.3">
      <c r="A16796" s="264" t="str">
        <f t="shared" si="262"/>
        <v>ClatskanieOR</v>
      </c>
      <c r="B16796" s="269">
        <v>97016</v>
      </c>
      <c r="C16796" s="270" t="s">
        <v>9934</v>
      </c>
      <c r="D16796" s="270" t="s">
        <v>2057</v>
      </c>
      <c r="E16796" s="277" t="s">
        <v>2084</v>
      </c>
      <c r="F16796" s="279" t="s">
        <v>881</v>
      </c>
    </row>
    <row r="16797" spans="1:6" x14ac:dyDescent="0.3">
      <c r="A16797" s="264" t="str">
        <f t="shared" si="262"/>
        <v>AumsvilleOR</v>
      </c>
      <c r="B16797" s="269">
        <v>97325</v>
      </c>
      <c r="C16797" s="270" t="s">
        <v>9935</v>
      </c>
      <c r="D16797" s="270" t="s">
        <v>2057</v>
      </c>
      <c r="E16797" s="277" t="s">
        <v>1226</v>
      </c>
      <c r="F16797" s="279" t="s">
        <v>881</v>
      </c>
    </row>
    <row r="16798" spans="1:6" x14ac:dyDescent="0.3">
      <c r="A16798" s="264" t="str">
        <f t="shared" si="262"/>
        <v>SheridanOR</v>
      </c>
      <c r="B16798" s="269">
        <v>97378</v>
      </c>
      <c r="C16798" s="270" t="s">
        <v>1761</v>
      </c>
      <c r="D16798" s="270" t="s">
        <v>2057</v>
      </c>
      <c r="E16798" s="277" t="s">
        <v>2084</v>
      </c>
      <c r="F16798" s="279" t="s">
        <v>881</v>
      </c>
    </row>
    <row r="16799" spans="1:6" x14ac:dyDescent="0.3">
      <c r="A16799" s="264" t="str">
        <f t="shared" si="262"/>
        <v>Gold BeachOR</v>
      </c>
      <c r="B16799" s="269">
        <v>97444</v>
      </c>
      <c r="C16799" s="270" t="s">
        <v>9936</v>
      </c>
      <c r="D16799" s="270" t="s">
        <v>2057</v>
      </c>
      <c r="E16799" s="277" t="s">
        <v>2064</v>
      </c>
      <c r="F16799" s="279" t="s">
        <v>881</v>
      </c>
    </row>
    <row r="16800" spans="1:6" x14ac:dyDescent="0.3">
      <c r="A16800" s="264" t="str">
        <f t="shared" si="262"/>
        <v>Gold HillOR</v>
      </c>
      <c r="B16800" s="269">
        <v>97525</v>
      </c>
      <c r="C16800" s="270" t="s">
        <v>7798</v>
      </c>
      <c r="D16800" s="270" t="s">
        <v>2057</v>
      </c>
      <c r="E16800" s="277" t="s">
        <v>2080</v>
      </c>
      <c r="F16800" s="279" t="s">
        <v>881</v>
      </c>
    </row>
    <row r="16801" spans="1:6" x14ac:dyDescent="0.3">
      <c r="A16801" s="264" t="str">
        <f t="shared" si="262"/>
        <v>PhoenixOR</v>
      </c>
      <c r="B16801" s="269">
        <v>97535</v>
      </c>
      <c r="C16801" s="270" t="s">
        <v>2159</v>
      </c>
      <c r="D16801" s="270" t="s">
        <v>2057</v>
      </c>
      <c r="E16801" s="277" t="s">
        <v>2080</v>
      </c>
      <c r="F16801" s="279" t="s">
        <v>881</v>
      </c>
    </row>
    <row r="16802" spans="1:6" x14ac:dyDescent="0.3">
      <c r="A16802" s="264" t="str">
        <f t="shared" si="262"/>
        <v>UmatillaOR</v>
      </c>
      <c r="B16802" s="269">
        <v>97882</v>
      </c>
      <c r="C16802" s="270" t="s">
        <v>3829</v>
      </c>
      <c r="D16802" s="270" t="s">
        <v>2057</v>
      </c>
      <c r="E16802" s="277" t="s">
        <v>2074</v>
      </c>
      <c r="F16802" s="279" t="s">
        <v>881</v>
      </c>
    </row>
    <row r="16803" spans="1:6" x14ac:dyDescent="0.3">
      <c r="A16803" s="264" t="str">
        <f t="shared" si="262"/>
        <v>AuroraOR</v>
      </c>
      <c r="B16803" s="269">
        <v>97002</v>
      </c>
      <c r="C16803" s="270" t="s">
        <v>3264</v>
      </c>
      <c r="D16803" s="270" t="s">
        <v>2057</v>
      </c>
      <c r="E16803" s="277" t="s">
        <v>1226</v>
      </c>
      <c r="F16803" s="279" t="s">
        <v>881</v>
      </c>
    </row>
    <row r="16804" spans="1:6" x14ac:dyDescent="0.3">
      <c r="A16804" s="264" t="str">
        <f t="shared" si="262"/>
        <v>ToledoOR</v>
      </c>
      <c r="B16804" s="269">
        <v>97391</v>
      </c>
      <c r="C16804" s="270" t="s">
        <v>1999</v>
      </c>
      <c r="D16804" s="270" t="s">
        <v>2057</v>
      </c>
      <c r="E16804" s="277" t="s">
        <v>2082</v>
      </c>
      <c r="F16804" s="279" t="s">
        <v>881</v>
      </c>
    </row>
    <row r="16805" spans="1:6" x14ac:dyDescent="0.3">
      <c r="A16805" s="264" t="str">
        <f t="shared" si="262"/>
        <v>JeffersonOR</v>
      </c>
      <c r="B16805" s="269">
        <v>97352</v>
      </c>
      <c r="C16805" s="270" t="s">
        <v>1179</v>
      </c>
      <c r="D16805" s="270" t="s">
        <v>2057</v>
      </c>
      <c r="E16805" s="277" t="s">
        <v>1226</v>
      </c>
      <c r="F16805" s="279" t="s">
        <v>881</v>
      </c>
    </row>
    <row r="16806" spans="1:6" x14ac:dyDescent="0.3">
      <c r="A16806" s="264" t="str">
        <f t="shared" si="262"/>
        <v>TurnerOR</v>
      </c>
      <c r="B16806" s="269">
        <v>97392</v>
      </c>
      <c r="C16806" s="270" t="s">
        <v>6520</v>
      </c>
      <c r="D16806" s="270" t="s">
        <v>2057</v>
      </c>
      <c r="E16806" s="277" t="s">
        <v>1226</v>
      </c>
      <c r="F16806" s="279" t="s">
        <v>881</v>
      </c>
    </row>
    <row r="16807" spans="1:6" x14ac:dyDescent="0.3">
      <c r="A16807" s="264" t="str">
        <f t="shared" si="262"/>
        <v>North PlainsOR</v>
      </c>
      <c r="B16807" s="269">
        <v>97133</v>
      </c>
      <c r="C16807" s="270" t="s">
        <v>9937</v>
      </c>
      <c r="D16807" s="270" t="s">
        <v>2057</v>
      </c>
      <c r="E16807" s="277" t="s">
        <v>2084</v>
      </c>
      <c r="F16807" s="279" t="s">
        <v>881</v>
      </c>
    </row>
    <row r="16808" spans="1:6" x14ac:dyDescent="0.3">
      <c r="A16808" s="264" t="str">
        <f t="shared" si="262"/>
        <v>Myrtle PointOR</v>
      </c>
      <c r="B16808" s="269">
        <v>97458</v>
      </c>
      <c r="C16808" s="270" t="s">
        <v>9938</v>
      </c>
      <c r="D16808" s="270" t="s">
        <v>2057</v>
      </c>
      <c r="E16808" s="277" t="s">
        <v>2066</v>
      </c>
      <c r="F16808" s="279" t="s">
        <v>881</v>
      </c>
    </row>
    <row r="16809" spans="1:6" x14ac:dyDescent="0.3">
      <c r="A16809" s="264" t="str">
        <f t="shared" si="262"/>
        <v>NyssaOR</v>
      </c>
      <c r="B16809" s="269">
        <v>97913</v>
      </c>
      <c r="C16809" s="270" t="s">
        <v>9939</v>
      </c>
      <c r="D16809" s="270" t="s">
        <v>2057</v>
      </c>
      <c r="E16809" s="277" t="s">
        <v>1281</v>
      </c>
      <c r="F16809" s="279" t="s">
        <v>881</v>
      </c>
    </row>
    <row r="16810" spans="1:6" x14ac:dyDescent="0.3">
      <c r="A16810" s="264" t="str">
        <f t="shared" si="262"/>
        <v>ChiloquinOR</v>
      </c>
      <c r="B16810" s="269">
        <v>97624</v>
      </c>
      <c r="C16810" s="270" t="s">
        <v>9940</v>
      </c>
      <c r="D16810" s="270" t="s">
        <v>2057</v>
      </c>
      <c r="E16810" s="277" t="s">
        <v>2077</v>
      </c>
      <c r="F16810" s="279" t="s">
        <v>881</v>
      </c>
    </row>
    <row r="16811" spans="1:6" x14ac:dyDescent="0.3">
      <c r="A16811" s="264" t="str">
        <f t="shared" si="262"/>
        <v>ScioOR</v>
      </c>
      <c r="B16811" s="269">
        <v>97374</v>
      </c>
      <c r="C16811" s="270" t="s">
        <v>9941</v>
      </c>
      <c r="D16811" s="270" t="s">
        <v>2057</v>
      </c>
      <c r="E16811" s="277" t="s">
        <v>1152</v>
      </c>
      <c r="F16811" s="279" t="s">
        <v>881</v>
      </c>
    </row>
    <row r="16812" spans="1:6" x14ac:dyDescent="0.3">
      <c r="A16812" s="264" t="str">
        <f t="shared" si="262"/>
        <v>HarrisburgOR</v>
      </c>
      <c r="B16812" s="269">
        <v>97446</v>
      </c>
      <c r="C16812" s="270" t="s">
        <v>1801</v>
      </c>
      <c r="D16812" s="270" t="s">
        <v>2057</v>
      </c>
      <c r="E16812" s="277" t="s">
        <v>1152</v>
      </c>
      <c r="F16812" s="279" t="s">
        <v>881</v>
      </c>
    </row>
    <row r="16813" spans="1:6" x14ac:dyDescent="0.3">
      <c r="A16813" s="264" t="str">
        <f t="shared" si="262"/>
        <v>OakridgeOR</v>
      </c>
      <c r="B16813" s="269">
        <v>97463</v>
      </c>
      <c r="C16813" s="270" t="s">
        <v>9942</v>
      </c>
      <c r="D16813" s="270" t="s">
        <v>2057</v>
      </c>
      <c r="E16813" s="277" t="s">
        <v>2070</v>
      </c>
      <c r="F16813" s="279" t="s">
        <v>881</v>
      </c>
    </row>
    <row r="16814" spans="1:6" x14ac:dyDescent="0.3">
      <c r="A16814" s="264" t="str">
        <f t="shared" si="262"/>
        <v>GastonOR</v>
      </c>
      <c r="B16814" s="269">
        <v>97119</v>
      </c>
      <c r="C16814" s="270" t="s">
        <v>5391</v>
      </c>
      <c r="D16814" s="270" t="s">
        <v>2057</v>
      </c>
      <c r="E16814" s="277" t="s">
        <v>2084</v>
      </c>
      <c r="F16814" s="279" t="s">
        <v>881</v>
      </c>
    </row>
    <row r="16815" spans="1:6" x14ac:dyDescent="0.3">
      <c r="A16815" s="264" t="str">
        <f t="shared" si="262"/>
        <v>PortlandOR</v>
      </c>
      <c r="B16815" s="269">
        <v>97231</v>
      </c>
      <c r="C16815" s="270" t="s">
        <v>3489</v>
      </c>
      <c r="D16815" s="270" t="s">
        <v>2057</v>
      </c>
      <c r="E16815" s="277" t="s">
        <v>2084</v>
      </c>
      <c r="F16815" s="279" t="s">
        <v>881</v>
      </c>
    </row>
    <row r="16816" spans="1:6" x14ac:dyDescent="0.3">
      <c r="A16816" s="264" t="str">
        <f t="shared" si="262"/>
        <v>BeavercreekOR</v>
      </c>
      <c r="B16816" s="269">
        <v>97004</v>
      </c>
      <c r="C16816" s="270" t="s">
        <v>9347</v>
      </c>
      <c r="D16816" s="270" t="s">
        <v>2057</v>
      </c>
      <c r="E16816" s="277" t="s">
        <v>2084</v>
      </c>
      <c r="F16816" s="279" t="s">
        <v>881</v>
      </c>
    </row>
    <row r="16817" spans="1:6" x14ac:dyDescent="0.3">
      <c r="A16817" s="264" t="str">
        <f t="shared" si="262"/>
        <v>HubbardOR</v>
      </c>
      <c r="B16817" s="269">
        <v>97032</v>
      </c>
      <c r="C16817" s="270" t="s">
        <v>8026</v>
      </c>
      <c r="D16817" s="270" t="s">
        <v>2057</v>
      </c>
      <c r="E16817" s="277" t="s">
        <v>1226</v>
      </c>
      <c r="F16817" s="279" t="s">
        <v>881</v>
      </c>
    </row>
    <row r="16818" spans="1:6" x14ac:dyDescent="0.3">
      <c r="A16818" s="264" t="str">
        <f t="shared" si="262"/>
        <v>DaytonOR</v>
      </c>
      <c r="B16818" s="269">
        <v>97114</v>
      </c>
      <c r="C16818" s="270" t="s">
        <v>1968</v>
      </c>
      <c r="D16818" s="270" t="s">
        <v>2057</v>
      </c>
      <c r="E16818" s="277" t="s">
        <v>2084</v>
      </c>
      <c r="F16818" s="279" t="s">
        <v>881</v>
      </c>
    </row>
    <row r="16819" spans="1:6" x14ac:dyDescent="0.3">
      <c r="A16819" s="264" t="str">
        <f t="shared" si="262"/>
        <v>Mount AngelOR</v>
      </c>
      <c r="B16819" s="269">
        <v>97362</v>
      </c>
      <c r="C16819" s="270" t="s">
        <v>9943</v>
      </c>
      <c r="D16819" s="270" t="s">
        <v>2057</v>
      </c>
      <c r="E16819" s="277" t="s">
        <v>1226</v>
      </c>
      <c r="F16819" s="279" t="s">
        <v>881</v>
      </c>
    </row>
    <row r="16820" spans="1:6" x14ac:dyDescent="0.3">
      <c r="A16820" s="264" t="str">
        <f t="shared" si="262"/>
        <v>Shady CoveOR</v>
      </c>
      <c r="B16820" s="269">
        <v>97539</v>
      </c>
      <c r="C16820" s="270" t="s">
        <v>9944</v>
      </c>
      <c r="D16820" s="270" t="s">
        <v>2057</v>
      </c>
      <c r="E16820" s="277" t="s">
        <v>2080</v>
      </c>
      <c r="F16820" s="279" t="s">
        <v>881</v>
      </c>
    </row>
    <row r="16821" spans="1:6" x14ac:dyDescent="0.3">
      <c r="A16821" s="264" t="str">
        <f t="shared" si="262"/>
        <v>BanksOR</v>
      </c>
      <c r="B16821" s="269">
        <v>97106</v>
      </c>
      <c r="C16821" s="270" t="s">
        <v>9945</v>
      </c>
      <c r="D16821" s="270" t="s">
        <v>2057</v>
      </c>
      <c r="E16821" s="277" t="s">
        <v>2084</v>
      </c>
      <c r="F16821" s="279" t="s">
        <v>881</v>
      </c>
    </row>
    <row r="16822" spans="1:6" x14ac:dyDescent="0.3">
      <c r="A16822" s="264" t="str">
        <f t="shared" si="262"/>
        <v>MerlinOR</v>
      </c>
      <c r="B16822" s="269">
        <v>97532</v>
      </c>
      <c r="C16822" s="270" t="s">
        <v>9946</v>
      </c>
      <c r="D16822" s="270" t="s">
        <v>2057</v>
      </c>
      <c r="E16822" s="277" t="s">
        <v>2072</v>
      </c>
      <c r="F16822" s="279" t="s">
        <v>881</v>
      </c>
    </row>
    <row r="16823" spans="1:6" x14ac:dyDescent="0.3">
      <c r="A16823" s="264" t="str">
        <f t="shared" si="262"/>
        <v>ValeOR</v>
      </c>
      <c r="B16823" s="269">
        <v>97918</v>
      </c>
      <c r="C16823" s="270" t="s">
        <v>7694</v>
      </c>
      <c r="D16823" s="270" t="s">
        <v>2057</v>
      </c>
      <c r="E16823" s="277" t="s">
        <v>1281</v>
      </c>
      <c r="F16823" s="279" t="s">
        <v>881</v>
      </c>
    </row>
    <row r="16824" spans="1:6" x14ac:dyDescent="0.3">
      <c r="A16824" s="264" t="str">
        <f t="shared" si="262"/>
        <v>DundeeOR</v>
      </c>
      <c r="B16824" s="269">
        <v>97115</v>
      </c>
      <c r="C16824" s="270" t="s">
        <v>3882</v>
      </c>
      <c r="D16824" s="270" t="s">
        <v>2057</v>
      </c>
      <c r="E16824" s="277" t="s">
        <v>2084</v>
      </c>
      <c r="F16824" s="279" t="s">
        <v>881</v>
      </c>
    </row>
    <row r="16825" spans="1:6" x14ac:dyDescent="0.3">
      <c r="A16825" s="264" t="str">
        <f t="shared" si="262"/>
        <v>OaklandOR</v>
      </c>
      <c r="B16825" s="269">
        <v>97462</v>
      </c>
      <c r="C16825" s="270" t="s">
        <v>2552</v>
      </c>
      <c r="D16825" s="270" t="s">
        <v>2057</v>
      </c>
      <c r="E16825" s="277" t="s">
        <v>2088</v>
      </c>
      <c r="F16825" s="279" t="s">
        <v>881</v>
      </c>
    </row>
    <row r="16826" spans="1:6" x14ac:dyDescent="0.3">
      <c r="A16826" s="264" t="str">
        <f t="shared" si="262"/>
        <v>Depoe BayOR</v>
      </c>
      <c r="B16826" s="269">
        <v>97341</v>
      </c>
      <c r="C16826" s="270" t="s">
        <v>9947</v>
      </c>
      <c r="D16826" s="270" t="s">
        <v>2057</v>
      </c>
      <c r="E16826" s="277" t="s">
        <v>2082</v>
      </c>
      <c r="F16826" s="279" t="s">
        <v>881</v>
      </c>
    </row>
    <row r="16827" spans="1:6" x14ac:dyDescent="0.3">
      <c r="A16827" s="264" t="str">
        <f t="shared" si="262"/>
        <v>BoardmanOR</v>
      </c>
      <c r="B16827" s="269">
        <v>97818</v>
      </c>
      <c r="C16827" s="270" t="s">
        <v>9332</v>
      </c>
      <c r="D16827" s="270" t="s">
        <v>2057</v>
      </c>
      <c r="E16827" s="277" t="s">
        <v>2074</v>
      </c>
      <c r="F16827" s="279" t="s">
        <v>881</v>
      </c>
    </row>
    <row r="16828" spans="1:6" x14ac:dyDescent="0.3">
      <c r="A16828" s="264" t="str">
        <f t="shared" si="262"/>
        <v>IrrigonOR</v>
      </c>
      <c r="B16828" s="269">
        <v>97844</v>
      </c>
      <c r="C16828" s="270" t="s">
        <v>9948</v>
      </c>
      <c r="D16828" s="270" t="s">
        <v>2057</v>
      </c>
      <c r="E16828" s="277" t="s">
        <v>2074</v>
      </c>
      <c r="F16828" s="279" t="s">
        <v>881</v>
      </c>
    </row>
    <row r="16829" spans="1:6" x14ac:dyDescent="0.3">
      <c r="A16829" s="264" t="str">
        <f t="shared" si="262"/>
        <v>LafayetteOR</v>
      </c>
      <c r="B16829" s="269">
        <v>97127</v>
      </c>
      <c r="C16829" s="270" t="s">
        <v>1297</v>
      </c>
      <c r="D16829" s="270" t="s">
        <v>2057</v>
      </c>
      <c r="E16829" s="277" t="s">
        <v>2084</v>
      </c>
      <c r="F16829" s="279" t="s">
        <v>881</v>
      </c>
    </row>
    <row r="16830" spans="1:6" x14ac:dyDescent="0.3">
      <c r="A16830" s="264" t="str">
        <f t="shared" si="262"/>
        <v>OtisOR</v>
      </c>
      <c r="B16830" s="269">
        <v>97368</v>
      </c>
      <c r="C16830" s="270" t="s">
        <v>6032</v>
      </c>
      <c r="D16830" s="270" t="s">
        <v>2057</v>
      </c>
      <c r="E16830" s="277" t="s">
        <v>2082</v>
      </c>
      <c r="F16830" s="279" t="s">
        <v>881</v>
      </c>
    </row>
    <row r="16831" spans="1:6" x14ac:dyDescent="0.3">
      <c r="A16831" s="264" t="str">
        <f t="shared" si="262"/>
        <v>VernoniaOR</v>
      </c>
      <c r="B16831" s="269">
        <v>97064</v>
      </c>
      <c r="C16831" s="270" t="s">
        <v>9949</v>
      </c>
      <c r="D16831" s="270" t="s">
        <v>2057</v>
      </c>
      <c r="E16831" s="277" t="s">
        <v>2084</v>
      </c>
      <c r="F16831" s="279" t="s">
        <v>881</v>
      </c>
    </row>
    <row r="16832" spans="1:6" x14ac:dyDescent="0.3">
      <c r="A16832" s="264" t="str">
        <f t="shared" si="262"/>
        <v>Eagle CreekOR</v>
      </c>
      <c r="B16832" s="269">
        <v>97022</v>
      </c>
      <c r="C16832" s="270" t="s">
        <v>9950</v>
      </c>
      <c r="D16832" s="270" t="s">
        <v>2057</v>
      </c>
      <c r="E16832" s="277" t="s">
        <v>2084</v>
      </c>
      <c r="F16832" s="279" t="s">
        <v>881</v>
      </c>
    </row>
    <row r="16833" spans="1:6" x14ac:dyDescent="0.3">
      <c r="A16833" s="264" t="str">
        <f t="shared" si="262"/>
        <v>SublimityOR</v>
      </c>
      <c r="B16833" s="269">
        <v>97385</v>
      </c>
      <c r="C16833" s="270" t="s">
        <v>9951</v>
      </c>
      <c r="D16833" s="270" t="s">
        <v>2057</v>
      </c>
      <c r="E16833" s="277" t="s">
        <v>1226</v>
      </c>
      <c r="F16833" s="279" t="s">
        <v>881</v>
      </c>
    </row>
    <row r="16834" spans="1:6" x14ac:dyDescent="0.3">
      <c r="A16834" s="264" t="str">
        <f t="shared" si="262"/>
        <v>AmityOR</v>
      </c>
      <c r="B16834" s="269">
        <v>97101</v>
      </c>
      <c r="C16834" s="270" t="s">
        <v>1855</v>
      </c>
      <c r="D16834" s="270" t="s">
        <v>2057</v>
      </c>
      <c r="E16834" s="277" t="s">
        <v>2084</v>
      </c>
      <c r="F16834" s="279" t="s">
        <v>881</v>
      </c>
    </row>
    <row r="16835" spans="1:6" x14ac:dyDescent="0.3">
      <c r="A16835" s="264" t="str">
        <f t="shared" si="262"/>
        <v>YamhillOR</v>
      </c>
      <c r="B16835" s="269">
        <v>97148</v>
      </c>
      <c r="C16835" s="270" t="s">
        <v>9952</v>
      </c>
      <c r="D16835" s="270" t="s">
        <v>2057</v>
      </c>
      <c r="E16835" s="277" t="s">
        <v>2084</v>
      </c>
      <c r="F16835" s="279" t="s">
        <v>881</v>
      </c>
    </row>
    <row r="16836" spans="1:6" x14ac:dyDescent="0.3">
      <c r="A16836" s="264" t="str">
        <f t="shared" ref="A16836:A16899" si="263">CONCATENATE(C16836,D16836)</f>
        <v>WillaminaOR</v>
      </c>
      <c r="B16836" s="269">
        <v>97396</v>
      </c>
      <c r="C16836" s="270" t="s">
        <v>9953</v>
      </c>
      <c r="D16836" s="270" t="s">
        <v>2057</v>
      </c>
      <c r="E16836" s="277" t="s">
        <v>2084</v>
      </c>
      <c r="F16836" s="279" t="s">
        <v>881</v>
      </c>
    </row>
    <row r="16837" spans="1:6" x14ac:dyDescent="0.3">
      <c r="A16837" s="264" t="str">
        <f t="shared" si="263"/>
        <v>CarltonOR</v>
      </c>
      <c r="B16837" s="269">
        <v>97111</v>
      </c>
      <c r="C16837" s="270" t="s">
        <v>4151</v>
      </c>
      <c r="D16837" s="270" t="s">
        <v>2057</v>
      </c>
      <c r="E16837" s="277" t="s">
        <v>2084</v>
      </c>
      <c r="F16837" s="279" t="s">
        <v>881</v>
      </c>
    </row>
    <row r="16838" spans="1:6" x14ac:dyDescent="0.3">
      <c r="A16838" s="264" t="str">
        <f t="shared" si="263"/>
        <v>CorbettOR</v>
      </c>
      <c r="B16838" s="269">
        <v>97019</v>
      </c>
      <c r="C16838" s="270" t="s">
        <v>9954</v>
      </c>
      <c r="D16838" s="270" t="s">
        <v>2057</v>
      </c>
      <c r="E16838" s="277" t="s">
        <v>2084</v>
      </c>
      <c r="F16838" s="279" t="s">
        <v>881</v>
      </c>
    </row>
    <row r="16839" spans="1:6" x14ac:dyDescent="0.3">
      <c r="A16839" s="264" t="str">
        <f t="shared" si="263"/>
        <v>WelchesOR</v>
      </c>
      <c r="B16839" s="269">
        <v>97067</v>
      </c>
      <c r="C16839" s="270" t="s">
        <v>9955</v>
      </c>
      <c r="D16839" s="270" t="s">
        <v>2057</v>
      </c>
      <c r="E16839" s="277" t="s">
        <v>2084</v>
      </c>
      <c r="F16839" s="279" t="s">
        <v>881</v>
      </c>
    </row>
    <row r="16840" spans="1:6" x14ac:dyDescent="0.3">
      <c r="A16840" s="264" t="str">
        <f t="shared" si="263"/>
        <v>BrownsvilleOR</v>
      </c>
      <c r="B16840" s="269">
        <v>97327</v>
      </c>
      <c r="C16840" s="270" t="s">
        <v>2191</v>
      </c>
      <c r="D16840" s="270" t="s">
        <v>2057</v>
      </c>
      <c r="E16840" s="277" t="s">
        <v>1152</v>
      </c>
      <c r="F16840" s="279" t="s">
        <v>881</v>
      </c>
    </row>
    <row r="16841" spans="1:6" x14ac:dyDescent="0.3">
      <c r="A16841" s="264" t="str">
        <f t="shared" si="263"/>
        <v>Port OrfordOR</v>
      </c>
      <c r="B16841" s="269">
        <v>97465</v>
      </c>
      <c r="C16841" s="270" t="s">
        <v>9956</v>
      </c>
      <c r="D16841" s="270" t="s">
        <v>2057</v>
      </c>
      <c r="E16841" s="277" t="s">
        <v>2064</v>
      </c>
      <c r="F16841" s="279" t="s">
        <v>881</v>
      </c>
    </row>
    <row r="16842" spans="1:6" x14ac:dyDescent="0.3">
      <c r="A16842" s="264" t="str">
        <f t="shared" si="263"/>
        <v>MonroeOR</v>
      </c>
      <c r="B16842" s="269">
        <v>97456</v>
      </c>
      <c r="C16842" s="270" t="s">
        <v>1514</v>
      </c>
      <c r="D16842" s="270" t="s">
        <v>2057</v>
      </c>
      <c r="E16842" s="277" t="s">
        <v>2068</v>
      </c>
      <c r="F16842" s="279" t="s">
        <v>881</v>
      </c>
    </row>
    <row r="16843" spans="1:6" x14ac:dyDescent="0.3">
      <c r="A16843" s="264" t="str">
        <f t="shared" si="263"/>
        <v>WarrenOR</v>
      </c>
      <c r="B16843" s="269">
        <v>97053</v>
      </c>
      <c r="C16843" s="270" t="s">
        <v>2146</v>
      </c>
      <c r="D16843" s="270" t="s">
        <v>2057</v>
      </c>
      <c r="E16843" s="277" t="s">
        <v>2084</v>
      </c>
      <c r="F16843" s="279" t="s">
        <v>881</v>
      </c>
    </row>
    <row r="16844" spans="1:6" x14ac:dyDescent="0.3">
      <c r="A16844" s="264" t="str">
        <f t="shared" si="263"/>
        <v>ElginOR</v>
      </c>
      <c r="B16844" s="269">
        <v>97827</v>
      </c>
      <c r="C16844" s="270" t="s">
        <v>2449</v>
      </c>
      <c r="D16844" s="270" t="s">
        <v>2057</v>
      </c>
      <c r="E16844" s="277" t="s">
        <v>2078</v>
      </c>
      <c r="F16844" s="279" t="s">
        <v>881</v>
      </c>
    </row>
    <row r="16845" spans="1:6" x14ac:dyDescent="0.3">
      <c r="A16845" s="264" t="str">
        <f t="shared" si="263"/>
        <v>Mount Hood ParkdaleOR</v>
      </c>
      <c r="B16845" s="269">
        <v>97041</v>
      </c>
      <c r="C16845" s="270" t="s">
        <v>9957</v>
      </c>
      <c r="D16845" s="270" t="s">
        <v>2057</v>
      </c>
      <c r="E16845" s="277" t="s">
        <v>2076</v>
      </c>
      <c r="F16845" s="279" t="s">
        <v>881</v>
      </c>
    </row>
    <row r="16846" spans="1:6" x14ac:dyDescent="0.3">
      <c r="A16846" s="264" t="str">
        <f t="shared" si="263"/>
        <v>WilliamsOR</v>
      </c>
      <c r="B16846" s="269">
        <v>97544</v>
      </c>
      <c r="C16846" s="270" t="s">
        <v>2372</v>
      </c>
      <c r="D16846" s="270" t="s">
        <v>2057</v>
      </c>
      <c r="E16846" s="277" t="s">
        <v>2072</v>
      </c>
      <c r="F16846" s="279" t="s">
        <v>881</v>
      </c>
    </row>
    <row r="16847" spans="1:6" x14ac:dyDescent="0.3">
      <c r="A16847" s="264" t="str">
        <f t="shared" si="263"/>
        <v>LyonsOR</v>
      </c>
      <c r="B16847" s="269">
        <v>97358</v>
      </c>
      <c r="C16847" s="270" t="s">
        <v>3323</v>
      </c>
      <c r="D16847" s="270" t="s">
        <v>2057</v>
      </c>
      <c r="E16847" s="277" t="s">
        <v>1152</v>
      </c>
      <c r="F16847" s="279" t="s">
        <v>881</v>
      </c>
    </row>
    <row r="16848" spans="1:6" x14ac:dyDescent="0.3">
      <c r="A16848" s="264" t="str">
        <f t="shared" si="263"/>
        <v>LakesideOR</v>
      </c>
      <c r="B16848" s="269">
        <v>97449</v>
      </c>
      <c r="C16848" s="270" t="s">
        <v>2351</v>
      </c>
      <c r="D16848" s="270" t="s">
        <v>2057</v>
      </c>
      <c r="E16848" s="277" t="s">
        <v>2066</v>
      </c>
      <c r="F16848" s="279" t="s">
        <v>881</v>
      </c>
    </row>
    <row r="16849" spans="1:6" x14ac:dyDescent="0.3">
      <c r="A16849" s="264" t="str">
        <f t="shared" si="263"/>
        <v>GervaisOR</v>
      </c>
      <c r="B16849" s="269">
        <v>97026</v>
      </c>
      <c r="C16849" s="270" t="s">
        <v>9958</v>
      </c>
      <c r="D16849" s="270" t="s">
        <v>2057</v>
      </c>
      <c r="E16849" s="277" t="s">
        <v>1226</v>
      </c>
      <c r="F16849" s="279" t="s">
        <v>881</v>
      </c>
    </row>
    <row r="16850" spans="1:6" x14ac:dyDescent="0.3">
      <c r="A16850" s="264" t="str">
        <f t="shared" si="263"/>
        <v>SelmaOR</v>
      </c>
      <c r="B16850" s="269">
        <v>97538</v>
      </c>
      <c r="C16850" s="270" t="s">
        <v>946</v>
      </c>
      <c r="D16850" s="270" t="s">
        <v>2057</v>
      </c>
      <c r="E16850" s="277" t="s">
        <v>2072</v>
      </c>
      <c r="F16850" s="279" t="s">
        <v>881</v>
      </c>
    </row>
    <row r="16851" spans="1:6" x14ac:dyDescent="0.3">
      <c r="A16851" s="264" t="str">
        <f t="shared" si="263"/>
        <v>MulinoOR</v>
      </c>
      <c r="B16851" s="269">
        <v>97042</v>
      </c>
      <c r="C16851" s="270" t="s">
        <v>9959</v>
      </c>
      <c r="D16851" s="270" t="s">
        <v>2057</v>
      </c>
      <c r="E16851" s="277" t="s">
        <v>2084</v>
      </c>
      <c r="F16851" s="279" t="s">
        <v>881</v>
      </c>
    </row>
    <row r="16852" spans="1:6" x14ac:dyDescent="0.3">
      <c r="A16852" s="264" t="str">
        <f t="shared" si="263"/>
        <v>CanyonvilleOR</v>
      </c>
      <c r="B16852" s="269">
        <v>97417</v>
      </c>
      <c r="C16852" s="270" t="s">
        <v>9960</v>
      </c>
      <c r="D16852" s="270" t="s">
        <v>2057</v>
      </c>
      <c r="E16852" s="277" t="s">
        <v>2088</v>
      </c>
      <c r="F16852" s="279" t="s">
        <v>881</v>
      </c>
    </row>
    <row r="16853" spans="1:6" x14ac:dyDescent="0.3">
      <c r="A16853" s="264" t="str">
        <f t="shared" si="263"/>
        <v>Powell ButteOR</v>
      </c>
      <c r="B16853" s="269">
        <v>97753</v>
      </c>
      <c r="C16853" s="270" t="s">
        <v>9961</v>
      </c>
      <c r="D16853" s="270" t="s">
        <v>2057</v>
      </c>
      <c r="E16853" s="277" t="s">
        <v>2086</v>
      </c>
      <c r="F16853" s="279" t="s">
        <v>881</v>
      </c>
    </row>
    <row r="16854" spans="1:6" x14ac:dyDescent="0.3">
      <c r="A16854" s="264" t="str">
        <f t="shared" si="263"/>
        <v>ElmiraOR</v>
      </c>
      <c r="B16854" s="269">
        <v>97437</v>
      </c>
      <c r="C16854" s="270" t="s">
        <v>1911</v>
      </c>
      <c r="D16854" s="270" t="s">
        <v>2057</v>
      </c>
      <c r="E16854" s="277" t="s">
        <v>2070</v>
      </c>
      <c r="F16854" s="279" t="s">
        <v>881</v>
      </c>
    </row>
    <row r="16855" spans="1:6" x14ac:dyDescent="0.3">
      <c r="A16855" s="264" t="str">
        <f t="shared" si="263"/>
        <v>RiddleOR</v>
      </c>
      <c r="B16855" s="269">
        <v>97469</v>
      </c>
      <c r="C16855" s="270" t="s">
        <v>9962</v>
      </c>
      <c r="D16855" s="270" t="s">
        <v>2057</v>
      </c>
      <c r="E16855" s="277" t="s">
        <v>2088</v>
      </c>
      <c r="F16855" s="279" t="s">
        <v>881</v>
      </c>
    </row>
    <row r="16856" spans="1:6" x14ac:dyDescent="0.3">
      <c r="A16856" s="264" t="str">
        <f t="shared" si="263"/>
        <v>ColtonOR</v>
      </c>
      <c r="B16856" s="269">
        <v>97017</v>
      </c>
      <c r="C16856" s="270" t="s">
        <v>2559</v>
      </c>
      <c r="D16856" s="270" t="s">
        <v>2057</v>
      </c>
      <c r="E16856" s="277" t="s">
        <v>2084</v>
      </c>
      <c r="F16856" s="279" t="s">
        <v>881</v>
      </c>
    </row>
    <row r="16857" spans="1:6" x14ac:dyDescent="0.3">
      <c r="A16857" s="264" t="str">
        <f t="shared" si="263"/>
        <v>YachatsOR</v>
      </c>
      <c r="B16857" s="269">
        <v>97498</v>
      </c>
      <c r="C16857" s="270" t="s">
        <v>9963</v>
      </c>
      <c r="D16857" s="270" t="s">
        <v>2057</v>
      </c>
      <c r="E16857" s="277" t="s">
        <v>2082</v>
      </c>
      <c r="F16857" s="279" t="s">
        <v>881</v>
      </c>
    </row>
    <row r="16858" spans="1:6" x14ac:dyDescent="0.3">
      <c r="A16858" s="264" t="str">
        <f t="shared" si="263"/>
        <v>UnionOR</v>
      </c>
      <c r="B16858" s="269">
        <v>97883</v>
      </c>
      <c r="C16858" s="270" t="s">
        <v>5008</v>
      </c>
      <c r="D16858" s="270" t="s">
        <v>2057</v>
      </c>
      <c r="E16858" s="277" t="s">
        <v>2078</v>
      </c>
      <c r="F16858" s="279" t="s">
        <v>881</v>
      </c>
    </row>
    <row r="16859" spans="1:6" x14ac:dyDescent="0.3">
      <c r="A16859" s="264" t="str">
        <f t="shared" si="263"/>
        <v>Pleasant HillOR</v>
      </c>
      <c r="B16859" s="269">
        <v>97455</v>
      </c>
      <c r="C16859" s="270" t="s">
        <v>2633</v>
      </c>
      <c r="D16859" s="270" t="s">
        <v>2057</v>
      </c>
      <c r="E16859" s="277" t="s">
        <v>2070</v>
      </c>
      <c r="F16859" s="279" t="s">
        <v>881</v>
      </c>
    </row>
    <row r="16860" spans="1:6" x14ac:dyDescent="0.3">
      <c r="A16860" s="264" t="str">
        <f t="shared" si="263"/>
        <v>BonanzaOR</v>
      </c>
      <c r="B16860" s="269">
        <v>97623</v>
      </c>
      <c r="C16860" s="270" t="s">
        <v>9964</v>
      </c>
      <c r="D16860" s="270" t="s">
        <v>2057</v>
      </c>
      <c r="E16860" s="277" t="s">
        <v>2077</v>
      </c>
      <c r="F16860" s="279" t="s">
        <v>881</v>
      </c>
    </row>
    <row r="16861" spans="1:6" x14ac:dyDescent="0.3">
      <c r="A16861" s="264" t="str">
        <f t="shared" si="263"/>
        <v>NewportOR</v>
      </c>
      <c r="B16861" s="269">
        <v>97366</v>
      </c>
      <c r="C16861" s="270" t="s">
        <v>2082</v>
      </c>
      <c r="D16861" s="270" t="s">
        <v>2057</v>
      </c>
      <c r="E16861" s="277" t="s">
        <v>2082</v>
      </c>
      <c r="F16861" s="279" t="s">
        <v>881</v>
      </c>
    </row>
    <row r="16862" spans="1:6" x14ac:dyDescent="0.3">
      <c r="A16862" s="264" t="str">
        <f t="shared" si="263"/>
        <v>StanfieldOR</v>
      </c>
      <c r="B16862" s="269">
        <v>97875</v>
      </c>
      <c r="C16862" s="270" t="s">
        <v>2434</v>
      </c>
      <c r="D16862" s="270" t="s">
        <v>2057</v>
      </c>
      <c r="E16862" s="277" t="s">
        <v>2074</v>
      </c>
      <c r="F16862" s="279" t="s">
        <v>881</v>
      </c>
    </row>
    <row r="16863" spans="1:6" x14ac:dyDescent="0.3">
      <c r="A16863" s="264" t="str">
        <f t="shared" si="263"/>
        <v>SiletzOR</v>
      </c>
      <c r="B16863" s="269">
        <v>97380</v>
      </c>
      <c r="C16863" s="270" t="s">
        <v>9965</v>
      </c>
      <c r="D16863" s="270" t="s">
        <v>2057</v>
      </c>
      <c r="E16863" s="277" t="s">
        <v>2082</v>
      </c>
      <c r="F16863" s="279" t="s">
        <v>881</v>
      </c>
    </row>
    <row r="16864" spans="1:6" x14ac:dyDescent="0.3">
      <c r="A16864" s="264" t="str">
        <f t="shared" si="263"/>
        <v>GlideOR</v>
      </c>
      <c r="B16864" s="269">
        <v>97443</v>
      </c>
      <c r="C16864" s="270" t="s">
        <v>9966</v>
      </c>
      <c r="D16864" s="270" t="s">
        <v>2057</v>
      </c>
      <c r="E16864" s="277" t="s">
        <v>2088</v>
      </c>
      <c r="F16864" s="279" t="s">
        <v>881</v>
      </c>
    </row>
    <row r="16865" spans="1:6" x14ac:dyDescent="0.3">
      <c r="A16865" s="264" t="str">
        <f t="shared" si="263"/>
        <v>WinchesterOR</v>
      </c>
      <c r="B16865" s="269">
        <v>97495</v>
      </c>
      <c r="C16865" s="270" t="s">
        <v>2304</v>
      </c>
      <c r="D16865" s="270" t="s">
        <v>2057</v>
      </c>
      <c r="E16865" s="277" t="s">
        <v>2088</v>
      </c>
      <c r="F16865" s="279" t="s">
        <v>881</v>
      </c>
    </row>
    <row r="16866" spans="1:6" x14ac:dyDescent="0.3">
      <c r="A16866" s="264" t="str">
        <f t="shared" si="263"/>
        <v>DrainOR</v>
      </c>
      <c r="B16866" s="269">
        <v>97435</v>
      </c>
      <c r="C16866" s="270" t="s">
        <v>9967</v>
      </c>
      <c r="D16866" s="270" t="s">
        <v>2057</v>
      </c>
      <c r="E16866" s="277" t="s">
        <v>2088</v>
      </c>
      <c r="F16866" s="279" t="s">
        <v>881</v>
      </c>
    </row>
    <row r="16867" spans="1:6" x14ac:dyDescent="0.3">
      <c r="A16867" s="264" t="str">
        <f t="shared" si="263"/>
        <v>DexterOR</v>
      </c>
      <c r="B16867" s="269">
        <v>97431</v>
      </c>
      <c r="C16867" s="270" t="s">
        <v>4155</v>
      </c>
      <c r="D16867" s="270" t="s">
        <v>2057</v>
      </c>
      <c r="E16867" s="277" t="s">
        <v>2070</v>
      </c>
      <c r="F16867" s="279" t="s">
        <v>881</v>
      </c>
    </row>
    <row r="16868" spans="1:6" x14ac:dyDescent="0.3">
      <c r="A16868" s="264" t="str">
        <f t="shared" si="263"/>
        <v>Mill CityOR</v>
      </c>
      <c r="B16868" s="269">
        <v>97360</v>
      </c>
      <c r="C16868" s="270" t="s">
        <v>9968</v>
      </c>
      <c r="D16868" s="270" t="s">
        <v>2057</v>
      </c>
      <c r="E16868" s="277" t="s">
        <v>1152</v>
      </c>
      <c r="F16868" s="279" t="s">
        <v>881</v>
      </c>
    </row>
    <row r="16869" spans="1:6" x14ac:dyDescent="0.3">
      <c r="A16869" s="264" t="str">
        <f t="shared" si="263"/>
        <v>GlendaleOR</v>
      </c>
      <c r="B16869" s="269">
        <v>97442</v>
      </c>
      <c r="C16869" s="270" t="s">
        <v>112</v>
      </c>
      <c r="D16869" s="270" t="s">
        <v>2057</v>
      </c>
      <c r="E16869" s="277" t="s">
        <v>2088</v>
      </c>
      <c r="F16869" s="279" t="s">
        <v>881</v>
      </c>
    </row>
    <row r="16870" spans="1:6" x14ac:dyDescent="0.3">
      <c r="A16870" s="264" t="str">
        <f t="shared" si="263"/>
        <v>HeppnerOR</v>
      </c>
      <c r="B16870" s="269">
        <v>97836</v>
      </c>
      <c r="C16870" s="270" t="s">
        <v>9969</v>
      </c>
      <c r="D16870" s="270" t="s">
        <v>2057</v>
      </c>
      <c r="E16870" s="277" t="s">
        <v>2074</v>
      </c>
      <c r="F16870" s="279" t="s">
        <v>881</v>
      </c>
    </row>
    <row r="16871" spans="1:6" x14ac:dyDescent="0.3">
      <c r="A16871" s="264" t="str">
        <f t="shared" si="263"/>
        <v>RhododendronOR</v>
      </c>
      <c r="B16871" s="269">
        <v>97049</v>
      </c>
      <c r="C16871" s="270" t="s">
        <v>9970</v>
      </c>
      <c r="D16871" s="270" t="s">
        <v>2057</v>
      </c>
      <c r="E16871" s="277" t="s">
        <v>2084</v>
      </c>
      <c r="F16871" s="279" t="s">
        <v>881</v>
      </c>
    </row>
    <row r="16872" spans="1:6" x14ac:dyDescent="0.3">
      <c r="A16872" s="264" t="str">
        <f t="shared" si="263"/>
        <v>Columbia CityOR</v>
      </c>
      <c r="B16872" s="269">
        <v>97018</v>
      </c>
      <c r="C16872" s="270" t="s">
        <v>5289</v>
      </c>
      <c r="D16872" s="270" t="s">
        <v>2057</v>
      </c>
      <c r="E16872" s="277" t="s">
        <v>2084</v>
      </c>
      <c r="F16872" s="279" t="s">
        <v>881</v>
      </c>
    </row>
    <row r="16873" spans="1:6" x14ac:dyDescent="0.3">
      <c r="A16873" s="264" t="str">
        <f t="shared" si="263"/>
        <v>YoncallaOR</v>
      </c>
      <c r="B16873" s="269">
        <v>97499</v>
      </c>
      <c r="C16873" s="270" t="s">
        <v>9971</v>
      </c>
      <c r="D16873" s="270" t="s">
        <v>2057</v>
      </c>
      <c r="E16873" s="277" t="s">
        <v>2088</v>
      </c>
      <c r="F16873" s="279" t="s">
        <v>881</v>
      </c>
    </row>
    <row r="16874" spans="1:6" x14ac:dyDescent="0.3">
      <c r="A16874" s="264" t="str">
        <f t="shared" si="263"/>
        <v>Pilot RockOR</v>
      </c>
      <c r="B16874" s="269">
        <v>97868</v>
      </c>
      <c r="C16874" s="270" t="s">
        <v>9972</v>
      </c>
      <c r="D16874" s="270" t="s">
        <v>2057</v>
      </c>
      <c r="E16874" s="277" t="s">
        <v>2074</v>
      </c>
      <c r="F16874" s="279" t="s">
        <v>881</v>
      </c>
    </row>
    <row r="16875" spans="1:6" x14ac:dyDescent="0.3">
      <c r="A16875" s="264" t="str">
        <f t="shared" si="263"/>
        <v>Grand RondeOR</v>
      </c>
      <c r="B16875" s="269">
        <v>97347</v>
      </c>
      <c r="C16875" s="270" t="s">
        <v>9973</v>
      </c>
      <c r="D16875" s="270" t="s">
        <v>2057</v>
      </c>
      <c r="E16875" s="277" t="s">
        <v>1226</v>
      </c>
      <c r="F16875" s="279" t="s">
        <v>881</v>
      </c>
    </row>
    <row r="16876" spans="1:6" x14ac:dyDescent="0.3">
      <c r="A16876" s="264" t="str">
        <f t="shared" si="263"/>
        <v>MarcolaOR</v>
      </c>
      <c r="B16876" s="269">
        <v>97454</v>
      </c>
      <c r="C16876" s="270" t="s">
        <v>9974</v>
      </c>
      <c r="D16876" s="270" t="s">
        <v>2057</v>
      </c>
      <c r="E16876" s="277" t="s">
        <v>2070</v>
      </c>
      <c r="F16876" s="279" t="s">
        <v>881</v>
      </c>
    </row>
    <row r="16877" spans="1:6" x14ac:dyDescent="0.3">
      <c r="A16877" s="264" t="str">
        <f t="shared" si="263"/>
        <v>Cannon BeachOR</v>
      </c>
      <c r="B16877" s="269">
        <v>97110</v>
      </c>
      <c r="C16877" s="270" t="s">
        <v>9975</v>
      </c>
      <c r="D16877" s="270" t="s">
        <v>2057</v>
      </c>
      <c r="E16877" s="277" t="s">
        <v>2060</v>
      </c>
      <c r="F16877" s="279" t="s">
        <v>881</v>
      </c>
    </row>
    <row r="16878" spans="1:6" x14ac:dyDescent="0.3">
      <c r="A16878" s="264" t="str">
        <f t="shared" si="263"/>
        <v>WaltervilleOR</v>
      </c>
      <c r="B16878" s="269">
        <v>97489</v>
      </c>
      <c r="C16878" s="270" t="s">
        <v>9976</v>
      </c>
      <c r="D16878" s="270" t="s">
        <v>2057</v>
      </c>
      <c r="E16878" s="277" t="s">
        <v>2070</v>
      </c>
      <c r="F16878" s="279" t="s">
        <v>881</v>
      </c>
    </row>
    <row r="16879" spans="1:6" x14ac:dyDescent="0.3">
      <c r="A16879" s="264" t="str">
        <f t="shared" si="263"/>
        <v>TangentOR</v>
      </c>
      <c r="B16879" s="269">
        <v>97389</v>
      </c>
      <c r="C16879" s="270" t="s">
        <v>9977</v>
      </c>
      <c r="D16879" s="270" t="s">
        <v>2057</v>
      </c>
      <c r="E16879" s="277" t="s">
        <v>1152</v>
      </c>
      <c r="F16879" s="279" t="s">
        <v>881</v>
      </c>
    </row>
    <row r="16880" spans="1:6" x14ac:dyDescent="0.3">
      <c r="A16880" s="264" t="str">
        <f t="shared" si="263"/>
        <v>LowellOR</v>
      </c>
      <c r="B16880" s="269">
        <v>97452</v>
      </c>
      <c r="C16880" s="270" t="s">
        <v>1763</v>
      </c>
      <c r="D16880" s="270" t="s">
        <v>2057</v>
      </c>
      <c r="E16880" s="277" t="s">
        <v>2070</v>
      </c>
      <c r="F16880" s="279" t="s">
        <v>881</v>
      </c>
    </row>
    <row r="16881" spans="1:6" x14ac:dyDescent="0.3">
      <c r="A16881" s="264" t="str">
        <f t="shared" si="263"/>
        <v>CoveOR</v>
      </c>
      <c r="B16881" s="269">
        <v>97824</v>
      </c>
      <c r="C16881" s="270" t="s">
        <v>9978</v>
      </c>
      <c r="D16881" s="270" t="s">
        <v>2057</v>
      </c>
      <c r="E16881" s="277" t="s">
        <v>2078</v>
      </c>
      <c r="F16881" s="279" t="s">
        <v>881</v>
      </c>
    </row>
    <row r="16882" spans="1:6" x14ac:dyDescent="0.3">
      <c r="A16882" s="264" t="str">
        <f t="shared" si="263"/>
        <v>Tygh ValleyOR</v>
      </c>
      <c r="B16882" s="269">
        <v>97063</v>
      </c>
      <c r="C16882" s="270" t="s">
        <v>9979</v>
      </c>
      <c r="D16882" s="270" t="s">
        <v>2057</v>
      </c>
      <c r="E16882" s="277" t="s">
        <v>2091</v>
      </c>
      <c r="F16882" s="279" t="s">
        <v>881</v>
      </c>
    </row>
    <row r="16883" spans="1:6" x14ac:dyDescent="0.3">
      <c r="A16883" s="264" t="str">
        <f t="shared" si="263"/>
        <v>Wolf CreekOR</v>
      </c>
      <c r="B16883" s="269">
        <v>97497</v>
      </c>
      <c r="C16883" s="270" t="s">
        <v>7584</v>
      </c>
      <c r="D16883" s="270" t="s">
        <v>2057</v>
      </c>
      <c r="E16883" s="277" t="s">
        <v>2072</v>
      </c>
      <c r="F16883" s="279" t="s">
        <v>881</v>
      </c>
    </row>
    <row r="16884" spans="1:6" x14ac:dyDescent="0.3">
      <c r="A16884" s="264" t="str">
        <f t="shared" si="263"/>
        <v>TrailOR</v>
      </c>
      <c r="B16884" s="269">
        <v>97541</v>
      </c>
      <c r="C16884" s="270" t="s">
        <v>7159</v>
      </c>
      <c r="D16884" s="270" t="s">
        <v>2057</v>
      </c>
      <c r="E16884" s="277" t="s">
        <v>2080</v>
      </c>
      <c r="F16884" s="279" t="s">
        <v>881</v>
      </c>
    </row>
    <row r="16885" spans="1:6" x14ac:dyDescent="0.3">
      <c r="A16885" s="264" t="str">
        <f t="shared" si="263"/>
        <v>NeotsuOR</v>
      </c>
      <c r="B16885" s="269">
        <v>97364</v>
      </c>
      <c r="C16885" s="270" t="s">
        <v>9980</v>
      </c>
      <c r="D16885" s="270" t="s">
        <v>2057</v>
      </c>
      <c r="E16885" s="277" t="s">
        <v>2082</v>
      </c>
      <c r="F16885" s="279" t="s">
        <v>881</v>
      </c>
    </row>
    <row r="16886" spans="1:6" x14ac:dyDescent="0.3">
      <c r="A16886" s="264" t="str">
        <f t="shared" si="263"/>
        <v>KenoOR</v>
      </c>
      <c r="B16886" s="269">
        <v>97627</v>
      </c>
      <c r="C16886" s="270" t="s">
        <v>9981</v>
      </c>
      <c r="D16886" s="270" t="s">
        <v>2057</v>
      </c>
      <c r="E16886" s="277" t="s">
        <v>2077</v>
      </c>
      <c r="F16886" s="279" t="s">
        <v>881</v>
      </c>
    </row>
    <row r="16887" spans="1:6" x14ac:dyDescent="0.3">
      <c r="A16887" s="264" t="str">
        <f t="shared" si="263"/>
        <v>Seal RockOR</v>
      </c>
      <c r="B16887" s="269">
        <v>97376</v>
      </c>
      <c r="C16887" s="270" t="s">
        <v>9982</v>
      </c>
      <c r="D16887" s="270" t="s">
        <v>2057</v>
      </c>
      <c r="E16887" s="277" t="s">
        <v>2082</v>
      </c>
      <c r="F16887" s="279" t="s">
        <v>881</v>
      </c>
    </row>
    <row r="16888" spans="1:6" x14ac:dyDescent="0.3">
      <c r="A16888" s="264" t="str">
        <f t="shared" si="263"/>
        <v>MosierOR</v>
      </c>
      <c r="B16888" s="269">
        <v>97040</v>
      </c>
      <c r="C16888" s="270" t="s">
        <v>9983</v>
      </c>
      <c r="D16888" s="270" t="s">
        <v>2057</v>
      </c>
      <c r="E16888" s="277" t="s">
        <v>2091</v>
      </c>
      <c r="F16888" s="279" t="s">
        <v>881</v>
      </c>
    </row>
    <row r="16889" spans="1:6" x14ac:dyDescent="0.3">
      <c r="A16889" s="264" t="str">
        <f t="shared" si="263"/>
        <v>HalseyOR</v>
      </c>
      <c r="B16889" s="269">
        <v>97348</v>
      </c>
      <c r="C16889" s="270" t="s">
        <v>9984</v>
      </c>
      <c r="D16889" s="270" t="s">
        <v>2057</v>
      </c>
      <c r="E16889" s="277" t="s">
        <v>1152</v>
      </c>
      <c r="F16889" s="279" t="s">
        <v>881</v>
      </c>
    </row>
    <row r="16890" spans="1:6" x14ac:dyDescent="0.3">
      <c r="A16890" s="264" t="str">
        <f t="shared" si="263"/>
        <v>MerrillOR</v>
      </c>
      <c r="B16890" s="269">
        <v>97633</v>
      </c>
      <c r="C16890" s="270" t="s">
        <v>2356</v>
      </c>
      <c r="D16890" s="270" t="s">
        <v>2057</v>
      </c>
      <c r="E16890" s="277" t="s">
        <v>2077</v>
      </c>
      <c r="F16890" s="279" t="s">
        <v>881</v>
      </c>
    </row>
    <row r="16891" spans="1:6" x14ac:dyDescent="0.3">
      <c r="A16891" s="264" t="str">
        <f t="shared" si="263"/>
        <v>Blue RiverOR</v>
      </c>
      <c r="B16891" s="269">
        <v>97413</v>
      </c>
      <c r="C16891" s="270" t="s">
        <v>9985</v>
      </c>
      <c r="D16891" s="270" t="s">
        <v>2057</v>
      </c>
      <c r="E16891" s="277" t="s">
        <v>2070</v>
      </c>
      <c r="F16891" s="279" t="s">
        <v>881</v>
      </c>
    </row>
    <row r="16892" spans="1:6" x14ac:dyDescent="0.3">
      <c r="A16892" s="264" t="str">
        <f t="shared" si="263"/>
        <v>Cascade LocksOR</v>
      </c>
      <c r="B16892" s="269">
        <v>97014</v>
      </c>
      <c r="C16892" s="270" t="s">
        <v>9986</v>
      </c>
      <c r="D16892" s="270" t="s">
        <v>2057</v>
      </c>
      <c r="E16892" s="277" t="s">
        <v>2076</v>
      </c>
      <c r="F16892" s="279" t="s">
        <v>881</v>
      </c>
    </row>
    <row r="16893" spans="1:6" x14ac:dyDescent="0.3">
      <c r="A16893" s="264" t="str">
        <f t="shared" si="263"/>
        <v>CheshireOR</v>
      </c>
      <c r="B16893" s="269">
        <v>97419</v>
      </c>
      <c r="C16893" s="270" t="s">
        <v>3452</v>
      </c>
      <c r="D16893" s="270" t="s">
        <v>2057</v>
      </c>
      <c r="E16893" s="277" t="s">
        <v>2070</v>
      </c>
      <c r="F16893" s="279" t="s">
        <v>881</v>
      </c>
    </row>
    <row r="16894" spans="1:6" x14ac:dyDescent="0.3">
      <c r="A16894" s="264" t="str">
        <f t="shared" si="263"/>
        <v>Lincoln CityOR</v>
      </c>
      <c r="B16894" s="269">
        <v>97388</v>
      </c>
      <c r="C16894" s="270" t="s">
        <v>9913</v>
      </c>
      <c r="D16894" s="270" t="s">
        <v>2057</v>
      </c>
      <c r="E16894" s="277" t="s">
        <v>2082</v>
      </c>
      <c r="F16894" s="279" t="s">
        <v>881</v>
      </c>
    </row>
    <row r="16895" spans="1:6" x14ac:dyDescent="0.3">
      <c r="A16895" s="264" t="str">
        <f t="shared" si="263"/>
        <v>AthenaOR</v>
      </c>
      <c r="B16895" s="269">
        <v>97813</v>
      </c>
      <c r="C16895" s="270" t="s">
        <v>9987</v>
      </c>
      <c r="D16895" s="270" t="s">
        <v>2057</v>
      </c>
      <c r="E16895" s="277" t="s">
        <v>2074</v>
      </c>
      <c r="F16895" s="279" t="s">
        <v>881</v>
      </c>
    </row>
    <row r="16896" spans="1:6" x14ac:dyDescent="0.3">
      <c r="A16896" s="264" t="str">
        <f t="shared" si="263"/>
        <v>Deer IslandOR</v>
      </c>
      <c r="B16896" s="269">
        <v>97054</v>
      </c>
      <c r="C16896" s="270" t="s">
        <v>9988</v>
      </c>
      <c r="D16896" s="270" t="s">
        <v>2057</v>
      </c>
      <c r="E16896" s="277" t="s">
        <v>2084</v>
      </c>
      <c r="F16896" s="279" t="s">
        <v>881</v>
      </c>
    </row>
    <row r="16897" spans="1:6" x14ac:dyDescent="0.3">
      <c r="A16897" s="264" t="str">
        <f t="shared" si="263"/>
        <v>WestonOR</v>
      </c>
      <c r="B16897" s="269">
        <v>97886</v>
      </c>
      <c r="C16897" s="270" t="s">
        <v>3492</v>
      </c>
      <c r="D16897" s="270" t="s">
        <v>2057</v>
      </c>
      <c r="E16897" s="277" t="s">
        <v>2074</v>
      </c>
      <c r="F16897" s="279" t="s">
        <v>881</v>
      </c>
    </row>
    <row r="16898" spans="1:6" x14ac:dyDescent="0.3">
      <c r="A16898" s="264" t="str">
        <f t="shared" si="263"/>
        <v>Scotts MillsOR</v>
      </c>
      <c r="B16898" s="269">
        <v>97375</v>
      </c>
      <c r="C16898" s="270" t="s">
        <v>9989</v>
      </c>
      <c r="D16898" s="270" t="s">
        <v>2057</v>
      </c>
      <c r="E16898" s="277" t="s">
        <v>1226</v>
      </c>
      <c r="F16898" s="279" t="s">
        <v>881</v>
      </c>
    </row>
    <row r="16899" spans="1:6" x14ac:dyDescent="0.3">
      <c r="A16899" s="264" t="str">
        <f t="shared" si="263"/>
        <v>PortlandOR</v>
      </c>
      <c r="B16899" s="269">
        <v>97204</v>
      </c>
      <c r="C16899" s="270" t="s">
        <v>3489</v>
      </c>
      <c r="D16899" s="270" t="s">
        <v>2057</v>
      </c>
      <c r="E16899" s="277" t="s">
        <v>2084</v>
      </c>
      <c r="F16899" s="279" t="s">
        <v>881</v>
      </c>
    </row>
    <row r="16900" spans="1:6" x14ac:dyDescent="0.3">
      <c r="A16900" s="264" t="str">
        <f t="shared" ref="A16900:A16963" si="264">CONCATENATE(C16900,D16900)</f>
        <v>Saint PaulOR</v>
      </c>
      <c r="B16900" s="269">
        <v>97137</v>
      </c>
      <c r="C16900" s="270" t="s">
        <v>2121</v>
      </c>
      <c r="D16900" s="270" t="s">
        <v>2057</v>
      </c>
      <c r="E16900" s="277" t="s">
        <v>1226</v>
      </c>
      <c r="F16900" s="279" t="s">
        <v>881</v>
      </c>
    </row>
    <row r="16901" spans="1:6" x14ac:dyDescent="0.3">
      <c r="A16901" s="264" t="str">
        <f t="shared" si="264"/>
        <v>VidaOR</v>
      </c>
      <c r="B16901" s="269">
        <v>97488</v>
      </c>
      <c r="C16901" s="270" t="s">
        <v>9990</v>
      </c>
      <c r="D16901" s="270" t="s">
        <v>2057</v>
      </c>
      <c r="E16901" s="277" t="s">
        <v>2070</v>
      </c>
      <c r="F16901" s="279" t="s">
        <v>881</v>
      </c>
    </row>
    <row r="16902" spans="1:6" x14ac:dyDescent="0.3">
      <c r="A16902" s="264" t="str">
        <f t="shared" si="264"/>
        <v>Falls CityOR</v>
      </c>
      <c r="B16902" s="269">
        <v>97344</v>
      </c>
      <c r="C16902" s="270" t="s">
        <v>9991</v>
      </c>
      <c r="D16902" s="270" t="s">
        <v>2057</v>
      </c>
      <c r="E16902" s="277" t="s">
        <v>1226</v>
      </c>
      <c r="F16902" s="279" t="s">
        <v>881</v>
      </c>
    </row>
    <row r="16903" spans="1:6" x14ac:dyDescent="0.3">
      <c r="A16903" s="264" t="str">
        <f t="shared" si="264"/>
        <v>MalinOR</v>
      </c>
      <c r="B16903" s="269">
        <v>97632</v>
      </c>
      <c r="C16903" s="270" t="s">
        <v>9992</v>
      </c>
      <c r="D16903" s="270" t="s">
        <v>2057</v>
      </c>
      <c r="E16903" s="277" t="s">
        <v>2077</v>
      </c>
      <c r="F16903" s="279" t="s">
        <v>881</v>
      </c>
    </row>
    <row r="16904" spans="1:6" x14ac:dyDescent="0.3">
      <c r="A16904" s="264" t="str">
        <f t="shared" si="264"/>
        <v>Fall CreekOR</v>
      </c>
      <c r="B16904" s="269">
        <v>97438</v>
      </c>
      <c r="C16904" s="270" t="s">
        <v>9993</v>
      </c>
      <c r="D16904" s="270" t="s">
        <v>2057</v>
      </c>
      <c r="E16904" s="277" t="s">
        <v>2070</v>
      </c>
      <c r="F16904" s="279" t="s">
        <v>881</v>
      </c>
    </row>
    <row r="16905" spans="1:6" x14ac:dyDescent="0.3">
      <c r="A16905" s="264" t="str">
        <f t="shared" si="264"/>
        <v>DufurOR</v>
      </c>
      <c r="B16905" s="269">
        <v>97021</v>
      </c>
      <c r="C16905" s="270" t="s">
        <v>9994</v>
      </c>
      <c r="D16905" s="270" t="s">
        <v>2057</v>
      </c>
      <c r="E16905" s="277" t="s">
        <v>2091</v>
      </c>
      <c r="F16905" s="279" t="s">
        <v>881</v>
      </c>
    </row>
    <row r="16906" spans="1:6" x14ac:dyDescent="0.3">
      <c r="A16906" s="264" t="str">
        <f t="shared" si="264"/>
        <v>MapletonOR</v>
      </c>
      <c r="B16906" s="269">
        <v>97453</v>
      </c>
      <c r="C16906" s="270" t="s">
        <v>4906</v>
      </c>
      <c r="D16906" s="270" t="s">
        <v>2057</v>
      </c>
      <c r="E16906" s="277" t="s">
        <v>2070</v>
      </c>
      <c r="F16906" s="279" t="s">
        <v>881</v>
      </c>
    </row>
    <row r="16907" spans="1:6" x14ac:dyDescent="0.3">
      <c r="A16907" s="264" t="str">
        <f t="shared" si="264"/>
        <v>ProspectOR</v>
      </c>
      <c r="B16907" s="269">
        <v>97536</v>
      </c>
      <c r="C16907" s="270" t="s">
        <v>3493</v>
      </c>
      <c r="D16907" s="270" t="s">
        <v>2057</v>
      </c>
      <c r="E16907" s="277" t="s">
        <v>2080</v>
      </c>
      <c r="F16907" s="279" t="s">
        <v>881</v>
      </c>
    </row>
    <row r="16908" spans="1:6" x14ac:dyDescent="0.3">
      <c r="A16908" s="264" t="str">
        <f t="shared" si="264"/>
        <v>BrightwoodOR</v>
      </c>
      <c r="B16908" s="269">
        <v>97011</v>
      </c>
      <c r="C16908" s="270" t="s">
        <v>9995</v>
      </c>
      <c r="D16908" s="270" t="s">
        <v>2057</v>
      </c>
      <c r="E16908" s="277" t="s">
        <v>2084</v>
      </c>
      <c r="F16908" s="279" t="s">
        <v>881</v>
      </c>
    </row>
    <row r="16909" spans="1:6" x14ac:dyDescent="0.3">
      <c r="A16909" s="264" t="str">
        <f t="shared" si="264"/>
        <v>Grants PassOR</v>
      </c>
      <c r="B16909" s="269">
        <v>97543</v>
      </c>
      <c r="C16909" s="270" t="s">
        <v>2072</v>
      </c>
      <c r="D16909" s="270" t="s">
        <v>2057</v>
      </c>
      <c r="E16909" s="277" t="s">
        <v>2072</v>
      </c>
      <c r="F16909" s="279" t="s">
        <v>881</v>
      </c>
    </row>
    <row r="16910" spans="1:6" x14ac:dyDescent="0.3">
      <c r="A16910" s="264" t="str">
        <f t="shared" si="264"/>
        <v>MaupinOR</v>
      </c>
      <c r="B16910" s="269">
        <v>97037</v>
      </c>
      <c r="C16910" s="270" t="s">
        <v>9996</v>
      </c>
      <c r="D16910" s="270" t="s">
        <v>2057</v>
      </c>
      <c r="E16910" s="277" t="s">
        <v>2091</v>
      </c>
      <c r="F16910" s="279" t="s">
        <v>881</v>
      </c>
    </row>
    <row r="16911" spans="1:6" x14ac:dyDescent="0.3">
      <c r="A16911" s="264" t="str">
        <f t="shared" si="264"/>
        <v>ElktonOR</v>
      </c>
      <c r="B16911" s="269">
        <v>97436</v>
      </c>
      <c r="C16911" s="270" t="s">
        <v>3884</v>
      </c>
      <c r="D16911" s="270" t="s">
        <v>2057</v>
      </c>
      <c r="E16911" s="277" t="s">
        <v>2088</v>
      </c>
      <c r="F16911" s="279" t="s">
        <v>881</v>
      </c>
    </row>
    <row r="16912" spans="1:6" x14ac:dyDescent="0.3">
      <c r="A16912" s="264" t="str">
        <f t="shared" si="264"/>
        <v>AzaleaOR</v>
      </c>
      <c r="B16912" s="269">
        <v>97410</v>
      </c>
      <c r="C16912" s="270" t="s">
        <v>9997</v>
      </c>
      <c r="D16912" s="270" t="s">
        <v>2057</v>
      </c>
      <c r="E16912" s="277" t="s">
        <v>2088</v>
      </c>
      <c r="F16912" s="279" t="s">
        <v>881</v>
      </c>
    </row>
    <row r="16913" spans="1:6" x14ac:dyDescent="0.3">
      <c r="A16913" s="264" t="str">
        <f t="shared" si="264"/>
        <v>EchoOR</v>
      </c>
      <c r="B16913" s="269">
        <v>97826</v>
      </c>
      <c r="C16913" s="270" t="s">
        <v>9998</v>
      </c>
      <c r="D16913" s="270" t="s">
        <v>2057</v>
      </c>
      <c r="E16913" s="277" t="s">
        <v>2074</v>
      </c>
      <c r="F16913" s="279" t="s">
        <v>881</v>
      </c>
    </row>
    <row r="16914" spans="1:6" x14ac:dyDescent="0.3">
      <c r="A16914" s="264" t="str">
        <f t="shared" si="264"/>
        <v>FosterOR</v>
      </c>
      <c r="B16914" s="269">
        <v>97345</v>
      </c>
      <c r="C16914" s="270" t="s">
        <v>5774</v>
      </c>
      <c r="D16914" s="270" t="s">
        <v>2057</v>
      </c>
      <c r="E16914" s="277" t="s">
        <v>1152</v>
      </c>
      <c r="F16914" s="279" t="s">
        <v>881</v>
      </c>
    </row>
    <row r="16915" spans="1:6" x14ac:dyDescent="0.3">
      <c r="A16915" s="264" t="str">
        <f t="shared" si="264"/>
        <v>LangloisOR</v>
      </c>
      <c r="B16915" s="269">
        <v>97450</v>
      </c>
      <c r="C16915" s="270" t="s">
        <v>9999</v>
      </c>
      <c r="D16915" s="270" t="s">
        <v>2057</v>
      </c>
      <c r="E16915" s="277" t="s">
        <v>2064</v>
      </c>
      <c r="F16915" s="279" t="s">
        <v>881</v>
      </c>
    </row>
    <row r="16916" spans="1:6" x14ac:dyDescent="0.3">
      <c r="A16916" s="264" t="str">
        <f t="shared" si="264"/>
        <v>DonaldOR</v>
      </c>
      <c r="B16916" s="269">
        <v>97020</v>
      </c>
      <c r="C16916" s="270" t="s">
        <v>10000</v>
      </c>
      <c r="D16916" s="270" t="s">
        <v>2057</v>
      </c>
      <c r="E16916" s="277" t="s">
        <v>1226</v>
      </c>
      <c r="F16916" s="279" t="s">
        <v>881</v>
      </c>
    </row>
    <row r="16917" spans="1:6" x14ac:dyDescent="0.3">
      <c r="A16917" s="264" t="str">
        <f t="shared" si="264"/>
        <v>BlodgettOR</v>
      </c>
      <c r="B16917" s="269">
        <v>97326</v>
      </c>
      <c r="C16917" s="270" t="s">
        <v>10001</v>
      </c>
      <c r="D16917" s="270" t="s">
        <v>2057</v>
      </c>
      <c r="E16917" s="277" t="s">
        <v>2068</v>
      </c>
      <c r="F16917" s="279" t="s">
        <v>881</v>
      </c>
    </row>
    <row r="16918" spans="1:6" x14ac:dyDescent="0.3">
      <c r="A16918" s="264" t="str">
        <f t="shared" si="264"/>
        <v>O BrienOR</v>
      </c>
      <c r="B16918" s="269">
        <v>97534</v>
      </c>
      <c r="C16918" s="270" t="s">
        <v>10002</v>
      </c>
      <c r="D16918" s="270" t="s">
        <v>2057</v>
      </c>
      <c r="E16918" s="277" t="s">
        <v>2072</v>
      </c>
      <c r="F16918" s="279" t="s">
        <v>881</v>
      </c>
    </row>
    <row r="16919" spans="1:6" x14ac:dyDescent="0.3">
      <c r="A16919" s="264" t="str">
        <f t="shared" si="264"/>
        <v>Camas ValleyOR</v>
      </c>
      <c r="B16919" s="269">
        <v>97416</v>
      </c>
      <c r="C16919" s="270" t="s">
        <v>10003</v>
      </c>
      <c r="D16919" s="270" t="s">
        <v>2057</v>
      </c>
      <c r="E16919" s="277" t="s">
        <v>2088</v>
      </c>
      <c r="F16919" s="279" t="s">
        <v>881</v>
      </c>
    </row>
    <row r="16920" spans="1:6" x14ac:dyDescent="0.3">
      <c r="A16920" s="264" t="str">
        <f t="shared" si="264"/>
        <v>SheddOR</v>
      </c>
      <c r="B16920" s="269">
        <v>97377</v>
      </c>
      <c r="C16920" s="270" t="s">
        <v>10004</v>
      </c>
      <c r="D16920" s="270" t="s">
        <v>2057</v>
      </c>
      <c r="E16920" s="277" t="s">
        <v>1152</v>
      </c>
      <c r="F16920" s="279" t="s">
        <v>881</v>
      </c>
    </row>
    <row r="16921" spans="1:6" x14ac:dyDescent="0.3">
      <c r="A16921" s="264" t="str">
        <f t="shared" si="264"/>
        <v>DorenaOR</v>
      </c>
      <c r="B16921" s="269">
        <v>97434</v>
      </c>
      <c r="C16921" s="270" t="s">
        <v>10005</v>
      </c>
      <c r="D16921" s="270" t="s">
        <v>2057</v>
      </c>
      <c r="E16921" s="277" t="s">
        <v>2070</v>
      </c>
      <c r="F16921" s="279" t="s">
        <v>881</v>
      </c>
    </row>
    <row r="16922" spans="1:6" x14ac:dyDescent="0.3">
      <c r="A16922" s="264" t="str">
        <f t="shared" si="264"/>
        <v>GatesOR</v>
      </c>
      <c r="B16922" s="269">
        <v>97346</v>
      </c>
      <c r="C16922" s="270" t="s">
        <v>7789</v>
      </c>
      <c r="D16922" s="270" t="s">
        <v>2057</v>
      </c>
      <c r="E16922" s="277" t="s">
        <v>1226</v>
      </c>
      <c r="F16922" s="279" t="s">
        <v>881</v>
      </c>
    </row>
    <row r="16923" spans="1:6" x14ac:dyDescent="0.3">
      <c r="A16923" s="264" t="str">
        <f t="shared" si="264"/>
        <v>UmpquaOR</v>
      </c>
      <c r="B16923" s="269">
        <v>97486</v>
      </c>
      <c r="C16923" s="270" t="s">
        <v>10006</v>
      </c>
      <c r="D16923" s="270" t="s">
        <v>2057</v>
      </c>
      <c r="E16923" s="277" t="s">
        <v>2088</v>
      </c>
      <c r="F16923" s="279" t="s">
        <v>881</v>
      </c>
    </row>
    <row r="16924" spans="1:6" x14ac:dyDescent="0.3">
      <c r="A16924" s="264" t="str">
        <f t="shared" si="264"/>
        <v>Idleyld ParkOR</v>
      </c>
      <c r="B16924" s="269">
        <v>97447</v>
      </c>
      <c r="C16924" s="270" t="s">
        <v>10007</v>
      </c>
      <c r="D16924" s="270" t="s">
        <v>2057</v>
      </c>
      <c r="E16924" s="277" t="s">
        <v>2088</v>
      </c>
      <c r="F16924" s="279" t="s">
        <v>881</v>
      </c>
    </row>
    <row r="16925" spans="1:6" x14ac:dyDescent="0.3">
      <c r="A16925" s="264" t="str">
        <f t="shared" si="264"/>
        <v>Days CreekOR</v>
      </c>
      <c r="B16925" s="269">
        <v>97429</v>
      </c>
      <c r="C16925" s="270" t="s">
        <v>10008</v>
      </c>
      <c r="D16925" s="270" t="s">
        <v>2057</v>
      </c>
      <c r="E16925" s="277" t="s">
        <v>2088</v>
      </c>
      <c r="F16925" s="279" t="s">
        <v>881</v>
      </c>
    </row>
    <row r="16926" spans="1:6" x14ac:dyDescent="0.3">
      <c r="A16926" s="264" t="str">
        <f t="shared" si="264"/>
        <v>SummervilleOR</v>
      </c>
      <c r="B16926" s="269">
        <v>97876</v>
      </c>
      <c r="C16926" s="270" t="s">
        <v>1195</v>
      </c>
      <c r="D16926" s="270" t="s">
        <v>2057</v>
      </c>
      <c r="E16926" s="277" t="s">
        <v>2078</v>
      </c>
      <c r="F16926" s="279" t="s">
        <v>881</v>
      </c>
    </row>
    <row r="16927" spans="1:6" x14ac:dyDescent="0.3">
      <c r="A16927" s="264" t="str">
        <f t="shared" si="264"/>
        <v>TenmileOR</v>
      </c>
      <c r="B16927" s="269">
        <v>97481</v>
      </c>
      <c r="C16927" s="270" t="s">
        <v>10009</v>
      </c>
      <c r="D16927" s="270" t="s">
        <v>2057</v>
      </c>
      <c r="E16927" s="277" t="s">
        <v>2088</v>
      </c>
      <c r="F16927" s="279" t="s">
        <v>881</v>
      </c>
    </row>
    <row r="16928" spans="1:6" x14ac:dyDescent="0.3">
      <c r="A16928" s="264" t="str">
        <f t="shared" si="264"/>
        <v>RickreallOR</v>
      </c>
      <c r="B16928" s="269">
        <v>97371</v>
      </c>
      <c r="C16928" s="270" t="s">
        <v>10010</v>
      </c>
      <c r="D16928" s="270" t="s">
        <v>2057</v>
      </c>
      <c r="E16928" s="277" t="s">
        <v>1226</v>
      </c>
      <c r="F16928" s="279" t="s">
        <v>881</v>
      </c>
    </row>
    <row r="16929" spans="1:6" x14ac:dyDescent="0.3">
      <c r="A16929" s="264" t="str">
        <f t="shared" si="264"/>
        <v>North PowderOR</v>
      </c>
      <c r="B16929" s="269">
        <v>97867</v>
      </c>
      <c r="C16929" s="270" t="s">
        <v>10011</v>
      </c>
      <c r="D16929" s="270" t="s">
        <v>2057</v>
      </c>
      <c r="E16929" s="277" t="s">
        <v>2078</v>
      </c>
      <c r="F16929" s="279" t="s">
        <v>881</v>
      </c>
    </row>
    <row r="16930" spans="1:6" x14ac:dyDescent="0.3">
      <c r="A16930" s="264" t="str">
        <f t="shared" si="264"/>
        <v>IoneOR</v>
      </c>
      <c r="B16930" s="269">
        <v>97843</v>
      </c>
      <c r="C16930" s="270" t="s">
        <v>10012</v>
      </c>
      <c r="D16930" s="270" t="s">
        <v>2057</v>
      </c>
      <c r="E16930" s="277" t="s">
        <v>2074</v>
      </c>
      <c r="F16930" s="279" t="s">
        <v>881</v>
      </c>
    </row>
    <row r="16931" spans="1:6" x14ac:dyDescent="0.3">
      <c r="A16931" s="264" t="str">
        <f t="shared" si="264"/>
        <v>BlyOR</v>
      </c>
      <c r="B16931" s="269">
        <v>97622</v>
      </c>
      <c r="C16931" s="270" t="s">
        <v>10013</v>
      </c>
      <c r="D16931" s="270" t="s">
        <v>2057</v>
      </c>
      <c r="E16931" s="277" t="s">
        <v>2077</v>
      </c>
      <c r="F16931" s="279" t="s">
        <v>881</v>
      </c>
    </row>
    <row r="16932" spans="1:6" x14ac:dyDescent="0.3">
      <c r="A16932" s="264" t="str">
        <f t="shared" si="264"/>
        <v>AdrianOR</v>
      </c>
      <c r="B16932" s="269">
        <v>97901</v>
      </c>
      <c r="C16932" s="270" t="s">
        <v>1568</v>
      </c>
      <c r="D16932" s="270" t="s">
        <v>2057</v>
      </c>
      <c r="E16932" s="277" t="s">
        <v>1281</v>
      </c>
      <c r="F16932" s="279" t="s">
        <v>881</v>
      </c>
    </row>
    <row r="16933" spans="1:6" x14ac:dyDescent="0.3">
      <c r="A16933" s="264" t="str">
        <f t="shared" si="264"/>
        <v>AdamsOR</v>
      </c>
      <c r="B16933" s="269">
        <v>97810</v>
      </c>
      <c r="C16933" s="270" t="s">
        <v>6145</v>
      </c>
      <c r="D16933" s="270" t="s">
        <v>2057</v>
      </c>
      <c r="E16933" s="277" t="s">
        <v>2074</v>
      </c>
      <c r="F16933" s="279" t="s">
        <v>881</v>
      </c>
    </row>
    <row r="16934" spans="1:6" x14ac:dyDescent="0.3">
      <c r="A16934" s="264" t="str">
        <f t="shared" si="264"/>
        <v>Sprague RiverOR</v>
      </c>
      <c r="B16934" s="269">
        <v>97639</v>
      </c>
      <c r="C16934" s="270" t="s">
        <v>10014</v>
      </c>
      <c r="D16934" s="270" t="s">
        <v>2057</v>
      </c>
      <c r="E16934" s="277" t="s">
        <v>2077</v>
      </c>
      <c r="F16934" s="279" t="s">
        <v>881</v>
      </c>
    </row>
    <row r="16935" spans="1:6" x14ac:dyDescent="0.3">
      <c r="A16935" s="264" t="str">
        <f t="shared" si="264"/>
        <v>Crescent LakeOR</v>
      </c>
      <c r="B16935" s="269">
        <v>97733</v>
      </c>
      <c r="C16935" s="270" t="s">
        <v>10015</v>
      </c>
      <c r="D16935" s="270" t="s">
        <v>2057</v>
      </c>
      <c r="E16935" s="277" t="s">
        <v>2077</v>
      </c>
      <c r="F16935" s="279" t="s">
        <v>881</v>
      </c>
    </row>
    <row r="16936" spans="1:6" x14ac:dyDescent="0.3">
      <c r="A16936" s="264" t="str">
        <f t="shared" si="264"/>
        <v>WestfirOR</v>
      </c>
      <c r="B16936" s="269">
        <v>97492</v>
      </c>
      <c r="C16936" s="270" t="s">
        <v>10016</v>
      </c>
      <c r="D16936" s="270" t="s">
        <v>2057</v>
      </c>
      <c r="E16936" s="277" t="s">
        <v>2070</v>
      </c>
      <c r="F16936" s="279" t="s">
        <v>881</v>
      </c>
    </row>
    <row r="16937" spans="1:6" x14ac:dyDescent="0.3">
      <c r="A16937" s="264" t="str">
        <f t="shared" si="264"/>
        <v>NotiOR</v>
      </c>
      <c r="B16937" s="269">
        <v>97461</v>
      </c>
      <c r="C16937" s="270" t="s">
        <v>10017</v>
      </c>
      <c r="D16937" s="270" t="s">
        <v>2057</v>
      </c>
      <c r="E16937" s="277" t="s">
        <v>2070</v>
      </c>
      <c r="F16937" s="279" t="s">
        <v>881</v>
      </c>
    </row>
    <row r="16938" spans="1:6" x14ac:dyDescent="0.3">
      <c r="A16938" s="264" t="str">
        <f t="shared" si="264"/>
        <v>WinstonOR</v>
      </c>
      <c r="B16938" s="269">
        <v>97432</v>
      </c>
      <c r="C16938" s="270" t="s">
        <v>4059</v>
      </c>
      <c r="D16938" s="270" t="s">
        <v>2057</v>
      </c>
      <c r="E16938" s="277" t="s">
        <v>2088</v>
      </c>
      <c r="F16938" s="279" t="s">
        <v>881</v>
      </c>
    </row>
    <row r="16939" spans="1:6" x14ac:dyDescent="0.3">
      <c r="A16939" s="264" t="str">
        <f t="shared" si="264"/>
        <v>Butte FallsOR</v>
      </c>
      <c r="B16939" s="269">
        <v>97522</v>
      </c>
      <c r="C16939" s="270" t="s">
        <v>10018</v>
      </c>
      <c r="D16939" s="270" t="s">
        <v>2057</v>
      </c>
      <c r="E16939" s="277" t="s">
        <v>2080</v>
      </c>
      <c r="F16939" s="279" t="s">
        <v>881</v>
      </c>
    </row>
    <row r="16940" spans="1:6" x14ac:dyDescent="0.3">
      <c r="A16940" s="264" t="str">
        <f t="shared" si="264"/>
        <v>TidewaterOR</v>
      </c>
      <c r="B16940" s="269">
        <v>97390</v>
      </c>
      <c r="C16940" s="270" t="s">
        <v>10019</v>
      </c>
      <c r="D16940" s="270" t="s">
        <v>2057</v>
      </c>
      <c r="E16940" s="277" t="s">
        <v>2082</v>
      </c>
      <c r="F16940" s="279" t="s">
        <v>881</v>
      </c>
    </row>
    <row r="16941" spans="1:6" x14ac:dyDescent="0.3">
      <c r="A16941" s="264" t="str">
        <f t="shared" si="264"/>
        <v>Jordan ValleyOR</v>
      </c>
      <c r="B16941" s="269">
        <v>97910</v>
      </c>
      <c r="C16941" s="270" t="s">
        <v>10020</v>
      </c>
      <c r="D16941" s="270" t="s">
        <v>2057</v>
      </c>
      <c r="E16941" s="277" t="s">
        <v>1281</v>
      </c>
      <c r="F16941" s="279" t="s">
        <v>881</v>
      </c>
    </row>
    <row r="16942" spans="1:6" x14ac:dyDescent="0.3">
      <c r="A16942" s="264" t="str">
        <f t="shared" si="264"/>
        <v>GilchristOR</v>
      </c>
      <c r="B16942" s="269">
        <v>97737</v>
      </c>
      <c r="C16942" s="270" t="s">
        <v>10021</v>
      </c>
      <c r="D16942" s="270" t="s">
        <v>2057</v>
      </c>
      <c r="E16942" s="277" t="s">
        <v>2077</v>
      </c>
      <c r="F16942" s="279" t="s">
        <v>881</v>
      </c>
    </row>
    <row r="16943" spans="1:6" x14ac:dyDescent="0.3">
      <c r="A16943" s="264" t="str">
        <f t="shared" si="264"/>
        <v>Dunes CityOR</v>
      </c>
      <c r="B16943" s="269">
        <v>97493</v>
      </c>
      <c r="C16943" s="270" t="s">
        <v>10022</v>
      </c>
      <c r="D16943" s="270" t="s">
        <v>2057</v>
      </c>
      <c r="E16943" s="277" t="s">
        <v>2070</v>
      </c>
      <c r="F16943" s="279" t="s">
        <v>881</v>
      </c>
    </row>
    <row r="16944" spans="1:6" x14ac:dyDescent="0.3">
      <c r="A16944" s="264" t="str">
        <f t="shared" si="264"/>
        <v>Gales CreekOR</v>
      </c>
      <c r="B16944" s="269">
        <v>97117</v>
      </c>
      <c r="C16944" s="270" t="s">
        <v>10023</v>
      </c>
      <c r="D16944" s="270" t="s">
        <v>2057</v>
      </c>
      <c r="E16944" s="277" t="s">
        <v>2084</v>
      </c>
      <c r="F16944" s="279" t="s">
        <v>881</v>
      </c>
    </row>
    <row r="16945" spans="1:6" x14ac:dyDescent="0.3">
      <c r="A16945" s="264" t="str">
        <f t="shared" si="264"/>
        <v>BlachlyOR</v>
      </c>
      <c r="B16945" s="269">
        <v>97412</v>
      </c>
      <c r="C16945" s="270" t="s">
        <v>10024</v>
      </c>
      <c r="D16945" s="270" t="s">
        <v>2057</v>
      </c>
      <c r="E16945" s="277" t="s">
        <v>2070</v>
      </c>
      <c r="F16945" s="279" t="s">
        <v>881</v>
      </c>
    </row>
    <row r="16946" spans="1:6" x14ac:dyDescent="0.3">
      <c r="A16946" s="264" t="str">
        <f t="shared" si="264"/>
        <v>ImblerOR</v>
      </c>
      <c r="B16946" s="269">
        <v>97841</v>
      </c>
      <c r="C16946" s="270" t="s">
        <v>10025</v>
      </c>
      <c r="D16946" s="270" t="s">
        <v>2057</v>
      </c>
      <c r="E16946" s="277" t="s">
        <v>2078</v>
      </c>
      <c r="F16946" s="279" t="s">
        <v>881</v>
      </c>
    </row>
    <row r="16947" spans="1:6" x14ac:dyDescent="0.3">
      <c r="A16947" s="264" t="str">
        <f t="shared" si="264"/>
        <v>LoraneOR</v>
      </c>
      <c r="B16947" s="269">
        <v>97451</v>
      </c>
      <c r="C16947" s="270" t="s">
        <v>10026</v>
      </c>
      <c r="D16947" s="270" t="s">
        <v>2057</v>
      </c>
      <c r="E16947" s="277" t="s">
        <v>2070</v>
      </c>
      <c r="F16947" s="279" t="s">
        <v>881</v>
      </c>
    </row>
    <row r="16948" spans="1:6" x14ac:dyDescent="0.3">
      <c r="A16948" s="264" t="str">
        <f t="shared" si="264"/>
        <v>Cave JunctionOR</v>
      </c>
      <c r="B16948" s="269">
        <v>97531</v>
      </c>
      <c r="C16948" s="270" t="s">
        <v>9929</v>
      </c>
      <c r="D16948" s="270" t="s">
        <v>2057</v>
      </c>
      <c r="E16948" s="277" t="s">
        <v>2072</v>
      </c>
      <c r="F16948" s="279" t="s">
        <v>881</v>
      </c>
    </row>
    <row r="16949" spans="1:6" x14ac:dyDescent="0.3">
      <c r="A16949" s="264" t="str">
        <f t="shared" si="264"/>
        <v>EddyvilleOR</v>
      </c>
      <c r="B16949" s="269">
        <v>97343</v>
      </c>
      <c r="C16949" s="270" t="s">
        <v>4375</v>
      </c>
      <c r="D16949" s="270" t="s">
        <v>2057</v>
      </c>
      <c r="E16949" s="277" t="s">
        <v>2082</v>
      </c>
      <c r="F16949" s="279" t="s">
        <v>881</v>
      </c>
    </row>
    <row r="16950" spans="1:6" x14ac:dyDescent="0.3">
      <c r="A16950" s="264" t="str">
        <f t="shared" si="264"/>
        <v>BuxtonOR</v>
      </c>
      <c r="B16950" s="269">
        <v>97109</v>
      </c>
      <c r="C16950" s="270" t="s">
        <v>6514</v>
      </c>
      <c r="D16950" s="270" t="s">
        <v>2057</v>
      </c>
      <c r="E16950" s="277" t="s">
        <v>2084</v>
      </c>
      <c r="F16950" s="279" t="s">
        <v>881</v>
      </c>
    </row>
    <row r="16951" spans="1:6" x14ac:dyDescent="0.3">
      <c r="A16951" s="264" t="str">
        <f t="shared" si="264"/>
        <v>Klamath FallsOR</v>
      </c>
      <c r="B16951" s="269">
        <v>97634</v>
      </c>
      <c r="C16951" s="270" t="s">
        <v>2077</v>
      </c>
      <c r="D16951" s="270" t="s">
        <v>2057</v>
      </c>
      <c r="E16951" s="277" t="s">
        <v>2077</v>
      </c>
      <c r="F16951" s="279" t="s">
        <v>881</v>
      </c>
    </row>
    <row r="16952" spans="1:6" x14ac:dyDescent="0.3">
      <c r="A16952" s="264" t="str">
        <f t="shared" si="264"/>
        <v>ScottsburgOR</v>
      </c>
      <c r="B16952" s="269">
        <v>97473</v>
      </c>
      <c r="C16952" s="270" t="s">
        <v>5301</v>
      </c>
      <c r="D16952" s="270" t="s">
        <v>2057</v>
      </c>
      <c r="E16952" s="277" t="s">
        <v>2088</v>
      </c>
      <c r="F16952" s="279" t="s">
        <v>881</v>
      </c>
    </row>
    <row r="16953" spans="1:6" x14ac:dyDescent="0.3">
      <c r="A16953" s="264" t="str">
        <f t="shared" si="264"/>
        <v>DeadwoodOR</v>
      </c>
      <c r="B16953" s="269">
        <v>97430</v>
      </c>
      <c r="C16953" s="270" t="s">
        <v>10027</v>
      </c>
      <c r="D16953" s="270" t="s">
        <v>2057</v>
      </c>
      <c r="E16953" s="277" t="s">
        <v>2070</v>
      </c>
      <c r="F16953" s="279" t="s">
        <v>881</v>
      </c>
    </row>
    <row r="16954" spans="1:6" x14ac:dyDescent="0.3">
      <c r="A16954" s="264" t="str">
        <f t="shared" si="264"/>
        <v>TillerOR</v>
      </c>
      <c r="B16954" s="269">
        <v>97484</v>
      </c>
      <c r="C16954" s="270" t="s">
        <v>10028</v>
      </c>
      <c r="D16954" s="270" t="s">
        <v>2057</v>
      </c>
      <c r="E16954" s="277" t="s">
        <v>2088</v>
      </c>
      <c r="F16954" s="279" t="s">
        <v>881</v>
      </c>
    </row>
    <row r="16955" spans="1:6" x14ac:dyDescent="0.3">
      <c r="A16955" s="264" t="str">
        <f t="shared" si="264"/>
        <v>LexingtonOR</v>
      </c>
      <c r="B16955" s="269">
        <v>97839</v>
      </c>
      <c r="C16955" s="270" t="s">
        <v>1401</v>
      </c>
      <c r="D16955" s="270" t="s">
        <v>2057</v>
      </c>
      <c r="E16955" s="277" t="s">
        <v>2074</v>
      </c>
      <c r="F16955" s="279" t="s">
        <v>881</v>
      </c>
    </row>
    <row r="16956" spans="1:6" x14ac:dyDescent="0.3">
      <c r="A16956" s="264" t="str">
        <f t="shared" si="264"/>
        <v>BeattyOR</v>
      </c>
      <c r="B16956" s="269">
        <v>97621</v>
      </c>
      <c r="C16956" s="270" t="s">
        <v>8577</v>
      </c>
      <c r="D16956" s="270" t="s">
        <v>2057</v>
      </c>
      <c r="E16956" s="277" t="s">
        <v>2077</v>
      </c>
      <c r="F16956" s="279" t="s">
        <v>881</v>
      </c>
    </row>
    <row r="16957" spans="1:6" x14ac:dyDescent="0.3">
      <c r="A16957" s="264" t="str">
        <f t="shared" si="264"/>
        <v>RhododendronOR</v>
      </c>
      <c r="B16957" s="269">
        <v>97028</v>
      </c>
      <c r="C16957" s="270" t="s">
        <v>9970</v>
      </c>
      <c r="D16957" s="270" t="s">
        <v>2057</v>
      </c>
      <c r="E16957" s="277" t="s">
        <v>2084</v>
      </c>
      <c r="F16957" s="279" t="s">
        <v>881</v>
      </c>
    </row>
    <row r="16958" spans="1:6" x14ac:dyDescent="0.3">
      <c r="A16958" s="264" t="str">
        <f t="shared" si="264"/>
        <v>Otter RockOR</v>
      </c>
      <c r="B16958" s="269">
        <v>97369</v>
      </c>
      <c r="C16958" s="270" t="s">
        <v>10029</v>
      </c>
      <c r="D16958" s="270" t="s">
        <v>2057</v>
      </c>
      <c r="E16958" s="277" t="s">
        <v>2082</v>
      </c>
      <c r="F16958" s="279" t="s">
        <v>881</v>
      </c>
    </row>
    <row r="16959" spans="1:6" x14ac:dyDescent="0.3">
      <c r="A16959" s="264" t="str">
        <f t="shared" si="264"/>
        <v>WaltonOR</v>
      </c>
      <c r="B16959" s="269">
        <v>97490</v>
      </c>
      <c r="C16959" s="270" t="s">
        <v>5393</v>
      </c>
      <c r="D16959" s="270" t="s">
        <v>2057</v>
      </c>
      <c r="E16959" s="277" t="s">
        <v>2070</v>
      </c>
      <c r="F16959" s="279" t="s">
        <v>881</v>
      </c>
    </row>
    <row r="16960" spans="1:6" x14ac:dyDescent="0.3">
      <c r="A16960" s="264" t="str">
        <f t="shared" si="264"/>
        <v>LogsdenOR</v>
      </c>
      <c r="B16960" s="269">
        <v>97357</v>
      </c>
      <c r="C16960" s="270" t="s">
        <v>10030</v>
      </c>
      <c r="D16960" s="270" t="s">
        <v>2057</v>
      </c>
      <c r="E16960" s="277" t="s">
        <v>2082</v>
      </c>
      <c r="F16960" s="279" t="s">
        <v>881</v>
      </c>
    </row>
    <row r="16961" spans="1:6" x14ac:dyDescent="0.3">
      <c r="A16961" s="264" t="str">
        <f t="shared" si="264"/>
        <v>DetroitOR</v>
      </c>
      <c r="B16961" s="269">
        <v>97342</v>
      </c>
      <c r="C16961" s="270" t="s">
        <v>6572</v>
      </c>
      <c r="D16961" s="270" t="s">
        <v>2057</v>
      </c>
      <c r="E16961" s="277" t="s">
        <v>1226</v>
      </c>
      <c r="F16961" s="279" t="s">
        <v>881</v>
      </c>
    </row>
    <row r="16962" spans="1:6" x14ac:dyDescent="0.3">
      <c r="A16962" s="264" t="str">
        <f t="shared" si="264"/>
        <v>SwisshomeOR</v>
      </c>
      <c r="B16962" s="269">
        <v>97480</v>
      </c>
      <c r="C16962" s="270" t="s">
        <v>10031</v>
      </c>
      <c r="D16962" s="270" t="s">
        <v>2057</v>
      </c>
      <c r="E16962" s="277" t="s">
        <v>2070</v>
      </c>
      <c r="F16962" s="279" t="s">
        <v>881</v>
      </c>
    </row>
    <row r="16963" spans="1:6" x14ac:dyDescent="0.3">
      <c r="A16963" s="264" t="str">
        <f t="shared" si="264"/>
        <v>GardinerOR</v>
      </c>
      <c r="B16963" s="269">
        <v>97441</v>
      </c>
      <c r="C16963" s="270" t="s">
        <v>6505</v>
      </c>
      <c r="D16963" s="270" t="s">
        <v>2057</v>
      </c>
      <c r="E16963" s="277" t="s">
        <v>2088</v>
      </c>
      <c r="F16963" s="279" t="s">
        <v>881</v>
      </c>
    </row>
    <row r="16964" spans="1:6" x14ac:dyDescent="0.3">
      <c r="A16964" s="264" t="str">
        <f t="shared" ref="A16964:A17027" si="265">CONCATENATE(C16964,D16964)</f>
        <v>SixesOR</v>
      </c>
      <c r="B16964" s="269">
        <v>97476</v>
      </c>
      <c r="C16964" s="270" t="s">
        <v>10032</v>
      </c>
      <c r="D16964" s="270" t="s">
        <v>2057</v>
      </c>
      <c r="E16964" s="277" t="s">
        <v>2064</v>
      </c>
      <c r="F16964" s="279" t="s">
        <v>881</v>
      </c>
    </row>
    <row r="16965" spans="1:6" x14ac:dyDescent="0.3">
      <c r="A16965" s="264" t="str">
        <f t="shared" si="265"/>
        <v>UkiahOR</v>
      </c>
      <c r="B16965" s="269">
        <v>97880</v>
      </c>
      <c r="C16965" s="270" t="s">
        <v>1047</v>
      </c>
      <c r="D16965" s="270" t="s">
        <v>2057</v>
      </c>
      <c r="E16965" s="277" t="s">
        <v>2074</v>
      </c>
      <c r="F16965" s="279" t="s">
        <v>881</v>
      </c>
    </row>
    <row r="16966" spans="1:6" x14ac:dyDescent="0.3">
      <c r="A16966" s="264" t="str">
        <f t="shared" si="265"/>
        <v>ScioOR</v>
      </c>
      <c r="B16966" s="269">
        <v>97335</v>
      </c>
      <c r="C16966" s="270" t="s">
        <v>9941</v>
      </c>
      <c r="D16966" s="270" t="s">
        <v>2057</v>
      </c>
      <c r="E16966" s="277" t="s">
        <v>1152</v>
      </c>
      <c r="F16966" s="279" t="s">
        <v>881</v>
      </c>
    </row>
    <row r="16967" spans="1:6" x14ac:dyDescent="0.3">
      <c r="A16967" s="264" t="str">
        <f t="shared" si="265"/>
        <v>Arch CapeOR</v>
      </c>
      <c r="B16967" s="269">
        <v>97102</v>
      </c>
      <c r="C16967" s="270" t="s">
        <v>10033</v>
      </c>
      <c r="D16967" s="270" t="s">
        <v>2057</v>
      </c>
      <c r="E16967" s="277" t="s">
        <v>2060</v>
      </c>
      <c r="F16967" s="279" t="s">
        <v>881</v>
      </c>
    </row>
    <row r="16968" spans="1:6" x14ac:dyDescent="0.3">
      <c r="A16968" s="264" t="str">
        <f t="shared" si="265"/>
        <v>HelixOR</v>
      </c>
      <c r="B16968" s="269">
        <v>97835</v>
      </c>
      <c r="C16968" s="270" t="s">
        <v>10034</v>
      </c>
      <c r="D16968" s="270" t="s">
        <v>2057</v>
      </c>
      <c r="E16968" s="277" t="s">
        <v>2074</v>
      </c>
      <c r="F16968" s="279" t="s">
        <v>881</v>
      </c>
    </row>
    <row r="16969" spans="1:6" x14ac:dyDescent="0.3">
      <c r="A16969" s="264" t="str">
        <f t="shared" si="265"/>
        <v>ChemultOR</v>
      </c>
      <c r="B16969" s="269">
        <v>97731</v>
      </c>
      <c r="C16969" s="270" t="s">
        <v>10035</v>
      </c>
      <c r="D16969" s="270" t="s">
        <v>2057</v>
      </c>
      <c r="E16969" s="277" t="s">
        <v>2077</v>
      </c>
      <c r="F16969" s="279" t="s">
        <v>881</v>
      </c>
    </row>
    <row r="16970" spans="1:6" x14ac:dyDescent="0.3">
      <c r="A16970" s="264" t="str">
        <f t="shared" si="265"/>
        <v>BroadbentOR</v>
      </c>
      <c r="B16970" s="269">
        <v>97414</v>
      </c>
      <c r="C16970" s="270" t="s">
        <v>10036</v>
      </c>
      <c r="D16970" s="270" t="s">
        <v>2057</v>
      </c>
      <c r="E16970" s="277" t="s">
        <v>2066</v>
      </c>
      <c r="F16970" s="279" t="s">
        <v>881</v>
      </c>
    </row>
    <row r="16971" spans="1:6" x14ac:dyDescent="0.3">
      <c r="A16971" s="264" t="str">
        <f t="shared" si="265"/>
        <v>HarperOR</v>
      </c>
      <c r="B16971" s="269">
        <v>97906</v>
      </c>
      <c r="C16971" s="270" t="s">
        <v>10037</v>
      </c>
      <c r="D16971" s="270" t="s">
        <v>2057</v>
      </c>
      <c r="E16971" s="277" t="s">
        <v>1281</v>
      </c>
      <c r="F16971" s="279" t="s">
        <v>881</v>
      </c>
    </row>
    <row r="16972" spans="1:6" x14ac:dyDescent="0.3">
      <c r="A16972" s="264" t="str">
        <f t="shared" si="265"/>
        <v>IdanhaOR</v>
      </c>
      <c r="B16972" s="269">
        <v>97350</v>
      </c>
      <c r="C16972" s="270" t="s">
        <v>10038</v>
      </c>
      <c r="D16972" s="270" t="s">
        <v>2057</v>
      </c>
      <c r="E16972" s="277" t="s">
        <v>1152</v>
      </c>
      <c r="F16972" s="279" t="s">
        <v>881</v>
      </c>
    </row>
    <row r="16973" spans="1:6" x14ac:dyDescent="0.3">
      <c r="A16973" s="264" t="str">
        <f t="shared" si="265"/>
        <v>Sweet HomeOR</v>
      </c>
      <c r="B16973" s="269">
        <v>97336</v>
      </c>
      <c r="C16973" s="270" t="s">
        <v>2065</v>
      </c>
      <c r="D16973" s="270" t="s">
        <v>2057</v>
      </c>
      <c r="E16973" s="277" t="s">
        <v>1152</v>
      </c>
      <c r="F16973" s="279" t="s">
        <v>881</v>
      </c>
    </row>
    <row r="16974" spans="1:6" x14ac:dyDescent="0.3">
      <c r="A16974" s="264" t="str">
        <f t="shared" si="265"/>
        <v>DairyOR</v>
      </c>
      <c r="B16974" s="269">
        <v>97625</v>
      </c>
      <c r="C16974" s="270" t="s">
        <v>10039</v>
      </c>
      <c r="D16974" s="270" t="s">
        <v>2057</v>
      </c>
      <c r="E16974" s="277" t="s">
        <v>2077</v>
      </c>
      <c r="F16974" s="279" t="s">
        <v>881</v>
      </c>
    </row>
    <row r="16975" spans="1:6" x14ac:dyDescent="0.3">
      <c r="A16975" s="264" t="str">
        <f t="shared" si="265"/>
        <v>BanksOR</v>
      </c>
      <c r="B16975" s="269">
        <v>97125</v>
      </c>
      <c r="C16975" s="270" t="s">
        <v>9945</v>
      </c>
      <c r="D16975" s="270" t="s">
        <v>2057</v>
      </c>
      <c r="E16975" s="277" t="s">
        <v>2084</v>
      </c>
      <c r="F16975" s="279" t="s">
        <v>881</v>
      </c>
    </row>
    <row r="16976" spans="1:6" x14ac:dyDescent="0.3">
      <c r="A16976" s="264" t="str">
        <f t="shared" si="265"/>
        <v>Fort KlamathOR</v>
      </c>
      <c r="B16976" s="269">
        <v>97626</v>
      </c>
      <c r="C16976" s="270" t="s">
        <v>10040</v>
      </c>
      <c r="D16976" s="270" t="s">
        <v>2057</v>
      </c>
      <c r="E16976" s="277" t="s">
        <v>2077</v>
      </c>
      <c r="F16976" s="279" t="s">
        <v>881</v>
      </c>
    </row>
    <row r="16977" spans="1:6" x14ac:dyDescent="0.3">
      <c r="A16977" s="264" t="str">
        <f t="shared" si="265"/>
        <v>TimberOR</v>
      </c>
      <c r="B16977" s="269">
        <v>97144</v>
      </c>
      <c r="C16977" s="270" t="s">
        <v>10041</v>
      </c>
      <c r="D16977" s="270" t="s">
        <v>2057</v>
      </c>
      <c r="E16977" s="277" t="s">
        <v>2084</v>
      </c>
      <c r="F16977" s="279" t="s">
        <v>881</v>
      </c>
    </row>
    <row r="16978" spans="1:6" x14ac:dyDescent="0.3">
      <c r="A16978" s="264" t="str">
        <f t="shared" si="265"/>
        <v>PendletonOR</v>
      </c>
      <c r="B16978" s="269">
        <v>97859</v>
      </c>
      <c r="C16978" s="270" t="s">
        <v>5303</v>
      </c>
      <c r="D16978" s="270" t="s">
        <v>2057</v>
      </c>
      <c r="E16978" s="277" t="s">
        <v>2074</v>
      </c>
      <c r="F16978" s="279" t="s">
        <v>881</v>
      </c>
    </row>
    <row r="16979" spans="1:6" x14ac:dyDescent="0.3">
      <c r="A16979" s="264" t="str">
        <f t="shared" si="265"/>
        <v>AgnessOR</v>
      </c>
      <c r="B16979" s="269">
        <v>97406</v>
      </c>
      <c r="C16979" s="270" t="s">
        <v>10042</v>
      </c>
      <c r="D16979" s="270" t="s">
        <v>2057</v>
      </c>
      <c r="E16979" s="277" t="s">
        <v>2064</v>
      </c>
      <c r="F16979" s="279" t="s">
        <v>881</v>
      </c>
    </row>
    <row r="16980" spans="1:6" x14ac:dyDescent="0.3">
      <c r="A16980" s="264" t="str">
        <f t="shared" si="265"/>
        <v>PaulinaOR</v>
      </c>
      <c r="B16980" s="269">
        <v>97751</v>
      </c>
      <c r="C16980" s="270" t="s">
        <v>5937</v>
      </c>
      <c r="D16980" s="270" t="s">
        <v>2057</v>
      </c>
      <c r="E16980" s="277" t="s">
        <v>2086</v>
      </c>
      <c r="F16980" s="279" t="s">
        <v>881</v>
      </c>
    </row>
    <row r="16981" spans="1:6" x14ac:dyDescent="0.3">
      <c r="A16981" s="264" t="str">
        <f t="shared" si="265"/>
        <v>JunturaOR</v>
      </c>
      <c r="B16981" s="269">
        <v>97911</v>
      </c>
      <c r="C16981" s="270" t="s">
        <v>10043</v>
      </c>
      <c r="D16981" s="270" t="s">
        <v>2057</v>
      </c>
      <c r="E16981" s="277" t="s">
        <v>1281</v>
      </c>
      <c r="F16981" s="279" t="s">
        <v>881</v>
      </c>
    </row>
    <row r="16982" spans="1:6" x14ac:dyDescent="0.3">
      <c r="A16982" s="264" t="str">
        <f t="shared" si="265"/>
        <v>CascadiaOR</v>
      </c>
      <c r="B16982" s="269">
        <v>97329</v>
      </c>
      <c r="C16982" s="270" t="s">
        <v>10044</v>
      </c>
      <c r="D16982" s="270" t="s">
        <v>2057</v>
      </c>
      <c r="E16982" s="277" t="s">
        <v>1152</v>
      </c>
      <c r="F16982" s="279" t="s">
        <v>881</v>
      </c>
    </row>
    <row r="16983" spans="1:6" x14ac:dyDescent="0.3">
      <c r="A16983" s="264" t="str">
        <f t="shared" si="265"/>
        <v>BroganOR</v>
      </c>
      <c r="B16983" s="269">
        <v>97903</v>
      </c>
      <c r="C16983" s="270" t="s">
        <v>10045</v>
      </c>
      <c r="D16983" s="270" t="s">
        <v>2057</v>
      </c>
      <c r="E16983" s="277" t="s">
        <v>1281</v>
      </c>
      <c r="F16983" s="279" t="s">
        <v>881</v>
      </c>
    </row>
    <row r="16984" spans="1:6" x14ac:dyDescent="0.3">
      <c r="A16984" s="264" t="str">
        <f t="shared" si="265"/>
        <v>PostOR</v>
      </c>
      <c r="B16984" s="269">
        <v>97752</v>
      </c>
      <c r="C16984" s="270" t="s">
        <v>10046</v>
      </c>
      <c r="D16984" s="270" t="s">
        <v>2057</v>
      </c>
      <c r="E16984" s="277" t="s">
        <v>2086</v>
      </c>
      <c r="F16984" s="279" t="s">
        <v>881</v>
      </c>
    </row>
    <row r="16985" spans="1:6" x14ac:dyDescent="0.3">
      <c r="A16985" s="264" t="str">
        <f t="shared" si="265"/>
        <v>IronsideOR</v>
      </c>
      <c r="B16985" s="269">
        <v>97908</v>
      </c>
      <c r="C16985" s="270" t="s">
        <v>10047</v>
      </c>
      <c r="D16985" s="270" t="s">
        <v>2057</v>
      </c>
      <c r="E16985" s="277" t="s">
        <v>1281</v>
      </c>
      <c r="F16985" s="279" t="s">
        <v>881</v>
      </c>
    </row>
    <row r="16986" spans="1:6" x14ac:dyDescent="0.3">
      <c r="A16986" s="264" t="str">
        <f t="shared" si="265"/>
        <v>ValeOR</v>
      </c>
      <c r="B16986" s="269">
        <v>97909</v>
      </c>
      <c r="C16986" s="270" t="s">
        <v>7694</v>
      </c>
      <c r="D16986" s="270" t="s">
        <v>2057</v>
      </c>
      <c r="E16986" s="277" t="s">
        <v>1281</v>
      </c>
      <c r="F16986" s="279" t="s">
        <v>881</v>
      </c>
    </row>
    <row r="16987" spans="1:6" x14ac:dyDescent="0.3">
      <c r="A16987" s="264" t="str">
        <f t="shared" si="265"/>
        <v>ShanikoOR</v>
      </c>
      <c r="B16987" s="269">
        <v>97057</v>
      </c>
      <c r="C16987" s="270" t="s">
        <v>10048</v>
      </c>
      <c r="D16987" s="270" t="s">
        <v>2057</v>
      </c>
      <c r="E16987" s="277" t="s">
        <v>2091</v>
      </c>
      <c r="F16987" s="279" t="s">
        <v>881</v>
      </c>
    </row>
    <row r="16988" spans="1:6" x14ac:dyDescent="0.3">
      <c r="A16988" s="264" t="str">
        <f t="shared" si="265"/>
        <v>BrothersOR</v>
      </c>
      <c r="B16988" s="269">
        <v>97712</v>
      </c>
      <c r="C16988" s="270" t="s">
        <v>10049</v>
      </c>
      <c r="D16988" s="270" t="s">
        <v>2057</v>
      </c>
      <c r="E16988" s="277" t="s">
        <v>2062</v>
      </c>
      <c r="F16988" s="279" t="s">
        <v>881</v>
      </c>
    </row>
    <row r="16989" spans="1:6" x14ac:dyDescent="0.3">
      <c r="A16989" s="264" t="str">
        <f t="shared" si="265"/>
        <v>Central PointOR</v>
      </c>
      <c r="B16989" s="269">
        <v>12345</v>
      </c>
      <c r="C16989" s="270" t="s">
        <v>9896</v>
      </c>
      <c r="D16989" s="270" t="s">
        <v>2057</v>
      </c>
      <c r="E16989" s="277" t="s">
        <v>2080</v>
      </c>
      <c r="F16989" s="279" t="s">
        <v>881</v>
      </c>
    </row>
    <row r="16990" spans="1:6" x14ac:dyDescent="0.3">
      <c r="A16990" s="264" t="str">
        <f t="shared" si="265"/>
        <v>Central PointOR</v>
      </c>
      <c r="B16990" s="269">
        <v>12345</v>
      </c>
      <c r="C16990" s="270" t="s">
        <v>9896</v>
      </c>
      <c r="D16990" s="270" t="s">
        <v>2057</v>
      </c>
      <c r="E16990" s="277" t="s">
        <v>2080</v>
      </c>
      <c r="F16990" s="279" t="s">
        <v>881</v>
      </c>
    </row>
    <row r="16991" spans="1:6" x14ac:dyDescent="0.3">
      <c r="A16991" s="264" t="str">
        <f t="shared" si="265"/>
        <v>PhiladelphiaPA</v>
      </c>
      <c r="B16991" s="269">
        <v>19143</v>
      </c>
      <c r="C16991" s="270" t="s">
        <v>7398</v>
      </c>
      <c r="D16991" s="270" t="s">
        <v>2093</v>
      </c>
      <c r="E16991" s="277" t="s">
        <v>1095</v>
      </c>
      <c r="F16991" s="279" t="s">
        <v>882</v>
      </c>
    </row>
    <row r="16992" spans="1:6" x14ac:dyDescent="0.3">
      <c r="A16992" s="264" t="str">
        <f t="shared" si="265"/>
        <v>Lancaster TownshipPA</v>
      </c>
      <c r="B16992" s="269">
        <v>17603</v>
      </c>
      <c r="C16992" s="270" t="s">
        <v>10050</v>
      </c>
      <c r="D16992" s="270" t="s">
        <v>2093</v>
      </c>
      <c r="E16992" s="277" t="s">
        <v>2117</v>
      </c>
      <c r="F16992" s="279" t="s">
        <v>882</v>
      </c>
    </row>
    <row r="16993" spans="1:6" x14ac:dyDescent="0.3">
      <c r="A16993" s="264" t="str">
        <f t="shared" si="265"/>
        <v>GreensburgPA</v>
      </c>
      <c r="B16993" s="269">
        <v>15601</v>
      </c>
      <c r="C16993" s="270" t="s">
        <v>1364</v>
      </c>
      <c r="D16993" s="270" t="s">
        <v>2093</v>
      </c>
      <c r="E16993" s="277" t="s">
        <v>2132</v>
      </c>
      <c r="F16993" s="279" t="s">
        <v>882</v>
      </c>
    </row>
    <row r="16994" spans="1:6" x14ac:dyDescent="0.3">
      <c r="A16994" s="264" t="str">
        <f t="shared" si="265"/>
        <v>PhiladelphiaPA</v>
      </c>
      <c r="B16994" s="269">
        <v>19111</v>
      </c>
      <c r="C16994" s="270" t="s">
        <v>7398</v>
      </c>
      <c r="D16994" s="270" t="s">
        <v>2093</v>
      </c>
      <c r="E16994" s="277" t="s">
        <v>1095</v>
      </c>
      <c r="F16994" s="279" t="s">
        <v>882</v>
      </c>
    </row>
    <row r="16995" spans="1:6" x14ac:dyDescent="0.3">
      <c r="A16995" s="264" t="str">
        <f t="shared" si="265"/>
        <v>PhiladelphiaPA</v>
      </c>
      <c r="B16995" s="269">
        <v>19124</v>
      </c>
      <c r="C16995" s="270" t="s">
        <v>7398</v>
      </c>
      <c r="D16995" s="270" t="s">
        <v>2093</v>
      </c>
      <c r="E16995" s="277" t="s">
        <v>1095</v>
      </c>
      <c r="F16995" s="279" t="s">
        <v>882</v>
      </c>
    </row>
    <row r="16996" spans="1:6" x14ac:dyDescent="0.3">
      <c r="A16996" s="264" t="str">
        <f t="shared" si="265"/>
        <v>LansdalePA</v>
      </c>
      <c r="B16996" s="269">
        <v>19446</v>
      </c>
      <c r="C16996" s="270" t="s">
        <v>10051</v>
      </c>
      <c r="D16996" s="270" t="s">
        <v>2093</v>
      </c>
      <c r="E16996" s="277" t="s">
        <v>1095</v>
      </c>
      <c r="F16996" s="279" t="s">
        <v>882</v>
      </c>
    </row>
    <row r="16997" spans="1:6" x14ac:dyDescent="0.3">
      <c r="A16997" s="264" t="str">
        <f t="shared" si="265"/>
        <v>Bensalem TownshipPA</v>
      </c>
      <c r="B16997" s="269">
        <v>19020</v>
      </c>
      <c r="C16997" s="270" t="s">
        <v>10052</v>
      </c>
      <c r="D16997" s="270" t="s">
        <v>2093</v>
      </c>
      <c r="E16997" s="277" t="s">
        <v>1095</v>
      </c>
      <c r="F16997" s="279" t="s">
        <v>882</v>
      </c>
    </row>
    <row r="16998" spans="1:6" x14ac:dyDescent="0.3">
      <c r="A16998" s="264" t="str">
        <f t="shared" si="265"/>
        <v>PhiladelphiaPA</v>
      </c>
      <c r="B16998" s="269">
        <v>19120</v>
      </c>
      <c r="C16998" s="270" t="s">
        <v>7398</v>
      </c>
      <c r="D16998" s="270" t="s">
        <v>2093</v>
      </c>
      <c r="E16998" s="277" t="s">
        <v>1095</v>
      </c>
      <c r="F16998" s="279" t="s">
        <v>882</v>
      </c>
    </row>
    <row r="16999" spans="1:6" x14ac:dyDescent="0.3">
      <c r="A16999" s="264" t="str">
        <f t="shared" si="265"/>
        <v>Penn TownshipPA</v>
      </c>
      <c r="B16999" s="269">
        <v>17331</v>
      </c>
      <c r="C16999" s="270" t="s">
        <v>10053</v>
      </c>
      <c r="D16999" s="270" t="s">
        <v>2093</v>
      </c>
      <c r="E16999" s="277" t="s">
        <v>2149</v>
      </c>
      <c r="F16999" s="279" t="s">
        <v>882</v>
      </c>
    </row>
    <row r="17000" spans="1:6" x14ac:dyDescent="0.3">
      <c r="A17000" s="264" t="str">
        <f t="shared" si="265"/>
        <v>WashingtonPA</v>
      </c>
      <c r="B17000" s="269">
        <v>15301</v>
      </c>
      <c r="C17000" s="270" t="s">
        <v>1404</v>
      </c>
      <c r="D17000" s="270" t="s">
        <v>2093</v>
      </c>
      <c r="E17000" s="277" t="s">
        <v>2132</v>
      </c>
      <c r="F17000" s="279" t="s">
        <v>882</v>
      </c>
    </row>
    <row r="17001" spans="1:6" x14ac:dyDescent="0.3">
      <c r="A17001" s="264" t="str">
        <f t="shared" si="265"/>
        <v>PhiladelphiaPA</v>
      </c>
      <c r="B17001" s="269">
        <v>19104</v>
      </c>
      <c r="C17001" s="270" t="s">
        <v>7398</v>
      </c>
      <c r="D17001" s="270" t="s">
        <v>2093</v>
      </c>
      <c r="E17001" s="277" t="s">
        <v>1095</v>
      </c>
      <c r="F17001" s="279" t="s">
        <v>882</v>
      </c>
    </row>
    <row r="17002" spans="1:6" x14ac:dyDescent="0.3">
      <c r="A17002" s="264" t="str">
        <f t="shared" si="265"/>
        <v>Lower Makefield TownshipPA</v>
      </c>
      <c r="B17002" s="269">
        <v>19067</v>
      </c>
      <c r="C17002" s="270" t="s">
        <v>10054</v>
      </c>
      <c r="D17002" s="270" t="s">
        <v>2093</v>
      </c>
      <c r="E17002" s="277" t="s">
        <v>1095</v>
      </c>
      <c r="F17002" s="279" t="s">
        <v>882</v>
      </c>
    </row>
    <row r="17003" spans="1:6" x14ac:dyDescent="0.3">
      <c r="A17003" s="264" t="str">
        <f t="shared" si="265"/>
        <v>PhiladelphiaPA</v>
      </c>
      <c r="B17003" s="269">
        <v>19134</v>
      </c>
      <c r="C17003" s="270" t="s">
        <v>7398</v>
      </c>
      <c r="D17003" s="270" t="s">
        <v>2093</v>
      </c>
      <c r="E17003" s="277" t="s">
        <v>1095</v>
      </c>
      <c r="F17003" s="279" t="s">
        <v>882</v>
      </c>
    </row>
    <row r="17004" spans="1:6" x14ac:dyDescent="0.3">
      <c r="A17004" s="264" t="str">
        <f t="shared" si="265"/>
        <v>PhiladelphiaPA</v>
      </c>
      <c r="B17004" s="269">
        <v>19148</v>
      </c>
      <c r="C17004" s="270" t="s">
        <v>7398</v>
      </c>
      <c r="D17004" s="270" t="s">
        <v>2093</v>
      </c>
      <c r="E17004" s="277" t="s">
        <v>1095</v>
      </c>
      <c r="F17004" s="279" t="s">
        <v>882</v>
      </c>
    </row>
    <row r="17005" spans="1:6" x14ac:dyDescent="0.3">
      <c r="A17005" s="264" t="str">
        <f t="shared" si="265"/>
        <v>PhiladelphiaPA</v>
      </c>
      <c r="B17005" s="269">
        <v>19131</v>
      </c>
      <c r="C17005" s="270" t="s">
        <v>7398</v>
      </c>
      <c r="D17005" s="270" t="s">
        <v>2093</v>
      </c>
      <c r="E17005" s="277" t="s">
        <v>1095</v>
      </c>
      <c r="F17005" s="279" t="s">
        <v>882</v>
      </c>
    </row>
    <row r="17006" spans="1:6" x14ac:dyDescent="0.3">
      <c r="A17006" s="264" t="str">
        <f t="shared" si="265"/>
        <v>Manheim TownshipPA</v>
      </c>
      <c r="B17006" s="269">
        <v>17601</v>
      </c>
      <c r="C17006" s="270" t="s">
        <v>10055</v>
      </c>
      <c r="D17006" s="270" t="s">
        <v>2093</v>
      </c>
      <c r="E17006" s="277" t="s">
        <v>2117</v>
      </c>
      <c r="F17006" s="279" t="s">
        <v>882</v>
      </c>
    </row>
    <row r="17007" spans="1:6" x14ac:dyDescent="0.3">
      <c r="A17007" s="264" t="str">
        <f t="shared" si="265"/>
        <v>PhiladelphiaPA</v>
      </c>
      <c r="B17007" s="269">
        <v>19144</v>
      </c>
      <c r="C17007" s="270" t="s">
        <v>7398</v>
      </c>
      <c r="D17007" s="270" t="s">
        <v>2093</v>
      </c>
      <c r="E17007" s="277" t="s">
        <v>1095</v>
      </c>
      <c r="F17007" s="279" t="s">
        <v>882</v>
      </c>
    </row>
    <row r="17008" spans="1:6" x14ac:dyDescent="0.3">
      <c r="A17008" s="264" t="str">
        <f t="shared" si="265"/>
        <v>West ChesterPA</v>
      </c>
      <c r="B17008" s="269">
        <v>19380</v>
      </c>
      <c r="C17008" s="270" t="s">
        <v>4515</v>
      </c>
      <c r="D17008" s="270" t="s">
        <v>2093</v>
      </c>
      <c r="E17008" s="277" t="s">
        <v>1095</v>
      </c>
      <c r="F17008" s="279" t="s">
        <v>882</v>
      </c>
    </row>
    <row r="17009" spans="1:6" x14ac:dyDescent="0.3">
      <c r="A17009" s="264" t="str">
        <f t="shared" si="265"/>
        <v>West ChesterPA</v>
      </c>
      <c r="B17009" s="269">
        <v>19382</v>
      </c>
      <c r="C17009" s="270" t="s">
        <v>4515</v>
      </c>
      <c r="D17009" s="270" t="s">
        <v>2093</v>
      </c>
      <c r="E17009" s="277" t="s">
        <v>1095</v>
      </c>
      <c r="F17009" s="279" t="s">
        <v>882</v>
      </c>
    </row>
    <row r="17010" spans="1:6" x14ac:dyDescent="0.3">
      <c r="A17010" s="264" t="str">
        <f t="shared" si="265"/>
        <v>PhiladelphiaPA</v>
      </c>
      <c r="B17010" s="269">
        <v>19146</v>
      </c>
      <c r="C17010" s="270" t="s">
        <v>7398</v>
      </c>
      <c r="D17010" s="270" t="s">
        <v>2093</v>
      </c>
      <c r="E17010" s="277" t="s">
        <v>1095</v>
      </c>
      <c r="F17010" s="279" t="s">
        <v>882</v>
      </c>
    </row>
    <row r="17011" spans="1:6" x14ac:dyDescent="0.3">
      <c r="A17011" s="264" t="str">
        <f t="shared" si="265"/>
        <v>PhiladelphiaPA</v>
      </c>
      <c r="B17011" s="269">
        <v>19145</v>
      </c>
      <c r="C17011" s="270" t="s">
        <v>7398</v>
      </c>
      <c r="D17011" s="270" t="s">
        <v>2093</v>
      </c>
      <c r="E17011" s="277" t="s">
        <v>1095</v>
      </c>
      <c r="F17011" s="279" t="s">
        <v>882</v>
      </c>
    </row>
    <row r="17012" spans="1:6" x14ac:dyDescent="0.3">
      <c r="A17012" s="264" t="str">
        <f t="shared" si="265"/>
        <v>PhiladelphiaPA</v>
      </c>
      <c r="B17012" s="269">
        <v>19140</v>
      </c>
      <c r="C17012" s="270" t="s">
        <v>7398</v>
      </c>
      <c r="D17012" s="270" t="s">
        <v>2093</v>
      </c>
      <c r="E17012" s="277" t="s">
        <v>1095</v>
      </c>
      <c r="F17012" s="279" t="s">
        <v>882</v>
      </c>
    </row>
    <row r="17013" spans="1:6" x14ac:dyDescent="0.3">
      <c r="A17013" s="264" t="str">
        <f t="shared" si="265"/>
        <v>Valley TownshipPA</v>
      </c>
      <c r="B17013" s="269">
        <v>19320</v>
      </c>
      <c r="C17013" s="270" t="s">
        <v>10056</v>
      </c>
      <c r="D17013" s="270" t="s">
        <v>2093</v>
      </c>
      <c r="E17013" s="277" t="s">
        <v>1095</v>
      </c>
      <c r="F17013" s="279" t="s">
        <v>882</v>
      </c>
    </row>
    <row r="17014" spans="1:6" x14ac:dyDescent="0.3">
      <c r="A17014" s="264" t="str">
        <f t="shared" si="265"/>
        <v>PhiladelphiaPA</v>
      </c>
      <c r="B17014" s="269">
        <v>19147</v>
      </c>
      <c r="C17014" s="270" t="s">
        <v>7398</v>
      </c>
      <c r="D17014" s="270" t="s">
        <v>2093</v>
      </c>
      <c r="E17014" s="277" t="s">
        <v>1095</v>
      </c>
      <c r="F17014" s="279" t="s">
        <v>882</v>
      </c>
    </row>
    <row r="17015" spans="1:6" x14ac:dyDescent="0.3">
      <c r="A17015" s="264" t="str">
        <f t="shared" si="265"/>
        <v>Lancaster TownshipPA</v>
      </c>
      <c r="B17015" s="269">
        <v>17602</v>
      </c>
      <c r="C17015" s="270" t="s">
        <v>10050</v>
      </c>
      <c r="D17015" s="270" t="s">
        <v>2093</v>
      </c>
      <c r="E17015" s="277" t="s">
        <v>2117</v>
      </c>
      <c r="F17015" s="279" t="s">
        <v>882</v>
      </c>
    </row>
    <row r="17016" spans="1:6" x14ac:dyDescent="0.3">
      <c r="A17016" s="264" t="str">
        <f t="shared" si="265"/>
        <v>PottstownPA</v>
      </c>
      <c r="B17016" s="269">
        <v>19464</v>
      </c>
      <c r="C17016" s="270" t="s">
        <v>10057</v>
      </c>
      <c r="D17016" s="270" t="s">
        <v>2093</v>
      </c>
      <c r="E17016" s="277" t="s">
        <v>1095</v>
      </c>
      <c r="F17016" s="279" t="s">
        <v>882</v>
      </c>
    </row>
    <row r="17017" spans="1:6" x14ac:dyDescent="0.3">
      <c r="A17017" s="264" t="str">
        <f t="shared" si="265"/>
        <v>PhiladelphiaPA</v>
      </c>
      <c r="B17017" s="269">
        <v>19149</v>
      </c>
      <c r="C17017" s="270" t="s">
        <v>7398</v>
      </c>
      <c r="D17017" s="270" t="s">
        <v>2093</v>
      </c>
      <c r="E17017" s="277" t="s">
        <v>1095</v>
      </c>
      <c r="F17017" s="279" t="s">
        <v>882</v>
      </c>
    </row>
    <row r="17018" spans="1:6" x14ac:dyDescent="0.3">
      <c r="A17018" s="264" t="str">
        <f t="shared" si="265"/>
        <v>Ross TownshipPA</v>
      </c>
      <c r="B17018" s="269">
        <v>15237</v>
      </c>
      <c r="C17018" s="270" t="s">
        <v>10058</v>
      </c>
      <c r="D17018" s="270" t="s">
        <v>2093</v>
      </c>
      <c r="E17018" s="277" t="s">
        <v>2132</v>
      </c>
      <c r="F17018" s="279" t="s">
        <v>882</v>
      </c>
    </row>
    <row r="17019" spans="1:6" x14ac:dyDescent="0.3">
      <c r="A17019" s="264" t="str">
        <f t="shared" si="265"/>
        <v>North Huntingdon TownshipPA</v>
      </c>
      <c r="B17019" s="269">
        <v>15642</v>
      </c>
      <c r="C17019" s="270" t="s">
        <v>10059</v>
      </c>
      <c r="D17019" s="270" t="s">
        <v>2093</v>
      </c>
      <c r="E17019" s="277" t="s">
        <v>2132</v>
      </c>
      <c r="F17019" s="279" t="s">
        <v>882</v>
      </c>
    </row>
    <row r="17020" spans="1:6" x14ac:dyDescent="0.3">
      <c r="A17020" s="264" t="str">
        <f t="shared" si="265"/>
        <v>East Brandywine TownshipPA</v>
      </c>
      <c r="B17020" s="269">
        <v>19335</v>
      </c>
      <c r="C17020" s="270" t="s">
        <v>10060</v>
      </c>
      <c r="D17020" s="270" t="s">
        <v>2093</v>
      </c>
      <c r="E17020" s="277" t="s">
        <v>1095</v>
      </c>
      <c r="F17020" s="279" t="s">
        <v>882</v>
      </c>
    </row>
    <row r="17021" spans="1:6" x14ac:dyDescent="0.3">
      <c r="A17021" s="264" t="str">
        <f t="shared" si="265"/>
        <v>AllentownPA</v>
      </c>
      <c r="B17021" s="269">
        <v>18103</v>
      </c>
      <c r="C17021" s="270" t="s">
        <v>10061</v>
      </c>
      <c r="D17021" s="270" t="s">
        <v>2093</v>
      </c>
      <c r="E17021" s="277" t="s">
        <v>1829</v>
      </c>
      <c r="F17021" s="279" t="s">
        <v>882</v>
      </c>
    </row>
    <row r="17022" spans="1:6" x14ac:dyDescent="0.3">
      <c r="A17022" s="264" t="str">
        <f t="shared" si="265"/>
        <v>WilliamsportPA</v>
      </c>
      <c r="B17022" s="269">
        <v>17701</v>
      </c>
      <c r="C17022" s="270" t="s">
        <v>2148</v>
      </c>
      <c r="D17022" s="270" t="s">
        <v>2093</v>
      </c>
      <c r="E17022" s="277" t="s">
        <v>2148</v>
      </c>
      <c r="F17022" s="279" t="s">
        <v>882</v>
      </c>
    </row>
    <row r="17023" spans="1:6" x14ac:dyDescent="0.3">
      <c r="A17023" s="264" t="str">
        <f t="shared" si="265"/>
        <v>PhiladelphiaPA</v>
      </c>
      <c r="B17023" s="269">
        <v>19103</v>
      </c>
      <c r="C17023" s="270" t="s">
        <v>7398</v>
      </c>
      <c r="D17023" s="270" t="s">
        <v>2093</v>
      </c>
      <c r="E17023" s="277" t="s">
        <v>1095</v>
      </c>
      <c r="F17023" s="279" t="s">
        <v>882</v>
      </c>
    </row>
    <row r="17024" spans="1:6" x14ac:dyDescent="0.3">
      <c r="A17024" s="264" t="str">
        <f t="shared" si="265"/>
        <v>PhiladelphiaPA</v>
      </c>
      <c r="B17024" s="269">
        <v>19139</v>
      </c>
      <c r="C17024" s="270" t="s">
        <v>7398</v>
      </c>
      <c r="D17024" s="270" t="s">
        <v>2093</v>
      </c>
      <c r="E17024" s="277" t="s">
        <v>1095</v>
      </c>
      <c r="F17024" s="279" t="s">
        <v>882</v>
      </c>
    </row>
    <row r="17025" spans="1:6" x14ac:dyDescent="0.3">
      <c r="A17025" s="264" t="str">
        <f t="shared" si="265"/>
        <v>Butler TownshipPA</v>
      </c>
      <c r="B17025" s="269">
        <v>16001</v>
      </c>
      <c r="C17025" s="270" t="s">
        <v>10062</v>
      </c>
      <c r="D17025" s="270" t="s">
        <v>2093</v>
      </c>
      <c r="E17025" s="277" t="s">
        <v>2132</v>
      </c>
      <c r="F17025" s="279" t="s">
        <v>882</v>
      </c>
    </row>
    <row r="17026" spans="1:6" x14ac:dyDescent="0.3">
      <c r="A17026" s="264" t="str">
        <f t="shared" si="265"/>
        <v>West NorritonPA</v>
      </c>
      <c r="B17026" s="269">
        <v>19403</v>
      </c>
      <c r="C17026" s="270" t="s">
        <v>10063</v>
      </c>
      <c r="D17026" s="270" t="s">
        <v>2093</v>
      </c>
      <c r="E17026" s="277" t="s">
        <v>1095</v>
      </c>
      <c r="F17026" s="279" t="s">
        <v>882</v>
      </c>
    </row>
    <row r="17027" spans="1:6" x14ac:dyDescent="0.3">
      <c r="A17027" s="264" t="str">
        <f t="shared" si="265"/>
        <v>Moon TownshipPA</v>
      </c>
      <c r="B17027" s="269">
        <v>15108</v>
      </c>
      <c r="C17027" s="270" t="s">
        <v>10064</v>
      </c>
      <c r="D17027" s="270" t="s">
        <v>2093</v>
      </c>
      <c r="E17027" s="277" t="s">
        <v>2132</v>
      </c>
      <c r="F17027" s="279" t="s">
        <v>882</v>
      </c>
    </row>
    <row r="17028" spans="1:6" x14ac:dyDescent="0.3">
      <c r="A17028" s="264" t="str">
        <f t="shared" ref="A17028:A17091" si="266">CONCATENATE(C17028,D17028)</f>
        <v>South Whitehall TownshipPA</v>
      </c>
      <c r="B17028" s="269">
        <v>18104</v>
      </c>
      <c r="C17028" s="270" t="s">
        <v>10065</v>
      </c>
      <c r="D17028" s="270" t="s">
        <v>2093</v>
      </c>
      <c r="E17028" s="277" t="s">
        <v>1829</v>
      </c>
      <c r="F17028" s="279" t="s">
        <v>882</v>
      </c>
    </row>
    <row r="17029" spans="1:6" x14ac:dyDescent="0.3">
      <c r="A17029" s="264" t="str">
        <f t="shared" si="266"/>
        <v>State CollegePA</v>
      </c>
      <c r="B17029" s="269">
        <v>16801</v>
      </c>
      <c r="C17029" s="270" t="s">
        <v>2142</v>
      </c>
      <c r="D17029" s="270" t="s">
        <v>2093</v>
      </c>
      <c r="E17029" s="277" t="s">
        <v>2142</v>
      </c>
      <c r="F17029" s="279" t="s">
        <v>882</v>
      </c>
    </row>
    <row r="17030" spans="1:6" x14ac:dyDescent="0.3">
      <c r="A17030" s="264" t="str">
        <f t="shared" si="266"/>
        <v>Wilkes-BarrePA</v>
      </c>
      <c r="B17030" s="269">
        <v>18702</v>
      </c>
      <c r="C17030" s="270" t="s">
        <v>10066</v>
      </c>
      <c r="D17030" s="270" t="s">
        <v>2093</v>
      </c>
      <c r="E17030" s="277" t="s">
        <v>2138</v>
      </c>
      <c r="F17030" s="279" t="s">
        <v>882</v>
      </c>
    </row>
    <row r="17031" spans="1:6" x14ac:dyDescent="0.3">
      <c r="A17031" s="264" t="str">
        <f t="shared" si="266"/>
        <v>PhoenixvillePA</v>
      </c>
      <c r="B17031" s="269">
        <v>19460</v>
      </c>
      <c r="C17031" s="270" t="s">
        <v>10067</v>
      </c>
      <c r="D17031" s="270" t="s">
        <v>2093</v>
      </c>
      <c r="E17031" s="277" t="s">
        <v>1095</v>
      </c>
      <c r="F17031" s="279" t="s">
        <v>882</v>
      </c>
    </row>
    <row r="17032" spans="1:6" x14ac:dyDescent="0.3">
      <c r="A17032" s="264" t="str">
        <f t="shared" si="266"/>
        <v>North Strabane TownshipPA</v>
      </c>
      <c r="B17032" s="269">
        <v>15317</v>
      </c>
      <c r="C17032" s="270" t="s">
        <v>10068</v>
      </c>
      <c r="D17032" s="270" t="s">
        <v>2093</v>
      </c>
      <c r="E17032" s="277" t="s">
        <v>2132</v>
      </c>
      <c r="F17032" s="279" t="s">
        <v>882</v>
      </c>
    </row>
    <row r="17033" spans="1:6" x14ac:dyDescent="0.3">
      <c r="A17033" s="264" t="str">
        <f t="shared" si="266"/>
        <v>PhiladelphiaPA</v>
      </c>
      <c r="B17033" s="269">
        <v>19128</v>
      </c>
      <c r="C17033" s="270" t="s">
        <v>7398</v>
      </c>
      <c r="D17033" s="270" t="s">
        <v>2093</v>
      </c>
      <c r="E17033" s="277" t="s">
        <v>1095</v>
      </c>
      <c r="F17033" s="279" t="s">
        <v>882</v>
      </c>
    </row>
    <row r="17034" spans="1:6" x14ac:dyDescent="0.3">
      <c r="A17034" s="264" t="str">
        <f t="shared" si="266"/>
        <v>Warminster TownshipPA</v>
      </c>
      <c r="B17034" s="269">
        <v>18974</v>
      </c>
      <c r="C17034" s="270" t="s">
        <v>10069</v>
      </c>
      <c r="D17034" s="270" t="s">
        <v>2093</v>
      </c>
      <c r="E17034" s="277" t="s">
        <v>1095</v>
      </c>
      <c r="F17034" s="279" t="s">
        <v>882</v>
      </c>
    </row>
    <row r="17035" spans="1:6" x14ac:dyDescent="0.3">
      <c r="A17035" s="264" t="str">
        <f t="shared" si="266"/>
        <v>AllentownPA</v>
      </c>
      <c r="B17035" s="269">
        <v>18102</v>
      </c>
      <c r="C17035" s="270" t="s">
        <v>10061</v>
      </c>
      <c r="D17035" s="270" t="s">
        <v>2093</v>
      </c>
      <c r="E17035" s="277" t="s">
        <v>1829</v>
      </c>
      <c r="F17035" s="279" t="s">
        <v>882</v>
      </c>
    </row>
    <row r="17036" spans="1:6" x14ac:dyDescent="0.3">
      <c r="A17036" s="264" t="str">
        <f t="shared" si="266"/>
        <v>Upper Allen TownshipPA</v>
      </c>
      <c r="B17036" s="269">
        <v>17055</v>
      </c>
      <c r="C17036" s="270" t="s">
        <v>10070</v>
      </c>
      <c r="D17036" s="270" t="s">
        <v>2093</v>
      </c>
      <c r="E17036" s="277" t="s">
        <v>2110</v>
      </c>
      <c r="F17036" s="279" t="s">
        <v>882</v>
      </c>
    </row>
    <row r="17037" spans="1:6" x14ac:dyDescent="0.3">
      <c r="A17037" s="264" t="str">
        <f t="shared" si="266"/>
        <v>Lower BurrellPA</v>
      </c>
      <c r="B17037" s="269">
        <v>15068</v>
      </c>
      <c r="C17037" s="270" t="s">
        <v>10071</v>
      </c>
      <c r="D17037" s="270" t="s">
        <v>2093</v>
      </c>
      <c r="E17037" s="277" t="s">
        <v>2132</v>
      </c>
      <c r="F17037" s="279" t="s">
        <v>882</v>
      </c>
    </row>
    <row r="17038" spans="1:6" x14ac:dyDescent="0.3">
      <c r="A17038" s="264" t="str">
        <f t="shared" si="266"/>
        <v>Warwick TownshipPA</v>
      </c>
      <c r="B17038" s="269">
        <v>17543</v>
      </c>
      <c r="C17038" s="270" t="s">
        <v>10072</v>
      </c>
      <c r="D17038" s="270" t="s">
        <v>2093</v>
      </c>
      <c r="E17038" s="277" t="s">
        <v>2117</v>
      </c>
      <c r="F17038" s="279" t="s">
        <v>882</v>
      </c>
    </row>
    <row r="17039" spans="1:6" x14ac:dyDescent="0.3">
      <c r="A17039" s="264" t="str">
        <f t="shared" si="266"/>
        <v>PhiladelphiaPA</v>
      </c>
      <c r="B17039" s="269">
        <v>19121</v>
      </c>
      <c r="C17039" s="270" t="s">
        <v>7398</v>
      </c>
      <c r="D17039" s="270" t="s">
        <v>2093</v>
      </c>
      <c r="E17039" s="277" t="s">
        <v>1095</v>
      </c>
      <c r="F17039" s="279" t="s">
        <v>882</v>
      </c>
    </row>
    <row r="17040" spans="1:6" x14ac:dyDescent="0.3">
      <c r="A17040" s="264" t="str">
        <f t="shared" si="266"/>
        <v>Hampden TownshipPA</v>
      </c>
      <c r="B17040" s="269">
        <v>17050</v>
      </c>
      <c r="C17040" s="270" t="s">
        <v>10073</v>
      </c>
      <c r="D17040" s="270" t="s">
        <v>2093</v>
      </c>
      <c r="E17040" s="277" t="s">
        <v>2110</v>
      </c>
      <c r="F17040" s="279" t="s">
        <v>882</v>
      </c>
    </row>
    <row r="17041" spans="1:6" x14ac:dyDescent="0.3">
      <c r="A17041" s="264" t="str">
        <f t="shared" si="266"/>
        <v>GreensburgPA</v>
      </c>
      <c r="B17041" s="269">
        <v>693</v>
      </c>
      <c r="C17041" s="270" t="s">
        <v>1364</v>
      </c>
      <c r="D17041" s="270" t="s">
        <v>2093</v>
      </c>
      <c r="E17041" s="277" t="s">
        <v>2132</v>
      </c>
      <c r="F17041" s="279" t="s">
        <v>882</v>
      </c>
    </row>
    <row r="17042" spans="1:6" x14ac:dyDescent="0.3">
      <c r="A17042" s="264" t="str">
        <f t="shared" si="266"/>
        <v>PhiladelphiaPA</v>
      </c>
      <c r="B17042" s="269">
        <v>19130</v>
      </c>
      <c r="C17042" s="270" t="s">
        <v>7398</v>
      </c>
      <c r="D17042" s="270" t="s">
        <v>2093</v>
      </c>
      <c r="E17042" s="277" t="s">
        <v>1095</v>
      </c>
      <c r="F17042" s="279" t="s">
        <v>882</v>
      </c>
    </row>
    <row r="17043" spans="1:6" x14ac:dyDescent="0.3">
      <c r="A17043" s="264" t="str">
        <f t="shared" si="266"/>
        <v>Penn HillsPA</v>
      </c>
      <c r="B17043" s="269">
        <v>15235</v>
      </c>
      <c r="C17043" s="270" t="s">
        <v>10074</v>
      </c>
      <c r="D17043" s="270" t="s">
        <v>2093</v>
      </c>
      <c r="E17043" s="277" t="s">
        <v>2132</v>
      </c>
      <c r="F17043" s="279" t="s">
        <v>882</v>
      </c>
    </row>
    <row r="17044" spans="1:6" x14ac:dyDescent="0.3">
      <c r="A17044" s="264" t="str">
        <f t="shared" si="266"/>
        <v>EastonPA</v>
      </c>
      <c r="B17044" s="269">
        <v>18042</v>
      </c>
      <c r="C17044" s="270" t="s">
        <v>1551</v>
      </c>
      <c r="D17044" s="270" t="s">
        <v>2093</v>
      </c>
      <c r="E17044" s="277" t="s">
        <v>1829</v>
      </c>
      <c r="F17044" s="279" t="s">
        <v>882</v>
      </c>
    </row>
    <row r="17045" spans="1:6" x14ac:dyDescent="0.3">
      <c r="A17045" s="264" t="str">
        <f t="shared" si="266"/>
        <v>BethlehemPA</v>
      </c>
      <c r="B17045" s="269">
        <v>18017</v>
      </c>
      <c r="C17045" s="270" t="s">
        <v>3522</v>
      </c>
      <c r="D17045" s="270" t="s">
        <v>2093</v>
      </c>
      <c r="E17045" s="277" t="s">
        <v>1829</v>
      </c>
      <c r="F17045" s="279" t="s">
        <v>882</v>
      </c>
    </row>
    <row r="17046" spans="1:6" x14ac:dyDescent="0.3">
      <c r="A17046" s="264" t="str">
        <f t="shared" si="266"/>
        <v>NorristownPA</v>
      </c>
      <c r="B17046" s="269">
        <v>19401</v>
      </c>
      <c r="C17046" s="270" t="s">
        <v>10075</v>
      </c>
      <c r="D17046" s="270" t="s">
        <v>2093</v>
      </c>
      <c r="E17046" s="277" t="s">
        <v>1095</v>
      </c>
      <c r="F17046" s="279" t="s">
        <v>882</v>
      </c>
    </row>
    <row r="17047" spans="1:6" x14ac:dyDescent="0.3">
      <c r="A17047" s="264" t="str">
        <f t="shared" si="266"/>
        <v>WilkinsburgPA</v>
      </c>
      <c r="B17047" s="269">
        <v>15221</v>
      </c>
      <c r="C17047" s="270" t="s">
        <v>10076</v>
      </c>
      <c r="D17047" s="270" t="s">
        <v>2093</v>
      </c>
      <c r="E17047" s="277" t="s">
        <v>2132</v>
      </c>
      <c r="F17047" s="279" t="s">
        <v>882</v>
      </c>
    </row>
    <row r="17048" spans="1:6" x14ac:dyDescent="0.3">
      <c r="A17048" s="264" t="str">
        <f t="shared" si="266"/>
        <v>LebanonPA</v>
      </c>
      <c r="B17048" s="269">
        <v>17042</v>
      </c>
      <c r="C17048" s="270" t="s">
        <v>1684</v>
      </c>
      <c r="D17048" s="270" t="s">
        <v>2093</v>
      </c>
      <c r="E17048" s="277" t="s">
        <v>1684</v>
      </c>
      <c r="F17048" s="279" t="s">
        <v>882</v>
      </c>
    </row>
    <row r="17049" spans="1:6" x14ac:dyDescent="0.3">
      <c r="A17049" s="264" t="str">
        <f t="shared" si="266"/>
        <v>Middletown TownshipPA</v>
      </c>
      <c r="B17049" s="269">
        <v>19063</v>
      </c>
      <c r="C17049" s="270" t="s">
        <v>8182</v>
      </c>
      <c r="D17049" s="270" t="s">
        <v>2093</v>
      </c>
      <c r="E17049" s="277" t="s">
        <v>1095</v>
      </c>
      <c r="F17049" s="279" t="s">
        <v>882</v>
      </c>
    </row>
    <row r="17050" spans="1:6" x14ac:dyDescent="0.3">
      <c r="A17050" s="264" t="str">
        <f t="shared" si="266"/>
        <v>Upper Darby TownshipPA</v>
      </c>
      <c r="B17050" s="269">
        <v>19082</v>
      </c>
      <c r="C17050" s="270" t="s">
        <v>10077</v>
      </c>
      <c r="D17050" s="270" t="s">
        <v>2093</v>
      </c>
      <c r="E17050" s="277" t="s">
        <v>1095</v>
      </c>
      <c r="F17050" s="279" t="s">
        <v>882</v>
      </c>
    </row>
    <row r="17051" spans="1:6" x14ac:dyDescent="0.3">
      <c r="A17051" s="264" t="str">
        <f t="shared" si="266"/>
        <v>PittsburghPA</v>
      </c>
      <c r="B17051" s="269">
        <v>15206</v>
      </c>
      <c r="C17051" s="270" t="s">
        <v>2132</v>
      </c>
      <c r="D17051" s="270" t="s">
        <v>2093</v>
      </c>
      <c r="E17051" s="277" t="s">
        <v>2132</v>
      </c>
      <c r="F17051" s="279" t="s">
        <v>882</v>
      </c>
    </row>
    <row r="17052" spans="1:6" x14ac:dyDescent="0.3">
      <c r="A17052" s="264" t="str">
        <f t="shared" si="266"/>
        <v>YorkPA</v>
      </c>
      <c r="B17052" s="269">
        <v>17403</v>
      </c>
      <c r="C17052" s="270" t="s">
        <v>6506</v>
      </c>
      <c r="D17052" s="270" t="s">
        <v>2093</v>
      </c>
      <c r="E17052" s="277" t="s">
        <v>2149</v>
      </c>
      <c r="F17052" s="279" t="s">
        <v>882</v>
      </c>
    </row>
    <row r="17053" spans="1:6" x14ac:dyDescent="0.3">
      <c r="A17053" s="264" t="str">
        <f t="shared" si="266"/>
        <v>Lower Paxton TownshipPA</v>
      </c>
      <c r="B17053" s="269">
        <v>17112</v>
      </c>
      <c r="C17053" s="270" t="s">
        <v>10078</v>
      </c>
      <c r="D17053" s="270" t="s">
        <v>2093</v>
      </c>
      <c r="E17053" s="277" t="s">
        <v>2110</v>
      </c>
      <c r="F17053" s="279" t="s">
        <v>882</v>
      </c>
    </row>
    <row r="17054" spans="1:6" x14ac:dyDescent="0.3">
      <c r="A17054" s="264" t="str">
        <f t="shared" si="266"/>
        <v>PhiladelphiaPA</v>
      </c>
      <c r="B17054" s="269">
        <v>19132</v>
      </c>
      <c r="C17054" s="270" t="s">
        <v>7398</v>
      </c>
      <c r="D17054" s="270" t="s">
        <v>2093</v>
      </c>
      <c r="E17054" s="277" t="s">
        <v>1095</v>
      </c>
      <c r="F17054" s="279" t="s">
        <v>882</v>
      </c>
    </row>
    <row r="17055" spans="1:6" x14ac:dyDescent="0.3">
      <c r="A17055" s="264" t="str">
        <f t="shared" si="266"/>
        <v>Manchester TownshipPA</v>
      </c>
      <c r="B17055" s="269">
        <v>17404</v>
      </c>
      <c r="C17055" s="270" t="s">
        <v>8124</v>
      </c>
      <c r="D17055" s="270" t="s">
        <v>2093</v>
      </c>
      <c r="E17055" s="277" t="s">
        <v>2149</v>
      </c>
      <c r="F17055" s="279" t="s">
        <v>882</v>
      </c>
    </row>
    <row r="17056" spans="1:6" x14ac:dyDescent="0.3">
      <c r="A17056" s="264" t="str">
        <f t="shared" si="266"/>
        <v>CarlislePA</v>
      </c>
      <c r="B17056" s="269">
        <v>17013</v>
      </c>
      <c r="C17056" s="270" t="s">
        <v>1845</v>
      </c>
      <c r="D17056" s="270" t="s">
        <v>2093</v>
      </c>
      <c r="E17056" s="277" t="s">
        <v>2110</v>
      </c>
      <c r="F17056" s="279" t="s">
        <v>882</v>
      </c>
    </row>
    <row r="17057" spans="1:6" x14ac:dyDescent="0.3">
      <c r="A17057" s="264" t="str">
        <f t="shared" si="266"/>
        <v>PhiladelphiaPA</v>
      </c>
      <c r="B17057" s="269">
        <v>19115</v>
      </c>
      <c r="C17057" s="270" t="s">
        <v>7398</v>
      </c>
      <c r="D17057" s="270" t="s">
        <v>2093</v>
      </c>
      <c r="E17057" s="277" t="s">
        <v>1095</v>
      </c>
      <c r="F17057" s="279" t="s">
        <v>882</v>
      </c>
    </row>
    <row r="17058" spans="1:6" x14ac:dyDescent="0.3">
      <c r="A17058" s="264" t="str">
        <f t="shared" si="266"/>
        <v>BethlehemPA</v>
      </c>
      <c r="B17058" s="269">
        <v>18018</v>
      </c>
      <c r="C17058" s="270" t="s">
        <v>3522</v>
      </c>
      <c r="D17058" s="270" t="s">
        <v>2093</v>
      </c>
      <c r="E17058" s="277" t="s">
        <v>1829</v>
      </c>
      <c r="F17058" s="279" t="s">
        <v>882</v>
      </c>
    </row>
    <row r="17059" spans="1:6" x14ac:dyDescent="0.3">
      <c r="A17059" s="264" t="str">
        <f t="shared" si="266"/>
        <v>KingstonPA</v>
      </c>
      <c r="B17059" s="269">
        <v>18704</v>
      </c>
      <c r="C17059" s="270" t="s">
        <v>1923</v>
      </c>
      <c r="D17059" s="270" t="s">
        <v>2093</v>
      </c>
      <c r="E17059" s="277" t="s">
        <v>2138</v>
      </c>
      <c r="F17059" s="279" t="s">
        <v>882</v>
      </c>
    </row>
    <row r="17060" spans="1:6" x14ac:dyDescent="0.3">
      <c r="A17060" s="264" t="str">
        <f t="shared" si="266"/>
        <v>Northampton TownshipPA</v>
      </c>
      <c r="B17060" s="269">
        <v>18966</v>
      </c>
      <c r="C17060" s="270" t="s">
        <v>10079</v>
      </c>
      <c r="D17060" s="270" t="s">
        <v>2093</v>
      </c>
      <c r="E17060" s="277" t="s">
        <v>1095</v>
      </c>
      <c r="F17060" s="279" t="s">
        <v>882</v>
      </c>
    </row>
    <row r="17061" spans="1:6" x14ac:dyDescent="0.3">
      <c r="A17061" s="264" t="str">
        <f t="shared" si="266"/>
        <v>Lower Allen TownshipPA</v>
      </c>
      <c r="B17061" s="269">
        <v>17011</v>
      </c>
      <c r="C17061" s="270" t="s">
        <v>10080</v>
      </c>
      <c r="D17061" s="270" t="s">
        <v>2093</v>
      </c>
      <c r="E17061" s="277" t="s">
        <v>2110</v>
      </c>
      <c r="F17061" s="279" t="s">
        <v>882</v>
      </c>
    </row>
    <row r="17062" spans="1:6" x14ac:dyDescent="0.3">
      <c r="A17062" s="264" t="str">
        <f t="shared" si="266"/>
        <v>York TownshipPA</v>
      </c>
      <c r="B17062" s="269">
        <v>17402</v>
      </c>
      <c r="C17062" s="270" t="s">
        <v>10081</v>
      </c>
      <c r="D17062" s="270" t="s">
        <v>2093</v>
      </c>
      <c r="E17062" s="277" t="s">
        <v>2149</v>
      </c>
      <c r="F17062" s="279" t="s">
        <v>882</v>
      </c>
    </row>
    <row r="17063" spans="1:6" x14ac:dyDescent="0.3">
      <c r="A17063" s="264" t="str">
        <f t="shared" si="266"/>
        <v>Hopewell TownshipPA</v>
      </c>
      <c r="B17063" s="269">
        <v>15001</v>
      </c>
      <c r="C17063" s="270" t="s">
        <v>8267</v>
      </c>
      <c r="D17063" s="270" t="s">
        <v>2093</v>
      </c>
      <c r="E17063" s="277" t="s">
        <v>2132</v>
      </c>
      <c r="F17063" s="279" t="s">
        <v>882</v>
      </c>
    </row>
    <row r="17064" spans="1:6" x14ac:dyDescent="0.3">
      <c r="A17064" s="264" t="str">
        <f t="shared" si="266"/>
        <v>UniontownPA</v>
      </c>
      <c r="B17064" s="269">
        <v>15401</v>
      </c>
      <c r="C17064" s="270" t="s">
        <v>2073</v>
      </c>
      <c r="D17064" s="270" t="s">
        <v>2093</v>
      </c>
      <c r="E17064" s="277" t="s">
        <v>2132</v>
      </c>
      <c r="F17064" s="279" t="s">
        <v>882</v>
      </c>
    </row>
    <row r="17065" spans="1:6" x14ac:dyDescent="0.3">
      <c r="A17065" s="264" t="str">
        <f t="shared" si="266"/>
        <v>Lower Paxton TownshipPA</v>
      </c>
      <c r="B17065" s="269">
        <v>17111</v>
      </c>
      <c r="C17065" s="270" t="s">
        <v>10078</v>
      </c>
      <c r="D17065" s="270" t="s">
        <v>2093</v>
      </c>
      <c r="E17065" s="277" t="s">
        <v>2110</v>
      </c>
      <c r="F17065" s="279" t="s">
        <v>882</v>
      </c>
    </row>
    <row r="17066" spans="1:6" x14ac:dyDescent="0.3">
      <c r="A17066" s="264" t="str">
        <f t="shared" si="266"/>
        <v>AltoonaPA</v>
      </c>
      <c r="B17066" s="269">
        <v>16601</v>
      </c>
      <c r="C17066" s="270" t="s">
        <v>2096</v>
      </c>
      <c r="D17066" s="270" t="s">
        <v>2093</v>
      </c>
      <c r="E17066" s="277" t="s">
        <v>2096</v>
      </c>
      <c r="F17066" s="279" t="s">
        <v>882</v>
      </c>
    </row>
    <row r="17067" spans="1:6" x14ac:dyDescent="0.3">
      <c r="A17067" s="264" t="str">
        <f t="shared" si="266"/>
        <v>PittsburghPA</v>
      </c>
      <c r="B17067" s="269">
        <v>15212</v>
      </c>
      <c r="C17067" s="270" t="s">
        <v>2132</v>
      </c>
      <c r="D17067" s="270" t="s">
        <v>2093</v>
      </c>
      <c r="E17067" s="277" t="s">
        <v>2132</v>
      </c>
      <c r="F17067" s="279" t="s">
        <v>882</v>
      </c>
    </row>
    <row r="17068" spans="1:6" x14ac:dyDescent="0.3">
      <c r="A17068" s="264" t="str">
        <f t="shared" si="266"/>
        <v>White TownshipPA</v>
      </c>
      <c r="B17068" s="269">
        <v>15701</v>
      </c>
      <c r="C17068" s="270" t="s">
        <v>10082</v>
      </c>
      <c r="D17068" s="270" t="s">
        <v>2093</v>
      </c>
      <c r="E17068" s="277" t="s">
        <v>2114</v>
      </c>
      <c r="F17068" s="279" t="s">
        <v>882</v>
      </c>
    </row>
    <row r="17069" spans="1:6" x14ac:dyDescent="0.3">
      <c r="A17069" s="264" t="str">
        <f t="shared" si="266"/>
        <v>PhiladelphiaPA</v>
      </c>
      <c r="B17069" s="269">
        <v>19114</v>
      </c>
      <c r="C17069" s="270" t="s">
        <v>7398</v>
      </c>
      <c r="D17069" s="270" t="s">
        <v>2093</v>
      </c>
      <c r="E17069" s="277" t="s">
        <v>1095</v>
      </c>
      <c r="F17069" s="279" t="s">
        <v>882</v>
      </c>
    </row>
    <row r="17070" spans="1:6" x14ac:dyDescent="0.3">
      <c r="A17070" s="264" t="str">
        <f t="shared" si="266"/>
        <v>Richland TownshipPA</v>
      </c>
      <c r="B17070" s="269">
        <v>18951</v>
      </c>
      <c r="C17070" s="270" t="s">
        <v>10083</v>
      </c>
      <c r="D17070" s="270" t="s">
        <v>2093</v>
      </c>
      <c r="E17070" s="277" t="s">
        <v>1095</v>
      </c>
      <c r="F17070" s="279" t="s">
        <v>882</v>
      </c>
    </row>
    <row r="17071" spans="1:6" x14ac:dyDescent="0.3">
      <c r="A17071" s="264" t="str">
        <f t="shared" si="266"/>
        <v>New CastlePA</v>
      </c>
      <c r="B17071" s="269">
        <v>16101</v>
      </c>
      <c r="C17071" s="270" t="s">
        <v>1385</v>
      </c>
      <c r="D17071" s="270" t="s">
        <v>2093</v>
      </c>
      <c r="E17071" s="277" t="s">
        <v>1385</v>
      </c>
      <c r="F17071" s="279" t="s">
        <v>882</v>
      </c>
    </row>
    <row r="17072" spans="1:6" x14ac:dyDescent="0.3">
      <c r="A17072" s="264" t="str">
        <f t="shared" si="266"/>
        <v>Exeter TownshipPA</v>
      </c>
      <c r="B17072" s="269">
        <v>19606</v>
      </c>
      <c r="C17072" s="270" t="s">
        <v>10084</v>
      </c>
      <c r="D17072" s="270" t="s">
        <v>2093</v>
      </c>
      <c r="E17072" s="277" t="s">
        <v>2135</v>
      </c>
      <c r="F17072" s="279" t="s">
        <v>882</v>
      </c>
    </row>
    <row r="17073" spans="1:6" x14ac:dyDescent="0.3">
      <c r="A17073" s="264" t="str">
        <f t="shared" si="266"/>
        <v>WhitehallPA</v>
      </c>
      <c r="B17073" s="269">
        <v>15236</v>
      </c>
      <c r="C17073" s="270" t="s">
        <v>6361</v>
      </c>
      <c r="D17073" s="270" t="s">
        <v>2093</v>
      </c>
      <c r="E17073" s="277" t="s">
        <v>2132</v>
      </c>
      <c r="F17073" s="279" t="s">
        <v>882</v>
      </c>
    </row>
    <row r="17074" spans="1:6" x14ac:dyDescent="0.3">
      <c r="A17074" s="264" t="str">
        <f t="shared" si="266"/>
        <v>PhiladelphiaPA</v>
      </c>
      <c r="B17074" s="269">
        <v>19152</v>
      </c>
      <c r="C17074" s="270" t="s">
        <v>7398</v>
      </c>
      <c r="D17074" s="270" t="s">
        <v>2093</v>
      </c>
      <c r="E17074" s="277" t="s">
        <v>1095</v>
      </c>
      <c r="F17074" s="279" t="s">
        <v>882</v>
      </c>
    </row>
    <row r="17075" spans="1:6" x14ac:dyDescent="0.3">
      <c r="A17075" s="264" t="str">
        <f t="shared" si="266"/>
        <v>Middletown TownshipPA</v>
      </c>
      <c r="B17075" s="269">
        <v>19047</v>
      </c>
      <c r="C17075" s="270" t="s">
        <v>8182</v>
      </c>
      <c r="D17075" s="270" t="s">
        <v>2093</v>
      </c>
      <c r="E17075" s="277" t="s">
        <v>1095</v>
      </c>
      <c r="F17075" s="279" t="s">
        <v>882</v>
      </c>
    </row>
    <row r="17076" spans="1:6" x14ac:dyDescent="0.3">
      <c r="A17076" s="264" t="str">
        <f t="shared" si="266"/>
        <v>HavertownPA</v>
      </c>
      <c r="B17076" s="269">
        <v>19083</v>
      </c>
      <c r="C17076" s="270" t="s">
        <v>10085</v>
      </c>
      <c r="D17076" s="270" t="s">
        <v>2093</v>
      </c>
      <c r="E17076" s="277" t="s">
        <v>1095</v>
      </c>
      <c r="F17076" s="279" t="s">
        <v>882</v>
      </c>
    </row>
    <row r="17077" spans="1:6" x14ac:dyDescent="0.3">
      <c r="A17077" s="264" t="str">
        <f t="shared" si="266"/>
        <v>Chester TownshipPA</v>
      </c>
      <c r="B17077" s="269">
        <v>19013</v>
      </c>
      <c r="C17077" s="270" t="s">
        <v>8335</v>
      </c>
      <c r="D17077" s="270" t="s">
        <v>2093</v>
      </c>
      <c r="E17077" s="277" t="s">
        <v>1095</v>
      </c>
      <c r="F17077" s="279" t="s">
        <v>882</v>
      </c>
    </row>
    <row r="17078" spans="1:6" x14ac:dyDescent="0.3">
      <c r="A17078" s="264" t="str">
        <f t="shared" si="266"/>
        <v>Upper Providence TownshipPA</v>
      </c>
      <c r="B17078" s="269">
        <v>19426</v>
      </c>
      <c r="C17078" s="270" t="s">
        <v>10086</v>
      </c>
      <c r="D17078" s="270" t="s">
        <v>2093</v>
      </c>
      <c r="E17078" s="277" t="s">
        <v>1095</v>
      </c>
      <c r="F17078" s="279" t="s">
        <v>882</v>
      </c>
    </row>
    <row r="17079" spans="1:6" x14ac:dyDescent="0.3">
      <c r="A17079" s="264" t="str">
        <f t="shared" si="266"/>
        <v>PhiladelphiaPA</v>
      </c>
      <c r="B17079" s="269">
        <v>19116</v>
      </c>
      <c r="C17079" s="270" t="s">
        <v>7398</v>
      </c>
      <c r="D17079" s="270" t="s">
        <v>2093</v>
      </c>
      <c r="E17079" s="277" t="s">
        <v>1095</v>
      </c>
      <c r="F17079" s="279" t="s">
        <v>882</v>
      </c>
    </row>
    <row r="17080" spans="1:6" x14ac:dyDescent="0.3">
      <c r="A17080" s="264" t="str">
        <f t="shared" si="266"/>
        <v>MonroevillePA</v>
      </c>
      <c r="B17080" s="269">
        <v>15146</v>
      </c>
      <c r="C17080" s="270" t="s">
        <v>5369</v>
      </c>
      <c r="D17080" s="270" t="s">
        <v>2093</v>
      </c>
      <c r="E17080" s="277" t="s">
        <v>2132</v>
      </c>
      <c r="F17080" s="279" t="s">
        <v>882</v>
      </c>
    </row>
    <row r="17081" spans="1:6" x14ac:dyDescent="0.3">
      <c r="A17081" s="264" t="str">
        <f t="shared" si="266"/>
        <v>BrentwoodPA</v>
      </c>
      <c r="B17081" s="269">
        <v>15227</v>
      </c>
      <c r="C17081" s="270" t="s">
        <v>2504</v>
      </c>
      <c r="D17081" s="270" t="s">
        <v>2093</v>
      </c>
      <c r="E17081" s="277" t="s">
        <v>2132</v>
      </c>
      <c r="F17081" s="279" t="s">
        <v>882</v>
      </c>
    </row>
    <row r="17082" spans="1:6" x14ac:dyDescent="0.3">
      <c r="A17082" s="264" t="str">
        <f t="shared" si="266"/>
        <v>PhiladelphiaPA</v>
      </c>
      <c r="B17082" s="269">
        <v>19141</v>
      </c>
      <c r="C17082" s="270" t="s">
        <v>7398</v>
      </c>
      <c r="D17082" s="270" t="s">
        <v>2093</v>
      </c>
      <c r="E17082" s="277" t="s">
        <v>1095</v>
      </c>
      <c r="F17082" s="279" t="s">
        <v>882</v>
      </c>
    </row>
    <row r="17083" spans="1:6" x14ac:dyDescent="0.3">
      <c r="A17083" s="264" t="str">
        <f t="shared" si="266"/>
        <v>Drexel HillPA</v>
      </c>
      <c r="B17083" s="269">
        <v>19026</v>
      </c>
      <c r="C17083" s="270" t="s">
        <v>10087</v>
      </c>
      <c r="D17083" s="270" t="s">
        <v>2093</v>
      </c>
      <c r="E17083" s="277" t="s">
        <v>1095</v>
      </c>
      <c r="F17083" s="279" t="s">
        <v>882</v>
      </c>
    </row>
    <row r="17084" spans="1:6" x14ac:dyDescent="0.3">
      <c r="A17084" s="264" t="str">
        <f t="shared" si="266"/>
        <v>PhiladelphiaPA</v>
      </c>
      <c r="B17084" s="269">
        <v>19136</v>
      </c>
      <c r="C17084" s="270" t="s">
        <v>7398</v>
      </c>
      <c r="D17084" s="270" t="s">
        <v>2093</v>
      </c>
      <c r="E17084" s="277" t="s">
        <v>1095</v>
      </c>
      <c r="F17084" s="279" t="s">
        <v>882</v>
      </c>
    </row>
    <row r="17085" spans="1:6" x14ac:dyDescent="0.3">
      <c r="A17085" s="264" t="str">
        <f t="shared" si="266"/>
        <v>PhiladelphiaPA</v>
      </c>
      <c r="B17085" s="269">
        <v>19138</v>
      </c>
      <c r="C17085" s="270" t="s">
        <v>7398</v>
      </c>
      <c r="D17085" s="270" t="s">
        <v>2093</v>
      </c>
      <c r="E17085" s="277" t="s">
        <v>1095</v>
      </c>
      <c r="F17085" s="279" t="s">
        <v>882</v>
      </c>
    </row>
    <row r="17086" spans="1:6" x14ac:dyDescent="0.3">
      <c r="A17086" s="264" t="str">
        <f t="shared" si="266"/>
        <v>Ephrata TownshipPA</v>
      </c>
      <c r="B17086" s="269">
        <v>17522</v>
      </c>
      <c r="C17086" s="270" t="s">
        <v>10088</v>
      </c>
      <c r="D17086" s="270" t="s">
        <v>2093</v>
      </c>
      <c r="E17086" s="277" t="s">
        <v>2117</v>
      </c>
      <c r="F17086" s="279" t="s">
        <v>882</v>
      </c>
    </row>
    <row r="17087" spans="1:6" x14ac:dyDescent="0.3">
      <c r="A17087" s="264" t="str">
        <f t="shared" si="266"/>
        <v>Bethel ParkPA</v>
      </c>
      <c r="B17087" s="269">
        <v>15102</v>
      </c>
      <c r="C17087" s="270" t="s">
        <v>10089</v>
      </c>
      <c r="D17087" s="270" t="s">
        <v>2093</v>
      </c>
      <c r="E17087" s="277" t="s">
        <v>2132</v>
      </c>
      <c r="F17087" s="279" t="s">
        <v>882</v>
      </c>
    </row>
    <row r="17088" spans="1:6" x14ac:dyDescent="0.3">
      <c r="A17088" s="264" t="str">
        <f t="shared" si="266"/>
        <v>PhiladelphiaPA</v>
      </c>
      <c r="B17088" s="269">
        <v>19154</v>
      </c>
      <c r="C17088" s="270" t="s">
        <v>7398</v>
      </c>
      <c r="D17088" s="270" t="s">
        <v>2093</v>
      </c>
      <c r="E17088" s="277" t="s">
        <v>1095</v>
      </c>
      <c r="F17088" s="279" t="s">
        <v>882</v>
      </c>
    </row>
    <row r="17089" spans="1:6" x14ac:dyDescent="0.3">
      <c r="A17089" s="264" t="str">
        <f t="shared" si="266"/>
        <v>Cranberry TownshipPA</v>
      </c>
      <c r="B17089" s="269">
        <v>16066</v>
      </c>
      <c r="C17089" s="270" t="s">
        <v>10090</v>
      </c>
      <c r="D17089" s="270" t="s">
        <v>2093</v>
      </c>
      <c r="E17089" s="277" t="s">
        <v>2132</v>
      </c>
      <c r="F17089" s="279" t="s">
        <v>882</v>
      </c>
    </row>
    <row r="17090" spans="1:6" x14ac:dyDescent="0.3">
      <c r="A17090" s="264" t="str">
        <f t="shared" si="266"/>
        <v>Radnor TownshipPA</v>
      </c>
      <c r="B17090" s="269">
        <v>19087</v>
      </c>
      <c r="C17090" s="270" t="s">
        <v>10091</v>
      </c>
      <c r="D17090" s="270" t="s">
        <v>2093</v>
      </c>
      <c r="E17090" s="277" t="s">
        <v>1095</v>
      </c>
      <c r="F17090" s="279" t="s">
        <v>882</v>
      </c>
    </row>
    <row r="17091" spans="1:6" x14ac:dyDescent="0.3">
      <c r="A17091" s="264" t="str">
        <f t="shared" si="266"/>
        <v>AltoonaPA</v>
      </c>
      <c r="B17091" s="269">
        <v>16602</v>
      </c>
      <c r="C17091" s="270" t="s">
        <v>2096</v>
      </c>
      <c r="D17091" s="270" t="s">
        <v>2093</v>
      </c>
      <c r="E17091" s="277" t="s">
        <v>2096</v>
      </c>
      <c r="F17091" s="279" t="s">
        <v>882</v>
      </c>
    </row>
    <row r="17092" spans="1:6" x14ac:dyDescent="0.3">
      <c r="A17092" s="264" t="str">
        <f t="shared" ref="A17092:A17155" si="267">CONCATENATE(C17092,D17092)</f>
        <v>PhiladelphiaPA</v>
      </c>
      <c r="B17092" s="269">
        <v>19151</v>
      </c>
      <c r="C17092" s="270" t="s">
        <v>7398</v>
      </c>
      <c r="D17092" s="270" t="s">
        <v>2093</v>
      </c>
      <c r="E17092" s="277" t="s">
        <v>1095</v>
      </c>
      <c r="F17092" s="279" t="s">
        <v>882</v>
      </c>
    </row>
    <row r="17093" spans="1:6" x14ac:dyDescent="0.3">
      <c r="A17093" s="264" t="str">
        <f t="shared" si="267"/>
        <v>PittsburghPA</v>
      </c>
      <c r="B17093" s="269">
        <v>15217</v>
      </c>
      <c r="C17093" s="270" t="s">
        <v>2132</v>
      </c>
      <c r="D17093" s="270" t="s">
        <v>2093</v>
      </c>
      <c r="E17093" s="277" t="s">
        <v>2132</v>
      </c>
      <c r="F17093" s="279" t="s">
        <v>882</v>
      </c>
    </row>
    <row r="17094" spans="1:6" x14ac:dyDescent="0.3">
      <c r="A17094" s="264" t="str">
        <f t="shared" si="267"/>
        <v>Upper Dublin TownshipPA</v>
      </c>
      <c r="B17094" s="269">
        <v>19002</v>
      </c>
      <c r="C17094" s="270" t="s">
        <v>10092</v>
      </c>
      <c r="D17094" s="270" t="s">
        <v>2093</v>
      </c>
      <c r="E17094" s="277" t="s">
        <v>1095</v>
      </c>
      <c r="F17094" s="279" t="s">
        <v>882</v>
      </c>
    </row>
    <row r="17095" spans="1:6" x14ac:dyDescent="0.3">
      <c r="A17095" s="264" t="str">
        <f t="shared" si="267"/>
        <v>PhiladelphiaPA</v>
      </c>
      <c r="B17095" s="269">
        <v>19135</v>
      </c>
      <c r="C17095" s="270" t="s">
        <v>7398</v>
      </c>
      <c r="D17095" s="270" t="s">
        <v>2093</v>
      </c>
      <c r="E17095" s="277" t="s">
        <v>1095</v>
      </c>
      <c r="F17095" s="279" t="s">
        <v>882</v>
      </c>
    </row>
    <row r="17096" spans="1:6" x14ac:dyDescent="0.3">
      <c r="A17096" s="264" t="str">
        <f t="shared" si="267"/>
        <v>PhiladelphiaPA</v>
      </c>
      <c r="B17096" s="269">
        <v>19119</v>
      </c>
      <c r="C17096" s="270" t="s">
        <v>7398</v>
      </c>
      <c r="D17096" s="270" t="s">
        <v>2093</v>
      </c>
      <c r="E17096" s="277" t="s">
        <v>1095</v>
      </c>
      <c r="F17096" s="279" t="s">
        <v>882</v>
      </c>
    </row>
    <row r="17097" spans="1:6" x14ac:dyDescent="0.3">
      <c r="A17097" s="264" t="str">
        <f t="shared" si="267"/>
        <v>LansdownePA</v>
      </c>
      <c r="B17097" s="269">
        <v>19050</v>
      </c>
      <c r="C17097" s="270" t="s">
        <v>10093</v>
      </c>
      <c r="D17097" s="270" t="s">
        <v>2093</v>
      </c>
      <c r="E17097" s="277" t="s">
        <v>1095</v>
      </c>
      <c r="F17097" s="279" t="s">
        <v>882</v>
      </c>
    </row>
    <row r="17098" spans="1:6" x14ac:dyDescent="0.3">
      <c r="A17098" s="264" t="str">
        <f t="shared" si="267"/>
        <v>LebanonPA</v>
      </c>
      <c r="B17098" s="269">
        <v>17046</v>
      </c>
      <c r="C17098" s="270" t="s">
        <v>1684</v>
      </c>
      <c r="D17098" s="270" t="s">
        <v>2093</v>
      </c>
      <c r="E17098" s="277" t="s">
        <v>1684</v>
      </c>
      <c r="F17098" s="279" t="s">
        <v>882</v>
      </c>
    </row>
    <row r="17099" spans="1:6" x14ac:dyDescent="0.3">
      <c r="A17099" s="264" t="str">
        <f t="shared" si="267"/>
        <v>Millcreek TownshipPA</v>
      </c>
      <c r="B17099" s="269">
        <v>16509</v>
      </c>
      <c r="C17099" s="270" t="s">
        <v>10094</v>
      </c>
      <c r="D17099" s="270" t="s">
        <v>2093</v>
      </c>
      <c r="E17099" s="277" t="s">
        <v>2106</v>
      </c>
      <c r="F17099" s="279" t="s">
        <v>882</v>
      </c>
    </row>
    <row r="17100" spans="1:6" x14ac:dyDescent="0.3">
      <c r="A17100" s="264" t="str">
        <f t="shared" si="267"/>
        <v>Hamilton TownshipPA</v>
      </c>
      <c r="B17100" s="269">
        <v>17202</v>
      </c>
      <c r="C17100" s="270" t="s">
        <v>8168</v>
      </c>
      <c r="D17100" s="270" t="s">
        <v>2093</v>
      </c>
      <c r="E17100" s="277" t="s">
        <v>2100</v>
      </c>
      <c r="F17100" s="279" t="s">
        <v>882</v>
      </c>
    </row>
    <row r="17101" spans="1:6" x14ac:dyDescent="0.3">
      <c r="A17101" s="264" t="str">
        <f t="shared" si="267"/>
        <v>ElizabethtownPA</v>
      </c>
      <c r="B17101" s="269">
        <v>17022</v>
      </c>
      <c r="C17101" s="270" t="s">
        <v>5399</v>
      </c>
      <c r="D17101" s="270" t="s">
        <v>2093</v>
      </c>
      <c r="E17101" s="277" t="s">
        <v>2117</v>
      </c>
      <c r="F17101" s="279" t="s">
        <v>882</v>
      </c>
    </row>
    <row r="17102" spans="1:6" x14ac:dyDescent="0.3">
      <c r="A17102" s="264" t="str">
        <f t="shared" si="267"/>
        <v>Washington TownshipPA</v>
      </c>
      <c r="B17102" s="269">
        <v>17268</v>
      </c>
      <c r="C17102" s="270" t="s">
        <v>8157</v>
      </c>
      <c r="D17102" s="270" t="s">
        <v>2093</v>
      </c>
      <c r="E17102" s="277" t="s">
        <v>2100</v>
      </c>
      <c r="F17102" s="279" t="s">
        <v>882</v>
      </c>
    </row>
    <row r="17103" spans="1:6" x14ac:dyDescent="0.3">
      <c r="A17103" s="264" t="str">
        <f t="shared" si="267"/>
        <v>BethlehemPA</v>
      </c>
      <c r="B17103" s="269">
        <v>18015</v>
      </c>
      <c r="C17103" s="270" t="s">
        <v>3522</v>
      </c>
      <c r="D17103" s="270" t="s">
        <v>2093</v>
      </c>
      <c r="E17103" s="277" t="s">
        <v>1829</v>
      </c>
      <c r="F17103" s="279" t="s">
        <v>882</v>
      </c>
    </row>
    <row r="17104" spans="1:6" x14ac:dyDescent="0.3">
      <c r="A17104" s="264" t="str">
        <f t="shared" si="267"/>
        <v>MeadvillePA</v>
      </c>
      <c r="B17104" s="269">
        <v>16335</v>
      </c>
      <c r="C17104" s="270" t="s">
        <v>2126</v>
      </c>
      <c r="D17104" s="270" t="s">
        <v>2093</v>
      </c>
      <c r="E17104" s="277" t="s">
        <v>2126</v>
      </c>
      <c r="F17104" s="279" t="s">
        <v>882</v>
      </c>
    </row>
    <row r="17105" spans="1:6" x14ac:dyDescent="0.3">
      <c r="A17105" s="264" t="str">
        <f t="shared" si="267"/>
        <v>Abington TownshipPA</v>
      </c>
      <c r="B17105" s="269">
        <v>19038</v>
      </c>
      <c r="C17105" s="270" t="s">
        <v>10095</v>
      </c>
      <c r="D17105" s="270" t="s">
        <v>2093</v>
      </c>
      <c r="E17105" s="277" t="s">
        <v>1095</v>
      </c>
      <c r="F17105" s="279" t="s">
        <v>882</v>
      </c>
    </row>
    <row r="17106" spans="1:6" x14ac:dyDescent="0.3">
      <c r="A17106" s="264" t="str">
        <f t="shared" si="267"/>
        <v>ReadingPA</v>
      </c>
      <c r="B17106" s="269">
        <v>19601</v>
      </c>
      <c r="C17106" s="270" t="s">
        <v>2135</v>
      </c>
      <c r="D17106" s="270" t="s">
        <v>2093</v>
      </c>
      <c r="E17106" s="277" t="s">
        <v>2135</v>
      </c>
      <c r="F17106" s="279" t="s">
        <v>882</v>
      </c>
    </row>
    <row r="17107" spans="1:6" x14ac:dyDescent="0.3">
      <c r="A17107" s="264" t="str">
        <f t="shared" si="267"/>
        <v>ChambersburgPA</v>
      </c>
      <c r="B17107" s="269">
        <v>17201</v>
      </c>
      <c r="C17107" s="270" t="s">
        <v>10096</v>
      </c>
      <c r="D17107" s="270" t="s">
        <v>2093</v>
      </c>
      <c r="E17107" s="277" t="s">
        <v>2100</v>
      </c>
      <c r="F17107" s="279" t="s">
        <v>882</v>
      </c>
    </row>
    <row r="17108" spans="1:6" x14ac:dyDescent="0.3">
      <c r="A17108" s="264" t="str">
        <f t="shared" si="267"/>
        <v>Chippewa TownshipPA</v>
      </c>
      <c r="B17108" s="269">
        <v>15010</v>
      </c>
      <c r="C17108" s="270" t="s">
        <v>10097</v>
      </c>
      <c r="D17108" s="270" t="s">
        <v>2093</v>
      </c>
      <c r="E17108" s="277" t="s">
        <v>2132</v>
      </c>
      <c r="F17108" s="279" t="s">
        <v>882</v>
      </c>
    </row>
    <row r="17109" spans="1:6" x14ac:dyDescent="0.3">
      <c r="A17109" s="264" t="str">
        <f t="shared" si="267"/>
        <v>King of PrussiaPA</v>
      </c>
      <c r="B17109" s="269">
        <v>19406</v>
      </c>
      <c r="C17109" s="270" t="s">
        <v>10098</v>
      </c>
      <c r="D17109" s="270" t="s">
        <v>2093</v>
      </c>
      <c r="E17109" s="277" t="s">
        <v>1095</v>
      </c>
      <c r="F17109" s="279" t="s">
        <v>882</v>
      </c>
    </row>
    <row r="17110" spans="1:6" x14ac:dyDescent="0.3">
      <c r="A17110" s="264" t="str">
        <f t="shared" si="267"/>
        <v>Doylestown TownshipPA</v>
      </c>
      <c r="B17110" s="269">
        <v>18901</v>
      </c>
      <c r="C17110" s="270" t="s">
        <v>10099</v>
      </c>
      <c r="D17110" s="270" t="s">
        <v>2093</v>
      </c>
      <c r="E17110" s="277" t="s">
        <v>1095</v>
      </c>
      <c r="F17110" s="279" t="s">
        <v>882</v>
      </c>
    </row>
    <row r="17111" spans="1:6" x14ac:dyDescent="0.3">
      <c r="A17111" s="264" t="str">
        <f t="shared" si="267"/>
        <v>Susquehanna TownshipPA</v>
      </c>
      <c r="B17111" s="269">
        <v>17110</v>
      </c>
      <c r="C17111" s="270" t="s">
        <v>10100</v>
      </c>
      <c r="D17111" s="270" t="s">
        <v>2093</v>
      </c>
      <c r="E17111" s="277" t="s">
        <v>2110</v>
      </c>
      <c r="F17111" s="279" t="s">
        <v>882</v>
      </c>
    </row>
    <row r="17112" spans="1:6" x14ac:dyDescent="0.3">
      <c r="A17112" s="264" t="str">
        <f t="shared" si="267"/>
        <v>Whitehall TownshipPA</v>
      </c>
      <c r="B17112" s="269">
        <v>18052</v>
      </c>
      <c r="C17112" s="270" t="s">
        <v>10101</v>
      </c>
      <c r="D17112" s="270" t="s">
        <v>2093</v>
      </c>
      <c r="E17112" s="277" t="s">
        <v>1829</v>
      </c>
      <c r="F17112" s="279" t="s">
        <v>882</v>
      </c>
    </row>
    <row r="17113" spans="1:6" x14ac:dyDescent="0.3">
      <c r="A17113" s="264" t="str">
        <f t="shared" si="267"/>
        <v>PittsburghPA</v>
      </c>
      <c r="B17113" s="269">
        <v>15213</v>
      </c>
      <c r="C17113" s="270" t="s">
        <v>2132</v>
      </c>
      <c r="D17113" s="270" t="s">
        <v>2093</v>
      </c>
      <c r="E17113" s="277" t="s">
        <v>2132</v>
      </c>
      <c r="F17113" s="279" t="s">
        <v>882</v>
      </c>
    </row>
    <row r="17114" spans="1:6" x14ac:dyDescent="0.3">
      <c r="A17114" s="264" t="str">
        <f t="shared" si="267"/>
        <v>PhiladelphiaPA</v>
      </c>
      <c r="B17114" s="269">
        <v>19125</v>
      </c>
      <c r="C17114" s="270" t="s">
        <v>7398</v>
      </c>
      <c r="D17114" s="270" t="s">
        <v>2093</v>
      </c>
      <c r="E17114" s="277" t="s">
        <v>1095</v>
      </c>
      <c r="F17114" s="279" t="s">
        <v>882</v>
      </c>
    </row>
    <row r="17115" spans="1:6" x14ac:dyDescent="0.3">
      <c r="A17115" s="264" t="str">
        <f t="shared" si="267"/>
        <v>Unity TownshipPA</v>
      </c>
      <c r="B17115" s="269">
        <v>15650</v>
      </c>
      <c r="C17115" s="270" t="s">
        <v>10102</v>
      </c>
      <c r="D17115" s="270" t="s">
        <v>2093</v>
      </c>
      <c r="E17115" s="277" t="s">
        <v>2132</v>
      </c>
      <c r="F17115" s="279" t="s">
        <v>882</v>
      </c>
    </row>
    <row r="17116" spans="1:6" x14ac:dyDescent="0.3">
      <c r="A17116" s="264" t="str">
        <f t="shared" si="267"/>
        <v>Newtown TownshipPA</v>
      </c>
      <c r="B17116" s="269">
        <v>18940</v>
      </c>
      <c r="C17116" s="270" t="s">
        <v>10103</v>
      </c>
      <c r="D17116" s="270" t="s">
        <v>2093</v>
      </c>
      <c r="E17116" s="277" t="s">
        <v>1095</v>
      </c>
      <c r="F17116" s="279" t="s">
        <v>882</v>
      </c>
    </row>
    <row r="17117" spans="1:6" x14ac:dyDescent="0.3">
      <c r="A17117" s="264" t="str">
        <f t="shared" si="267"/>
        <v>Palmer TownshipPA</v>
      </c>
      <c r="B17117" s="269">
        <v>18045</v>
      </c>
      <c r="C17117" s="270" t="s">
        <v>10104</v>
      </c>
      <c r="D17117" s="270" t="s">
        <v>2093</v>
      </c>
      <c r="E17117" s="277" t="s">
        <v>1829</v>
      </c>
      <c r="F17117" s="279" t="s">
        <v>882</v>
      </c>
    </row>
    <row r="17118" spans="1:6" x14ac:dyDescent="0.3">
      <c r="A17118" s="264" t="str">
        <f t="shared" si="267"/>
        <v>PittsburghPA</v>
      </c>
      <c r="B17118" s="269">
        <v>15205</v>
      </c>
      <c r="C17118" s="270" t="s">
        <v>2132</v>
      </c>
      <c r="D17118" s="270" t="s">
        <v>2093</v>
      </c>
      <c r="E17118" s="277" t="s">
        <v>2132</v>
      </c>
      <c r="F17118" s="279" t="s">
        <v>882</v>
      </c>
    </row>
    <row r="17119" spans="1:6" x14ac:dyDescent="0.3">
      <c r="A17119" s="264" t="str">
        <f t="shared" si="267"/>
        <v>Jackson TownshipPA</v>
      </c>
      <c r="B17119" s="269">
        <v>18360</v>
      </c>
      <c r="C17119" s="270" t="s">
        <v>8127</v>
      </c>
      <c r="D17119" s="270" t="s">
        <v>2093</v>
      </c>
      <c r="E17119" s="277" t="s">
        <v>2104</v>
      </c>
      <c r="F17119" s="279" t="s">
        <v>882</v>
      </c>
    </row>
    <row r="17120" spans="1:6" x14ac:dyDescent="0.3">
      <c r="A17120" s="264" t="str">
        <f t="shared" si="267"/>
        <v>BloomsburgPA</v>
      </c>
      <c r="B17120" s="269">
        <v>17815</v>
      </c>
      <c r="C17120" s="270" t="s">
        <v>10105</v>
      </c>
      <c r="D17120" s="270" t="s">
        <v>2093</v>
      </c>
      <c r="E17120" s="277" t="s">
        <v>2098</v>
      </c>
      <c r="F17120" s="279" t="s">
        <v>882</v>
      </c>
    </row>
    <row r="17121" spans="1:6" x14ac:dyDescent="0.3">
      <c r="A17121" s="264" t="str">
        <f t="shared" si="267"/>
        <v>HazletonPA</v>
      </c>
      <c r="B17121" s="269">
        <v>18201</v>
      </c>
      <c r="C17121" s="270" t="s">
        <v>10106</v>
      </c>
      <c r="D17121" s="270" t="s">
        <v>2093</v>
      </c>
      <c r="E17121" s="277" t="s">
        <v>2138</v>
      </c>
      <c r="F17121" s="279" t="s">
        <v>882</v>
      </c>
    </row>
    <row r="17122" spans="1:6" x14ac:dyDescent="0.3">
      <c r="A17122" s="264" t="str">
        <f t="shared" si="267"/>
        <v>North WalesPA</v>
      </c>
      <c r="B17122" s="269">
        <v>19454</v>
      </c>
      <c r="C17122" s="270" t="s">
        <v>10107</v>
      </c>
      <c r="D17122" s="270" t="s">
        <v>2093</v>
      </c>
      <c r="E17122" s="277" t="s">
        <v>1095</v>
      </c>
      <c r="F17122" s="279" t="s">
        <v>882</v>
      </c>
    </row>
    <row r="17123" spans="1:6" x14ac:dyDescent="0.3">
      <c r="A17123" s="264" t="str">
        <f t="shared" si="267"/>
        <v>Cumberland TownshipPA</v>
      </c>
      <c r="B17123" s="269">
        <v>17325</v>
      </c>
      <c r="C17123" s="270" t="s">
        <v>10108</v>
      </c>
      <c r="D17123" s="270" t="s">
        <v>2093</v>
      </c>
      <c r="E17123" s="277" t="s">
        <v>2108</v>
      </c>
      <c r="F17123" s="279" t="s">
        <v>882</v>
      </c>
    </row>
    <row r="17124" spans="1:6" x14ac:dyDescent="0.3">
      <c r="A17124" s="264" t="str">
        <f t="shared" si="267"/>
        <v>Limerick TownshipPA</v>
      </c>
      <c r="B17124" s="269">
        <v>19468</v>
      </c>
      <c r="C17124" s="270" t="s">
        <v>10109</v>
      </c>
      <c r="D17124" s="270" t="s">
        <v>2093</v>
      </c>
      <c r="E17124" s="277" t="s">
        <v>1095</v>
      </c>
      <c r="F17124" s="279" t="s">
        <v>882</v>
      </c>
    </row>
    <row r="17125" spans="1:6" x14ac:dyDescent="0.3">
      <c r="A17125" s="264" t="str">
        <f t="shared" si="267"/>
        <v>Southampton TownshipPA</v>
      </c>
      <c r="B17125" s="269">
        <v>17257</v>
      </c>
      <c r="C17125" s="270" t="s">
        <v>8192</v>
      </c>
      <c r="D17125" s="270" t="s">
        <v>2093</v>
      </c>
      <c r="E17125" s="277" t="s">
        <v>2110</v>
      </c>
      <c r="F17125" s="279" t="s">
        <v>882</v>
      </c>
    </row>
    <row r="17126" spans="1:6" x14ac:dyDescent="0.3">
      <c r="A17126" s="264" t="str">
        <f t="shared" si="267"/>
        <v>PittsburghPA</v>
      </c>
      <c r="B17126" s="269">
        <v>15216</v>
      </c>
      <c r="C17126" s="270" t="s">
        <v>2132</v>
      </c>
      <c r="D17126" s="270" t="s">
        <v>2093</v>
      </c>
      <c r="E17126" s="277" t="s">
        <v>2132</v>
      </c>
      <c r="F17126" s="279" t="s">
        <v>882</v>
      </c>
    </row>
    <row r="17127" spans="1:6" x14ac:dyDescent="0.3">
      <c r="A17127" s="264" t="str">
        <f t="shared" si="267"/>
        <v>Richland TownshipPA</v>
      </c>
      <c r="B17127" s="269">
        <v>15044</v>
      </c>
      <c r="C17127" s="270" t="s">
        <v>10083</v>
      </c>
      <c r="D17127" s="270" t="s">
        <v>2093</v>
      </c>
      <c r="E17127" s="277" t="s">
        <v>2132</v>
      </c>
      <c r="F17127" s="279" t="s">
        <v>882</v>
      </c>
    </row>
    <row r="17128" spans="1:6" x14ac:dyDescent="0.3">
      <c r="A17128" s="264" t="str">
        <f t="shared" si="267"/>
        <v>PittsburghPA</v>
      </c>
      <c r="B17128" s="269">
        <v>15210</v>
      </c>
      <c r="C17128" s="270" t="s">
        <v>2132</v>
      </c>
      <c r="D17128" s="270" t="s">
        <v>2093</v>
      </c>
      <c r="E17128" s="277" t="s">
        <v>2132</v>
      </c>
      <c r="F17128" s="279" t="s">
        <v>882</v>
      </c>
    </row>
    <row r="17129" spans="1:6" x14ac:dyDescent="0.3">
      <c r="A17129" s="264" t="str">
        <f t="shared" si="267"/>
        <v>MalvernPA</v>
      </c>
      <c r="B17129" s="269">
        <v>19355</v>
      </c>
      <c r="C17129" s="270" t="s">
        <v>978</v>
      </c>
      <c r="D17129" s="270" t="s">
        <v>2093</v>
      </c>
      <c r="E17129" s="277" t="s">
        <v>1095</v>
      </c>
      <c r="F17129" s="279" t="s">
        <v>882</v>
      </c>
    </row>
    <row r="17130" spans="1:6" x14ac:dyDescent="0.3">
      <c r="A17130" s="264" t="str">
        <f t="shared" si="267"/>
        <v>PhiladelphiaPA</v>
      </c>
      <c r="B17130" s="269">
        <v>19142</v>
      </c>
      <c r="C17130" s="270" t="s">
        <v>7398</v>
      </c>
      <c r="D17130" s="270" t="s">
        <v>2093</v>
      </c>
      <c r="E17130" s="277" t="s">
        <v>1095</v>
      </c>
      <c r="F17130" s="279" t="s">
        <v>882</v>
      </c>
    </row>
    <row r="17131" spans="1:6" x14ac:dyDescent="0.3">
      <c r="A17131" s="264" t="str">
        <f t="shared" si="267"/>
        <v>PottsvillePA</v>
      </c>
      <c r="B17131" s="269">
        <v>17901</v>
      </c>
      <c r="C17131" s="270" t="s">
        <v>1859</v>
      </c>
      <c r="D17131" s="270" t="s">
        <v>2093</v>
      </c>
      <c r="E17131" s="277" t="s">
        <v>1859</v>
      </c>
      <c r="F17131" s="279" t="s">
        <v>882</v>
      </c>
    </row>
    <row r="17132" spans="1:6" x14ac:dyDescent="0.3">
      <c r="A17132" s="264" t="str">
        <f t="shared" si="267"/>
        <v>Lower Southampton TownshipPA</v>
      </c>
      <c r="B17132" s="269">
        <v>19053</v>
      </c>
      <c r="C17132" s="270" t="s">
        <v>10110</v>
      </c>
      <c r="D17132" s="270" t="s">
        <v>2093</v>
      </c>
      <c r="E17132" s="277" t="s">
        <v>1095</v>
      </c>
      <c r="F17132" s="279" t="s">
        <v>882</v>
      </c>
    </row>
    <row r="17133" spans="1:6" x14ac:dyDescent="0.3">
      <c r="A17133" s="264" t="str">
        <f t="shared" si="267"/>
        <v>Spring TownshipPA</v>
      </c>
      <c r="B17133" s="269">
        <v>16823</v>
      </c>
      <c r="C17133" s="270" t="s">
        <v>10111</v>
      </c>
      <c r="D17133" s="270" t="s">
        <v>2093</v>
      </c>
      <c r="E17133" s="277" t="s">
        <v>2142</v>
      </c>
      <c r="F17133" s="279" t="s">
        <v>882</v>
      </c>
    </row>
    <row r="17134" spans="1:6" x14ac:dyDescent="0.3">
      <c r="A17134" s="264" t="str">
        <f t="shared" si="267"/>
        <v>East StroudsburgPA</v>
      </c>
      <c r="B17134" s="269">
        <v>18301</v>
      </c>
      <c r="C17134" s="270" t="s">
        <v>2104</v>
      </c>
      <c r="D17134" s="270" t="s">
        <v>2093</v>
      </c>
      <c r="E17134" s="277" t="s">
        <v>2104</v>
      </c>
      <c r="F17134" s="279" t="s">
        <v>882</v>
      </c>
    </row>
    <row r="17135" spans="1:6" x14ac:dyDescent="0.3">
      <c r="A17135" s="264" t="str">
        <f t="shared" si="267"/>
        <v>ProgressPA</v>
      </c>
      <c r="B17135" s="269">
        <v>17109</v>
      </c>
      <c r="C17135" s="270" t="s">
        <v>10112</v>
      </c>
      <c r="D17135" s="270" t="s">
        <v>2093</v>
      </c>
      <c r="E17135" s="277" t="s">
        <v>2110</v>
      </c>
      <c r="F17135" s="279" t="s">
        <v>882</v>
      </c>
    </row>
    <row r="17136" spans="1:6" x14ac:dyDescent="0.3">
      <c r="A17136" s="264" t="str">
        <f t="shared" si="267"/>
        <v>Dover TownshipPA</v>
      </c>
      <c r="B17136" s="269">
        <v>17315</v>
      </c>
      <c r="C17136" s="270" t="s">
        <v>10113</v>
      </c>
      <c r="D17136" s="270" t="s">
        <v>2093</v>
      </c>
      <c r="E17136" s="277" t="s">
        <v>2149</v>
      </c>
      <c r="F17136" s="279" t="s">
        <v>882</v>
      </c>
    </row>
    <row r="17137" spans="1:6" x14ac:dyDescent="0.3">
      <c r="A17137" s="264" t="str">
        <f t="shared" si="267"/>
        <v>Park Forest VillagePA</v>
      </c>
      <c r="B17137" s="269">
        <v>16803</v>
      </c>
      <c r="C17137" s="270" t="s">
        <v>10114</v>
      </c>
      <c r="D17137" s="270" t="s">
        <v>2093</v>
      </c>
      <c r="E17137" s="277" t="s">
        <v>2142</v>
      </c>
      <c r="F17137" s="279" t="s">
        <v>882</v>
      </c>
    </row>
    <row r="17138" spans="1:6" x14ac:dyDescent="0.3">
      <c r="A17138" s="264" t="str">
        <f t="shared" si="267"/>
        <v>Millcreek TownshipPA</v>
      </c>
      <c r="B17138" s="269">
        <v>16506</v>
      </c>
      <c r="C17138" s="270" t="s">
        <v>10094</v>
      </c>
      <c r="D17138" s="270" t="s">
        <v>2093</v>
      </c>
      <c r="E17138" s="277" t="s">
        <v>2106</v>
      </c>
      <c r="F17138" s="279" t="s">
        <v>882</v>
      </c>
    </row>
    <row r="17139" spans="1:6" x14ac:dyDescent="0.3">
      <c r="A17139" s="264" t="str">
        <f t="shared" si="267"/>
        <v>Hampton TownshipPA</v>
      </c>
      <c r="B17139" s="269">
        <v>15101</v>
      </c>
      <c r="C17139" s="270" t="s">
        <v>10115</v>
      </c>
      <c r="D17139" s="270" t="s">
        <v>2093</v>
      </c>
      <c r="E17139" s="277" t="s">
        <v>2132</v>
      </c>
      <c r="F17139" s="279" t="s">
        <v>882</v>
      </c>
    </row>
    <row r="17140" spans="1:6" x14ac:dyDescent="0.3">
      <c r="A17140" s="264" t="str">
        <f t="shared" si="267"/>
        <v>Upper Darby TownshipPA</v>
      </c>
      <c r="B17140" s="269">
        <v>19018</v>
      </c>
      <c r="C17140" s="270" t="s">
        <v>10077</v>
      </c>
      <c r="D17140" s="270" t="s">
        <v>2093</v>
      </c>
      <c r="E17140" s="277" t="s">
        <v>1095</v>
      </c>
      <c r="F17140" s="279" t="s">
        <v>882</v>
      </c>
    </row>
    <row r="17141" spans="1:6" x14ac:dyDescent="0.3">
      <c r="A17141" s="264" t="str">
        <f t="shared" si="267"/>
        <v>BellevuePA</v>
      </c>
      <c r="B17141" s="269">
        <v>15202</v>
      </c>
      <c r="C17141" s="270" t="s">
        <v>4567</v>
      </c>
      <c r="D17141" s="270" t="s">
        <v>2093</v>
      </c>
      <c r="E17141" s="277" t="s">
        <v>2132</v>
      </c>
      <c r="F17141" s="279" t="s">
        <v>882</v>
      </c>
    </row>
    <row r="17142" spans="1:6" x14ac:dyDescent="0.3">
      <c r="A17142" s="264" t="str">
        <f t="shared" si="267"/>
        <v>Stowe TownshipPA</v>
      </c>
      <c r="B17142" s="269">
        <v>15136</v>
      </c>
      <c r="C17142" s="270" t="s">
        <v>10116</v>
      </c>
      <c r="D17142" s="270" t="s">
        <v>2093</v>
      </c>
      <c r="E17142" s="277" t="s">
        <v>2132</v>
      </c>
      <c r="F17142" s="279" t="s">
        <v>882</v>
      </c>
    </row>
    <row r="17143" spans="1:6" x14ac:dyDescent="0.3">
      <c r="A17143" s="264" t="str">
        <f t="shared" si="267"/>
        <v>NazarethPA</v>
      </c>
      <c r="B17143" s="269">
        <v>18064</v>
      </c>
      <c r="C17143" s="270" t="s">
        <v>10117</v>
      </c>
      <c r="D17143" s="270" t="s">
        <v>2093</v>
      </c>
      <c r="E17143" s="277" t="s">
        <v>1829</v>
      </c>
      <c r="F17143" s="279" t="s">
        <v>882</v>
      </c>
    </row>
    <row r="17144" spans="1:6" x14ac:dyDescent="0.3">
      <c r="A17144" s="264" t="str">
        <f t="shared" si="267"/>
        <v>Lower Macungie TownshipPA</v>
      </c>
      <c r="B17144" s="269">
        <v>18062</v>
      </c>
      <c r="C17144" s="270" t="s">
        <v>10118</v>
      </c>
      <c r="D17144" s="270" t="s">
        <v>2093</v>
      </c>
      <c r="E17144" s="277" t="s">
        <v>1829</v>
      </c>
      <c r="F17144" s="279" t="s">
        <v>882</v>
      </c>
    </row>
    <row r="17145" spans="1:6" x14ac:dyDescent="0.3">
      <c r="A17145" s="264" t="str">
        <f t="shared" si="267"/>
        <v>HummelstownPA</v>
      </c>
      <c r="B17145" s="269">
        <v>17036</v>
      </c>
      <c r="C17145" s="270" t="s">
        <v>10119</v>
      </c>
      <c r="D17145" s="270" t="s">
        <v>2093</v>
      </c>
      <c r="E17145" s="277" t="s">
        <v>2110</v>
      </c>
      <c r="F17145" s="279" t="s">
        <v>882</v>
      </c>
    </row>
    <row r="17146" spans="1:6" x14ac:dyDescent="0.3">
      <c r="A17146" s="264" t="str">
        <f t="shared" si="267"/>
        <v>PhiladelphiaPA</v>
      </c>
      <c r="B17146" s="269">
        <v>19107</v>
      </c>
      <c r="C17146" s="270" t="s">
        <v>7398</v>
      </c>
      <c r="D17146" s="270" t="s">
        <v>2093</v>
      </c>
      <c r="E17146" s="277" t="s">
        <v>1095</v>
      </c>
      <c r="F17146" s="279" t="s">
        <v>882</v>
      </c>
    </row>
    <row r="17147" spans="1:6" x14ac:dyDescent="0.3">
      <c r="A17147" s="264" t="str">
        <f t="shared" si="267"/>
        <v>ShilohPA</v>
      </c>
      <c r="B17147" s="269">
        <v>17408</v>
      </c>
      <c r="C17147" s="270" t="s">
        <v>7867</v>
      </c>
      <c r="D17147" s="270" t="s">
        <v>2093</v>
      </c>
      <c r="E17147" s="277" t="s">
        <v>2149</v>
      </c>
      <c r="F17147" s="279" t="s">
        <v>882</v>
      </c>
    </row>
    <row r="17148" spans="1:6" x14ac:dyDescent="0.3">
      <c r="A17148" s="264" t="str">
        <f t="shared" si="267"/>
        <v>EriePA</v>
      </c>
      <c r="B17148" s="269">
        <v>16510</v>
      </c>
      <c r="C17148" s="270" t="s">
        <v>2106</v>
      </c>
      <c r="D17148" s="270" t="s">
        <v>2093</v>
      </c>
      <c r="E17148" s="277" t="s">
        <v>2106</v>
      </c>
      <c r="F17148" s="279" t="s">
        <v>882</v>
      </c>
    </row>
    <row r="17149" spans="1:6" x14ac:dyDescent="0.3">
      <c r="A17149" s="264" t="str">
        <f t="shared" si="267"/>
        <v>Springettsbury TownshipPA</v>
      </c>
      <c r="B17149" s="269">
        <v>17406</v>
      </c>
      <c r="C17149" s="270" t="s">
        <v>10120</v>
      </c>
      <c r="D17149" s="270" t="s">
        <v>2093</v>
      </c>
      <c r="E17149" s="277" t="s">
        <v>2149</v>
      </c>
      <c r="F17149" s="279" t="s">
        <v>882</v>
      </c>
    </row>
    <row r="17150" spans="1:6" x14ac:dyDescent="0.3">
      <c r="A17150" s="264" t="str">
        <f t="shared" si="267"/>
        <v>Lower Swatara TownshipPA</v>
      </c>
      <c r="B17150" s="269">
        <v>17057</v>
      </c>
      <c r="C17150" s="270" t="s">
        <v>10121</v>
      </c>
      <c r="D17150" s="270" t="s">
        <v>2093</v>
      </c>
      <c r="E17150" s="277" t="s">
        <v>2110</v>
      </c>
      <c r="F17150" s="279" t="s">
        <v>882</v>
      </c>
    </row>
    <row r="17151" spans="1:6" x14ac:dyDescent="0.3">
      <c r="A17151" s="264" t="str">
        <f t="shared" si="267"/>
        <v>PhiladelphiaPA</v>
      </c>
      <c r="B17151" s="269">
        <v>19150</v>
      </c>
      <c r="C17151" s="270" t="s">
        <v>7398</v>
      </c>
      <c r="D17151" s="270" t="s">
        <v>2093</v>
      </c>
      <c r="E17151" s="277" t="s">
        <v>1095</v>
      </c>
      <c r="F17151" s="279" t="s">
        <v>882</v>
      </c>
    </row>
    <row r="17152" spans="1:6" x14ac:dyDescent="0.3">
      <c r="A17152" s="264" t="str">
        <f t="shared" si="267"/>
        <v>Cumru TownshipPA</v>
      </c>
      <c r="B17152" s="269">
        <v>19607</v>
      </c>
      <c r="C17152" s="270" t="s">
        <v>10122</v>
      </c>
      <c r="D17152" s="270" t="s">
        <v>2093</v>
      </c>
      <c r="E17152" s="277" t="s">
        <v>2135</v>
      </c>
      <c r="F17152" s="279" t="s">
        <v>882</v>
      </c>
    </row>
    <row r="17153" spans="1:6" x14ac:dyDescent="0.3">
      <c r="A17153" s="264" t="str">
        <f t="shared" si="267"/>
        <v>PalmyraPA</v>
      </c>
      <c r="B17153" s="269">
        <v>17078</v>
      </c>
      <c r="C17153" s="270" t="s">
        <v>5021</v>
      </c>
      <c r="D17153" s="270" t="s">
        <v>2093</v>
      </c>
      <c r="E17153" s="277" t="s">
        <v>1684</v>
      </c>
      <c r="F17153" s="279" t="s">
        <v>882</v>
      </c>
    </row>
    <row r="17154" spans="1:6" x14ac:dyDescent="0.3">
      <c r="A17154" s="264" t="str">
        <f t="shared" si="267"/>
        <v>PerkasiePA</v>
      </c>
      <c r="B17154" s="269">
        <v>18944</v>
      </c>
      <c r="C17154" s="270" t="s">
        <v>10123</v>
      </c>
      <c r="D17154" s="270" t="s">
        <v>2093</v>
      </c>
      <c r="E17154" s="277" t="s">
        <v>1095</v>
      </c>
      <c r="F17154" s="279" t="s">
        <v>882</v>
      </c>
    </row>
    <row r="17155" spans="1:6" x14ac:dyDescent="0.3">
      <c r="A17155" s="264" t="str">
        <f t="shared" si="267"/>
        <v>LewistownPA</v>
      </c>
      <c r="B17155" s="269">
        <v>17044</v>
      </c>
      <c r="C17155" s="270" t="s">
        <v>2122</v>
      </c>
      <c r="D17155" s="270" t="s">
        <v>2093</v>
      </c>
      <c r="E17155" s="277" t="s">
        <v>2122</v>
      </c>
      <c r="F17155" s="279" t="s">
        <v>882</v>
      </c>
    </row>
    <row r="17156" spans="1:6" x14ac:dyDescent="0.3">
      <c r="A17156" s="264" t="str">
        <f t="shared" ref="A17156:A17219" si="268">CONCATENATE(C17156,D17156)</f>
        <v>ConshohockenPA</v>
      </c>
      <c r="B17156" s="269">
        <v>19428</v>
      </c>
      <c r="C17156" s="270" t="s">
        <v>10124</v>
      </c>
      <c r="D17156" s="270" t="s">
        <v>2093</v>
      </c>
      <c r="E17156" s="277" t="s">
        <v>1095</v>
      </c>
      <c r="F17156" s="279" t="s">
        <v>882</v>
      </c>
    </row>
    <row r="17157" spans="1:6" x14ac:dyDescent="0.3">
      <c r="A17157" s="264" t="str">
        <f t="shared" si="268"/>
        <v>South Middleton TownshipPA</v>
      </c>
      <c r="B17157" s="269">
        <v>17015</v>
      </c>
      <c r="C17157" s="270" t="s">
        <v>10125</v>
      </c>
      <c r="D17157" s="270" t="s">
        <v>2093</v>
      </c>
      <c r="E17157" s="277" t="s">
        <v>2110</v>
      </c>
      <c r="F17157" s="279" t="s">
        <v>882</v>
      </c>
    </row>
    <row r="17158" spans="1:6" x14ac:dyDescent="0.3">
      <c r="A17158" s="264" t="str">
        <f t="shared" si="268"/>
        <v>WexfordPA</v>
      </c>
      <c r="B17158" s="269">
        <v>15090</v>
      </c>
      <c r="C17158" s="270" t="s">
        <v>10126</v>
      </c>
      <c r="D17158" s="270" t="s">
        <v>2093</v>
      </c>
      <c r="E17158" s="277" t="s">
        <v>2132</v>
      </c>
      <c r="F17158" s="279" t="s">
        <v>882</v>
      </c>
    </row>
    <row r="17159" spans="1:6" x14ac:dyDescent="0.3">
      <c r="A17159" s="264" t="str">
        <f t="shared" si="268"/>
        <v>PhiladelphiaPA</v>
      </c>
      <c r="B17159" s="269">
        <v>19122</v>
      </c>
      <c r="C17159" s="270" t="s">
        <v>7398</v>
      </c>
      <c r="D17159" s="270" t="s">
        <v>2093</v>
      </c>
      <c r="E17159" s="277" t="s">
        <v>1095</v>
      </c>
      <c r="F17159" s="279" t="s">
        <v>882</v>
      </c>
    </row>
    <row r="17160" spans="1:6" x14ac:dyDescent="0.3">
      <c r="A17160" s="264" t="str">
        <f t="shared" si="268"/>
        <v>HarleysvillePA</v>
      </c>
      <c r="B17160" s="269">
        <v>19438</v>
      </c>
      <c r="C17160" s="270" t="s">
        <v>10127</v>
      </c>
      <c r="D17160" s="270" t="s">
        <v>2093</v>
      </c>
      <c r="E17160" s="277" t="s">
        <v>1095</v>
      </c>
      <c r="F17160" s="279" t="s">
        <v>882</v>
      </c>
    </row>
    <row r="17161" spans="1:6" x14ac:dyDescent="0.3">
      <c r="A17161" s="264" t="str">
        <f t="shared" si="268"/>
        <v>Windsor TownshipPA</v>
      </c>
      <c r="B17161" s="269">
        <v>17356</v>
      </c>
      <c r="C17161" s="270" t="s">
        <v>10128</v>
      </c>
      <c r="D17161" s="270" t="s">
        <v>2093</v>
      </c>
      <c r="E17161" s="277" t="s">
        <v>2149</v>
      </c>
      <c r="F17161" s="279" t="s">
        <v>882</v>
      </c>
    </row>
    <row r="17162" spans="1:6" x14ac:dyDescent="0.3">
      <c r="A17162" s="264" t="str">
        <f t="shared" si="268"/>
        <v>South Abington TownshipPA</v>
      </c>
      <c r="B17162" s="269">
        <v>18411</v>
      </c>
      <c r="C17162" s="270" t="s">
        <v>10129</v>
      </c>
      <c r="D17162" s="270" t="s">
        <v>2093</v>
      </c>
      <c r="E17162" s="277" t="s">
        <v>2138</v>
      </c>
      <c r="F17162" s="279" t="s">
        <v>882</v>
      </c>
    </row>
    <row r="17163" spans="1:6" x14ac:dyDescent="0.3">
      <c r="A17163" s="264" t="str">
        <f t="shared" si="268"/>
        <v>ScrantonPA</v>
      </c>
      <c r="B17163" s="269">
        <v>18504</v>
      </c>
      <c r="C17163" s="270" t="s">
        <v>5612</v>
      </c>
      <c r="D17163" s="270" t="s">
        <v>2093</v>
      </c>
      <c r="E17163" s="277" t="s">
        <v>2138</v>
      </c>
      <c r="F17163" s="279" t="s">
        <v>882</v>
      </c>
    </row>
    <row r="17164" spans="1:6" x14ac:dyDescent="0.3">
      <c r="A17164" s="264" t="str">
        <f t="shared" si="268"/>
        <v>CarnegiePA</v>
      </c>
      <c r="B17164" s="269">
        <v>15106</v>
      </c>
      <c r="C17164" s="270" t="s">
        <v>10130</v>
      </c>
      <c r="D17164" s="270" t="s">
        <v>2093</v>
      </c>
      <c r="E17164" s="277" t="s">
        <v>2132</v>
      </c>
      <c r="F17164" s="279" t="s">
        <v>882</v>
      </c>
    </row>
    <row r="17165" spans="1:6" x14ac:dyDescent="0.3">
      <c r="A17165" s="264" t="str">
        <f t="shared" si="268"/>
        <v>PhiladelphiaPA</v>
      </c>
      <c r="B17165" s="269">
        <v>19133</v>
      </c>
      <c r="C17165" s="270" t="s">
        <v>7398</v>
      </c>
      <c r="D17165" s="270" t="s">
        <v>2093</v>
      </c>
      <c r="E17165" s="277" t="s">
        <v>1095</v>
      </c>
      <c r="F17165" s="279" t="s">
        <v>882</v>
      </c>
    </row>
    <row r="17166" spans="1:6" x14ac:dyDescent="0.3">
      <c r="A17166" s="264" t="str">
        <f t="shared" si="268"/>
        <v>West MifflinPA</v>
      </c>
      <c r="B17166" s="269">
        <v>15122</v>
      </c>
      <c r="C17166" s="270" t="s">
        <v>10131</v>
      </c>
      <c r="D17166" s="270" t="s">
        <v>2093</v>
      </c>
      <c r="E17166" s="277" t="s">
        <v>2132</v>
      </c>
      <c r="F17166" s="279" t="s">
        <v>882</v>
      </c>
    </row>
    <row r="17167" spans="1:6" x14ac:dyDescent="0.3">
      <c r="A17167" s="264" t="str">
        <f t="shared" si="268"/>
        <v>Franklin ParkPA</v>
      </c>
      <c r="B17167" s="269">
        <v>15143</v>
      </c>
      <c r="C17167" s="270" t="s">
        <v>4763</v>
      </c>
      <c r="D17167" s="270" t="s">
        <v>2093</v>
      </c>
      <c r="E17167" s="277" t="s">
        <v>2132</v>
      </c>
      <c r="F17167" s="279" t="s">
        <v>882</v>
      </c>
    </row>
    <row r="17168" spans="1:6" x14ac:dyDescent="0.3">
      <c r="A17168" s="264" t="str">
        <f t="shared" si="268"/>
        <v>PhiladelphiaPA</v>
      </c>
      <c r="B17168" s="269">
        <v>19123</v>
      </c>
      <c r="C17168" s="270" t="s">
        <v>7398</v>
      </c>
      <c r="D17168" s="270" t="s">
        <v>2093</v>
      </c>
      <c r="E17168" s="277" t="s">
        <v>1095</v>
      </c>
      <c r="F17168" s="279" t="s">
        <v>882</v>
      </c>
    </row>
    <row r="17169" spans="1:6" x14ac:dyDescent="0.3">
      <c r="A17169" s="264" t="str">
        <f t="shared" si="268"/>
        <v>McKeesportPA</v>
      </c>
      <c r="B17169" s="269">
        <v>15132</v>
      </c>
      <c r="C17169" s="270" t="s">
        <v>10132</v>
      </c>
      <c r="D17169" s="270" t="s">
        <v>2093</v>
      </c>
      <c r="E17169" s="277" t="s">
        <v>2132</v>
      </c>
      <c r="F17169" s="279" t="s">
        <v>882</v>
      </c>
    </row>
    <row r="17170" spans="1:6" x14ac:dyDescent="0.3">
      <c r="A17170" s="264" t="str">
        <f t="shared" si="268"/>
        <v>MunhallPA</v>
      </c>
      <c r="B17170" s="269">
        <v>15120</v>
      </c>
      <c r="C17170" s="270" t="s">
        <v>10133</v>
      </c>
      <c r="D17170" s="270" t="s">
        <v>2093</v>
      </c>
      <c r="E17170" s="277" t="s">
        <v>2132</v>
      </c>
      <c r="F17170" s="279" t="s">
        <v>882</v>
      </c>
    </row>
    <row r="17171" spans="1:6" x14ac:dyDescent="0.3">
      <c r="A17171" s="264" t="str">
        <f t="shared" si="268"/>
        <v>Bristol TownshipPA</v>
      </c>
      <c r="B17171" s="269">
        <v>19007</v>
      </c>
      <c r="C17171" s="270" t="s">
        <v>10134</v>
      </c>
      <c r="D17171" s="270" t="s">
        <v>2093</v>
      </c>
      <c r="E17171" s="277" t="s">
        <v>1095</v>
      </c>
      <c r="F17171" s="279" t="s">
        <v>882</v>
      </c>
    </row>
    <row r="17172" spans="1:6" x14ac:dyDescent="0.3">
      <c r="A17172" s="264" t="str">
        <f t="shared" si="268"/>
        <v>SpringfieldPA</v>
      </c>
      <c r="B17172" s="269">
        <v>19064</v>
      </c>
      <c r="C17172" s="270" t="s">
        <v>1337</v>
      </c>
      <c r="D17172" s="270" t="s">
        <v>2093</v>
      </c>
      <c r="E17172" s="277" t="s">
        <v>1095</v>
      </c>
      <c r="F17172" s="279" t="s">
        <v>882</v>
      </c>
    </row>
    <row r="17173" spans="1:6" x14ac:dyDescent="0.3">
      <c r="A17173" s="264" t="str">
        <f t="shared" si="268"/>
        <v>ScrantonPA</v>
      </c>
      <c r="B17173" s="269">
        <v>18505</v>
      </c>
      <c r="C17173" s="270" t="s">
        <v>5612</v>
      </c>
      <c r="D17173" s="270" t="s">
        <v>2093</v>
      </c>
      <c r="E17173" s="277" t="s">
        <v>2138</v>
      </c>
      <c r="F17173" s="279" t="s">
        <v>882</v>
      </c>
    </row>
    <row r="17174" spans="1:6" x14ac:dyDescent="0.3">
      <c r="A17174" s="264" t="str">
        <f t="shared" si="268"/>
        <v>Upper Yoder TownshipPA</v>
      </c>
      <c r="B17174" s="269">
        <v>15905</v>
      </c>
      <c r="C17174" s="270" t="s">
        <v>10135</v>
      </c>
      <c r="D17174" s="270" t="s">
        <v>2093</v>
      </c>
      <c r="E17174" s="277" t="s">
        <v>2116</v>
      </c>
      <c r="F17174" s="279" t="s">
        <v>882</v>
      </c>
    </row>
    <row r="17175" spans="1:6" x14ac:dyDescent="0.3">
      <c r="A17175" s="264" t="str">
        <f t="shared" si="268"/>
        <v>Boggs TownshipPA</v>
      </c>
      <c r="B17175" s="269">
        <v>15801</v>
      </c>
      <c r="C17175" s="270" t="s">
        <v>10136</v>
      </c>
      <c r="D17175" s="270" t="s">
        <v>2093</v>
      </c>
      <c r="E17175" s="277" t="s">
        <v>2102</v>
      </c>
      <c r="F17175" s="279" t="s">
        <v>882</v>
      </c>
    </row>
    <row r="17176" spans="1:6" x14ac:dyDescent="0.3">
      <c r="A17176" s="264" t="str">
        <f t="shared" si="268"/>
        <v>PlumPA</v>
      </c>
      <c r="B17176" s="269">
        <v>15239</v>
      </c>
      <c r="C17176" s="270" t="s">
        <v>10137</v>
      </c>
      <c r="D17176" s="270" t="s">
        <v>2093</v>
      </c>
      <c r="E17176" s="277" t="s">
        <v>2132</v>
      </c>
      <c r="F17176" s="279" t="s">
        <v>882</v>
      </c>
    </row>
    <row r="17177" spans="1:6" x14ac:dyDescent="0.3">
      <c r="A17177" s="264" t="str">
        <f t="shared" si="268"/>
        <v>Upper Moreland TownshipPA</v>
      </c>
      <c r="B17177" s="269">
        <v>19040</v>
      </c>
      <c r="C17177" s="270" t="s">
        <v>10138</v>
      </c>
      <c r="D17177" s="270" t="s">
        <v>2093</v>
      </c>
      <c r="E17177" s="277" t="s">
        <v>1095</v>
      </c>
      <c r="F17177" s="279" t="s">
        <v>882</v>
      </c>
    </row>
    <row r="17178" spans="1:6" x14ac:dyDescent="0.3">
      <c r="A17178" s="264" t="str">
        <f t="shared" si="268"/>
        <v>Spring TownshipPA</v>
      </c>
      <c r="B17178" s="269">
        <v>19608</v>
      </c>
      <c r="C17178" s="270" t="s">
        <v>10111</v>
      </c>
      <c r="D17178" s="270" t="s">
        <v>2093</v>
      </c>
      <c r="E17178" s="277" t="s">
        <v>2135</v>
      </c>
      <c r="F17178" s="279" t="s">
        <v>882</v>
      </c>
    </row>
    <row r="17179" spans="1:6" x14ac:dyDescent="0.3">
      <c r="A17179" s="264" t="str">
        <f t="shared" si="268"/>
        <v>East Marlborough TownshipPA</v>
      </c>
      <c r="B17179" s="269">
        <v>19348</v>
      </c>
      <c r="C17179" s="270" t="s">
        <v>10139</v>
      </c>
      <c r="D17179" s="270" t="s">
        <v>2093</v>
      </c>
      <c r="E17179" s="277" t="s">
        <v>1095</v>
      </c>
      <c r="F17179" s="279" t="s">
        <v>882</v>
      </c>
    </row>
    <row r="17180" spans="1:6" x14ac:dyDescent="0.3">
      <c r="A17180" s="264" t="str">
        <f t="shared" si="268"/>
        <v>Cheltenham TownshipPA</v>
      </c>
      <c r="B17180" s="269">
        <v>19027</v>
      </c>
      <c r="C17180" s="270" t="s">
        <v>10140</v>
      </c>
      <c r="D17180" s="270" t="s">
        <v>2093</v>
      </c>
      <c r="E17180" s="277" t="s">
        <v>1095</v>
      </c>
      <c r="F17180" s="279" t="s">
        <v>882</v>
      </c>
    </row>
    <row r="17181" spans="1:6" x14ac:dyDescent="0.3">
      <c r="A17181" s="264" t="str">
        <f t="shared" si="268"/>
        <v>ReadingPA</v>
      </c>
      <c r="B17181" s="269">
        <v>19604</v>
      </c>
      <c r="C17181" s="270" t="s">
        <v>2135</v>
      </c>
      <c r="D17181" s="270" t="s">
        <v>2093</v>
      </c>
      <c r="E17181" s="277" t="s">
        <v>2135</v>
      </c>
      <c r="F17181" s="279" t="s">
        <v>882</v>
      </c>
    </row>
    <row r="17182" spans="1:6" x14ac:dyDescent="0.3">
      <c r="A17182" s="264" t="str">
        <f t="shared" si="268"/>
        <v>PittsburghPA</v>
      </c>
      <c r="B17182" s="269">
        <v>15220</v>
      </c>
      <c r="C17182" s="270" t="s">
        <v>2132</v>
      </c>
      <c r="D17182" s="270" t="s">
        <v>2093</v>
      </c>
      <c r="E17182" s="277" t="s">
        <v>2132</v>
      </c>
      <c r="F17182" s="279" t="s">
        <v>882</v>
      </c>
    </row>
    <row r="17183" spans="1:6" x14ac:dyDescent="0.3">
      <c r="A17183" s="264" t="str">
        <f t="shared" si="268"/>
        <v>Connellsville TownshipPA</v>
      </c>
      <c r="B17183" s="269">
        <v>15425</v>
      </c>
      <c r="C17183" s="270" t="s">
        <v>10141</v>
      </c>
      <c r="D17183" s="270" t="s">
        <v>2093</v>
      </c>
      <c r="E17183" s="277" t="s">
        <v>2132</v>
      </c>
      <c r="F17183" s="279" t="s">
        <v>882</v>
      </c>
    </row>
    <row r="17184" spans="1:6" x14ac:dyDescent="0.3">
      <c r="A17184" s="264" t="str">
        <f t="shared" si="268"/>
        <v>Mount JoyPA</v>
      </c>
      <c r="B17184" s="269">
        <v>17552</v>
      </c>
      <c r="C17184" s="270" t="s">
        <v>10142</v>
      </c>
      <c r="D17184" s="270" t="s">
        <v>2093</v>
      </c>
      <c r="E17184" s="277" t="s">
        <v>2117</v>
      </c>
      <c r="F17184" s="279" t="s">
        <v>882</v>
      </c>
    </row>
    <row r="17185" spans="1:6" x14ac:dyDescent="0.3">
      <c r="A17185" s="264" t="str">
        <f t="shared" si="268"/>
        <v>Rapho TownshipPA</v>
      </c>
      <c r="B17185" s="269">
        <v>17545</v>
      </c>
      <c r="C17185" s="270" t="s">
        <v>10143</v>
      </c>
      <c r="D17185" s="270" t="s">
        <v>2093</v>
      </c>
      <c r="E17185" s="277" t="s">
        <v>2117</v>
      </c>
      <c r="F17185" s="279" t="s">
        <v>882</v>
      </c>
    </row>
    <row r="17186" spans="1:6" x14ac:dyDescent="0.3">
      <c r="A17186" s="264" t="str">
        <f t="shared" si="268"/>
        <v>Lower Moreland TownshipPA</v>
      </c>
      <c r="B17186" s="269">
        <v>19006</v>
      </c>
      <c r="C17186" s="270" t="s">
        <v>10144</v>
      </c>
      <c r="D17186" s="270" t="s">
        <v>2093</v>
      </c>
      <c r="E17186" s="277" t="s">
        <v>1095</v>
      </c>
      <c r="F17186" s="279" t="s">
        <v>882</v>
      </c>
    </row>
    <row r="17187" spans="1:6" x14ac:dyDescent="0.3">
      <c r="A17187" s="264" t="str">
        <f t="shared" si="268"/>
        <v>PhiladelphiaPA</v>
      </c>
      <c r="B17187" s="269">
        <v>19106</v>
      </c>
      <c r="C17187" s="270" t="s">
        <v>7398</v>
      </c>
      <c r="D17187" s="270" t="s">
        <v>2093</v>
      </c>
      <c r="E17187" s="277" t="s">
        <v>1095</v>
      </c>
      <c r="F17187" s="279" t="s">
        <v>882</v>
      </c>
    </row>
    <row r="17188" spans="1:6" x14ac:dyDescent="0.3">
      <c r="A17188" s="264" t="str">
        <f t="shared" si="268"/>
        <v>Upper Chichester TownshipPA</v>
      </c>
      <c r="B17188" s="269">
        <v>19061</v>
      </c>
      <c r="C17188" s="270" t="s">
        <v>10145</v>
      </c>
      <c r="D17188" s="270" t="s">
        <v>2093</v>
      </c>
      <c r="E17188" s="277" t="s">
        <v>1095</v>
      </c>
      <c r="F17188" s="279" t="s">
        <v>882</v>
      </c>
    </row>
    <row r="17189" spans="1:6" x14ac:dyDescent="0.3">
      <c r="A17189" s="264" t="str">
        <f t="shared" si="268"/>
        <v>JeannettePA</v>
      </c>
      <c r="B17189" s="269">
        <v>15644</v>
      </c>
      <c r="C17189" s="270" t="s">
        <v>10146</v>
      </c>
      <c r="D17189" s="270" t="s">
        <v>2093</v>
      </c>
      <c r="E17189" s="277" t="s">
        <v>2132</v>
      </c>
      <c r="F17189" s="279" t="s">
        <v>882</v>
      </c>
    </row>
    <row r="17190" spans="1:6" x14ac:dyDescent="0.3">
      <c r="A17190" s="264" t="str">
        <f t="shared" si="268"/>
        <v>Bryn MawrPA</v>
      </c>
      <c r="B17190" s="269">
        <v>19010</v>
      </c>
      <c r="C17190" s="270" t="s">
        <v>10147</v>
      </c>
      <c r="D17190" s="270" t="s">
        <v>2093</v>
      </c>
      <c r="E17190" s="277" t="s">
        <v>1095</v>
      </c>
      <c r="F17190" s="279" t="s">
        <v>882</v>
      </c>
    </row>
    <row r="17191" spans="1:6" x14ac:dyDescent="0.3">
      <c r="A17191" s="264" t="str">
        <f t="shared" si="268"/>
        <v>NorthamptonPA</v>
      </c>
      <c r="B17191" s="269">
        <v>18067</v>
      </c>
      <c r="C17191" s="270" t="s">
        <v>6095</v>
      </c>
      <c r="D17191" s="270" t="s">
        <v>2093</v>
      </c>
      <c r="E17191" s="277" t="s">
        <v>1829</v>
      </c>
      <c r="F17191" s="279" t="s">
        <v>882</v>
      </c>
    </row>
    <row r="17192" spans="1:6" x14ac:dyDescent="0.3">
      <c r="A17192" s="264" t="str">
        <f t="shared" si="268"/>
        <v>BerwickPA</v>
      </c>
      <c r="B17192" s="269">
        <v>18603</v>
      </c>
      <c r="C17192" s="270" t="s">
        <v>4476</v>
      </c>
      <c r="D17192" s="270" t="s">
        <v>2093</v>
      </c>
      <c r="E17192" s="277" t="s">
        <v>2098</v>
      </c>
      <c r="F17192" s="279" t="s">
        <v>882</v>
      </c>
    </row>
    <row r="17193" spans="1:6" x14ac:dyDescent="0.3">
      <c r="A17193" s="264" t="str">
        <f t="shared" si="268"/>
        <v>DanvillePA</v>
      </c>
      <c r="B17193" s="269">
        <v>17821</v>
      </c>
      <c r="C17193" s="270" t="s">
        <v>1304</v>
      </c>
      <c r="D17193" s="270" t="s">
        <v>2093</v>
      </c>
      <c r="E17193" s="277" t="s">
        <v>2098</v>
      </c>
      <c r="F17193" s="279" t="s">
        <v>882</v>
      </c>
    </row>
    <row r="17194" spans="1:6" x14ac:dyDescent="0.3">
      <c r="A17194" s="264" t="str">
        <f t="shared" si="268"/>
        <v>Upper Saint ClairPA</v>
      </c>
      <c r="B17194" s="269">
        <v>15241</v>
      </c>
      <c r="C17194" s="270" t="s">
        <v>10148</v>
      </c>
      <c r="D17194" s="270" t="s">
        <v>2093</v>
      </c>
      <c r="E17194" s="277" t="s">
        <v>2132</v>
      </c>
      <c r="F17194" s="279" t="s">
        <v>882</v>
      </c>
    </row>
    <row r="17195" spans="1:6" x14ac:dyDescent="0.3">
      <c r="A17195" s="264" t="str">
        <f t="shared" si="268"/>
        <v>WarrenPA</v>
      </c>
      <c r="B17195" s="269">
        <v>16365</v>
      </c>
      <c r="C17195" s="270" t="s">
        <v>2146</v>
      </c>
      <c r="D17195" s="270" t="s">
        <v>2093</v>
      </c>
      <c r="E17195" s="277" t="s">
        <v>2146</v>
      </c>
      <c r="F17195" s="279" t="s">
        <v>882</v>
      </c>
    </row>
    <row r="17196" spans="1:6" x14ac:dyDescent="0.3">
      <c r="A17196" s="264" t="str">
        <f t="shared" si="268"/>
        <v>Millcreek TownshipPA</v>
      </c>
      <c r="B17196" s="269">
        <v>16505</v>
      </c>
      <c r="C17196" s="270" t="s">
        <v>10094</v>
      </c>
      <c r="D17196" s="270" t="s">
        <v>2093</v>
      </c>
      <c r="E17196" s="277" t="s">
        <v>2106</v>
      </c>
      <c r="F17196" s="279" t="s">
        <v>882</v>
      </c>
    </row>
    <row r="17197" spans="1:6" x14ac:dyDescent="0.3">
      <c r="A17197" s="264" t="str">
        <f t="shared" si="268"/>
        <v>Whitpain TownshipPA</v>
      </c>
      <c r="B17197" s="269">
        <v>19422</v>
      </c>
      <c r="C17197" s="270" t="s">
        <v>10149</v>
      </c>
      <c r="D17197" s="270" t="s">
        <v>2093</v>
      </c>
      <c r="E17197" s="277" t="s">
        <v>1095</v>
      </c>
      <c r="F17197" s="279" t="s">
        <v>882</v>
      </c>
    </row>
    <row r="17198" spans="1:6" x14ac:dyDescent="0.3">
      <c r="A17198" s="264" t="str">
        <f t="shared" si="268"/>
        <v>Abington TownshipPA</v>
      </c>
      <c r="B17198" s="269">
        <v>19046</v>
      </c>
      <c r="C17198" s="270" t="s">
        <v>10095</v>
      </c>
      <c r="D17198" s="270" t="s">
        <v>2093</v>
      </c>
      <c r="E17198" s="277" t="s">
        <v>1095</v>
      </c>
      <c r="F17198" s="279" t="s">
        <v>882</v>
      </c>
    </row>
    <row r="17199" spans="1:6" x14ac:dyDescent="0.3">
      <c r="A17199" s="264" t="str">
        <f t="shared" si="268"/>
        <v>Aston TownshipPA</v>
      </c>
      <c r="B17199" s="269">
        <v>19014</v>
      </c>
      <c r="C17199" s="270" t="s">
        <v>10150</v>
      </c>
      <c r="D17199" s="270" t="s">
        <v>2093</v>
      </c>
      <c r="E17199" s="277" t="s">
        <v>1095</v>
      </c>
      <c r="F17199" s="279" t="s">
        <v>882</v>
      </c>
    </row>
    <row r="17200" spans="1:6" x14ac:dyDescent="0.3">
      <c r="A17200" s="264" t="str">
        <f t="shared" si="268"/>
        <v>Muhlenberg TownshipPA</v>
      </c>
      <c r="B17200" s="269">
        <v>19605</v>
      </c>
      <c r="C17200" s="270" t="s">
        <v>10151</v>
      </c>
      <c r="D17200" s="270" t="s">
        <v>2093</v>
      </c>
      <c r="E17200" s="277" t="s">
        <v>2135</v>
      </c>
      <c r="F17200" s="279" t="s">
        <v>882</v>
      </c>
    </row>
    <row r="17201" spans="1:6" x14ac:dyDescent="0.3">
      <c r="A17201" s="264" t="str">
        <f t="shared" si="268"/>
        <v>Glen MillsPA</v>
      </c>
      <c r="B17201" s="269">
        <v>19342</v>
      </c>
      <c r="C17201" s="270" t="s">
        <v>10152</v>
      </c>
      <c r="D17201" s="270" t="s">
        <v>2093</v>
      </c>
      <c r="E17201" s="277" t="s">
        <v>1095</v>
      </c>
      <c r="F17201" s="279" t="s">
        <v>882</v>
      </c>
    </row>
    <row r="17202" spans="1:6" x14ac:dyDescent="0.3">
      <c r="A17202" s="264" t="str">
        <f t="shared" si="268"/>
        <v>Darby TownshipPA</v>
      </c>
      <c r="B17202" s="269">
        <v>19023</v>
      </c>
      <c r="C17202" s="270" t="s">
        <v>10153</v>
      </c>
      <c r="D17202" s="270" t="s">
        <v>2093</v>
      </c>
      <c r="E17202" s="277" t="s">
        <v>1095</v>
      </c>
      <c r="F17202" s="279" t="s">
        <v>882</v>
      </c>
    </row>
    <row r="17203" spans="1:6" x14ac:dyDescent="0.3">
      <c r="A17203" s="264" t="str">
        <f t="shared" si="268"/>
        <v>Warrington TownshipPA</v>
      </c>
      <c r="B17203" s="269">
        <v>18976</v>
      </c>
      <c r="C17203" s="270" t="s">
        <v>10154</v>
      </c>
      <c r="D17203" s="270" t="s">
        <v>2093</v>
      </c>
      <c r="E17203" s="277" t="s">
        <v>1095</v>
      </c>
      <c r="F17203" s="279" t="s">
        <v>882</v>
      </c>
    </row>
    <row r="17204" spans="1:6" x14ac:dyDescent="0.3">
      <c r="A17204" s="264" t="str">
        <f t="shared" si="268"/>
        <v>Penn HillsPA</v>
      </c>
      <c r="B17204" s="269">
        <v>15147</v>
      </c>
      <c r="C17204" s="270" t="s">
        <v>10074</v>
      </c>
      <c r="D17204" s="270" t="s">
        <v>2093</v>
      </c>
      <c r="E17204" s="277" t="s">
        <v>2132</v>
      </c>
      <c r="F17204" s="279" t="s">
        <v>882</v>
      </c>
    </row>
    <row r="17205" spans="1:6" x14ac:dyDescent="0.3">
      <c r="A17205" s="264" t="str">
        <f t="shared" si="268"/>
        <v>Newtown TownshipPA</v>
      </c>
      <c r="B17205" s="269">
        <v>19073</v>
      </c>
      <c r="C17205" s="270" t="s">
        <v>10103</v>
      </c>
      <c r="D17205" s="270" t="s">
        <v>2093</v>
      </c>
      <c r="E17205" s="277" t="s">
        <v>1095</v>
      </c>
      <c r="F17205" s="279" t="s">
        <v>882</v>
      </c>
    </row>
    <row r="17206" spans="1:6" x14ac:dyDescent="0.3">
      <c r="A17206" s="264" t="str">
        <f t="shared" si="268"/>
        <v>Mahoning TownshipPA</v>
      </c>
      <c r="B17206" s="269">
        <v>18235</v>
      </c>
      <c r="C17206" s="270" t="s">
        <v>10155</v>
      </c>
      <c r="D17206" s="270" t="s">
        <v>2093</v>
      </c>
      <c r="E17206" s="277" t="s">
        <v>1829</v>
      </c>
      <c r="F17206" s="279" t="s">
        <v>882</v>
      </c>
    </row>
    <row r="17207" spans="1:6" x14ac:dyDescent="0.3">
      <c r="A17207" s="264" t="str">
        <f t="shared" si="268"/>
        <v>ExtonPA</v>
      </c>
      <c r="B17207" s="269">
        <v>19341</v>
      </c>
      <c r="C17207" s="270" t="s">
        <v>10156</v>
      </c>
      <c r="D17207" s="270" t="s">
        <v>2093</v>
      </c>
      <c r="E17207" s="277" t="s">
        <v>1095</v>
      </c>
      <c r="F17207" s="279" t="s">
        <v>882</v>
      </c>
    </row>
    <row r="17208" spans="1:6" x14ac:dyDescent="0.3">
      <c r="A17208" s="264" t="str">
        <f t="shared" si="268"/>
        <v>GreencastlePA</v>
      </c>
      <c r="B17208" s="269">
        <v>17225</v>
      </c>
      <c r="C17208" s="270" t="s">
        <v>5297</v>
      </c>
      <c r="D17208" s="270" t="s">
        <v>2093</v>
      </c>
      <c r="E17208" s="277" t="s">
        <v>2100</v>
      </c>
      <c r="F17208" s="279" t="s">
        <v>882</v>
      </c>
    </row>
    <row r="17209" spans="1:6" x14ac:dyDescent="0.3">
      <c r="A17209" s="264" t="str">
        <f t="shared" si="268"/>
        <v>EmmausPA</v>
      </c>
      <c r="B17209" s="269">
        <v>18049</v>
      </c>
      <c r="C17209" s="270" t="s">
        <v>10157</v>
      </c>
      <c r="D17209" s="270" t="s">
        <v>2093</v>
      </c>
      <c r="E17209" s="277" t="s">
        <v>1829</v>
      </c>
      <c r="F17209" s="279" t="s">
        <v>882</v>
      </c>
    </row>
    <row r="17210" spans="1:6" x14ac:dyDescent="0.3">
      <c r="A17210" s="264" t="str">
        <f t="shared" si="268"/>
        <v>Bethlehem TownshipPA</v>
      </c>
      <c r="B17210" s="269">
        <v>18020</v>
      </c>
      <c r="C17210" s="270" t="s">
        <v>8403</v>
      </c>
      <c r="D17210" s="270" t="s">
        <v>2093</v>
      </c>
      <c r="E17210" s="277" t="s">
        <v>1829</v>
      </c>
      <c r="F17210" s="279" t="s">
        <v>882</v>
      </c>
    </row>
    <row r="17211" spans="1:6" x14ac:dyDescent="0.3">
      <c r="A17211" s="264" t="str">
        <f t="shared" si="268"/>
        <v>HermitagePA</v>
      </c>
      <c r="B17211" s="269">
        <v>16148</v>
      </c>
      <c r="C17211" s="270" t="s">
        <v>10158</v>
      </c>
      <c r="D17211" s="270" t="s">
        <v>2093</v>
      </c>
      <c r="E17211" s="277" t="s">
        <v>2015</v>
      </c>
      <c r="F17211" s="279" t="s">
        <v>882</v>
      </c>
    </row>
    <row r="17212" spans="1:6" x14ac:dyDescent="0.3">
      <c r="A17212" s="264" t="str">
        <f t="shared" si="268"/>
        <v>BroomallPA</v>
      </c>
      <c r="B17212" s="269">
        <v>19008</v>
      </c>
      <c r="C17212" s="270" t="s">
        <v>10159</v>
      </c>
      <c r="D17212" s="270" t="s">
        <v>2093</v>
      </c>
      <c r="E17212" s="277" t="s">
        <v>1095</v>
      </c>
      <c r="F17212" s="279" t="s">
        <v>882</v>
      </c>
    </row>
    <row r="17213" spans="1:6" x14ac:dyDescent="0.3">
      <c r="A17213" s="264" t="str">
        <f t="shared" si="268"/>
        <v>Willow GrovePA</v>
      </c>
      <c r="B17213" s="269">
        <v>19090</v>
      </c>
      <c r="C17213" s="270" t="s">
        <v>10160</v>
      </c>
      <c r="D17213" s="270" t="s">
        <v>2093</v>
      </c>
      <c r="E17213" s="277" t="s">
        <v>1095</v>
      </c>
      <c r="F17213" s="279" t="s">
        <v>882</v>
      </c>
    </row>
    <row r="17214" spans="1:6" x14ac:dyDescent="0.3">
      <c r="A17214" s="264" t="str">
        <f t="shared" si="268"/>
        <v>Pittston TownshipPA</v>
      </c>
      <c r="B17214" s="269">
        <v>18640</v>
      </c>
      <c r="C17214" s="270" t="s">
        <v>10161</v>
      </c>
      <c r="D17214" s="270" t="s">
        <v>2093</v>
      </c>
      <c r="E17214" s="277" t="s">
        <v>2138</v>
      </c>
      <c r="F17214" s="279" t="s">
        <v>882</v>
      </c>
    </row>
    <row r="17215" spans="1:6" x14ac:dyDescent="0.3">
      <c r="A17215" s="264" t="str">
        <f t="shared" si="268"/>
        <v>New Britain TownshipPA</v>
      </c>
      <c r="B17215" s="269">
        <v>18914</v>
      </c>
      <c r="C17215" s="270" t="s">
        <v>10162</v>
      </c>
      <c r="D17215" s="270" t="s">
        <v>2093</v>
      </c>
      <c r="E17215" s="277" t="s">
        <v>1095</v>
      </c>
      <c r="F17215" s="279" t="s">
        <v>882</v>
      </c>
    </row>
    <row r="17216" spans="1:6" x14ac:dyDescent="0.3">
      <c r="A17216" s="264" t="str">
        <f t="shared" si="268"/>
        <v>Kittanning TownshipPA</v>
      </c>
      <c r="B17216" s="269">
        <v>16201</v>
      </c>
      <c r="C17216" s="270" t="s">
        <v>10163</v>
      </c>
      <c r="D17216" s="270" t="s">
        <v>2093</v>
      </c>
      <c r="E17216" s="277" t="s">
        <v>2132</v>
      </c>
      <c r="F17216" s="279" t="s">
        <v>882</v>
      </c>
    </row>
    <row r="17217" spans="1:6" x14ac:dyDescent="0.3">
      <c r="A17217" s="264" t="str">
        <f t="shared" si="268"/>
        <v>PittsburghPA</v>
      </c>
      <c r="B17217" s="269">
        <v>15228</v>
      </c>
      <c r="C17217" s="270" t="s">
        <v>2132</v>
      </c>
      <c r="D17217" s="270" t="s">
        <v>2093</v>
      </c>
      <c r="E17217" s="277" t="s">
        <v>2132</v>
      </c>
      <c r="F17217" s="279" t="s">
        <v>882</v>
      </c>
    </row>
    <row r="17218" spans="1:6" x14ac:dyDescent="0.3">
      <c r="A17218" s="264" t="str">
        <f t="shared" si="268"/>
        <v>East Pennsboro TownshipPA</v>
      </c>
      <c r="B17218" s="269">
        <v>17025</v>
      </c>
      <c r="C17218" s="270" t="s">
        <v>10164</v>
      </c>
      <c r="D17218" s="270" t="s">
        <v>2093</v>
      </c>
      <c r="E17218" s="277" t="s">
        <v>2110</v>
      </c>
      <c r="F17218" s="279" t="s">
        <v>882</v>
      </c>
    </row>
    <row r="17219" spans="1:6" x14ac:dyDescent="0.3">
      <c r="A17219" s="264" t="str">
        <f t="shared" si="268"/>
        <v>South Fayette TownshipPA</v>
      </c>
      <c r="B17219" s="269">
        <v>15017</v>
      </c>
      <c r="C17219" s="270" t="s">
        <v>10165</v>
      </c>
      <c r="D17219" s="270" t="s">
        <v>2093</v>
      </c>
      <c r="E17219" s="277" t="s">
        <v>2132</v>
      </c>
      <c r="F17219" s="279" t="s">
        <v>882</v>
      </c>
    </row>
    <row r="17220" spans="1:6" x14ac:dyDescent="0.3">
      <c r="A17220" s="264" t="str">
        <f t="shared" ref="A17220:A17283" si="269">CONCATENATE(C17220,D17220)</f>
        <v>Hanover TownshipPA</v>
      </c>
      <c r="B17220" s="269">
        <v>18706</v>
      </c>
      <c r="C17220" s="270" t="s">
        <v>8321</v>
      </c>
      <c r="D17220" s="270" t="s">
        <v>2093</v>
      </c>
      <c r="E17220" s="277" t="s">
        <v>2138</v>
      </c>
      <c r="F17220" s="279" t="s">
        <v>882</v>
      </c>
    </row>
    <row r="17221" spans="1:6" x14ac:dyDescent="0.3">
      <c r="A17221" s="264" t="str">
        <f t="shared" si="269"/>
        <v>Ellwood CityPA</v>
      </c>
      <c r="B17221" s="269">
        <v>16117</v>
      </c>
      <c r="C17221" s="270" t="s">
        <v>10166</v>
      </c>
      <c r="D17221" s="270" t="s">
        <v>2093</v>
      </c>
      <c r="E17221" s="277" t="s">
        <v>1385</v>
      </c>
      <c r="F17221" s="279" t="s">
        <v>882</v>
      </c>
    </row>
    <row r="17222" spans="1:6" x14ac:dyDescent="0.3">
      <c r="A17222" s="264" t="str">
        <f t="shared" si="269"/>
        <v>Hatfield TownshipPA</v>
      </c>
      <c r="B17222" s="269">
        <v>19440</v>
      </c>
      <c r="C17222" s="270" t="s">
        <v>10167</v>
      </c>
      <c r="D17222" s="270" t="s">
        <v>2093</v>
      </c>
      <c r="E17222" s="277" t="s">
        <v>1095</v>
      </c>
      <c r="F17222" s="279" t="s">
        <v>882</v>
      </c>
    </row>
    <row r="17223" spans="1:6" x14ac:dyDescent="0.3">
      <c r="A17223" s="264" t="str">
        <f t="shared" si="269"/>
        <v>Buckingham TownshipPA</v>
      </c>
      <c r="B17223" s="269">
        <v>18902</v>
      </c>
      <c r="C17223" s="270" t="s">
        <v>10168</v>
      </c>
      <c r="D17223" s="270" t="s">
        <v>2093</v>
      </c>
      <c r="E17223" s="277" t="s">
        <v>1095</v>
      </c>
      <c r="F17223" s="279" t="s">
        <v>882</v>
      </c>
    </row>
    <row r="17224" spans="1:6" x14ac:dyDescent="0.3">
      <c r="A17224" s="264" t="str">
        <f t="shared" si="269"/>
        <v>HarrisburgPA</v>
      </c>
      <c r="B17224" s="269">
        <v>17104</v>
      </c>
      <c r="C17224" s="270" t="s">
        <v>1801</v>
      </c>
      <c r="D17224" s="270" t="s">
        <v>2093</v>
      </c>
      <c r="E17224" s="277" t="s">
        <v>2110</v>
      </c>
      <c r="F17224" s="279" t="s">
        <v>882</v>
      </c>
    </row>
    <row r="17225" spans="1:6" x14ac:dyDescent="0.3">
      <c r="A17225" s="264" t="str">
        <f t="shared" si="269"/>
        <v>AllentownPA</v>
      </c>
      <c r="B17225" s="269">
        <v>18109</v>
      </c>
      <c r="C17225" s="270" t="s">
        <v>10061</v>
      </c>
      <c r="D17225" s="270" t="s">
        <v>2093</v>
      </c>
      <c r="E17225" s="277" t="s">
        <v>1829</v>
      </c>
      <c r="F17225" s="279" t="s">
        <v>882</v>
      </c>
    </row>
    <row r="17226" spans="1:6" x14ac:dyDescent="0.3">
      <c r="A17226" s="264" t="str">
        <f t="shared" si="269"/>
        <v>New CumberlandPA</v>
      </c>
      <c r="B17226" s="269">
        <v>17070</v>
      </c>
      <c r="C17226" s="270" t="s">
        <v>10169</v>
      </c>
      <c r="D17226" s="270" t="s">
        <v>2093</v>
      </c>
      <c r="E17226" s="277" t="s">
        <v>2110</v>
      </c>
      <c r="F17226" s="279" t="s">
        <v>882</v>
      </c>
    </row>
    <row r="17227" spans="1:6" x14ac:dyDescent="0.3">
      <c r="A17227" s="264" t="str">
        <f t="shared" si="269"/>
        <v>Carroll TownshipPA</v>
      </c>
      <c r="B17227" s="269">
        <v>17019</v>
      </c>
      <c r="C17227" s="270" t="s">
        <v>10170</v>
      </c>
      <c r="D17227" s="270" t="s">
        <v>2093</v>
      </c>
      <c r="E17227" s="277" t="s">
        <v>2149</v>
      </c>
      <c r="F17227" s="279" t="s">
        <v>882</v>
      </c>
    </row>
    <row r="17228" spans="1:6" x14ac:dyDescent="0.3">
      <c r="A17228" s="264" t="str">
        <f t="shared" si="269"/>
        <v>Lock HavenPA</v>
      </c>
      <c r="B17228" s="269">
        <v>17745</v>
      </c>
      <c r="C17228" s="270" t="s">
        <v>2124</v>
      </c>
      <c r="D17228" s="270" t="s">
        <v>2093</v>
      </c>
      <c r="E17228" s="277" t="s">
        <v>2124</v>
      </c>
      <c r="F17228" s="279" t="s">
        <v>882</v>
      </c>
    </row>
    <row r="17229" spans="1:6" x14ac:dyDescent="0.3">
      <c r="A17229" s="264" t="str">
        <f t="shared" si="269"/>
        <v>Washington TownshipPA</v>
      </c>
      <c r="B17229" s="269">
        <v>18013</v>
      </c>
      <c r="C17229" s="270" t="s">
        <v>8157</v>
      </c>
      <c r="D17229" s="270" t="s">
        <v>2093</v>
      </c>
      <c r="E17229" s="277" t="s">
        <v>1829</v>
      </c>
      <c r="F17229" s="279" t="s">
        <v>882</v>
      </c>
    </row>
    <row r="17230" spans="1:6" x14ac:dyDescent="0.3">
      <c r="A17230" s="264" t="str">
        <f t="shared" si="269"/>
        <v>East StroudsburgPA</v>
      </c>
      <c r="B17230" s="269">
        <v>18302</v>
      </c>
      <c r="C17230" s="270" t="s">
        <v>2104</v>
      </c>
      <c r="D17230" s="270" t="s">
        <v>2093</v>
      </c>
      <c r="E17230" s="277" t="s">
        <v>2104</v>
      </c>
      <c r="F17230" s="279" t="s">
        <v>882</v>
      </c>
    </row>
    <row r="17231" spans="1:6" x14ac:dyDescent="0.3">
      <c r="A17231" s="264" t="str">
        <f t="shared" si="269"/>
        <v>ColumbiaPA</v>
      </c>
      <c r="B17231" s="269">
        <v>17512</v>
      </c>
      <c r="C17231" s="270" t="s">
        <v>1487</v>
      </c>
      <c r="D17231" s="270" t="s">
        <v>2093</v>
      </c>
      <c r="E17231" s="277" t="s">
        <v>2117</v>
      </c>
      <c r="F17231" s="279" t="s">
        <v>882</v>
      </c>
    </row>
    <row r="17232" spans="1:6" x14ac:dyDescent="0.3">
      <c r="A17232" s="264" t="str">
        <f t="shared" si="269"/>
        <v>GreenvillePA</v>
      </c>
      <c r="B17232" s="269">
        <v>16125</v>
      </c>
      <c r="C17232" s="270" t="s">
        <v>1706</v>
      </c>
      <c r="D17232" s="270" t="s">
        <v>2093</v>
      </c>
      <c r="E17232" s="277" t="s">
        <v>2015</v>
      </c>
      <c r="F17232" s="279" t="s">
        <v>882</v>
      </c>
    </row>
    <row r="17233" spans="1:6" x14ac:dyDescent="0.3">
      <c r="A17233" s="264" t="str">
        <f t="shared" si="269"/>
        <v>Bradford TownshipPA</v>
      </c>
      <c r="B17233" s="269">
        <v>16701</v>
      </c>
      <c r="C17233" s="270" t="s">
        <v>10171</v>
      </c>
      <c r="D17233" s="270" t="s">
        <v>2093</v>
      </c>
      <c r="E17233" s="277" t="s">
        <v>1832</v>
      </c>
      <c r="F17233" s="279" t="s">
        <v>882</v>
      </c>
    </row>
    <row r="17234" spans="1:6" x14ac:dyDescent="0.3">
      <c r="A17234" s="264" t="str">
        <f t="shared" si="269"/>
        <v>Jefferson HillsPA</v>
      </c>
      <c r="B17234" s="269">
        <v>15025</v>
      </c>
      <c r="C17234" s="270" t="s">
        <v>10172</v>
      </c>
      <c r="D17234" s="270" t="s">
        <v>2093</v>
      </c>
      <c r="E17234" s="277" t="s">
        <v>2132</v>
      </c>
      <c r="F17234" s="279" t="s">
        <v>882</v>
      </c>
    </row>
    <row r="17235" spans="1:6" x14ac:dyDescent="0.3">
      <c r="A17235" s="264" t="str">
        <f t="shared" si="269"/>
        <v>SunburyPA</v>
      </c>
      <c r="B17235" s="269">
        <v>17801</v>
      </c>
      <c r="C17235" s="270" t="s">
        <v>2144</v>
      </c>
      <c r="D17235" s="270" t="s">
        <v>2093</v>
      </c>
      <c r="E17235" s="277" t="s">
        <v>2144</v>
      </c>
      <c r="F17235" s="279" t="s">
        <v>882</v>
      </c>
    </row>
    <row r="17236" spans="1:6" x14ac:dyDescent="0.3">
      <c r="A17236" s="264" t="str">
        <f t="shared" si="269"/>
        <v>Oil CityPA</v>
      </c>
      <c r="B17236" s="269">
        <v>16301</v>
      </c>
      <c r="C17236" s="270" t="s">
        <v>2129</v>
      </c>
      <c r="D17236" s="270" t="s">
        <v>2093</v>
      </c>
      <c r="E17236" s="277" t="s">
        <v>2129</v>
      </c>
      <c r="F17236" s="279" t="s">
        <v>882</v>
      </c>
    </row>
    <row r="17237" spans="1:6" x14ac:dyDescent="0.3">
      <c r="A17237" s="264" t="str">
        <f t="shared" si="269"/>
        <v>Colebrookdale TownshipPA</v>
      </c>
      <c r="B17237" s="269">
        <v>19512</v>
      </c>
      <c r="C17237" s="270" t="s">
        <v>10173</v>
      </c>
      <c r="D17237" s="270" t="s">
        <v>2093</v>
      </c>
      <c r="E17237" s="277" t="s">
        <v>2135</v>
      </c>
      <c r="F17237" s="279" t="s">
        <v>882</v>
      </c>
    </row>
    <row r="17238" spans="1:6" x14ac:dyDescent="0.3">
      <c r="A17238" s="264" t="str">
        <f t="shared" si="269"/>
        <v>HersheyPA</v>
      </c>
      <c r="B17238" s="269">
        <v>17033</v>
      </c>
      <c r="C17238" s="270" t="s">
        <v>7998</v>
      </c>
      <c r="D17238" s="270" t="s">
        <v>2093</v>
      </c>
      <c r="E17238" s="277" t="s">
        <v>2110</v>
      </c>
      <c r="F17238" s="279" t="s">
        <v>882</v>
      </c>
    </row>
    <row r="17239" spans="1:6" x14ac:dyDescent="0.3">
      <c r="A17239" s="264" t="str">
        <f t="shared" si="269"/>
        <v>PittsburghPA</v>
      </c>
      <c r="B17239" s="269">
        <v>15201</v>
      </c>
      <c r="C17239" s="270" t="s">
        <v>2132</v>
      </c>
      <c r="D17239" s="270" t="s">
        <v>2093</v>
      </c>
      <c r="E17239" s="277" t="s">
        <v>2132</v>
      </c>
      <c r="F17239" s="279" t="s">
        <v>882</v>
      </c>
    </row>
    <row r="17240" spans="1:6" x14ac:dyDescent="0.3">
      <c r="A17240" s="264" t="str">
        <f t="shared" si="269"/>
        <v>Mt Pleasant TownshipPA</v>
      </c>
      <c r="B17240" s="269">
        <v>15666</v>
      </c>
      <c r="C17240" s="270" t="s">
        <v>10174</v>
      </c>
      <c r="D17240" s="270" t="s">
        <v>2093</v>
      </c>
      <c r="E17240" s="277" t="s">
        <v>2132</v>
      </c>
      <c r="F17240" s="279" t="s">
        <v>882</v>
      </c>
    </row>
    <row r="17241" spans="1:6" x14ac:dyDescent="0.3">
      <c r="A17241" s="264" t="str">
        <f t="shared" si="269"/>
        <v>SwissvalePA</v>
      </c>
      <c r="B17241" s="269">
        <v>15218</v>
      </c>
      <c r="C17241" s="270" t="s">
        <v>10175</v>
      </c>
      <c r="D17241" s="270" t="s">
        <v>2093</v>
      </c>
      <c r="E17241" s="277" t="s">
        <v>2132</v>
      </c>
      <c r="F17241" s="279" t="s">
        <v>882</v>
      </c>
    </row>
    <row r="17242" spans="1:6" x14ac:dyDescent="0.3">
      <c r="A17242" s="264" t="str">
        <f t="shared" si="269"/>
        <v>Rostraver TownshipPA</v>
      </c>
      <c r="B17242" s="269">
        <v>15012</v>
      </c>
      <c r="C17242" s="270" t="s">
        <v>10176</v>
      </c>
      <c r="D17242" s="270" t="s">
        <v>2093</v>
      </c>
      <c r="E17242" s="277" t="s">
        <v>2132</v>
      </c>
      <c r="F17242" s="279" t="s">
        <v>882</v>
      </c>
    </row>
    <row r="17243" spans="1:6" x14ac:dyDescent="0.3">
      <c r="A17243" s="264" t="str">
        <f t="shared" si="269"/>
        <v>Somerset TownshipPA</v>
      </c>
      <c r="B17243" s="269">
        <v>15501</v>
      </c>
      <c r="C17243" s="270" t="s">
        <v>10177</v>
      </c>
      <c r="D17243" s="270" t="s">
        <v>2093</v>
      </c>
      <c r="E17243" s="277" t="s">
        <v>1488</v>
      </c>
      <c r="F17243" s="279" t="s">
        <v>882</v>
      </c>
    </row>
    <row r="17244" spans="1:6" x14ac:dyDescent="0.3">
      <c r="A17244" s="264" t="str">
        <f t="shared" si="269"/>
        <v>WyomissingPA</v>
      </c>
      <c r="B17244" s="269">
        <v>19610</v>
      </c>
      <c r="C17244" s="270" t="s">
        <v>10178</v>
      </c>
      <c r="D17244" s="270" t="s">
        <v>2093</v>
      </c>
      <c r="E17244" s="277" t="s">
        <v>2135</v>
      </c>
      <c r="F17244" s="279" t="s">
        <v>882</v>
      </c>
    </row>
    <row r="17245" spans="1:6" x14ac:dyDescent="0.3">
      <c r="A17245" s="264" t="str">
        <f t="shared" si="269"/>
        <v>FranklinPA</v>
      </c>
      <c r="B17245" s="269">
        <v>16323</v>
      </c>
      <c r="C17245" s="270" t="s">
        <v>3539</v>
      </c>
      <c r="D17245" s="270" t="s">
        <v>2093</v>
      </c>
      <c r="E17245" s="277" t="s">
        <v>2129</v>
      </c>
      <c r="F17245" s="279" t="s">
        <v>882</v>
      </c>
    </row>
    <row r="17246" spans="1:6" x14ac:dyDescent="0.3">
      <c r="A17246" s="264" t="str">
        <f t="shared" si="269"/>
        <v>MarsPA</v>
      </c>
      <c r="B17246" s="269">
        <v>16046</v>
      </c>
      <c r="C17246" s="270" t="s">
        <v>10179</v>
      </c>
      <c r="D17246" s="270" t="s">
        <v>2093</v>
      </c>
      <c r="E17246" s="277" t="s">
        <v>2132</v>
      </c>
      <c r="F17246" s="279" t="s">
        <v>882</v>
      </c>
    </row>
    <row r="17247" spans="1:6" x14ac:dyDescent="0.3">
      <c r="A17247" s="264" t="str">
        <f t="shared" si="269"/>
        <v>EriePA</v>
      </c>
      <c r="B17247" s="269">
        <v>16508</v>
      </c>
      <c r="C17247" s="270" t="s">
        <v>2106</v>
      </c>
      <c r="D17247" s="270" t="s">
        <v>2093</v>
      </c>
      <c r="E17247" s="277" t="s">
        <v>2106</v>
      </c>
      <c r="F17247" s="279" t="s">
        <v>882</v>
      </c>
    </row>
    <row r="17248" spans="1:6" x14ac:dyDescent="0.3">
      <c r="A17248" s="264" t="str">
        <f t="shared" si="269"/>
        <v>YorkPA</v>
      </c>
      <c r="B17248" s="269">
        <v>17401</v>
      </c>
      <c r="C17248" s="270" t="s">
        <v>6506</v>
      </c>
      <c r="D17248" s="270" t="s">
        <v>2093</v>
      </c>
      <c r="E17248" s="277" t="s">
        <v>2149</v>
      </c>
      <c r="F17248" s="279" t="s">
        <v>882</v>
      </c>
    </row>
    <row r="17249" spans="1:6" x14ac:dyDescent="0.3">
      <c r="A17249" s="264" t="str">
        <f t="shared" si="269"/>
        <v>Dingman TownshipPA</v>
      </c>
      <c r="B17249" s="269">
        <v>18337</v>
      </c>
      <c r="C17249" s="270" t="s">
        <v>10180</v>
      </c>
      <c r="D17249" s="270" t="s">
        <v>2093</v>
      </c>
      <c r="E17249" s="277" t="s">
        <v>1833</v>
      </c>
      <c r="F17249" s="279" t="s">
        <v>882</v>
      </c>
    </row>
    <row r="17250" spans="1:6" x14ac:dyDescent="0.3">
      <c r="A17250" s="264" t="str">
        <f t="shared" si="269"/>
        <v>Richland TownshipPA</v>
      </c>
      <c r="B17250" s="269">
        <v>15904</v>
      </c>
      <c r="C17250" s="270" t="s">
        <v>10083</v>
      </c>
      <c r="D17250" s="270" t="s">
        <v>2093</v>
      </c>
      <c r="E17250" s="277" t="s">
        <v>2116</v>
      </c>
      <c r="F17250" s="279" t="s">
        <v>882</v>
      </c>
    </row>
    <row r="17251" spans="1:6" x14ac:dyDescent="0.3">
      <c r="A17251" s="264" t="str">
        <f t="shared" si="269"/>
        <v>ReadingPA</v>
      </c>
      <c r="B17251" s="269">
        <v>19602</v>
      </c>
      <c r="C17251" s="270" t="s">
        <v>2135</v>
      </c>
      <c r="D17251" s="270" t="s">
        <v>2093</v>
      </c>
      <c r="E17251" s="277" t="s">
        <v>2135</v>
      </c>
      <c r="F17251" s="279" t="s">
        <v>882</v>
      </c>
    </row>
    <row r="17252" spans="1:6" x14ac:dyDescent="0.3">
      <c r="A17252" s="264" t="str">
        <f t="shared" si="269"/>
        <v>HorshamPA</v>
      </c>
      <c r="B17252" s="269">
        <v>19044</v>
      </c>
      <c r="C17252" s="270" t="s">
        <v>10181</v>
      </c>
      <c r="D17252" s="270" t="s">
        <v>2093</v>
      </c>
      <c r="E17252" s="277" t="s">
        <v>1095</v>
      </c>
      <c r="F17252" s="279" t="s">
        <v>882</v>
      </c>
    </row>
    <row r="17253" spans="1:6" x14ac:dyDescent="0.3">
      <c r="A17253" s="264" t="str">
        <f t="shared" si="269"/>
        <v>Blooming Grove TownshipPA</v>
      </c>
      <c r="B17253" s="269">
        <v>18428</v>
      </c>
      <c r="C17253" s="270" t="s">
        <v>10182</v>
      </c>
      <c r="D17253" s="270" t="s">
        <v>2093</v>
      </c>
      <c r="E17253" s="277" t="s">
        <v>1833</v>
      </c>
      <c r="F17253" s="279" t="s">
        <v>882</v>
      </c>
    </row>
    <row r="17254" spans="1:6" x14ac:dyDescent="0.3">
      <c r="A17254" s="264" t="str">
        <f t="shared" si="269"/>
        <v>BrookhavenPA</v>
      </c>
      <c r="B17254" s="269">
        <v>19015</v>
      </c>
      <c r="C17254" s="270" t="s">
        <v>1701</v>
      </c>
      <c r="D17254" s="270" t="s">
        <v>2093</v>
      </c>
      <c r="E17254" s="277" t="s">
        <v>1095</v>
      </c>
      <c r="F17254" s="279" t="s">
        <v>882</v>
      </c>
    </row>
    <row r="17255" spans="1:6" x14ac:dyDescent="0.3">
      <c r="A17255" s="264" t="str">
        <f t="shared" si="269"/>
        <v>Neshannock TownshipPA</v>
      </c>
      <c r="B17255" s="269">
        <v>16105</v>
      </c>
      <c r="C17255" s="270" t="s">
        <v>10183</v>
      </c>
      <c r="D17255" s="270" t="s">
        <v>2093</v>
      </c>
      <c r="E17255" s="277" t="s">
        <v>1385</v>
      </c>
      <c r="F17255" s="279" t="s">
        <v>882</v>
      </c>
    </row>
    <row r="17256" spans="1:6" x14ac:dyDescent="0.3">
      <c r="A17256" s="264" t="str">
        <f t="shared" si="269"/>
        <v>Frankstown TownshipPA</v>
      </c>
      <c r="B17256" s="269">
        <v>16648</v>
      </c>
      <c r="C17256" s="270" t="s">
        <v>10184</v>
      </c>
      <c r="D17256" s="270" t="s">
        <v>2093</v>
      </c>
      <c r="E17256" s="277" t="s">
        <v>2096</v>
      </c>
      <c r="F17256" s="279" t="s">
        <v>882</v>
      </c>
    </row>
    <row r="17257" spans="1:6" x14ac:dyDescent="0.3">
      <c r="A17257" s="264" t="str">
        <f t="shared" si="269"/>
        <v>EriePA</v>
      </c>
      <c r="B17257" s="269">
        <v>16502</v>
      </c>
      <c r="C17257" s="270" t="s">
        <v>2106</v>
      </c>
      <c r="D17257" s="270" t="s">
        <v>2093</v>
      </c>
      <c r="E17257" s="277" t="s">
        <v>2106</v>
      </c>
      <c r="F17257" s="279" t="s">
        <v>882</v>
      </c>
    </row>
    <row r="17258" spans="1:6" x14ac:dyDescent="0.3">
      <c r="A17258" s="264" t="str">
        <f t="shared" si="269"/>
        <v>PittsburghPA</v>
      </c>
      <c r="B17258" s="269">
        <v>15232</v>
      </c>
      <c r="C17258" s="270" t="s">
        <v>2132</v>
      </c>
      <c r="D17258" s="270" t="s">
        <v>2093</v>
      </c>
      <c r="E17258" s="277" t="s">
        <v>2132</v>
      </c>
      <c r="F17258" s="279" t="s">
        <v>882</v>
      </c>
    </row>
    <row r="17259" spans="1:6" x14ac:dyDescent="0.3">
      <c r="A17259" s="264" t="str">
        <f t="shared" si="269"/>
        <v>Brighton TownshipPA</v>
      </c>
      <c r="B17259" s="269">
        <v>15009</v>
      </c>
      <c r="C17259" s="270" t="s">
        <v>10185</v>
      </c>
      <c r="D17259" s="270" t="s">
        <v>2093</v>
      </c>
      <c r="E17259" s="277" t="s">
        <v>2132</v>
      </c>
      <c r="F17259" s="279" t="s">
        <v>882</v>
      </c>
    </row>
    <row r="17260" spans="1:6" x14ac:dyDescent="0.3">
      <c r="A17260" s="264" t="str">
        <f t="shared" si="269"/>
        <v>Castle ShannonPA</v>
      </c>
      <c r="B17260" s="269">
        <v>15234</v>
      </c>
      <c r="C17260" s="270" t="s">
        <v>10186</v>
      </c>
      <c r="D17260" s="270" t="s">
        <v>2093</v>
      </c>
      <c r="E17260" s="277" t="s">
        <v>2132</v>
      </c>
      <c r="F17260" s="279" t="s">
        <v>882</v>
      </c>
    </row>
    <row r="17261" spans="1:6" x14ac:dyDescent="0.3">
      <c r="A17261" s="264" t="str">
        <f t="shared" si="269"/>
        <v>Plains TownshipPA</v>
      </c>
      <c r="B17261" s="269">
        <v>18705</v>
      </c>
      <c r="C17261" s="270" t="s">
        <v>10187</v>
      </c>
      <c r="D17261" s="270" t="s">
        <v>2093</v>
      </c>
      <c r="E17261" s="277" t="s">
        <v>2138</v>
      </c>
      <c r="F17261" s="279" t="s">
        <v>882</v>
      </c>
    </row>
    <row r="17262" spans="1:6" x14ac:dyDescent="0.3">
      <c r="A17262" s="264" t="str">
        <f t="shared" si="269"/>
        <v>North Coventry TownshipPA</v>
      </c>
      <c r="B17262" s="269">
        <v>19465</v>
      </c>
      <c r="C17262" s="270" t="s">
        <v>10188</v>
      </c>
      <c r="D17262" s="270" t="s">
        <v>2093</v>
      </c>
      <c r="E17262" s="277" t="s">
        <v>1095</v>
      </c>
      <c r="F17262" s="279" t="s">
        <v>882</v>
      </c>
    </row>
    <row r="17263" spans="1:6" x14ac:dyDescent="0.3">
      <c r="A17263" s="264" t="str">
        <f t="shared" si="269"/>
        <v>Coolbaugh TownshipPA</v>
      </c>
      <c r="B17263" s="269">
        <v>18466</v>
      </c>
      <c r="C17263" s="270" t="s">
        <v>10189</v>
      </c>
      <c r="D17263" s="270" t="s">
        <v>2093</v>
      </c>
      <c r="E17263" s="277" t="s">
        <v>2104</v>
      </c>
      <c r="F17263" s="279" t="s">
        <v>882</v>
      </c>
    </row>
    <row r="17264" spans="1:6" x14ac:dyDescent="0.3">
      <c r="A17264" s="264" t="str">
        <f t="shared" si="269"/>
        <v>Ross TownshipPA</v>
      </c>
      <c r="B17264" s="269">
        <v>15229</v>
      </c>
      <c r="C17264" s="270" t="s">
        <v>10058</v>
      </c>
      <c r="D17264" s="270" t="s">
        <v>2093</v>
      </c>
      <c r="E17264" s="277" t="s">
        <v>2132</v>
      </c>
      <c r="F17264" s="279" t="s">
        <v>882</v>
      </c>
    </row>
    <row r="17265" spans="1:6" x14ac:dyDescent="0.3">
      <c r="A17265" s="264" t="str">
        <f t="shared" si="269"/>
        <v>PittsburghPA</v>
      </c>
      <c r="B17265" s="269">
        <v>15214</v>
      </c>
      <c r="C17265" s="270" t="s">
        <v>2132</v>
      </c>
      <c r="D17265" s="270" t="s">
        <v>2093</v>
      </c>
      <c r="E17265" s="277" t="s">
        <v>2132</v>
      </c>
      <c r="F17265" s="279" t="s">
        <v>882</v>
      </c>
    </row>
    <row r="17266" spans="1:6" x14ac:dyDescent="0.3">
      <c r="A17266" s="264" t="str">
        <f t="shared" si="269"/>
        <v>Back MountainPA</v>
      </c>
      <c r="B17266" s="269">
        <v>18612</v>
      </c>
      <c r="C17266" s="270" t="s">
        <v>10190</v>
      </c>
      <c r="D17266" s="270" t="s">
        <v>2093</v>
      </c>
      <c r="E17266" s="277" t="s">
        <v>2138</v>
      </c>
      <c r="F17266" s="279" t="s">
        <v>882</v>
      </c>
    </row>
    <row r="17267" spans="1:6" x14ac:dyDescent="0.3">
      <c r="A17267" s="264" t="str">
        <f t="shared" si="269"/>
        <v>NanticokePA</v>
      </c>
      <c r="B17267" s="269">
        <v>18634</v>
      </c>
      <c r="C17267" s="270" t="s">
        <v>6466</v>
      </c>
      <c r="D17267" s="270" t="s">
        <v>2093</v>
      </c>
      <c r="E17267" s="277" t="s">
        <v>2138</v>
      </c>
      <c r="F17267" s="279" t="s">
        <v>882</v>
      </c>
    </row>
    <row r="17268" spans="1:6" x14ac:dyDescent="0.3">
      <c r="A17268" s="264" t="str">
        <f t="shared" si="269"/>
        <v>Abington TownshipPA</v>
      </c>
      <c r="B17268" s="269">
        <v>19001</v>
      </c>
      <c r="C17268" s="270" t="s">
        <v>10095</v>
      </c>
      <c r="D17268" s="270" t="s">
        <v>2093</v>
      </c>
      <c r="E17268" s="277" t="s">
        <v>1095</v>
      </c>
      <c r="F17268" s="279" t="s">
        <v>882</v>
      </c>
    </row>
    <row r="17269" spans="1:6" x14ac:dyDescent="0.3">
      <c r="A17269" s="264" t="str">
        <f t="shared" si="269"/>
        <v>PittsburghPA</v>
      </c>
      <c r="B17269" s="269">
        <v>15226</v>
      </c>
      <c r="C17269" s="270" t="s">
        <v>2132</v>
      </c>
      <c r="D17269" s="270" t="s">
        <v>2093</v>
      </c>
      <c r="E17269" s="277" t="s">
        <v>2132</v>
      </c>
      <c r="F17269" s="279" t="s">
        <v>882</v>
      </c>
    </row>
    <row r="17270" spans="1:6" x14ac:dyDescent="0.3">
      <c r="A17270" s="264" t="str">
        <f t="shared" si="269"/>
        <v>EriePA</v>
      </c>
      <c r="B17270" s="269">
        <v>16504</v>
      </c>
      <c r="C17270" s="270" t="s">
        <v>2106</v>
      </c>
      <c r="D17270" s="270" t="s">
        <v>2093</v>
      </c>
      <c r="E17270" s="277" t="s">
        <v>2106</v>
      </c>
      <c r="F17270" s="279" t="s">
        <v>882</v>
      </c>
    </row>
    <row r="17271" spans="1:6" x14ac:dyDescent="0.3">
      <c r="A17271" s="264" t="str">
        <f t="shared" si="269"/>
        <v>Mountain TopPA</v>
      </c>
      <c r="B17271" s="269">
        <v>18707</v>
      </c>
      <c r="C17271" s="270" t="s">
        <v>10191</v>
      </c>
      <c r="D17271" s="270" t="s">
        <v>2093</v>
      </c>
      <c r="E17271" s="277" t="s">
        <v>2138</v>
      </c>
      <c r="F17271" s="279" t="s">
        <v>882</v>
      </c>
    </row>
    <row r="17272" spans="1:6" x14ac:dyDescent="0.3">
      <c r="A17272" s="264" t="str">
        <f t="shared" si="269"/>
        <v>LewisburgPA</v>
      </c>
      <c r="B17272" s="269">
        <v>17837</v>
      </c>
      <c r="C17272" s="270" t="s">
        <v>2120</v>
      </c>
      <c r="D17272" s="270" t="s">
        <v>2093</v>
      </c>
      <c r="E17272" s="277" t="s">
        <v>2120</v>
      </c>
      <c r="F17272" s="279" t="s">
        <v>882</v>
      </c>
    </row>
    <row r="17273" spans="1:6" x14ac:dyDescent="0.3">
      <c r="A17273" s="264" t="str">
        <f t="shared" si="269"/>
        <v>LevittownPA</v>
      </c>
      <c r="B17273" s="269">
        <v>19054</v>
      </c>
      <c r="C17273" s="270" t="s">
        <v>8630</v>
      </c>
      <c r="D17273" s="270" t="s">
        <v>2093</v>
      </c>
      <c r="E17273" s="277" t="s">
        <v>1095</v>
      </c>
      <c r="F17273" s="279" t="s">
        <v>882</v>
      </c>
    </row>
    <row r="17274" spans="1:6" x14ac:dyDescent="0.3">
      <c r="A17274" s="264" t="str">
        <f t="shared" si="269"/>
        <v>Forks TownshipPA</v>
      </c>
      <c r="B17274" s="269">
        <v>18040</v>
      </c>
      <c r="C17274" s="270" t="s">
        <v>10192</v>
      </c>
      <c r="D17274" s="270" t="s">
        <v>2093</v>
      </c>
      <c r="E17274" s="277" t="s">
        <v>1829</v>
      </c>
      <c r="F17274" s="279" t="s">
        <v>882</v>
      </c>
    </row>
    <row r="17275" spans="1:6" x14ac:dyDescent="0.3">
      <c r="A17275" s="264" t="str">
        <f t="shared" si="269"/>
        <v>Plymouth TownshipPA</v>
      </c>
      <c r="B17275" s="269">
        <v>19462</v>
      </c>
      <c r="C17275" s="270" t="s">
        <v>10193</v>
      </c>
      <c r="D17275" s="270" t="s">
        <v>2093</v>
      </c>
      <c r="E17275" s="277" t="s">
        <v>1095</v>
      </c>
      <c r="F17275" s="279" t="s">
        <v>882</v>
      </c>
    </row>
    <row r="17276" spans="1:6" x14ac:dyDescent="0.3">
      <c r="A17276" s="264" t="str">
        <f t="shared" si="269"/>
        <v>PhiladelphiaPA</v>
      </c>
      <c r="B17276" s="269">
        <v>19126</v>
      </c>
      <c r="C17276" s="270" t="s">
        <v>7398</v>
      </c>
      <c r="D17276" s="270" t="s">
        <v>2093</v>
      </c>
      <c r="E17276" s="277" t="s">
        <v>1095</v>
      </c>
      <c r="F17276" s="279" t="s">
        <v>882</v>
      </c>
    </row>
    <row r="17277" spans="1:6" x14ac:dyDescent="0.3">
      <c r="A17277" s="264" t="str">
        <f t="shared" si="269"/>
        <v>PittsburghPA</v>
      </c>
      <c r="B17277" s="269">
        <v>15203</v>
      </c>
      <c r="C17277" s="270" t="s">
        <v>2132</v>
      </c>
      <c r="D17277" s="270" t="s">
        <v>2093</v>
      </c>
      <c r="E17277" s="277" t="s">
        <v>2132</v>
      </c>
      <c r="F17277" s="279" t="s">
        <v>882</v>
      </c>
    </row>
    <row r="17278" spans="1:6" x14ac:dyDescent="0.3">
      <c r="A17278" s="264" t="str">
        <f t="shared" si="269"/>
        <v>HuntingdonPA</v>
      </c>
      <c r="B17278" s="269">
        <v>16652</v>
      </c>
      <c r="C17278" s="270" t="s">
        <v>2112</v>
      </c>
      <c r="D17278" s="270" t="s">
        <v>2093</v>
      </c>
      <c r="E17278" s="277" t="s">
        <v>2112</v>
      </c>
      <c r="F17278" s="279" t="s">
        <v>882</v>
      </c>
    </row>
    <row r="17279" spans="1:6" x14ac:dyDescent="0.3">
      <c r="A17279" s="264" t="str">
        <f t="shared" si="269"/>
        <v>ClearfieldPA</v>
      </c>
      <c r="B17279" s="269">
        <v>16830</v>
      </c>
      <c r="C17279" s="270" t="s">
        <v>10194</v>
      </c>
      <c r="D17279" s="270" t="s">
        <v>2093</v>
      </c>
      <c r="E17279" s="277" t="s">
        <v>2102</v>
      </c>
      <c r="F17279" s="279" t="s">
        <v>882</v>
      </c>
    </row>
    <row r="17280" spans="1:6" x14ac:dyDescent="0.3">
      <c r="A17280" s="264" t="str">
        <f t="shared" si="269"/>
        <v>East Nottingham TownshipPA</v>
      </c>
      <c r="B17280" s="269">
        <v>19363</v>
      </c>
      <c r="C17280" s="270" t="s">
        <v>10195</v>
      </c>
      <c r="D17280" s="270" t="s">
        <v>2093</v>
      </c>
      <c r="E17280" s="277" t="s">
        <v>1095</v>
      </c>
      <c r="F17280" s="279" t="s">
        <v>882</v>
      </c>
    </row>
    <row r="17281" spans="1:6" x14ac:dyDescent="0.3">
      <c r="A17281" s="264" t="str">
        <f t="shared" si="269"/>
        <v>LevittownPA</v>
      </c>
      <c r="B17281" s="269">
        <v>19057</v>
      </c>
      <c r="C17281" s="270" t="s">
        <v>8630</v>
      </c>
      <c r="D17281" s="270" t="s">
        <v>2093</v>
      </c>
      <c r="E17281" s="277" t="s">
        <v>1095</v>
      </c>
      <c r="F17281" s="279" t="s">
        <v>882</v>
      </c>
    </row>
    <row r="17282" spans="1:6" x14ac:dyDescent="0.3">
      <c r="A17282" s="264" t="str">
        <f t="shared" si="269"/>
        <v>Solebury TownshipPA</v>
      </c>
      <c r="B17282" s="269">
        <v>18938</v>
      </c>
      <c r="C17282" s="270" t="s">
        <v>10196</v>
      </c>
      <c r="D17282" s="270" t="s">
        <v>2093</v>
      </c>
      <c r="E17282" s="277" t="s">
        <v>1095</v>
      </c>
      <c r="F17282" s="279" t="s">
        <v>882</v>
      </c>
    </row>
    <row r="17283" spans="1:6" x14ac:dyDescent="0.3">
      <c r="A17283" s="264" t="str">
        <f t="shared" si="269"/>
        <v>Mc DonaldPA</v>
      </c>
      <c r="B17283" s="269">
        <v>15057</v>
      </c>
      <c r="C17283" s="270" t="s">
        <v>9486</v>
      </c>
      <c r="D17283" s="270" t="s">
        <v>2093</v>
      </c>
      <c r="E17283" s="277" t="s">
        <v>2132</v>
      </c>
      <c r="F17283" s="279" t="s">
        <v>882</v>
      </c>
    </row>
    <row r="17284" spans="1:6" x14ac:dyDescent="0.3">
      <c r="A17284" s="264" t="str">
        <f t="shared" ref="A17284:A17347" si="270">CONCATENATE(C17284,D17284)</f>
        <v>TelfordPA</v>
      </c>
      <c r="B17284" s="269">
        <v>18969</v>
      </c>
      <c r="C17284" s="270" t="s">
        <v>10197</v>
      </c>
      <c r="D17284" s="270" t="s">
        <v>2093</v>
      </c>
      <c r="E17284" s="277" t="s">
        <v>1095</v>
      </c>
      <c r="F17284" s="279" t="s">
        <v>882</v>
      </c>
    </row>
    <row r="17285" spans="1:6" x14ac:dyDescent="0.3">
      <c r="A17285" s="264" t="str">
        <f t="shared" si="270"/>
        <v>Robeson TownshipPA</v>
      </c>
      <c r="B17285" s="269">
        <v>19508</v>
      </c>
      <c r="C17285" s="270" t="s">
        <v>10198</v>
      </c>
      <c r="D17285" s="270" t="s">
        <v>2093</v>
      </c>
      <c r="E17285" s="277" t="s">
        <v>2135</v>
      </c>
      <c r="F17285" s="279" t="s">
        <v>882</v>
      </c>
    </row>
    <row r="17286" spans="1:6" x14ac:dyDescent="0.3">
      <c r="A17286" s="264" t="str">
        <f t="shared" si="270"/>
        <v>Carbondale TownshipPA</v>
      </c>
      <c r="B17286" s="269">
        <v>18407</v>
      </c>
      <c r="C17286" s="270" t="s">
        <v>10199</v>
      </c>
      <c r="D17286" s="270" t="s">
        <v>2093</v>
      </c>
      <c r="E17286" s="277" t="s">
        <v>2138</v>
      </c>
      <c r="F17286" s="279" t="s">
        <v>882</v>
      </c>
    </row>
    <row r="17287" spans="1:6" x14ac:dyDescent="0.3">
      <c r="A17287" s="264" t="str">
        <f t="shared" si="270"/>
        <v>O'Hara TownshipPA</v>
      </c>
      <c r="B17287" s="269">
        <v>15238</v>
      </c>
      <c r="C17287" s="270" t="s">
        <v>10200</v>
      </c>
      <c r="D17287" s="270" t="s">
        <v>2093</v>
      </c>
      <c r="E17287" s="277" t="s">
        <v>2132</v>
      </c>
      <c r="F17287" s="279" t="s">
        <v>882</v>
      </c>
    </row>
    <row r="17288" spans="1:6" x14ac:dyDescent="0.3">
      <c r="A17288" s="264" t="str">
        <f t="shared" si="270"/>
        <v>Amity TownshipPA</v>
      </c>
      <c r="B17288" s="269">
        <v>19518</v>
      </c>
      <c r="C17288" s="270" t="s">
        <v>10201</v>
      </c>
      <c r="D17288" s="270" t="s">
        <v>2093</v>
      </c>
      <c r="E17288" s="277" t="s">
        <v>2135</v>
      </c>
      <c r="F17288" s="279" t="s">
        <v>882</v>
      </c>
    </row>
    <row r="17289" spans="1:6" x14ac:dyDescent="0.3">
      <c r="A17289" s="264" t="str">
        <f t="shared" si="270"/>
        <v>Shaler TownshipPA</v>
      </c>
      <c r="B17289" s="269">
        <v>15116</v>
      </c>
      <c r="C17289" s="270" t="s">
        <v>10202</v>
      </c>
      <c r="D17289" s="270" t="s">
        <v>2093</v>
      </c>
      <c r="E17289" s="277" t="s">
        <v>2132</v>
      </c>
      <c r="F17289" s="279" t="s">
        <v>882</v>
      </c>
    </row>
    <row r="17290" spans="1:6" x14ac:dyDescent="0.3">
      <c r="A17290" s="264" t="str">
        <f t="shared" si="270"/>
        <v>Jackson TownshipPA</v>
      </c>
      <c r="B17290" s="269">
        <v>17067</v>
      </c>
      <c r="C17290" s="270" t="s">
        <v>8127</v>
      </c>
      <c r="D17290" s="270" t="s">
        <v>2093</v>
      </c>
      <c r="E17290" s="277" t="s">
        <v>1684</v>
      </c>
      <c r="F17290" s="279" t="s">
        <v>882</v>
      </c>
    </row>
    <row r="17291" spans="1:6" x14ac:dyDescent="0.3">
      <c r="A17291" s="264" t="str">
        <f t="shared" si="270"/>
        <v>ArdmorePA</v>
      </c>
      <c r="B17291" s="269">
        <v>19003</v>
      </c>
      <c r="C17291" s="270" t="s">
        <v>1345</v>
      </c>
      <c r="D17291" s="270" t="s">
        <v>2093</v>
      </c>
      <c r="E17291" s="277" t="s">
        <v>1095</v>
      </c>
      <c r="F17291" s="279" t="s">
        <v>882</v>
      </c>
    </row>
    <row r="17292" spans="1:6" x14ac:dyDescent="0.3">
      <c r="A17292" s="264" t="str">
        <f t="shared" si="270"/>
        <v>Summit TownshipPA</v>
      </c>
      <c r="B17292" s="269">
        <v>16002</v>
      </c>
      <c r="C17292" s="270" t="s">
        <v>10203</v>
      </c>
      <c r="D17292" s="270" t="s">
        <v>2093</v>
      </c>
      <c r="E17292" s="277" t="s">
        <v>2132</v>
      </c>
      <c r="F17292" s="279" t="s">
        <v>882</v>
      </c>
    </row>
    <row r="17293" spans="1:6" x14ac:dyDescent="0.3">
      <c r="A17293" s="264" t="str">
        <f t="shared" si="270"/>
        <v>PittsburghPA</v>
      </c>
      <c r="B17293" s="269">
        <v>15211</v>
      </c>
      <c r="C17293" s="270" t="s">
        <v>2132</v>
      </c>
      <c r="D17293" s="270" t="s">
        <v>2093</v>
      </c>
      <c r="E17293" s="277" t="s">
        <v>2132</v>
      </c>
      <c r="F17293" s="279" t="s">
        <v>882</v>
      </c>
    </row>
    <row r="17294" spans="1:6" x14ac:dyDescent="0.3">
      <c r="A17294" s="264" t="str">
        <f t="shared" si="270"/>
        <v>Washington TownshipPA</v>
      </c>
      <c r="B17294" s="269">
        <v>15613</v>
      </c>
      <c r="C17294" s="270" t="s">
        <v>8157</v>
      </c>
      <c r="D17294" s="270" t="s">
        <v>2093</v>
      </c>
      <c r="E17294" s="277" t="s">
        <v>2132</v>
      </c>
      <c r="F17294" s="279" t="s">
        <v>882</v>
      </c>
    </row>
    <row r="17295" spans="1:6" x14ac:dyDescent="0.3">
      <c r="A17295" s="264" t="str">
        <f t="shared" si="270"/>
        <v>PittsburghPA</v>
      </c>
      <c r="B17295" s="269">
        <v>15219</v>
      </c>
      <c r="C17295" s="270" t="s">
        <v>2132</v>
      </c>
      <c r="D17295" s="270" t="s">
        <v>2093</v>
      </c>
      <c r="E17295" s="277" t="s">
        <v>2132</v>
      </c>
      <c r="F17295" s="279" t="s">
        <v>882</v>
      </c>
    </row>
    <row r="17296" spans="1:6" x14ac:dyDescent="0.3">
      <c r="A17296" s="264" t="str">
        <f t="shared" si="270"/>
        <v>PittsburghPA</v>
      </c>
      <c r="B17296" s="269">
        <v>15243</v>
      </c>
      <c r="C17296" s="270" t="s">
        <v>2132</v>
      </c>
      <c r="D17296" s="270" t="s">
        <v>2093</v>
      </c>
      <c r="E17296" s="277" t="s">
        <v>2132</v>
      </c>
      <c r="F17296" s="279" t="s">
        <v>882</v>
      </c>
    </row>
    <row r="17297" spans="1:6" x14ac:dyDescent="0.3">
      <c r="A17297" s="264" t="str">
        <f t="shared" si="270"/>
        <v>Saint MarysPA</v>
      </c>
      <c r="B17297" s="269">
        <v>15857</v>
      </c>
      <c r="C17297" s="270" t="s">
        <v>4012</v>
      </c>
      <c r="D17297" s="270" t="s">
        <v>2093</v>
      </c>
      <c r="E17297" s="277" t="s">
        <v>1191</v>
      </c>
      <c r="F17297" s="279" t="s">
        <v>882</v>
      </c>
    </row>
    <row r="17298" spans="1:6" x14ac:dyDescent="0.3">
      <c r="A17298" s="264" t="str">
        <f t="shared" si="270"/>
        <v>Tyrone TownshipPA</v>
      </c>
      <c r="B17298" s="269">
        <v>16686</v>
      </c>
      <c r="C17298" s="270" t="s">
        <v>10204</v>
      </c>
      <c r="D17298" s="270" t="s">
        <v>2093</v>
      </c>
      <c r="E17298" s="277" t="s">
        <v>2096</v>
      </c>
      <c r="F17298" s="279" t="s">
        <v>882</v>
      </c>
    </row>
    <row r="17299" spans="1:6" x14ac:dyDescent="0.3">
      <c r="A17299" s="264" t="str">
        <f t="shared" si="270"/>
        <v>DenverPA</v>
      </c>
      <c r="B17299" s="269">
        <v>17517</v>
      </c>
      <c r="C17299" s="270" t="s">
        <v>3266</v>
      </c>
      <c r="D17299" s="270" t="s">
        <v>2093</v>
      </c>
      <c r="E17299" s="277" t="s">
        <v>2117</v>
      </c>
      <c r="F17299" s="279" t="s">
        <v>882</v>
      </c>
    </row>
    <row r="17300" spans="1:6" x14ac:dyDescent="0.3">
      <c r="A17300" s="264" t="str">
        <f t="shared" si="270"/>
        <v>DunmorePA</v>
      </c>
      <c r="B17300" s="269">
        <v>18512</v>
      </c>
      <c r="C17300" s="270" t="s">
        <v>10205</v>
      </c>
      <c r="D17300" s="270" t="s">
        <v>2093</v>
      </c>
      <c r="E17300" s="277" t="s">
        <v>2138</v>
      </c>
      <c r="F17300" s="279" t="s">
        <v>882</v>
      </c>
    </row>
    <row r="17301" spans="1:6" x14ac:dyDescent="0.3">
      <c r="A17301" s="264" t="str">
        <f t="shared" si="270"/>
        <v>MonacaPA</v>
      </c>
      <c r="B17301" s="269">
        <v>15061</v>
      </c>
      <c r="C17301" s="270" t="s">
        <v>10206</v>
      </c>
      <c r="D17301" s="270" t="s">
        <v>2093</v>
      </c>
      <c r="E17301" s="277" t="s">
        <v>2132</v>
      </c>
      <c r="F17301" s="279" t="s">
        <v>882</v>
      </c>
    </row>
    <row r="17302" spans="1:6" x14ac:dyDescent="0.3">
      <c r="A17302" s="264" t="str">
        <f t="shared" si="270"/>
        <v>Perkiomen TownshipPA</v>
      </c>
      <c r="B17302" s="269">
        <v>19473</v>
      </c>
      <c r="C17302" s="270" t="s">
        <v>10207</v>
      </c>
      <c r="D17302" s="270" t="s">
        <v>2093</v>
      </c>
      <c r="E17302" s="277" t="s">
        <v>1095</v>
      </c>
      <c r="F17302" s="279" t="s">
        <v>882</v>
      </c>
    </row>
    <row r="17303" spans="1:6" x14ac:dyDescent="0.3">
      <c r="A17303" s="264" t="str">
        <f t="shared" si="270"/>
        <v>LevittownPA</v>
      </c>
      <c r="B17303" s="269">
        <v>19056</v>
      </c>
      <c r="C17303" s="270" t="s">
        <v>8630</v>
      </c>
      <c r="D17303" s="270" t="s">
        <v>2093</v>
      </c>
      <c r="E17303" s="277" t="s">
        <v>1095</v>
      </c>
      <c r="F17303" s="279" t="s">
        <v>882</v>
      </c>
    </row>
    <row r="17304" spans="1:6" x14ac:dyDescent="0.3">
      <c r="A17304" s="264" t="str">
        <f t="shared" si="270"/>
        <v>Exeter TownshipPA</v>
      </c>
      <c r="B17304" s="269">
        <v>18643</v>
      </c>
      <c r="C17304" s="270" t="s">
        <v>10084</v>
      </c>
      <c r="D17304" s="270" t="s">
        <v>2093</v>
      </c>
      <c r="E17304" s="277" t="s">
        <v>2138</v>
      </c>
      <c r="F17304" s="279" t="s">
        <v>882</v>
      </c>
    </row>
    <row r="17305" spans="1:6" x14ac:dyDescent="0.3">
      <c r="A17305" s="264" t="str">
        <f t="shared" si="270"/>
        <v>Hazle TownshipPA</v>
      </c>
      <c r="B17305" s="269">
        <v>18202</v>
      </c>
      <c r="C17305" s="270" t="s">
        <v>10208</v>
      </c>
      <c r="D17305" s="270" t="s">
        <v>2093</v>
      </c>
      <c r="E17305" s="277" t="s">
        <v>2138</v>
      </c>
      <c r="F17305" s="279" t="s">
        <v>882</v>
      </c>
    </row>
    <row r="17306" spans="1:6" x14ac:dyDescent="0.3">
      <c r="A17306" s="264" t="str">
        <f t="shared" si="270"/>
        <v>FleetwoodPA</v>
      </c>
      <c r="B17306" s="269">
        <v>19522</v>
      </c>
      <c r="C17306" s="270" t="s">
        <v>10209</v>
      </c>
      <c r="D17306" s="270" t="s">
        <v>2093</v>
      </c>
      <c r="E17306" s="277" t="s">
        <v>2135</v>
      </c>
      <c r="F17306" s="279" t="s">
        <v>882</v>
      </c>
    </row>
    <row r="17307" spans="1:6" x14ac:dyDescent="0.3">
      <c r="A17307" s="264" t="str">
        <f t="shared" si="270"/>
        <v>WynnewoodPA</v>
      </c>
      <c r="B17307" s="269">
        <v>19096</v>
      </c>
      <c r="C17307" s="270" t="s">
        <v>10210</v>
      </c>
      <c r="D17307" s="270" t="s">
        <v>2093</v>
      </c>
      <c r="E17307" s="277" t="s">
        <v>1095</v>
      </c>
      <c r="F17307" s="279" t="s">
        <v>882</v>
      </c>
    </row>
    <row r="17308" spans="1:6" x14ac:dyDescent="0.3">
      <c r="A17308" s="264" t="str">
        <f t="shared" si="270"/>
        <v>O'Hara TownshipPA</v>
      </c>
      <c r="B17308" s="269">
        <v>15215</v>
      </c>
      <c r="C17308" s="270" t="s">
        <v>10200</v>
      </c>
      <c r="D17308" s="270" t="s">
        <v>2093</v>
      </c>
      <c r="E17308" s="277" t="s">
        <v>2132</v>
      </c>
      <c r="F17308" s="279" t="s">
        <v>882</v>
      </c>
    </row>
    <row r="17309" spans="1:6" x14ac:dyDescent="0.3">
      <c r="A17309" s="264" t="str">
        <f t="shared" si="270"/>
        <v>Franconia TownshipPA</v>
      </c>
      <c r="B17309" s="269">
        <v>18964</v>
      </c>
      <c r="C17309" s="270" t="s">
        <v>10211</v>
      </c>
      <c r="D17309" s="270" t="s">
        <v>2093</v>
      </c>
      <c r="E17309" s="277" t="s">
        <v>1095</v>
      </c>
      <c r="F17309" s="279" t="s">
        <v>882</v>
      </c>
    </row>
    <row r="17310" spans="1:6" x14ac:dyDescent="0.3">
      <c r="A17310" s="264" t="str">
        <f t="shared" si="270"/>
        <v>Shaler TownshipPA</v>
      </c>
      <c r="B17310" s="269">
        <v>15209</v>
      </c>
      <c r="C17310" s="270" t="s">
        <v>10202</v>
      </c>
      <c r="D17310" s="270" t="s">
        <v>2093</v>
      </c>
      <c r="E17310" s="277" t="s">
        <v>2132</v>
      </c>
      <c r="F17310" s="279" t="s">
        <v>882</v>
      </c>
    </row>
    <row r="17311" spans="1:6" x14ac:dyDescent="0.3">
      <c r="A17311" s="264" t="str">
        <f t="shared" si="270"/>
        <v>New Hanover TownshipPA</v>
      </c>
      <c r="B17311" s="269">
        <v>19525</v>
      </c>
      <c r="C17311" s="270" t="s">
        <v>8411</v>
      </c>
      <c r="D17311" s="270" t="s">
        <v>2093</v>
      </c>
      <c r="E17311" s="277" t="s">
        <v>1095</v>
      </c>
      <c r="F17311" s="279" t="s">
        <v>882</v>
      </c>
    </row>
    <row r="17312" spans="1:6" x14ac:dyDescent="0.3">
      <c r="A17312" s="264" t="str">
        <f t="shared" si="270"/>
        <v>MurrysvillePA</v>
      </c>
      <c r="B17312" s="269">
        <v>15668</v>
      </c>
      <c r="C17312" s="270" t="s">
        <v>10212</v>
      </c>
      <c r="D17312" s="270" t="s">
        <v>2093</v>
      </c>
      <c r="E17312" s="277" t="s">
        <v>2132</v>
      </c>
      <c r="F17312" s="279" t="s">
        <v>882</v>
      </c>
    </row>
    <row r="17313" spans="1:6" x14ac:dyDescent="0.3">
      <c r="A17313" s="264" t="str">
        <f t="shared" si="270"/>
        <v>Darby TownshipPA</v>
      </c>
      <c r="B17313" s="269">
        <v>19036</v>
      </c>
      <c r="C17313" s="270" t="s">
        <v>10153</v>
      </c>
      <c r="D17313" s="270" t="s">
        <v>2093</v>
      </c>
      <c r="E17313" s="277" t="s">
        <v>1095</v>
      </c>
      <c r="F17313" s="279" t="s">
        <v>882</v>
      </c>
    </row>
    <row r="17314" spans="1:6" x14ac:dyDescent="0.3">
      <c r="A17314" s="264" t="str">
        <f t="shared" si="270"/>
        <v>PittsburghPA</v>
      </c>
      <c r="B17314" s="269">
        <v>15224</v>
      </c>
      <c r="C17314" s="270" t="s">
        <v>2132</v>
      </c>
      <c r="D17314" s="270" t="s">
        <v>2093</v>
      </c>
      <c r="E17314" s="277" t="s">
        <v>2132</v>
      </c>
      <c r="F17314" s="279" t="s">
        <v>882</v>
      </c>
    </row>
    <row r="17315" spans="1:6" x14ac:dyDescent="0.3">
      <c r="A17315" s="264" t="str">
        <f t="shared" si="270"/>
        <v>EriePA</v>
      </c>
      <c r="B17315" s="269">
        <v>16503</v>
      </c>
      <c r="C17315" s="270" t="s">
        <v>2106</v>
      </c>
      <c r="D17315" s="270" t="s">
        <v>2093</v>
      </c>
      <c r="E17315" s="277" t="s">
        <v>2106</v>
      </c>
      <c r="F17315" s="279" t="s">
        <v>882</v>
      </c>
    </row>
    <row r="17316" spans="1:6" x14ac:dyDescent="0.3">
      <c r="A17316" s="264" t="str">
        <f t="shared" si="270"/>
        <v>Spring Brook TownshipPA</v>
      </c>
      <c r="B17316" s="269">
        <v>18444</v>
      </c>
      <c r="C17316" s="270" t="s">
        <v>10213</v>
      </c>
      <c r="D17316" s="270" t="s">
        <v>2093</v>
      </c>
      <c r="E17316" s="277" t="s">
        <v>2138</v>
      </c>
      <c r="F17316" s="279" t="s">
        <v>882</v>
      </c>
    </row>
    <row r="17317" spans="1:6" x14ac:dyDescent="0.3">
      <c r="A17317" s="264" t="str">
        <f t="shared" si="270"/>
        <v>Pine TownshipPA</v>
      </c>
      <c r="B17317" s="269">
        <v>16127</v>
      </c>
      <c r="C17317" s="270" t="s">
        <v>10214</v>
      </c>
      <c r="D17317" s="270" t="s">
        <v>2093</v>
      </c>
      <c r="E17317" s="277" t="s">
        <v>2015</v>
      </c>
      <c r="F17317" s="279" t="s">
        <v>882</v>
      </c>
    </row>
    <row r="17318" spans="1:6" x14ac:dyDescent="0.3">
      <c r="A17318" s="264" t="str">
        <f t="shared" si="270"/>
        <v>New BrightonPA</v>
      </c>
      <c r="B17318" s="269">
        <v>15066</v>
      </c>
      <c r="C17318" s="270" t="s">
        <v>6886</v>
      </c>
      <c r="D17318" s="270" t="s">
        <v>2093</v>
      </c>
      <c r="E17318" s="277" t="s">
        <v>2132</v>
      </c>
      <c r="F17318" s="279" t="s">
        <v>882</v>
      </c>
    </row>
    <row r="17319" spans="1:6" x14ac:dyDescent="0.3">
      <c r="A17319" s="264" t="str">
        <f t="shared" si="270"/>
        <v>Upper Saucon TownshipPA</v>
      </c>
      <c r="B17319" s="269">
        <v>18036</v>
      </c>
      <c r="C17319" s="270" t="s">
        <v>10215</v>
      </c>
      <c r="D17319" s="270" t="s">
        <v>2093</v>
      </c>
      <c r="E17319" s="277" t="s">
        <v>1829</v>
      </c>
      <c r="F17319" s="279" t="s">
        <v>882</v>
      </c>
    </row>
    <row r="17320" spans="1:6" x14ac:dyDescent="0.3">
      <c r="A17320" s="264" t="str">
        <f t="shared" si="270"/>
        <v>North Codorus TownshipPA</v>
      </c>
      <c r="B17320" s="269">
        <v>17362</v>
      </c>
      <c r="C17320" s="270" t="s">
        <v>10216</v>
      </c>
      <c r="D17320" s="270" t="s">
        <v>2093</v>
      </c>
      <c r="E17320" s="277" t="s">
        <v>2149</v>
      </c>
      <c r="F17320" s="279" t="s">
        <v>882</v>
      </c>
    </row>
    <row r="17321" spans="1:6" x14ac:dyDescent="0.3">
      <c r="A17321" s="264" t="str">
        <f t="shared" si="270"/>
        <v>Chester SpringsPA</v>
      </c>
      <c r="B17321" s="269">
        <v>19425</v>
      </c>
      <c r="C17321" s="270" t="s">
        <v>10217</v>
      </c>
      <c r="D17321" s="270" t="s">
        <v>2093</v>
      </c>
      <c r="E17321" s="277" t="s">
        <v>1095</v>
      </c>
      <c r="F17321" s="279" t="s">
        <v>882</v>
      </c>
    </row>
    <row r="17322" spans="1:6" x14ac:dyDescent="0.3">
      <c r="A17322" s="264" t="str">
        <f t="shared" si="270"/>
        <v>Oxford TownshipPA</v>
      </c>
      <c r="B17322" s="269">
        <v>17350</v>
      </c>
      <c r="C17322" s="270" t="s">
        <v>8393</v>
      </c>
      <c r="D17322" s="270" t="s">
        <v>2093</v>
      </c>
      <c r="E17322" s="277" t="s">
        <v>2108</v>
      </c>
      <c r="F17322" s="279" t="s">
        <v>882</v>
      </c>
    </row>
    <row r="17323" spans="1:6" x14ac:dyDescent="0.3">
      <c r="A17323" s="264" t="str">
        <f t="shared" si="270"/>
        <v>Jersey ShorePA</v>
      </c>
      <c r="B17323" s="269">
        <v>17740</v>
      </c>
      <c r="C17323" s="270" t="s">
        <v>10218</v>
      </c>
      <c r="D17323" s="270" t="s">
        <v>2093</v>
      </c>
      <c r="E17323" s="277" t="s">
        <v>2148</v>
      </c>
      <c r="F17323" s="279" t="s">
        <v>882</v>
      </c>
    </row>
    <row r="17324" spans="1:6" x14ac:dyDescent="0.3">
      <c r="A17324" s="264" t="str">
        <f t="shared" si="270"/>
        <v>PhiladelphiaPA</v>
      </c>
      <c r="B17324" s="269">
        <v>19129</v>
      </c>
      <c r="C17324" s="270" t="s">
        <v>7398</v>
      </c>
      <c r="D17324" s="270" t="s">
        <v>2093</v>
      </c>
      <c r="E17324" s="277" t="s">
        <v>1095</v>
      </c>
      <c r="F17324" s="279" t="s">
        <v>882</v>
      </c>
    </row>
    <row r="17325" spans="1:6" x14ac:dyDescent="0.3">
      <c r="A17325" s="264" t="str">
        <f t="shared" si="270"/>
        <v>AmbridgePA</v>
      </c>
      <c r="B17325" s="269">
        <v>15003</v>
      </c>
      <c r="C17325" s="270" t="s">
        <v>10219</v>
      </c>
      <c r="D17325" s="270" t="s">
        <v>2093</v>
      </c>
      <c r="E17325" s="277" t="s">
        <v>2132</v>
      </c>
      <c r="F17325" s="279" t="s">
        <v>882</v>
      </c>
    </row>
    <row r="17326" spans="1:6" x14ac:dyDescent="0.3">
      <c r="A17326" s="264" t="str">
        <f t="shared" si="270"/>
        <v>ScrantonPA</v>
      </c>
      <c r="B17326" s="269">
        <v>18509</v>
      </c>
      <c r="C17326" s="270" t="s">
        <v>5612</v>
      </c>
      <c r="D17326" s="270" t="s">
        <v>2093</v>
      </c>
      <c r="E17326" s="277" t="s">
        <v>2138</v>
      </c>
      <c r="F17326" s="279" t="s">
        <v>882</v>
      </c>
    </row>
    <row r="17327" spans="1:6" x14ac:dyDescent="0.3">
      <c r="A17327" s="264" t="str">
        <f t="shared" si="270"/>
        <v>Penn TownshipPA</v>
      </c>
      <c r="B17327" s="269">
        <v>17870</v>
      </c>
      <c r="C17327" s="270" t="s">
        <v>10053</v>
      </c>
      <c r="D17327" s="270" t="s">
        <v>2093</v>
      </c>
      <c r="E17327" s="277" t="s">
        <v>2140</v>
      </c>
      <c r="F17327" s="279" t="s">
        <v>882</v>
      </c>
    </row>
    <row r="17328" spans="1:6" x14ac:dyDescent="0.3">
      <c r="A17328" s="264" t="str">
        <f t="shared" si="270"/>
        <v>MontoursvillePA</v>
      </c>
      <c r="B17328" s="269">
        <v>17754</v>
      </c>
      <c r="C17328" s="270" t="s">
        <v>10220</v>
      </c>
      <c r="D17328" s="270" t="s">
        <v>2093</v>
      </c>
      <c r="E17328" s="277" t="s">
        <v>2148</v>
      </c>
      <c r="F17328" s="279" t="s">
        <v>882</v>
      </c>
    </row>
    <row r="17329" spans="1:6" x14ac:dyDescent="0.3">
      <c r="A17329" s="264" t="str">
        <f t="shared" si="270"/>
        <v>PhiladelphiaPA</v>
      </c>
      <c r="B17329" s="269">
        <v>19153</v>
      </c>
      <c r="C17329" s="270" t="s">
        <v>7398</v>
      </c>
      <c r="D17329" s="270" t="s">
        <v>2093</v>
      </c>
      <c r="E17329" s="277" t="s">
        <v>1095</v>
      </c>
      <c r="F17329" s="279" t="s">
        <v>882</v>
      </c>
    </row>
    <row r="17330" spans="1:6" x14ac:dyDescent="0.3">
      <c r="A17330" s="264" t="str">
        <f t="shared" si="270"/>
        <v>North East TownshipPA</v>
      </c>
      <c r="B17330" s="269">
        <v>16428</v>
      </c>
      <c r="C17330" s="270" t="s">
        <v>10221</v>
      </c>
      <c r="D17330" s="270" t="s">
        <v>2093</v>
      </c>
      <c r="E17330" s="277" t="s">
        <v>2106</v>
      </c>
      <c r="F17330" s="279" t="s">
        <v>882</v>
      </c>
    </row>
    <row r="17331" spans="1:6" x14ac:dyDescent="0.3">
      <c r="A17331" s="264" t="str">
        <f t="shared" si="270"/>
        <v>Harrison TownshipPA</v>
      </c>
      <c r="B17331" s="269">
        <v>15065</v>
      </c>
      <c r="C17331" s="270" t="s">
        <v>8251</v>
      </c>
      <c r="D17331" s="270" t="s">
        <v>2093</v>
      </c>
      <c r="E17331" s="277" t="s">
        <v>2132</v>
      </c>
      <c r="F17331" s="279" t="s">
        <v>882</v>
      </c>
    </row>
    <row r="17332" spans="1:6" x14ac:dyDescent="0.3">
      <c r="A17332" s="264" t="str">
        <f t="shared" si="270"/>
        <v>Penn TownshipPA</v>
      </c>
      <c r="B17332" s="269">
        <v>19390</v>
      </c>
      <c r="C17332" s="270" t="s">
        <v>10053</v>
      </c>
      <c r="D17332" s="270" t="s">
        <v>2093</v>
      </c>
      <c r="E17332" s="277" t="s">
        <v>1095</v>
      </c>
      <c r="F17332" s="279" t="s">
        <v>882</v>
      </c>
    </row>
    <row r="17333" spans="1:6" x14ac:dyDescent="0.3">
      <c r="A17333" s="264" t="str">
        <f t="shared" si="270"/>
        <v>SellersvillePA</v>
      </c>
      <c r="B17333" s="269">
        <v>18960</v>
      </c>
      <c r="C17333" s="270" t="s">
        <v>10222</v>
      </c>
      <c r="D17333" s="270" t="s">
        <v>2093</v>
      </c>
      <c r="E17333" s="277" t="s">
        <v>1095</v>
      </c>
      <c r="F17333" s="279" t="s">
        <v>882</v>
      </c>
    </row>
    <row r="17334" spans="1:6" x14ac:dyDescent="0.3">
      <c r="A17334" s="264" t="str">
        <f t="shared" si="270"/>
        <v>Lower Saucon TownshipPA</v>
      </c>
      <c r="B17334" s="269">
        <v>18055</v>
      </c>
      <c r="C17334" s="270" t="s">
        <v>10223</v>
      </c>
      <c r="D17334" s="270" t="s">
        <v>2093</v>
      </c>
      <c r="E17334" s="277" t="s">
        <v>1829</v>
      </c>
      <c r="F17334" s="279" t="s">
        <v>882</v>
      </c>
    </row>
    <row r="17335" spans="1:6" x14ac:dyDescent="0.3">
      <c r="A17335" s="264" t="str">
        <f t="shared" si="270"/>
        <v>New HollandPA</v>
      </c>
      <c r="B17335" s="269">
        <v>17557</v>
      </c>
      <c r="C17335" s="270" t="s">
        <v>5175</v>
      </c>
      <c r="D17335" s="270" t="s">
        <v>2093</v>
      </c>
      <c r="E17335" s="277" t="s">
        <v>2117</v>
      </c>
      <c r="F17335" s="279" t="s">
        <v>882</v>
      </c>
    </row>
    <row r="17336" spans="1:6" x14ac:dyDescent="0.3">
      <c r="A17336" s="264" t="str">
        <f t="shared" si="270"/>
        <v>PittsburghPA</v>
      </c>
      <c r="B17336" s="269">
        <v>15207</v>
      </c>
      <c r="C17336" s="270" t="s">
        <v>2132</v>
      </c>
      <c r="D17336" s="270" t="s">
        <v>2093</v>
      </c>
      <c r="E17336" s="277" t="s">
        <v>2132</v>
      </c>
      <c r="F17336" s="279" t="s">
        <v>882</v>
      </c>
    </row>
    <row r="17337" spans="1:6" x14ac:dyDescent="0.3">
      <c r="A17337" s="264" t="str">
        <f t="shared" si="270"/>
        <v>Schuylkill HavenPA</v>
      </c>
      <c r="B17337" s="269">
        <v>17972</v>
      </c>
      <c r="C17337" s="270" t="s">
        <v>10224</v>
      </c>
      <c r="D17337" s="270" t="s">
        <v>2093</v>
      </c>
      <c r="E17337" s="277" t="s">
        <v>1859</v>
      </c>
      <c r="F17337" s="279" t="s">
        <v>882</v>
      </c>
    </row>
    <row r="17338" spans="1:6" x14ac:dyDescent="0.3">
      <c r="A17338" s="264" t="str">
        <f t="shared" si="270"/>
        <v>North Fayette TownshipPA</v>
      </c>
      <c r="B17338" s="269">
        <v>15071</v>
      </c>
      <c r="C17338" s="270" t="s">
        <v>10225</v>
      </c>
      <c r="D17338" s="270" t="s">
        <v>2093</v>
      </c>
      <c r="E17338" s="277" t="s">
        <v>2132</v>
      </c>
      <c r="F17338" s="279" t="s">
        <v>882</v>
      </c>
    </row>
    <row r="17339" spans="1:6" x14ac:dyDescent="0.3">
      <c r="A17339" s="264" t="str">
        <f t="shared" si="270"/>
        <v>JohnstownPA</v>
      </c>
      <c r="B17339" s="269">
        <v>15902</v>
      </c>
      <c r="C17339" s="270" t="s">
        <v>2116</v>
      </c>
      <c r="D17339" s="270" t="s">
        <v>2093</v>
      </c>
      <c r="E17339" s="277" t="s">
        <v>2116</v>
      </c>
      <c r="F17339" s="279" t="s">
        <v>882</v>
      </c>
    </row>
    <row r="17340" spans="1:6" x14ac:dyDescent="0.3">
      <c r="A17340" s="264" t="str">
        <f t="shared" si="270"/>
        <v>MiltonPA</v>
      </c>
      <c r="B17340" s="269">
        <v>17847</v>
      </c>
      <c r="C17340" s="270" t="s">
        <v>3557</v>
      </c>
      <c r="D17340" s="270" t="s">
        <v>2093</v>
      </c>
      <c r="E17340" s="277" t="s">
        <v>2144</v>
      </c>
      <c r="F17340" s="279" t="s">
        <v>882</v>
      </c>
    </row>
    <row r="17341" spans="1:6" x14ac:dyDescent="0.3">
      <c r="A17341" s="264" t="str">
        <f t="shared" si="270"/>
        <v>Slippery Rock TownshipPA</v>
      </c>
      <c r="B17341" s="269">
        <v>16057</v>
      </c>
      <c r="C17341" s="270" t="s">
        <v>10226</v>
      </c>
      <c r="D17341" s="270" t="s">
        <v>2093</v>
      </c>
      <c r="E17341" s="277" t="s">
        <v>2132</v>
      </c>
      <c r="F17341" s="279" t="s">
        <v>882</v>
      </c>
    </row>
    <row r="17342" spans="1:6" x14ac:dyDescent="0.3">
      <c r="A17342" s="264" t="str">
        <f t="shared" si="270"/>
        <v>MonongahelaPA</v>
      </c>
      <c r="B17342" s="269">
        <v>15063</v>
      </c>
      <c r="C17342" s="270" t="s">
        <v>10227</v>
      </c>
      <c r="D17342" s="270" t="s">
        <v>2093</v>
      </c>
      <c r="E17342" s="277" t="s">
        <v>2132</v>
      </c>
      <c r="F17342" s="279" t="s">
        <v>882</v>
      </c>
    </row>
    <row r="17343" spans="1:6" x14ac:dyDescent="0.3">
      <c r="A17343" s="264" t="str">
        <f t="shared" si="270"/>
        <v>ScrantonPA</v>
      </c>
      <c r="B17343" s="269">
        <v>18508</v>
      </c>
      <c r="C17343" s="270" t="s">
        <v>5612</v>
      </c>
      <c r="D17343" s="270" t="s">
        <v>2093</v>
      </c>
      <c r="E17343" s="277" t="s">
        <v>2138</v>
      </c>
      <c r="F17343" s="279" t="s">
        <v>882</v>
      </c>
    </row>
    <row r="17344" spans="1:6" x14ac:dyDescent="0.3">
      <c r="A17344" s="264" t="str">
        <f t="shared" si="270"/>
        <v>ScrantonPA</v>
      </c>
      <c r="B17344" s="269">
        <v>18510</v>
      </c>
      <c r="C17344" s="270" t="s">
        <v>5612</v>
      </c>
      <c r="D17344" s="270" t="s">
        <v>2093</v>
      </c>
      <c r="E17344" s="277" t="s">
        <v>2138</v>
      </c>
      <c r="F17344" s="279" t="s">
        <v>882</v>
      </c>
    </row>
    <row r="17345" spans="1:6" x14ac:dyDescent="0.3">
      <c r="A17345" s="264" t="str">
        <f t="shared" si="270"/>
        <v>North VersaillesPA</v>
      </c>
      <c r="B17345" s="269">
        <v>15137</v>
      </c>
      <c r="C17345" s="270" t="s">
        <v>10228</v>
      </c>
      <c r="D17345" s="270" t="s">
        <v>2093</v>
      </c>
      <c r="E17345" s="277" t="s">
        <v>2132</v>
      </c>
      <c r="F17345" s="279" t="s">
        <v>882</v>
      </c>
    </row>
    <row r="17346" spans="1:6" x14ac:dyDescent="0.3">
      <c r="A17346" s="264" t="str">
        <f t="shared" si="270"/>
        <v>KutztownPA</v>
      </c>
      <c r="B17346" s="269">
        <v>19530</v>
      </c>
      <c r="C17346" s="270" t="s">
        <v>10229</v>
      </c>
      <c r="D17346" s="270" t="s">
        <v>2093</v>
      </c>
      <c r="E17346" s="277" t="s">
        <v>2135</v>
      </c>
      <c r="F17346" s="279" t="s">
        <v>882</v>
      </c>
    </row>
    <row r="17347" spans="1:6" x14ac:dyDescent="0.3">
      <c r="A17347" s="264" t="str">
        <f t="shared" si="270"/>
        <v>HarrisburgPA</v>
      </c>
      <c r="B17347" s="269">
        <v>17103</v>
      </c>
      <c r="C17347" s="270" t="s">
        <v>1801</v>
      </c>
      <c r="D17347" s="270" t="s">
        <v>2093</v>
      </c>
      <c r="E17347" s="277" t="s">
        <v>2110</v>
      </c>
      <c r="F17347" s="279" t="s">
        <v>882</v>
      </c>
    </row>
    <row r="17348" spans="1:6" x14ac:dyDescent="0.3">
      <c r="A17348" s="264" t="str">
        <f t="shared" ref="A17348:A17411" si="271">CONCATENATE(C17348,D17348)</f>
        <v>PittsburghPA</v>
      </c>
      <c r="B17348" s="269">
        <v>15208</v>
      </c>
      <c r="C17348" s="270" t="s">
        <v>2132</v>
      </c>
      <c r="D17348" s="270" t="s">
        <v>2093</v>
      </c>
      <c r="E17348" s="277" t="s">
        <v>2132</v>
      </c>
      <c r="F17348" s="279" t="s">
        <v>882</v>
      </c>
    </row>
    <row r="17349" spans="1:6" x14ac:dyDescent="0.3">
      <c r="A17349" s="264" t="str">
        <f t="shared" si="271"/>
        <v>Fairless HillsPA</v>
      </c>
      <c r="B17349" s="269">
        <v>19030</v>
      </c>
      <c r="C17349" s="270" t="s">
        <v>10230</v>
      </c>
      <c r="D17349" s="270" t="s">
        <v>2093</v>
      </c>
      <c r="E17349" s="277" t="s">
        <v>1095</v>
      </c>
      <c r="F17349" s="279" t="s">
        <v>882</v>
      </c>
    </row>
    <row r="17350" spans="1:6" x14ac:dyDescent="0.3">
      <c r="A17350" s="264" t="str">
        <f t="shared" si="271"/>
        <v>Coolspring TownshipPA</v>
      </c>
      <c r="B17350" s="269">
        <v>16137</v>
      </c>
      <c r="C17350" s="270" t="s">
        <v>10231</v>
      </c>
      <c r="D17350" s="270" t="s">
        <v>2093</v>
      </c>
      <c r="E17350" s="277" t="s">
        <v>2015</v>
      </c>
      <c r="F17350" s="279" t="s">
        <v>882</v>
      </c>
    </row>
    <row r="17351" spans="1:6" x14ac:dyDescent="0.3">
      <c r="A17351" s="264" t="str">
        <f t="shared" si="271"/>
        <v>PhiladelphiaPA</v>
      </c>
      <c r="B17351" s="269">
        <v>19118</v>
      </c>
      <c r="C17351" s="270" t="s">
        <v>7398</v>
      </c>
      <c r="D17351" s="270" t="s">
        <v>2093</v>
      </c>
      <c r="E17351" s="277" t="s">
        <v>1095</v>
      </c>
      <c r="F17351" s="279" t="s">
        <v>882</v>
      </c>
    </row>
    <row r="17352" spans="1:6" x14ac:dyDescent="0.3">
      <c r="A17352" s="264" t="str">
        <f t="shared" si="271"/>
        <v>Ridley ParkPA</v>
      </c>
      <c r="B17352" s="269">
        <v>19078</v>
      </c>
      <c r="C17352" s="270" t="s">
        <v>10232</v>
      </c>
      <c r="D17352" s="270" t="s">
        <v>2093</v>
      </c>
      <c r="E17352" s="277" t="s">
        <v>1095</v>
      </c>
      <c r="F17352" s="279" t="s">
        <v>882</v>
      </c>
    </row>
    <row r="17353" spans="1:6" x14ac:dyDescent="0.3">
      <c r="A17353" s="264" t="str">
        <f t="shared" si="271"/>
        <v>Allegheny TownshipPA</v>
      </c>
      <c r="B17353" s="269">
        <v>16635</v>
      </c>
      <c r="C17353" s="270" t="s">
        <v>10233</v>
      </c>
      <c r="D17353" s="270" t="s">
        <v>2093</v>
      </c>
      <c r="E17353" s="277" t="s">
        <v>2096</v>
      </c>
      <c r="F17353" s="279" t="s">
        <v>882</v>
      </c>
    </row>
    <row r="17354" spans="1:6" x14ac:dyDescent="0.3">
      <c r="A17354" s="264" t="str">
        <f t="shared" si="271"/>
        <v>LevittownPA</v>
      </c>
      <c r="B17354" s="269">
        <v>19055</v>
      </c>
      <c r="C17354" s="270" t="s">
        <v>8630</v>
      </c>
      <c r="D17354" s="270" t="s">
        <v>2093</v>
      </c>
      <c r="E17354" s="277" t="s">
        <v>1095</v>
      </c>
      <c r="F17354" s="279" t="s">
        <v>882</v>
      </c>
    </row>
    <row r="17355" spans="1:6" x14ac:dyDescent="0.3">
      <c r="A17355" s="264" t="str">
        <f t="shared" si="271"/>
        <v>WindberPA</v>
      </c>
      <c r="B17355" s="269">
        <v>15963</v>
      </c>
      <c r="C17355" s="270" t="s">
        <v>10234</v>
      </c>
      <c r="D17355" s="270" t="s">
        <v>2093</v>
      </c>
      <c r="E17355" s="277" t="s">
        <v>1488</v>
      </c>
      <c r="F17355" s="279" t="s">
        <v>882</v>
      </c>
    </row>
    <row r="17356" spans="1:6" x14ac:dyDescent="0.3">
      <c r="A17356" s="264" t="str">
        <f t="shared" si="271"/>
        <v>Moore TownshipPA</v>
      </c>
      <c r="B17356" s="269">
        <v>18014</v>
      </c>
      <c r="C17356" s="270" t="s">
        <v>10235</v>
      </c>
      <c r="D17356" s="270" t="s">
        <v>2093</v>
      </c>
      <c r="E17356" s="277" t="s">
        <v>1829</v>
      </c>
      <c r="F17356" s="279" t="s">
        <v>882</v>
      </c>
    </row>
    <row r="17357" spans="1:6" x14ac:dyDescent="0.3">
      <c r="A17357" s="264" t="str">
        <f t="shared" si="271"/>
        <v>Ross TownshipPA</v>
      </c>
      <c r="B17357" s="269">
        <v>18353</v>
      </c>
      <c r="C17357" s="270" t="s">
        <v>10058</v>
      </c>
      <c r="D17357" s="270" t="s">
        <v>2093</v>
      </c>
      <c r="E17357" s="277" t="s">
        <v>2104</v>
      </c>
      <c r="F17357" s="279" t="s">
        <v>882</v>
      </c>
    </row>
    <row r="17358" spans="1:6" x14ac:dyDescent="0.3">
      <c r="A17358" s="264" t="str">
        <f t="shared" si="271"/>
        <v>TamaquaPA</v>
      </c>
      <c r="B17358" s="269">
        <v>18252</v>
      </c>
      <c r="C17358" s="270" t="s">
        <v>10236</v>
      </c>
      <c r="D17358" s="270" t="s">
        <v>2093</v>
      </c>
      <c r="E17358" s="277" t="s">
        <v>1859</v>
      </c>
      <c r="F17358" s="279" t="s">
        <v>882</v>
      </c>
    </row>
    <row r="17359" spans="1:6" x14ac:dyDescent="0.3">
      <c r="A17359" s="264" t="str">
        <f t="shared" si="271"/>
        <v>Tunkhannock TownshipPA</v>
      </c>
      <c r="B17359" s="269">
        <v>18657</v>
      </c>
      <c r="C17359" s="270" t="s">
        <v>10237</v>
      </c>
      <c r="D17359" s="270" t="s">
        <v>2093</v>
      </c>
      <c r="E17359" s="277" t="s">
        <v>2138</v>
      </c>
      <c r="F17359" s="279" t="s">
        <v>882</v>
      </c>
    </row>
    <row r="17360" spans="1:6" x14ac:dyDescent="0.3">
      <c r="A17360" s="264" t="str">
        <f t="shared" si="271"/>
        <v>Washington TownshipPA</v>
      </c>
      <c r="B17360" s="269">
        <v>18080</v>
      </c>
      <c r="C17360" s="270" t="s">
        <v>8157</v>
      </c>
      <c r="D17360" s="270" t="s">
        <v>2093</v>
      </c>
      <c r="E17360" s="277" t="s">
        <v>1829</v>
      </c>
      <c r="F17360" s="279" t="s">
        <v>882</v>
      </c>
    </row>
    <row r="17361" spans="1:6" x14ac:dyDescent="0.3">
      <c r="A17361" s="264" t="str">
        <f t="shared" si="271"/>
        <v>Greene TownshipPA</v>
      </c>
      <c r="B17361" s="269">
        <v>17222</v>
      </c>
      <c r="C17361" s="270" t="s">
        <v>10238</v>
      </c>
      <c r="D17361" s="270" t="s">
        <v>2093</v>
      </c>
      <c r="E17361" s="277" t="s">
        <v>2100</v>
      </c>
      <c r="F17361" s="279" t="s">
        <v>882</v>
      </c>
    </row>
    <row r="17362" spans="1:6" x14ac:dyDescent="0.3">
      <c r="A17362" s="264" t="str">
        <f t="shared" si="271"/>
        <v>OlyphantPA</v>
      </c>
      <c r="B17362" s="269">
        <v>18447</v>
      </c>
      <c r="C17362" s="270" t="s">
        <v>10239</v>
      </c>
      <c r="D17362" s="270" t="s">
        <v>2093</v>
      </c>
      <c r="E17362" s="277" t="s">
        <v>2138</v>
      </c>
      <c r="F17362" s="279" t="s">
        <v>882</v>
      </c>
    </row>
    <row r="17363" spans="1:6" x14ac:dyDescent="0.3">
      <c r="A17363" s="264" t="str">
        <f t="shared" si="271"/>
        <v>Muncy Creek TownshipPA</v>
      </c>
      <c r="B17363" s="269">
        <v>17756</v>
      </c>
      <c r="C17363" s="270" t="s">
        <v>10240</v>
      </c>
      <c r="D17363" s="270" t="s">
        <v>2093</v>
      </c>
      <c r="E17363" s="277" t="s">
        <v>2148</v>
      </c>
      <c r="F17363" s="279" t="s">
        <v>882</v>
      </c>
    </row>
    <row r="17364" spans="1:6" x14ac:dyDescent="0.3">
      <c r="A17364" s="264" t="str">
        <f t="shared" si="271"/>
        <v>Penn TownshipPA</v>
      </c>
      <c r="B17364" s="269">
        <v>17241</v>
      </c>
      <c r="C17364" s="270" t="s">
        <v>10053</v>
      </c>
      <c r="D17364" s="270" t="s">
        <v>2093</v>
      </c>
      <c r="E17364" s="277" t="s">
        <v>2110</v>
      </c>
      <c r="F17364" s="279" t="s">
        <v>882</v>
      </c>
    </row>
    <row r="17365" spans="1:6" x14ac:dyDescent="0.3">
      <c r="A17365" s="264" t="str">
        <f t="shared" si="271"/>
        <v>Fallowfield TownshipPA</v>
      </c>
      <c r="B17365" s="269">
        <v>15022</v>
      </c>
      <c r="C17365" s="270" t="s">
        <v>10241</v>
      </c>
      <c r="D17365" s="270" t="s">
        <v>2093</v>
      </c>
      <c r="E17365" s="277" t="s">
        <v>2132</v>
      </c>
      <c r="F17365" s="279" t="s">
        <v>882</v>
      </c>
    </row>
    <row r="17366" spans="1:6" x14ac:dyDescent="0.3">
      <c r="A17366" s="264" t="str">
        <f t="shared" si="271"/>
        <v>SayrePA</v>
      </c>
      <c r="B17366" s="269">
        <v>18840</v>
      </c>
      <c r="C17366" s="270" t="s">
        <v>2137</v>
      </c>
      <c r="D17366" s="270" t="s">
        <v>2093</v>
      </c>
      <c r="E17366" s="277" t="s">
        <v>2137</v>
      </c>
      <c r="F17366" s="279" t="s">
        <v>882</v>
      </c>
    </row>
    <row r="17367" spans="1:6" x14ac:dyDescent="0.3">
      <c r="A17367" s="264" t="str">
        <f t="shared" si="271"/>
        <v>HamburgPA</v>
      </c>
      <c r="B17367" s="269">
        <v>19526</v>
      </c>
      <c r="C17367" s="270" t="s">
        <v>5178</v>
      </c>
      <c r="D17367" s="270" t="s">
        <v>2093</v>
      </c>
      <c r="E17367" s="277" t="s">
        <v>2135</v>
      </c>
      <c r="F17367" s="279" t="s">
        <v>882</v>
      </c>
    </row>
    <row r="17368" spans="1:6" x14ac:dyDescent="0.3">
      <c r="A17368" s="264" t="str">
        <f t="shared" si="271"/>
        <v>South Park TownshipPA</v>
      </c>
      <c r="B17368" s="269">
        <v>15129</v>
      </c>
      <c r="C17368" s="270" t="s">
        <v>10242</v>
      </c>
      <c r="D17368" s="270" t="s">
        <v>2093</v>
      </c>
      <c r="E17368" s="277" t="s">
        <v>2132</v>
      </c>
      <c r="F17368" s="279" t="s">
        <v>882</v>
      </c>
    </row>
    <row r="17369" spans="1:6" x14ac:dyDescent="0.3">
      <c r="A17369" s="264" t="str">
        <f t="shared" si="271"/>
        <v>EriePA</v>
      </c>
      <c r="B17369" s="269">
        <v>16511</v>
      </c>
      <c r="C17369" s="270" t="s">
        <v>2106</v>
      </c>
      <c r="D17369" s="270" t="s">
        <v>2093</v>
      </c>
      <c r="E17369" s="277" t="s">
        <v>2106</v>
      </c>
      <c r="F17369" s="279" t="s">
        <v>882</v>
      </c>
    </row>
    <row r="17370" spans="1:6" x14ac:dyDescent="0.3">
      <c r="A17370" s="264" t="str">
        <f t="shared" si="271"/>
        <v>JohnstownPA</v>
      </c>
      <c r="B17370" s="269">
        <v>15906</v>
      </c>
      <c r="C17370" s="270" t="s">
        <v>2116</v>
      </c>
      <c r="D17370" s="270" t="s">
        <v>2093</v>
      </c>
      <c r="E17370" s="277" t="s">
        <v>2116</v>
      </c>
      <c r="F17370" s="279" t="s">
        <v>882</v>
      </c>
    </row>
    <row r="17371" spans="1:6" x14ac:dyDescent="0.3">
      <c r="A17371" s="264" t="str">
        <f t="shared" si="271"/>
        <v>Lower Merion TownshipPA</v>
      </c>
      <c r="B17371" s="269">
        <v>19004</v>
      </c>
      <c r="C17371" s="270" t="s">
        <v>10243</v>
      </c>
      <c r="D17371" s="270" t="s">
        <v>2093</v>
      </c>
      <c r="E17371" s="277" t="s">
        <v>1095</v>
      </c>
      <c r="F17371" s="279" t="s">
        <v>882</v>
      </c>
    </row>
    <row r="17372" spans="1:6" x14ac:dyDescent="0.3">
      <c r="A17372" s="264" t="str">
        <f t="shared" si="271"/>
        <v>PhiladelphiaPA</v>
      </c>
      <c r="B17372" s="269">
        <v>19102</v>
      </c>
      <c r="C17372" s="270" t="s">
        <v>7398</v>
      </c>
      <c r="D17372" s="270" t="s">
        <v>2093</v>
      </c>
      <c r="E17372" s="277" t="s">
        <v>1095</v>
      </c>
      <c r="F17372" s="279" t="s">
        <v>882</v>
      </c>
    </row>
    <row r="17373" spans="1:6" x14ac:dyDescent="0.3">
      <c r="A17373" s="264" t="str">
        <f t="shared" si="271"/>
        <v>TitusvillePA</v>
      </c>
      <c r="B17373" s="269">
        <v>16354</v>
      </c>
      <c r="C17373" s="270" t="s">
        <v>3644</v>
      </c>
      <c r="D17373" s="270" t="s">
        <v>2093</v>
      </c>
      <c r="E17373" s="277" t="s">
        <v>2126</v>
      </c>
      <c r="F17373" s="279" t="s">
        <v>882</v>
      </c>
    </row>
    <row r="17374" spans="1:6" x14ac:dyDescent="0.3">
      <c r="A17374" s="264" t="str">
        <f t="shared" si="271"/>
        <v>HarrisburgPA</v>
      </c>
      <c r="B17374" s="269">
        <v>17102</v>
      </c>
      <c r="C17374" s="270" t="s">
        <v>1801</v>
      </c>
      <c r="D17374" s="270" t="s">
        <v>2093</v>
      </c>
      <c r="E17374" s="277" t="s">
        <v>2110</v>
      </c>
      <c r="F17374" s="279" t="s">
        <v>882</v>
      </c>
    </row>
    <row r="17375" spans="1:6" x14ac:dyDescent="0.3">
      <c r="A17375" s="264" t="str">
        <f t="shared" si="271"/>
        <v>MohntonPA</v>
      </c>
      <c r="B17375" s="269">
        <v>19540</v>
      </c>
      <c r="C17375" s="270" t="s">
        <v>10244</v>
      </c>
      <c r="D17375" s="270" t="s">
        <v>2093</v>
      </c>
      <c r="E17375" s="277" t="s">
        <v>2135</v>
      </c>
      <c r="F17375" s="279" t="s">
        <v>882</v>
      </c>
    </row>
    <row r="17376" spans="1:6" x14ac:dyDescent="0.3">
      <c r="A17376" s="264" t="str">
        <f t="shared" si="271"/>
        <v>SteeltonPA</v>
      </c>
      <c r="B17376" s="269">
        <v>17113</v>
      </c>
      <c r="C17376" s="270" t="s">
        <v>10245</v>
      </c>
      <c r="D17376" s="270" t="s">
        <v>2093</v>
      </c>
      <c r="E17376" s="277" t="s">
        <v>2110</v>
      </c>
      <c r="F17376" s="279" t="s">
        <v>882</v>
      </c>
    </row>
    <row r="17377" spans="1:6" x14ac:dyDescent="0.3">
      <c r="A17377" s="264" t="str">
        <f t="shared" si="271"/>
        <v>Lehman TownshipPA</v>
      </c>
      <c r="B17377" s="269">
        <v>18324</v>
      </c>
      <c r="C17377" s="270" t="s">
        <v>10246</v>
      </c>
      <c r="D17377" s="270" t="s">
        <v>2093</v>
      </c>
      <c r="E17377" s="277" t="s">
        <v>1833</v>
      </c>
      <c r="F17377" s="279" t="s">
        <v>882</v>
      </c>
    </row>
    <row r="17378" spans="1:6" x14ac:dyDescent="0.3">
      <c r="A17378" s="264" t="str">
        <f t="shared" si="271"/>
        <v>East Vincent TownshipPA</v>
      </c>
      <c r="B17378" s="269">
        <v>19475</v>
      </c>
      <c r="C17378" s="270" t="s">
        <v>10247</v>
      </c>
      <c r="D17378" s="270" t="s">
        <v>2093</v>
      </c>
      <c r="E17378" s="277" t="s">
        <v>1095</v>
      </c>
      <c r="F17378" s="279" t="s">
        <v>882</v>
      </c>
    </row>
    <row r="17379" spans="1:6" x14ac:dyDescent="0.3">
      <c r="A17379" s="264" t="str">
        <f t="shared" si="271"/>
        <v>AnnvillePA</v>
      </c>
      <c r="B17379" s="269">
        <v>17003</v>
      </c>
      <c r="C17379" s="270" t="s">
        <v>10248</v>
      </c>
      <c r="D17379" s="270" t="s">
        <v>2093</v>
      </c>
      <c r="E17379" s="277" t="s">
        <v>1684</v>
      </c>
      <c r="F17379" s="279" t="s">
        <v>882</v>
      </c>
    </row>
    <row r="17380" spans="1:6" x14ac:dyDescent="0.3">
      <c r="A17380" s="264" t="str">
        <f t="shared" si="271"/>
        <v>PalmertonPA</v>
      </c>
      <c r="B17380" s="269">
        <v>18071</v>
      </c>
      <c r="C17380" s="270" t="s">
        <v>10249</v>
      </c>
      <c r="D17380" s="270" t="s">
        <v>2093</v>
      </c>
      <c r="E17380" s="277" t="s">
        <v>1829</v>
      </c>
      <c r="F17380" s="279" t="s">
        <v>882</v>
      </c>
    </row>
    <row r="17381" spans="1:6" x14ac:dyDescent="0.3">
      <c r="A17381" s="264" t="str">
        <f t="shared" si="271"/>
        <v>South WilliamsportPA</v>
      </c>
      <c r="B17381" s="269">
        <v>17702</v>
      </c>
      <c r="C17381" s="270" t="s">
        <v>10250</v>
      </c>
      <c r="D17381" s="270" t="s">
        <v>2093</v>
      </c>
      <c r="E17381" s="277" t="s">
        <v>2148</v>
      </c>
      <c r="F17381" s="279" t="s">
        <v>882</v>
      </c>
    </row>
    <row r="17382" spans="1:6" x14ac:dyDescent="0.3">
      <c r="A17382" s="264" t="str">
        <f t="shared" si="271"/>
        <v>Shamokin TownshipPA</v>
      </c>
      <c r="B17382" s="269">
        <v>17872</v>
      </c>
      <c r="C17382" s="270" t="s">
        <v>10251</v>
      </c>
      <c r="D17382" s="270" t="s">
        <v>2093</v>
      </c>
      <c r="E17382" s="277" t="s">
        <v>2144</v>
      </c>
      <c r="F17382" s="279" t="s">
        <v>882</v>
      </c>
    </row>
    <row r="17383" spans="1:6" x14ac:dyDescent="0.3">
      <c r="A17383" s="264" t="str">
        <f t="shared" si="271"/>
        <v>CorryPA</v>
      </c>
      <c r="B17383" s="269">
        <v>16407</v>
      </c>
      <c r="C17383" s="270" t="s">
        <v>10252</v>
      </c>
      <c r="D17383" s="270" t="s">
        <v>2093</v>
      </c>
      <c r="E17383" s="277" t="s">
        <v>2106</v>
      </c>
      <c r="F17383" s="279" t="s">
        <v>882</v>
      </c>
    </row>
    <row r="17384" spans="1:6" x14ac:dyDescent="0.3">
      <c r="A17384" s="264" t="str">
        <f t="shared" si="271"/>
        <v>Elizabeth TownshipPA</v>
      </c>
      <c r="B17384" s="269">
        <v>15037</v>
      </c>
      <c r="C17384" s="270" t="s">
        <v>10253</v>
      </c>
      <c r="D17384" s="270" t="s">
        <v>2093</v>
      </c>
      <c r="E17384" s="277" t="s">
        <v>2132</v>
      </c>
      <c r="F17384" s="279" t="s">
        <v>882</v>
      </c>
    </row>
    <row r="17385" spans="1:6" x14ac:dyDescent="0.3">
      <c r="A17385" s="264" t="str">
        <f t="shared" si="271"/>
        <v>Nether Providence TownshipPA</v>
      </c>
      <c r="B17385" s="269">
        <v>19086</v>
      </c>
      <c r="C17385" s="270" t="s">
        <v>10254</v>
      </c>
      <c r="D17385" s="270" t="s">
        <v>2093</v>
      </c>
      <c r="E17385" s="277" t="s">
        <v>1095</v>
      </c>
      <c r="F17385" s="279" t="s">
        <v>882</v>
      </c>
    </row>
    <row r="17386" spans="1:6" x14ac:dyDescent="0.3">
      <c r="A17386" s="264" t="str">
        <f t="shared" si="271"/>
        <v>LittlestownPA</v>
      </c>
      <c r="B17386" s="269">
        <v>17340</v>
      </c>
      <c r="C17386" s="270" t="s">
        <v>10255</v>
      </c>
      <c r="D17386" s="270" t="s">
        <v>2093</v>
      </c>
      <c r="E17386" s="277" t="s">
        <v>2108</v>
      </c>
      <c r="F17386" s="279" t="s">
        <v>882</v>
      </c>
    </row>
    <row r="17387" spans="1:6" x14ac:dyDescent="0.3">
      <c r="A17387" s="264" t="str">
        <f t="shared" si="271"/>
        <v>TarentumPA</v>
      </c>
      <c r="B17387" s="269">
        <v>15084</v>
      </c>
      <c r="C17387" s="270" t="s">
        <v>10256</v>
      </c>
      <c r="D17387" s="270" t="s">
        <v>2093</v>
      </c>
      <c r="E17387" s="277" t="s">
        <v>2132</v>
      </c>
      <c r="F17387" s="279" t="s">
        <v>882</v>
      </c>
    </row>
    <row r="17388" spans="1:6" x14ac:dyDescent="0.3">
      <c r="A17388" s="264" t="str">
        <f t="shared" si="271"/>
        <v>Allegheny TownshipPA</v>
      </c>
      <c r="B17388" s="269">
        <v>15656</v>
      </c>
      <c r="C17388" s="270" t="s">
        <v>10233</v>
      </c>
      <c r="D17388" s="270" t="s">
        <v>2093</v>
      </c>
      <c r="E17388" s="277" t="s">
        <v>2132</v>
      </c>
      <c r="F17388" s="279" t="s">
        <v>882</v>
      </c>
    </row>
    <row r="17389" spans="1:6" x14ac:dyDescent="0.3">
      <c r="A17389" s="264" t="str">
        <f t="shared" si="271"/>
        <v>Whitemarsh TownshipPA</v>
      </c>
      <c r="B17389" s="269">
        <v>19444</v>
      </c>
      <c r="C17389" s="270" t="s">
        <v>10257</v>
      </c>
      <c r="D17389" s="270" t="s">
        <v>2093</v>
      </c>
      <c r="E17389" s="277" t="s">
        <v>1095</v>
      </c>
      <c r="F17389" s="279" t="s">
        <v>882</v>
      </c>
    </row>
    <row r="17390" spans="1:6" x14ac:dyDescent="0.3">
      <c r="A17390" s="264" t="str">
        <f t="shared" si="271"/>
        <v>Easttown TownshipPA</v>
      </c>
      <c r="B17390" s="269">
        <v>19312</v>
      </c>
      <c r="C17390" s="270" t="s">
        <v>10258</v>
      </c>
      <c r="D17390" s="270" t="s">
        <v>2093</v>
      </c>
      <c r="E17390" s="277" t="s">
        <v>1095</v>
      </c>
      <c r="F17390" s="279" t="s">
        <v>882</v>
      </c>
    </row>
    <row r="17391" spans="1:6" x14ac:dyDescent="0.3">
      <c r="A17391" s="264" t="str">
        <f t="shared" si="271"/>
        <v>Washington TownshipPA</v>
      </c>
      <c r="B17391" s="269">
        <v>16412</v>
      </c>
      <c r="C17391" s="270" t="s">
        <v>8157</v>
      </c>
      <c r="D17391" s="270" t="s">
        <v>2093</v>
      </c>
      <c r="E17391" s="277" t="s">
        <v>2106</v>
      </c>
      <c r="F17391" s="279" t="s">
        <v>882</v>
      </c>
    </row>
    <row r="17392" spans="1:6" x14ac:dyDescent="0.3">
      <c r="A17392" s="264" t="str">
        <f t="shared" si="271"/>
        <v>York TownshipPA</v>
      </c>
      <c r="B17392" s="269">
        <v>17313</v>
      </c>
      <c r="C17392" s="270" t="s">
        <v>10081</v>
      </c>
      <c r="D17392" s="270" t="s">
        <v>2093</v>
      </c>
      <c r="E17392" s="277" t="s">
        <v>2149</v>
      </c>
      <c r="F17392" s="279" t="s">
        <v>882</v>
      </c>
    </row>
    <row r="17393" spans="1:6" x14ac:dyDescent="0.3">
      <c r="A17393" s="264" t="str">
        <f t="shared" si="271"/>
        <v>BlairsvillePA</v>
      </c>
      <c r="B17393" s="269">
        <v>15717</v>
      </c>
      <c r="C17393" s="270" t="s">
        <v>10259</v>
      </c>
      <c r="D17393" s="270" t="s">
        <v>2093</v>
      </c>
      <c r="E17393" s="277" t="s">
        <v>2114</v>
      </c>
      <c r="F17393" s="279" t="s">
        <v>882</v>
      </c>
    </row>
    <row r="17394" spans="1:6" x14ac:dyDescent="0.3">
      <c r="A17394" s="264" t="str">
        <f t="shared" si="271"/>
        <v>Lower Merion TownshipPA</v>
      </c>
      <c r="B17394" s="269">
        <v>19072</v>
      </c>
      <c r="C17394" s="270" t="s">
        <v>10243</v>
      </c>
      <c r="D17394" s="270" t="s">
        <v>2093</v>
      </c>
      <c r="E17394" s="277" t="s">
        <v>1095</v>
      </c>
      <c r="F17394" s="279" t="s">
        <v>882</v>
      </c>
    </row>
    <row r="17395" spans="1:6" x14ac:dyDescent="0.3">
      <c r="A17395" s="264" t="str">
        <f t="shared" si="271"/>
        <v>East Drumore TownshipPA</v>
      </c>
      <c r="B17395" s="269">
        <v>17566</v>
      </c>
      <c r="C17395" s="270" t="s">
        <v>10260</v>
      </c>
      <c r="D17395" s="270" t="s">
        <v>2093</v>
      </c>
      <c r="E17395" s="277" t="s">
        <v>2117</v>
      </c>
      <c r="F17395" s="279" t="s">
        <v>882</v>
      </c>
    </row>
    <row r="17396" spans="1:6" x14ac:dyDescent="0.3">
      <c r="A17396" s="264" t="str">
        <f t="shared" si="271"/>
        <v>Upper Macungie TownshipPA</v>
      </c>
      <c r="B17396" s="269">
        <v>18031</v>
      </c>
      <c r="C17396" s="270" t="s">
        <v>10261</v>
      </c>
      <c r="D17396" s="270" t="s">
        <v>2093</v>
      </c>
      <c r="E17396" s="277" t="s">
        <v>1829</v>
      </c>
      <c r="F17396" s="279" t="s">
        <v>882</v>
      </c>
    </row>
    <row r="17397" spans="1:6" x14ac:dyDescent="0.3">
      <c r="A17397" s="264" t="str">
        <f t="shared" si="271"/>
        <v>West WyomissingPA</v>
      </c>
      <c r="B17397" s="269">
        <v>19609</v>
      </c>
      <c r="C17397" s="270" t="s">
        <v>10262</v>
      </c>
      <c r="D17397" s="270" t="s">
        <v>2093</v>
      </c>
      <c r="E17397" s="277" t="s">
        <v>2135</v>
      </c>
      <c r="F17397" s="279" t="s">
        <v>882</v>
      </c>
    </row>
    <row r="17398" spans="1:6" x14ac:dyDescent="0.3">
      <c r="A17398" s="264" t="str">
        <f t="shared" si="271"/>
        <v>EconomyPA</v>
      </c>
      <c r="B17398" s="269">
        <v>15005</v>
      </c>
      <c r="C17398" s="270" t="s">
        <v>5511</v>
      </c>
      <c r="D17398" s="270" t="s">
        <v>2093</v>
      </c>
      <c r="E17398" s="277" t="s">
        <v>2132</v>
      </c>
      <c r="F17398" s="279" t="s">
        <v>882</v>
      </c>
    </row>
    <row r="17399" spans="1:6" x14ac:dyDescent="0.3">
      <c r="A17399" s="264" t="str">
        <f t="shared" si="271"/>
        <v>Newberry TownshipPA</v>
      </c>
      <c r="B17399" s="269">
        <v>17319</v>
      </c>
      <c r="C17399" s="270" t="s">
        <v>10263</v>
      </c>
      <c r="D17399" s="270" t="s">
        <v>2093</v>
      </c>
      <c r="E17399" s="277" t="s">
        <v>2149</v>
      </c>
      <c r="F17399" s="279" t="s">
        <v>882</v>
      </c>
    </row>
    <row r="17400" spans="1:6" x14ac:dyDescent="0.3">
      <c r="A17400" s="264" t="str">
        <f t="shared" si="271"/>
        <v>Honey Brook TownshipPA</v>
      </c>
      <c r="B17400" s="269">
        <v>19344</v>
      </c>
      <c r="C17400" s="270" t="s">
        <v>10264</v>
      </c>
      <c r="D17400" s="270" t="s">
        <v>2093</v>
      </c>
      <c r="E17400" s="277" t="s">
        <v>1095</v>
      </c>
      <c r="F17400" s="279" t="s">
        <v>882</v>
      </c>
    </row>
    <row r="17401" spans="1:6" x14ac:dyDescent="0.3">
      <c r="A17401" s="264" t="str">
        <f t="shared" si="271"/>
        <v>ReadingPA</v>
      </c>
      <c r="B17401" s="269">
        <v>19611</v>
      </c>
      <c r="C17401" s="270" t="s">
        <v>2135</v>
      </c>
      <c r="D17401" s="270" t="s">
        <v>2093</v>
      </c>
      <c r="E17401" s="277" t="s">
        <v>2135</v>
      </c>
      <c r="F17401" s="279" t="s">
        <v>882</v>
      </c>
    </row>
    <row r="17402" spans="1:6" x14ac:dyDescent="0.3">
      <c r="A17402" s="264" t="str">
        <f t="shared" si="271"/>
        <v>Penn Forest TownshipPA</v>
      </c>
      <c r="B17402" s="269">
        <v>18229</v>
      </c>
      <c r="C17402" s="270" t="s">
        <v>10265</v>
      </c>
      <c r="D17402" s="270" t="s">
        <v>2093</v>
      </c>
      <c r="E17402" s="277" t="s">
        <v>1829</v>
      </c>
      <c r="F17402" s="279" t="s">
        <v>882</v>
      </c>
    </row>
    <row r="17403" spans="1:6" x14ac:dyDescent="0.3">
      <c r="A17403" s="264" t="str">
        <f t="shared" si="271"/>
        <v>Chadds Ford TownshipPA</v>
      </c>
      <c r="B17403" s="269">
        <v>19317</v>
      </c>
      <c r="C17403" s="270" t="s">
        <v>10266</v>
      </c>
      <c r="D17403" s="270" t="s">
        <v>2093</v>
      </c>
      <c r="E17403" s="277" t="s">
        <v>1095</v>
      </c>
      <c r="F17403" s="279" t="s">
        <v>882</v>
      </c>
    </row>
    <row r="17404" spans="1:6" x14ac:dyDescent="0.3">
      <c r="A17404" s="264" t="str">
        <f t="shared" si="271"/>
        <v>Waterford TownshipPA</v>
      </c>
      <c r="B17404" s="269">
        <v>16441</v>
      </c>
      <c r="C17404" s="270" t="s">
        <v>10267</v>
      </c>
      <c r="D17404" s="270" t="s">
        <v>2093</v>
      </c>
      <c r="E17404" s="277" t="s">
        <v>2106</v>
      </c>
      <c r="F17404" s="279" t="s">
        <v>882</v>
      </c>
    </row>
    <row r="17405" spans="1:6" x14ac:dyDescent="0.3">
      <c r="A17405" s="264" t="str">
        <f t="shared" si="271"/>
        <v>New Garden TownshipPA</v>
      </c>
      <c r="B17405" s="269">
        <v>19350</v>
      </c>
      <c r="C17405" s="270" t="s">
        <v>10268</v>
      </c>
      <c r="D17405" s="270" t="s">
        <v>2093</v>
      </c>
      <c r="E17405" s="277" t="s">
        <v>1095</v>
      </c>
      <c r="F17405" s="279" t="s">
        <v>882</v>
      </c>
    </row>
    <row r="17406" spans="1:6" x14ac:dyDescent="0.3">
      <c r="A17406" s="264" t="str">
        <f t="shared" si="271"/>
        <v>Plymouth TownshipPA</v>
      </c>
      <c r="B17406" s="269">
        <v>18651</v>
      </c>
      <c r="C17406" s="270" t="s">
        <v>10193</v>
      </c>
      <c r="D17406" s="270" t="s">
        <v>2093</v>
      </c>
      <c r="E17406" s="277" t="s">
        <v>2138</v>
      </c>
      <c r="F17406" s="279" t="s">
        <v>882</v>
      </c>
    </row>
    <row r="17407" spans="1:6" x14ac:dyDescent="0.3">
      <c r="A17407" s="264" t="str">
        <f t="shared" si="271"/>
        <v>MifflinburgPA</v>
      </c>
      <c r="B17407" s="269">
        <v>17844</v>
      </c>
      <c r="C17407" s="270" t="s">
        <v>10269</v>
      </c>
      <c r="D17407" s="270" t="s">
        <v>2093</v>
      </c>
      <c r="E17407" s="277" t="s">
        <v>2120</v>
      </c>
      <c r="F17407" s="279" t="s">
        <v>882</v>
      </c>
    </row>
    <row r="17408" spans="1:6" x14ac:dyDescent="0.3">
      <c r="A17408" s="264" t="str">
        <f t="shared" si="271"/>
        <v>Rochester TownshipPA</v>
      </c>
      <c r="B17408" s="269">
        <v>15074</v>
      </c>
      <c r="C17408" s="270" t="s">
        <v>10270</v>
      </c>
      <c r="D17408" s="270" t="s">
        <v>2093</v>
      </c>
      <c r="E17408" s="277" t="s">
        <v>2132</v>
      </c>
      <c r="F17408" s="279" t="s">
        <v>882</v>
      </c>
    </row>
    <row r="17409" spans="1:6" x14ac:dyDescent="0.3">
      <c r="A17409" s="264" t="str">
        <f t="shared" si="271"/>
        <v>Towanda TownshipPA</v>
      </c>
      <c r="B17409" s="269">
        <v>18848</v>
      </c>
      <c r="C17409" s="270" t="s">
        <v>10271</v>
      </c>
      <c r="D17409" s="270" t="s">
        <v>2093</v>
      </c>
      <c r="E17409" s="277" t="s">
        <v>2137</v>
      </c>
      <c r="F17409" s="279" t="s">
        <v>882</v>
      </c>
    </row>
    <row r="17410" spans="1:6" x14ac:dyDescent="0.3">
      <c r="A17410" s="264" t="str">
        <f t="shared" si="271"/>
        <v>CatasauquaPA</v>
      </c>
      <c r="B17410" s="269">
        <v>18032</v>
      </c>
      <c r="C17410" s="270" t="s">
        <v>10272</v>
      </c>
      <c r="D17410" s="270" t="s">
        <v>2093</v>
      </c>
      <c r="E17410" s="277" t="s">
        <v>1829</v>
      </c>
      <c r="F17410" s="279" t="s">
        <v>882</v>
      </c>
    </row>
    <row r="17411" spans="1:6" x14ac:dyDescent="0.3">
      <c r="A17411" s="264" t="str">
        <f t="shared" si="271"/>
        <v>Garnet ValleyPA</v>
      </c>
      <c r="B17411" s="269">
        <v>19060</v>
      </c>
      <c r="C17411" s="270" t="s">
        <v>10273</v>
      </c>
      <c r="D17411" s="270" t="s">
        <v>2093</v>
      </c>
      <c r="E17411" s="277" t="s">
        <v>1095</v>
      </c>
      <c r="F17411" s="279" t="s">
        <v>882</v>
      </c>
    </row>
    <row r="17412" spans="1:6" x14ac:dyDescent="0.3">
      <c r="A17412" s="264" t="str">
        <f t="shared" ref="A17412:A17475" si="272">CONCATENATE(C17412,D17412)</f>
        <v>Butler TownshipPA</v>
      </c>
      <c r="B17412" s="269">
        <v>18222</v>
      </c>
      <c r="C17412" s="270" t="s">
        <v>10062</v>
      </c>
      <c r="D17412" s="270" t="s">
        <v>2093</v>
      </c>
      <c r="E17412" s="277" t="s">
        <v>2138</v>
      </c>
      <c r="F17412" s="279" t="s">
        <v>882</v>
      </c>
    </row>
    <row r="17413" spans="1:6" x14ac:dyDescent="0.3">
      <c r="A17413" s="264" t="str">
        <f t="shared" si="272"/>
        <v>White OakPA</v>
      </c>
      <c r="B17413" s="269">
        <v>15131</v>
      </c>
      <c r="C17413" s="270" t="s">
        <v>9346</v>
      </c>
      <c r="D17413" s="270" t="s">
        <v>2093</v>
      </c>
      <c r="E17413" s="277" t="s">
        <v>2132</v>
      </c>
      <c r="F17413" s="279" t="s">
        <v>882</v>
      </c>
    </row>
    <row r="17414" spans="1:6" x14ac:dyDescent="0.3">
      <c r="A17414" s="264" t="str">
        <f t="shared" si="272"/>
        <v>Old ForgePA</v>
      </c>
      <c r="B17414" s="269">
        <v>18518</v>
      </c>
      <c r="C17414" s="270" t="s">
        <v>10274</v>
      </c>
      <c r="D17414" s="270" t="s">
        <v>2093</v>
      </c>
      <c r="E17414" s="277" t="s">
        <v>2138</v>
      </c>
      <c r="F17414" s="279" t="s">
        <v>882</v>
      </c>
    </row>
    <row r="17415" spans="1:6" x14ac:dyDescent="0.3">
      <c r="A17415" s="264" t="str">
        <f t="shared" si="272"/>
        <v>MurrysvillePA</v>
      </c>
      <c r="B17415" s="269">
        <v>15632</v>
      </c>
      <c r="C17415" s="270" t="s">
        <v>10212</v>
      </c>
      <c r="D17415" s="270" t="s">
        <v>2093</v>
      </c>
      <c r="E17415" s="277" t="s">
        <v>2132</v>
      </c>
      <c r="F17415" s="279" t="s">
        <v>882</v>
      </c>
    </row>
    <row r="17416" spans="1:6" x14ac:dyDescent="0.3">
      <c r="A17416" s="264" t="str">
        <f t="shared" si="272"/>
        <v>CroydonPA</v>
      </c>
      <c r="B17416" s="269">
        <v>19021</v>
      </c>
      <c r="C17416" s="270" t="s">
        <v>10275</v>
      </c>
      <c r="D17416" s="270" t="s">
        <v>2093</v>
      </c>
      <c r="E17416" s="277" t="s">
        <v>1095</v>
      </c>
      <c r="F17416" s="279" t="s">
        <v>882</v>
      </c>
    </row>
    <row r="17417" spans="1:6" x14ac:dyDescent="0.3">
      <c r="A17417" s="264" t="str">
        <f t="shared" si="272"/>
        <v>North BraddockPA</v>
      </c>
      <c r="B17417" s="269">
        <v>15104</v>
      </c>
      <c r="C17417" s="270" t="s">
        <v>10276</v>
      </c>
      <c r="D17417" s="270" t="s">
        <v>2093</v>
      </c>
      <c r="E17417" s="277" t="s">
        <v>2132</v>
      </c>
      <c r="F17417" s="279" t="s">
        <v>882</v>
      </c>
    </row>
    <row r="17418" spans="1:6" x14ac:dyDescent="0.3">
      <c r="A17418" s="264" t="str">
        <f t="shared" si="272"/>
        <v>Pine Grove TownshipPA</v>
      </c>
      <c r="B17418" s="269">
        <v>17963</v>
      </c>
      <c r="C17418" s="270" t="s">
        <v>10277</v>
      </c>
      <c r="D17418" s="270" t="s">
        <v>2093</v>
      </c>
      <c r="E17418" s="277" t="s">
        <v>1859</v>
      </c>
      <c r="F17418" s="279" t="s">
        <v>882</v>
      </c>
    </row>
    <row r="17419" spans="1:6" x14ac:dyDescent="0.3">
      <c r="A17419" s="264" t="str">
        <f t="shared" si="272"/>
        <v>Ligonier TownshipPA</v>
      </c>
      <c r="B17419" s="269">
        <v>15658</v>
      </c>
      <c r="C17419" s="270" t="s">
        <v>10278</v>
      </c>
      <c r="D17419" s="270" t="s">
        <v>2093</v>
      </c>
      <c r="E17419" s="277" t="s">
        <v>2132</v>
      </c>
      <c r="F17419" s="279" t="s">
        <v>882</v>
      </c>
    </row>
    <row r="17420" spans="1:6" x14ac:dyDescent="0.3">
      <c r="A17420" s="264" t="str">
        <f t="shared" si="272"/>
        <v>VandergriftPA</v>
      </c>
      <c r="B17420" s="269">
        <v>15690</v>
      </c>
      <c r="C17420" s="270" t="s">
        <v>10279</v>
      </c>
      <c r="D17420" s="270" t="s">
        <v>2093</v>
      </c>
      <c r="E17420" s="277" t="s">
        <v>2132</v>
      </c>
      <c r="F17420" s="279" t="s">
        <v>882</v>
      </c>
    </row>
    <row r="17421" spans="1:6" x14ac:dyDescent="0.3">
      <c r="A17421" s="264" t="str">
        <f t="shared" si="272"/>
        <v>MillersvillePA</v>
      </c>
      <c r="B17421" s="269">
        <v>17551</v>
      </c>
      <c r="C17421" s="270" t="s">
        <v>7343</v>
      </c>
      <c r="D17421" s="270" t="s">
        <v>2093</v>
      </c>
      <c r="E17421" s="277" t="s">
        <v>2117</v>
      </c>
      <c r="F17421" s="279" t="s">
        <v>882</v>
      </c>
    </row>
    <row r="17422" spans="1:6" x14ac:dyDescent="0.3">
      <c r="A17422" s="264" t="str">
        <f t="shared" si="272"/>
        <v>Penn Forest TownshipPA</v>
      </c>
      <c r="B17422" s="269">
        <v>18210</v>
      </c>
      <c r="C17422" s="270" t="s">
        <v>10265</v>
      </c>
      <c r="D17422" s="270" t="s">
        <v>2093</v>
      </c>
      <c r="E17422" s="277" t="s">
        <v>1829</v>
      </c>
      <c r="F17422" s="279" t="s">
        <v>882</v>
      </c>
    </row>
    <row r="17423" spans="1:6" x14ac:dyDescent="0.3">
      <c r="A17423" s="264" t="str">
        <f t="shared" si="272"/>
        <v>PhilipsburgPA</v>
      </c>
      <c r="B17423" s="269">
        <v>16866</v>
      </c>
      <c r="C17423" s="270" t="s">
        <v>10280</v>
      </c>
      <c r="D17423" s="270" t="s">
        <v>2093</v>
      </c>
      <c r="E17423" s="277" t="s">
        <v>2142</v>
      </c>
      <c r="F17423" s="279" t="s">
        <v>882</v>
      </c>
    </row>
    <row r="17424" spans="1:6" x14ac:dyDescent="0.3">
      <c r="A17424" s="264" t="str">
        <f t="shared" si="272"/>
        <v>EdgewoodPA</v>
      </c>
      <c r="B17424" s="269">
        <v>17866</v>
      </c>
      <c r="C17424" s="270" t="s">
        <v>5089</v>
      </c>
      <c r="D17424" s="270" t="s">
        <v>2093</v>
      </c>
      <c r="E17424" s="277" t="s">
        <v>2144</v>
      </c>
      <c r="F17424" s="279" t="s">
        <v>882</v>
      </c>
    </row>
    <row r="17425" spans="1:6" x14ac:dyDescent="0.3">
      <c r="A17425" s="264" t="str">
        <f t="shared" si="272"/>
        <v>Leacock-Leola-BarevillePA</v>
      </c>
      <c r="B17425" s="269">
        <v>17540</v>
      </c>
      <c r="C17425" s="270" t="s">
        <v>10281</v>
      </c>
      <c r="D17425" s="270" t="s">
        <v>2093</v>
      </c>
      <c r="E17425" s="277" t="s">
        <v>2117</v>
      </c>
      <c r="F17425" s="279" t="s">
        <v>882</v>
      </c>
    </row>
    <row r="17426" spans="1:6" x14ac:dyDescent="0.3">
      <c r="A17426" s="264" t="str">
        <f t="shared" si="272"/>
        <v>Polk TownshipPA</v>
      </c>
      <c r="B17426" s="269">
        <v>18058</v>
      </c>
      <c r="C17426" s="270" t="s">
        <v>10282</v>
      </c>
      <c r="D17426" s="270" t="s">
        <v>2093</v>
      </c>
      <c r="E17426" s="277" t="s">
        <v>2104</v>
      </c>
      <c r="F17426" s="279" t="s">
        <v>882</v>
      </c>
    </row>
    <row r="17427" spans="1:6" x14ac:dyDescent="0.3">
      <c r="A17427" s="264" t="str">
        <f t="shared" si="272"/>
        <v>EriePA</v>
      </c>
      <c r="B17427" s="269">
        <v>16507</v>
      </c>
      <c r="C17427" s="270" t="s">
        <v>2106</v>
      </c>
      <c r="D17427" s="270" t="s">
        <v>2093</v>
      </c>
      <c r="E17427" s="277" t="s">
        <v>2106</v>
      </c>
      <c r="F17427" s="279" t="s">
        <v>882</v>
      </c>
    </row>
    <row r="17428" spans="1:6" x14ac:dyDescent="0.3">
      <c r="A17428" s="264" t="str">
        <f t="shared" si="272"/>
        <v>Hopewell TownshipPA</v>
      </c>
      <c r="B17428" s="269">
        <v>17363</v>
      </c>
      <c r="C17428" s="270" t="s">
        <v>8267</v>
      </c>
      <c r="D17428" s="270" t="s">
        <v>2093</v>
      </c>
      <c r="E17428" s="277" t="s">
        <v>2149</v>
      </c>
      <c r="F17428" s="279" t="s">
        <v>882</v>
      </c>
    </row>
    <row r="17429" spans="1:6" x14ac:dyDescent="0.3">
      <c r="A17429" s="264" t="str">
        <f t="shared" si="272"/>
        <v>ShavertownPA</v>
      </c>
      <c r="B17429" s="269">
        <v>18708</v>
      </c>
      <c r="C17429" s="270" t="s">
        <v>10283</v>
      </c>
      <c r="D17429" s="270" t="s">
        <v>2093</v>
      </c>
      <c r="E17429" s="277" t="s">
        <v>2138</v>
      </c>
      <c r="F17429" s="279" t="s">
        <v>882</v>
      </c>
    </row>
    <row r="17430" spans="1:6" x14ac:dyDescent="0.3">
      <c r="A17430" s="264" t="str">
        <f t="shared" si="272"/>
        <v>Upper Hanover TownshipPA</v>
      </c>
      <c r="B17430" s="269">
        <v>18073</v>
      </c>
      <c r="C17430" s="270" t="s">
        <v>10284</v>
      </c>
      <c r="D17430" s="270" t="s">
        <v>2093</v>
      </c>
      <c r="E17430" s="277" t="s">
        <v>1095</v>
      </c>
      <c r="F17430" s="279" t="s">
        <v>882</v>
      </c>
    </row>
    <row r="17431" spans="1:6" x14ac:dyDescent="0.3">
      <c r="A17431" s="264" t="str">
        <f t="shared" si="272"/>
        <v>Fairview TownshipPA</v>
      </c>
      <c r="B17431" s="269">
        <v>16415</v>
      </c>
      <c r="C17431" s="270" t="s">
        <v>10285</v>
      </c>
      <c r="D17431" s="270" t="s">
        <v>2093</v>
      </c>
      <c r="E17431" s="277" t="s">
        <v>2106</v>
      </c>
      <c r="F17431" s="279" t="s">
        <v>882</v>
      </c>
    </row>
    <row r="17432" spans="1:6" x14ac:dyDescent="0.3">
      <c r="A17432" s="264" t="str">
        <f t="shared" si="272"/>
        <v>SwarthmorePA</v>
      </c>
      <c r="B17432" s="269">
        <v>19081</v>
      </c>
      <c r="C17432" s="270" t="s">
        <v>10286</v>
      </c>
      <c r="D17432" s="270" t="s">
        <v>2093</v>
      </c>
      <c r="E17432" s="277" t="s">
        <v>1095</v>
      </c>
      <c r="F17432" s="279" t="s">
        <v>882</v>
      </c>
    </row>
    <row r="17433" spans="1:6" x14ac:dyDescent="0.3">
      <c r="A17433" s="264" t="str">
        <f t="shared" si="272"/>
        <v>Brownsville TownshipPA</v>
      </c>
      <c r="B17433" s="269">
        <v>15417</v>
      </c>
      <c r="C17433" s="270" t="s">
        <v>10287</v>
      </c>
      <c r="D17433" s="270" t="s">
        <v>2093</v>
      </c>
      <c r="E17433" s="277" t="s">
        <v>2132</v>
      </c>
      <c r="F17433" s="279" t="s">
        <v>882</v>
      </c>
    </row>
    <row r="17434" spans="1:6" x14ac:dyDescent="0.3">
      <c r="A17434" s="264" t="str">
        <f t="shared" si="272"/>
        <v>Indiana TownshipPA</v>
      </c>
      <c r="B17434" s="269">
        <v>15024</v>
      </c>
      <c r="C17434" s="270" t="s">
        <v>10288</v>
      </c>
      <c r="D17434" s="270" t="s">
        <v>2093</v>
      </c>
      <c r="E17434" s="277" t="s">
        <v>2132</v>
      </c>
      <c r="F17434" s="279" t="s">
        <v>882</v>
      </c>
    </row>
    <row r="17435" spans="1:6" x14ac:dyDescent="0.3">
      <c r="A17435" s="264" t="str">
        <f t="shared" si="272"/>
        <v>Middlesex TownshipPA</v>
      </c>
      <c r="B17435" s="269">
        <v>16059</v>
      </c>
      <c r="C17435" s="270" t="s">
        <v>10289</v>
      </c>
      <c r="D17435" s="270" t="s">
        <v>2093</v>
      </c>
      <c r="E17435" s="277" t="s">
        <v>2132</v>
      </c>
      <c r="F17435" s="279" t="s">
        <v>882</v>
      </c>
    </row>
    <row r="17436" spans="1:6" x14ac:dyDescent="0.3">
      <c r="A17436" s="264" t="str">
        <f t="shared" si="272"/>
        <v>Delaware TownshipPA</v>
      </c>
      <c r="B17436" s="269">
        <v>18328</v>
      </c>
      <c r="C17436" s="270" t="s">
        <v>8377</v>
      </c>
      <c r="D17436" s="270" t="s">
        <v>2093</v>
      </c>
      <c r="E17436" s="277" t="s">
        <v>1833</v>
      </c>
      <c r="F17436" s="279" t="s">
        <v>882</v>
      </c>
    </row>
    <row r="17437" spans="1:6" x14ac:dyDescent="0.3">
      <c r="A17437" s="264" t="str">
        <f t="shared" si="272"/>
        <v>Lehigh TownshipPA</v>
      </c>
      <c r="B17437" s="269">
        <v>18088</v>
      </c>
      <c r="C17437" s="270" t="s">
        <v>10290</v>
      </c>
      <c r="D17437" s="270" t="s">
        <v>2093</v>
      </c>
      <c r="E17437" s="277" t="s">
        <v>1829</v>
      </c>
      <c r="F17437" s="279" t="s">
        <v>882</v>
      </c>
    </row>
    <row r="17438" spans="1:6" x14ac:dyDescent="0.3">
      <c r="A17438" s="264" t="str">
        <f t="shared" si="272"/>
        <v>Ford CityPA</v>
      </c>
      <c r="B17438" s="269">
        <v>16226</v>
      </c>
      <c r="C17438" s="270" t="s">
        <v>10291</v>
      </c>
      <c r="D17438" s="270" t="s">
        <v>2093</v>
      </c>
      <c r="E17438" s="277" t="s">
        <v>2132</v>
      </c>
      <c r="F17438" s="279" t="s">
        <v>882</v>
      </c>
    </row>
    <row r="17439" spans="1:6" x14ac:dyDescent="0.3">
      <c r="A17439" s="264" t="str">
        <f t="shared" si="272"/>
        <v>Union TownshipPA</v>
      </c>
      <c r="B17439" s="269">
        <v>15332</v>
      </c>
      <c r="C17439" s="270" t="s">
        <v>8366</v>
      </c>
      <c r="D17439" s="270" t="s">
        <v>2093</v>
      </c>
      <c r="E17439" s="277" t="s">
        <v>2132</v>
      </c>
      <c r="F17439" s="279" t="s">
        <v>882</v>
      </c>
    </row>
    <row r="17440" spans="1:6" x14ac:dyDescent="0.3">
      <c r="A17440" s="264" t="str">
        <f t="shared" si="272"/>
        <v>Muhlenberg TownshipPA</v>
      </c>
      <c r="B17440" s="269">
        <v>19560</v>
      </c>
      <c r="C17440" s="270" t="s">
        <v>10151</v>
      </c>
      <c r="D17440" s="270" t="s">
        <v>2093</v>
      </c>
      <c r="E17440" s="277" t="s">
        <v>2135</v>
      </c>
      <c r="F17440" s="279" t="s">
        <v>882</v>
      </c>
    </row>
    <row r="17441" spans="1:6" x14ac:dyDescent="0.3">
      <c r="A17441" s="264" t="str">
        <f t="shared" si="272"/>
        <v>ScottdalePA</v>
      </c>
      <c r="B17441" s="269">
        <v>15683</v>
      </c>
      <c r="C17441" s="270" t="s">
        <v>4108</v>
      </c>
      <c r="D17441" s="270" t="s">
        <v>2093</v>
      </c>
      <c r="E17441" s="277" t="s">
        <v>2132</v>
      </c>
      <c r="F17441" s="279" t="s">
        <v>882</v>
      </c>
    </row>
    <row r="17442" spans="1:6" x14ac:dyDescent="0.3">
      <c r="A17442" s="264" t="str">
        <f t="shared" si="272"/>
        <v>Penn TownshipPA</v>
      </c>
      <c r="B17442" s="269">
        <v>17020</v>
      </c>
      <c r="C17442" s="270" t="s">
        <v>10053</v>
      </c>
      <c r="D17442" s="270" t="s">
        <v>2093</v>
      </c>
      <c r="E17442" s="277" t="s">
        <v>2110</v>
      </c>
      <c r="F17442" s="279" t="s">
        <v>882</v>
      </c>
    </row>
    <row r="17443" spans="1:6" x14ac:dyDescent="0.3">
      <c r="A17443" s="264" t="str">
        <f t="shared" si="272"/>
        <v>Mount CarmelPA</v>
      </c>
      <c r="B17443" s="269">
        <v>17851</v>
      </c>
      <c r="C17443" s="270" t="s">
        <v>10292</v>
      </c>
      <c r="D17443" s="270" t="s">
        <v>2093</v>
      </c>
      <c r="E17443" s="277" t="s">
        <v>2144</v>
      </c>
      <c r="F17443" s="279" t="s">
        <v>882</v>
      </c>
    </row>
    <row r="17444" spans="1:6" x14ac:dyDescent="0.3">
      <c r="A17444" s="264" t="str">
        <f t="shared" si="272"/>
        <v>Cambria TownshipPA</v>
      </c>
      <c r="B17444" s="269">
        <v>15931</v>
      </c>
      <c r="C17444" s="270" t="s">
        <v>10293</v>
      </c>
      <c r="D17444" s="270" t="s">
        <v>2093</v>
      </c>
      <c r="E17444" s="277" t="s">
        <v>2116</v>
      </c>
      <c r="F17444" s="279" t="s">
        <v>882</v>
      </c>
    </row>
    <row r="17445" spans="1:6" x14ac:dyDescent="0.3">
      <c r="A17445" s="264" t="str">
        <f t="shared" si="272"/>
        <v>New Sewickley TownshipPA</v>
      </c>
      <c r="B17445" s="269">
        <v>15042</v>
      </c>
      <c r="C17445" s="270" t="s">
        <v>10294</v>
      </c>
      <c r="D17445" s="270" t="s">
        <v>2093</v>
      </c>
      <c r="E17445" s="277" t="s">
        <v>2132</v>
      </c>
      <c r="F17445" s="279" t="s">
        <v>882</v>
      </c>
    </row>
    <row r="17446" spans="1:6" x14ac:dyDescent="0.3">
      <c r="A17446" s="264" t="str">
        <f t="shared" si="272"/>
        <v>Sharon HillPA</v>
      </c>
      <c r="B17446" s="269">
        <v>19079</v>
      </c>
      <c r="C17446" s="270" t="s">
        <v>10295</v>
      </c>
      <c r="D17446" s="270" t="s">
        <v>2093</v>
      </c>
      <c r="E17446" s="277" t="s">
        <v>1095</v>
      </c>
      <c r="F17446" s="279" t="s">
        <v>882</v>
      </c>
    </row>
    <row r="17447" spans="1:6" x14ac:dyDescent="0.3">
      <c r="A17447" s="264" t="str">
        <f t="shared" si="272"/>
        <v>ZelienoplePA</v>
      </c>
      <c r="B17447" s="269">
        <v>16063</v>
      </c>
      <c r="C17447" s="270" t="s">
        <v>10296</v>
      </c>
      <c r="D17447" s="270" t="s">
        <v>2093</v>
      </c>
      <c r="E17447" s="277" t="s">
        <v>2132</v>
      </c>
      <c r="F17447" s="279" t="s">
        <v>882</v>
      </c>
    </row>
    <row r="17448" spans="1:6" x14ac:dyDescent="0.3">
      <c r="A17448" s="264" t="str">
        <f t="shared" si="272"/>
        <v>WernersvillePA</v>
      </c>
      <c r="B17448" s="269">
        <v>19565</v>
      </c>
      <c r="C17448" s="270" t="s">
        <v>10297</v>
      </c>
      <c r="D17448" s="270" t="s">
        <v>2093</v>
      </c>
      <c r="E17448" s="277" t="s">
        <v>2135</v>
      </c>
      <c r="F17448" s="279" t="s">
        <v>882</v>
      </c>
    </row>
    <row r="17449" spans="1:6" x14ac:dyDescent="0.3">
      <c r="A17449" s="264" t="str">
        <f t="shared" si="272"/>
        <v>PhiladelphiaPA</v>
      </c>
      <c r="B17449" s="269">
        <v>19127</v>
      </c>
      <c r="C17449" s="270" t="s">
        <v>7398</v>
      </c>
      <c r="D17449" s="270" t="s">
        <v>2093</v>
      </c>
      <c r="E17449" s="277" t="s">
        <v>1095</v>
      </c>
      <c r="F17449" s="279" t="s">
        <v>882</v>
      </c>
    </row>
    <row r="17450" spans="1:6" x14ac:dyDescent="0.3">
      <c r="A17450" s="264" t="str">
        <f t="shared" si="272"/>
        <v>Turtle CreekPA</v>
      </c>
      <c r="B17450" s="269">
        <v>15145</v>
      </c>
      <c r="C17450" s="270" t="s">
        <v>10298</v>
      </c>
      <c r="D17450" s="270" t="s">
        <v>2093</v>
      </c>
      <c r="E17450" s="277" t="s">
        <v>2132</v>
      </c>
      <c r="F17450" s="279" t="s">
        <v>882</v>
      </c>
    </row>
    <row r="17451" spans="1:6" x14ac:dyDescent="0.3">
      <c r="A17451" s="264" t="str">
        <f t="shared" si="272"/>
        <v>Girard TownshipPA</v>
      </c>
      <c r="B17451" s="269">
        <v>16417</v>
      </c>
      <c r="C17451" s="270" t="s">
        <v>10299</v>
      </c>
      <c r="D17451" s="270" t="s">
        <v>2093</v>
      </c>
      <c r="E17451" s="277" t="s">
        <v>2106</v>
      </c>
      <c r="F17451" s="279" t="s">
        <v>882</v>
      </c>
    </row>
    <row r="17452" spans="1:6" x14ac:dyDescent="0.3">
      <c r="A17452" s="264" t="str">
        <f t="shared" si="272"/>
        <v>Willow StreetPA</v>
      </c>
      <c r="B17452" s="269">
        <v>17584</v>
      </c>
      <c r="C17452" s="270" t="s">
        <v>10300</v>
      </c>
      <c r="D17452" s="270" t="s">
        <v>2093</v>
      </c>
      <c r="E17452" s="277" t="s">
        <v>2117</v>
      </c>
      <c r="F17452" s="279" t="s">
        <v>882</v>
      </c>
    </row>
    <row r="17453" spans="1:6" x14ac:dyDescent="0.3">
      <c r="A17453" s="264" t="str">
        <f t="shared" si="272"/>
        <v>Shaler TownshipPA</v>
      </c>
      <c r="B17453" s="269">
        <v>15223</v>
      </c>
      <c r="C17453" s="270" t="s">
        <v>10202</v>
      </c>
      <c r="D17453" s="270" t="s">
        <v>2093</v>
      </c>
      <c r="E17453" s="277" t="s">
        <v>2132</v>
      </c>
      <c r="F17453" s="279" t="s">
        <v>882</v>
      </c>
    </row>
    <row r="17454" spans="1:6" x14ac:dyDescent="0.3">
      <c r="A17454" s="264" t="str">
        <f t="shared" si="272"/>
        <v>PittsburghPA</v>
      </c>
      <c r="B17454" s="269">
        <v>15204</v>
      </c>
      <c r="C17454" s="270" t="s">
        <v>2132</v>
      </c>
      <c r="D17454" s="270" t="s">
        <v>2093</v>
      </c>
      <c r="E17454" s="277" t="s">
        <v>2132</v>
      </c>
      <c r="F17454" s="279" t="s">
        <v>882</v>
      </c>
    </row>
    <row r="17455" spans="1:6" x14ac:dyDescent="0.3">
      <c r="A17455" s="264" t="str">
        <f t="shared" si="272"/>
        <v>MonessenPA</v>
      </c>
      <c r="B17455" s="269">
        <v>15062</v>
      </c>
      <c r="C17455" s="270" t="s">
        <v>10301</v>
      </c>
      <c r="D17455" s="270" t="s">
        <v>2093</v>
      </c>
      <c r="E17455" s="277" t="s">
        <v>2132</v>
      </c>
      <c r="F17455" s="279" t="s">
        <v>882</v>
      </c>
    </row>
    <row r="17456" spans="1:6" x14ac:dyDescent="0.3">
      <c r="A17456" s="264" t="str">
        <f t="shared" si="272"/>
        <v>West WyomingPA</v>
      </c>
      <c r="B17456" s="269">
        <v>18644</v>
      </c>
      <c r="C17456" s="270" t="s">
        <v>10302</v>
      </c>
      <c r="D17456" s="270" t="s">
        <v>2093</v>
      </c>
      <c r="E17456" s="277" t="s">
        <v>2138</v>
      </c>
      <c r="F17456" s="279" t="s">
        <v>882</v>
      </c>
    </row>
    <row r="17457" spans="1:6" x14ac:dyDescent="0.3">
      <c r="A17457" s="264" t="str">
        <f t="shared" si="272"/>
        <v>Montgomery TownshipPA</v>
      </c>
      <c r="B17457" s="269">
        <v>17236</v>
      </c>
      <c r="C17457" s="270" t="s">
        <v>8310</v>
      </c>
      <c r="D17457" s="270" t="s">
        <v>2093</v>
      </c>
      <c r="E17457" s="277" t="s">
        <v>2100</v>
      </c>
      <c r="F17457" s="279" t="s">
        <v>882</v>
      </c>
    </row>
    <row r="17458" spans="1:6" x14ac:dyDescent="0.3">
      <c r="A17458" s="264" t="str">
        <f t="shared" si="272"/>
        <v>Penn TownshipPA</v>
      </c>
      <c r="B17458" s="269">
        <v>15085</v>
      </c>
      <c r="C17458" s="270" t="s">
        <v>10053</v>
      </c>
      <c r="D17458" s="270" t="s">
        <v>2093</v>
      </c>
      <c r="E17458" s="277" t="s">
        <v>2132</v>
      </c>
      <c r="F17458" s="279" t="s">
        <v>882</v>
      </c>
    </row>
    <row r="17459" spans="1:6" x14ac:dyDescent="0.3">
      <c r="A17459" s="264" t="str">
        <f t="shared" si="272"/>
        <v>PhiladelphiaPA</v>
      </c>
      <c r="B17459" s="269">
        <v>19137</v>
      </c>
      <c r="C17459" s="270" t="s">
        <v>7398</v>
      </c>
      <c r="D17459" s="270" t="s">
        <v>2093</v>
      </c>
      <c r="E17459" s="277" t="s">
        <v>1095</v>
      </c>
      <c r="F17459" s="279" t="s">
        <v>882</v>
      </c>
    </row>
    <row r="17460" spans="1:6" x14ac:dyDescent="0.3">
      <c r="A17460" s="264" t="str">
        <f t="shared" si="272"/>
        <v>Point TownshipPA</v>
      </c>
      <c r="B17460" s="269">
        <v>17857</v>
      </c>
      <c r="C17460" s="270" t="s">
        <v>10303</v>
      </c>
      <c r="D17460" s="270" t="s">
        <v>2093</v>
      </c>
      <c r="E17460" s="277" t="s">
        <v>2144</v>
      </c>
      <c r="F17460" s="279" t="s">
        <v>882</v>
      </c>
    </row>
    <row r="17461" spans="1:6" x14ac:dyDescent="0.3">
      <c r="A17461" s="264" t="str">
        <f t="shared" si="272"/>
        <v>Buffalo TownshipPA</v>
      </c>
      <c r="B17461" s="269">
        <v>16055</v>
      </c>
      <c r="C17461" s="270" t="s">
        <v>10304</v>
      </c>
      <c r="D17461" s="270" t="s">
        <v>2093</v>
      </c>
      <c r="E17461" s="277" t="s">
        <v>2132</v>
      </c>
      <c r="F17461" s="279" t="s">
        <v>882</v>
      </c>
    </row>
    <row r="17462" spans="1:6" x14ac:dyDescent="0.3">
      <c r="A17462" s="264" t="str">
        <f t="shared" si="272"/>
        <v>Franklin TownshipPA</v>
      </c>
      <c r="B17462" s="269">
        <v>17842</v>
      </c>
      <c r="C17462" s="270" t="s">
        <v>8126</v>
      </c>
      <c r="D17462" s="270" t="s">
        <v>2093</v>
      </c>
      <c r="E17462" s="277" t="s">
        <v>2140</v>
      </c>
      <c r="F17462" s="279" t="s">
        <v>882</v>
      </c>
    </row>
    <row r="17463" spans="1:6" x14ac:dyDescent="0.3">
      <c r="A17463" s="264" t="str">
        <f t="shared" si="272"/>
        <v>RichboroPA</v>
      </c>
      <c r="B17463" s="269">
        <v>18954</v>
      </c>
      <c r="C17463" s="270" t="s">
        <v>10305</v>
      </c>
      <c r="D17463" s="270" t="s">
        <v>2093</v>
      </c>
      <c r="E17463" s="277" t="s">
        <v>1095</v>
      </c>
      <c r="F17463" s="279" t="s">
        <v>882</v>
      </c>
    </row>
    <row r="17464" spans="1:6" x14ac:dyDescent="0.3">
      <c r="A17464" s="264" t="str">
        <f t="shared" si="272"/>
        <v>Reading TownshipPA</v>
      </c>
      <c r="B17464" s="269">
        <v>17316</v>
      </c>
      <c r="C17464" s="270" t="s">
        <v>10306</v>
      </c>
      <c r="D17464" s="270" t="s">
        <v>2093</v>
      </c>
      <c r="E17464" s="277" t="s">
        <v>2108</v>
      </c>
      <c r="F17464" s="279" t="s">
        <v>882</v>
      </c>
    </row>
    <row r="17465" spans="1:6" x14ac:dyDescent="0.3">
      <c r="A17465" s="264" t="str">
        <f t="shared" si="272"/>
        <v>OakmontPA</v>
      </c>
      <c r="B17465" s="269">
        <v>15139</v>
      </c>
      <c r="C17465" s="270" t="s">
        <v>10307</v>
      </c>
      <c r="D17465" s="270" t="s">
        <v>2093</v>
      </c>
      <c r="E17465" s="277" t="s">
        <v>2132</v>
      </c>
      <c r="F17465" s="279" t="s">
        <v>882</v>
      </c>
    </row>
    <row r="17466" spans="1:6" x14ac:dyDescent="0.3">
      <c r="A17466" s="264" t="str">
        <f t="shared" si="272"/>
        <v>EffortPA</v>
      </c>
      <c r="B17466" s="269">
        <v>18330</v>
      </c>
      <c r="C17466" s="270" t="s">
        <v>10308</v>
      </c>
      <c r="D17466" s="270" t="s">
        <v>2093</v>
      </c>
      <c r="E17466" s="277" t="s">
        <v>2104</v>
      </c>
      <c r="F17466" s="279" t="s">
        <v>882</v>
      </c>
    </row>
    <row r="17467" spans="1:6" x14ac:dyDescent="0.3">
      <c r="A17467" s="264" t="str">
        <f t="shared" si="272"/>
        <v>Abington TownshipPA</v>
      </c>
      <c r="B17467" s="269">
        <v>19095</v>
      </c>
      <c r="C17467" s="270" t="s">
        <v>10095</v>
      </c>
      <c r="D17467" s="270" t="s">
        <v>2093</v>
      </c>
      <c r="E17467" s="277" t="s">
        <v>1095</v>
      </c>
      <c r="F17467" s="279" t="s">
        <v>882</v>
      </c>
    </row>
    <row r="17468" spans="1:6" x14ac:dyDescent="0.3">
      <c r="A17468" s="264" t="str">
        <f t="shared" si="272"/>
        <v>Carroll ValleyPA</v>
      </c>
      <c r="B17468" s="269">
        <v>17320</v>
      </c>
      <c r="C17468" s="270" t="s">
        <v>10309</v>
      </c>
      <c r="D17468" s="270" t="s">
        <v>2093</v>
      </c>
      <c r="E17468" s="277" t="s">
        <v>2108</v>
      </c>
      <c r="F17468" s="279" t="s">
        <v>882</v>
      </c>
    </row>
    <row r="17469" spans="1:6" x14ac:dyDescent="0.3">
      <c r="A17469" s="264" t="str">
        <f t="shared" si="272"/>
        <v>MountvillePA</v>
      </c>
      <c r="B17469" s="269">
        <v>17554</v>
      </c>
      <c r="C17469" s="270" t="s">
        <v>10310</v>
      </c>
      <c r="D17469" s="270" t="s">
        <v>2093</v>
      </c>
      <c r="E17469" s="277" t="s">
        <v>2117</v>
      </c>
      <c r="F17469" s="279" t="s">
        <v>882</v>
      </c>
    </row>
    <row r="17470" spans="1:6" x14ac:dyDescent="0.3">
      <c r="A17470" s="264" t="str">
        <f t="shared" si="272"/>
        <v>ManchesterPA</v>
      </c>
      <c r="B17470" s="269">
        <v>17345</v>
      </c>
      <c r="C17470" s="270" t="s">
        <v>3180</v>
      </c>
      <c r="D17470" s="270" t="s">
        <v>2093</v>
      </c>
      <c r="E17470" s="277" t="s">
        <v>2149</v>
      </c>
      <c r="F17470" s="279" t="s">
        <v>882</v>
      </c>
    </row>
    <row r="17471" spans="1:6" x14ac:dyDescent="0.3">
      <c r="A17471" s="264" t="str">
        <f t="shared" si="272"/>
        <v>Peters TownshipPA</v>
      </c>
      <c r="B17471" s="269">
        <v>15367</v>
      </c>
      <c r="C17471" s="270" t="s">
        <v>10311</v>
      </c>
      <c r="D17471" s="270" t="s">
        <v>2093</v>
      </c>
      <c r="E17471" s="277" t="s">
        <v>2132</v>
      </c>
      <c r="F17471" s="279" t="s">
        <v>882</v>
      </c>
    </row>
    <row r="17472" spans="1:6" x14ac:dyDescent="0.3">
      <c r="A17472" s="264" t="str">
        <f t="shared" si="272"/>
        <v>PittsburghPA</v>
      </c>
      <c r="B17472" s="269">
        <v>15222</v>
      </c>
      <c r="C17472" s="270" t="s">
        <v>2132</v>
      </c>
      <c r="D17472" s="270" t="s">
        <v>2093</v>
      </c>
      <c r="E17472" s="277" t="s">
        <v>2132</v>
      </c>
      <c r="F17472" s="279" t="s">
        <v>882</v>
      </c>
    </row>
    <row r="17473" spans="1:6" x14ac:dyDescent="0.3">
      <c r="A17473" s="264" t="str">
        <f t="shared" si="272"/>
        <v>SharpsvillePA</v>
      </c>
      <c r="B17473" s="269">
        <v>16150</v>
      </c>
      <c r="C17473" s="270" t="s">
        <v>10312</v>
      </c>
      <c r="D17473" s="270" t="s">
        <v>2093</v>
      </c>
      <c r="E17473" s="277" t="s">
        <v>2015</v>
      </c>
      <c r="F17473" s="279" t="s">
        <v>882</v>
      </c>
    </row>
    <row r="17474" spans="1:6" x14ac:dyDescent="0.3">
      <c r="A17474" s="264" t="str">
        <f t="shared" si="272"/>
        <v>Easttown TownshipPA</v>
      </c>
      <c r="B17474" s="269">
        <v>19333</v>
      </c>
      <c r="C17474" s="270" t="s">
        <v>10258</v>
      </c>
      <c r="D17474" s="270" t="s">
        <v>2093</v>
      </c>
      <c r="E17474" s="277" t="s">
        <v>1095</v>
      </c>
      <c r="F17474" s="279" t="s">
        <v>882</v>
      </c>
    </row>
    <row r="17475" spans="1:6" x14ac:dyDescent="0.3">
      <c r="A17475" s="264" t="str">
        <f t="shared" si="272"/>
        <v>Canadohta LakePA</v>
      </c>
      <c r="B17475" s="269">
        <v>16438</v>
      </c>
      <c r="C17475" s="270" t="s">
        <v>10313</v>
      </c>
      <c r="D17475" s="270" t="s">
        <v>2093</v>
      </c>
      <c r="E17475" s="277" t="s">
        <v>2126</v>
      </c>
      <c r="F17475" s="279" t="s">
        <v>882</v>
      </c>
    </row>
    <row r="17476" spans="1:6" x14ac:dyDescent="0.3">
      <c r="A17476" s="264" t="str">
        <f t="shared" ref="A17476:A17539" si="273">CONCATENATE(C17476,D17476)</f>
        <v>Halifax TownshipPA</v>
      </c>
      <c r="B17476" s="269">
        <v>17032</v>
      </c>
      <c r="C17476" s="270" t="s">
        <v>10314</v>
      </c>
      <c r="D17476" s="270" t="s">
        <v>2093</v>
      </c>
      <c r="E17476" s="277" t="s">
        <v>2110</v>
      </c>
      <c r="F17476" s="279" t="s">
        <v>882</v>
      </c>
    </row>
    <row r="17477" spans="1:6" x14ac:dyDescent="0.3">
      <c r="A17477" s="264" t="str">
        <f t="shared" si="273"/>
        <v>New FreedomPA</v>
      </c>
      <c r="B17477" s="269">
        <v>17349</v>
      </c>
      <c r="C17477" s="270" t="s">
        <v>10315</v>
      </c>
      <c r="D17477" s="270" t="s">
        <v>2093</v>
      </c>
      <c r="E17477" s="277" t="s">
        <v>2149</v>
      </c>
      <c r="F17477" s="279" t="s">
        <v>882</v>
      </c>
    </row>
    <row r="17478" spans="1:6" x14ac:dyDescent="0.3">
      <c r="A17478" s="264" t="str">
        <f t="shared" si="273"/>
        <v>Union TownshipPA</v>
      </c>
      <c r="B17478" s="269">
        <v>17038</v>
      </c>
      <c r="C17478" s="270" t="s">
        <v>8366</v>
      </c>
      <c r="D17478" s="270" t="s">
        <v>2093</v>
      </c>
      <c r="E17478" s="277" t="s">
        <v>1684</v>
      </c>
      <c r="F17478" s="279" t="s">
        <v>882</v>
      </c>
    </row>
    <row r="17479" spans="1:6" x14ac:dyDescent="0.3">
      <c r="A17479" s="264" t="str">
        <f t="shared" si="273"/>
        <v>Upper Saucon TownshipPA</v>
      </c>
      <c r="B17479" s="269">
        <v>18034</v>
      </c>
      <c r="C17479" s="270" t="s">
        <v>10215</v>
      </c>
      <c r="D17479" s="270" t="s">
        <v>2093</v>
      </c>
      <c r="E17479" s="277" t="s">
        <v>1829</v>
      </c>
      <c r="F17479" s="279" t="s">
        <v>882</v>
      </c>
    </row>
    <row r="17480" spans="1:6" x14ac:dyDescent="0.3">
      <c r="A17480" s="264" t="str">
        <f t="shared" si="273"/>
        <v>Imperial-EnlowPA</v>
      </c>
      <c r="B17480" s="269">
        <v>15126</v>
      </c>
      <c r="C17480" s="270" t="s">
        <v>10316</v>
      </c>
      <c r="D17480" s="270" t="s">
        <v>2093</v>
      </c>
      <c r="E17480" s="277" t="s">
        <v>2132</v>
      </c>
      <c r="F17480" s="279" t="s">
        <v>882</v>
      </c>
    </row>
    <row r="17481" spans="1:6" x14ac:dyDescent="0.3">
      <c r="A17481" s="264" t="str">
        <f t="shared" si="273"/>
        <v>AvondalePA</v>
      </c>
      <c r="B17481" s="269">
        <v>19311</v>
      </c>
      <c r="C17481" s="270" t="s">
        <v>2251</v>
      </c>
      <c r="D17481" s="270" t="s">
        <v>2093</v>
      </c>
      <c r="E17481" s="277" t="s">
        <v>1095</v>
      </c>
      <c r="F17481" s="279" t="s">
        <v>882</v>
      </c>
    </row>
    <row r="17482" spans="1:6" x14ac:dyDescent="0.3">
      <c r="A17482" s="264" t="str">
        <f t="shared" si="273"/>
        <v>MariettaPA</v>
      </c>
      <c r="B17482" s="269">
        <v>17547</v>
      </c>
      <c r="C17482" s="270" t="s">
        <v>1979</v>
      </c>
      <c r="D17482" s="270" t="s">
        <v>2093</v>
      </c>
      <c r="E17482" s="277" t="s">
        <v>2117</v>
      </c>
      <c r="F17482" s="279" t="s">
        <v>882</v>
      </c>
    </row>
    <row r="17483" spans="1:6" x14ac:dyDescent="0.3">
      <c r="A17483" s="264" t="str">
        <f t="shared" si="273"/>
        <v>Lower Windsor TownshipPA</v>
      </c>
      <c r="B17483" s="269">
        <v>17368</v>
      </c>
      <c r="C17483" s="270" t="s">
        <v>10317</v>
      </c>
      <c r="D17483" s="270" t="s">
        <v>2093</v>
      </c>
      <c r="E17483" s="277" t="s">
        <v>2149</v>
      </c>
      <c r="F17483" s="279" t="s">
        <v>882</v>
      </c>
    </row>
    <row r="17484" spans="1:6" x14ac:dyDescent="0.3">
      <c r="A17484" s="264" t="str">
        <f t="shared" si="273"/>
        <v>LemoynePA</v>
      </c>
      <c r="B17484" s="269">
        <v>17043</v>
      </c>
      <c r="C17484" s="270" t="s">
        <v>10318</v>
      </c>
      <c r="D17484" s="270" t="s">
        <v>2093</v>
      </c>
      <c r="E17484" s="277" t="s">
        <v>2110</v>
      </c>
      <c r="F17484" s="279" t="s">
        <v>882</v>
      </c>
    </row>
    <row r="17485" spans="1:6" x14ac:dyDescent="0.3">
      <c r="A17485" s="264" t="str">
        <f t="shared" si="273"/>
        <v>FolsomPA</v>
      </c>
      <c r="B17485" s="269">
        <v>19033</v>
      </c>
      <c r="C17485" s="270" t="s">
        <v>2470</v>
      </c>
      <c r="D17485" s="270" t="s">
        <v>2093</v>
      </c>
      <c r="E17485" s="277" t="s">
        <v>1095</v>
      </c>
      <c r="F17485" s="279" t="s">
        <v>882</v>
      </c>
    </row>
    <row r="17486" spans="1:6" x14ac:dyDescent="0.3">
      <c r="A17486" s="264" t="str">
        <f t="shared" si="273"/>
        <v>Oliver TownshipPA</v>
      </c>
      <c r="B17486" s="269">
        <v>17074</v>
      </c>
      <c r="C17486" s="270" t="s">
        <v>10319</v>
      </c>
      <c r="D17486" s="270" t="s">
        <v>2093</v>
      </c>
      <c r="E17486" s="277" t="s">
        <v>2110</v>
      </c>
      <c r="F17486" s="279" t="s">
        <v>882</v>
      </c>
    </row>
    <row r="17487" spans="1:6" x14ac:dyDescent="0.3">
      <c r="A17487" s="264" t="str">
        <f t="shared" si="273"/>
        <v>Glen RockPA</v>
      </c>
      <c r="B17487" s="269">
        <v>17327</v>
      </c>
      <c r="C17487" s="270" t="s">
        <v>8304</v>
      </c>
      <c r="D17487" s="270" t="s">
        <v>2093</v>
      </c>
      <c r="E17487" s="277" t="s">
        <v>2149</v>
      </c>
      <c r="F17487" s="279" t="s">
        <v>882</v>
      </c>
    </row>
    <row r="17488" spans="1:6" x14ac:dyDescent="0.3">
      <c r="A17488" s="264" t="str">
        <f t="shared" si="273"/>
        <v>ArchbaldPA</v>
      </c>
      <c r="B17488" s="269">
        <v>18403</v>
      </c>
      <c r="C17488" s="270" t="s">
        <v>10320</v>
      </c>
      <c r="D17488" s="270" t="s">
        <v>2093</v>
      </c>
      <c r="E17488" s="277" t="s">
        <v>2138</v>
      </c>
      <c r="F17488" s="279" t="s">
        <v>882</v>
      </c>
    </row>
    <row r="17489" spans="1:6" x14ac:dyDescent="0.3">
      <c r="A17489" s="264" t="str">
        <f t="shared" si="273"/>
        <v>AvocaPA</v>
      </c>
      <c r="B17489" s="269">
        <v>18641</v>
      </c>
      <c r="C17489" s="270" t="s">
        <v>4354</v>
      </c>
      <c r="D17489" s="270" t="s">
        <v>2093</v>
      </c>
      <c r="E17489" s="277" t="s">
        <v>2138</v>
      </c>
      <c r="F17489" s="279" t="s">
        <v>882</v>
      </c>
    </row>
    <row r="17490" spans="1:6" x14ac:dyDescent="0.3">
      <c r="A17490" s="264" t="str">
        <f t="shared" si="273"/>
        <v>North Whitehall TownshipPA</v>
      </c>
      <c r="B17490" s="269">
        <v>18069</v>
      </c>
      <c r="C17490" s="270" t="s">
        <v>10321</v>
      </c>
      <c r="D17490" s="270" t="s">
        <v>2093</v>
      </c>
      <c r="E17490" s="277" t="s">
        <v>1829</v>
      </c>
      <c r="F17490" s="279" t="s">
        <v>882</v>
      </c>
    </row>
    <row r="17491" spans="1:6" x14ac:dyDescent="0.3">
      <c r="A17491" s="264" t="str">
        <f t="shared" si="273"/>
        <v>Warwick TownshipPA</v>
      </c>
      <c r="B17491" s="269">
        <v>18929</v>
      </c>
      <c r="C17491" s="270" t="s">
        <v>10072</v>
      </c>
      <c r="D17491" s="270" t="s">
        <v>2093</v>
      </c>
      <c r="E17491" s="277" t="s">
        <v>1095</v>
      </c>
      <c r="F17491" s="279" t="s">
        <v>882</v>
      </c>
    </row>
    <row r="17492" spans="1:6" x14ac:dyDescent="0.3">
      <c r="A17492" s="264" t="str">
        <f t="shared" si="273"/>
        <v>Ridgway TownshipPA</v>
      </c>
      <c r="B17492" s="269">
        <v>15853</v>
      </c>
      <c r="C17492" s="270" t="s">
        <v>10322</v>
      </c>
      <c r="D17492" s="270" t="s">
        <v>2093</v>
      </c>
      <c r="E17492" s="277" t="s">
        <v>1191</v>
      </c>
      <c r="F17492" s="279" t="s">
        <v>882</v>
      </c>
    </row>
    <row r="17493" spans="1:6" x14ac:dyDescent="0.3">
      <c r="A17493" s="264" t="str">
        <f t="shared" si="273"/>
        <v>North Whitehall TownshipPA</v>
      </c>
      <c r="B17493" s="269">
        <v>18037</v>
      </c>
      <c r="C17493" s="270" t="s">
        <v>10321</v>
      </c>
      <c r="D17493" s="270" t="s">
        <v>2093</v>
      </c>
      <c r="E17493" s="277" t="s">
        <v>1829</v>
      </c>
      <c r="F17493" s="279" t="s">
        <v>882</v>
      </c>
    </row>
    <row r="17494" spans="1:6" x14ac:dyDescent="0.3">
      <c r="A17494" s="264" t="str">
        <f t="shared" si="273"/>
        <v>PaoliPA</v>
      </c>
      <c r="B17494" s="269">
        <v>19301</v>
      </c>
      <c r="C17494" s="270" t="s">
        <v>10323</v>
      </c>
      <c r="D17494" s="270" t="s">
        <v>2093</v>
      </c>
      <c r="E17494" s="277" t="s">
        <v>1095</v>
      </c>
      <c r="F17494" s="279" t="s">
        <v>882</v>
      </c>
    </row>
    <row r="17495" spans="1:6" x14ac:dyDescent="0.3">
      <c r="A17495" s="264" t="str">
        <f t="shared" si="273"/>
        <v>Lamar TownshipPA</v>
      </c>
      <c r="B17495" s="269">
        <v>17751</v>
      </c>
      <c r="C17495" s="270" t="s">
        <v>10324</v>
      </c>
      <c r="D17495" s="270" t="s">
        <v>2093</v>
      </c>
      <c r="E17495" s="277" t="s">
        <v>2124</v>
      </c>
      <c r="F17495" s="279" t="s">
        <v>882</v>
      </c>
    </row>
    <row r="17496" spans="1:6" x14ac:dyDescent="0.3">
      <c r="A17496" s="264" t="str">
        <f t="shared" si="273"/>
        <v>Hanover TownshipPA</v>
      </c>
      <c r="B17496" s="269">
        <v>15021</v>
      </c>
      <c r="C17496" s="270" t="s">
        <v>8321</v>
      </c>
      <c r="D17496" s="270" t="s">
        <v>2093</v>
      </c>
      <c r="E17496" s="277" t="s">
        <v>2132</v>
      </c>
      <c r="F17496" s="279" t="s">
        <v>882</v>
      </c>
    </row>
    <row r="17497" spans="1:6" x14ac:dyDescent="0.3">
      <c r="A17497" s="264" t="str">
        <f t="shared" si="273"/>
        <v>Portage TownshipPA</v>
      </c>
      <c r="B17497" s="269">
        <v>15946</v>
      </c>
      <c r="C17497" s="270" t="s">
        <v>10325</v>
      </c>
      <c r="D17497" s="270" t="s">
        <v>2093</v>
      </c>
      <c r="E17497" s="277" t="s">
        <v>2116</v>
      </c>
      <c r="F17497" s="279" t="s">
        <v>882</v>
      </c>
    </row>
    <row r="17498" spans="1:6" x14ac:dyDescent="0.3">
      <c r="A17498" s="264" t="str">
        <f t="shared" si="273"/>
        <v>ParkesburgPA</v>
      </c>
      <c r="B17498" s="269">
        <v>19365</v>
      </c>
      <c r="C17498" s="270" t="s">
        <v>10326</v>
      </c>
      <c r="D17498" s="270" t="s">
        <v>2093</v>
      </c>
      <c r="E17498" s="277" t="s">
        <v>1095</v>
      </c>
      <c r="F17498" s="279" t="s">
        <v>882</v>
      </c>
    </row>
    <row r="17499" spans="1:6" x14ac:dyDescent="0.3">
      <c r="A17499" s="264" t="str">
        <f t="shared" si="273"/>
        <v>Lower Macungie TownshipPA</v>
      </c>
      <c r="B17499" s="269">
        <v>18106</v>
      </c>
      <c r="C17499" s="270" t="s">
        <v>10118</v>
      </c>
      <c r="D17499" s="270" t="s">
        <v>2093</v>
      </c>
      <c r="E17499" s="277" t="s">
        <v>1829</v>
      </c>
      <c r="F17499" s="279" t="s">
        <v>882</v>
      </c>
    </row>
    <row r="17500" spans="1:6" x14ac:dyDescent="0.3">
      <c r="A17500" s="264" t="str">
        <f t="shared" si="273"/>
        <v>GlenmoorePA</v>
      </c>
      <c r="B17500" s="269">
        <v>19343</v>
      </c>
      <c r="C17500" s="270" t="s">
        <v>10327</v>
      </c>
      <c r="D17500" s="270" t="s">
        <v>2093</v>
      </c>
      <c r="E17500" s="277" t="s">
        <v>1095</v>
      </c>
      <c r="F17500" s="279" t="s">
        <v>882</v>
      </c>
    </row>
    <row r="17501" spans="1:6" x14ac:dyDescent="0.3">
      <c r="A17501" s="264" t="str">
        <f t="shared" si="273"/>
        <v>Center TownshipPA</v>
      </c>
      <c r="B17501" s="269">
        <v>15748</v>
      </c>
      <c r="C17501" s="270" t="s">
        <v>10328</v>
      </c>
      <c r="D17501" s="270" t="s">
        <v>2093</v>
      </c>
      <c r="E17501" s="277" t="s">
        <v>2114</v>
      </c>
      <c r="F17501" s="279" t="s">
        <v>882</v>
      </c>
    </row>
    <row r="17502" spans="1:6" x14ac:dyDescent="0.3">
      <c r="A17502" s="264" t="str">
        <f t="shared" si="273"/>
        <v>Upper Paxton TownshipPA</v>
      </c>
      <c r="B17502" s="269">
        <v>17061</v>
      </c>
      <c r="C17502" s="270" t="s">
        <v>10329</v>
      </c>
      <c r="D17502" s="270" t="s">
        <v>2093</v>
      </c>
      <c r="E17502" s="277" t="s">
        <v>2110</v>
      </c>
      <c r="F17502" s="279" t="s">
        <v>882</v>
      </c>
    </row>
    <row r="17503" spans="1:6" x14ac:dyDescent="0.3">
      <c r="A17503" s="264" t="str">
        <f t="shared" si="273"/>
        <v>Ridley TownshipPA</v>
      </c>
      <c r="B17503" s="269">
        <v>19070</v>
      </c>
      <c r="C17503" s="270" t="s">
        <v>10330</v>
      </c>
      <c r="D17503" s="270" t="s">
        <v>2093</v>
      </c>
      <c r="E17503" s="277" t="s">
        <v>1095</v>
      </c>
      <c r="F17503" s="279" t="s">
        <v>882</v>
      </c>
    </row>
    <row r="17504" spans="1:6" x14ac:dyDescent="0.3">
      <c r="A17504" s="264" t="str">
        <f t="shared" si="273"/>
        <v>Delaware TownshipPA</v>
      </c>
      <c r="B17504" s="269">
        <v>17777</v>
      </c>
      <c r="C17504" s="270" t="s">
        <v>8377</v>
      </c>
      <c r="D17504" s="270" t="s">
        <v>2093</v>
      </c>
      <c r="E17504" s="277" t="s">
        <v>2144</v>
      </c>
      <c r="F17504" s="279" t="s">
        <v>882</v>
      </c>
    </row>
    <row r="17505" spans="1:6" x14ac:dyDescent="0.3">
      <c r="A17505" s="264" t="str">
        <f t="shared" si="273"/>
        <v>Scott TownshipPA</v>
      </c>
      <c r="B17505" s="269">
        <v>18433</v>
      </c>
      <c r="C17505" s="270" t="s">
        <v>10331</v>
      </c>
      <c r="D17505" s="270" t="s">
        <v>2093</v>
      </c>
      <c r="E17505" s="277" t="s">
        <v>2138</v>
      </c>
      <c r="F17505" s="279" t="s">
        <v>882</v>
      </c>
    </row>
    <row r="17506" spans="1:6" x14ac:dyDescent="0.3">
      <c r="A17506" s="264" t="str">
        <f t="shared" si="273"/>
        <v>FreelandPA</v>
      </c>
      <c r="B17506" s="269">
        <v>18224</v>
      </c>
      <c r="C17506" s="270" t="s">
        <v>6390</v>
      </c>
      <c r="D17506" s="270" t="s">
        <v>2093</v>
      </c>
      <c r="E17506" s="277" t="s">
        <v>2138</v>
      </c>
      <c r="F17506" s="279" t="s">
        <v>882</v>
      </c>
    </row>
    <row r="17507" spans="1:6" x14ac:dyDescent="0.3">
      <c r="A17507" s="264" t="str">
        <f t="shared" si="273"/>
        <v>West Brunswick TownshipPA</v>
      </c>
      <c r="B17507" s="269">
        <v>17961</v>
      </c>
      <c r="C17507" s="270" t="s">
        <v>10332</v>
      </c>
      <c r="D17507" s="270" t="s">
        <v>2093</v>
      </c>
      <c r="E17507" s="277" t="s">
        <v>1859</v>
      </c>
      <c r="F17507" s="279" t="s">
        <v>882</v>
      </c>
    </row>
    <row r="17508" spans="1:6" x14ac:dyDescent="0.3">
      <c r="A17508" s="264" t="str">
        <f t="shared" si="273"/>
        <v>West NewtonPA</v>
      </c>
      <c r="B17508" s="269">
        <v>15089</v>
      </c>
      <c r="C17508" s="270" t="s">
        <v>10333</v>
      </c>
      <c r="D17508" s="270" t="s">
        <v>2093</v>
      </c>
      <c r="E17508" s="277" t="s">
        <v>2132</v>
      </c>
      <c r="F17508" s="279" t="s">
        <v>882</v>
      </c>
    </row>
    <row r="17509" spans="1:6" x14ac:dyDescent="0.3">
      <c r="A17509" s="264" t="str">
        <f t="shared" si="273"/>
        <v>Derry TownshipPA</v>
      </c>
      <c r="B17509" s="269">
        <v>15627</v>
      </c>
      <c r="C17509" s="270" t="s">
        <v>10334</v>
      </c>
      <c r="D17509" s="270" t="s">
        <v>2093</v>
      </c>
      <c r="E17509" s="277" t="s">
        <v>2132</v>
      </c>
      <c r="F17509" s="279" t="s">
        <v>882</v>
      </c>
    </row>
    <row r="17510" spans="1:6" x14ac:dyDescent="0.3">
      <c r="A17510" s="264" t="str">
        <f t="shared" si="273"/>
        <v>AshlandPA</v>
      </c>
      <c r="B17510" s="269">
        <v>17921</v>
      </c>
      <c r="C17510" s="270" t="s">
        <v>1946</v>
      </c>
      <c r="D17510" s="270" t="s">
        <v>2093</v>
      </c>
      <c r="E17510" s="277" t="s">
        <v>1859</v>
      </c>
      <c r="F17510" s="279" t="s">
        <v>882</v>
      </c>
    </row>
    <row r="17511" spans="1:6" x14ac:dyDescent="0.3">
      <c r="A17511" s="264" t="str">
        <f t="shared" si="273"/>
        <v>OrelandPA</v>
      </c>
      <c r="B17511" s="269">
        <v>19075</v>
      </c>
      <c r="C17511" s="270" t="s">
        <v>10335</v>
      </c>
      <c r="D17511" s="270" t="s">
        <v>2093</v>
      </c>
      <c r="E17511" s="277" t="s">
        <v>1095</v>
      </c>
      <c r="F17511" s="279" t="s">
        <v>882</v>
      </c>
    </row>
    <row r="17512" spans="1:6" x14ac:dyDescent="0.3">
      <c r="A17512" s="264" t="str">
        <f t="shared" si="273"/>
        <v>Jefferson TownshipPA</v>
      </c>
      <c r="B17512" s="269">
        <v>19506</v>
      </c>
      <c r="C17512" s="270" t="s">
        <v>8290</v>
      </c>
      <c r="D17512" s="270" t="s">
        <v>2093</v>
      </c>
      <c r="E17512" s="277" t="s">
        <v>2135</v>
      </c>
      <c r="F17512" s="279" t="s">
        <v>882</v>
      </c>
    </row>
    <row r="17513" spans="1:6" x14ac:dyDescent="0.3">
      <c r="A17513" s="264" t="str">
        <f t="shared" si="273"/>
        <v>Port VuePA</v>
      </c>
      <c r="B17513" s="269">
        <v>15133</v>
      </c>
      <c r="C17513" s="270" t="s">
        <v>10336</v>
      </c>
      <c r="D17513" s="270" t="s">
        <v>2093</v>
      </c>
      <c r="E17513" s="277" t="s">
        <v>2132</v>
      </c>
      <c r="F17513" s="279" t="s">
        <v>882</v>
      </c>
    </row>
    <row r="17514" spans="1:6" x14ac:dyDescent="0.3">
      <c r="A17514" s="264" t="str">
        <f t="shared" si="273"/>
        <v>Conneaut LakeshorePA</v>
      </c>
      <c r="B17514" s="269">
        <v>16316</v>
      </c>
      <c r="C17514" s="270" t="s">
        <v>10337</v>
      </c>
      <c r="D17514" s="270" t="s">
        <v>2093</v>
      </c>
      <c r="E17514" s="277" t="s">
        <v>2126</v>
      </c>
      <c r="F17514" s="279" t="s">
        <v>882</v>
      </c>
    </row>
    <row r="17515" spans="1:6" x14ac:dyDescent="0.3">
      <c r="A17515" s="264" t="str">
        <f t="shared" si="273"/>
        <v>Maidencreek TownshipPA</v>
      </c>
      <c r="B17515" s="269">
        <v>19510</v>
      </c>
      <c r="C17515" s="270" t="s">
        <v>10338</v>
      </c>
      <c r="D17515" s="270" t="s">
        <v>2093</v>
      </c>
      <c r="E17515" s="277" t="s">
        <v>2135</v>
      </c>
      <c r="F17515" s="279" t="s">
        <v>882</v>
      </c>
    </row>
    <row r="17516" spans="1:6" x14ac:dyDescent="0.3">
      <c r="A17516" s="264" t="str">
        <f t="shared" si="273"/>
        <v>Fairview TownshipPA</v>
      </c>
      <c r="B17516" s="269">
        <v>17339</v>
      </c>
      <c r="C17516" s="270" t="s">
        <v>10285</v>
      </c>
      <c r="D17516" s="270" t="s">
        <v>2093</v>
      </c>
      <c r="E17516" s="277" t="s">
        <v>2149</v>
      </c>
      <c r="F17516" s="279" t="s">
        <v>882</v>
      </c>
    </row>
    <row r="17517" spans="1:6" x14ac:dyDescent="0.3">
      <c r="A17517" s="264" t="str">
        <f t="shared" si="273"/>
        <v>Haverford TownshipPA</v>
      </c>
      <c r="B17517" s="269">
        <v>19041</v>
      </c>
      <c r="C17517" s="270" t="s">
        <v>10339</v>
      </c>
      <c r="D17517" s="270" t="s">
        <v>2093</v>
      </c>
      <c r="E17517" s="277" t="s">
        <v>1095</v>
      </c>
      <c r="F17517" s="279" t="s">
        <v>882</v>
      </c>
    </row>
    <row r="17518" spans="1:6" x14ac:dyDescent="0.3">
      <c r="A17518" s="264" t="str">
        <f t="shared" si="273"/>
        <v>North Whitehall TownshipPA</v>
      </c>
      <c r="B17518" s="269">
        <v>18078</v>
      </c>
      <c r="C17518" s="270" t="s">
        <v>10321</v>
      </c>
      <c r="D17518" s="270" t="s">
        <v>2093</v>
      </c>
      <c r="E17518" s="277" t="s">
        <v>1829</v>
      </c>
      <c r="F17518" s="279" t="s">
        <v>882</v>
      </c>
    </row>
    <row r="17519" spans="1:6" x14ac:dyDescent="0.3">
      <c r="A17519" s="264" t="str">
        <f t="shared" si="273"/>
        <v>ShenandoahPA</v>
      </c>
      <c r="B17519" s="269">
        <v>17976</v>
      </c>
      <c r="C17519" s="270" t="s">
        <v>10340</v>
      </c>
      <c r="D17519" s="270" t="s">
        <v>2093</v>
      </c>
      <c r="E17519" s="277" t="s">
        <v>1859</v>
      </c>
      <c r="F17519" s="279" t="s">
        <v>882</v>
      </c>
    </row>
    <row r="17520" spans="1:6" x14ac:dyDescent="0.3">
      <c r="A17520" s="264" t="str">
        <f t="shared" si="273"/>
        <v>Pen ArgylPA</v>
      </c>
      <c r="B17520" s="269">
        <v>18072</v>
      </c>
      <c r="C17520" s="270" t="s">
        <v>10341</v>
      </c>
      <c r="D17520" s="270" t="s">
        <v>2093</v>
      </c>
      <c r="E17520" s="277" t="s">
        <v>1829</v>
      </c>
      <c r="F17520" s="279" t="s">
        <v>882</v>
      </c>
    </row>
    <row r="17521" spans="1:6" x14ac:dyDescent="0.3">
      <c r="A17521" s="264" t="str">
        <f t="shared" si="273"/>
        <v>Wolf TownshipPA</v>
      </c>
      <c r="B17521" s="269">
        <v>17737</v>
      </c>
      <c r="C17521" s="270" t="s">
        <v>10342</v>
      </c>
      <c r="D17521" s="270" t="s">
        <v>2093</v>
      </c>
      <c r="E17521" s="277" t="s">
        <v>2148</v>
      </c>
      <c r="F17521" s="279" t="s">
        <v>882</v>
      </c>
    </row>
    <row r="17522" spans="1:6" x14ac:dyDescent="0.3">
      <c r="A17522" s="264" t="str">
        <f t="shared" si="273"/>
        <v>KanePA</v>
      </c>
      <c r="B17522" s="269">
        <v>16735</v>
      </c>
      <c r="C17522" s="270" t="s">
        <v>5139</v>
      </c>
      <c r="D17522" s="270" t="s">
        <v>2093</v>
      </c>
      <c r="E17522" s="277" t="s">
        <v>1832</v>
      </c>
      <c r="F17522" s="279" t="s">
        <v>882</v>
      </c>
    </row>
    <row r="17523" spans="1:6" x14ac:dyDescent="0.3">
      <c r="A17523" s="264" t="str">
        <f t="shared" si="273"/>
        <v>New London TownshipPA</v>
      </c>
      <c r="B17523" s="269">
        <v>19352</v>
      </c>
      <c r="C17523" s="270" t="s">
        <v>10343</v>
      </c>
      <c r="D17523" s="270" t="s">
        <v>2093</v>
      </c>
      <c r="E17523" s="277" t="s">
        <v>1095</v>
      </c>
      <c r="F17523" s="279" t="s">
        <v>882</v>
      </c>
    </row>
    <row r="17524" spans="1:6" x14ac:dyDescent="0.3">
      <c r="A17524" s="264" t="str">
        <f t="shared" si="273"/>
        <v>Patton TownshipPA</v>
      </c>
      <c r="B17524" s="269">
        <v>16870</v>
      </c>
      <c r="C17524" s="270" t="s">
        <v>10344</v>
      </c>
      <c r="D17524" s="270" t="s">
        <v>2093</v>
      </c>
      <c r="E17524" s="277" t="s">
        <v>2142</v>
      </c>
      <c r="F17524" s="279" t="s">
        <v>882</v>
      </c>
    </row>
    <row r="17525" spans="1:6" x14ac:dyDescent="0.3">
      <c r="A17525" s="264" t="str">
        <f t="shared" si="273"/>
        <v>Forward TownshipPA</v>
      </c>
      <c r="B17525" s="269">
        <v>16033</v>
      </c>
      <c r="C17525" s="270" t="s">
        <v>10345</v>
      </c>
      <c r="D17525" s="270" t="s">
        <v>2093</v>
      </c>
      <c r="E17525" s="277" t="s">
        <v>2132</v>
      </c>
      <c r="F17525" s="279" t="s">
        <v>882</v>
      </c>
    </row>
    <row r="17526" spans="1:6" x14ac:dyDescent="0.3">
      <c r="A17526" s="264" t="str">
        <f t="shared" si="273"/>
        <v>Prospect ParkPA</v>
      </c>
      <c r="B17526" s="269">
        <v>19076</v>
      </c>
      <c r="C17526" s="270" t="s">
        <v>10346</v>
      </c>
      <c r="D17526" s="270" t="s">
        <v>2093</v>
      </c>
      <c r="E17526" s="277" t="s">
        <v>1095</v>
      </c>
      <c r="F17526" s="279" t="s">
        <v>882</v>
      </c>
    </row>
    <row r="17527" spans="1:6" x14ac:dyDescent="0.3">
      <c r="A17527" s="264" t="str">
        <f t="shared" si="273"/>
        <v>Union TownshipPA</v>
      </c>
      <c r="B17527" s="269">
        <v>18655</v>
      </c>
      <c r="C17527" s="270" t="s">
        <v>8366</v>
      </c>
      <c r="D17527" s="270" t="s">
        <v>2093</v>
      </c>
      <c r="E17527" s="277" t="s">
        <v>2138</v>
      </c>
      <c r="F17527" s="279" t="s">
        <v>882</v>
      </c>
    </row>
    <row r="17528" spans="1:6" x14ac:dyDescent="0.3">
      <c r="A17528" s="264" t="str">
        <f t="shared" si="273"/>
        <v>White HavenPA</v>
      </c>
      <c r="B17528" s="269">
        <v>18661</v>
      </c>
      <c r="C17528" s="270" t="s">
        <v>10347</v>
      </c>
      <c r="D17528" s="270" t="s">
        <v>2093</v>
      </c>
      <c r="E17528" s="277" t="s">
        <v>2138</v>
      </c>
      <c r="F17528" s="279" t="s">
        <v>882</v>
      </c>
    </row>
    <row r="17529" spans="1:6" x14ac:dyDescent="0.3">
      <c r="A17529" s="264" t="str">
        <f t="shared" si="273"/>
        <v>Athens TownshipPA</v>
      </c>
      <c r="B17529" s="269">
        <v>18810</v>
      </c>
      <c r="C17529" s="270" t="s">
        <v>10348</v>
      </c>
      <c r="D17529" s="270" t="s">
        <v>2093</v>
      </c>
      <c r="E17529" s="277" t="s">
        <v>2137</v>
      </c>
      <c r="F17529" s="279" t="s">
        <v>882</v>
      </c>
    </row>
    <row r="17530" spans="1:6" x14ac:dyDescent="0.3">
      <c r="A17530" s="264" t="str">
        <f t="shared" si="273"/>
        <v>Georges TownshipPA</v>
      </c>
      <c r="B17530" s="269">
        <v>15478</v>
      </c>
      <c r="C17530" s="270" t="s">
        <v>10349</v>
      </c>
      <c r="D17530" s="270" t="s">
        <v>2093</v>
      </c>
      <c r="E17530" s="277" t="s">
        <v>2132</v>
      </c>
      <c r="F17530" s="279" t="s">
        <v>882</v>
      </c>
    </row>
    <row r="17531" spans="1:6" x14ac:dyDescent="0.3">
      <c r="A17531" s="264" t="str">
        <f t="shared" si="273"/>
        <v>Wind GapPA</v>
      </c>
      <c r="B17531" s="269">
        <v>18091</v>
      </c>
      <c r="C17531" s="270" t="s">
        <v>10350</v>
      </c>
      <c r="D17531" s="270" t="s">
        <v>2093</v>
      </c>
      <c r="E17531" s="277" t="s">
        <v>1829</v>
      </c>
      <c r="F17531" s="279" t="s">
        <v>882</v>
      </c>
    </row>
    <row r="17532" spans="1:6" x14ac:dyDescent="0.3">
      <c r="A17532" s="264" t="str">
        <f t="shared" si="273"/>
        <v>DuquesnePA</v>
      </c>
      <c r="B17532" s="269">
        <v>15110</v>
      </c>
      <c r="C17532" s="270" t="s">
        <v>10351</v>
      </c>
      <c r="D17532" s="270" t="s">
        <v>2093</v>
      </c>
      <c r="E17532" s="277" t="s">
        <v>2132</v>
      </c>
      <c r="F17532" s="279" t="s">
        <v>882</v>
      </c>
    </row>
    <row r="17533" spans="1:6" x14ac:dyDescent="0.3">
      <c r="A17533" s="264" t="str">
        <f t="shared" si="273"/>
        <v>Greene TownshipPA</v>
      </c>
      <c r="B17533" s="269">
        <v>18426</v>
      </c>
      <c r="C17533" s="270" t="s">
        <v>10238</v>
      </c>
      <c r="D17533" s="270" t="s">
        <v>2093</v>
      </c>
      <c r="E17533" s="277" t="s">
        <v>1833</v>
      </c>
      <c r="F17533" s="279" t="s">
        <v>882</v>
      </c>
    </row>
    <row r="17534" spans="1:6" x14ac:dyDescent="0.3">
      <c r="A17534" s="264" t="str">
        <f t="shared" si="273"/>
        <v>FolcroftPA</v>
      </c>
      <c r="B17534" s="269">
        <v>19032</v>
      </c>
      <c r="C17534" s="270" t="s">
        <v>10352</v>
      </c>
      <c r="D17534" s="270" t="s">
        <v>2093</v>
      </c>
      <c r="E17534" s="277" t="s">
        <v>1095</v>
      </c>
      <c r="F17534" s="279" t="s">
        <v>882</v>
      </c>
    </row>
    <row r="17535" spans="1:6" x14ac:dyDescent="0.3">
      <c r="A17535" s="264" t="str">
        <f t="shared" si="273"/>
        <v>Northern CambriaPA</v>
      </c>
      <c r="B17535" s="269">
        <v>15714</v>
      </c>
      <c r="C17535" s="270" t="s">
        <v>10353</v>
      </c>
      <c r="D17535" s="270" t="s">
        <v>2093</v>
      </c>
      <c r="E17535" s="277" t="s">
        <v>2116</v>
      </c>
      <c r="F17535" s="279" t="s">
        <v>882</v>
      </c>
    </row>
    <row r="17536" spans="1:6" x14ac:dyDescent="0.3">
      <c r="A17536" s="264" t="str">
        <f t="shared" si="273"/>
        <v>Salunga-LandisvillePA</v>
      </c>
      <c r="B17536" s="269">
        <v>17538</v>
      </c>
      <c r="C17536" s="270" t="s">
        <v>10354</v>
      </c>
      <c r="D17536" s="270" t="s">
        <v>2093</v>
      </c>
      <c r="E17536" s="277" t="s">
        <v>2117</v>
      </c>
      <c r="F17536" s="279" t="s">
        <v>882</v>
      </c>
    </row>
    <row r="17537" spans="1:6" x14ac:dyDescent="0.3">
      <c r="A17537" s="264" t="str">
        <f t="shared" si="273"/>
        <v>Bern TownshipPA</v>
      </c>
      <c r="B17537" s="269">
        <v>19533</v>
      </c>
      <c r="C17537" s="270" t="s">
        <v>10355</v>
      </c>
      <c r="D17537" s="270" t="s">
        <v>2093</v>
      </c>
      <c r="E17537" s="277" t="s">
        <v>2135</v>
      </c>
      <c r="F17537" s="279" t="s">
        <v>882</v>
      </c>
    </row>
    <row r="17538" spans="1:6" x14ac:dyDescent="0.3">
      <c r="A17538" s="264" t="str">
        <f t="shared" si="273"/>
        <v>MeyersdalePA</v>
      </c>
      <c r="B17538" s="269">
        <v>15552</v>
      </c>
      <c r="C17538" s="270" t="s">
        <v>10356</v>
      </c>
      <c r="D17538" s="270" t="s">
        <v>2093</v>
      </c>
      <c r="E17538" s="277" t="s">
        <v>1488</v>
      </c>
      <c r="F17538" s="279" t="s">
        <v>882</v>
      </c>
    </row>
    <row r="17539" spans="1:6" x14ac:dyDescent="0.3">
      <c r="A17539" s="264" t="str">
        <f t="shared" si="273"/>
        <v>Upper Dublin TownshipPA</v>
      </c>
      <c r="B17539" s="269">
        <v>19034</v>
      </c>
      <c r="C17539" s="270" t="s">
        <v>10092</v>
      </c>
      <c r="D17539" s="270" t="s">
        <v>2093</v>
      </c>
      <c r="E17539" s="277" t="s">
        <v>1095</v>
      </c>
      <c r="F17539" s="279" t="s">
        <v>882</v>
      </c>
    </row>
    <row r="17540" spans="1:6" x14ac:dyDescent="0.3">
      <c r="A17540" s="264" t="str">
        <f t="shared" ref="A17540:A17603" si="274">CONCATENATE(C17540,D17540)</f>
        <v>Shrewsbury TownshipPA</v>
      </c>
      <c r="B17540" s="269">
        <v>17361</v>
      </c>
      <c r="C17540" s="270" t="s">
        <v>10357</v>
      </c>
      <c r="D17540" s="270" t="s">
        <v>2093</v>
      </c>
      <c r="E17540" s="277" t="s">
        <v>2149</v>
      </c>
      <c r="F17540" s="279" t="s">
        <v>882</v>
      </c>
    </row>
    <row r="17541" spans="1:6" x14ac:dyDescent="0.3">
      <c r="A17541" s="264" t="str">
        <f t="shared" si="274"/>
        <v>DelmontPA</v>
      </c>
      <c r="B17541" s="269">
        <v>15626</v>
      </c>
      <c r="C17541" s="270" t="s">
        <v>10358</v>
      </c>
      <c r="D17541" s="270" t="s">
        <v>2093</v>
      </c>
      <c r="E17541" s="277" t="s">
        <v>2132</v>
      </c>
      <c r="F17541" s="279" t="s">
        <v>882</v>
      </c>
    </row>
    <row r="17542" spans="1:6" x14ac:dyDescent="0.3">
      <c r="A17542" s="264" t="str">
        <f t="shared" si="274"/>
        <v>Catawissa TownshipPA</v>
      </c>
      <c r="B17542" s="269">
        <v>17820</v>
      </c>
      <c r="C17542" s="270" t="s">
        <v>10359</v>
      </c>
      <c r="D17542" s="270" t="s">
        <v>2093</v>
      </c>
      <c r="E17542" s="277" t="s">
        <v>2098</v>
      </c>
      <c r="F17542" s="279" t="s">
        <v>882</v>
      </c>
    </row>
    <row r="17543" spans="1:6" x14ac:dyDescent="0.3">
      <c r="A17543" s="264" t="str">
        <f t="shared" si="274"/>
        <v>Mount UnionPA</v>
      </c>
      <c r="B17543" s="269">
        <v>17066</v>
      </c>
      <c r="C17543" s="270" t="s">
        <v>10360</v>
      </c>
      <c r="D17543" s="270" t="s">
        <v>2093</v>
      </c>
      <c r="E17543" s="277" t="s">
        <v>2112</v>
      </c>
      <c r="F17543" s="279" t="s">
        <v>882</v>
      </c>
    </row>
    <row r="17544" spans="1:6" x14ac:dyDescent="0.3">
      <c r="A17544" s="264" t="str">
        <f t="shared" si="274"/>
        <v>East Manchester TownshipPA</v>
      </c>
      <c r="B17544" s="269">
        <v>17347</v>
      </c>
      <c r="C17544" s="270" t="s">
        <v>10361</v>
      </c>
      <c r="D17544" s="270" t="s">
        <v>2093</v>
      </c>
      <c r="E17544" s="277" t="s">
        <v>2149</v>
      </c>
      <c r="F17544" s="279" t="s">
        <v>882</v>
      </c>
    </row>
    <row r="17545" spans="1:6" x14ac:dyDescent="0.3">
      <c r="A17545" s="264" t="str">
        <f t="shared" si="274"/>
        <v>MinersvillePA</v>
      </c>
      <c r="B17545" s="269">
        <v>17954</v>
      </c>
      <c r="C17545" s="270" t="s">
        <v>10362</v>
      </c>
      <c r="D17545" s="270" t="s">
        <v>2093</v>
      </c>
      <c r="E17545" s="277" t="s">
        <v>1859</v>
      </c>
      <c r="F17545" s="279" t="s">
        <v>882</v>
      </c>
    </row>
    <row r="17546" spans="1:6" x14ac:dyDescent="0.3">
      <c r="A17546" s="264" t="str">
        <f t="shared" si="274"/>
        <v>Cheltenham TownshipPA</v>
      </c>
      <c r="B17546" s="269">
        <v>19012</v>
      </c>
      <c r="C17546" s="270" t="s">
        <v>10140</v>
      </c>
      <c r="D17546" s="270" t="s">
        <v>2093</v>
      </c>
      <c r="E17546" s="277" t="s">
        <v>1095</v>
      </c>
      <c r="F17546" s="279" t="s">
        <v>882</v>
      </c>
    </row>
    <row r="17547" spans="1:6" x14ac:dyDescent="0.3">
      <c r="A17547" s="264" t="str">
        <f t="shared" si="274"/>
        <v>Dickson CityPA</v>
      </c>
      <c r="B17547" s="269">
        <v>18519</v>
      </c>
      <c r="C17547" s="270" t="s">
        <v>10363</v>
      </c>
      <c r="D17547" s="270" t="s">
        <v>2093</v>
      </c>
      <c r="E17547" s="277" t="s">
        <v>2138</v>
      </c>
      <c r="F17547" s="279" t="s">
        <v>882</v>
      </c>
    </row>
    <row r="17548" spans="1:6" x14ac:dyDescent="0.3">
      <c r="A17548" s="264" t="str">
        <f t="shared" si="274"/>
        <v>Warwick TownshipPA</v>
      </c>
      <c r="B17548" s="269">
        <v>19520</v>
      </c>
      <c r="C17548" s="270" t="s">
        <v>10072</v>
      </c>
      <c r="D17548" s="270" t="s">
        <v>2093</v>
      </c>
      <c r="E17548" s="277" t="s">
        <v>1095</v>
      </c>
      <c r="F17548" s="279" t="s">
        <v>882</v>
      </c>
    </row>
    <row r="17549" spans="1:6" x14ac:dyDescent="0.3">
      <c r="A17549" s="264" t="str">
        <f t="shared" si="274"/>
        <v>FrackvillePA</v>
      </c>
      <c r="B17549" s="269">
        <v>17931</v>
      </c>
      <c r="C17549" s="270" t="s">
        <v>10364</v>
      </c>
      <c r="D17549" s="270" t="s">
        <v>2093</v>
      </c>
      <c r="E17549" s="277" t="s">
        <v>1859</v>
      </c>
      <c r="F17549" s="279" t="s">
        <v>882</v>
      </c>
    </row>
    <row r="17550" spans="1:6" x14ac:dyDescent="0.3">
      <c r="A17550" s="264" t="str">
        <f t="shared" si="274"/>
        <v>Springfield TownshipPA</v>
      </c>
      <c r="B17550" s="269">
        <v>17360</v>
      </c>
      <c r="C17550" s="270" t="s">
        <v>8446</v>
      </c>
      <c r="D17550" s="270" t="s">
        <v>2093</v>
      </c>
      <c r="E17550" s="277" t="s">
        <v>2149</v>
      </c>
      <c r="F17550" s="279" t="s">
        <v>882</v>
      </c>
    </row>
    <row r="17551" spans="1:6" x14ac:dyDescent="0.3">
      <c r="A17551" s="264" t="str">
        <f t="shared" si="274"/>
        <v>Strasburg TownshipPA</v>
      </c>
      <c r="B17551" s="269">
        <v>17579</v>
      </c>
      <c r="C17551" s="270" t="s">
        <v>10365</v>
      </c>
      <c r="D17551" s="270" t="s">
        <v>2093</v>
      </c>
      <c r="E17551" s="277" t="s">
        <v>2117</v>
      </c>
      <c r="F17551" s="279" t="s">
        <v>882</v>
      </c>
    </row>
    <row r="17552" spans="1:6" x14ac:dyDescent="0.3">
      <c r="A17552" s="264" t="str">
        <f t="shared" si="274"/>
        <v>Newberry TownshipPA</v>
      </c>
      <c r="B17552" s="269">
        <v>17370</v>
      </c>
      <c r="C17552" s="270" t="s">
        <v>10263</v>
      </c>
      <c r="D17552" s="270" t="s">
        <v>2093</v>
      </c>
      <c r="E17552" s="277" t="s">
        <v>2149</v>
      </c>
      <c r="F17552" s="279" t="s">
        <v>882</v>
      </c>
    </row>
    <row r="17553" spans="1:6" x14ac:dyDescent="0.3">
      <c r="A17553" s="264" t="str">
        <f t="shared" si="274"/>
        <v>Pymatuning CentralPA</v>
      </c>
      <c r="B17553" s="269">
        <v>16424</v>
      </c>
      <c r="C17553" s="270" t="s">
        <v>10366</v>
      </c>
      <c r="D17553" s="270" t="s">
        <v>2093</v>
      </c>
      <c r="E17553" s="277" t="s">
        <v>2126</v>
      </c>
      <c r="F17553" s="279" t="s">
        <v>882</v>
      </c>
    </row>
    <row r="17554" spans="1:6" x14ac:dyDescent="0.3">
      <c r="A17554" s="264" t="str">
        <f t="shared" si="274"/>
        <v>NorwoodPA</v>
      </c>
      <c r="B17554" s="269">
        <v>19074</v>
      </c>
      <c r="C17554" s="270" t="s">
        <v>6022</v>
      </c>
      <c r="D17554" s="270" t="s">
        <v>2093</v>
      </c>
      <c r="E17554" s="277" t="s">
        <v>1095</v>
      </c>
      <c r="F17554" s="279" t="s">
        <v>882</v>
      </c>
    </row>
    <row r="17555" spans="1:6" x14ac:dyDescent="0.3">
      <c r="A17555" s="264" t="str">
        <f t="shared" si="274"/>
        <v>BridgeportPA</v>
      </c>
      <c r="B17555" s="269">
        <v>19405</v>
      </c>
      <c r="C17555" s="270" t="s">
        <v>1398</v>
      </c>
      <c r="D17555" s="270" t="s">
        <v>2093</v>
      </c>
      <c r="E17555" s="277" t="s">
        <v>1095</v>
      </c>
      <c r="F17555" s="279" t="s">
        <v>882</v>
      </c>
    </row>
    <row r="17556" spans="1:6" x14ac:dyDescent="0.3">
      <c r="A17556" s="264" t="str">
        <f t="shared" si="274"/>
        <v>Boiling SpringsPA</v>
      </c>
      <c r="B17556" s="269">
        <v>17007</v>
      </c>
      <c r="C17556" s="270" t="s">
        <v>7871</v>
      </c>
      <c r="D17556" s="270" t="s">
        <v>2093</v>
      </c>
      <c r="E17556" s="277" t="s">
        <v>2110</v>
      </c>
      <c r="F17556" s="279" t="s">
        <v>882</v>
      </c>
    </row>
    <row r="17557" spans="1:6" x14ac:dyDescent="0.3">
      <c r="A17557" s="264" t="str">
        <f t="shared" si="274"/>
        <v>Taylor TownshipPA</v>
      </c>
      <c r="B17557" s="269">
        <v>16673</v>
      </c>
      <c r="C17557" s="270" t="s">
        <v>10367</v>
      </c>
      <c r="D17557" s="270" t="s">
        <v>2093</v>
      </c>
      <c r="E17557" s="277" t="s">
        <v>2096</v>
      </c>
      <c r="F17557" s="279" t="s">
        <v>882</v>
      </c>
    </row>
    <row r="17558" spans="1:6" x14ac:dyDescent="0.3">
      <c r="A17558" s="264" t="str">
        <f t="shared" si="274"/>
        <v>Peach Bottom TownshipPA</v>
      </c>
      <c r="B17558" s="269">
        <v>17314</v>
      </c>
      <c r="C17558" s="270" t="s">
        <v>10368</v>
      </c>
      <c r="D17558" s="270" t="s">
        <v>2093</v>
      </c>
      <c r="E17558" s="277" t="s">
        <v>2149</v>
      </c>
      <c r="F17558" s="279" t="s">
        <v>882</v>
      </c>
    </row>
    <row r="17559" spans="1:6" x14ac:dyDescent="0.3">
      <c r="A17559" s="264" t="str">
        <f t="shared" si="274"/>
        <v>Cambridge TownshipPA</v>
      </c>
      <c r="B17559" s="269">
        <v>16403</v>
      </c>
      <c r="C17559" s="270" t="s">
        <v>10369</v>
      </c>
      <c r="D17559" s="270" t="s">
        <v>2093</v>
      </c>
      <c r="E17559" s="277" t="s">
        <v>2126</v>
      </c>
      <c r="F17559" s="279" t="s">
        <v>882</v>
      </c>
    </row>
    <row r="17560" spans="1:6" x14ac:dyDescent="0.3">
      <c r="A17560" s="264" t="str">
        <f t="shared" si="274"/>
        <v>ReamstownPA</v>
      </c>
      <c r="B17560" s="269">
        <v>17578</v>
      </c>
      <c r="C17560" s="270" t="s">
        <v>10370</v>
      </c>
      <c r="D17560" s="270" t="s">
        <v>2093</v>
      </c>
      <c r="E17560" s="277" t="s">
        <v>2117</v>
      </c>
      <c r="F17560" s="279" t="s">
        <v>882</v>
      </c>
    </row>
    <row r="17561" spans="1:6" x14ac:dyDescent="0.3">
      <c r="A17561" s="264" t="str">
        <f t="shared" si="274"/>
        <v>Lynn TownshipPA</v>
      </c>
      <c r="B17561" s="269">
        <v>18066</v>
      </c>
      <c r="C17561" s="270" t="s">
        <v>10371</v>
      </c>
      <c r="D17561" s="270" t="s">
        <v>2093</v>
      </c>
      <c r="E17561" s="277" t="s">
        <v>1829</v>
      </c>
      <c r="F17561" s="279" t="s">
        <v>882</v>
      </c>
    </row>
    <row r="17562" spans="1:6" x14ac:dyDescent="0.3">
      <c r="A17562" s="264" t="str">
        <f t="shared" si="274"/>
        <v>TaylorPA</v>
      </c>
      <c r="B17562" s="269">
        <v>18517</v>
      </c>
      <c r="C17562" s="270" t="s">
        <v>1883</v>
      </c>
      <c r="D17562" s="270" t="s">
        <v>2093</v>
      </c>
      <c r="E17562" s="277" t="s">
        <v>2138</v>
      </c>
      <c r="F17562" s="279" t="s">
        <v>882</v>
      </c>
    </row>
    <row r="17563" spans="1:6" x14ac:dyDescent="0.3">
      <c r="A17563" s="264" t="str">
        <f t="shared" si="274"/>
        <v>New CastlePA</v>
      </c>
      <c r="B17563" s="269">
        <v>16102</v>
      </c>
      <c r="C17563" s="270" t="s">
        <v>1385</v>
      </c>
      <c r="D17563" s="270" t="s">
        <v>2093</v>
      </c>
      <c r="E17563" s="277" t="s">
        <v>1385</v>
      </c>
      <c r="F17563" s="279" t="s">
        <v>882</v>
      </c>
    </row>
    <row r="17564" spans="1:6" x14ac:dyDescent="0.3">
      <c r="A17564" s="264" t="str">
        <f t="shared" si="274"/>
        <v>BoalsburgPA</v>
      </c>
      <c r="B17564" s="269">
        <v>16827</v>
      </c>
      <c r="C17564" s="270" t="s">
        <v>10372</v>
      </c>
      <c r="D17564" s="270" t="s">
        <v>2093</v>
      </c>
      <c r="E17564" s="277" t="s">
        <v>2142</v>
      </c>
      <c r="F17564" s="279" t="s">
        <v>882</v>
      </c>
    </row>
    <row r="17565" spans="1:6" x14ac:dyDescent="0.3">
      <c r="A17565" s="264" t="str">
        <f t="shared" si="274"/>
        <v>North Woodbury TownshipPA</v>
      </c>
      <c r="B17565" s="269">
        <v>16662</v>
      </c>
      <c r="C17565" s="270" t="s">
        <v>10373</v>
      </c>
      <c r="D17565" s="270" t="s">
        <v>2093</v>
      </c>
      <c r="E17565" s="277" t="s">
        <v>2096</v>
      </c>
      <c r="F17565" s="279" t="s">
        <v>882</v>
      </c>
    </row>
    <row r="17566" spans="1:6" x14ac:dyDescent="0.3">
      <c r="A17566" s="264" t="str">
        <f t="shared" si="274"/>
        <v>Windsor TownshipPA</v>
      </c>
      <c r="B17566" s="269">
        <v>17366</v>
      </c>
      <c r="C17566" s="270" t="s">
        <v>10128</v>
      </c>
      <c r="D17566" s="270" t="s">
        <v>2093</v>
      </c>
      <c r="E17566" s="277" t="s">
        <v>2149</v>
      </c>
      <c r="F17566" s="279" t="s">
        <v>882</v>
      </c>
    </row>
    <row r="17567" spans="1:6" x14ac:dyDescent="0.3">
      <c r="A17567" s="264" t="str">
        <f t="shared" si="274"/>
        <v>DaltonPA</v>
      </c>
      <c r="B17567" s="269">
        <v>18414</v>
      </c>
      <c r="C17567" s="270" t="s">
        <v>1170</v>
      </c>
      <c r="D17567" s="270" t="s">
        <v>2093</v>
      </c>
      <c r="E17567" s="277" t="s">
        <v>2138</v>
      </c>
      <c r="F17567" s="279" t="s">
        <v>882</v>
      </c>
    </row>
    <row r="17568" spans="1:6" x14ac:dyDescent="0.3">
      <c r="A17568" s="264" t="str">
        <f t="shared" si="274"/>
        <v>Menallen TownshipPA</v>
      </c>
      <c r="B17568" s="269">
        <v>17307</v>
      </c>
      <c r="C17568" s="270" t="s">
        <v>10374</v>
      </c>
      <c r="D17568" s="270" t="s">
        <v>2093</v>
      </c>
      <c r="E17568" s="277" t="s">
        <v>2108</v>
      </c>
      <c r="F17568" s="279" t="s">
        <v>882</v>
      </c>
    </row>
    <row r="17569" spans="1:6" x14ac:dyDescent="0.3">
      <c r="A17569" s="264" t="str">
        <f t="shared" si="274"/>
        <v>AlburtisPA</v>
      </c>
      <c r="B17569" s="269">
        <v>18011</v>
      </c>
      <c r="C17569" s="270" t="s">
        <v>10375</v>
      </c>
      <c r="D17569" s="270" t="s">
        <v>2093</v>
      </c>
      <c r="E17569" s="277" t="s">
        <v>1829</v>
      </c>
      <c r="F17569" s="279" t="s">
        <v>882</v>
      </c>
    </row>
    <row r="17570" spans="1:6" x14ac:dyDescent="0.3">
      <c r="A17570" s="264" t="str">
        <f t="shared" si="274"/>
        <v>Upper Dublin TownshipPA</v>
      </c>
      <c r="B17570" s="269">
        <v>19025</v>
      </c>
      <c r="C17570" s="270" t="s">
        <v>10092</v>
      </c>
      <c r="D17570" s="270" t="s">
        <v>2093</v>
      </c>
      <c r="E17570" s="277" t="s">
        <v>1095</v>
      </c>
      <c r="F17570" s="279" t="s">
        <v>882</v>
      </c>
    </row>
    <row r="17571" spans="1:6" x14ac:dyDescent="0.3">
      <c r="A17571" s="264" t="str">
        <f t="shared" si="274"/>
        <v>Chanceford TownshipPA</v>
      </c>
      <c r="B17571" s="269">
        <v>17322</v>
      </c>
      <c r="C17571" s="270" t="s">
        <v>10376</v>
      </c>
      <c r="D17571" s="270" t="s">
        <v>2093</v>
      </c>
      <c r="E17571" s="277" t="s">
        <v>2149</v>
      </c>
      <c r="F17571" s="279" t="s">
        <v>882</v>
      </c>
    </row>
    <row r="17572" spans="1:6" x14ac:dyDescent="0.3">
      <c r="A17572" s="264" t="str">
        <f t="shared" si="274"/>
        <v>West Cocalico TownshipPA</v>
      </c>
      <c r="B17572" s="269">
        <v>17569</v>
      </c>
      <c r="C17572" s="270" t="s">
        <v>10377</v>
      </c>
      <c r="D17572" s="270" t="s">
        <v>2093</v>
      </c>
      <c r="E17572" s="277" t="s">
        <v>2117</v>
      </c>
      <c r="F17572" s="279" t="s">
        <v>882</v>
      </c>
    </row>
    <row r="17573" spans="1:6" x14ac:dyDescent="0.3">
      <c r="A17573" s="264" t="str">
        <f t="shared" si="274"/>
        <v>WomelsdorfPA</v>
      </c>
      <c r="B17573" s="269">
        <v>19567</v>
      </c>
      <c r="C17573" s="270" t="s">
        <v>10378</v>
      </c>
      <c r="D17573" s="270" t="s">
        <v>2093</v>
      </c>
      <c r="E17573" s="277" t="s">
        <v>2135</v>
      </c>
      <c r="F17573" s="279" t="s">
        <v>882</v>
      </c>
    </row>
    <row r="17574" spans="1:6" x14ac:dyDescent="0.3">
      <c r="A17574" s="264" t="str">
        <f t="shared" si="274"/>
        <v>Lower Merion TownshipPA</v>
      </c>
      <c r="B17574" s="269">
        <v>19066</v>
      </c>
      <c r="C17574" s="270" t="s">
        <v>10243</v>
      </c>
      <c r="D17574" s="270" t="s">
        <v>2093</v>
      </c>
      <c r="E17574" s="277" t="s">
        <v>1095</v>
      </c>
      <c r="F17574" s="279" t="s">
        <v>882</v>
      </c>
    </row>
    <row r="17575" spans="1:6" x14ac:dyDescent="0.3">
      <c r="A17575" s="264" t="str">
        <f t="shared" si="274"/>
        <v>McGovernPA</v>
      </c>
      <c r="B17575" s="269">
        <v>15342</v>
      </c>
      <c r="C17575" s="270" t="s">
        <v>10379</v>
      </c>
      <c r="D17575" s="270" t="s">
        <v>2093</v>
      </c>
      <c r="E17575" s="277" t="s">
        <v>2132</v>
      </c>
      <c r="F17575" s="279" t="s">
        <v>882</v>
      </c>
    </row>
    <row r="17576" spans="1:6" x14ac:dyDescent="0.3">
      <c r="A17576" s="264" t="str">
        <f t="shared" si="274"/>
        <v>MarysvillePA</v>
      </c>
      <c r="B17576" s="269">
        <v>17053</v>
      </c>
      <c r="C17576" s="270" t="s">
        <v>2661</v>
      </c>
      <c r="D17576" s="270" t="s">
        <v>2093</v>
      </c>
      <c r="E17576" s="277" t="s">
        <v>2110</v>
      </c>
      <c r="F17576" s="279" t="s">
        <v>882</v>
      </c>
    </row>
    <row r="17577" spans="1:6" x14ac:dyDescent="0.3">
      <c r="A17577" s="264" t="str">
        <f t="shared" si="274"/>
        <v>MoosicPA</v>
      </c>
      <c r="B17577" s="269">
        <v>18507</v>
      </c>
      <c r="C17577" s="270" t="s">
        <v>10380</v>
      </c>
      <c r="D17577" s="270" t="s">
        <v>2093</v>
      </c>
      <c r="E17577" s="277" t="s">
        <v>2138</v>
      </c>
      <c r="F17577" s="279" t="s">
        <v>882</v>
      </c>
    </row>
    <row r="17578" spans="1:6" x14ac:dyDescent="0.3">
      <c r="A17578" s="264" t="str">
        <f t="shared" si="274"/>
        <v>East Taylor TownshipPA</v>
      </c>
      <c r="B17578" s="269">
        <v>15909</v>
      </c>
      <c r="C17578" s="270" t="s">
        <v>10381</v>
      </c>
      <c r="D17578" s="270" t="s">
        <v>2093</v>
      </c>
      <c r="E17578" s="277" t="s">
        <v>2116</v>
      </c>
      <c r="F17578" s="279" t="s">
        <v>882</v>
      </c>
    </row>
    <row r="17579" spans="1:6" x14ac:dyDescent="0.3">
      <c r="A17579" s="264" t="str">
        <f t="shared" si="274"/>
        <v>Nottingham TownshipPA</v>
      </c>
      <c r="B17579" s="269">
        <v>15330</v>
      </c>
      <c r="C17579" s="270" t="s">
        <v>10382</v>
      </c>
      <c r="D17579" s="270" t="s">
        <v>2093</v>
      </c>
      <c r="E17579" s="277" t="s">
        <v>2132</v>
      </c>
      <c r="F17579" s="279" t="s">
        <v>882</v>
      </c>
    </row>
    <row r="17580" spans="1:6" x14ac:dyDescent="0.3">
      <c r="A17580" s="264" t="str">
        <f t="shared" si="274"/>
        <v>West Nottingham TownshipPA</v>
      </c>
      <c r="B17580" s="269">
        <v>19362</v>
      </c>
      <c r="C17580" s="270" t="s">
        <v>10383</v>
      </c>
      <c r="D17580" s="270" t="s">
        <v>2093</v>
      </c>
      <c r="E17580" s="277" t="s">
        <v>1095</v>
      </c>
      <c r="F17580" s="279" t="s">
        <v>882</v>
      </c>
    </row>
    <row r="17581" spans="1:6" x14ac:dyDescent="0.3">
      <c r="A17581" s="264" t="str">
        <f t="shared" si="274"/>
        <v>Wayne TownshipPA</v>
      </c>
      <c r="B17581" s="269">
        <v>16314</v>
      </c>
      <c r="C17581" s="270" t="s">
        <v>10384</v>
      </c>
      <c r="D17581" s="270" t="s">
        <v>2093</v>
      </c>
      <c r="E17581" s="277" t="s">
        <v>2126</v>
      </c>
      <c r="F17581" s="279" t="s">
        <v>882</v>
      </c>
    </row>
    <row r="17582" spans="1:6" x14ac:dyDescent="0.3">
      <c r="A17582" s="264" t="str">
        <f t="shared" si="274"/>
        <v>South Buffalo TownshipPA</v>
      </c>
      <c r="B17582" s="269">
        <v>16229</v>
      </c>
      <c r="C17582" s="270" t="s">
        <v>10385</v>
      </c>
      <c r="D17582" s="270" t="s">
        <v>2093</v>
      </c>
      <c r="E17582" s="277" t="s">
        <v>2132</v>
      </c>
      <c r="F17582" s="279" t="s">
        <v>882</v>
      </c>
    </row>
    <row r="17583" spans="1:6" x14ac:dyDescent="0.3">
      <c r="A17583" s="264" t="str">
        <f t="shared" si="274"/>
        <v>Caernarvon TownshipPA</v>
      </c>
      <c r="B17583" s="269">
        <v>19543</v>
      </c>
      <c r="C17583" s="270" t="s">
        <v>10386</v>
      </c>
      <c r="D17583" s="270" t="s">
        <v>2093</v>
      </c>
      <c r="E17583" s="277" t="s">
        <v>2135</v>
      </c>
      <c r="F17583" s="279" t="s">
        <v>882</v>
      </c>
    </row>
    <row r="17584" spans="1:6" x14ac:dyDescent="0.3">
      <c r="A17584" s="264" t="str">
        <f t="shared" si="274"/>
        <v>DonoraPA</v>
      </c>
      <c r="B17584" s="269">
        <v>15033</v>
      </c>
      <c r="C17584" s="270" t="s">
        <v>10387</v>
      </c>
      <c r="D17584" s="270" t="s">
        <v>2093</v>
      </c>
      <c r="E17584" s="277" t="s">
        <v>2132</v>
      </c>
      <c r="F17584" s="279" t="s">
        <v>882</v>
      </c>
    </row>
    <row r="17585" spans="1:6" x14ac:dyDescent="0.3">
      <c r="A17585" s="264" t="str">
        <f t="shared" si="274"/>
        <v>Carroll TownshipPA</v>
      </c>
      <c r="B17585" s="269">
        <v>17090</v>
      </c>
      <c r="C17585" s="270" t="s">
        <v>10170</v>
      </c>
      <c r="D17585" s="270" t="s">
        <v>2093</v>
      </c>
      <c r="E17585" s="277" t="s">
        <v>2110</v>
      </c>
      <c r="F17585" s="279" t="s">
        <v>882</v>
      </c>
    </row>
    <row r="17586" spans="1:6" x14ac:dyDescent="0.3">
      <c r="A17586" s="264" t="str">
        <f t="shared" si="274"/>
        <v>Buckingham TownshipPA</v>
      </c>
      <c r="B17586" s="269">
        <v>18925</v>
      </c>
      <c r="C17586" s="270" t="s">
        <v>10168</v>
      </c>
      <c r="D17586" s="270" t="s">
        <v>2093</v>
      </c>
      <c r="E17586" s="277" t="s">
        <v>1095</v>
      </c>
      <c r="F17586" s="279" t="s">
        <v>882</v>
      </c>
    </row>
    <row r="17587" spans="1:6" x14ac:dyDescent="0.3">
      <c r="A17587" s="264" t="str">
        <f t="shared" si="274"/>
        <v>Caernarvon TownshipPA</v>
      </c>
      <c r="B17587" s="269">
        <v>17555</v>
      </c>
      <c r="C17587" s="270" t="s">
        <v>10386</v>
      </c>
      <c r="D17587" s="270" t="s">
        <v>2093</v>
      </c>
      <c r="E17587" s="277" t="s">
        <v>2117</v>
      </c>
      <c r="F17587" s="279" t="s">
        <v>882</v>
      </c>
    </row>
    <row r="17588" spans="1:6" x14ac:dyDescent="0.3">
      <c r="A17588" s="264" t="str">
        <f t="shared" si="274"/>
        <v>CurwensvillePA</v>
      </c>
      <c r="B17588" s="269">
        <v>16833</v>
      </c>
      <c r="C17588" s="270" t="s">
        <v>10388</v>
      </c>
      <c r="D17588" s="270" t="s">
        <v>2093</v>
      </c>
      <c r="E17588" s="277" t="s">
        <v>2102</v>
      </c>
      <c r="F17588" s="279" t="s">
        <v>882</v>
      </c>
    </row>
    <row r="17589" spans="1:6" x14ac:dyDescent="0.3">
      <c r="A17589" s="264" t="str">
        <f t="shared" si="274"/>
        <v>Elizabeth TownshipPA</v>
      </c>
      <c r="B17589" s="269">
        <v>15135</v>
      </c>
      <c r="C17589" s="270" t="s">
        <v>10253</v>
      </c>
      <c r="D17589" s="270" t="s">
        <v>2093</v>
      </c>
      <c r="E17589" s="277" t="s">
        <v>2132</v>
      </c>
      <c r="F17589" s="279" t="s">
        <v>882</v>
      </c>
    </row>
    <row r="17590" spans="1:6" x14ac:dyDescent="0.3">
      <c r="A17590" s="264" t="str">
        <f t="shared" si="274"/>
        <v>FarrellPA</v>
      </c>
      <c r="B17590" s="269">
        <v>16121</v>
      </c>
      <c r="C17590" s="270" t="s">
        <v>10389</v>
      </c>
      <c r="D17590" s="270" t="s">
        <v>2093</v>
      </c>
      <c r="E17590" s="277" t="s">
        <v>2015</v>
      </c>
      <c r="F17590" s="279" t="s">
        <v>882</v>
      </c>
    </row>
    <row r="17591" spans="1:6" x14ac:dyDescent="0.3">
      <c r="A17591" s="264" t="str">
        <f t="shared" si="274"/>
        <v>Plumstead TownshipPA</v>
      </c>
      <c r="B17591" s="269">
        <v>18947</v>
      </c>
      <c r="C17591" s="270" t="s">
        <v>10390</v>
      </c>
      <c r="D17591" s="270" t="s">
        <v>2093</v>
      </c>
      <c r="E17591" s="277" t="s">
        <v>1095</v>
      </c>
      <c r="F17591" s="279" t="s">
        <v>882</v>
      </c>
    </row>
    <row r="17592" spans="1:6" x14ac:dyDescent="0.3">
      <c r="A17592" s="264" t="str">
        <f t="shared" si="274"/>
        <v>Donegal TownshipPA</v>
      </c>
      <c r="B17592" s="269">
        <v>16025</v>
      </c>
      <c r="C17592" s="270" t="s">
        <v>10391</v>
      </c>
      <c r="D17592" s="270" t="s">
        <v>2093</v>
      </c>
      <c r="E17592" s="277" t="s">
        <v>2132</v>
      </c>
      <c r="F17592" s="279" t="s">
        <v>882</v>
      </c>
    </row>
    <row r="17593" spans="1:6" x14ac:dyDescent="0.3">
      <c r="A17593" s="264" t="str">
        <f t="shared" si="274"/>
        <v>Tunkhannock TownshipPA</v>
      </c>
      <c r="B17593" s="269">
        <v>18610</v>
      </c>
      <c r="C17593" s="270" t="s">
        <v>10237</v>
      </c>
      <c r="D17593" s="270" t="s">
        <v>2093</v>
      </c>
      <c r="E17593" s="277" t="s">
        <v>2104</v>
      </c>
      <c r="F17593" s="279" t="s">
        <v>882</v>
      </c>
    </row>
    <row r="17594" spans="1:6" x14ac:dyDescent="0.3">
      <c r="A17594" s="264" t="str">
        <f t="shared" si="274"/>
        <v>Clinton TownshipPA</v>
      </c>
      <c r="B17594" s="269">
        <v>16056</v>
      </c>
      <c r="C17594" s="270" t="s">
        <v>8319</v>
      </c>
      <c r="D17594" s="270" t="s">
        <v>2093</v>
      </c>
      <c r="E17594" s="277" t="s">
        <v>2132</v>
      </c>
      <c r="F17594" s="279" t="s">
        <v>882</v>
      </c>
    </row>
    <row r="17595" spans="1:6" x14ac:dyDescent="0.3">
      <c r="A17595" s="264" t="str">
        <f t="shared" si="274"/>
        <v>Benton TownshipPA</v>
      </c>
      <c r="B17595" s="269">
        <v>17814</v>
      </c>
      <c r="C17595" s="270" t="s">
        <v>10392</v>
      </c>
      <c r="D17595" s="270" t="s">
        <v>2093</v>
      </c>
      <c r="E17595" s="277" t="s">
        <v>2138</v>
      </c>
      <c r="F17595" s="279" t="s">
        <v>882</v>
      </c>
    </row>
    <row r="17596" spans="1:6" x14ac:dyDescent="0.3">
      <c r="A17596" s="264" t="str">
        <f t="shared" si="274"/>
        <v>East GreenvillePA</v>
      </c>
      <c r="B17596" s="269">
        <v>18041</v>
      </c>
      <c r="C17596" s="270" t="s">
        <v>10393</v>
      </c>
      <c r="D17596" s="270" t="s">
        <v>2093</v>
      </c>
      <c r="E17596" s="277" t="s">
        <v>1095</v>
      </c>
      <c r="F17596" s="279" t="s">
        <v>882</v>
      </c>
    </row>
    <row r="17597" spans="1:6" x14ac:dyDescent="0.3">
      <c r="A17597" s="264" t="str">
        <f t="shared" si="274"/>
        <v>Wilmington TownshipPA</v>
      </c>
      <c r="B17597" s="269">
        <v>16142</v>
      </c>
      <c r="C17597" s="270" t="s">
        <v>10394</v>
      </c>
      <c r="D17597" s="270" t="s">
        <v>2093</v>
      </c>
      <c r="E17597" s="277" t="s">
        <v>1385</v>
      </c>
      <c r="F17597" s="279" t="s">
        <v>882</v>
      </c>
    </row>
    <row r="17598" spans="1:6" x14ac:dyDescent="0.3">
      <c r="A17598" s="264" t="str">
        <f t="shared" si="274"/>
        <v>Salisbury TownshipPA</v>
      </c>
      <c r="B17598" s="269">
        <v>17527</v>
      </c>
      <c r="C17598" s="270" t="s">
        <v>10395</v>
      </c>
      <c r="D17598" s="270" t="s">
        <v>2093</v>
      </c>
      <c r="E17598" s="277" t="s">
        <v>2117</v>
      </c>
      <c r="F17598" s="279" t="s">
        <v>882</v>
      </c>
    </row>
    <row r="17599" spans="1:6" x14ac:dyDescent="0.3">
      <c r="A17599" s="264" t="str">
        <f t="shared" si="274"/>
        <v>BlakelyPA</v>
      </c>
      <c r="B17599" s="269">
        <v>18452</v>
      </c>
      <c r="C17599" s="270" t="s">
        <v>10396</v>
      </c>
      <c r="D17599" s="270" t="s">
        <v>2093</v>
      </c>
      <c r="E17599" s="277" t="s">
        <v>2138</v>
      </c>
      <c r="F17599" s="279" t="s">
        <v>882</v>
      </c>
    </row>
    <row r="17600" spans="1:6" x14ac:dyDescent="0.3">
      <c r="A17600" s="264" t="str">
        <f t="shared" si="274"/>
        <v>Hepburn TownshipPA</v>
      </c>
      <c r="B17600" s="269">
        <v>17728</v>
      </c>
      <c r="C17600" s="270" t="s">
        <v>10397</v>
      </c>
      <c r="D17600" s="270" t="s">
        <v>2093</v>
      </c>
      <c r="E17600" s="277" t="s">
        <v>2148</v>
      </c>
      <c r="F17600" s="279" t="s">
        <v>882</v>
      </c>
    </row>
    <row r="17601" spans="1:6" x14ac:dyDescent="0.3">
      <c r="A17601" s="264" t="str">
        <f t="shared" si="274"/>
        <v>NewmanstownPA</v>
      </c>
      <c r="B17601" s="269">
        <v>17073</v>
      </c>
      <c r="C17601" s="270" t="s">
        <v>10398</v>
      </c>
      <c r="D17601" s="270" t="s">
        <v>2093</v>
      </c>
      <c r="E17601" s="277" t="s">
        <v>1684</v>
      </c>
      <c r="F17601" s="279" t="s">
        <v>882</v>
      </c>
    </row>
    <row r="17602" spans="1:6" x14ac:dyDescent="0.3">
      <c r="A17602" s="264" t="str">
        <f t="shared" si="274"/>
        <v>Brothersvalley TownshipPA</v>
      </c>
      <c r="B17602" s="269">
        <v>15530</v>
      </c>
      <c r="C17602" s="270" t="s">
        <v>10399</v>
      </c>
      <c r="D17602" s="270" t="s">
        <v>2093</v>
      </c>
      <c r="E17602" s="277" t="s">
        <v>1488</v>
      </c>
      <c r="F17602" s="279" t="s">
        <v>882</v>
      </c>
    </row>
    <row r="17603" spans="1:6" x14ac:dyDescent="0.3">
      <c r="A17603" s="264" t="str">
        <f t="shared" si="274"/>
        <v>Londonderry TownshipPA</v>
      </c>
      <c r="B17603" s="269">
        <v>19330</v>
      </c>
      <c r="C17603" s="270" t="s">
        <v>10400</v>
      </c>
      <c r="D17603" s="270" t="s">
        <v>2093</v>
      </c>
      <c r="E17603" s="277" t="s">
        <v>1095</v>
      </c>
      <c r="F17603" s="279" t="s">
        <v>882</v>
      </c>
    </row>
    <row r="17604" spans="1:6" x14ac:dyDescent="0.3">
      <c r="A17604" s="264" t="str">
        <f t="shared" ref="A17604:A17667" si="275">CONCATENATE(C17604,D17604)</f>
        <v>Paradise TownshipPA</v>
      </c>
      <c r="B17604" s="269">
        <v>18326</v>
      </c>
      <c r="C17604" s="270" t="s">
        <v>10401</v>
      </c>
      <c r="D17604" s="270" t="s">
        <v>2093</v>
      </c>
      <c r="E17604" s="277" t="s">
        <v>2104</v>
      </c>
      <c r="F17604" s="279" t="s">
        <v>882</v>
      </c>
    </row>
    <row r="17605" spans="1:6" x14ac:dyDescent="0.3">
      <c r="A17605" s="264" t="str">
        <f t="shared" si="275"/>
        <v>Mahanoy CityPA</v>
      </c>
      <c r="B17605" s="269">
        <v>17948</v>
      </c>
      <c r="C17605" s="270" t="s">
        <v>10402</v>
      </c>
      <c r="D17605" s="270" t="s">
        <v>2093</v>
      </c>
      <c r="E17605" s="277" t="s">
        <v>1859</v>
      </c>
      <c r="F17605" s="279" t="s">
        <v>882</v>
      </c>
    </row>
    <row r="17606" spans="1:6" x14ac:dyDescent="0.3">
      <c r="A17606" s="264" t="str">
        <f t="shared" si="275"/>
        <v>Radnor TownshipPA</v>
      </c>
      <c r="B17606" s="269">
        <v>19085</v>
      </c>
      <c r="C17606" s="270" t="s">
        <v>10091</v>
      </c>
      <c r="D17606" s="270" t="s">
        <v>2093</v>
      </c>
      <c r="E17606" s="277" t="s">
        <v>1095</v>
      </c>
      <c r="F17606" s="279" t="s">
        <v>882</v>
      </c>
    </row>
    <row r="17607" spans="1:6" x14ac:dyDescent="0.3">
      <c r="A17607" s="264" t="str">
        <f t="shared" si="275"/>
        <v>Howard TownshipPA</v>
      </c>
      <c r="B17607" s="269">
        <v>16841</v>
      </c>
      <c r="C17607" s="270" t="s">
        <v>10403</v>
      </c>
      <c r="D17607" s="270" t="s">
        <v>2093</v>
      </c>
      <c r="E17607" s="277" t="s">
        <v>2142</v>
      </c>
      <c r="F17607" s="279" t="s">
        <v>882</v>
      </c>
    </row>
    <row r="17608" spans="1:6" x14ac:dyDescent="0.3">
      <c r="A17608" s="264" t="str">
        <f t="shared" si="275"/>
        <v>Hunlock TownshipPA</v>
      </c>
      <c r="B17608" s="269">
        <v>18621</v>
      </c>
      <c r="C17608" s="270" t="s">
        <v>10404</v>
      </c>
      <c r="D17608" s="270" t="s">
        <v>2093</v>
      </c>
      <c r="E17608" s="277" t="s">
        <v>2138</v>
      </c>
      <c r="F17608" s="279" t="s">
        <v>882</v>
      </c>
    </row>
    <row r="17609" spans="1:6" x14ac:dyDescent="0.3">
      <c r="A17609" s="264" t="str">
        <f t="shared" si="275"/>
        <v>Woodcock TownshipPA</v>
      </c>
      <c r="B17609" s="269">
        <v>16433</v>
      </c>
      <c r="C17609" s="270" t="s">
        <v>10405</v>
      </c>
      <c r="D17609" s="270" t="s">
        <v>2093</v>
      </c>
      <c r="E17609" s="277" t="s">
        <v>2126</v>
      </c>
      <c r="F17609" s="279" t="s">
        <v>882</v>
      </c>
    </row>
    <row r="17610" spans="1:6" x14ac:dyDescent="0.3">
      <c r="A17610" s="264" t="str">
        <f t="shared" si="275"/>
        <v>LansfordPA</v>
      </c>
      <c r="B17610" s="269">
        <v>18232</v>
      </c>
      <c r="C17610" s="270" t="s">
        <v>10406</v>
      </c>
      <c r="D17610" s="270" t="s">
        <v>2093</v>
      </c>
      <c r="E17610" s="277" t="s">
        <v>1829</v>
      </c>
      <c r="F17610" s="279" t="s">
        <v>882</v>
      </c>
    </row>
    <row r="17611" spans="1:6" x14ac:dyDescent="0.3">
      <c r="A17611" s="264" t="str">
        <f t="shared" si="275"/>
        <v>East Earl TownshipPA</v>
      </c>
      <c r="B17611" s="269">
        <v>17519</v>
      </c>
      <c r="C17611" s="270" t="s">
        <v>10407</v>
      </c>
      <c r="D17611" s="270" t="s">
        <v>2093</v>
      </c>
      <c r="E17611" s="277" t="s">
        <v>2117</v>
      </c>
      <c r="F17611" s="279" t="s">
        <v>882</v>
      </c>
    </row>
    <row r="17612" spans="1:6" x14ac:dyDescent="0.3">
      <c r="A17612" s="264" t="str">
        <f t="shared" si="275"/>
        <v>Upper Frederick TownshipPA</v>
      </c>
      <c r="B17612" s="269">
        <v>18074</v>
      </c>
      <c r="C17612" s="270" t="s">
        <v>10408</v>
      </c>
      <c r="D17612" s="270" t="s">
        <v>2093</v>
      </c>
      <c r="E17612" s="277" t="s">
        <v>1095</v>
      </c>
      <c r="F17612" s="279" t="s">
        <v>882</v>
      </c>
    </row>
    <row r="17613" spans="1:6" x14ac:dyDescent="0.3">
      <c r="A17613" s="264" t="str">
        <f t="shared" si="275"/>
        <v>RobesoniaPA</v>
      </c>
      <c r="B17613" s="269">
        <v>19551</v>
      </c>
      <c r="C17613" s="270" t="s">
        <v>10409</v>
      </c>
      <c r="D17613" s="270" t="s">
        <v>2093</v>
      </c>
      <c r="E17613" s="277" t="s">
        <v>2135</v>
      </c>
      <c r="F17613" s="279" t="s">
        <v>882</v>
      </c>
    </row>
    <row r="17614" spans="1:6" x14ac:dyDescent="0.3">
      <c r="A17614" s="264" t="str">
        <f t="shared" si="275"/>
        <v>Canton TownshipPA</v>
      </c>
      <c r="B17614" s="269">
        <v>17724</v>
      </c>
      <c r="C17614" s="270" t="s">
        <v>10410</v>
      </c>
      <c r="D17614" s="270" t="s">
        <v>2093</v>
      </c>
      <c r="E17614" s="277" t="s">
        <v>2137</v>
      </c>
      <c r="F17614" s="279" t="s">
        <v>882</v>
      </c>
    </row>
    <row r="17615" spans="1:6" x14ac:dyDescent="0.3">
      <c r="A17615" s="264" t="str">
        <f t="shared" si="275"/>
        <v>Troy TownshipPA</v>
      </c>
      <c r="B17615" s="269">
        <v>16947</v>
      </c>
      <c r="C17615" s="270" t="s">
        <v>10411</v>
      </c>
      <c r="D17615" s="270" t="s">
        <v>2093</v>
      </c>
      <c r="E17615" s="277" t="s">
        <v>2137</v>
      </c>
      <c r="F17615" s="279" t="s">
        <v>882</v>
      </c>
    </row>
    <row r="17616" spans="1:6" x14ac:dyDescent="0.3">
      <c r="A17616" s="264" t="str">
        <f t="shared" si="275"/>
        <v>Loyalhanna TownshipPA</v>
      </c>
      <c r="B17616" s="269">
        <v>15681</v>
      </c>
      <c r="C17616" s="270" t="s">
        <v>10412</v>
      </c>
      <c r="D17616" s="270" t="s">
        <v>2093</v>
      </c>
      <c r="E17616" s="277" t="s">
        <v>2132</v>
      </c>
      <c r="F17616" s="279" t="s">
        <v>882</v>
      </c>
    </row>
    <row r="17617" spans="1:6" x14ac:dyDescent="0.3">
      <c r="A17617" s="264" t="str">
        <f t="shared" si="275"/>
        <v>FlourtownPA</v>
      </c>
      <c r="B17617" s="269">
        <v>19031</v>
      </c>
      <c r="C17617" s="270" t="s">
        <v>10413</v>
      </c>
      <c r="D17617" s="270" t="s">
        <v>2093</v>
      </c>
      <c r="E17617" s="277" t="s">
        <v>1095</v>
      </c>
      <c r="F17617" s="279" t="s">
        <v>882</v>
      </c>
    </row>
    <row r="17618" spans="1:6" x14ac:dyDescent="0.3">
      <c r="A17618" s="264" t="str">
        <f t="shared" si="275"/>
        <v>AkronPA</v>
      </c>
      <c r="B17618" s="269">
        <v>17501</v>
      </c>
      <c r="C17618" s="270" t="s">
        <v>1597</v>
      </c>
      <c r="D17618" s="270" t="s">
        <v>2093</v>
      </c>
      <c r="E17618" s="277" t="s">
        <v>2117</v>
      </c>
      <c r="F17618" s="279" t="s">
        <v>882</v>
      </c>
    </row>
    <row r="17619" spans="1:6" x14ac:dyDescent="0.3">
      <c r="A17619" s="264" t="str">
        <f t="shared" si="275"/>
        <v>DuryeaPA</v>
      </c>
      <c r="B17619" s="269">
        <v>18642</v>
      </c>
      <c r="C17619" s="270" t="s">
        <v>10414</v>
      </c>
      <c r="D17619" s="270" t="s">
        <v>2093</v>
      </c>
      <c r="E17619" s="277" t="s">
        <v>2138</v>
      </c>
      <c r="F17619" s="279" t="s">
        <v>882</v>
      </c>
    </row>
    <row r="17620" spans="1:6" x14ac:dyDescent="0.3">
      <c r="A17620" s="264" t="str">
        <f t="shared" si="275"/>
        <v>GlassportPA</v>
      </c>
      <c r="B17620" s="269">
        <v>15045</v>
      </c>
      <c r="C17620" s="270" t="s">
        <v>10415</v>
      </c>
      <c r="D17620" s="270" t="s">
        <v>2093</v>
      </c>
      <c r="E17620" s="277" t="s">
        <v>2132</v>
      </c>
      <c r="F17620" s="279" t="s">
        <v>882</v>
      </c>
    </row>
    <row r="17621" spans="1:6" x14ac:dyDescent="0.3">
      <c r="A17621" s="264" t="str">
        <f t="shared" si="275"/>
        <v>Mahoning TownshipPA</v>
      </c>
      <c r="B17621" s="269">
        <v>16242</v>
      </c>
      <c r="C17621" s="270" t="s">
        <v>10155</v>
      </c>
      <c r="D17621" s="270" t="s">
        <v>2093</v>
      </c>
      <c r="E17621" s="277" t="s">
        <v>2132</v>
      </c>
      <c r="F17621" s="279" t="s">
        <v>882</v>
      </c>
    </row>
    <row r="17622" spans="1:6" x14ac:dyDescent="0.3">
      <c r="A17622" s="264" t="str">
        <f t="shared" si="275"/>
        <v>East PetersburgPA</v>
      </c>
      <c r="B17622" s="269">
        <v>17520</v>
      </c>
      <c r="C17622" s="270" t="s">
        <v>10416</v>
      </c>
      <c r="D17622" s="270" t="s">
        <v>2093</v>
      </c>
      <c r="E17622" s="277" t="s">
        <v>2117</v>
      </c>
      <c r="F17622" s="279" t="s">
        <v>882</v>
      </c>
    </row>
    <row r="17623" spans="1:6" x14ac:dyDescent="0.3">
      <c r="A17623" s="264" t="str">
        <f t="shared" si="275"/>
        <v>Dunbar TownshipPA</v>
      </c>
      <c r="B17623" s="269">
        <v>15431</v>
      </c>
      <c r="C17623" s="270" t="s">
        <v>10417</v>
      </c>
      <c r="D17623" s="270" t="s">
        <v>2093</v>
      </c>
      <c r="E17623" s="277" t="s">
        <v>2132</v>
      </c>
      <c r="F17623" s="279" t="s">
        <v>882</v>
      </c>
    </row>
    <row r="17624" spans="1:6" x14ac:dyDescent="0.3">
      <c r="A17624" s="264" t="str">
        <f t="shared" si="275"/>
        <v>Washington TownshipPA</v>
      </c>
      <c r="B17624" s="269">
        <v>19504</v>
      </c>
      <c r="C17624" s="270" t="s">
        <v>8157</v>
      </c>
      <c r="D17624" s="270" t="s">
        <v>2093</v>
      </c>
      <c r="E17624" s="277" t="s">
        <v>2135</v>
      </c>
      <c r="F17624" s="279" t="s">
        <v>882</v>
      </c>
    </row>
    <row r="17625" spans="1:6" x14ac:dyDescent="0.3">
      <c r="A17625" s="264" t="str">
        <f t="shared" si="275"/>
        <v>Clinton TownshipPA</v>
      </c>
      <c r="B17625" s="269">
        <v>17752</v>
      </c>
      <c r="C17625" s="270" t="s">
        <v>8319</v>
      </c>
      <c r="D17625" s="270" t="s">
        <v>2093</v>
      </c>
      <c r="E17625" s="277" t="s">
        <v>2148</v>
      </c>
      <c r="F17625" s="279" t="s">
        <v>882</v>
      </c>
    </row>
    <row r="17626" spans="1:6" x14ac:dyDescent="0.3">
      <c r="A17626" s="264" t="str">
        <f t="shared" si="275"/>
        <v>Oley TownshipPA</v>
      </c>
      <c r="B17626" s="269">
        <v>19547</v>
      </c>
      <c r="C17626" s="270" t="s">
        <v>10418</v>
      </c>
      <c r="D17626" s="270" t="s">
        <v>2093</v>
      </c>
      <c r="E17626" s="277" t="s">
        <v>2135</v>
      </c>
      <c r="F17626" s="279" t="s">
        <v>882</v>
      </c>
    </row>
    <row r="17627" spans="1:6" x14ac:dyDescent="0.3">
      <c r="A17627" s="264" t="str">
        <f t="shared" si="275"/>
        <v>Springdale TownshipPA</v>
      </c>
      <c r="B17627" s="269">
        <v>15144</v>
      </c>
      <c r="C17627" s="270" t="s">
        <v>10419</v>
      </c>
      <c r="D17627" s="270" t="s">
        <v>2093</v>
      </c>
      <c r="E17627" s="277" t="s">
        <v>2132</v>
      </c>
      <c r="F17627" s="279" t="s">
        <v>882</v>
      </c>
    </row>
    <row r="17628" spans="1:6" x14ac:dyDescent="0.3">
      <c r="A17628" s="264" t="str">
        <f t="shared" si="275"/>
        <v>Shenango TownshipPA</v>
      </c>
      <c r="B17628" s="269">
        <v>16159</v>
      </c>
      <c r="C17628" s="270" t="s">
        <v>10420</v>
      </c>
      <c r="D17628" s="270" t="s">
        <v>2093</v>
      </c>
      <c r="E17628" s="277" t="s">
        <v>2015</v>
      </c>
      <c r="F17628" s="279" t="s">
        <v>882</v>
      </c>
    </row>
    <row r="17629" spans="1:6" x14ac:dyDescent="0.3">
      <c r="A17629" s="264" t="str">
        <f t="shared" si="275"/>
        <v>Cresson TownshipPA</v>
      </c>
      <c r="B17629" s="269">
        <v>16630</v>
      </c>
      <c r="C17629" s="270" t="s">
        <v>10421</v>
      </c>
      <c r="D17629" s="270" t="s">
        <v>2093</v>
      </c>
      <c r="E17629" s="277" t="s">
        <v>2116</v>
      </c>
      <c r="F17629" s="279" t="s">
        <v>882</v>
      </c>
    </row>
    <row r="17630" spans="1:6" x14ac:dyDescent="0.3">
      <c r="A17630" s="264" t="str">
        <f t="shared" si="275"/>
        <v>JohnstownPA</v>
      </c>
      <c r="B17630" s="269">
        <v>15901</v>
      </c>
      <c r="C17630" s="270" t="s">
        <v>2116</v>
      </c>
      <c r="D17630" s="270" t="s">
        <v>2093</v>
      </c>
      <c r="E17630" s="277" t="s">
        <v>2116</v>
      </c>
      <c r="F17630" s="279" t="s">
        <v>882</v>
      </c>
    </row>
    <row r="17631" spans="1:6" x14ac:dyDescent="0.3">
      <c r="A17631" s="264" t="str">
        <f t="shared" si="275"/>
        <v>Providence TownshipPA</v>
      </c>
      <c r="B17631" s="269">
        <v>17560</v>
      </c>
      <c r="C17631" s="270" t="s">
        <v>10422</v>
      </c>
      <c r="D17631" s="270" t="s">
        <v>2093</v>
      </c>
      <c r="E17631" s="277" t="s">
        <v>2117</v>
      </c>
      <c r="F17631" s="279" t="s">
        <v>882</v>
      </c>
    </row>
    <row r="17632" spans="1:6" x14ac:dyDescent="0.3">
      <c r="A17632" s="264" t="str">
        <f t="shared" si="275"/>
        <v>Lancaster TownshipPA</v>
      </c>
      <c r="B17632" s="269">
        <v>16037</v>
      </c>
      <c r="C17632" s="270" t="s">
        <v>10050</v>
      </c>
      <c r="D17632" s="270" t="s">
        <v>2093</v>
      </c>
      <c r="E17632" s="277" t="s">
        <v>2132</v>
      </c>
      <c r="F17632" s="279" t="s">
        <v>882</v>
      </c>
    </row>
    <row r="17633" spans="1:6" x14ac:dyDescent="0.3">
      <c r="A17633" s="264" t="str">
        <f t="shared" si="275"/>
        <v>WoodlynPA</v>
      </c>
      <c r="B17633" s="269">
        <v>19094</v>
      </c>
      <c r="C17633" s="270" t="s">
        <v>10423</v>
      </c>
      <c r="D17633" s="270" t="s">
        <v>2093</v>
      </c>
      <c r="E17633" s="277" t="s">
        <v>1095</v>
      </c>
      <c r="F17633" s="279" t="s">
        <v>882</v>
      </c>
    </row>
    <row r="17634" spans="1:6" x14ac:dyDescent="0.3">
      <c r="A17634" s="264" t="str">
        <f t="shared" si="275"/>
        <v>MasontownPA</v>
      </c>
      <c r="B17634" s="269">
        <v>15461</v>
      </c>
      <c r="C17634" s="270" t="s">
        <v>10424</v>
      </c>
      <c r="D17634" s="270" t="s">
        <v>2093</v>
      </c>
      <c r="E17634" s="277" t="s">
        <v>2132</v>
      </c>
      <c r="F17634" s="279" t="s">
        <v>882</v>
      </c>
    </row>
    <row r="17635" spans="1:6" x14ac:dyDescent="0.3">
      <c r="A17635" s="264" t="str">
        <f t="shared" si="275"/>
        <v>JessupPA</v>
      </c>
      <c r="B17635" s="269">
        <v>18434</v>
      </c>
      <c r="C17635" s="270" t="s">
        <v>6318</v>
      </c>
      <c r="D17635" s="270" t="s">
        <v>2093</v>
      </c>
      <c r="E17635" s="277" t="s">
        <v>2138</v>
      </c>
      <c r="F17635" s="279" t="s">
        <v>882</v>
      </c>
    </row>
    <row r="17636" spans="1:6" x14ac:dyDescent="0.3">
      <c r="A17636" s="264" t="str">
        <f t="shared" si="275"/>
        <v>Middle Paxton TownshipPA</v>
      </c>
      <c r="B17636" s="269">
        <v>17018</v>
      </c>
      <c r="C17636" s="270" t="s">
        <v>10425</v>
      </c>
      <c r="D17636" s="270" t="s">
        <v>2093</v>
      </c>
      <c r="E17636" s="277" t="s">
        <v>2110</v>
      </c>
      <c r="F17636" s="279" t="s">
        <v>882</v>
      </c>
    </row>
    <row r="17637" spans="1:6" x14ac:dyDescent="0.3">
      <c r="A17637" s="264" t="str">
        <f t="shared" si="275"/>
        <v>Tinicum TownshipPA</v>
      </c>
      <c r="B17637" s="269">
        <v>19029</v>
      </c>
      <c r="C17637" s="270" t="s">
        <v>10426</v>
      </c>
      <c r="D17637" s="270" t="s">
        <v>2093</v>
      </c>
      <c r="E17637" s="277" t="s">
        <v>1095</v>
      </c>
      <c r="F17637" s="279" t="s">
        <v>882</v>
      </c>
    </row>
    <row r="17638" spans="1:6" x14ac:dyDescent="0.3">
      <c r="A17638" s="264" t="str">
        <f t="shared" si="275"/>
        <v>Overfield TownshipPA</v>
      </c>
      <c r="B17638" s="269">
        <v>18419</v>
      </c>
      <c r="C17638" s="270" t="s">
        <v>10427</v>
      </c>
      <c r="D17638" s="270" t="s">
        <v>2093</v>
      </c>
      <c r="E17638" s="277" t="s">
        <v>2138</v>
      </c>
      <c r="F17638" s="279" t="s">
        <v>882</v>
      </c>
    </row>
    <row r="17639" spans="1:6" x14ac:dyDescent="0.3">
      <c r="A17639" s="264" t="str">
        <f t="shared" si="275"/>
        <v>Potter TownshipPA</v>
      </c>
      <c r="B17639" s="269">
        <v>16828</v>
      </c>
      <c r="C17639" s="270" t="s">
        <v>10428</v>
      </c>
      <c r="D17639" s="270" t="s">
        <v>2093</v>
      </c>
      <c r="E17639" s="277" t="s">
        <v>2142</v>
      </c>
      <c r="F17639" s="279" t="s">
        <v>882</v>
      </c>
    </row>
    <row r="17640" spans="1:6" x14ac:dyDescent="0.3">
      <c r="A17640" s="264" t="str">
        <f t="shared" si="275"/>
        <v>Longswamp TownshipPA</v>
      </c>
      <c r="B17640" s="269">
        <v>19539</v>
      </c>
      <c r="C17640" s="270" t="s">
        <v>10429</v>
      </c>
      <c r="D17640" s="270" t="s">
        <v>2093</v>
      </c>
      <c r="E17640" s="277" t="s">
        <v>2135</v>
      </c>
      <c r="F17640" s="279" t="s">
        <v>882</v>
      </c>
    </row>
    <row r="17641" spans="1:6" x14ac:dyDescent="0.3">
      <c r="A17641" s="264" t="str">
        <f t="shared" si="275"/>
        <v>Wyalusing TownshipPA</v>
      </c>
      <c r="B17641" s="269">
        <v>18853</v>
      </c>
      <c r="C17641" s="270" t="s">
        <v>10430</v>
      </c>
      <c r="D17641" s="270" t="s">
        <v>2093</v>
      </c>
      <c r="E17641" s="277" t="s">
        <v>2137</v>
      </c>
      <c r="F17641" s="279" t="s">
        <v>882</v>
      </c>
    </row>
    <row r="17642" spans="1:6" x14ac:dyDescent="0.3">
      <c r="A17642" s="264" t="str">
        <f t="shared" si="275"/>
        <v>Pymatuning CentralPA</v>
      </c>
      <c r="B17642" s="269">
        <v>16134</v>
      </c>
      <c r="C17642" s="270" t="s">
        <v>10366</v>
      </c>
      <c r="D17642" s="270" t="s">
        <v>2093</v>
      </c>
      <c r="E17642" s="277" t="s">
        <v>2126</v>
      </c>
      <c r="F17642" s="279" t="s">
        <v>882</v>
      </c>
    </row>
    <row r="17643" spans="1:6" x14ac:dyDescent="0.3">
      <c r="A17643" s="264" t="str">
        <f t="shared" si="275"/>
        <v>Oliver TownshipPA</v>
      </c>
      <c r="B17643" s="269">
        <v>17051</v>
      </c>
      <c r="C17643" s="270" t="s">
        <v>10319</v>
      </c>
      <c r="D17643" s="270" t="s">
        <v>2093</v>
      </c>
      <c r="E17643" s="277" t="s">
        <v>2122</v>
      </c>
      <c r="F17643" s="279" t="s">
        <v>882</v>
      </c>
    </row>
    <row r="17644" spans="1:6" x14ac:dyDescent="0.3">
      <c r="A17644" s="264" t="str">
        <f t="shared" si="275"/>
        <v>Green LanePA</v>
      </c>
      <c r="B17644" s="269">
        <v>18054</v>
      </c>
      <c r="C17644" s="270" t="s">
        <v>10431</v>
      </c>
      <c r="D17644" s="270" t="s">
        <v>2093</v>
      </c>
      <c r="E17644" s="277" t="s">
        <v>1095</v>
      </c>
      <c r="F17644" s="279" t="s">
        <v>882</v>
      </c>
    </row>
    <row r="17645" spans="1:6" x14ac:dyDescent="0.3">
      <c r="A17645" s="264" t="str">
        <f t="shared" si="275"/>
        <v>HarrisburgPA</v>
      </c>
      <c r="B17645" s="269">
        <v>17101</v>
      </c>
      <c r="C17645" s="270" t="s">
        <v>1801</v>
      </c>
      <c r="D17645" s="270" t="s">
        <v>2093</v>
      </c>
      <c r="E17645" s="277" t="s">
        <v>2110</v>
      </c>
      <c r="F17645" s="279" t="s">
        <v>882</v>
      </c>
    </row>
    <row r="17646" spans="1:6" x14ac:dyDescent="0.3">
      <c r="A17646" s="264" t="str">
        <f t="shared" si="275"/>
        <v>NesquehoningPA</v>
      </c>
      <c r="B17646" s="269">
        <v>18240</v>
      </c>
      <c r="C17646" s="270" t="s">
        <v>10432</v>
      </c>
      <c r="D17646" s="270" t="s">
        <v>2093</v>
      </c>
      <c r="E17646" s="277" t="s">
        <v>1829</v>
      </c>
      <c r="F17646" s="279" t="s">
        <v>882</v>
      </c>
    </row>
    <row r="17647" spans="1:6" x14ac:dyDescent="0.3">
      <c r="A17647" s="264" t="str">
        <f t="shared" si="275"/>
        <v>Upper Mt Bethel TownshipPA</v>
      </c>
      <c r="B17647" s="269">
        <v>18343</v>
      </c>
      <c r="C17647" s="270" t="s">
        <v>10433</v>
      </c>
      <c r="D17647" s="270" t="s">
        <v>2093</v>
      </c>
      <c r="E17647" s="277" t="s">
        <v>1829</v>
      </c>
      <c r="F17647" s="279" t="s">
        <v>882</v>
      </c>
    </row>
    <row r="17648" spans="1:6" x14ac:dyDescent="0.3">
      <c r="A17648" s="264" t="str">
        <f t="shared" si="275"/>
        <v>MidlandPA</v>
      </c>
      <c r="B17648" s="269">
        <v>15059</v>
      </c>
      <c r="C17648" s="270" t="s">
        <v>1607</v>
      </c>
      <c r="D17648" s="270" t="s">
        <v>2093</v>
      </c>
      <c r="E17648" s="277" t="s">
        <v>2132</v>
      </c>
      <c r="F17648" s="279" t="s">
        <v>882</v>
      </c>
    </row>
    <row r="17649" spans="1:6" x14ac:dyDescent="0.3">
      <c r="A17649" s="264" t="str">
        <f t="shared" si="275"/>
        <v>Upper Makefield TownshipPA</v>
      </c>
      <c r="B17649" s="269">
        <v>18977</v>
      </c>
      <c r="C17649" s="270" t="s">
        <v>10434</v>
      </c>
      <c r="D17649" s="270" t="s">
        <v>2093</v>
      </c>
      <c r="E17649" s="277" t="s">
        <v>1095</v>
      </c>
      <c r="F17649" s="279" t="s">
        <v>882</v>
      </c>
    </row>
    <row r="17650" spans="1:6" x14ac:dyDescent="0.3">
      <c r="A17650" s="264" t="str">
        <f t="shared" si="275"/>
        <v>Forward TownshipPA</v>
      </c>
      <c r="B17650" s="269">
        <v>16053</v>
      </c>
      <c r="C17650" s="270" t="s">
        <v>10345</v>
      </c>
      <c r="D17650" s="270" t="s">
        <v>2093</v>
      </c>
      <c r="E17650" s="277" t="s">
        <v>2132</v>
      </c>
      <c r="F17650" s="279" t="s">
        <v>882</v>
      </c>
    </row>
    <row r="17651" spans="1:6" x14ac:dyDescent="0.3">
      <c r="A17651" s="264" t="str">
        <f t="shared" si="275"/>
        <v>AllentownPA</v>
      </c>
      <c r="B17651" s="269">
        <v>18101</v>
      </c>
      <c r="C17651" s="270" t="s">
        <v>10061</v>
      </c>
      <c r="D17651" s="270" t="s">
        <v>2093</v>
      </c>
      <c r="E17651" s="277" t="s">
        <v>1829</v>
      </c>
      <c r="F17651" s="279" t="s">
        <v>882</v>
      </c>
    </row>
    <row r="17652" spans="1:6" x14ac:dyDescent="0.3">
      <c r="A17652" s="264" t="str">
        <f t="shared" si="275"/>
        <v>ElysburgPA</v>
      </c>
      <c r="B17652" s="269">
        <v>17824</v>
      </c>
      <c r="C17652" s="270" t="s">
        <v>10435</v>
      </c>
      <c r="D17652" s="270" t="s">
        <v>2093</v>
      </c>
      <c r="E17652" s="277" t="s">
        <v>2144</v>
      </c>
      <c r="F17652" s="279" t="s">
        <v>882</v>
      </c>
    </row>
    <row r="17653" spans="1:6" x14ac:dyDescent="0.3">
      <c r="A17653" s="264" t="str">
        <f t="shared" si="275"/>
        <v>AlbionPA</v>
      </c>
      <c r="B17653" s="269">
        <v>16401</v>
      </c>
      <c r="C17653" s="270" t="s">
        <v>3122</v>
      </c>
      <c r="D17653" s="270" t="s">
        <v>2093</v>
      </c>
      <c r="E17653" s="277" t="s">
        <v>2106</v>
      </c>
      <c r="F17653" s="279" t="s">
        <v>882</v>
      </c>
    </row>
    <row r="17654" spans="1:6" x14ac:dyDescent="0.3">
      <c r="A17654" s="264" t="str">
        <f t="shared" si="275"/>
        <v>Brown TownshipPA</v>
      </c>
      <c r="B17654" s="269">
        <v>17084</v>
      </c>
      <c r="C17654" s="270" t="s">
        <v>10436</v>
      </c>
      <c r="D17654" s="270" t="s">
        <v>2093</v>
      </c>
      <c r="E17654" s="277" t="s">
        <v>2122</v>
      </c>
      <c r="F17654" s="279" t="s">
        <v>882</v>
      </c>
    </row>
    <row r="17655" spans="1:6" x14ac:dyDescent="0.3">
      <c r="A17655" s="264" t="str">
        <f t="shared" si="275"/>
        <v>Donegal TownshipPA</v>
      </c>
      <c r="B17655" s="269">
        <v>15323</v>
      </c>
      <c r="C17655" s="270" t="s">
        <v>10391</v>
      </c>
      <c r="D17655" s="270" t="s">
        <v>2093</v>
      </c>
      <c r="E17655" s="277" t="s">
        <v>2132</v>
      </c>
      <c r="F17655" s="279" t="s">
        <v>882</v>
      </c>
    </row>
    <row r="17656" spans="1:6" x14ac:dyDescent="0.3">
      <c r="A17656" s="264" t="str">
        <f t="shared" si="275"/>
        <v>Winfield TownshipPA</v>
      </c>
      <c r="B17656" s="269">
        <v>16023</v>
      </c>
      <c r="C17656" s="270" t="s">
        <v>10437</v>
      </c>
      <c r="D17656" s="270" t="s">
        <v>2093</v>
      </c>
      <c r="E17656" s="277" t="s">
        <v>2132</v>
      </c>
      <c r="F17656" s="279" t="s">
        <v>882</v>
      </c>
    </row>
    <row r="17657" spans="1:6" x14ac:dyDescent="0.3">
      <c r="A17657" s="264" t="str">
        <f t="shared" si="275"/>
        <v>Harveys LakePA</v>
      </c>
      <c r="B17657" s="269">
        <v>18618</v>
      </c>
      <c r="C17657" s="270" t="s">
        <v>10438</v>
      </c>
      <c r="D17657" s="270" t="s">
        <v>2093</v>
      </c>
      <c r="E17657" s="277" t="s">
        <v>2138</v>
      </c>
      <c r="F17657" s="279" t="s">
        <v>882</v>
      </c>
    </row>
    <row r="17658" spans="1:6" x14ac:dyDescent="0.3">
      <c r="A17658" s="264" t="str">
        <f t="shared" si="275"/>
        <v>Port AlleganyPA</v>
      </c>
      <c r="B17658" s="269">
        <v>16743</v>
      </c>
      <c r="C17658" s="270" t="s">
        <v>10439</v>
      </c>
      <c r="D17658" s="270" t="s">
        <v>2093</v>
      </c>
      <c r="E17658" s="277" t="s">
        <v>1832</v>
      </c>
      <c r="F17658" s="279" t="s">
        <v>882</v>
      </c>
    </row>
    <row r="17659" spans="1:6" x14ac:dyDescent="0.3">
      <c r="A17659" s="264" t="str">
        <f t="shared" si="275"/>
        <v>Hanover TownshipPA</v>
      </c>
      <c r="B17659" s="269">
        <v>15026</v>
      </c>
      <c r="C17659" s="270" t="s">
        <v>8321</v>
      </c>
      <c r="D17659" s="270" t="s">
        <v>2093</v>
      </c>
      <c r="E17659" s="277" t="s">
        <v>2132</v>
      </c>
      <c r="F17659" s="279" t="s">
        <v>882</v>
      </c>
    </row>
    <row r="17660" spans="1:6" x14ac:dyDescent="0.3">
      <c r="A17660" s="264" t="str">
        <f t="shared" si="275"/>
        <v>South Middleton TownshipPA</v>
      </c>
      <c r="B17660" s="269">
        <v>17065</v>
      </c>
      <c r="C17660" s="270" t="s">
        <v>10125</v>
      </c>
      <c r="D17660" s="270" t="s">
        <v>2093</v>
      </c>
      <c r="E17660" s="277" t="s">
        <v>2110</v>
      </c>
      <c r="F17660" s="279" t="s">
        <v>882</v>
      </c>
    </row>
    <row r="17661" spans="1:6" x14ac:dyDescent="0.3">
      <c r="A17661" s="264" t="str">
        <f t="shared" si="275"/>
        <v>BellevillePA</v>
      </c>
      <c r="B17661" s="269">
        <v>17004</v>
      </c>
      <c r="C17661" s="270" t="s">
        <v>1971</v>
      </c>
      <c r="D17661" s="270" t="s">
        <v>2093</v>
      </c>
      <c r="E17661" s="277" t="s">
        <v>2122</v>
      </c>
      <c r="F17661" s="279" t="s">
        <v>882</v>
      </c>
    </row>
    <row r="17662" spans="1:6" x14ac:dyDescent="0.3">
      <c r="A17662" s="264" t="str">
        <f t="shared" si="275"/>
        <v>WeatherlyPA</v>
      </c>
      <c r="B17662" s="269">
        <v>18255</v>
      </c>
      <c r="C17662" s="270" t="s">
        <v>10440</v>
      </c>
      <c r="D17662" s="270" t="s">
        <v>2093</v>
      </c>
      <c r="E17662" s="277" t="s">
        <v>1829</v>
      </c>
      <c r="F17662" s="279" t="s">
        <v>882</v>
      </c>
    </row>
    <row r="17663" spans="1:6" x14ac:dyDescent="0.3">
      <c r="A17663" s="264" t="str">
        <f t="shared" si="275"/>
        <v>Lake WynonahPA</v>
      </c>
      <c r="B17663" s="269">
        <v>17922</v>
      </c>
      <c r="C17663" s="270" t="s">
        <v>10441</v>
      </c>
      <c r="D17663" s="270" t="s">
        <v>2093</v>
      </c>
      <c r="E17663" s="277" t="s">
        <v>1859</v>
      </c>
      <c r="F17663" s="279" t="s">
        <v>882</v>
      </c>
    </row>
    <row r="17664" spans="1:6" x14ac:dyDescent="0.3">
      <c r="A17664" s="264" t="str">
        <f t="shared" si="275"/>
        <v>Conestoga TownshipPA</v>
      </c>
      <c r="B17664" s="269">
        <v>17516</v>
      </c>
      <c r="C17664" s="270" t="s">
        <v>10442</v>
      </c>
      <c r="D17664" s="270" t="s">
        <v>2093</v>
      </c>
      <c r="E17664" s="277" t="s">
        <v>2117</v>
      </c>
      <c r="F17664" s="279" t="s">
        <v>882</v>
      </c>
    </row>
    <row r="17665" spans="1:6" x14ac:dyDescent="0.3">
      <c r="A17665" s="264" t="str">
        <f t="shared" si="275"/>
        <v>Mount PoconoPA</v>
      </c>
      <c r="B17665" s="269">
        <v>18344</v>
      </c>
      <c r="C17665" s="270" t="s">
        <v>10443</v>
      </c>
      <c r="D17665" s="270" t="s">
        <v>2093</v>
      </c>
      <c r="E17665" s="277" t="s">
        <v>2104</v>
      </c>
      <c r="F17665" s="279" t="s">
        <v>882</v>
      </c>
    </row>
    <row r="17666" spans="1:6" x14ac:dyDescent="0.3">
      <c r="A17666" s="264" t="str">
        <f t="shared" si="275"/>
        <v>Nescopeck TownshipPA</v>
      </c>
      <c r="B17666" s="269">
        <v>18635</v>
      </c>
      <c r="C17666" s="270" t="s">
        <v>10444</v>
      </c>
      <c r="D17666" s="270" t="s">
        <v>2093</v>
      </c>
      <c r="E17666" s="277" t="s">
        <v>2138</v>
      </c>
      <c r="F17666" s="279" t="s">
        <v>882</v>
      </c>
    </row>
    <row r="17667" spans="1:6" x14ac:dyDescent="0.3">
      <c r="A17667" s="264" t="str">
        <f t="shared" si="275"/>
        <v>PittsburghPA</v>
      </c>
      <c r="B17667" s="269">
        <v>15233</v>
      </c>
      <c r="C17667" s="270" t="s">
        <v>2132</v>
      </c>
      <c r="D17667" s="270" t="s">
        <v>2093</v>
      </c>
      <c r="E17667" s="277" t="s">
        <v>2132</v>
      </c>
      <c r="F17667" s="279" t="s">
        <v>882</v>
      </c>
    </row>
    <row r="17668" spans="1:6" x14ac:dyDescent="0.3">
      <c r="A17668" s="264" t="str">
        <f t="shared" ref="A17668:A17731" si="276">CONCATENATE(C17668,D17668)</f>
        <v>Lower Merion TownshipPA</v>
      </c>
      <c r="B17668" s="269">
        <v>19035</v>
      </c>
      <c r="C17668" s="270" t="s">
        <v>10243</v>
      </c>
      <c r="D17668" s="270" t="s">
        <v>2093</v>
      </c>
      <c r="E17668" s="277" t="s">
        <v>1095</v>
      </c>
      <c r="F17668" s="279" t="s">
        <v>882</v>
      </c>
    </row>
    <row r="17669" spans="1:6" x14ac:dyDescent="0.3">
      <c r="A17669" s="264" t="str">
        <f t="shared" si="276"/>
        <v>Centre TownshipPA</v>
      </c>
      <c r="B17669" s="269">
        <v>19541</v>
      </c>
      <c r="C17669" s="270" t="s">
        <v>10445</v>
      </c>
      <c r="D17669" s="270" t="s">
        <v>2093</v>
      </c>
      <c r="E17669" s="277" t="s">
        <v>2135</v>
      </c>
      <c r="F17669" s="279" t="s">
        <v>882</v>
      </c>
    </row>
    <row r="17670" spans="1:6" x14ac:dyDescent="0.3">
      <c r="A17670" s="264" t="str">
        <f t="shared" si="276"/>
        <v>Decatur TownshipPA</v>
      </c>
      <c r="B17670" s="269">
        <v>17841</v>
      </c>
      <c r="C17670" s="270" t="s">
        <v>10446</v>
      </c>
      <c r="D17670" s="270" t="s">
        <v>2093</v>
      </c>
      <c r="E17670" s="277" t="s">
        <v>2122</v>
      </c>
      <c r="F17670" s="279" t="s">
        <v>882</v>
      </c>
    </row>
    <row r="17671" spans="1:6" x14ac:dyDescent="0.3">
      <c r="A17671" s="264" t="str">
        <f t="shared" si="276"/>
        <v>PerryopolisPA</v>
      </c>
      <c r="B17671" s="269">
        <v>15473</v>
      </c>
      <c r="C17671" s="270" t="s">
        <v>10447</v>
      </c>
      <c r="D17671" s="270" t="s">
        <v>2093</v>
      </c>
      <c r="E17671" s="277" t="s">
        <v>2132</v>
      </c>
      <c r="F17671" s="279" t="s">
        <v>882</v>
      </c>
    </row>
    <row r="17672" spans="1:6" x14ac:dyDescent="0.3">
      <c r="A17672" s="264" t="str">
        <f t="shared" si="276"/>
        <v>Lake CityPA</v>
      </c>
      <c r="B17672" s="269">
        <v>16423</v>
      </c>
      <c r="C17672" s="270" t="s">
        <v>1114</v>
      </c>
      <c r="D17672" s="270" t="s">
        <v>2093</v>
      </c>
      <c r="E17672" s="277" t="s">
        <v>2106</v>
      </c>
      <c r="F17672" s="279" t="s">
        <v>882</v>
      </c>
    </row>
    <row r="17673" spans="1:6" x14ac:dyDescent="0.3">
      <c r="A17673" s="264" t="str">
        <f t="shared" si="276"/>
        <v>Woodbury TownshipPA</v>
      </c>
      <c r="B17673" s="269">
        <v>16693</v>
      </c>
      <c r="C17673" s="270" t="s">
        <v>10448</v>
      </c>
      <c r="D17673" s="270" t="s">
        <v>2093</v>
      </c>
      <c r="E17673" s="277" t="s">
        <v>2096</v>
      </c>
      <c r="F17673" s="279" t="s">
        <v>882</v>
      </c>
    </row>
    <row r="17674" spans="1:6" x14ac:dyDescent="0.3">
      <c r="A17674" s="264" t="str">
        <f t="shared" si="276"/>
        <v>Dickinson TownshipPA</v>
      </c>
      <c r="B17674" s="269">
        <v>17324</v>
      </c>
      <c r="C17674" s="270" t="s">
        <v>10449</v>
      </c>
      <c r="D17674" s="270" t="s">
        <v>2093</v>
      </c>
      <c r="E17674" s="277" t="s">
        <v>2110</v>
      </c>
      <c r="F17674" s="279" t="s">
        <v>882</v>
      </c>
    </row>
    <row r="17675" spans="1:6" x14ac:dyDescent="0.3">
      <c r="A17675" s="264" t="str">
        <f t="shared" si="276"/>
        <v>Keating TownshipPA</v>
      </c>
      <c r="B17675" s="269">
        <v>16749</v>
      </c>
      <c r="C17675" s="270" t="s">
        <v>10450</v>
      </c>
      <c r="D17675" s="270" t="s">
        <v>2093</v>
      </c>
      <c r="E17675" s="277" t="s">
        <v>1832</v>
      </c>
      <c r="F17675" s="279" t="s">
        <v>882</v>
      </c>
    </row>
    <row r="17676" spans="1:6" x14ac:dyDescent="0.3">
      <c r="A17676" s="264" t="str">
        <f t="shared" si="276"/>
        <v>Centre TownshipPA</v>
      </c>
      <c r="B17676" s="269">
        <v>17068</v>
      </c>
      <c r="C17676" s="270" t="s">
        <v>10445</v>
      </c>
      <c r="D17676" s="270" t="s">
        <v>2093</v>
      </c>
      <c r="E17676" s="277" t="s">
        <v>2110</v>
      </c>
      <c r="F17676" s="279" t="s">
        <v>882</v>
      </c>
    </row>
    <row r="17677" spans="1:6" x14ac:dyDescent="0.3">
      <c r="A17677" s="264" t="str">
        <f t="shared" si="276"/>
        <v>Paradise TownshipPA</v>
      </c>
      <c r="B17677" s="269">
        <v>17301</v>
      </c>
      <c r="C17677" s="270" t="s">
        <v>10401</v>
      </c>
      <c r="D17677" s="270" t="s">
        <v>2093</v>
      </c>
      <c r="E17677" s="277" t="s">
        <v>2149</v>
      </c>
      <c r="F17677" s="279" t="s">
        <v>882</v>
      </c>
    </row>
    <row r="17678" spans="1:6" x14ac:dyDescent="0.3">
      <c r="A17678" s="264" t="str">
        <f t="shared" si="276"/>
        <v>MatamorasPA</v>
      </c>
      <c r="B17678" s="269">
        <v>18336</v>
      </c>
      <c r="C17678" s="270" t="s">
        <v>9534</v>
      </c>
      <c r="D17678" s="270" t="s">
        <v>2093</v>
      </c>
      <c r="E17678" s="277" t="s">
        <v>1833</v>
      </c>
      <c r="F17678" s="279" t="s">
        <v>882</v>
      </c>
    </row>
    <row r="17679" spans="1:6" x14ac:dyDescent="0.3">
      <c r="A17679" s="264" t="str">
        <f t="shared" si="276"/>
        <v>Middlecreek TownshipPA</v>
      </c>
      <c r="B17679" s="269">
        <v>15557</v>
      </c>
      <c r="C17679" s="270" t="s">
        <v>10451</v>
      </c>
      <c r="D17679" s="270" t="s">
        <v>2093</v>
      </c>
      <c r="E17679" s="277" t="s">
        <v>1488</v>
      </c>
      <c r="F17679" s="279" t="s">
        <v>882</v>
      </c>
    </row>
    <row r="17680" spans="1:6" x14ac:dyDescent="0.3">
      <c r="A17680" s="264" t="str">
        <f t="shared" si="276"/>
        <v>Pocono LakePA</v>
      </c>
      <c r="B17680" s="269">
        <v>18347</v>
      </c>
      <c r="C17680" s="270" t="s">
        <v>10452</v>
      </c>
      <c r="D17680" s="270" t="s">
        <v>2093</v>
      </c>
      <c r="E17680" s="277" t="s">
        <v>2104</v>
      </c>
      <c r="F17680" s="279" t="s">
        <v>882</v>
      </c>
    </row>
    <row r="17681" spans="1:6" x14ac:dyDescent="0.3">
      <c r="A17681" s="264" t="str">
        <f t="shared" si="276"/>
        <v>Jenner TownshipPA</v>
      </c>
      <c r="B17681" s="269">
        <v>15531</v>
      </c>
      <c r="C17681" s="270" t="s">
        <v>10453</v>
      </c>
      <c r="D17681" s="270" t="s">
        <v>2093</v>
      </c>
      <c r="E17681" s="277" t="s">
        <v>1488</v>
      </c>
      <c r="F17681" s="279" t="s">
        <v>882</v>
      </c>
    </row>
    <row r="17682" spans="1:6" x14ac:dyDescent="0.3">
      <c r="A17682" s="264" t="str">
        <f t="shared" si="276"/>
        <v>Mckean TownshipPA</v>
      </c>
      <c r="B17682" s="269">
        <v>16426</v>
      </c>
      <c r="C17682" s="270" t="s">
        <v>10454</v>
      </c>
      <c r="D17682" s="270" t="s">
        <v>2093</v>
      </c>
      <c r="E17682" s="277" t="s">
        <v>2106</v>
      </c>
      <c r="F17682" s="279" t="s">
        <v>882</v>
      </c>
    </row>
    <row r="17683" spans="1:6" x14ac:dyDescent="0.3">
      <c r="A17683" s="264" t="str">
        <f t="shared" si="276"/>
        <v>West Penn TownshipPA</v>
      </c>
      <c r="B17683" s="269">
        <v>17960</v>
      </c>
      <c r="C17683" s="270" t="s">
        <v>10455</v>
      </c>
      <c r="D17683" s="270" t="s">
        <v>2093</v>
      </c>
      <c r="E17683" s="277" t="s">
        <v>1859</v>
      </c>
      <c r="F17683" s="279" t="s">
        <v>882</v>
      </c>
    </row>
    <row r="17684" spans="1:6" x14ac:dyDescent="0.3">
      <c r="A17684" s="264" t="str">
        <f t="shared" si="276"/>
        <v>KulpmontPA</v>
      </c>
      <c r="B17684" s="269">
        <v>17834</v>
      </c>
      <c r="C17684" s="270" t="s">
        <v>10456</v>
      </c>
      <c r="D17684" s="270" t="s">
        <v>2093</v>
      </c>
      <c r="E17684" s="277" t="s">
        <v>2144</v>
      </c>
      <c r="F17684" s="279" t="s">
        <v>882</v>
      </c>
    </row>
    <row r="17685" spans="1:6" x14ac:dyDescent="0.3">
      <c r="A17685" s="264" t="str">
        <f t="shared" si="276"/>
        <v>Tobyhanna TownshipPA</v>
      </c>
      <c r="B17685" s="269">
        <v>18334</v>
      </c>
      <c r="C17685" s="270" t="s">
        <v>10457</v>
      </c>
      <c r="D17685" s="270" t="s">
        <v>2093</v>
      </c>
      <c r="E17685" s="277" t="s">
        <v>2104</v>
      </c>
      <c r="F17685" s="279" t="s">
        <v>882</v>
      </c>
    </row>
    <row r="17686" spans="1:6" x14ac:dyDescent="0.3">
      <c r="A17686" s="264" t="str">
        <f t="shared" si="276"/>
        <v>BentleyvillePA</v>
      </c>
      <c r="B17686" s="269">
        <v>15314</v>
      </c>
      <c r="C17686" s="270" t="s">
        <v>10458</v>
      </c>
      <c r="D17686" s="270" t="s">
        <v>2093</v>
      </c>
      <c r="E17686" s="277" t="s">
        <v>2132</v>
      </c>
      <c r="F17686" s="279" t="s">
        <v>882</v>
      </c>
    </row>
    <row r="17687" spans="1:6" x14ac:dyDescent="0.3">
      <c r="A17687" s="264" t="str">
        <f t="shared" si="276"/>
        <v>Tuscarora TownshipPA</v>
      </c>
      <c r="B17687" s="269">
        <v>17062</v>
      </c>
      <c r="C17687" s="270" t="s">
        <v>10459</v>
      </c>
      <c r="D17687" s="270" t="s">
        <v>2093</v>
      </c>
      <c r="E17687" s="277" t="s">
        <v>2110</v>
      </c>
      <c r="F17687" s="279" t="s">
        <v>882</v>
      </c>
    </row>
    <row r="17688" spans="1:6" x14ac:dyDescent="0.3">
      <c r="A17688" s="264" t="str">
        <f t="shared" si="276"/>
        <v>Bullskin TownshipPA</v>
      </c>
      <c r="B17688" s="269">
        <v>15610</v>
      </c>
      <c r="C17688" s="270" t="s">
        <v>10460</v>
      </c>
      <c r="D17688" s="270" t="s">
        <v>2093</v>
      </c>
      <c r="E17688" s="277" t="s">
        <v>2132</v>
      </c>
      <c r="F17688" s="279" t="s">
        <v>882</v>
      </c>
    </row>
    <row r="17689" spans="1:6" x14ac:dyDescent="0.3">
      <c r="A17689" s="264" t="str">
        <f t="shared" si="276"/>
        <v>Sugarloaf TownshipPA</v>
      </c>
      <c r="B17689" s="269">
        <v>18249</v>
      </c>
      <c r="C17689" s="270" t="s">
        <v>10461</v>
      </c>
      <c r="D17689" s="270" t="s">
        <v>2093</v>
      </c>
      <c r="E17689" s="277" t="s">
        <v>2138</v>
      </c>
      <c r="F17689" s="279" t="s">
        <v>882</v>
      </c>
    </row>
    <row r="17690" spans="1:6" x14ac:dyDescent="0.3">
      <c r="A17690" s="264" t="str">
        <f t="shared" si="276"/>
        <v>Latimore TownshipPA</v>
      </c>
      <c r="B17690" s="269">
        <v>17372</v>
      </c>
      <c r="C17690" s="270" t="s">
        <v>10462</v>
      </c>
      <c r="D17690" s="270" t="s">
        <v>2093</v>
      </c>
      <c r="E17690" s="277" t="s">
        <v>2108</v>
      </c>
      <c r="F17690" s="279" t="s">
        <v>882</v>
      </c>
    </row>
    <row r="17691" spans="1:6" x14ac:dyDescent="0.3">
      <c r="A17691" s="264" t="str">
        <f t="shared" si="276"/>
        <v>Nanty-GloPA</v>
      </c>
      <c r="B17691" s="269">
        <v>15943</v>
      </c>
      <c r="C17691" s="270" t="s">
        <v>10463</v>
      </c>
      <c r="D17691" s="270" t="s">
        <v>2093</v>
      </c>
      <c r="E17691" s="277" t="s">
        <v>2116</v>
      </c>
      <c r="F17691" s="279" t="s">
        <v>882</v>
      </c>
    </row>
    <row r="17692" spans="1:6" x14ac:dyDescent="0.3">
      <c r="A17692" s="264" t="str">
        <f t="shared" si="276"/>
        <v>CaliforniaPA</v>
      </c>
      <c r="B17692" s="269">
        <v>15419</v>
      </c>
      <c r="C17692" s="270" t="s">
        <v>6302</v>
      </c>
      <c r="D17692" s="270" t="s">
        <v>2093</v>
      </c>
      <c r="E17692" s="277" t="s">
        <v>2132</v>
      </c>
      <c r="F17692" s="279" t="s">
        <v>882</v>
      </c>
    </row>
    <row r="17693" spans="1:6" x14ac:dyDescent="0.3">
      <c r="A17693" s="264" t="str">
        <f t="shared" si="276"/>
        <v>Lykens TownshipPA</v>
      </c>
      <c r="B17693" s="269">
        <v>17048</v>
      </c>
      <c r="C17693" s="270" t="s">
        <v>10464</v>
      </c>
      <c r="D17693" s="270" t="s">
        <v>2093</v>
      </c>
      <c r="E17693" s="277" t="s">
        <v>2110</v>
      </c>
      <c r="F17693" s="279" t="s">
        <v>882</v>
      </c>
    </row>
    <row r="17694" spans="1:6" x14ac:dyDescent="0.3">
      <c r="A17694" s="264" t="str">
        <f t="shared" si="276"/>
        <v>McSherrystownPA</v>
      </c>
      <c r="B17694" s="269">
        <v>17344</v>
      </c>
      <c r="C17694" s="270" t="s">
        <v>10465</v>
      </c>
      <c r="D17694" s="270" t="s">
        <v>2093</v>
      </c>
      <c r="E17694" s="277" t="s">
        <v>2108</v>
      </c>
      <c r="F17694" s="279" t="s">
        <v>882</v>
      </c>
    </row>
    <row r="17695" spans="1:6" x14ac:dyDescent="0.3">
      <c r="A17695" s="264" t="str">
        <f t="shared" si="276"/>
        <v>East PittsburghPA</v>
      </c>
      <c r="B17695" s="269">
        <v>15112</v>
      </c>
      <c r="C17695" s="270" t="s">
        <v>10466</v>
      </c>
      <c r="D17695" s="270" t="s">
        <v>2093</v>
      </c>
      <c r="E17695" s="277" t="s">
        <v>2132</v>
      </c>
      <c r="F17695" s="279" t="s">
        <v>882</v>
      </c>
    </row>
    <row r="17696" spans="1:6" x14ac:dyDescent="0.3">
      <c r="A17696" s="264" t="str">
        <f t="shared" si="276"/>
        <v>Gregg TownshipPA</v>
      </c>
      <c r="B17696" s="269">
        <v>16875</v>
      </c>
      <c r="C17696" s="270" t="s">
        <v>10467</v>
      </c>
      <c r="D17696" s="270" t="s">
        <v>2093</v>
      </c>
      <c r="E17696" s="277" t="s">
        <v>2142</v>
      </c>
      <c r="F17696" s="279" t="s">
        <v>882</v>
      </c>
    </row>
    <row r="17697" spans="1:6" x14ac:dyDescent="0.3">
      <c r="A17697" s="264" t="str">
        <f t="shared" si="276"/>
        <v>Nicholson TownshipPA</v>
      </c>
      <c r="B17697" s="269">
        <v>18446</v>
      </c>
      <c r="C17697" s="270" t="s">
        <v>10468</v>
      </c>
      <c r="D17697" s="270" t="s">
        <v>2093</v>
      </c>
      <c r="E17697" s="277" t="s">
        <v>2138</v>
      </c>
      <c r="F17697" s="279" t="s">
        <v>882</v>
      </c>
    </row>
    <row r="17698" spans="1:6" x14ac:dyDescent="0.3">
      <c r="A17698" s="264" t="str">
        <f t="shared" si="276"/>
        <v>Mountain TopPA</v>
      </c>
      <c r="B17698" s="269">
        <v>18660</v>
      </c>
      <c r="C17698" s="270" t="s">
        <v>10191</v>
      </c>
      <c r="D17698" s="270" t="s">
        <v>2093</v>
      </c>
      <c r="E17698" s="277" t="s">
        <v>2138</v>
      </c>
      <c r="F17698" s="279" t="s">
        <v>882</v>
      </c>
    </row>
    <row r="17699" spans="1:6" x14ac:dyDescent="0.3">
      <c r="A17699" s="264" t="str">
        <f t="shared" si="276"/>
        <v>New StantonPA</v>
      </c>
      <c r="B17699" s="269">
        <v>15672</v>
      </c>
      <c r="C17699" s="270" t="s">
        <v>10469</v>
      </c>
      <c r="D17699" s="270" t="s">
        <v>2093</v>
      </c>
      <c r="E17699" s="277" t="s">
        <v>2132</v>
      </c>
      <c r="F17699" s="279" t="s">
        <v>882</v>
      </c>
    </row>
    <row r="17700" spans="1:6" x14ac:dyDescent="0.3">
      <c r="A17700" s="264" t="str">
        <f t="shared" si="276"/>
        <v>Perry TownshipPA</v>
      </c>
      <c r="B17700" s="269">
        <v>19555</v>
      </c>
      <c r="C17700" s="270" t="s">
        <v>10470</v>
      </c>
      <c r="D17700" s="270" t="s">
        <v>2093</v>
      </c>
      <c r="E17700" s="277" t="s">
        <v>2135</v>
      </c>
      <c r="F17700" s="279" t="s">
        <v>882</v>
      </c>
    </row>
    <row r="17701" spans="1:6" x14ac:dyDescent="0.3">
      <c r="A17701" s="264" t="str">
        <f t="shared" si="276"/>
        <v>FriedensPA</v>
      </c>
      <c r="B17701" s="269">
        <v>15541</v>
      </c>
      <c r="C17701" s="270" t="s">
        <v>10471</v>
      </c>
      <c r="D17701" s="270" t="s">
        <v>2093</v>
      </c>
      <c r="E17701" s="277" t="s">
        <v>1488</v>
      </c>
      <c r="F17701" s="279" t="s">
        <v>882</v>
      </c>
    </row>
    <row r="17702" spans="1:6" x14ac:dyDescent="0.3">
      <c r="A17702" s="264" t="str">
        <f t="shared" si="276"/>
        <v>Pine TownshipPA</v>
      </c>
      <c r="B17702" s="269">
        <v>17846</v>
      </c>
      <c r="C17702" s="270" t="s">
        <v>10214</v>
      </c>
      <c r="D17702" s="270" t="s">
        <v>2093</v>
      </c>
      <c r="E17702" s="277" t="s">
        <v>2098</v>
      </c>
      <c r="F17702" s="279" t="s">
        <v>882</v>
      </c>
    </row>
    <row r="17703" spans="1:6" x14ac:dyDescent="0.3">
      <c r="A17703" s="264" t="str">
        <f t="shared" si="276"/>
        <v>Pine Grove TownshipPA</v>
      </c>
      <c r="B17703" s="269">
        <v>16345</v>
      </c>
      <c r="C17703" s="270" t="s">
        <v>10277</v>
      </c>
      <c r="D17703" s="270" t="s">
        <v>2093</v>
      </c>
      <c r="E17703" s="277" t="s">
        <v>2146</v>
      </c>
      <c r="F17703" s="279" t="s">
        <v>882</v>
      </c>
    </row>
    <row r="17704" spans="1:6" x14ac:dyDescent="0.3">
      <c r="A17704" s="264" t="str">
        <f t="shared" si="276"/>
        <v>Greenfield TownshipPA</v>
      </c>
      <c r="B17704" s="269">
        <v>16625</v>
      </c>
      <c r="C17704" s="270" t="s">
        <v>10472</v>
      </c>
      <c r="D17704" s="270" t="s">
        <v>2093</v>
      </c>
      <c r="E17704" s="277" t="s">
        <v>2096</v>
      </c>
      <c r="F17704" s="279" t="s">
        <v>882</v>
      </c>
    </row>
    <row r="17705" spans="1:6" x14ac:dyDescent="0.3">
      <c r="A17705" s="264" t="str">
        <f t="shared" si="276"/>
        <v>Salem TownshipPA</v>
      </c>
      <c r="B17705" s="269">
        <v>15670</v>
      </c>
      <c r="C17705" s="270" t="s">
        <v>10473</v>
      </c>
      <c r="D17705" s="270" t="s">
        <v>2093</v>
      </c>
      <c r="E17705" s="277" t="s">
        <v>2132</v>
      </c>
      <c r="F17705" s="279" t="s">
        <v>882</v>
      </c>
    </row>
    <row r="17706" spans="1:6" x14ac:dyDescent="0.3">
      <c r="A17706" s="264" t="str">
        <f t="shared" si="276"/>
        <v>ClymerPA</v>
      </c>
      <c r="B17706" s="269">
        <v>15728</v>
      </c>
      <c r="C17706" s="270" t="s">
        <v>10474</v>
      </c>
      <c r="D17706" s="270" t="s">
        <v>2093</v>
      </c>
      <c r="E17706" s="277" t="s">
        <v>2114</v>
      </c>
      <c r="F17706" s="279" t="s">
        <v>882</v>
      </c>
    </row>
    <row r="17707" spans="1:6" x14ac:dyDescent="0.3">
      <c r="A17707" s="264" t="str">
        <f t="shared" si="276"/>
        <v>Saint ClairPA</v>
      </c>
      <c r="B17707" s="269">
        <v>17970</v>
      </c>
      <c r="C17707" s="270" t="s">
        <v>6650</v>
      </c>
      <c r="D17707" s="270" t="s">
        <v>2093</v>
      </c>
      <c r="E17707" s="277" t="s">
        <v>1859</v>
      </c>
      <c r="F17707" s="279" t="s">
        <v>882</v>
      </c>
    </row>
    <row r="17708" spans="1:6" x14ac:dyDescent="0.3">
      <c r="A17708" s="264" t="str">
        <f t="shared" si="276"/>
        <v>Wilkes-BarrePA</v>
      </c>
      <c r="B17708" s="269">
        <v>18701</v>
      </c>
      <c r="C17708" s="270" t="s">
        <v>10066</v>
      </c>
      <c r="D17708" s="270" t="s">
        <v>2093</v>
      </c>
      <c r="E17708" s="277" t="s">
        <v>2138</v>
      </c>
      <c r="F17708" s="279" t="s">
        <v>882</v>
      </c>
    </row>
    <row r="17709" spans="1:6" x14ac:dyDescent="0.3">
      <c r="A17709" s="264" t="str">
        <f t="shared" si="276"/>
        <v>McAdooPA</v>
      </c>
      <c r="B17709" s="269">
        <v>18237</v>
      </c>
      <c r="C17709" s="270" t="s">
        <v>10475</v>
      </c>
      <c r="D17709" s="270" t="s">
        <v>2093</v>
      </c>
      <c r="E17709" s="277" t="s">
        <v>1859</v>
      </c>
      <c r="F17709" s="279" t="s">
        <v>882</v>
      </c>
    </row>
    <row r="17710" spans="1:6" x14ac:dyDescent="0.3">
      <c r="A17710" s="264" t="str">
        <f t="shared" si="276"/>
        <v>Sadsbury TownshipPA</v>
      </c>
      <c r="B17710" s="269">
        <v>17509</v>
      </c>
      <c r="C17710" s="270" t="s">
        <v>10476</v>
      </c>
      <c r="D17710" s="270" t="s">
        <v>2093</v>
      </c>
      <c r="E17710" s="277" t="s">
        <v>2117</v>
      </c>
      <c r="F17710" s="279" t="s">
        <v>882</v>
      </c>
    </row>
    <row r="17711" spans="1:6" x14ac:dyDescent="0.3">
      <c r="A17711" s="264" t="str">
        <f t="shared" si="276"/>
        <v>Jackson TownshipPA</v>
      </c>
      <c r="B17711" s="269">
        <v>17364</v>
      </c>
      <c r="C17711" s="270" t="s">
        <v>8127</v>
      </c>
      <c r="D17711" s="270" t="s">
        <v>2093</v>
      </c>
      <c r="E17711" s="277" t="s">
        <v>2149</v>
      </c>
      <c r="F17711" s="279" t="s">
        <v>882</v>
      </c>
    </row>
    <row r="17712" spans="1:6" x14ac:dyDescent="0.3">
      <c r="A17712" s="264" t="str">
        <f t="shared" si="276"/>
        <v>PitcairnPA</v>
      </c>
      <c r="B17712" s="269">
        <v>15140</v>
      </c>
      <c r="C17712" s="270" t="s">
        <v>10477</v>
      </c>
      <c r="D17712" s="270" t="s">
        <v>2093</v>
      </c>
      <c r="E17712" s="277" t="s">
        <v>2132</v>
      </c>
      <c r="F17712" s="279" t="s">
        <v>882</v>
      </c>
    </row>
    <row r="17713" spans="1:6" x14ac:dyDescent="0.3">
      <c r="A17713" s="264" t="str">
        <f t="shared" si="276"/>
        <v>St Thomas TownshipPA</v>
      </c>
      <c r="B17713" s="269">
        <v>17252</v>
      </c>
      <c r="C17713" s="270" t="s">
        <v>10478</v>
      </c>
      <c r="D17713" s="270" t="s">
        <v>2093</v>
      </c>
      <c r="E17713" s="277" t="s">
        <v>2100</v>
      </c>
      <c r="F17713" s="279" t="s">
        <v>882</v>
      </c>
    </row>
    <row r="17714" spans="1:6" x14ac:dyDescent="0.3">
      <c r="A17714" s="264" t="str">
        <f t="shared" si="276"/>
        <v>EddystonePA</v>
      </c>
      <c r="B17714" s="269">
        <v>19022</v>
      </c>
      <c r="C17714" s="270" t="s">
        <v>10479</v>
      </c>
      <c r="D17714" s="270" t="s">
        <v>2093</v>
      </c>
      <c r="E17714" s="277" t="s">
        <v>1095</v>
      </c>
      <c r="F17714" s="279" t="s">
        <v>882</v>
      </c>
    </row>
    <row r="17715" spans="1:6" x14ac:dyDescent="0.3">
      <c r="A17715" s="264" t="str">
        <f t="shared" si="276"/>
        <v>Woodward TownshipPA</v>
      </c>
      <c r="B17715" s="269">
        <v>16651</v>
      </c>
      <c r="C17715" s="270" t="s">
        <v>10480</v>
      </c>
      <c r="D17715" s="270" t="s">
        <v>2093</v>
      </c>
      <c r="E17715" s="277" t="s">
        <v>2102</v>
      </c>
      <c r="F17715" s="279" t="s">
        <v>882</v>
      </c>
    </row>
    <row r="17716" spans="1:6" x14ac:dyDescent="0.3">
      <c r="A17716" s="264" t="str">
        <f t="shared" si="276"/>
        <v>Washington TownshipPA</v>
      </c>
      <c r="B17716" s="269">
        <v>19505</v>
      </c>
      <c r="C17716" s="270" t="s">
        <v>8157</v>
      </c>
      <c r="D17716" s="270" t="s">
        <v>2093</v>
      </c>
      <c r="E17716" s="277" t="s">
        <v>2135</v>
      </c>
      <c r="F17716" s="279" t="s">
        <v>882</v>
      </c>
    </row>
    <row r="17717" spans="1:6" x14ac:dyDescent="0.3">
      <c r="A17717" s="264" t="str">
        <f t="shared" si="276"/>
        <v>Shohola TownshipPA</v>
      </c>
      <c r="B17717" s="269">
        <v>18458</v>
      </c>
      <c r="C17717" s="270" t="s">
        <v>10481</v>
      </c>
      <c r="D17717" s="270" t="s">
        <v>2093</v>
      </c>
      <c r="E17717" s="277" t="s">
        <v>1833</v>
      </c>
      <c r="F17717" s="279" t="s">
        <v>882</v>
      </c>
    </row>
    <row r="17718" spans="1:6" x14ac:dyDescent="0.3">
      <c r="A17718" s="264" t="str">
        <f t="shared" si="276"/>
        <v>PattonPA</v>
      </c>
      <c r="B17718" s="269">
        <v>16668</v>
      </c>
      <c r="C17718" s="270" t="s">
        <v>7339</v>
      </c>
      <c r="D17718" s="270" t="s">
        <v>2093</v>
      </c>
      <c r="E17718" s="277" t="s">
        <v>2116</v>
      </c>
      <c r="F17718" s="279" t="s">
        <v>882</v>
      </c>
    </row>
    <row r="17719" spans="1:6" x14ac:dyDescent="0.3">
      <c r="A17719" s="264" t="str">
        <f t="shared" si="276"/>
        <v>BrackenridgePA</v>
      </c>
      <c r="B17719" s="269">
        <v>15014</v>
      </c>
      <c r="C17719" s="270" t="s">
        <v>10482</v>
      </c>
      <c r="D17719" s="270" t="s">
        <v>2093</v>
      </c>
      <c r="E17719" s="277" t="s">
        <v>2132</v>
      </c>
      <c r="F17719" s="279" t="s">
        <v>882</v>
      </c>
    </row>
    <row r="17720" spans="1:6" x14ac:dyDescent="0.3">
      <c r="A17720" s="264" t="str">
        <f t="shared" si="276"/>
        <v>LuzernePA</v>
      </c>
      <c r="B17720" s="269">
        <v>18709</v>
      </c>
      <c r="C17720" s="270" t="s">
        <v>4514</v>
      </c>
      <c r="D17720" s="270" t="s">
        <v>2093</v>
      </c>
      <c r="E17720" s="277" t="s">
        <v>2138</v>
      </c>
      <c r="F17720" s="279" t="s">
        <v>882</v>
      </c>
    </row>
    <row r="17721" spans="1:6" x14ac:dyDescent="0.3">
      <c r="A17721" s="264" t="str">
        <f t="shared" si="276"/>
        <v>Ridgebury TownshipPA</v>
      </c>
      <c r="B17721" s="269">
        <v>16925</v>
      </c>
      <c r="C17721" s="270" t="s">
        <v>10483</v>
      </c>
      <c r="D17721" s="270" t="s">
        <v>2093</v>
      </c>
      <c r="E17721" s="277" t="s">
        <v>2137</v>
      </c>
      <c r="F17721" s="279" t="s">
        <v>882</v>
      </c>
    </row>
    <row r="17722" spans="1:6" x14ac:dyDescent="0.3">
      <c r="A17722" s="264" t="str">
        <f t="shared" si="276"/>
        <v>Morris TownshipPA</v>
      </c>
      <c r="B17722" s="269">
        <v>16858</v>
      </c>
      <c r="C17722" s="270" t="s">
        <v>8140</v>
      </c>
      <c r="D17722" s="270" t="s">
        <v>2093</v>
      </c>
      <c r="E17722" s="277" t="s">
        <v>2102</v>
      </c>
      <c r="F17722" s="279" t="s">
        <v>882</v>
      </c>
    </row>
    <row r="17723" spans="1:6" x14ac:dyDescent="0.3">
      <c r="A17723" s="264" t="str">
        <f t="shared" si="276"/>
        <v>Richland TownshipPA</v>
      </c>
      <c r="B17723" s="269">
        <v>16373</v>
      </c>
      <c r="C17723" s="270" t="s">
        <v>10083</v>
      </c>
      <c r="D17723" s="270" t="s">
        <v>2093</v>
      </c>
      <c r="E17723" s="277" t="s">
        <v>2129</v>
      </c>
      <c r="F17723" s="279" t="s">
        <v>882</v>
      </c>
    </row>
    <row r="17724" spans="1:6" x14ac:dyDescent="0.3">
      <c r="A17724" s="264" t="str">
        <f t="shared" si="276"/>
        <v>East Hanover TownshipPA</v>
      </c>
      <c r="B17724" s="269">
        <v>17028</v>
      </c>
      <c r="C17724" s="270" t="s">
        <v>8305</v>
      </c>
      <c r="D17724" s="270" t="s">
        <v>2093</v>
      </c>
      <c r="E17724" s="277" t="s">
        <v>2110</v>
      </c>
      <c r="F17724" s="279" t="s">
        <v>882</v>
      </c>
    </row>
    <row r="17725" spans="1:6" x14ac:dyDescent="0.3">
      <c r="A17725" s="264" t="str">
        <f t="shared" si="276"/>
        <v>Armagh TownshipPA</v>
      </c>
      <c r="B17725" s="269">
        <v>17063</v>
      </c>
      <c r="C17725" s="270" t="s">
        <v>10484</v>
      </c>
      <c r="D17725" s="270" t="s">
        <v>2093</v>
      </c>
      <c r="E17725" s="277" t="s">
        <v>2122</v>
      </c>
      <c r="F17725" s="279" t="s">
        <v>882</v>
      </c>
    </row>
    <row r="17726" spans="1:6" x14ac:dyDescent="0.3">
      <c r="A17726" s="264" t="str">
        <f t="shared" si="276"/>
        <v>Bethel TownshipPA</v>
      </c>
      <c r="B17726" s="269">
        <v>17026</v>
      </c>
      <c r="C17726" s="270" t="s">
        <v>10485</v>
      </c>
      <c r="D17726" s="270" t="s">
        <v>2093</v>
      </c>
      <c r="E17726" s="277" t="s">
        <v>1684</v>
      </c>
      <c r="F17726" s="279" t="s">
        <v>882</v>
      </c>
    </row>
    <row r="17727" spans="1:6" x14ac:dyDescent="0.3">
      <c r="A17727" s="264" t="str">
        <f t="shared" si="276"/>
        <v>Penn TownshipPA</v>
      </c>
      <c r="B17727" s="269">
        <v>15636</v>
      </c>
      <c r="C17727" s="270" t="s">
        <v>10053</v>
      </c>
      <c r="D17727" s="270" t="s">
        <v>2093</v>
      </c>
      <c r="E17727" s="277" t="s">
        <v>2132</v>
      </c>
      <c r="F17727" s="279" t="s">
        <v>882</v>
      </c>
    </row>
    <row r="17728" spans="1:6" x14ac:dyDescent="0.3">
      <c r="A17728" s="264" t="str">
        <f t="shared" si="276"/>
        <v>JohnsonburgPA</v>
      </c>
      <c r="B17728" s="269">
        <v>15845</v>
      </c>
      <c r="C17728" s="270" t="s">
        <v>10486</v>
      </c>
      <c r="D17728" s="270" t="s">
        <v>2093</v>
      </c>
      <c r="E17728" s="277" t="s">
        <v>1191</v>
      </c>
      <c r="F17728" s="279" t="s">
        <v>882</v>
      </c>
    </row>
    <row r="17729" spans="1:6" x14ac:dyDescent="0.3">
      <c r="A17729" s="264" t="str">
        <f t="shared" si="276"/>
        <v>YoungwoodPA</v>
      </c>
      <c r="B17729" s="269">
        <v>15697</v>
      </c>
      <c r="C17729" s="270" t="s">
        <v>10487</v>
      </c>
      <c r="D17729" s="270" t="s">
        <v>2093</v>
      </c>
      <c r="E17729" s="277" t="s">
        <v>2132</v>
      </c>
      <c r="F17729" s="279" t="s">
        <v>882</v>
      </c>
    </row>
    <row r="17730" spans="1:6" x14ac:dyDescent="0.3">
      <c r="A17730" s="264" t="str">
        <f t="shared" si="276"/>
        <v>Coolbaugh TownshipPA</v>
      </c>
      <c r="B17730" s="269">
        <v>18346</v>
      </c>
      <c r="C17730" s="270" t="s">
        <v>10189</v>
      </c>
      <c r="D17730" s="270" t="s">
        <v>2093</v>
      </c>
      <c r="E17730" s="277" t="s">
        <v>2104</v>
      </c>
      <c r="F17730" s="279" t="s">
        <v>882</v>
      </c>
    </row>
    <row r="17731" spans="1:6" x14ac:dyDescent="0.3">
      <c r="A17731" s="264" t="str">
        <f t="shared" si="276"/>
        <v>YoungsvillePA</v>
      </c>
      <c r="B17731" s="269">
        <v>16371</v>
      </c>
      <c r="C17731" s="270" t="s">
        <v>5848</v>
      </c>
      <c r="D17731" s="270" t="s">
        <v>2093</v>
      </c>
      <c r="E17731" s="277" t="s">
        <v>2146</v>
      </c>
      <c r="F17731" s="279" t="s">
        <v>882</v>
      </c>
    </row>
    <row r="17732" spans="1:6" x14ac:dyDescent="0.3">
      <c r="A17732" s="264" t="str">
        <f t="shared" ref="A17732:A17795" si="277">CONCATENATE(C17732,D17732)</f>
        <v>Cranberry TownshipPA</v>
      </c>
      <c r="B17732" s="269">
        <v>16346</v>
      </c>
      <c r="C17732" s="270" t="s">
        <v>10090</v>
      </c>
      <c r="D17732" s="270" t="s">
        <v>2093</v>
      </c>
      <c r="E17732" s="277" t="s">
        <v>2129</v>
      </c>
      <c r="F17732" s="279" t="s">
        <v>882</v>
      </c>
    </row>
    <row r="17733" spans="1:6" x14ac:dyDescent="0.3">
      <c r="A17733" s="264" t="str">
        <f t="shared" si="277"/>
        <v>Darlington TownshipPA</v>
      </c>
      <c r="B17733" s="269">
        <v>16115</v>
      </c>
      <c r="C17733" s="270" t="s">
        <v>10488</v>
      </c>
      <c r="D17733" s="270" t="s">
        <v>2093</v>
      </c>
      <c r="E17733" s="277" t="s">
        <v>2132</v>
      </c>
      <c r="F17733" s="279" t="s">
        <v>882</v>
      </c>
    </row>
    <row r="17734" spans="1:6" x14ac:dyDescent="0.3">
      <c r="A17734" s="264" t="str">
        <f t="shared" si="277"/>
        <v>Independence TownshipPA</v>
      </c>
      <c r="B17734" s="269">
        <v>15312</v>
      </c>
      <c r="C17734" s="270" t="s">
        <v>10489</v>
      </c>
      <c r="D17734" s="270" t="s">
        <v>2093</v>
      </c>
      <c r="E17734" s="277" t="s">
        <v>2132</v>
      </c>
      <c r="F17734" s="279" t="s">
        <v>882</v>
      </c>
    </row>
    <row r="17735" spans="1:6" x14ac:dyDescent="0.3">
      <c r="A17735" s="264" t="str">
        <f t="shared" si="277"/>
        <v>Weisenberg TownshipPA</v>
      </c>
      <c r="B17735" s="269">
        <v>18051</v>
      </c>
      <c r="C17735" s="270" t="s">
        <v>10490</v>
      </c>
      <c r="D17735" s="270" t="s">
        <v>2093</v>
      </c>
      <c r="E17735" s="277" t="s">
        <v>1829</v>
      </c>
      <c r="F17735" s="279" t="s">
        <v>882</v>
      </c>
    </row>
    <row r="17736" spans="1:6" x14ac:dyDescent="0.3">
      <c r="A17736" s="264" t="str">
        <f t="shared" si="277"/>
        <v>OhiovillePA</v>
      </c>
      <c r="B17736" s="269">
        <v>15052</v>
      </c>
      <c r="C17736" s="270" t="s">
        <v>10491</v>
      </c>
      <c r="D17736" s="270" t="s">
        <v>2093</v>
      </c>
      <c r="E17736" s="277" t="s">
        <v>2132</v>
      </c>
      <c r="F17736" s="279" t="s">
        <v>882</v>
      </c>
    </row>
    <row r="17737" spans="1:6" x14ac:dyDescent="0.3">
      <c r="A17737" s="264" t="str">
        <f t="shared" si="277"/>
        <v>Leacock TownshipPA</v>
      </c>
      <c r="B17737" s="269">
        <v>17529</v>
      </c>
      <c r="C17737" s="270" t="s">
        <v>10492</v>
      </c>
      <c r="D17737" s="270" t="s">
        <v>2093</v>
      </c>
      <c r="E17737" s="277" t="s">
        <v>2117</v>
      </c>
      <c r="F17737" s="279" t="s">
        <v>882</v>
      </c>
    </row>
    <row r="17738" spans="1:6" x14ac:dyDescent="0.3">
      <c r="A17738" s="264" t="str">
        <f t="shared" si="277"/>
        <v>White Deer TownshipPA</v>
      </c>
      <c r="B17738" s="269">
        <v>17856</v>
      </c>
      <c r="C17738" s="270" t="s">
        <v>10493</v>
      </c>
      <c r="D17738" s="270" t="s">
        <v>2093</v>
      </c>
      <c r="E17738" s="277" t="s">
        <v>2120</v>
      </c>
      <c r="F17738" s="279" t="s">
        <v>882</v>
      </c>
    </row>
    <row r="17739" spans="1:6" x14ac:dyDescent="0.3">
      <c r="A17739" s="264" t="str">
        <f t="shared" si="277"/>
        <v>Porter TownshipPA</v>
      </c>
      <c r="B17739" s="269">
        <v>17980</v>
      </c>
      <c r="C17739" s="270" t="s">
        <v>10494</v>
      </c>
      <c r="D17739" s="270" t="s">
        <v>2093</v>
      </c>
      <c r="E17739" s="277" t="s">
        <v>1859</v>
      </c>
      <c r="F17739" s="279" t="s">
        <v>882</v>
      </c>
    </row>
    <row r="17740" spans="1:6" x14ac:dyDescent="0.3">
      <c r="A17740" s="264" t="str">
        <f t="shared" si="277"/>
        <v>New BeaverPA</v>
      </c>
      <c r="B17740" s="269">
        <v>16157</v>
      </c>
      <c r="C17740" s="270" t="s">
        <v>10495</v>
      </c>
      <c r="D17740" s="270" t="s">
        <v>2093</v>
      </c>
      <c r="E17740" s="277" t="s">
        <v>1385</v>
      </c>
      <c r="F17740" s="279" t="s">
        <v>882</v>
      </c>
    </row>
    <row r="17741" spans="1:6" x14ac:dyDescent="0.3">
      <c r="A17741" s="264" t="str">
        <f t="shared" si="277"/>
        <v>HighspirePA</v>
      </c>
      <c r="B17741" s="269">
        <v>17034</v>
      </c>
      <c r="C17741" s="270" t="s">
        <v>10496</v>
      </c>
      <c r="D17741" s="270" t="s">
        <v>2093</v>
      </c>
      <c r="E17741" s="277" t="s">
        <v>2110</v>
      </c>
      <c r="F17741" s="279" t="s">
        <v>882</v>
      </c>
    </row>
    <row r="17742" spans="1:6" x14ac:dyDescent="0.3">
      <c r="A17742" s="264" t="str">
        <f t="shared" si="277"/>
        <v>Fox TownshipPA</v>
      </c>
      <c r="B17742" s="269">
        <v>15846</v>
      </c>
      <c r="C17742" s="270" t="s">
        <v>10497</v>
      </c>
      <c r="D17742" s="270" t="s">
        <v>2093</v>
      </c>
      <c r="E17742" s="277" t="s">
        <v>1191</v>
      </c>
      <c r="F17742" s="279" t="s">
        <v>882</v>
      </c>
    </row>
    <row r="17743" spans="1:6" x14ac:dyDescent="0.3">
      <c r="A17743" s="264" t="str">
        <f t="shared" si="277"/>
        <v>Paradise TownshipPA</v>
      </c>
      <c r="B17743" s="269">
        <v>17562</v>
      </c>
      <c r="C17743" s="270" t="s">
        <v>10401</v>
      </c>
      <c r="D17743" s="270" t="s">
        <v>2093</v>
      </c>
      <c r="E17743" s="277" t="s">
        <v>2117</v>
      </c>
      <c r="F17743" s="279" t="s">
        <v>882</v>
      </c>
    </row>
    <row r="17744" spans="1:6" x14ac:dyDescent="0.3">
      <c r="A17744" s="264" t="str">
        <f t="shared" si="277"/>
        <v>Quemahoning TownshipPA</v>
      </c>
      <c r="B17744" s="269">
        <v>15563</v>
      </c>
      <c r="C17744" s="270" t="s">
        <v>10498</v>
      </c>
      <c r="D17744" s="270" t="s">
        <v>2093</v>
      </c>
      <c r="E17744" s="277" t="s">
        <v>1488</v>
      </c>
      <c r="F17744" s="279" t="s">
        <v>882</v>
      </c>
    </row>
    <row r="17745" spans="1:6" x14ac:dyDescent="0.3">
      <c r="A17745" s="264" t="str">
        <f t="shared" si="277"/>
        <v>Liverpool TownshipPA</v>
      </c>
      <c r="B17745" s="269">
        <v>17045</v>
      </c>
      <c r="C17745" s="270" t="s">
        <v>10499</v>
      </c>
      <c r="D17745" s="270" t="s">
        <v>2093</v>
      </c>
      <c r="E17745" s="277" t="s">
        <v>2110</v>
      </c>
      <c r="F17745" s="279" t="s">
        <v>882</v>
      </c>
    </row>
    <row r="17746" spans="1:6" x14ac:dyDescent="0.3">
      <c r="A17746" s="264" t="str">
        <f t="shared" si="277"/>
        <v>West Wheatfield TownshipPA</v>
      </c>
      <c r="B17746" s="269">
        <v>15944</v>
      </c>
      <c r="C17746" s="270" t="s">
        <v>10500</v>
      </c>
      <c r="D17746" s="270" t="s">
        <v>2093</v>
      </c>
      <c r="E17746" s="277" t="s">
        <v>2114</v>
      </c>
      <c r="F17746" s="279" t="s">
        <v>882</v>
      </c>
    </row>
    <row r="17747" spans="1:6" x14ac:dyDescent="0.3">
      <c r="A17747" s="264" t="str">
        <f t="shared" si="277"/>
        <v>Bridgeton TownshipPA</v>
      </c>
      <c r="B17747" s="269">
        <v>18972</v>
      </c>
      <c r="C17747" s="270" t="s">
        <v>10501</v>
      </c>
      <c r="D17747" s="270" t="s">
        <v>2093</v>
      </c>
      <c r="E17747" s="277" t="s">
        <v>1095</v>
      </c>
      <c r="F17747" s="279" t="s">
        <v>882</v>
      </c>
    </row>
    <row r="17748" spans="1:6" x14ac:dyDescent="0.3">
      <c r="A17748" s="264" t="str">
        <f t="shared" si="277"/>
        <v>HopwoodPA</v>
      </c>
      <c r="B17748" s="269">
        <v>15445</v>
      </c>
      <c r="C17748" s="270" t="s">
        <v>10502</v>
      </c>
      <c r="D17748" s="270" t="s">
        <v>2093</v>
      </c>
      <c r="E17748" s="277" t="s">
        <v>2132</v>
      </c>
      <c r="F17748" s="279" t="s">
        <v>882</v>
      </c>
    </row>
    <row r="17749" spans="1:6" x14ac:dyDescent="0.3">
      <c r="A17749" s="264" t="str">
        <f t="shared" si="277"/>
        <v>Washington TownshipPA</v>
      </c>
      <c r="B17749" s="269">
        <v>17023</v>
      </c>
      <c r="C17749" s="270" t="s">
        <v>8157</v>
      </c>
      <c r="D17749" s="270" t="s">
        <v>2093</v>
      </c>
      <c r="E17749" s="277" t="s">
        <v>2110</v>
      </c>
      <c r="F17749" s="279" t="s">
        <v>882</v>
      </c>
    </row>
    <row r="17750" spans="1:6" x14ac:dyDescent="0.3">
      <c r="A17750" s="264" t="str">
        <f t="shared" si="277"/>
        <v>South Huntingdon TownshipPA</v>
      </c>
      <c r="B17750" s="269">
        <v>15679</v>
      </c>
      <c r="C17750" s="270" t="s">
        <v>10503</v>
      </c>
      <c r="D17750" s="270" t="s">
        <v>2093</v>
      </c>
      <c r="E17750" s="277" t="s">
        <v>2132</v>
      </c>
      <c r="F17750" s="279" t="s">
        <v>882</v>
      </c>
    </row>
    <row r="17751" spans="1:6" x14ac:dyDescent="0.3">
      <c r="A17751" s="264" t="str">
        <f t="shared" si="277"/>
        <v>Marion TownshipPA</v>
      </c>
      <c r="B17751" s="269">
        <v>16038</v>
      </c>
      <c r="C17751" s="270" t="s">
        <v>10504</v>
      </c>
      <c r="D17751" s="270" t="s">
        <v>2093</v>
      </c>
      <c r="E17751" s="277" t="s">
        <v>2132</v>
      </c>
      <c r="F17751" s="279" t="s">
        <v>882</v>
      </c>
    </row>
    <row r="17752" spans="1:6" x14ac:dyDescent="0.3">
      <c r="A17752" s="264" t="str">
        <f t="shared" si="277"/>
        <v>Fulton TownshipPA</v>
      </c>
      <c r="B17752" s="269">
        <v>17563</v>
      </c>
      <c r="C17752" s="270" t="s">
        <v>10505</v>
      </c>
      <c r="D17752" s="270" t="s">
        <v>2093</v>
      </c>
      <c r="E17752" s="277" t="s">
        <v>2117</v>
      </c>
      <c r="F17752" s="279" t="s">
        <v>882</v>
      </c>
    </row>
    <row r="17753" spans="1:6" x14ac:dyDescent="0.3">
      <c r="A17753" s="264" t="str">
        <f t="shared" si="277"/>
        <v>Summit HillPA</v>
      </c>
      <c r="B17753" s="269">
        <v>18250</v>
      </c>
      <c r="C17753" s="270" t="s">
        <v>10506</v>
      </c>
      <c r="D17753" s="270" t="s">
        <v>2093</v>
      </c>
      <c r="E17753" s="277" t="s">
        <v>1829</v>
      </c>
      <c r="F17753" s="279" t="s">
        <v>882</v>
      </c>
    </row>
    <row r="17754" spans="1:6" x14ac:dyDescent="0.3">
      <c r="A17754" s="264" t="str">
        <f t="shared" si="277"/>
        <v>Meshoppen TownshipPA</v>
      </c>
      <c r="B17754" s="269">
        <v>18630</v>
      </c>
      <c r="C17754" s="270" t="s">
        <v>10507</v>
      </c>
      <c r="D17754" s="270" t="s">
        <v>2093</v>
      </c>
      <c r="E17754" s="277" t="s">
        <v>2138</v>
      </c>
      <c r="F17754" s="279" t="s">
        <v>882</v>
      </c>
    </row>
    <row r="17755" spans="1:6" x14ac:dyDescent="0.3">
      <c r="A17755" s="264" t="str">
        <f t="shared" si="277"/>
        <v>Lewis TownshipPA</v>
      </c>
      <c r="B17755" s="269">
        <v>17771</v>
      </c>
      <c r="C17755" s="270" t="s">
        <v>10508</v>
      </c>
      <c r="D17755" s="270" t="s">
        <v>2093</v>
      </c>
      <c r="E17755" s="277" t="s">
        <v>2148</v>
      </c>
      <c r="F17755" s="279" t="s">
        <v>882</v>
      </c>
    </row>
    <row r="17756" spans="1:6" x14ac:dyDescent="0.3">
      <c r="A17756" s="264" t="str">
        <f t="shared" si="277"/>
        <v>Fishing Creek TownshipPA</v>
      </c>
      <c r="B17756" s="269">
        <v>17859</v>
      </c>
      <c r="C17756" s="270" t="s">
        <v>10509</v>
      </c>
      <c r="D17756" s="270" t="s">
        <v>2093</v>
      </c>
      <c r="E17756" s="277" t="s">
        <v>2098</v>
      </c>
      <c r="F17756" s="279" t="s">
        <v>882</v>
      </c>
    </row>
    <row r="17757" spans="1:6" x14ac:dyDescent="0.3">
      <c r="A17757" s="264" t="str">
        <f t="shared" si="277"/>
        <v>Tinicum TownshipPA</v>
      </c>
      <c r="B17757" s="269">
        <v>18942</v>
      </c>
      <c r="C17757" s="270" t="s">
        <v>10426</v>
      </c>
      <c r="D17757" s="270" t="s">
        <v>2093</v>
      </c>
      <c r="E17757" s="277" t="s">
        <v>1095</v>
      </c>
      <c r="F17757" s="279" t="s">
        <v>882</v>
      </c>
    </row>
    <row r="17758" spans="1:6" x14ac:dyDescent="0.3">
      <c r="A17758" s="264" t="str">
        <f t="shared" si="277"/>
        <v>EriePA</v>
      </c>
      <c r="B17758" s="269">
        <v>16501</v>
      </c>
      <c r="C17758" s="270" t="s">
        <v>2106</v>
      </c>
      <c r="D17758" s="270" t="s">
        <v>2093</v>
      </c>
      <c r="E17758" s="277" t="s">
        <v>2106</v>
      </c>
      <c r="F17758" s="279" t="s">
        <v>882</v>
      </c>
    </row>
    <row r="17759" spans="1:6" x14ac:dyDescent="0.3">
      <c r="A17759" s="264" t="str">
        <f t="shared" si="277"/>
        <v>Bethel TownshipPA</v>
      </c>
      <c r="B17759" s="269">
        <v>19507</v>
      </c>
      <c r="C17759" s="270" t="s">
        <v>10485</v>
      </c>
      <c r="D17759" s="270" t="s">
        <v>2093</v>
      </c>
      <c r="E17759" s="277" t="s">
        <v>2135</v>
      </c>
      <c r="F17759" s="279" t="s">
        <v>882</v>
      </c>
    </row>
    <row r="17760" spans="1:6" x14ac:dyDescent="0.3">
      <c r="A17760" s="264" t="str">
        <f t="shared" si="277"/>
        <v>Red HillPA</v>
      </c>
      <c r="B17760" s="269">
        <v>18076</v>
      </c>
      <c r="C17760" s="270" t="s">
        <v>10510</v>
      </c>
      <c r="D17760" s="270" t="s">
        <v>2093</v>
      </c>
      <c r="E17760" s="277" t="s">
        <v>1095</v>
      </c>
      <c r="F17760" s="279" t="s">
        <v>882</v>
      </c>
    </row>
    <row r="17761" spans="1:6" x14ac:dyDescent="0.3">
      <c r="A17761" s="264" t="str">
        <f t="shared" si="277"/>
        <v>Woodward TownshipPA</v>
      </c>
      <c r="B17761" s="269">
        <v>17744</v>
      </c>
      <c r="C17761" s="270" t="s">
        <v>10480</v>
      </c>
      <c r="D17761" s="270" t="s">
        <v>2093</v>
      </c>
      <c r="E17761" s="277" t="s">
        <v>2148</v>
      </c>
      <c r="F17761" s="279" t="s">
        <v>882</v>
      </c>
    </row>
    <row r="17762" spans="1:6" x14ac:dyDescent="0.3">
      <c r="A17762" s="264" t="str">
        <f t="shared" si="277"/>
        <v>Pocono TownshipPA</v>
      </c>
      <c r="B17762" s="269">
        <v>18372</v>
      </c>
      <c r="C17762" s="270" t="s">
        <v>10511</v>
      </c>
      <c r="D17762" s="270" t="s">
        <v>2093</v>
      </c>
      <c r="E17762" s="277" t="s">
        <v>2104</v>
      </c>
      <c r="F17762" s="279" t="s">
        <v>882</v>
      </c>
    </row>
    <row r="17763" spans="1:6" x14ac:dyDescent="0.3">
      <c r="A17763" s="264" t="str">
        <f t="shared" si="277"/>
        <v>Muddy Creek TownshipPA</v>
      </c>
      <c r="B17763" s="269">
        <v>16051</v>
      </c>
      <c r="C17763" s="270" t="s">
        <v>10512</v>
      </c>
      <c r="D17763" s="270" t="s">
        <v>2093</v>
      </c>
      <c r="E17763" s="277" t="s">
        <v>2132</v>
      </c>
      <c r="F17763" s="279" t="s">
        <v>882</v>
      </c>
    </row>
    <row r="17764" spans="1:6" x14ac:dyDescent="0.3">
      <c r="A17764" s="264" t="str">
        <f t="shared" si="277"/>
        <v>Washington TownshipPA</v>
      </c>
      <c r="B17764" s="269">
        <v>16156</v>
      </c>
      <c r="C17764" s="270" t="s">
        <v>8157</v>
      </c>
      <c r="D17764" s="270" t="s">
        <v>2093</v>
      </c>
      <c r="E17764" s="277" t="s">
        <v>1385</v>
      </c>
      <c r="F17764" s="279" t="s">
        <v>882</v>
      </c>
    </row>
    <row r="17765" spans="1:6" x14ac:dyDescent="0.3">
      <c r="A17765" s="264" t="str">
        <f t="shared" si="277"/>
        <v>ConneautvillePA</v>
      </c>
      <c r="B17765" s="269">
        <v>16406</v>
      </c>
      <c r="C17765" s="270" t="s">
        <v>10513</v>
      </c>
      <c r="D17765" s="270" t="s">
        <v>2093</v>
      </c>
      <c r="E17765" s="277" t="s">
        <v>2126</v>
      </c>
      <c r="F17765" s="279" t="s">
        <v>882</v>
      </c>
    </row>
    <row r="17766" spans="1:6" x14ac:dyDescent="0.3">
      <c r="A17766" s="264" t="str">
        <f t="shared" si="277"/>
        <v>HenryvillePA</v>
      </c>
      <c r="B17766" s="269">
        <v>18332</v>
      </c>
      <c r="C17766" s="270" t="s">
        <v>5350</v>
      </c>
      <c r="D17766" s="270" t="s">
        <v>2093</v>
      </c>
      <c r="E17766" s="277" t="s">
        <v>2104</v>
      </c>
      <c r="F17766" s="279" t="s">
        <v>882</v>
      </c>
    </row>
    <row r="17767" spans="1:6" x14ac:dyDescent="0.3">
      <c r="A17767" s="264" t="str">
        <f t="shared" si="277"/>
        <v>Armstrong TownshipPA</v>
      </c>
      <c r="B17767" s="269">
        <v>15774</v>
      </c>
      <c r="C17767" s="270" t="s">
        <v>10514</v>
      </c>
      <c r="D17767" s="270" t="s">
        <v>2093</v>
      </c>
      <c r="E17767" s="277" t="s">
        <v>2114</v>
      </c>
      <c r="F17767" s="279" t="s">
        <v>882</v>
      </c>
    </row>
    <row r="17768" spans="1:6" x14ac:dyDescent="0.3">
      <c r="A17768" s="264" t="str">
        <f t="shared" si="277"/>
        <v>Central CityPA</v>
      </c>
      <c r="B17768" s="269">
        <v>15926</v>
      </c>
      <c r="C17768" s="270" t="s">
        <v>1455</v>
      </c>
      <c r="D17768" s="270" t="s">
        <v>2093</v>
      </c>
      <c r="E17768" s="277" t="s">
        <v>1488</v>
      </c>
      <c r="F17768" s="279" t="s">
        <v>882</v>
      </c>
    </row>
    <row r="17769" spans="1:6" x14ac:dyDescent="0.3">
      <c r="A17769" s="264" t="str">
        <f t="shared" si="277"/>
        <v>Martic TownshipPA</v>
      </c>
      <c r="B17769" s="269">
        <v>17532</v>
      </c>
      <c r="C17769" s="270" t="s">
        <v>10515</v>
      </c>
      <c r="D17769" s="270" t="s">
        <v>2093</v>
      </c>
      <c r="E17769" s="277" t="s">
        <v>2117</v>
      </c>
      <c r="F17769" s="279" t="s">
        <v>882</v>
      </c>
    </row>
    <row r="17770" spans="1:6" x14ac:dyDescent="0.3">
      <c r="A17770" s="264" t="str">
        <f t="shared" si="277"/>
        <v>Pocono PinesPA</v>
      </c>
      <c r="B17770" s="269">
        <v>18350</v>
      </c>
      <c r="C17770" s="270" t="s">
        <v>10516</v>
      </c>
      <c r="D17770" s="270" t="s">
        <v>2093</v>
      </c>
      <c r="E17770" s="277" t="s">
        <v>2104</v>
      </c>
      <c r="F17770" s="279" t="s">
        <v>882</v>
      </c>
    </row>
    <row r="17771" spans="1:6" x14ac:dyDescent="0.3">
      <c r="A17771" s="264" t="str">
        <f t="shared" si="277"/>
        <v>Paradise TownshipPA</v>
      </c>
      <c r="B17771" s="269">
        <v>17572</v>
      </c>
      <c r="C17771" s="270" t="s">
        <v>10401</v>
      </c>
      <c r="D17771" s="270" t="s">
        <v>2093</v>
      </c>
      <c r="E17771" s="277" t="s">
        <v>2117</v>
      </c>
      <c r="F17771" s="279" t="s">
        <v>882</v>
      </c>
    </row>
    <row r="17772" spans="1:6" x14ac:dyDescent="0.3">
      <c r="A17772" s="264" t="str">
        <f t="shared" si="277"/>
        <v>Decatur TownshipPA</v>
      </c>
      <c r="B17772" s="269">
        <v>16666</v>
      </c>
      <c r="C17772" s="270" t="s">
        <v>10446</v>
      </c>
      <c r="D17772" s="270" t="s">
        <v>2093</v>
      </c>
      <c r="E17772" s="277" t="s">
        <v>2102</v>
      </c>
      <c r="F17772" s="279" t="s">
        <v>882</v>
      </c>
    </row>
    <row r="17773" spans="1:6" x14ac:dyDescent="0.3">
      <c r="A17773" s="264" t="str">
        <f t="shared" si="277"/>
        <v>Athens TownshipPA</v>
      </c>
      <c r="B17773" s="269">
        <v>16404</v>
      </c>
      <c r="C17773" s="270" t="s">
        <v>10348</v>
      </c>
      <c r="D17773" s="270" t="s">
        <v>2093</v>
      </c>
      <c r="E17773" s="277" t="s">
        <v>2126</v>
      </c>
      <c r="F17773" s="279" t="s">
        <v>882</v>
      </c>
    </row>
    <row r="17774" spans="1:6" x14ac:dyDescent="0.3">
      <c r="A17774" s="264" t="str">
        <f t="shared" si="277"/>
        <v>Franklin TownshipPA</v>
      </c>
      <c r="B17774" s="269">
        <v>17353</v>
      </c>
      <c r="C17774" s="270" t="s">
        <v>8126</v>
      </c>
      <c r="D17774" s="270" t="s">
        <v>2093</v>
      </c>
      <c r="E17774" s="277" t="s">
        <v>2108</v>
      </c>
      <c r="F17774" s="279" t="s">
        <v>882</v>
      </c>
    </row>
    <row r="17775" spans="1:6" x14ac:dyDescent="0.3">
      <c r="A17775" s="264" t="str">
        <f t="shared" si="277"/>
        <v>Barrett TownshipPA</v>
      </c>
      <c r="B17775" s="269">
        <v>18325</v>
      </c>
      <c r="C17775" s="270" t="s">
        <v>10517</v>
      </c>
      <c r="D17775" s="270" t="s">
        <v>2093</v>
      </c>
      <c r="E17775" s="277" t="s">
        <v>2104</v>
      </c>
      <c r="F17775" s="279" t="s">
        <v>882</v>
      </c>
    </row>
    <row r="17776" spans="1:6" x14ac:dyDescent="0.3">
      <c r="A17776" s="264" t="str">
        <f t="shared" si="277"/>
        <v>Windham TownshipPA</v>
      </c>
      <c r="B17776" s="269">
        <v>18837</v>
      </c>
      <c r="C17776" s="270" t="s">
        <v>10518</v>
      </c>
      <c r="D17776" s="270" t="s">
        <v>2093</v>
      </c>
      <c r="E17776" s="277" t="s">
        <v>2137</v>
      </c>
      <c r="F17776" s="279" t="s">
        <v>882</v>
      </c>
    </row>
    <row r="17777" spans="1:6" x14ac:dyDescent="0.3">
      <c r="A17777" s="264" t="str">
        <f t="shared" si="277"/>
        <v>Lehigh TownshipPA</v>
      </c>
      <c r="B17777" s="269">
        <v>18038</v>
      </c>
      <c r="C17777" s="270" t="s">
        <v>10290</v>
      </c>
      <c r="D17777" s="270" t="s">
        <v>2093</v>
      </c>
      <c r="E17777" s="277" t="s">
        <v>1829</v>
      </c>
      <c r="F17777" s="279" t="s">
        <v>882</v>
      </c>
    </row>
    <row r="17778" spans="1:6" x14ac:dyDescent="0.3">
      <c r="A17778" s="264" t="str">
        <f t="shared" si="277"/>
        <v>FairchancePA</v>
      </c>
      <c r="B17778" s="269">
        <v>15436</v>
      </c>
      <c r="C17778" s="270" t="s">
        <v>10519</v>
      </c>
      <c r="D17778" s="270" t="s">
        <v>2093</v>
      </c>
      <c r="E17778" s="277" t="s">
        <v>2132</v>
      </c>
      <c r="F17778" s="279" t="s">
        <v>882</v>
      </c>
    </row>
    <row r="17779" spans="1:6" x14ac:dyDescent="0.3">
      <c r="A17779" s="264" t="str">
        <f t="shared" si="277"/>
        <v>Perry TownshipPA</v>
      </c>
      <c r="B17779" s="269">
        <v>17853</v>
      </c>
      <c r="C17779" s="270" t="s">
        <v>10470</v>
      </c>
      <c r="D17779" s="270" t="s">
        <v>2093</v>
      </c>
      <c r="E17779" s="277" t="s">
        <v>2140</v>
      </c>
      <c r="F17779" s="279" t="s">
        <v>882</v>
      </c>
    </row>
    <row r="17780" spans="1:6" x14ac:dyDescent="0.3">
      <c r="A17780" s="264" t="str">
        <f t="shared" si="277"/>
        <v>Albany TownshipPA</v>
      </c>
      <c r="B17780" s="269">
        <v>19529</v>
      </c>
      <c r="C17780" s="270" t="s">
        <v>10520</v>
      </c>
      <c r="D17780" s="270" t="s">
        <v>2093</v>
      </c>
      <c r="E17780" s="277" t="s">
        <v>2135</v>
      </c>
      <c r="F17780" s="279" t="s">
        <v>882</v>
      </c>
    </row>
    <row r="17781" spans="1:6" x14ac:dyDescent="0.3">
      <c r="A17781" s="264" t="str">
        <f t="shared" si="277"/>
        <v>West Franklin TownshipPA</v>
      </c>
      <c r="B17781" s="269">
        <v>16262</v>
      </c>
      <c r="C17781" s="270" t="s">
        <v>10521</v>
      </c>
      <c r="D17781" s="270" t="s">
        <v>2093</v>
      </c>
      <c r="E17781" s="277" t="s">
        <v>2132</v>
      </c>
      <c r="F17781" s="279" t="s">
        <v>882</v>
      </c>
    </row>
    <row r="17782" spans="1:6" x14ac:dyDescent="0.3">
      <c r="A17782" s="264" t="str">
        <f t="shared" si="277"/>
        <v>Hopewell TownshipPA</v>
      </c>
      <c r="B17782" s="269">
        <v>17240</v>
      </c>
      <c r="C17782" s="270" t="s">
        <v>8267</v>
      </c>
      <c r="D17782" s="270" t="s">
        <v>2093</v>
      </c>
      <c r="E17782" s="277" t="s">
        <v>2110</v>
      </c>
      <c r="F17782" s="279" t="s">
        <v>882</v>
      </c>
    </row>
    <row r="17783" spans="1:6" x14ac:dyDescent="0.3">
      <c r="A17783" s="264" t="str">
        <f t="shared" si="277"/>
        <v>Henry Clay TownshipPA</v>
      </c>
      <c r="B17783" s="269">
        <v>15424</v>
      </c>
      <c r="C17783" s="270" t="s">
        <v>10522</v>
      </c>
      <c r="D17783" s="270" t="s">
        <v>2093</v>
      </c>
      <c r="E17783" s="277" t="s">
        <v>2132</v>
      </c>
      <c r="F17783" s="279" t="s">
        <v>882</v>
      </c>
    </row>
    <row r="17784" spans="1:6" x14ac:dyDescent="0.3">
      <c r="A17784" s="264" t="str">
        <f t="shared" si="277"/>
        <v>BrodheadsvillePA</v>
      </c>
      <c r="B17784" s="269">
        <v>18322</v>
      </c>
      <c r="C17784" s="270" t="s">
        <v>10523</v>
      </c>
      <c r="D17784" s="270" t="s">
        <v>2093</v>
      </c>
      <c r="E17784" s="277" t="s">
        <v>2104</v>
      </c>
      <c r="F17784" s="279" t="s">
        <v>882</v>
      </c>
    </row>
    <row r="17785" spans="1:6" x14ac:dyDescent="0.3">
      <c r="A17785" s="264" t="str">
        <f t="shared" si="277"/>
        <v>WilmerdingPA</v>
      </c>
      <c r="B17785" s="269">
        <v>15148</v>
      </c>
      <c r="C17785" s="270" t="s">
        <v>10524</v>
      </c>
      <c r="D17785" s="270" t="s">
        <v>2093</v>
      </c>
      <c r="E17785" s="277" t="s">
        <v>2132</v>
      </c>
      <c r="F17785" s="279" t="s">
        <v>882</v>
      </c>
    </row>
    <row r="17786" spans="1:6" x14ac:dyDescent="0.3">
      <c r="A17786" s="264" t="str">
        <f t="shared" si="277"/>
        <v>AirvillePA</v>
      </c>
      <c r="B17786" s="269">
        <v>17302</v>
      </c>
      <c r="C17786" s="270" t="s">
        <v>10525</v>
      </c>
      <c r="D17786" s="270" t="s">
        <v>2093</v>
      </c>
      <c r="E17786" s="277" t="s">
        <v>2149</v>
      </c>
      <c r="F17786" s="279" t="s">
        <v>882</v>
      </c>
    </row>
    <row r="17787" spans="1:6" x14ac:dyDescent="0.3">
      <c r="A17787" s="264" t="str">
        <f t="shared" si="277"/>
        <v>North Union TownshipPA</v>
      </c>
      <c r="B17787" s="269">
        <v>15456</v>
      </c>
      <c r="C17787" s="270" t="s">
        <v>10526</v>
      </c>
      <c r="D17787" s="270" t="s">
        <v>2093</v>
      </c>
      <c r="E17787" s="277" t="s">
        <v>2132</v>
      </c>
      <c r="F17787" s="279" t="s">
        <v>882</v>
      </c>
    </row>
    <row r="17788" spans="1:6" x14ac:dyDescent="0.3">
      <c r="A17788" s="264" t="str">
        <f t="shared" si="277"/>
        <v>South ForkPA</v>
      </c>
      <c r="B17788" s="269">
        <v>15956</v>
      </c>
      <c r="C17788" s="270" t="s">
        <v>10527</v>
      </c>
      <c r="D17788" s="270" t="s">
        <v>2093</v>
      </c>
      <c r="E17788" s="277" t="s">
        <v>2116</v>
      </c>
      <c r="F17788" s="279" t="s">
        <v>882</v>
      </c>
    </row>
    <row r="17789" spans="1:6" x14ac:dyDescent="0.3">
      <c r="A17789" s="264" t="str">
        <f t="shared" si="277"/>
        <v>Eldred TownshipPA</v>
      </c>
      <c r="B17789" s="269">
        <v>16731</v>
      </c>
      <c r="C17789" s="270" t="s">
        <v>10528</v>
      </c>
      <c r="D17789" s="270" t="s">
        <v>2093</v>
      </c>
      <c r="E17789" s="277" t="s">
        <v>1832</v>
      </c>
      <c r="F17789" s="279" t="s">
        <v>882</v>
      </c>
    </row>
    <row r="17790" spans="1:6" x14ac:dyDescent="0.3">
      <c r="A17790" s="264" t="str">
        <f t="shared" si="277"/>
        <v>Upper Milford TownshipPA</v>
      </c>
      <c r="B17790" s="269">
        <v>18092</v>
      </c>
      <c r="C17790" s="270" t="s">
        <v>10529</v>
      </c>
      <c r="D17790" s="270" t="s">
        <v>2093</v>
      </c>
      <c r="E17790" s="277" t="s">
        <v>1829</v>
      </c>
      <c r="F17790" s="279" t="s">
        <v>882</v>
      </c>
    </row>
    <row r="17791" spans="1:6" x14ac:dyDescent="0.3">
      <c r="A17791" s="264" t="str">
        <f t="shared" si="277"/>
        <v>BellwoodPA</v>
      </c>
      <c r="B17791" s="269">
        <v>16617</v>
      </c>
      <c r="C17791" s="270" t="s">
        <v>4764</v>
      </c>
      <c r="D17791" s="270" t="s">
        <v>2093</v>
      </c>
      <c r="E17791" s="277" t="s">
        <v>2096</v>
      </c>
      <c r="F17791" s="279" t="s">
        <v>882</v>
      </c>
    </row>
    <row r="17792" spans="1:6" x14ac:dyDescent="0.3">
      <c r="A17792" s="264" t="str">
        <f t="shared" si="277"/>
        <v>Pymatuning TownshipPA</v>
      </c>
      <c r="B17792" s="269">
        <v>16154</v>
      </c>
      <c r="C17792" s="270" t="s">
        <v>10530</v>
      </c>
      <c r="D17792" s="270" t="s">
        <v>2093</v>
      </c>
      <c r="E17792" s="277" t="s">
        <v>2015</v>
      </c>
      <c r="F17792" s="279" t="s">
        <v>882</v>
      </c>
    </row>
    <row r="17793" spans="1:6" x14ac:dyDescent="0.3">
      <c r="A17793" s="264" t="str">
        <f t="shared" si="277"/>
        <v>Menallen TownshipPA</v>
      </c>
      <c r="B17793" s="269">
        <v>17304</v>
      </c>
      <c r="C17793" s="270" t="s">
        <v>10374</v>
      </c>
      <c r="D17793" s="270" t="s">
        <v>2093</v>
      </c>
      <c r="E17793" s="277" t="s">
        <v>2108</v>
      </c>
      <c r="F17793" s="279" t="s">
        <v>882</v>
      </c>
    </row>
    <row r="17794" spans="1:6" x14ac:dyDescent="0.3">
      <c r="A17794" s="264" t="str">
        <f t="shared" si="277"/>
        <v>RenovoPA</v>
      </c>
      <c r="B17794" s="269">
        <v>17764</v>
      </c>
      <c r="C17794" s="270" t="s">
        <v>10531</v>
      </c>
      <c r="D17794" s="270" t="s">
        <v>2093</v>
      </c>
      <c r="E17794" s="277" t="s">
        <v>2124</v>
      </c>
      <c r="F17794" s="279" t="s">
        <v>882</v>
      </c>
    </row>
    <row r="17795" spans="1:6" x14ac:dyDescent="0.3">
      <c r="A17795" s="264" t="str">
        <f t="shared" si="277"/>
        <v>Sandy Lake TownshipPA</v>
      </c>
      <c r="B17795" s="269">
        <v>16145</v>
      </c>
      <c r="C17795" s="270" t="s">
        <v>10532</v>
      </c>
      <c r="D17795" s="270" t="s">
        <v>2093</v>
      </c>
      <c r="E17795" s="277" t="s">
        <v>2015</v>
      </c>
      <c r="F17795" s="279" t="s">
        <v>882</v>
      </c>
    </row>
    <row r="17796" spans="1:6" x14ac:dyDescent="0.3">
      <c r="A17796" s="264" t="str">
        <f t="shared" ref="A17796:A17859" si="278">CONCATENATE(C17796,D17796)</f>
        <v>ToptonPA</v>
      </c>
      <c r="B17796" s="269">
        <v>19562</v>
      </c>
      <c r="C17796" s="270" t="s">
        <v>10533</v>
      </c>
      <c r="D17796" s="270" t="s">
        <v>2093</v>
      </c>
      <c r="E17796" s="277" t="s">
        <v>2135</v>
      </c>
      <c r="F17796" s="279" t="s">
        <v>882</v>
      </c>
    </row>
    <row r="17797" spans="1:6" x14ac:dyDescent="0.3">
      <c r="A17797" s="264" t="str">
        <f t="shared" si="278"/>
        <v>Union TownshipPA</v>
      </c>
      <c r="B17797" s="269">
        <v>17889</v>
      </c>
      <c r="C17797" s="270" t="s">
        <v>8366</v>
      </c>
      <c r="D17797" s="270" t="s">
        <v>2093</v>
      </c>
      <c r="E17797" s="277" t="s">
        <v>2120</v>
      </c>
      <c r="F17797" s="279" t="s">
        <v>882</v>
      </c>
    </row>
    <row r="17798" spans="1:6" x14ac:dyDescent="0.3">
      <c r="A17798" s="264" t="str">
        <f t="shared" si="278"/>
        <v>Conemaugh TownshipPA</v>
      </c>
      <c r="B17798" s="269">
        <v>15935</v>
      </c>
      <c r="C17798" s="270" t="s">
        <v>10534</v>
      </c>
      <c r="D17798" s="270" t="s">
        <v>2093</v>
      </c>
      <c r="E17798" s="277" t="s">
        <v>1488</v>
      </c>
      <c r="F17798" s="279" t="s">
        <v>882</v>
      </c>
    </row>
    <row r="17799" spans="1:6" x14ac:dyDescent="0.3">
      <c r="A17799" s="264" t="str">
        <f t="shared" si="278"/>
        <v>Mahoning TownshipPA</v>
      </c>
      <c r="B17799" s="269">
        <v>16116</v>
      </c>
      <c r="C17799" s="270" t="s">
        <v>10155</v>
      </c>
      <c r="D17799" s="270" t="s">
        <v>2093</v>
      </c>
      <c r="E17799" s="277" t="s">
        <v>1385</v>
      </c>
      <c r="F17799" s="279" t="s">
        <v>882</v>
      </c>
    </row>
    <row r="17800" spans="1:6" x14ac:dyDescent="0.3">
      <c r="A17800" s="264" t="str">
        <f t="shared" si="278"/>
        <v>ThorndalePA</v>
      </c>
      <c r="B17800" s="269">
        <v>19372</v>
      </c>
      <c r="C17800" s="270" t="s">
        <v>10535</v>
      </c>
      <c r="D17800" s="270" t="s">
        <v>2093</v>
      </c>
      <c r="E17800" s="277" t="s">
        <v>1095</v>
      </c>
      <c r="F17800" s="279" t="s">
        <v>882</v>
      </c>
    </row>
    <row r="17801" spans="1:6" x14ac:dyDescent="0.3">
      <c r="A17801" s="264" t="str">
        <f t="shared" si="278"/>
        <v>Greene TownshipPA</v>
      </c>
      <c r="B17801" s="269">
        <v>17747</v>
      </c>
      <c r="C17801" s="270" t="s">
        <v>10238</v>
      </c>
      <c r="D17801" s="270" t="s">
        <v>2093</v>
      </c>
      <c r="E17801" s="277" t="s">
        <v>2124</v>
      </c>
      <c r="F17801" s="279" t="s">
        <v>882</v>
      </c>
    </row>
    <row r="17802" spans="1:6" x14ac:dyDescent="0.3">
      <c r="A17802" s="264" t="str">
        <f t="shared" si="278"/>
        <v>Tuscarora TownshipPA</v>
      </c>
      <c r="B17802" s="269">
        <v>18623</v>
      </c>
      <c r="C17802" s="270" t="s">
        <v>10459</v>
      </c>
      <c r="D17802" s="270" t="s">
        <v>2093</v>
      </c>
      <c r="E17802" s="277" t="s">
        <v>2137</v>
      </c>
      <c r="F17802" s="279" t="s">
        <v>882</v>
      </c>
    </row>
    <row r="17803" spans="1:6" x14ac:dyDescent="0.3">
      <c r="A17803" s="264" t="str">
        <f t="shared" si="278"/>
        <v>New EaglePA</v>
      </c>
      <c r="B17803" s="269">
        <v>15067</v>
      </c>
      <c r="C17803" s="270" t="s">
        <v>10536</v>
      </c>
      <c r="D17803" s="270" t="s">
        <v>2093</v>
      </c>
      <c r="E17803" s="277" t="s">
        <v>2132</v>
      </c>
      <c r="F17803" s="279" t="s">
        <v>882</v>
      </c>
    </row>
    <row r="17804" spans="1:6" x14ac:dyDescent="0.3">
      <c r="A17804" s="264" t="str">
        <f t="shared" si="278"/>
        <v>Ridley TownshipPA</v>
      </c>
      <c r="B17804" s="269">
        <v>19043</v>
      </c>
      <c r="C17804" s="270" t="s">
        <v>10330</v>
      </c>
      <c r="D17804" s="270" t="s">
        <v>2093</v>
      </c>
      <c r="E17804" s="277" t="s">
        <v>1095</v>
      </c>
      <c r="F17804" s="279" t="s">
        <v>882</v>
      </c>
    </row>
    <row r="17805" spans="1:6" x14ac:dyDescent="0.3">
      <c r="A17805" s="264" t="str">
        <f t="shared" si="278"/>
        <v>Pulaski TownshipPA</v>
      </c>
      <c r="B17805" s="269">
        <v>16143</v>
      </c>
      <c r="C17805" s="270" t="s">
        <v>10537</v>
      </c>
      <c r="D17805" s="270" t="s">
        <v>2093</v>
      </c>
      <c r="E17805" s="277" t="s">
        <v>1385</v>
      </c>
      <c r="F17805" s="279" t="s">
        <v>882</v>
      </c>
    </row>
    <row r="17806" spans="1:6" x14ac:dyDescent="0.3">
      <c r="A17806" s="264" t="str">
        <f t="shared" si="278"/>
        <v>StoneboroPA</v>
      </c>
      <c r="B17806" s="269">
        <v>16153</v>
      </c>
      <c r="C17806" s="270" t="s">
        <v>10538</v>
      </c>
      <c r="D17806" s="270" t="s">
        <v>2093</v>
      </c>
      <c r="E17806" s="277" t="s">
        <v>2015</v>
      </c>
      <c r="F17806" s="279" t="s">
        <v>882</v>
      </c>
    </row>
    <row r="17807" spans="1:6" x14ac:dyDescent="0.3">
      <c r="A17807" s="264" t="str">
        <f t="shared" si="278"/>
        <v>Venango TownshipPA</v>
      </c>
      <c r="B17807" s="269">
        <v>16442</v>
      </c>
      <c r="C17807" s="270" t="s">
        <v>10539</v>
      </c>
      <c r="D17807" s="270" t="s">
        <v>2093</v>
      </c>
      <c r="E17807" s="277" t="s">
        <v>2106</v>
      </c>
      <c r="F17807" s="279" t="s">
        <v>882</v>
      </c>
    </row>
    <row r="17808" spans="1:6" x14ac:dyDescent="0.3">
      <c r="A17808" s="264" t="str">
        <f t="shared" si="278"/>
        <v>Union TownshipPA</v>
      </c>
      <c r="B17808" s="269">
        <v>17967</v>
      </c>
      <c r="C17808" s="270" t="s">
        <v>8366</v>
      </c>
      <c r="D17808" s="270" t="s">
        <v>2093</v>
      </c>
      <c r="E17808" s="277" t="s">
        <v>1859</v>
      </c>
      <c r="F17808" s="279" t="s">
        <v>882</v>
      </c>
    </row>
    <row r="17809" spans="1:6" x14ac:dyDescent="0.3">
      <c r="A17809" s="264" t="str">
        <f t="shared" si="278"/>
        <v>Warrington TownshipPA</v>
      </c>
      <c r="B17809" s="269">
        <v>17365</v>
      </c>
      <c r="C17809" s="270" t="s">
        <v>10154</v>
      </c>
      <c r="D17809" s="270" t="s">
        <v>2093</v>
      </c>
      <c r="E17809" s="277" t="s">
        <v>2149</v>
      </c>
      <c r="F17809" s="279" t="s">
        <v>882</v>
      </c>
    </row>
    <row r="17810" spans="1:6" x14ac:dyDescent="0.3">
      <c r="A17810" s="264" t="str">
        <f t="shared" si="278"/>
        <v>Freedom TownshipPA</v>
      </c>
      <c r="B17810" s="269">
        <v>16637</v>
      </c>
      <c r="C17810" s="270" t="s">
        <v>10540</v>
      </c>
      <c r="D17810" s="270" t="s">
        <v>2093</v>
      </c>
      <c r="E17810" s="277" t="s">
        <v>2096</v>
      </c>
      <c r="F17810" s="279" t="s">
        <v>882</v>
      </c>
    </row>
    <row r="17811" spans="1:6" x14ac:dyDescent="0.3">
      <c r="A17811" s="264" t="str">
        <f t="shared" si="278"/>
        <v>Hegins TownshipPA</v>
      </c>
      <c r="B17811" s="269">
        <v>17938</v>
      </c>
      <c r="C17811" s="270" t="s">
        <v>10541</v>
      </c>
      <c r="D17811" s="270" t="s">
        <v>2093</v>
      </c>
      <c r="E17811" s="277" t="s">
        <v>1859</v>
      </c>
      <c r="F17811" s="279" t="s">
        <v>882</v>
      </c>
    </row>
    <row r="17812" spans="1:6" x14ac:dyDescent="0.3">
      <c r="A17812" s="264" t="str">
        <f t="shared" si="278"/>
        <v>Crescent TownshipPA</v>
      </c>
      <c r="B17812" s="269">
        <v>15046</v>
      </c>
      <c r="C17812" s="270" t="s">
        <v>10542</v>
      </c>
      <c r="D17812" s="270" t="s">
        <v>2093</v>
      </c>
      <c r="E17812" s="277" t="s">
        <v>2132</v>
      </c>
      <c r="F17812" s="279" t="s">
        <v>882</v>
      </c>
    </row>
    <row r="17813" spans="1:6" x14ac:dyDescent="0.3">
      <c r="A17813" s="264" t="str">
        <f t="shared" si="278"/>
        <v>Gallitzin TownshipPA</v>
      </c>
      <c r="B17813" s="269">
        <v>16641</v>
      </c>
      <c r="C17813" s="270" t="s">
        <v>10543</v>
      </c>
      <c r="D17813" s="270" t="s">
        <v>2093</v>
      </c>
      <c r="E17813" s="277" t="s">
        <v>2116</v>
      </c>
      <c r="F17813" s="279" t="s">
        <v>882</v>
      </c>
    </row>
    <row r="17814" spans="1:6" x14ac:dyDescent="0.3">
      <c r="A17814" s="264" t="str">
        <f t="shared" si="278"/>
        <v>Clay TownshipPA</v>
      </c>
      <c r="B17814" s="269">
        <v>16061</v>
      </c>
      <c r="C17814" s="270" t="s">
        <v>10544</v>
      </c>
      <c r="D17814" s="270" t="s">
        <v>2093</v>
      </c>
      <c r="E17814" s="277" t="s">
        <v>2132</v>
      </c>
      <c r="F17814" s="279" t="s">
        <v>882</v>
      </c>
    </row>
    <row r="17815" spans="1:6" x14ac:dyDescent="0.3">
      <c r="A17815" s="264" t="str">
        <f t="shared" si="278"/>
        <v>Clay TownshipPA</v>
      </c>
      <c r="B17815" s="269">
        <v>17264</v>
      </c>
      <c r="C17815" s="270" t="s">
        <v>10544</v>
      </c>
      <c r="D17815" s="270" t="s">
        <v>2093</v>
      </c>
      <c r="E17815" s="277" t="s">
        <v>2112</v>
      </c>
      <c r="F17815" s="279" t="s">
        <v>882</v>
      </c>
    </row>
    <row r="17816" spans="1:6" x14ac:dyDescent="0.3">
      <c r="A17816" s="264" t="str">
        <f t="shared" si="278"/>
        <v>AvonmorePA</v>
      </c>
      <c r="B17816" s="269">
        <v>15618</v>
      </c>
      <c r="C17816" s="270" t="s">
        <v>10545</v>
      </c>
      <c r="D17816" s="270" t="s">
        <v>2093</v>
      </c>
      <c r="E17816" s="277" t="s">
        <v>2132</v>
      </c>
      <c r="F17816" s="279" t="s">
        <v>882</v>
      </c>
    </row>
    <row r="17817" spans="1:6" x14ac:dyDescent="0.3">
      <c r="A17817" s="264" t="str">
        <f t="shared" si="278"/>
        <v>East Mc KeesportPA</v>
      </c>
      <c r="B17817" s="269">
        <v>15035</v>
      </c>
      <c r="C17817" s="270" t="s">
        <v>10546</v>
      </c>
      <c r="D17817" s="270" t="s">
        <v>2093</v>
      </c>
      <c r="E17817" s="277" t="s">
        <v>2132</v>
      </c>
      <c r="F17817" s="279" t="s">
        <v>882</v>
      </c>
    </row>
    <row r="17818" spans="1:6" x14ac:dyDescent="0.3">
      <c r="A17818" s="264" t="str">
        <f t="shared" si="278"/>
        <v>CoaldalePA</v>
      </c>
      <c r="B17818" s="269">
        <v>18218</v>
      </c>
      <c r="C17818" s="270" t="s">
        <v>10547</v>
      </c>
      <c r="D17818" s="270" t="s">
        <v>2093</v>
      </c>
      <c r="E17818" s="277" t="s">
        <v>1859</v>
      </c>
      <c r="F17818" s="279" t="s">
        <v>882</v>
      </c>
    </row>
    <row r="17819" spans="1:6" x14ac:dyDescent="0.3">
      <c r="A17819" s="264" t="str">
        <f t="shared" si="278"/>
        <v>ConwayPA</v>
      </c>
      <c r="B17819" s="269">
        <v>15027</v>
      </c>
      <c r="C17819" s="270" t="s">
        <v>1688</v>
      </c>
      <c r="D17819" s="270" t="s">
        <v>2093</v>
      </c>
      <c r="E17819" s="277" t="s">
        <v>2132</v>
      </c>
      <c r="F17819" s="279" t="s">
        <v>882</v>
      </c>
    </row>
    <row r="17820" spans="1:6" x14ac:dyDescent="0.3">
      <c r="A17820" s="264" t="str">
        <f t="shared" si="278"/>
        <v>Harborcreek TownshipPA</v>
      </c>
      <c r="B17820" s="269">
        <v>16421</v>
      </c>
      <c r="C17820" s="270" t="s">
        <v>10548</v>
      </c>
      <c r="D17820" s="270" t="s">
        <v>2093</v>
      </c>
      <c r="E17820" s="277" t="s">
        <v>2106</v>
      </c>
      <c r="F17820" s="279" t="s">
        <v>882</v>
      </c>
    </row>
    <row r="17821" spans="1:6" x14ac:dyDescent="0.3">
      <c r="A17821" s="264" t="str">
        <f t="shared" si="278"/>
        <v>Union TownshipPA</v>
      </c>
      <c r="B17821" s="269">
        <v>16844</v>
      </c>
      <c r="C17821" s="270" t="s">
        <v>8366</v>
      </c>
      <c r="D17821" s="270" t="s">
        <v>2093</v>
      </c>
      <c r="E17821" s="277" t="s">
        <v>2142</v>
      </c>
      <c r="F17821" s="279" t="s">
        <v>882</v>
      </c>
    </row>
    <row r="17822" spans="1:6" x14ac:dyDescent="0.3">
      <c r="A17822" s="264" t="str">
        <f t="shared" si="278"/>
        <v>Greene TownshipPA</v>
      </c>
      <c r="B17822" s="269">
        <v>15050</v>
      </c>
      <c r="C17822" s="270" t="s">
        <v>10238</v>
      </c>
      <c r="D17822" s="270" t="s">
        <v>2093</v>
      </c>
      <c r="E17822" s="277" t="s">
        <v>2132</v>
      </c>
      <c r="F17822" s="279" t="s">
        <v>882</v>
      </c>
    </row>
    <row r="17823" spans="1:6" x14ac:dyDescent="0.3">
      <c r="A17823" s="264" t="str">
        <f t="shared" si="278"/>
        <v>Tyrone TownshipPA</v>
      </c>
      <c r="B17823" s="269">
        <v>17040</v>
      </c>
      <c r="C17823" s="270" t="s">
        <v>10204</v>
      </c>
      <c r="D17823" s="270" t="s">
        <v>2093</v>
      </c>
      <c r="E17823" s="277" t="s">
        <v>2110</v>
      </c>
      <c r="F17823" s="279" t="s">
        <v>882</v>
      </c>
    </row>
    <row r="17824" spans="1:6" x14ac:dyDescent="0.3">
      <c r="A17824" s="264" t="str">
        <f t="shared" si="278"/>
        <v>East Mahoning TownshipPA</v>
      </c>
      <c r="B17824" s="269">
        <v>15759</v>
      </c>
      <c r="C17824" s="270" t="s">
        <v>10549</v>
      </c>
      <c r="D17824" s="270" t="s">
        <v>2093</v>
      </c>
      <c r="E17824" s="277" t="s">
        <v>2114</v>
      </c>
      <c r="F17824" s="279" t="s">
        <v>882</v>
      </c>
    </row>
    <row r="17825" spans="1:6" x14ac:dyDescent="0.3">
      <c r="A17825" s="264" t="str">
        <f t="shared" si="278"/>
        <v>Collier TownshipPA</v>
      </c>
      <c r="B17825" s="269">
        <v>15142</v>
      </c>
      <c r="C17825" s="270" t="s">
        <v>10550</v>
      </c>
      <c r="D17825" s="270" t="s">
        <v>2093</v>
      </c>
      <c r="E17825" s="277" t="s">
        <v>2132</v>
      </c>
      <c r="F17825" s="279" t="s">
        <v>882</v>
      </c>
    </row>
    <row r="17826" spans="1:6" x14ac:dyDescent="0.3">
      <c r="A17826" s="264" t="str">
        <f t="shared" si="278"/>
        <v>Sugar Grove TownshipPA</v>
      </c>
      <c r="B17826" s="269">
        <v>16350</v>
      </c>
      <c r="C17826" s="270" t="s">
        <v>10551</v>
      </c>
      <c r="D17826" s="270" t="s">
        <v>2093</v>
      </c>
      <c r="E17826" s="277" t="s">
        <v>2146</v>
      </c>
      <c r="F17826" s="279" t="s">
        <v>882</v>
      </c>
    </row>
    <row r="17827" spans="1:6" x14ac:dyDescent="0.3">
      <c r="A17827" s="264" t="str">
        <f t="shared" si="278"/>
        <v>WilliamstownPA</v>
      </c>
      <c r="B17827" s="269">
        <v>17098</v>
      </c>
      <c r="C17827" s="270" t="s">
        <v>5712</v>
      </c>
      <c r="D17827" s="270" t="s">
        <v>2093</v>
      </c>
      <c r="E17827" s="277" t="s">
        <v>2110</v>
      </c>
      <c r="F17827" s="279" t="s">
        <v>882</v>
      </c>
    </row>
    <row r="17828" spans="1:6" x14ac:dyDescent="0.3">
      <c r="A17828" s="264" t="str">
        <f t="shared" si="278"/>
        <v>Conoy TownshipPA</v>
      </c>
      <c r="B17828" s="269">
        <v>17502</v>
      </c>
      <c r="C17828" s="270" t="s">
        <v>10552</v>
      </c>
      <c r="D17828" s="270" t="s">
        <v>2093</v>
      </c>
      <c r="E17828" s="277" t="s">
        <v>2117</v>
      </c>
      <c r="F17828" s="279" t="s">
        <v>882</v>
      </c>
    </row>
    <row r="17829" spans="1:6" x14ac:dyDescent="0.3">
      <c r="A17829" s="264" t="str">
        <f t="shared" si="278"/>
        <v>Washington TownshipPA</v>
      </c>
      <c r="B17829" s="269">
        <v>15938</v>
      </c>
      <c r="C17829" s="270" t="s">
        <v>8157</v>
      </c>
      <c r="D17829" s="270" t="s">
        <v>2093</v>
      </c>
      <c r="E17829" s="277" t="s">
        <v>2116</v>
      </c>
      <c r="F17829" s="279" t="s">
        <v>882</v>
      </c>
    </row>
    <row r="17830" spans="1:6" x14ac:dyDescent="0.3">
      <c r="A17830" s="264" t="str">
        <f t="shared" si="278"/>
        <v>RichlandPA</v>
      </c>
      <c r="B17830" s="269">
        <v>17087</v>
      </c>
      <c r="C17830" s="270" t="s">
        <v>6685</v>
      </c>
      <c r="D17830" s="270" t="s">
        <v>2093</v>
      </c>
      <c r="E17830" s="277" t="s">
        <v>1684</v>
      </c>
      <c r="F17830" s="279" t="s">
        <v>882</v>
      </c>
    </row>
    <row r="17831" spans="1:6" x14ac:dyDescent="0.3">
      <c r="A17831" s="264" t="str">
        <f t="shared" si="278"/>
        <v>Randolph TownshipPA</v>
      </c>
      <c r="B17831" s="269">
        <v>16327</v>
      </c>
      <c r="C17831" s="270" t="s">
        <v>8194</v>
      </c>
      <c r="D17831" s="270" t="s">
        <v>2093</v>
      </c>
      <c r="E17831" s="277" t="s">
        <v>2126</v>
      </c>
      <c r="F17831" s="279" t="s">
        <v>882</v>
      </c>
    </row>
    <row r="17832" spans="1:6" x14ac:dyDescent="0.3">
      <c r="A17832" s="264" t="str">
        <f t="shared" si="278"/>
        <v>Nockamixon TownshipPA</v>
      </c>
      <c r="B17832" s="269">
        <v>18930</v>
      </c>
      <c r="C17832" s="270" t="s">
        <v>10553</v>
      </c>
      <c r="D17832" s="270" t="s">
        <v>2093</v>
      </c>
      <c r="E17832" s="277" t="s">
        <v>1095</v>
      </c>
      <c r="F17832" s="279" t="s">
        <v>882</v>
      </c>
    </row>
    <row r="17833" spans="1:6" x14ac:dyDescent="0.3">
      <c r="A17833" s="264" t="str">
        <f t="shared" si="278"/>
        <v>ProspectPA</v>
      </c>
      <c r="B17833" s="269">
        <v>16052</v>
      </c>
      <c r="C17833" s="270" t="s">
        <v>3493</v>
      </c>
      <c r="D17833" s="270" t="s">
        <v>2093</v>
      </c>
      <c r="E17833" s="277" t="s">
        <v>2132</v>
      </c>
      <c r="F17833" s="279" t="s">
        <v>882</v>
      </c>
    </row>
    <row r="17834" spans="1:6" x14ac:dyDescent="0.3">
      <c r="A17834" s="264" t="str">
        <f t="shared" si="278"/>
        <v>Wayne TownshipPA</v>
      </c>
      <c r="B17834" s="269">
        <v>16222</v>
      </c>
      <c r="C17834" s="270" t="s">
        <v>10384</v>
      </c>
      <c r="D17834" s="270" t="s">
        <v>2093</v>
      </c>
      <c r="E17834" s="277" t="s">
        <v>2132</v>
      </c>
      <c r="F17834" s="279" t="s">
        <v>882</v>
      </c>
    </row>
    <row r="17835" spans="1:6" x14ac:dyDescent="0.3">
      <c r="A17835" s="264" t="str">
        <f t="shared" si="278"/>
        <v>Manheim TownshipPA</v>
      </c>
      <c r="B17835" s="269">
        <v>17329</v>
      </c>
      <c r="C17835" s="270" t="s">
        <v>10055</v>
      </c>
      <c r="D17835" s="270" t="s">
        <v>2093</v>
      </c>
      <c r="E17835" s="277" t="s">
        <v>2149</v>
      </c>
      <c r="F17835" s="279" t="s">
        <v>882</v>
      </c>
    </row>
    <row r="17836" spans="1:6" x14ac:dyDescent="0.3">
      <c r="A17836" s="264" t="str">
        <f t="shared" si="278"/>
        <v>AtglenPA</v>
      </c>
      <c r="B17836" s="269">
        <v>19310</v>
      </c>
      <c r="C17836" s="270" t="s">
        <v>10554</v>
      </c>
      <c r="D17836" s="270" t="s">
        <v>2093</v>
      </c>
      <c r="E17836" s="277" t="s">
        <v>1095</v>
      </c>
      <c r="F17836" s="279" t="s">
        <v>882</v>
      </c>
    </row>
    <row r="17837" spans="1:6" x14ac:dyDescent="0.3">
      <c r="A17837" s="264" t="str">
        <f t="shared" si="278"/>
        <v>Martic TownshipPA</v>
      </c>
      <c r="B17837" s="269">
        <v>17565</v>
      </c>
      <c r="C17837" s="270" t="s">
        <v>10515</v>
      </c>
      <c r="D17837" s="270" t="s">
        <v>2093</v>
      </c>
      <c r="E17837" s="277" t="s">
        <v>2117</v>
      </c>
      <c r="F17837" s="279" t="s">
        <v>882</v>
      </c>
    </row>
    <row r="17838" spans="1:6" x14ac:dyDescent="0.3">
      <c r="A17838" s="264" t="str">
        <f t="shared" si="278"/>
        <v>Redstone TownshipPA</v>
      </c>
      <c r="B17838" s="269">
        <v>15468</v>
      </c>
      <c r="C17838" s="270" t="s">
        <v>10555</v>
      </c>
      <c r="D17838" s="270" t="s">
        <v>2093</v>
      </c>
      <c r="E17838" s="277" t="s">
        <v>2132</v>
      </c>
      <c r="F17838" s="279" t="s">
        <v>882</v>
      </c>
    </row>
    <row r="17839" spans="1:6" x14ac:dyDescent="0.3">
      <c r="A17839" s="264" t="str">
        <f t="shared" si="278"/>
        <v>Ulster TownshipPA</v>
      </c>
      <c r="B17839" s="269">
        <v>18850</v>
      </c>
      <c r="C17839" s="270" t="s">
        <v>10556</v>
      </c>
      <c r="D17839" s="270" t="s">
        <v>2093</v>
      </c>
      <c r="E17839" s="277" t="s">
        <v>2137</v>
      </c>
      <c r="F17839" s="279" t="s">
        <v>882</v>
      </c>
    </row>
    <row r="17840" spans="1:6" x14ac:dyDescent="0.3">
      <c r="A17840" s="264" t="str">
        <f t="shared" si="278"/>
        <v>HastingsPA</v>
      </c>
      <c r="B17840" s="269">
        <v>16646</v>
      </c>
      <c r="C17840" s="270" t="s">
        <v>1802</v>
      </c>
      <c r="D17840" s="270" t="s">
        <v>2093</v>
      </c>
      <c r="E17840" s="277" t="s">
        <v>2116</v>
      </c>
      <c r="F17840" s="279" t="s">
        <v>882</v>
      </c>
    </row>
    <row r="17841" spans="1:6" x14ac:dyDescent="0.3">
      <c r="A17841" s="264" t="str">
        <f t="shared" si="278"/>
        <v>Grier City-Park CrestPA</v>
      </c>
      <c r="B17841" s="269">
        <v>18214</v>
      </c>
      <c r="C17841" s="270" t="s">
        <v>10557</v>
      </c>
      <c r="D17841" s="270" t="s">
        <v>2093</v>
      </c>
      <c r="E17841" s="277" t="s">
        <v>1859</v>
      </c>
      <c r="F17841" s="279" t="s">
        <v>882</v>
      </c>
    </row>
    <row r="17842" spans="1:6" x14ac:dyDescent="0.3">
      <c r="A17842" s="264" t="str">
        <f t="shared" si="278"/>
        <v>DublinPA</v>
      </c>
      <c r="B17842" s="269">
        <v>18917</v>
      </c>
      <c r="C17842" s="270" t="s">
        <v>1173</v>
      </c>
      <c r="D17842" s="270" t="s">
        <v>2093</v>
      </c>
      <c r="E17842" s="277" t="s">
        <v>1095</v>
      </c>
      <c r="F17842" s="279" t="s">
        <v>882</v>
      </c>
    </row>
    <row r="17843" spans="1:6" x14ac:dyDescent="0.3">
      <c r="A17843" s="264" t="str">
        <f t="shared" si="278"/>
        <v>Ross TownshipPA</v>
      </c>
      <c r="B17843" s="269">
        <v>18656</v>
      </c>
      <c r="C17843" s="270" t="s">
        <v>10058</v>
      </c>
      <c r="D17843" s="270" t="s">
        <v>2093</v>
      </c>
      <c r="E17843" s="277" t="s">
        <v>2138</v>
      </c>
      <c r="F17843" s="279" t="s">
        <v>882</v>
      </c>
    </row>
    <row r="17844" spans="1:6" x14ac:dyDescent="0.3">
      <c r="A17844" s="264" t="str">
        <f t="shared" si="278"/>
        <v>Franklin TownshipPA</v>
      </c>
      <c r="B17844" s="269">
        <v>15486</v>
      </c>
      <c r="C17844" s="270" t="s">
        <v>8126</v>
      </c>
      <c r="D17844" s="270" t="s">
        <v>2093</v>
      </c>
      <c r="E17844" s="277" t="s">
        <v>2132</v>
      </c>
      <c r="F17844" s="279" t="s">
        <v>882</v>
      </c>
    </row>
    <row r="17845" spans="1:6" x14ac:dyDescent="0.3">
      <c r="A17845" s="264" t="str">
        <f t="shared" si="278"/>
        <v>Porter TownshipPA</v>
      </c>
      <c r="B17845" s="269">
        <v>16611</v>
      </c>
      <c r="C17845" s="270" t="s">
        <v>10494</v>
      </c>
      <c r="D17845" s="270" t="s">
        <v>2093</v>
      </c>
      <c r="E17845" s="277" t="s">
        <v>2112</v>
      </c>
      <c r="F17845" s="279" t="s">
        <v>882</v>
      </c>
    </row>
    <row r="17846" spans="1:6" x14ac:dyDescent="0.3">
      <c r="A17846" s="264" t="str">
        <f t="shared" si="278"/>
        <v>Redstone TownshipPA</v>
      </c>
      <c r="B17846" s="269">
        <v>15442</v>
      </c>
      <c r="C17846" s="270" t="s">
        <v>10555</v>
      </c>
      <c r="D17846" s="270" t="s">
        <v>2093</v>
      </c>
      <c r="E17846" s="277" t="s">
        <v>2132</v>
      </c>
      <c r="F17846" s="279" t="s">
        <v>882</v>
      </c>
    </row>
    <row r="17847" spans="1:6" x14ac:dyDescent="0.3">
      <c r="A17847" s="264" t="str">
        <f t="shared" si="278"/>
        <v>RiegelsvillePA</v>
      </c>
      <c r="B17847" s="269">
        <v>18077</v>
      </c>
      <c r="C17847" s="270" t="s">
        <v>10558</v>
      </c>
      <c r="D17847" s="270" t="s">
        <v>2093</v>
      </c>
      <c r="E17847" s="277" t="s">
        <v>1095</v>
      </c>
      <c r="F17847" s="279" t="s">
        <v>882</v>
      </c>
    </row>
    <row r="17848" spans="1:6" x14ac:dyDescent="0.3">
      <c r="A17848" s="264" t="str">
        <f t="shared" si="278"/>
        <v>German TownshipPA</v>
      </c>
      <c r="B17848" s="269">
        <v>15458</v>
      </c>
      <c r="C17848" s="270" t="s">
        <v>10559</v>
      </c>
      <c r="D17848" s="270" t="s">
        <v>2093</v>
      </c>
      <c r="E17848" s="277" t="s">
        <v>2132</v>
      </c>
      <c r="F17848" s="279" t="s">
        <v>882</v>
      </c>
    </row>
    <row r="17849" spans="1:6" x14ac:dyDescent="0.3">
      <c r="A17849" s="264" t="str">
        <f t="shared" si="278"/>
        <v>Beech Creek TownshipPA</v>
      </c>
      <c r="B17849" s="269">
        <v>16822</v>
      </c>
      <c r="C17849" s="270" t="s">
        <v>10560</v>
      </c>
      <c r="D17849" s="270" t="s">
        <v>2093</v>
      </c>
      <c r="E17849" s="277" t="s">
        <v>2124</v>
      </c>
      <c r="F17849" s="279" t="s">
        <v>882</v>
      </c>
    </row>
    <row r="17850" spans="1:6" x14ac:dyDescent="0.3">
      <c r="A17850" s="264" t="str">
        <f t="shared" si="278"/>
        <v>East Wheatfield TownshipPA</v>
      </c>
      <c r="B17850" s="269">
        <v>15954</v>
      </c>
      <c r="C17850" s="270" t="s">
        <v>10561</v>
      </c>
      <c r="D17850" s="270" t="s">
        <v>2093</v>
      </c>
      <c r="E17850" s="277" t="s">
        <v>2114</v>
      </c>
      <c r="F17850" s="279" t="s">
        <v>882</v>
      </c>
    </row>
    <row r="17851" spans="1:6" x14ac:dyDescent="0.3">
      <c r="A17851" s="264" t="str">
        <f t="shared" si="278"/>
        <v>Southwest Madison TownshipPA</v>
      </c>
      <c r="B17851" s="269">
        <v>17047</v>
      </c>
      <c r="C17851" s="270" t="s">
        <v>10562</v>
      </c>
      <c r="D17851" s="270" t="s">
        <v>2093</v>
      </c>
      <c r="E17851" s="277" t="s">
        <v>2110</v>
      </c>
      <c r="F17851" s="279" t="s">
        <v>882</v>
      </c>
    </row>
    <row r="17852" spans="1:6" x14ac:dyDescent="0.3">
      <c r="A17852" s="264" t="str">
        <f t="shared" si="278"/>
        <v>Colerain TownshipPA</v>
      </c>
      <c r="B17852" s="269">
        <v>17536</v>
      </c>
      <c r="C17852" s="270" t="s">
        <v>10563</v>
      </c>
      <c r="D17852" s="270" t="s">
        <v>2093</v>
      </c>
      <c r="E17852" s="277" t="s">
        <v>2117</v>
      </c>
      <c r="F17852" s="279" t="s">
        <v>882</v>
      </c>
    </row>
    <row r="17853" spans="1:6" x14ac:dyDescent="0.3">
      <c r="A17853" s="264" t="str">
        <f t="shared" si="278"/>
        <v>Washington TownshipPA</v>
      </c>
      <c r="B17853" s="269">
        <v>15438</v>
      </c>
      <c r="C17853" s="270" t="s">
        <v>8157</v>
      </c>
      <c r="D17853" s="270" t="s">
        <v>2093</v>
      </c>
      <c r="E17853" s="277" t="s">
        <v>2132</v>
      </c>
      <c r="F17853" s="279" t="s">
        <v>882</v>
      </c>
    </row>
    <row r="17854" spans="1:6" x14ac:dyDescent="0.3">
      <c r="A17854" s="264" t="str">
        <f t="shared" si="278"/>
        <v>Springfield TownshipPA</v>
      </c>
      <c r="B17854" s="269">
        <v>16914</v>
      </c>
      <c r="C17854" s="270" t="s">
        <v>8446</v>
      </c>
      <c r="D17854" s="270" t="s">
        <v>2093</v>
      </c>
      <c r="E17854" s="277" t="s">
        <v>2137</v>
      </c>
      <c r="F17854" s="279" t="s">
        <v>882</v>
      </c>
    </row>
    <row r="17855" spans="1:6" x14ac:dyDescent="0.3">
      <c r="A17855" s="264" t="str">
        <f t="shared" si="278"/>
        <v>Hartley TownshipPA</v>
      </c>
      <c r="B17855" s="269">
        <v>17845</v>
      </c>
      <c r="C17855" s="270" t="s">
        <v>10564</v>
      </c>
      <c r="D17855" s="270" t="s">
        <v>2093</v>
      </c>
      <c r="E17855" s="277" t="s">
        <v>2120</v>
      </c>
      <c r="F17855" s="279" t="s">
        <v>882</v>
      </c>
    </row>
    <row r="17856" spans="1:6" x14ac:dyDescent="0.3">
      <c r="A17856" s="264" t="str">
        <f t="shared" si="278"/>
        <v>Lewis TownshipPA</v>
      </c>
      <c r="B17856" s="269">
        <v>17772</v>
      </c>
      <c r="C17856" s="270" t="s">
        <v>10508</v>
      </c>
      <c r="D17856" s="270" t="s">
        <v>2093</v>
      </c>
      <c r="E17856" s="277" t="s">
        <v>2144</v>
      </c>
      <c r="F17856" s="279" t="s">
        <v>882</v>
      </c>
    </row>
    <row r="17857" spans="1:6" x14ac:dyDescent="0.3">
      <c r="A17857" s="264" t="str">
        <f t="shared" si="278"/>
        <v>Sheffield TownshipPA</v>
      </c>
      <c r="B17857" s="269">
        <v>16347</v>
      </c>
      <c r="C17857" s="270" t="s">
        <v>10565</v>
      </c>
      <c r="D17857" s="270" t="s">
        <v>2093</v>
      </c>
      <c r="E17857" s="277" t="s">
        <v>2146</v>
      </c>
      <c r="F17857" s="279" t="s">
        <v>882</v>
      </c>
    </row>
    <row r="17858" spans="1:6" x14ac:dyDescent="0.3">
      <c r="A17858" s="264" t="str">
        <f t="shared" si="278"/>
        <v>Sparta TownshipPA</v>
      </c>
      <c r="B17858" s="269">
        <v>16434</v>
      </c>
      <c r="C17858" s="270" t="s">
        <v>8219</v>
      </c>
      <c r="D17858" s="270" t="s">
        <v>2093</v>
      </c>
      <c r="E17858" s="277" t="s">
        <v>2126</v>
      </c>
      <c r="F17858" s="279" t="s">
        <v>882</v>
      </c>
    </row>
    <row r="17859" spans="1:6" x14ac:dyDescent="0.3">
      <c r="A17859" s="264" t="str">
        <f t="shared" si="278"/>
        <v>Little Beaver TownshipPA</v>
      </c>
      <c r="B17859" s="269">
        <v>16120</v>
      </c>
      <c r="C17859" s="270" t="s">
        <v>10566</v>
      </c>
      <c r="D17859" s="270" t="s">
        <v>2093</v>
      </c>
      <c r="E17859" s="277" t="s">
        <v>1385</v>
      </c>
      <c r="F17859" s="279" t="s">
        <v>882</v>
      </c>
    </row>
    <row r="17860" spans="1:6" x14ac:dyDescent="0.3">
      <c r="A17860" s="264" t="str">
        <f t="shared" ref="A17860:A17923" si="279">CONCATENATE(C17860,D17860)</f>
        <v>Letterkenny TownshipPA</v>
      </c>
      <c r="B17860" s="269">
        <v>17244</v>
      </c>
      <c r="C17860" s="270" t="s">
        <v>10567</v>
      </c>
      <c r="D17860" s="270" t="s">
        <v>2093</v>
      </c>
      <c r="E17860" s="277" t="s">
        <v>2100</v>
      </c>
      <c r="F17860" s="279" t="s">
        <v>882</v>
      </c>
    </row>
    <row r="17861" spans="1:6" x14ac:dyDescent="0.3">
      <c r="A17861" s="264" t="str">
        <f t="shared" si="279"/>
        <v>ScrantonPA</v>
      </c>
      <c r="B17861" s="269">
        <v>18503</v>
      </c>
      <c r="C17861" s="270" t="s">
        <v>5612</v>
      </c>
      <c r="D17861" s="270" t="s">
        <v>2093</v>
      </c>
      <c r="E17861" s="277" t="s">
        <v>2138</v>
      </c>
      <c r="F17861" s="279" t="s">
        <v>882</v>
      </c>
    </row>
    <row r="17862" spans="1:6" x14ac:dyDescent="0.3">
      <c r="A17862" s="264" t="str">
        <f t="shared" si="279"/>
        <v>Pocono TownshipPA</v>
      </c>
      <c r="B17862" s="269">
        <v>18321</v>
      </c>
      <c r="C17862" s="270" t="s">
        <v>10511</v>
      </c>
      <c r="D17862" s="270" t="s">
        <v>2093</v>
      </c>
      <c r="E17862" s="277" t="s">
        <v>2104</v>
      </c>
      <c r="F17862" s="279" t="s">
        <v>882</v>
      </c>
    </row>
    <row r="17863" spans="1:6" x14ac:dyDescent="0.3">
      <c r="A17863" s="264" t="str">
        <f t="shared" si="279"/>
        <v>Franklin TownshipPA</v>
      </c>
      <c r="B17863" s="269">
        <v>16123</v>
      </c>
      <c r="C17863" s="270" t="s">
        <v>8126</v>
      </c>
      <c r="D17863" s="270" t="s">
        <v>2093</v>
      </c>
      <c r="E17863" s="277" t="s">
        <v>2132</v>
      </c>
      <c r="F17863" s="279" t="s">
        <v>882</v>
      </c>
    </row>
    <row r="17864" spans="1:6" x14ac:dyDescent="0.3">
      <c r="A17864" s="264" t="str">
        <f t="shared" si="279"/>
        <v>Springhill TownshipPA</v>
      </c>
      <c r="B17864" s="269">
        <v>15474</v>
      </c>
      <c r="C17864" s="270" t="s">
        <v>10568</v>
      </c>
      <c r="D17864" s="270" t="s">
        <v>2093</v>
      </c>
      <c r="E17864" s="277" t="s">
        <v>2132</v>
      </c>
      <c r="F17864" s="279" t="s">
        <v>882</v>
      </c>
    </row>
    <row r="17865" spans="1:6" x14ac:dyDescent="0.3">
      <c r="A17865" s="264" t="str">
        <f t="shared" si="279"/>
        <v>Jackson TownshipPA</v>
      </c>
      <c r="B17865" s="269">
        <v>16669</v>
      </c>
      <c r="C17865" s="270" t="s">
        <v>8127</v>
      </c>
      <c r="D17865" s="270" t="s">
        <v>2093</v>
      </c>
      <c r="E17865" s="277" t="s">
        <v>2112</v>
      </c>
      <c r="F17865" s="279" t="s">
        <v>882</v>
      </c>
    </row>
    <row r="17866" spans="1:6" x14ac:dyDescent="0.3">
      <c r="A17866" s="264" t="str">
        <f t="shared" si="279"/>
        <v>Wharton TownshipPA</v>
      </c>
      <c r="B17866" s="269">
        <v>15437</v>
      </c>
      <c r="C17866" s="270" t="s">
        <v>10569</v>
      </c>
      <c r="D17866" s="270" t="s">
        <v>2093</v>
      </c>
      <c r="E17866" s="277" t="s">
        <v>2132</v>
      </c>
      <c r="F17866" s="279" t="s">
        <v>882</v>
      </c>
    </row>
    <row r="17867" spans="1:6" x14ac:dyDescent="0.3">
      <c r="A17867" s="264" t="str">
        <f t="shared" si="279"/>
        <v>DravosburgPA</v>
      </c>
      <c r="B17867" s="269">
        <v>15034</v>
      </c>
      <c r="C17867" s="270" t="s">
        <v>10570</v>
      </c>
      <c r="D17867" s="270" t="s">
        <v>2093</v>
      </c>
      <c r="E17867" s="277" t="s">
        <v>2132</v>
      </c>
      <c r="F17867" s="279" t="s">
        <v>882</v>
      </c>
    </row>
    <row r="17868" spans="1:6" x14ac:dyDescent="0.3">
      <c r="A17868" s="264" t="str">
        <f t="shared" si="279"/>
        <v>Montgomery TownshipPA</v>
      </c>
      <c r="B17868" s="269">
        <v>15724</v>
      </c>
      <c r="C17868" s="270" t="s">
        <v>8310</v>
      </c>
      <c r="D17868" s="270" t="s">
        <v>2093</v>
      </c>
      <c r="E17868" s="277" t="s">
        <v>2114</v>
      </c>
      <c r="F17868" s="279" t="s">
        <v>882</v>
      </c>
    </row>
    <row r="17869" spans="1:6" x14ac:dyDescent="0.3">
      <c r="A17869" s="264" t="str">
        <f t="shared" si="279"/>
        <v>Heidelberg TownshipPA</v>
      </c>
      <c r="B17869" s="269">
        <v>18053</v>
      </c>
      <c r="C17869" s="270" t="s">
        <v>10571</v>
      </c>
      <c r="D17869" s="270" t="s">
        <v>2093</v>
      </c>
      <c r="E17869" s="277" t="s">
        <v>1829</v>
      </c>
      <c r="F17869" s="279" t="s">
        <v>882</v>
      </c>
    </row>
    <row r="17870" spans="1:6" x14ac:dyDescent="0.3">
      <c r="A17870" s="264" t="str">
        <f t="shared" si="279"/>
        <v>Springfield TownshipPA</v>
      </c>
      <c r="B17870" s="269">
        <v>15469</v>
      </c>
      <c r="C17870" s="270" t="s">
        <v>8446</v>
      </c>
      <c r="D17870" s="270" t="s">
        <v>2093</v>
      </c>
      <c r="E17870" s="277" t="s">
        <v>2132</v>
      </c>
      <c r="F17870" s="279" t="s">
        <v>882</v>
      </c>
    </row>
    <row r="17871" spans="1:6" x14ac:dyDescent="0.3">
      <c r="A17871" s="264" t="str">
        <f t="shared" si="279"/>
        <v>Thornbury TownshipPA</v>
      </c>
      <c r="B17871" s="269">
        <v>19373</v>
      </c>
      <c r="C17871" s="270" t="s">
        <v>10572</v>
      </c>
      <c r="D17871" s="270" t="s">
        <v>2093</v>
      </c>
      <c r="E17871" s="277" t="s">
        <v>1095</v>
      </c>
      <c r="F17871" s="279" t="s">
        <v>882</v>
      </c>
    </row>
    <row r="17872" spans="1:6" x14ac:dyDescent="0.3">
      <c r="A17872" s="264" t="str">
        <f t="shared" si="279"/>
        <v>Palmyra TownshipPA</v>
      </c>
      <c r="B17872" s="269">
        <v>18464</v>
      </c>
      <c r="C17872" s="270" t="s">
        <v>10573</v>
      </c>
      <c r="D17872" s="270" t="s">
        <v>2093</v>
      </c>
      <c r="E17872" s="277" t="s">
        <v>1833</v>
      </c>
      <c r="F17872" s="279" t="s">
        <v>882</v>
      </c>
    </row>
    <row r="17873" spans="1:6" x14ac:dyDescent="0.3">
      <c r="A17873" s="264" t="str">
        <f t="shared" si="279"/>
        <v>Shamokin TownshipPA</v>
      </c>
      <c r="B17873" s="269">
        <v>17860</v>
      </c>
      <c r="C17873" s="270" t="s">
        <v>10251</v>
      </c>
      <c r="D17873" s="270" t="s">
        <v>2093</v>
      </c>
      <c r="E17873" s="277" t="s">
        <v>2144</v>
      </c>
      <c r="F17873" s="279" t="s">
        <v>882</v>
      </c>
    </row>
    <row r="17874" spans="1:6" x14ac:dyDescent="0.3">
      <c r="A17874" s="264" t="str">
        <f t="shared" si="279"/>
        <v>BurnhamPA</v>
      </c>
      <c r="B17874" s="269">
        <v>17009</v>
      </c>
      <c r="C17874" s="270" t="s">
        <v>10574</v>
      </c>
      <c r="D17874" s="270" t="s">
        <v>2093</v>
      </c>
      <c r="E17874" s="277" t="s">
        <v>2122</v>
      </c>
      <c r="F17874" s="279" t="s">
        <v>882</v>
      </c>
    </row>
    <row r="17875" spans="1:6" x14ac:dyDescent="0.3">
      <c r="A17875" s="264" t="str">
        <f t="shared" si="279"/>
        <v>CarrolltownPA</v>
      </c>
      <c r="B17875" s="269">
        <v>15722</v>
      </c>
      <c r="C17875" s="270" t="s">
        <v>10575</v>
      </c>
      <c r="D17875" s="270" t="s">
        <v>2093</v>
      </c>
      <c r="E17875" s="277" t="s">
        <v>2116</v>
      </c>
      <c r="F17875" s="279" t="s">
        <v>882</v>
      </c>
    </row>
    <row r="17876" spans="1:6" x14ac:dyDescent="0.3">
      <c r="A17876" s="264" t="str">
        <f t="shared" si="279"/>
        <v>Limestone TownshipPA</v>
      </c>
      <c r="B17876" s="269">
        <v>16351</v>
      </c>
      <c r="C17876" s="270" t="s">
        <v>10576</v>
      </c>
      <c r="D17876" s="270" t="s">
        <v>2093</v>
      </c>
      <c r="E17876" s="277" t="s">
        <v>2146</v>
      </c>
      <c r="F17876" s="279" t="s">
        <v>882</v>
      </c>
    </row>
    <row r="17877" spans="1:6" x14ac:dyDescent="0.3">
      <c r="A17877" s="264" t="str">
        <f t="shared" si="279"/>
        <v>Summerhill TownshipPA</v>
      </c>
      <c r="B17877" s="269">
        <v>15958</v>
      </c>
      <c r="C17877" s="270" t="s">
        <v>10577</v>
      </c>
      <c r="D17877" s="270" t="s">
        <v>2093</v>
      </c>
      <c r="E17877" s="277" t="s">
        <v>2116</v>
      </c>
      <c r="F17877" s="279" t="s">
        <v>882</v>
      </c>
    </row>
    <row r="17878" spans="1:6" x14ac:dyDescent="0.3">
      <c r="A17878" s="264" t="str">
        <f t="shared" si="279"/>
        <v>Cowanshannock TownshipPA</v>
      </c>
      <c r="B17878" s="269">
        <v>16249</v>
      </c>
      <c r="C17878" s="270" t="s">
        <v>10578</v>
      </c>
      <c r="D17878" s="270" t="s">
        <v>2093</v>
      </c>
      <c r="E17878" s="277" t="s">
        <v>2132</v>
      </c>
      <c r="F17878" s="279" t="s">
        <v>882</v>
      </c>
    </row>
    <row r="17879" spans="1:6" x14ac:dyDescent="0.3">
      <c r="A17879" s="264" t="str">
        <f t="shared" si="279"/>
        <v>South Huntingdon TownshipPA</v>
      </c>
      <c r="B17879" s="269">
        <v>15479</v>
      </c>
      <c r="C17879" s="270" t="s">
        <v>10503</v>
      </c>
      <c r="D17879" s="270" t="s">
        <v>2093</v>
      </c>
      <c r="E17879" s="277" t="s">
        <v>2132</v>
      </c>
      <c r="F17879" s="279" t="s">
        <v>882</v>
      </c>
    </row>
    <row r="17880" spans="1:6" x14ac:dyDescent="0.3">
      <c r="A17880" s="264" t="str">
        <f t="shared" si="279"/>
        <v>Jackson TownshipPA</v>
      </c>
      <c r="B17880" s="269">
        <v>17830</v>
      </c>
      <c r="C17880" s="270" t="s">
        <v>8127</v>
      </c>
      <c r="D17880" s="270" t="s">
        <v>2093</v>
      </c>
      <c r="E17880" s="277" t="s">
        <v>2144</v>
      </c>
      <c r="F17880" s="279" t="s">
        <v>882</v>
      </c>
    </row>
    <row r="17881" spans="1:6" x14ac:dyDescent="0.3">
      <c r="A17881" s="264" t="str">
        <f t="shared" si="279"/>
        <v>Fawn TownshipPA</v>
      </c>
      <c r="B17881" s="269">
        <v>17321</v>
      </c>
      <c r="C17881" s="270" t="s">
        <v>10579</v>
      </c>
      <c r="D17881" s="270" t="s">
        <v>2093</v>
      </c>
      <c r="E17881" s="277" t="s">
        <v>2149</v>
      </c>
      <c r="F17881" s="279" t="s">
        <v>882</v>
      </c>
    </row>
    <row r="17882" spans="1:6" x14ac:dyDescent="0.3">
      <c r="A17882" s="264" t="str">
        <f t="shared" si="279"/>
        <v>Bradford TownshipPA</v>
      </c>
      <c r="B17882" s="269">
        <v>16881</v>
      </c>
      <c r="C17882" s="270" t="s">
        <v>10171</v>
      </c>
      <c r="D17882" s="270" t="s">
        <v>2093</v>
      </c>
      <c r="E17882" s="277" t="s">
        <v>2102</v>
      </c>
      <c r="F17882" s="279" t="s">
        <v>882</v>
      </c>
    </row>
    <row r="17883" spans="1:6" x14ac:dyDescent="0.3">
      <c r="A17883" s="264" t="str">
        <f t="shared" si="279"/>
        <v>Jackson TownshipPA</v>
      </c>
      <c r="B17883" s="269">
        <v>15942</v>
      </c>
      <c r="C17883" s="270" t="s">
        <v>8127</v>
      </c>
      <c r="D17883" s="270" t="s">
        <v>2093</v>
      </c>
      <c r="E17883" s="277" t="s">
        <v>2116</v>
      </c>
      <c r="F17883" s="279" t="s">
        <v>882</v>
      </c>
    </row>
    <row r="17884" spans="1:6" x14ac:dyDescent="0.3">
      <c r="A17884" s="264" t="str">
        <f t="shared" si="279"/>
        <v>Hempfield TownshipPA</v>
      </c>
      <c r="B17884" s="269">
        <v>15639</v>
      </c>
      <c r="C17884" s="270" t="s">
        <v>10580</v>
      </c>
      <c r="D17884" s="270" t="s">
        <v>2093</v>
      </c>
      <c r="E17884" s="277" t="s">
        <v>2132</v>
      </c>
      <c r="F17884" s="279" t="s">
        <v>882</v>
      </c>
    </row>
    <row r="17885" spans="1:6" x14ac:dyDescent="0.3">
      <c r="A17885" s="264" t="str">
        <f t="shared" si="279"/>
        <v>Port CarbonPA</v>
      </c>
      <c r="B17885" s="269">
        <v>17965</v>
      </c>
      <c r="C17885" s="270" t="s">
        <v>10581</v>
      </c>
      <c r="D17885" s="270" t="s">
        <v>2093</v>
      </c>
      <c r="E17885" s="277" t="s">
        <v>1859</v>
      </c>
      <c r="F17885" s="279" t="s">
        <v>882</v>
      </c>
    </row>
    <row r="17886" spans="1:6" x14ac:dyDescent="0.3">
      <c r="A17886" s="264" t="str">
        <f t="shared" si="279"/>
        <v>Greenwich TownshipPA</v>
      </c>
      <c r="B17886" s="269">
        <v>19534</v>
      </c>
      <c r="C17886" s="270" t="s">
        <v>8354</v>
      </c>
      <c r="D17886" s="270" t="s">
        <v>2093</v>
      </c>
      <c r="E17886" s="277" t="s">
        <v>2135</v>
      </c>
      <c r="F17886" s="279" t="s">
        <v>882</v>
      </c>
    </row>
    <row r="17887" spans="1:6" x14ac:dyDescent="0.3">
      <c r="A17887" s="264" t="str">
        <f t="shared" si="279"/>
        <v>PleasantvillePA</v>
      </c>
      <c r="B17887" s="269">
        <v>16341</v>
      </c>
      <c r="C17887" s="270" t="s">
        <v>4332</v>
      </c>
      <c r="D17887" s="270" t="s">
        <v>2093</v>
      </c>
      <c r="E17887" s="277" t="s">
        <v>2129</v>
      </c>
      <c r="F17887" s="279" t="s">
        <v>882</v>
      </c>
    </row>
    <row r="17888" spans="1:6" x14ac:dyDescent="0.3">
      <c r="A17888" s="264" t="str">
        <f t="shared" si="279"/>
        <v>Victory TownshipPA</v>
      </c>
      <c r="B17888" s="269">
        <v>16342</v>
      </c>
      <c r="C17888" s="270" t="s">
        <v>10582</v>
      </c>
      <c r="D17888" s="270" t="s">
        <v>2093</v>
      </c>
      <c r="E17888" s="277" t="s">
        <v>2129</v>
      </c>
      <c r="F17888" s="279" t="s">
        <v>882</v>
      </c>
    </row>
    <row r="17889" spans="1:6" x14ac:dyDescent="0.3">
      <c r="A17889" s="264" t="str">
        <f t="shared" si="279"/>
        <v>Albany TownshipPA</v>
      </c>
      <c r="B17889" s="269">
        <v>18833</v>
      </c>
      <c r="C17889" s="270" t="s">
        <v>10520</v>
      </c>
      <c r="D17889" s="270" t="s">
        <v>2093</v>
      </c>
      <c r="E17889" s="277" t="s">
        <v>2137</v>
      </c>
      <c r="F17889" s="279" t="s">
        <v>882</v>
      </c>
    </row>
    <row r="17890" spans="1:6" x14ac:dyDescent="0.3">
      <c r="A17890" s="264" t="str">
        <f t="shared" si="279"/>
        <v>Chanceford TownshipPA</v>
      </c>
      <c r="B17890" s="269">
        <v>17309</v>
      </c>
      <c r="C17890" s="270" t="s">
        <v>10376</v>
      </c>
      <c r="D17890" s="270" t="s">
        <v>2093</v>
      </c>
      <c r="E17890" s="277" t="s">
        <v>2149</v>
      </c>
      <c r="F17890" s="279" t="s">
        <v>882</v>
      </c>
    </row>
    <row r="17891" spans="1:6" x14ac:dyDescent="0.3">
      <c r="A17891" s="264" t="str">
        <f t="shared" si="279"/>
        <v>Beccaria TownshipPA</v>
      </c>
      <c r="B17891" s="269">
        <v>16627</v>
      </c>
      <c r="C17891" s="270" t="s">
        <v>10583</v>
      </c>
      <c r="D17891" s="270" t="s">
        <v>2093</v>
      </c>
      <c r="E17891" s="277" t="s">
        <v>2102</v>
      </c>
      <c r="F17891" s="279" t="s">
        <v>882</v>
      </c>
    </row>
    <row r="17892" spans="1:6" x14ac:dyDescent="0.3">
      <c r="A17892" s="264" t="str">
        <f t="shared" si="279"/>
        <v>Hanover TownshipPA</v>
      </c>
      <c r="B17892" s="269">
        <v>15043</v>
      </c>
      <c r="C17892" s="270" t="s">
        <v>8321</v>
      </c>
      <c r="D17892" s="270" t="s">
        <v>2093</v>
      </c>
      <c r="E17892" s="277" t="s">
        <v>2132</v>
      </c>
      <c r="F17892" s="279" t="s">
        <v>882</v>
      </c>
    </row>
    <row r="17893" spans="1:6" x14ac:dyDescent="0.3">
      <c r="A17893" s="264" t="str">
        <f t="shared" si="279"/>
        <v>BeavertownPA</v>
      </c>
      <c r="B17893" s="269">
        <v>17813</v>
      </c>
      <c r="C17893" s="270" t="s">
        <v>10584</v>
      </c>
      <c r="D17893" s="270" t="s">
        <v>2093</v>
      </c>
      <c r="E17893" s="277" t="s">
        <v>2140</v>
      </c>
      <c r="F17893" s="279" t="s">
        <v>882</v>
      </c>
    </row>
    <row r="17894" spans="1:6" x14ac:dyDescent="0.3">
      <c r="A17894" s="264" t="str">
        <f t="shared" si="279"/>
        <v>Rockland TownshipPA</v>
      </c>
      <c r="B17894" s="269">
        <v>16374</v>
      </c>
      <c r="C17894" s="270" t="s">
        <v>10585</v>
      </c>
      <c r="D17894" s="270" t="s">
        <v>2093</v>
      </c>
      <c r="E17894" s="277" t="s">
        <v>2129</v>
      </c>
      <c r="F17894" s="279" t="s">
        <v>882</v>
      </c>
    </row>
    <row r="17895" spans="1:6" x14ac:dyDescent="0.3">
      <c r="A17895" s="264" t="str">
        <f t="shared" si="279"/>
        <v>JacobusPA</v>
      </c>
      <c r="B17895" s="269">
        <v>17407</v>
      </c>
      <c r="C17895" s="270" t="s">
        <v>10586</v>
      </c>
      <c r="D17895" s="270" t="s">
        <v>2093</v>
      </c>
      <c r="E17895" s="277" t="s">
        <v>2149</v>
      </c>
      <c r="F17895" s="279" t="s">
        <v>882</v>
      </c>
    </row>
    <row r="17896" spans="1:6" x14ac:dyDescent="0.3">
      <c r="A17896" s="264" t="str">
        <f t="shared" si="279"/>
        <v>Shamokin DamPA</v>
      </c>
      <c r="B17896" s="269">
        <v>17876</v>
      </c>
      <c r="C17896" s="270" t="s">
        <v>10587</v>
      </c>
      <c r="D17896" s="270" t="s">
        <v>2093</v>
      </c>
      <c r="E17896" s="277" t="s">
        <v>2140</v>
      </c>
      <c r="F17896" s="279" t="s">
        <v>882</v>
      </c>
    </row>
    <row r="17897" spans="1:6" x14ac:dyDescent="0.3">
      <c r="A17897" s="264" t="str">
        <f t="shared" si="279"/>
        <v>Mead TownshipPA</v>
      </c>
      <c r="B17897" s="269">
        <v>16313</v>
      </c>
      <c r="C17897" s="270" t="s">
        <v>10588</v>
      </c>
      <c r="D17897" s="270" t="s">
        <v>2093</v>
      </c>
      <c r="E17897" s="277" t="s">
        <v>2146</v>
      </c>
      <c r="F17897" s="279" t="s">
        <v>882</v>
      </c>
    </row>
    <row r="17898" spans="1:6" x14ac:dyDescent="0.3">
      <c r="A17898" s="264" t="str">
        <f t="shared" si="279"/>
        <v>Madison TownshipPA</v>
      </c>
      <c r="B17898" s="269">
        <v>16259</v>
      </c>
      <c r="C17898" s="270" t="s">
        <v>10589</v>
      </c>
      <c r="D17898" s="270" t="s">
        <v>2093</v>
      </c>
      <c r="E17898" s="277" t="s">
        <v>2132</v>
      </c>
      <c r="F17898" s="279" t="s">
        <v>882</v>
      </c>
    </row>
    <row r="17899" spans="1:6" x14ac:dyDescent="0.3">
      <c r="A17899" s="264" t="str">
        <f t="shared" si="279"/>
        <v>Fairview TownshipPA</v>
      </c>
      <c r="B17899" s="269">
        <v>16041</v>
      </c>
      <c r="C17899" s="270" t="s">
        <v>10285</v>
      </c>
      <c r="D17899" s="270" t="s">
        <v>2093</v>
      </c>
      <c r="E17899" s="277" t="s">
        <v>2132</v>
      </c>
      <c r="F17899" s="279" t="s">
        <v>882</v>
      </c>
    </row>
    <row r="17900" spans="1:6" x14ac:dyDescent="0.3">
      <c r="A17900" s="264" t="str">
        <f t="shared" si="279"/>
        <v>HerminiePA</v>
      </c>
      <c r="B17900" s="269">
        <v>15637</v>
      </c>
      <c r="C17900" s="270" t="s">
        <v>10590</v>
      </c>
      <c r="D17900" s="270" t="s">
        <v>2093</v>
      </c>
      <c r="E17900" s="277" t="s">
        <v>2132</v>
      </c>
      <c r="F17900" s="279" t="s">
        <v>882</v>
      </c>
    </row>
    <row r="17901" spans="1:6" x14ac:dyDescent="0.3">
      <c r="A17901" s="264" t="str">
        <f t="shared" si="279"/>
        <v>DeemstonPA</v>
      </c>
      <c r="B17901" s="269">
        <v>15333</v>
      </c>
      <c r="C17901" s="270" t="s">
        <v>10591</v>
      </c>
      <c r="D17901" s="270" t="s">
        <v>2093</v>
      </c>
      <c r="E17901" s="277" t="s">
        <v>2132</v>
      </c>
      <c r="F17901" s="279" t="s">
        <v>882</v>
      </c>
    </row>
    <row r="17902" spans="1:6" x14ac:dyDescent="0.3">
      <c r="A17902" s="264" t="str">
        <f t="shared" si="279"/>
        <v>Pittsfield TownshipPA</v>
      </c>
      <c r="B17902" s="269">
        <v>16340</v>
      </c>
      <c r="C17902" s="270" t="s">
        <v>10592</v>
      </c>
      <c r="D17902" s="270" t="s">
        <v>2093</v>
      </c>
      <c r="E17902" s="277" t="s">
        <v>2146</v>
      </c>
      <c r="F17902" s="279" t="s">
        <v>882</v>
      </c>
    </row>
    <row r="17903" spans="1:6" x14ac:dyDescent="0.3">
      <c r="A17903" s="264" t="str">
        <f t="shared" si="279"/>
        <v>Peters TownshipPA</v>
      </c>
      <c r="B17903" s="269">
        <v>17224</v>
      </c>
      <c r="C17903" s="270" t="s">
        <v>10311</v>
      </c>
      <c r="D17903" s="270" t="s">
        <v>2093</v>
      </c>
      <c r="E17903" s="277" t="s">
        <v>2100</v>
      </c>
      <c r="F17903" s="279" t="s">
        <v>882</v>
      </c>
    </row>
    <row r="17904" spans="1:6" x14ac:dyDescent="0.3">
      <c r="A17904" s="264" t="str">
        <f t="shared" si="279"/>
        <v>Salisbury TownshipPA</v>
      </c>
      <c r="B17904" s="269">
        <v>17535</v>
      </c>
      <c r="C17904" s="270" t="s">
        <v>10395</v>
      </c>
      <c r="D17904" s="270" t="s">
        <v>2093</v>
      </c>
      <c r="E17904" s="277" t="s">
        <v>2117</v>
      </c>
      <c r="F17904" s="279" t="s">
        <v>882</v>
      </c>
    </row>
    <row r="17905" spans="1:6" x14ac:dyDescent="0.3">
      <c r="A17905" s="264" t="str">
        <f t="shared" si="279"/>
        <v>Perry TownshipPA</v>
      </c>
      <c r="B17905" s="269">
        <v>16130</v>
      </c>
      <c r="C17905" s="270" t="s">
        <v>10470</v>
      </c>
      <c r="D17905" s="270" t="s">
        <v>2093</v>
      </c>
      <c r="E17905" s="277" t="s">
        <v>2015</v>
      </c>
      <c r="F17905" s="279" t="s">
        <v>882</v>
      </c>
    </row>
    <row r="17906" spans="1:6" x14ac:dyDescent="0.3">
      <c r="A17906" s="264" t="str">
        <f t="shared" si="279"/>
        <v>Mehoopany TownshipPA</v>
      </c>
      <c r="B17906" s="269">
        <v>18629</v>
      </c>
      <c r="C17906" s="270" t="s">
        <v>10593</v>
      </c>
      <c r="D17906" s="270" t="s">
        <v>2093</v>
      </c>
      <c r="E17906" s="277" t="s">
        <v>2138</v>
      </c>
      <c r="F17906" s="279" t="s">
        <v>882</v>
      </c>
    </row>
    <row r="17907" spans="1:6" x14ac:dyDescent="0.3">
      <c r="A17907" s="264" t="str">
        <f t="shared" si="279"/>
        <v>New BeaverPA</v>
      </c>
      <c r="B17907" s="269">
        <v>16141</v>
      </c>
      <c r="C17907" s="270" t="s">
        <v>10495</v>
      </c>
      <c r="D17907" s="270" t="s">
        <v>2093</v>
      </c>
      <c r="E17907" s="277" t="s">
        <v>1385</v>
      </c>
      <c r="F17907" s="279" t="s">
        <v>882</v>
      </c>
    </row>
    <row r="17908" spans="1:6" x14ac:dyDescent="0.3">
      <c r="A17908" s="264" t="str">
        <f t="shared" si="279"/>
        <v>Middlecreek TownshipPA</v>
      </c>
      <c r="B17908" s="269">
        <v>15622</v>
      </c>
      <c r="C17908" s="270" t="s">
        <v>10451</v>
      </c>
      <c r="D17908" s="270" t="s">
        <v>2093</v>
      </c>
      <c r="E17908" s="277" t="s">
        <v>1488</v>
      </c>
      <c r="F17908" s="279" t="s">
        <v>882</v>
      </c>
    </row>
    <row r="17909" spans="1:6" x14ac:dyDescent="0.3">
      <c r="A17909" s="264" t="str">
        <f t="shared" si="279"/>
        <v>Menallen TownshipPA</v>
      </c>
      <c r="B17909" s="269">
        <v>15480</v>
      </c>
      <c r="C17909" s="270" t="s">
        <v>10374</v>
      </c>
      <c r="D17909" s="270" t="s">
        <v>2093</v>
      </c>
      <c r="E17909" s="277" t="s">
        <v>2132</v>
      </c>
      <c r="F17909" s="279" t="s">
        <v>882</v>
      </c>
    </row>
    <row r="17910" spans="1:6" x14ac:dyDescent="0.3">
      <c r="A17910" s="264" t="str">
        <f t="shared" si="279"/>
        <v>Penn TownshipPA</v>
      </c>
      <c r="B17910" s="269">
        <v>16838</v>
      </c>
      <c r="C17910" s="270" t="s">
        <v>10053</v>
      </c>
      <c r="D17910" s="270" t="s">
        <v>2093</v>
      </c>
      <c r="E17910" s="277" t="s">
        <v>2102</v>
      </c>
      <c r="F17910" s="279" t="s">
        <v>882</v>
      </c>
    </row>
    <row r="17911" spans="1:6" x14ac:dyDescent="0.3">
      <c r="A17911" s="264" t="str">
        <f t="shared" si="279"/>
        <v>Union TownshipPA</v>
      </c>
      <c r="B17911" s="269">
        <v>17864</v>
      </c>
      <c r="C17911" s="270" t="s">
        <v>8366</v>
      </c>
      <c r="D17911" s="270" t="s">
        <v>2093</v>
      </c>
      <c r="E17911" s="277" t="s">
        <v>2140</v>
      </c>
      <c r="F17911" s="279" t="s">
        <v>882</v>
      </c>
    </row>
    <row r="17912" spans="1:6" x14ac:dyDescent="0.3">
      <c r="A17912" s="264" t="str">
        <f t="shared" si="279"/>
        <v>Exeter TownshipPA</v>
      </c>
      <c r="B17912" s="269">
        <v>18615</v>
      </c>
      <c r="C17912" s="270" t="s">
        <v>10084</v>
      </c>
      <c r="D17912" s="270" t="s">
        <v>2093</v>
      </c>
      <c r="E17912" s="277" t="s">
        <v>2138</v>
      </c>
      <c r="F17912" s="279" t="s">
        <v>882</v>
      </c>
    </row>
    <row r="17913" spans="1:6" x14ac:dyDescent="0.3">
      <c r="A17913" s="264" t="str">
        <f t="shared" si="279"/>
        <v>Boggs TownshipPA</v>
      </c>
      <c r="B17913" s="269">
        <v>16878</v>
      </c>
      <c r="C17913" s="270" t="s">
        <v>10136</v>
      </c>
      <c r="D17913" s="270" t="s">
        <v>2093</v>
      </c>
      <c r="E17913" s="277" t="s">
        <v>2102</v>
      </c>
      <c r="F17913" s="279" t="s">
        <v>882</v>
      </c>
    </row>
    <row r="17914" spans="1:6" x14ac:dyDescent="0.3">
      <c r="A17914" s="264" t="str">
        <f t="shared" si="279"/>
        <v>South Mahoning TownshipPA</v>
      </c>
      <c r="B17914" s="269">
        <v>15747</v>
      </c>
      <c r="C17914" s="270" t="s">
        <v>10594</v>
      </c>
      <c r="D17914" s="270" t="s">
        <v>2093</v>
      </c>
      <c r="E17914" s="277" t="s">
        <v>2114</v>
      </c>
      <c r="F17914" s="279" t="s">
        <v>882</v>
      </c>
    </row>
    <row r="17915" spans="1:6" x14ac:dyDescent="0.3">
      <c r="A17915" s="264" t="str">
        <f t="shared" si="279"/>
        <v>Croyle TownshipPA</v>
      </c>
      <c r="B17915" s="269">
        <v>15955</v>
      </c>
      <c r="C17915" s="270" t="s">
        <v>10595</v>
      </c>
      <c r="D17915" s="270" t="s">
        <v>2093</v>
      </c>
      <c r="E17915" s="277" t="s">
        <v>2116</v>
      </c>
      <c r="F17915" s="279" t="s">
        <v>882</v>
      </c>
    </row>
    <row r="17916" spans="1:6" x14ac:dyDescent="0.3">
      <c r="A17916" s="264" t="str">
        <f t="shared" si="279"/>
        <v>Lackawaxen TownshipPA</v>
      </c>
      <c r="B17916" s="269">
        <v>18435</v>
      </c>
      <c r="C17916" s="270" t="s">
        <v>10596</v>
      </c>
      <c r="D17916" s="270" t="s">
        <v>2093</v>
      </c>
      <c r="E17916" s="277" t="s">
        <v>1833</v>
      </c>
      <c r="F17916" s="279" t="s">
        <v>882</v>
      </c>
    </row>
    <row r="17917" spans="1:6" x14ac:dyDescent="0.3">
      <c r="A17917" s="264" t="str">
        <f t="shared" si="279"/>
        <v>Long BranchPA</v>
      </c>
      <c r="B17917" s="269">
        <v>15423</v>
      </c>
      <c r="C17917" s="270" t="s">
        <v>8160</v>
      </c>
      <c r="D17917" s="270" t="s">
        <v>2093</v>
      </c>
      <c r="E17917" s="277" t="s">
        <v>2132</v>
      </c>
      <c r="F17917" s="279" t="s">
        <v>882</v>
      </c>
    </row>
    <row r="17918" spans="1:6" x14ac:dyDescent="0.3">
      <c r="A17918" s="264" t="str">
        <f t="shared" si="279"/>
        <v>DavidsvillePA</v>
      </c>
      <c r="B17918" s="269">
        <v>15928</v>
      </c>
      <c r="C17918" s="270" t="s">
        <v>10597</v>
      </c>
      <c r="D17918" s="270" t="s">
        <v>2093</v>
      </c>
      <c r="E17918" s="277" t="s">
        <v>1488</v>
      </c>
      <c r="F17918" s="279" t="s">
        <v>882</v>
      </c>
    </row>
    <row r="17919" spans="1:6" x14ac:dyDescent="0.3">
      <c r="A17919" s="264" t="str">
        <f t="shared" si="279"/>
        <v>Manor TownshipPA</v>
      </c>
      <c r="B17919" s="269">
        <v>17582</v>
      </c>
      <c r="C17919" s="270" t="s">
        <v>10598</v>
      </c>
      <c r="D17919" s="270" t="s">
        <v>2093</v>
      </c>
      <c r="E17919" s="277" t="s">
        <v>2117</v>
      </c>
      <c r="F17919" s="279" t="s">
        <v>882</v>
      </c>
    </row>
    <row r="17920" spans="1:6" x14ac:dyDescent="0.3">
      <c r="A17920" s="264" t="str">
        <f t="shared" si="279"/>
        <v>Spring TownshipPA</v>
      </c>
      <c r="B17920" s="269">
        <v>16435</v>
      </c>
      <c r="C17920" s="270" t="s">
        <v>10111</v>
      </c>
      <c r="D17920" s="270" t="s">
        <v>2093</v>
      </c>
      <c r="E17920" s="277" t="s">
        <v>2126</v>
      </c>
      <c r="F17920" s="279" t="s">
        <v>882</v>
      </c>
    </row>
    <row r="17921" spans="1:6" x14ac:dyDescent="0.3">
      <c r="A17921" s="264" t="str">
        <f t="shared" si="279"/>
        <v>Elk Lick TownshipPA</v>
      </c>
      <c r="B17921" s="269">
        <v>15558</v>
      </c>
      <c r="C17921" s="270" t="s">
        <v>10599</v>
      </c>
      <c r="D17921" s="270" t="s">
        <v>2093</v>
      </c>
      <c r="E17921" s="277" t="s">
        <v>1488</v>
      </c>
      <c r="F17921" s="279" t="s">
        <v>882</v>
      </c>
    </row>
    <row r="17922" spans="1:6" x14ac:dyDescent="0.3">
      <c r="A17922" s="264" t="str">
        <f t="shared" si="279"/>
        <v>Saville TownshipPA</v>
      </c>
      <c r="B17922" s="269">
        <v>17024</v>
      </c>
      <c r="C17922" s="270" t="s">
        <v>10600</v>
      </c>
      <c r="D17922" s="270" t="s">
        <v>2093</v>
      </c>
      <c r="E17922" s="277" t="s">
        <v>2110</v>
      </c>
      <c r="F17922" s="279" t="s">
        <v>882</v>
      </c>
    </row>
    <row r="17923" spans="1:6" x14ac:dyDescent="0.3">
      <c r="A17923" s="264" t="str">
        <f t="shared" si="279"/>
        <v>Lower Tyrone TownshipPA</v>
      </c>
      <c r="B17923" s="269">
        <v>15428</v>
      </c>
      <c r="C17923" s="270" t="s">
        <v>10601</v>
      </c>
      <c r="D17923" s="270" t="s">
        <v>2093</v>
      </c>
      <c r="E17923" s="277" t="s">
        <v>2132</v>
      </c>
      <c r="F17923" s="279" t="s">
        <v>882</v>
      </c>
    </row>
    <row r="17924" spans="1:6" x14ac:dyDescent="0.3">
      <c r="A17924" s="264" t="str">
        <f t="shared" ref="A17924:A17987" si="280">CONCATENATE(C17924,D17924)</f>
        <v>Washington TownshipPA</v>
      </c>
      <c r="B17924" s="269">
        <v>17810</v>
      </c>
      <c r="C17924" s="270" t="s">
        <v>8157</v>
      </c>
      <c r="D17924" s="270" t="s">
        <v>2093</v>
      </c>
      <c r="E17924" s="277" t="s">
        <v>2148</v>
      </c>
      <c r="F17924" s="279" t="s">
        <v>882</v>
      </c>
    </row>
    <row r="17925" spans="1:6" x14ac:dyDescent="0.3">
      <c r="A17925" s="264" t="str">
        <f t="shared" si="280"/>
        <v>North Bethlehem TownshipPA</v>
      </c>
      <c r="B17925" s="269">
        <v>15360</v>
      </c>
      <c r="C17925" s="270" t="s">
        <v>10602</v>
      </c>
      <c r="D17925" s="270" t="s">
        <v>2093</v>
      </c>
      <c r="E17925" s="277" t="s">
        <v>2132</v>
      </c>
      <c r="F17925" s="279" t="s">
        <v>882</v>
      </c>
    </row>
    <row r="17926" spans="1:6" x14ac:dyDescent="0.3">
      <c r="A17926" s="264" t="str">
        <f t="shared" si="280"/>
        <v>CecilPA</v>
      </c>
      <c r="B17926" s="269">
        <v>15321</v>
      </c>
      <c r="C17926" s="270" t="s">
        <v>10603</v>
      </c>
      <c r="D17926" s="270" t="s">
        <v>2093</v>
      </c>
      <c r="E17926" s="277" t="s">
        <v>2132</v>
      </c>
      <c r="F17926" s="279" t="s">
        <v>882</v>
      </c>
    </row>
    <row r="17927" spans="1:6" x14ac:dyDescent="0.3">
      <c r="A17927" s="264" t="str">
        <f t="shared" si="280"/>
        <v>Lower Mahanoy TownshipPA</v>
      </c>
      <c r="B17927" s="269">
        <v>17017</v>
      </c>
      <c r="C17927" s="270" t="s">
        <v>10604</v>
      </c>
      <c r="D17927" s="270" t="s">
        <v>2093</v>
      </c>
      <c r="E17927" s="277" t="s">
        <v>2144</v>
      </c>
      <c r="F17927" s="279" t="s">
        <v>882</v>
      </c>
    </row>
    <row r="17928" spans="1:6" x14ac:dyDescent="0.3">
      <c r="A17928" s="264" t="str">
        <f t="shared" si="280"/>
        <v>Cecil TownshipPA</v>
      </c>
      <c r="B17928" s="269">
        <v>15055</v>
      </c>
      <c r="C17928" s="270" t="s">
        <v>10605</v>
      </c>
      <c r="D17928" s="270" t="s">
        <v>2093</v>
      </c>
      <c r="E17928" s="277" t="s">
        <v>2132</v>
      </c>
      <c r="F17928" s="279" t="s">
        <v>882</v>
      </c>
    </row>
    <row r="17929" spans="1:6" x14ac:dyDescent="0.3">
      <c r="A17929" s="264" t="str">
        <f t="shared" si="280"/>
        <v>CressonaPA</v>
      </c>
      <c r="B17929" s="269">
        <v>17929</v>
      </c>
      <c r="C17929" s="270" t="s">
        <v>10606</v>
      </c>
      <c r="D17929" s="270" t="s">
        <v>2093</v>
      </c>
      <c r="E17929" s="277" t="s">
        <v>1859</v>
      </c>
      <c r="F17929" s="279" t="s">
        <v>882</v>
      </c>
    </row>
    <row r="17930" spans="1:6" x14ac:dyDescent="0.3">
      <c r="A17930" s="264" t="str">
        <f t="shared" si="280"/>
        <v>Clearfield TownshipPA</v>
      </c>
      <c r="B17930" s="269">
        <v>16034</v>
      </c>
      <c r="C17930" s="270" t="s">
        <v>10607</v>
      </c>
      <c r="D17930" s="270" t="s">
        <v>2093</v>
      </c>
      <c r="E17930" s="277" t="s">
        <v>2132</v>
      </c>
      <c r="F17930" s="279" t="s">
        <v>882</v>
      </c>
    </row>
    <row r="17931" spans="1:6" x14ac:dyDescent="0.3">
      <c r="A17931" s="264" t="str">
        <f t="shared" si="280"/>
        <v>Allegheny TownshipPA</v>
      </c>
      <c r="B17931" s="269">
        <v>15940</v>
      </c>
      <c r="C17931" s="270" t="s">
        <v>10233</v>
      </c>
      <c r="D17931" s="270" t="s">
        <v>2093</v>
      </c>
      <c r="E17931" s="277" t="s">
        <v>2116</v>
      </c>
      <c r="F17931" s="279" t="s">
        <v>882</v>
      </c>
    </row>
    <row r="17932" spans="1:6" x14ac:dyDescent="0.3">
      <c r="A17932" s="264" t="str">
        <f t="shared" si="280"/>
        <v>Smith TownshipPA</v>
      </c>
      <c r="B17932" s="269">
        <v>15019</v>
      </c>
      <c r="C17932" s="270" t="s">
        <v>10608</v>
      </c>
      <c r="D17932" s="270" t="s">
        <v>2093</v>
      </c>
      <c r="E17932" s="277" t="s">
        <v>2132</v>
      </c>
      <c r="F17932" s="279" t="s">
        <v>882</v>
      </c>
    </row>
    <row r="17933" spans="1:6" x14ac:dyDescent="0.3">
      <c r="A17933" s="264" t="str">
        <f t="shared" si="280"/>
        <v>Donegal TownshipPA</v>
      </c>
      <c r="B17933" s="269">
        <v>15376</v>
      </c>
      <c r="C17933" s="270" t="s">
        <v>10391</v>
      </c>
      <c r="D17933" s="270" t="s">
        <v>2093</v>
      </c>
      <c r="E17933" s="277" t="s">
        <v>2132</v>
      </c>
      <c r="F17933" s="279" t="s">
        <v>882</v>
      </c>
    </row>
    <row r="17934" spans="1:6" x14ac:dyDescent="0.3">
      <c r="A17934" s="264" t="str">
        <f t="shared" si="280"/>
        <v>CranesvillePA</v>
      </c>
      <c r="B17934" s="269">
        <v>16410</v>
      </c>
      <c r="C17934" s="270" t="s">
        <v>10609</v>
      </c>
      <c r="D17934" s="270" t="s">
        <v>2093</v>
      </c>
      <c r="E17934" s="277" t="s">
        <v>2106</v>
      </c>
      <c r="F17934" s="279" t="s">
        <v>882</v>
      </c>
    </row>
    <row r="17935" spans="1:6" x14ac:dyDescent="0.3">
      <c r="A17935" s="264" t="str">
        <f t="shared" si="280"/>
        <v>Conyngham TownshipPA</v>
      </c>
      <c r="B17935" s="269">
        <v>18219</v>
      </c>
      <c r="C17935" s="270" t="s">
        <v>10610</v>
      </c>
      <c r="D17935" s="270" t="s">
        <v>2093</v>
      </c>
      <c r="E17935" s="277" t="s">
        <v>2138</v>
      </c>
      <c r="F17935" s="279" t="s">
        <v>882</v>
      </c>
    </row>
    <row r="17936" spans="1:6" x14ac:dyDescent="0.3">
      <c r="A17936" s="264" t="str">
        <f t="shared" si="280"/>
        <v>Franklin TownshipPA</v>
      </c>
      <c r="B17936" s="269">
        <v>18832</v>
      </c>
      <c r="C17936" s="270" t="s">
        <v>8126</v>
      </c>
      <c r="D17936" s="270" t="s">
        <v>2093</v>
      </c>
      <c r="E17936" s="277" t="s">
        <v>2137</v>
      </c>
      <c r="F17936" s="279" t="s">
        <v>882</v>
      </c>
    </row>
    <row r="17937" spans="1:6" x14ac:dyDescent="0.3">
      <c r="A17937" s="264" t="str">
        <f t="shared" si="280"/>
        <v>RichlandtownPA</v>
      </c>
      <c r="B17937" s="269">
        <v>18955</v>
      </c>
      <c r="C17937" s="270" t="s">
        <v>10611</v>
      </c>
      <c r="D17937" s="270" t="s">
        <v>2093</v>
      </c>
      <c r="E17937" s="277" t="s">
        <v>1095</v>
      </c>
      <c r="F17937" s="279" t="s">
        <v>882</v>
      </c>
    </row>
    <row r="17938" spans="1:6" x14ac:dyDescent="0.3">
      <c r="A17938" s="264" t="str">
        <f t="shared" si="280"/>
        <v>BessemerPA</v>
      </c>
      <c r="B17938" s="269">
        <v>16112</v>
      </c>
      <c r="C17938" s="270" t="s">
        <v>1013</v>
      </c>
      <c r="D17938" s="270" t="s">
        <v>2093</v>
      </c>
      <c r="E17938" s="277" t="s">
        <v>1385</v>
      </c>
      <c r="F17938" s="279" t="s">
        <v>882</v>
      </c>
    </row>
    <row r="17939" spans="1:6" x14ac:dyDescent="0.3">
      <c r="A17939" s="264" t="str">
        <f t="shared" si="280"/>
        <v>Henry Clay TownshipPA</v>
      </c>
      <c r="B17939" s="269">
        <v>15459</v>
      </c>
      <c r="C17939" s="270" t="s">
        <v>10522</v>
      </c>
      <c r="D17939" s="270" t="s">
        <v>2093</v>
      </c>
      <c r="E17939" s="277" t="s">
        <v>2132</v>
      </c>
      <c r="F17939" s="279" t="s">
        <v>882</v>
      </c>
    </row>
    <row r="17940" spans="1:6" x14ac:dyDescent="0.3">
      <c r="A17940" s="264" t="str">
        <f t="shared" si="280"/>
        <v>Wysox TownshipPA</v>
      </c>
      <c r="B17940" s="269">
        <v>18854</v>
      </c>
      <c r="C17940" s="270" t="s">
        <v>10612</v>
      </c>
      <c r="D17940" s="270" t="s">
        <v>2093</v>
      </c>
      <c r="E17940" s="277" t="s">
        <v>2137</v>
      </c>
      <c r="F17940" s="279" t="s">
        <v>882</v>
      </c>
    </row>
    <row r="17941" spans="1:6" x14ac:dyDescent="0.3">
      <c r="A17941" s="264" t="str">
        <f t="shared" si="280"/>
        <v>Mont AltoPA</v>
      </c>
      <c r="B17941" s="269">
        <v>17237</v>
      </c>
      <c r="C17941" s="270" t="s">
        <v>10613</v>
      </c>
      <c r="D17941" s="270" t="s">
        <v>2093</v>
      </c>
      <c r="E17941" s="277" t="s">
        <v>2100</v>
      </c>
      <c r="F17941" s="279" t="s">
        <v>882</v>
      </c>
    </row>
    <row r="17942" spans="1:6" x14ac:dyDescent="0.3">
      <c r="A17942" s="264" t="str">
        <f t="shared" si="280"/>
        <v>Warriors Mark TownshipPA</v>
      </c>
      <c r="B17942" s="269">
        <v>16877</v>
      </c>
      <c r="C17942" s="270" t="s">
        <v>10614</v>
      </c>
      <c r="D17942" s="270" t="s">
        <v>2093</v>
      </c>
      <c r="E17942" s="277" t="s">
        <v>2112</v>
      </c>
      <c r="F17942" s="279" t="s">
        <v>882</v>
      </c>
    </row>
    <row r="17943" spans="1:6" x14ac:dyDescent="0.3">
      <c r="A17943" s="264" t="str">
        <f t="shared" si="280"/>
        <v>West Bethlehem TownshipPA</v>
      </c>
      <c r="B17943" s="269">
        <v>15345</v>
      </c>
      <c r="C17943" s="270" t="s">
        <v>10615</v>
      </c>
      <c r="D17943" s="270" t="s">
        <v>2093</v>
      </c>
      <c r="E17943" s="277" t="s">
        <v>2132</v>
      </c>
      <c r="F17943" s="279" t="s">
        <v>882</v>
      </c>
    </row>
    <row r="17944" spans="1:6" x14ac:dyDescent="0.3">
      <c r="A17944" s="264" t="str">
        <f t="shared" si="280"/>
        <v>HooversvillePA</v>
      </c>
      <c r="B17944" s="269">
        <v>15936</v>
      </c>
      <c r="C17944" s="270" t="s">
        <v>10616</v>
      </c>
      <c r="D17944" s="270" t="s">
        <v>2093</v>
      </c>
      <c r="E17944" s="277" t="s">
        <v>1488</v>
      </c>
      <c r="F17944" s="279" t="s">
        <v>882</v>
      </c>
    </row>
    <row r="17945" spans="1:6" x14ac:dyDescent="0.3">
      <c r="A17945" s="264" t="str">
        <f t="shared" si="280"/>
        <v>Cherryhill TownshipPA</v>
      </c>
      <c r="B17945" s="269">
        <v>15765</v>
      </c>
      <c r="C17945" s="270" t="s">
        <v>10617</v>
      </c>
      <c r="D17945" s="270" t="s">
        <v>2093</v>
      </c>
      <c r="E17945" s="277" t="s">
        <v>2114</v>
      </c>
      <c r="F17945" s="279" t="s">
        <v>882</v>
      </c>
    </row>
    <row r="17946" spans="1:6" x14ac:dyDescent="0.3">
      <c r="A17946" s="264" t="str">
        <f t="shared" si="280"/>
        <v>Jay TownshipPA</v>
      </c>
      <c r="B17946" s="269">
        <v>15868</v>
      </c>
      <c r="C17946" s="270" t="s">
        <v>10618</v>
      </c>
      <c r="D17946" s="270" t="s">
        <v>2093</v>
      </c>
      <c r="E17946" s="277" t="s">
        <v>1191</v>
      </c>
      <c r="F17946" s="279" t="s">
        <v>882</v>
      </c>
    </row>
    <row r="17947" spans="1:6" x14ac:dyDescent="0.3">
      <c r="A17947" s="264" t="str">
        <f t="shared" si="280"/>
        <v>Cass TownshipPA</v>
      </c>
      <c r="B17947" s="269">
        <v>17052</v>
      </c>
      <c r="C17947" s="270" t="s">
        <v>10619</v>
      </c>
      <c r="D17947" s="270" t="s">
        <v>2093</v>
      </c>
      <c r="E17947" s="277" t="s">
        <v>2112</v>
      </c>
      <c r="F17947" s="279" t="s">
        <v>882</v>
      </c>
    </row>
    <row r="17948" spans="1:6" x14ac:dyDescent="0.3">
      <c r="A17948" s="264" t="str">
        <f t="shared" si="280"/>
        <v>Washington TownshipPA</v>
      </c>
      <c r="B17948" s="269">
        <v>15732</v>
      </c>
      <c r="C17948" s="270" t="s">
        <v>8157</v>
      </c>
      <c r="D17948" s="270" t="s">
        <v>2093</v>
      </c>
      <c r="E17948" s="277" t="s">
        <v>2114</v>
      </c>
      <c r="F17948" s="279" t="s">
        <v>882</v>
      </c>
    </row>
    <row r="17949" spans="1:6" x14ac:dyDescent="0.3">
      <c r="A17949" s="264" t="str">
        <f t="shared" si="280"/>
        <v>RamblewoodPA</v>
      </c>
      <c r="B17949" s="269">
        <v>16865</v>
      </c>
      <c r="C17949" s="270" t="s">
        <v>10620</v>
      </c>
      <c r="D17949" s="270" t="s">
        <v>2093</v>
      </c>
      <c r="E17949" s="277" t="s">
        <v>2142</v>
      </c>
      <c r="F17949" s="279" t="s">
        <v>882</v>
      </c>
    </row>
    <row r="17950" spans="1:6" x14ac:dyDescent="0.3">
      <c r="A17950" s="264" t="str">
        <f t="shared" si="280"/>
        <v>ManorPA</v>
      </c>
      <c r="B17950" s="269">
        <v>15665</v>
      </c>
      <c r="C17950" s="270" t="s">
        <v>4204</v>
      </c>
      <c r="D17950" s="270" t="s">
        <v>2093</v>
      </c>
      <c r="E17950" s="277" t="s">
        <v>2132</v>
      </c>
      <c r="F17950" s="279" t="s">
        <v>882</v>
      </c>
    </row>
    <row r="17951" spans="1:6" x14ac:dyDescent="0.3">
      <c r="A17951" s="264" t="str">
        <f t="shared" si="280"/>
        <v>Fishing Creek TownshipPA</v>
      </c>
      <c r="B17951" s="269">
        <v>17878</v>
      </c>
      <c r="C17951" s="270" t="s">
        <v>10509</v>
      </c>
      <c r="D17951" s="270" t="s">
        <v>2093</v>
      </c>
      <c r="E17951" s="277" t="s">
        <v>2098</v>
      </c>
      <c r="F17951" s="279" t="s">
        <v>882</v>
      </c>
    </row>
    <row r="17952" spans="1:6" x14ac:dyDescent="0.3">
      <c r="A17952" s="264" t="str">
        <f t="shared" si="280"/>
        <v>Upper Providence TownshipPA</v>
      </c>
      <c r="B17952" s="269">
        <v>19453</v>
      </c>
      <c r="C17952" s="270" t="s">
        <v>10086</v>
      </c>
      <c r="D17952" s="270" t="s">
        <v>2093</v>
      </c>
      <c r="E17952" s="277" t="s">
        <v>1095</v>
      </c>
      <c r="F17952" s="279" t="s">
        <v>882</v>
      </c>
    </row>
    <row r="17953" spans="1:6" x14ac:dyDescent="0.3">
      <c r="A17953" s="264" t="str">
        <f t="shared" si="280"/>
        <v>Bell TownshipPA</v>
      </c>
      <c r="B17953" s="269">
        <v>15757</v>
      </c>
      <c r="C17953" s="270" t="s">
        <v>10621</v>
      </c>
      <c r="D17953" s="270" t="s">
        <v>2093</v>
      </c>
      <c r="E17953" s="277" t="s">
        <v>2102</v>
      </c>
      <c r="F17953" s="279" t="s">
        <v>882</v>
      </c>
    </row>
    <row r="17954" spans="1:6" x14ac:dyDescent="0.3">
      <c r="A17954" s="264" t="str">
        <f t="shared" si="280"/>
        <v>TrevortonPA</v>
      </c>
      <c r="B17954" s="269">
        <v>17881</v>
      </c>
      <c r="C17954" s="270" t="s">
        <v>10622</v>
      </c>
      <c r="D17954" s="270" t="s">
        <v>2093</v>
      </c>
      <c r="E17954" s="277" t="s">
        <v>2144</v>
      </c>
      <c r="F17954" s="279" t="s">
        <v>882</v>
      </c>
    </row>
    <row r="17955" spans="1:6" x14ac:dyDescent="0.3">
      <c r="A17955" s="264" t="str">
        <f t="shared" si="280"/>
        <v>Pocono TownshipPA</v>
      </c>
      <c r="B17955" s="269">
        <v>18355</v>
      </c>
      <c r="C17955" s="270" t="s">
        <v>10511</v>
      </c>
      <c r="D17955" s="270" t="s">
        <v>2093</v>
      </c>
      <c r="E17955" s="277" t="s">
        <v>2104</v>
      </c>
      <c r="F17955" s="279" t="s">
        <v>882</v>
      </c>
    </row>
    <row r="17956" spans="1:6" x14ac:dyDescent="0.3">
      <c r="A17956" s="264" t="str">
        <f t="shared" si="280"/>
        <v>Fairfield TownshipPA</v>
      </c>
      <c r="B17956" s="269">
        <v>15923</v>
      </c>
      <c r="C17956" s="270" t="s">
        <v>10623</v>
      </c>
      <c r="D17956" s="270" t="s">
        <v>2093</v>
      </c>
      <c r="E17956" s="277" t="s">
        <v>2132</v>
      </c>
      <c r="F17956" s="279" t="s">
        <v>882</v>
      </c>
    </row>
    <row r="17957" spans="1:6" x14ac:dyDescent="0.3">
      <c r="A17957" s="264" t="str">
        <f t="shared" si="280"/>
        <v>Beaver SpringsPA</v>
      </c>
      <c r="B17957" s="269">
        <v>17812</v>
      </c>
      <c r="C17957" s="270" t="s">
        <v>10624</v>
      </c>
      <c r="D17957" s="270" t="s">
        <v>2093</v>
      </c>
      <c r="E17957" s="277" t="s">
        <v>2140</v>
      </c>
      <c r="F17957" s="279" t="s">
        <v>882</v>
      </c>
    </row>
    <row r="17958" spans="1:6" x14ac:dyDescent="0.3">
      <c r="A17958" s="264" t="str">
        <f t="shared" si="280"/>
        <v>Jackson TownshipPA</v>
      </c>
      <c r="B17958" s="269">
        <v>16317</v>
      </c>
      <c r="C17958" s="270" t="s">
        <v>8127</v>
      </c>
      <c r="D17958" s="270" t="s">
        <v>2093</v>
      </c>
      <c r="E17958" s="277" t="s">
        <v>2129</v>
      </c>
      <c r="F17958" s="279" t="s">
        <v>882</v>
      </c>
    </row>
    <row r="17959" spans="1:6" x14ac:dyDescent="0.3">
      <c r="A17959" s="264" t="str">
        <f t="shared" si="280"/>
        <v>Redbank TownshipPA</v>
      </c>
      <c r="B17959" s="269">
        <v>16240</v>
      </c>
      <c r="C17959" s="270" t="s">
        <v>10625</v>
      </c>
      <c r="D17959" s="270" t="s">
        <v>2093</v>
      </c>
      <c r="E17959" s="277" t="s">
        <v>2132</v>
      </c>
      <c r="F17959" s="279" t="s">
        <v>882</v>
      </c>
    </row>
    <row r="17960" spans="1:6" x14ac:dyDescent="0.3">
      <c r="A17960" s="264" t="str">
        <f t="shared" si="280"/>
        <v>Donegal TownshipPA</v>
      </c>
      <c r="B17960" s="269">
        <v>15687</v>
      </c>
      <c r="C17960" s="270" t="s">
        <v>10391</v>
      </c>
      <c r="D17960" s="270" t="s">
        <v>2093</v>
      </c>
      <c r="E17960" s="277" t="s">
        <v>2132</v>
      </c>
      <c r="F17960" s="279" t="s">
        <v>882</v>
      </c>
    </row>
    <row r="17961" spans="1:6" x14ac:dyDescent="0.3">
      <c r="A17961" s="264" t="str">
        <f t="shared" si="280"/>
        <v>Jackson TownshipPA</v>
      </c>
      <c r="B17961" s="269">
        <v>16133</v>
      </c>
      <c r="C17961" s="270" t="s">
        <v>8127</v>
      </c>
      <c r="D17961" s="270" t="s">
        <v>2093</v>
      </c>
      <c r="E17961" s="277" t="s">
        <v>2015</v>
      </c>
      <c r="F17961" s="279" t="s">
        <v>882</v>
      </c>
    </row>
    <row r="17962" spans="1:6" x14ac:dyDescent="0.3">
      <c r="A17962" s="264" t="str">
        <f t="shared" si="280"/>
        <v>Cromwell TownshipPA</v>
      </c>
      <c r="B17962" s="269">
        <v>17243</v>
      </c>
      <c r="C17962" s="270" t="s">
        <v>10626</v>
      </c>
      <c r="D17962" s="270" t="s">
        <v>2093</v>
      </c>
      <c r="E17962" s="277" t="s">
        <v>2112</v>
      </c>
      <c r="F17962" s="279" t="s">
        <v>882</v>
      </c>
    </row>
    <row r="17963" spans="1:6" x14ac:dyDescent="0.3">
      <c r="A17963" s="264" t="str">
        <f t="shared" si="280"/>
        <v>New PhiladelphiaPA</v>
      </c>
      <c r="B17963" s="269">
        <v>17959</v>
      </c>
      <c r="C17963" s="270" t="s">
        <v>9349</v>
      </c>
      <c r="D17963" s="270" t="s">
        <v>2093</v>
      </c>
      <c r="E17963" s="277" t="s">
        <v>1859</v>
      </c>
      <c r="F17963" s="279" t="s">
        <v>882</v>
      </c>
    </row>
    <row r="17964" spans="1:6" x14ac:dyDescent="0.3">
      <c r="A17964" s="264" t="str">
        <f t="shared" si="280"/>
        <v>Canoe TownshipPA</v>
      </c>
      <c r="B17964" s="269">
        <v>15772</v>
      </c>
      <c r="C17964" s="270" t="s">
        <v>10627</v>
      </c>
      <c r="D17964" s="270" t="s">
        <v>2093</v>
      </c>
      <c r="E17964" s="277" t="s">
        <v>2114</v>
      </c>
      <c r="F17964" s="279" t="s">
        <v>882</v>
      </c>
    </row>
    <row r="17965" spans="1:6" x14ac:dyDescent="0.3">
      <c r="A17965" s="264" t="str">
        <f t="shared" si="280"/>
        <v>Covington TownshipPA</v>
      </c>
      <c r="B17965" s="269">
        <v>16917</v>
      </c>
      <c r="C17965" s="270" t="s">
        <v>10628</v>
      </c>
      <c r="D17965" s="270" t="s">
        <v>2093</v>
      </c>
      <c r="E17965" s="277" t="s">
        <v>2138</v>
      </c>
      <c r="F17965" s="279" t="s">
        <v>882</v>
      </c>
    </row>
    <row r="17966" spans="1:6" x14ac:dyDescent="0.3">
      <c r="A17966" s="264" t="str">
        <f t="shared" si="280"/>
        <v>Valley ViewPA</v>
      </c>
      <c r="B17966" s="269">
        <v>17983</v>
      </c>
      <c r="C17966" s="270" t="s">
        <v>10629</v>
      </c>
      <c r="D17966" s="270" t="s">
        <v>2093</v>
      </c>
      <c r="E17966" s="277" t="s">
        <v>1859</v>
      </c>
      <c r="F17966" s="279" t="s">
        <v>882</v>
      </c>
    </row>
    <row r="17967" spans="1:6" x14ac:dyDescent="0.3">
      <c r="A17967" s="264" t="str">
        <f t="shared" si="280"/>
        <v>Morris TownshipPA</v>
      </c>
      <c r="B17967" s="269">
        <v>15329</v>
      </c>
      <c r="C17967" s="270" t="s">
        <v>8140</v>
      </c>
      <c r="D17967" s="270" t="s">
        <v>2093</v>
      </c>
      <c r="E17967" s="277" t="s">
        <v>2132</v>
      </c>
      <c r="F17967" s="279" t="s">
        <v>882</v>
      </c>
    </row>
    <row r="17968" spans="1:6" x14ac:dyDescent="0.3">
      <c r="A17968" s="264" t="str">
        <f t="shared" si="280"/>
        <v>Gallitzin TownshipPA</v>
      </c>
      <c r="B17968" s="269">
        <v>16613</v>
      </c>
      <c r="C17968" s="270" t="s">
        <v>10543</v>
      </c>
      <c r="D17968" s="270" t="s">
        <v>2093</v>
      </c>
      <c r="E17968" s="277" t="s">
        <v>2116</v>
      </c>
      <c r="F17968" s="279" t="s">
        <v>882</v>
      </c>
    </row>
    <row r="17969" spans="1:6" x14ac:dyDescent="0.3">
      <c r="A17969" s="264" t="str">
        <f t="shared" si="280"/>
        <v>Horton TownshipPA</v>
      </c>
      <c r="B17969" s="269">
        <v>15823</v>
      </c>
      <c r="C17969" s="270" t="s">
        <v>10630</v>
      </c>
      <c r="D17969" s="270" t="s">
        <v>2093</v>
      </c>
      <c r="E17969" s="277" t="s">
        <v>1191</v>
      </c>
      <c r="F17969" s="279" t="s">
        <v>882</v>
      </c>
    </row>
    <row r="17970" spans="1:6" x14ac:dyDescent="0.3">
      <c r="A17970" s="264" t="str">
        <f t="shared" si="280"/>
        <v>Jones TownshipPA</v>
      </c>
      <c r="B17970" s="269">
        <v>15870</v>
      </c>
      <c r="C17970" s="270" t="s">
        <v>10631</v>
      </c>
      <c r="D17970" s="270" t="s">
        <v>2093</v>
      </c>
      <c r="E17970" s="277" t="s">
        <v>1191</v>
      </c>
      <c r="F17970" s="279" t="s">
        <v>882</v>
      </c>
    </row>
    <row r="17971" spans="1:6" x14ac:dyDescent="0.3">
      <c r="A17971" s="264" t="str">
        <f t="shared" si="280"/>
        <v>Mt Pleasant TownshipPA</v>
      </c>
      <c r="B17971" s="269">
        <v>15340</v>
      </c>
      <c r="C17971" s="270" t="s">
        <v>10174</v>
      </c>
      <c r="D17971" s="270" t="s">
        <v>2093</v>
      </c>
      <c r="E17971" s="277" t="s">
        <v>2132</v>
      </c>
      <c r="F17971" s="279" t="s">
        <v>882</v>
      </c>
    </row>
    <row r="17972" spans="1:6" x14ac:dyDescent="0.3">
      <c r="A17972" s="264" t="str">
        <f t="shared" si="280"/>
        <v>Lafayette TownshipPA</v>
      </c>
      <c r="B17972" s="269">
        <v>16738</v>
      </c>
      <c r="C17972" s="270" t="s">
        <v>8388</v>
      </c>
      <c r="D17972" s="270" t="s">
        <v>2093</v>
      </c>
      <c r="E17972" s="277" t="s">
        <v>1832</v>
      </c>
      <c r="F17972" s="279" t="s">
        <v>882</v>
      </c>
    </row>
    <row r="17973" spans="1:6" x14ac:dyDescent="0.3">
      <c r="A17973" s="264" t="str">
        <f t="shared" si="280"/>
        <v>Huston TownshipPA</v>
      </c>
      <c r="B17973" s="269">
        <v>15849</v>
      </c>
      <c r="C17973" s="270" t="s">
        <v>10632</v>
      </c>
      <c r="D17973" s="270" t="s">
        <v>2093</v>
      </c>
      <c r="E17973" s="277" t="s">
        <v>2102</v>
      </c>
      <c r="F17973" s="279" t="s">
        <v>882</v>
      </c>
    </row>
    <row r="17974" spans="1:6" x14ac:dyDescent="0.3">
      <c r="A17974" s="264" t="str">
        <f t="shared" si="280"/>
        <v>Neville IslandPA</v>
      </c>
      <c r="B17974" s="269">
        <v>15225</v>
      </c>
      <c r="C17974" s="270" t="s">
        <v>10633</v>
      </c>
      <c r="D17974" s="270" t="s">
        <v>2093</v>
      </c>
      <c r="E17974" s="277" t="s">
        <v>2132</v>
      </c>
      <c r="F17974" s="279" t="s">
        <v>882</v>
      </c>
    </row>
    <row r="17975" spans="1:6" x14ac:dyDescent="0.3">
      <c r="A17975" s="264" t="str">
        <f t="shared" si="280"/>
        <v>Blooming Grove TownshipPA</v>
      </c>
      <c r="B17975" s="269">
        <v>18425</v>
      </c>
      <c r="C17975" s="270" t="s">
        <v>10182</v>
      </c>
      <c r="D17975" s="270" t="s">
        <v>2093</v>
      </c>
      <c r="E17975" s="277" t="s">
        <v>1833</v>
      </c>
      <c r="F17975" s="279" t="s">
        <v>882</v>
      </c>
    </row>
    <row r="17976" spans="1:6" x14ac:dyDescent="0.3">
      <c r="A17976" s="264" t="str">
        <f t="shared" si="280"/>
        <v>College TownshipPA</v>
      </c>
      <c r="B17976" s="269">
        <v>16851</v>
      </c>
      <c r="C17976" s="270" t="s">
        <v>10634</v>
      </c>
      <c r="D17976" s="270" t="s">
        <v>2093</v>
      </c>
      <c r="E17976" s="277" t="s">
        <v>2142</v>
      </c>
      <c r="F17976" s="279" t="s">
        <v>882</v>
      </c>
    </row>
    <row r="17977" spans="1:6" x14ac:dyDescent="0.3">
      <c r="A17977" s="264" t="str">
        <f t="shared" si="280"/>
        <v>Adams TownshipPA</v>
      </c>
      <c r="B17977" s="269">
        <v>15952</v>
      </c>
      <c r="C17977" s="270" t="s">
        <v>10635</v>
      </c>
      <c r="D17977" s="270" t="s">
        <v>2093</v>
      </c>
      <c r="E17977" s="277" t="s">
        <v>2116</v>
      </c>
      <c r="F17977" s="279" t="s">
        <v>882</v>
      </c>
    </row>
    <row r="17978" spans="1:6" x14ac:dyDescent="0.3">
      <c r="A17978" s="264" t="str">
        <f t="shared" si="280"/>
        <v>Washington TownshipPA</v>
      </c>
      <c r="B17978" s="269">
        <v>16050</v>
      </c>
      <c r="C17978" s="270" t="s">
        <v>8157</v>
      </c>
      <c r="D17978" s="270" t="s">
        <v>2093</v>
      </c>
      <c r="E17978" s="277" t="s">
        <v>2132</v>
      </c>
      <c r="F17978" s="279" t="s">
        <v>882</v>
      </c>
    </row>
    <row r="17979" spans="1:6" x14ac:dyDescent="0.3">
      <c r="A17979" s="264" t="str">
        <f t="shared" si="280"/>
        <v>Springfield TownshipPA</v>
      </c>
      <c r="B17979" s="269">
        <v>16443</v>
      </c>
      <c r="C17979" s="270" t="s">
        <v>8446</v>
      </c>
      <c r="D17979" s="270" t="s">
        <v>2093</v>
      </c>
      <c r="E17979" s="277" t="s">
        <v>2106</v>
      </c>
      <c r="F17979" s="279" t="s">
        <v>882</v>
      </c>
    </row>
    <row r="17980" spans="1:6" x14ac:dyDescent="0.3">
      <c r="A17980" s="264" t="str">
        <f t="shared" si="280"/>
        <v>Hatfield TownshipPA</v>
      </c>
      <c r="B17980" s="269">
        <v>18915</v>
      </c>
      <c r="C17980" s="270" t="s">
        <v>10167</v>
      </c>
      <c r="D17980" s="270" t="s">
        <v>2093</v>
      </c>
      <c r="E17980" s="277" t="s">
        <v>1095</v>
      </c>
      <c r="F17980" s="279" t="s">
        <v>882</v>
      </c>
    </row>
    <row r="17981" spans="1:6" x14ac:dyDescent="0.3">
      <c r="A17981" s="264" t="str">
        <f t="shared" si="280"/>
        <v>Noxen TownshipPA</v>
      </c>
      <c r="B17981" s="269">
        <v>18636</v>
      </c>
      <c r="C17981" s="270" t="s">
        <v>10636</v>
      </c>
      <c r="D17981" s="270" t="s">
        <v>2093</v>
      </c>
      <c r="E17981" s="277" t="s">
        <v>2138</v>
      </c>
      <c r="F17981" s="279" t="s">
        <v>882</v>
      </c>
    </row>
    <row r="17982" spans="1:6" x14ac:dyDescent="0.3">
      <c r="A17982" s="264" t="str">
        <f t="shared" si="280"/>
        <v>Skippack TownshipPA</v>
      </c>
      <c r="B17982" s="269">
        <v>19474</v>
      </c>
      <c r="C17982" s="270" t="s">
        <v>10637</v>
      </c>
      <c r="D17982" s="270" t="s">
        <v>2093</v>
      </c>
      <c r="E17982" s="277" t="s">
        <v>1095</v>
      </c>
      <c r="F17982" s="279" t="s">
        <v>882</v>
      </c>
    </row>
    <row r="17983" spans="1:6" x14ac:dyDescent="0.3">
      <c r="A17983" s="264" t="str">
        <f t="shared" si="280"/>
        <v>Springfield TownshipPA</v>
      </c>
      <c r="B17983" s="269">
        <v>16411</v>
      </c>
      <c r="C17983" s="270" t="s">
        <v>8446</v>
      </c>
      <c r="D17983" s="270" t="s">
        <v>2093</v>
      </c>
      <c r="E17983" s="277" t="s">
        <v>2106</v>
      </c>
      <c r="F17983" s="279" t="s">
        <v>882</v>
      </c>
    </row>
    <row r="17984" spans="1:6" x14ac:dyDescent="0.3">
      <c r="A17984" s="264" t="str">
        <f t="shared" si="280"/>
        <v>West Penn TownshipPA</v>
      </c>
      <c r="B17984" s="269">
        <v>18211</v>
      </c>
      <c r="C17984" s="270" t="s">
        <v>10455</v>
      </c>
      <c r="D17984" s="270" t="s">
        <v>2093</v>
      </c>
      <c r="E17984" s="277" t="s">
        <v>1859</v>
      </c>
      <c r="F17984" s="279" t="s">
        <v>882</v>
      </c>
    </row>
    <row r="17985" spans="1:6" x14ac:dyDescent="0.3">
      <c r="A17985" s="264" t="str">
        <f t="shared" si="280"/>
        <v>North ApolloPA</v>
      </c>
      <c r="B17985" s="269">
        <v>15673</v>
      </c>
      <c r="C17985" s="270" t="s">
        <v>10638</v>
      </c>
      <c r="D17985" s="270" t="s">
        <v>2093</v>
      </c>
      <c r="E17985" s="277" t="s">
        <v>2132</v>
      </c>
      <c r="F17985" s="279" t="s">
        <v>882</v>
      </c>
    </row>
    <row r="17986" spans="1:6" x14ac:dyDescent="0.3">
      <c r="A17986" s="264" t="str">
        <f t="shared" si="280"/>
        <v>Upper Leacock TownshipPA</v>
      </c>
      <c r="B17986" s="269">
        <v>17505</v>
      </c>
      <c r="C17986" s="270" t="s">
        <v>10639</v>
      </c>
      <c r="D17986" s="270" t="s">
        <v>2093</v>
      </c>
      <c r="E17986" s="277" t="s">
        <v>2117</v>
      </c>
      <c r="F17986" s="279" t="s">
        <v>882</v>
      </c>
    </row>
    <row r="17987" spans="1:6" x14ac:dyDescent="0.3">
      <c r="A17987" s="264" t="str">
        <f t="shared" si="280"/>
        <v>Cranberry TownshipPA</v>
      </c>
      <c r="B17987" s="269">
        <v>16319</v>
      </c>
      <c r="C17987" s="270" t="s">
        <v>10090</v>
      </c>
      <c r="D17987" s="270" t="s">
        <v>2093</v>
      </c>
      <c r="E17987" s="277" t="s">
        <v>2129</v>
      </c>
      <c r="F17987" s="279" t="s">
        <v>882</v>
      </c>
    </row>
    <row r="17988" spans="1:6" x14ac:dyDescent="0.3">
      <c r="A17988" s="264" t="str">
        <f t="shared" ref="A17988:A18051" si="281">CONCATENATE(C17988,D17988)</f>
        <v>Washington TownshipPA</v>
      </c>
      <c r="B17988" s="269">
        <v>17214</v>
      </c>
      <c r="C17988" s="270" t="s">
        <v>8157</v>
      </c>
      <c r="D17988" s="270" t="s">
        <v>2093</v>
      </c>
      <c r="E17988" s="277" t="s">
        <v>2100</v>
      </c>
      <c r="F17988" s="279" t="s">
        <v>882</v>
      </c>
    </row>
    <row r="17989" spans="1:6" x14ac:dyDescent="0.3">
      <c r="A17989" s="264" t="str">
        <f t="shared" si="281"/>
        <v>Green TownshipPA</v>
      </c>
      <c r="B17989" s="269">
        <v>15729</v>
      </c>
      <c r="C17989" s="270" t="s">
        <v>10640</v>
      </c>
      <c r="D17989" s="270" t="s">
        <v>2093</v>
      </c>
      <c r="E17989" s="277" t="s">
        <v>2114</v>
      </c>
      <c r="F17989" s="279" t="s">
        <v>882</v>
      </c>
    </row>
    <row r="17990" spans="1:6" x14ac:dyDescent="0.3">
      <c r="A17990" s="264" t="str">
        <f t="shared" si="281"/>
        <v>MilesburgPA</v>
      </c>
      <c r="B17990" s="269">
        <v>16853</v>
      </c>
      <c r="C17990" s="270" t="s">
        <v>10641</v>
      </c>
      <c r="D17990" s="270" t="s">
        <v>2093</v>
      </c>
      <c r="E17990" s="277" t="s">
        <v>2142</v>
      </c>
      <c r="F17990" s="279" t="s">
        <v>882</v>
      </c>
    </row>
    <row r="17991" spans="1:6" x14ac:dyDescent="0.3">
      <c r="A17991" s="264" t="str">
        <f t="shared" si="281"/>
        <v>North Union TownshipPA</v>
      </c>
      <c r="B17991" s="269">
        <v>17985</v>
      </c>
      <c r="C17991" s="270" t="s">
        <v>10526</v>
      </c>
      <c r="D17991" s="270" t="s">
        <v>2093</v>
      </c>
      <c r="E17991" s="277" t="s">
        <v>1859</v>
      </c>
      <c r="F17991" s="279" t="s">
        <v>882</v>
      </c>
    </row>
    <row r="17992" spans="1:6" x14ac:dyDescent="0.3">
      <c r="A17992" s="264" t="str">
        <f t="shared" si="281"/>
        <v>Hopewell TownshipPA</v>
      </c>
      <c r="B17992" s="269">
        <v>16657</v>
      </c>
      <c r="C17992" s="270" t="s">
        <v>8267</v>
      </c>
      <c r="D17992" s="270" t="s">
        <v>2093</v>
      </c>
      <c r="E17992" s="277" t="s">
        <v>2112</v>
      </c>
      <c r="F17992" s="279" t="s">
        <v>882</v>
      </c>
    </row>
    <row r="17993" spans="1:6" x14ac:dyDescent="0.3">
      <c r="A17993" s="264" t="str">
        <f t="shared" si="281"/>
        <v>Hamilton TownshipPA</v>
      </c>
      <c r="B17993" s="269">
        <v>18354</v>
      </c>
      <c r="C17993" s="270" t="s">
        <v>8168</v>
      </c>
      <c r="D17993" s="270" t="s">
        <v>2093</v>
      </c>
      <c r="E17993" s="277" t="s">
        <v>2104</v>
      </c>
      <c r="F17993" s="279" t="s">
        <v>882</v>
      </c>
    </row>
    <row r="17994" spans="1:6" x14ac:dyDescent="0.3">
      <c r="A17994" s="264" t="str">
        <f t="shared" si="281"/>
        <v>RepublicPA</v>
      </c>
      <c r="B17994" s="269">
        <v>15475</v>
      </c>
      <c r="C17994" s="270" t="s">
        <v>6834</v>
      </c>
      <c r="D17994" s="270" t="s">
        <v>2093</v>
      </c>
      <c r="E17994" s="277" t="s">
        <v>2132</v>
      </c>
      <c r="F17994" s="279" t="s">
        <v>882</v>
      </c>
    </row>
    <row r="17995" spans="1:6" x14ac:dyDescent="0.3">
      <c r="A17995" s="264" t="str">
        <f t="shared" si="281"/>
        <v>BallyPA</v>
      </c>
      <c r="B17995" s="269">
        <v>19503</v>
      </c>
      <c r="C17995" s="270" t="s">
        <v>10642</v>
      </c>
      <c r="D17995" s="270" t="s">
        <v>2093</v>
      </c>
      <c r="E17995" s="277" t="s">
        <v>2135</v>
      </c>
      <c r="F17995" s="279" t="s">
        <v>882</v>
      </c>
    </row>
    <row r="17996" spans="1:6" x14ac:dyDescent="0.3">
      <c r="A17996" s="264" t="str">
        <f t="shared" si="281"/>
        <v>Hamlin TownshipPA</v>
      </c>
      <c r="B17996" s="269">
        <v>16740</v>
      </c>
      <c r="C17996" s="270" t="s">
        <v>10643</v>
      </c>
      <c r="D17996" s="270" t="s">
        <v>2093</v>
      </c>
      <c r="E17996" s="277" t="s">
        <v>1832</v>
      </c>
      <c r="F17996" s="279" t="s">
        <v>882</v>
      </c>
    </row>
    <row r="17997" spans="1:6" x14ac:dyDescent="0.3">
      <c r="A17997" s="264" t="str">
        <f t="shared" si="281"/>
        <v>Springfield TownshipPA</v>
      </c>
      <c r="B17997" s="269">
        <v>15464</v>
      </c>
      <c r="C17997" s="270" t="s">
        <v>8446</v>
      </c>
      <c r="D17997" s="270" t="s">
        <v>2093</v>
      </c>
      <c r="E17997" s="277" t="s">
        <v>2132</v>
      </c>
      <c r="F17997" s="279" t="s">
        <v>882</v>
      </c>
    </row>
    <row r="17998" spans="1:6" x14ac:dyDescent="0.3">
      <c r="A17998" s="264" t="str">
        <f t="shared" si="281"/>
        <v>LeetsdalePA</v>
      </c>
      <c r="B17998" s="269">
        <v>15056</v>
      </c>
      <c r="C17998" s="270" t="s">
        <v>10644</v>
      </c>
      <c r="D17998" s="270" t="s">
        <v>2093</v>
      </c>
      <c r="E17998" s="277" t="s">
        <v>2132</v>
      </c>
      <c r="F17998" s="279" t="s">
        <v>882</v>
      </c>
    </row>
    <row r="17999" spans="1:6" x14ac:dyDescent="0.3">
      <c r="A17999" s="264" t="str">
        <f t="shared" si="281"/>
        <v>Conemaugh TownshipPA</v>
      </c>
      <c r="B17999" s="269">
        <v>15725</v>
      </c>
      <c r="C17999" s="270" t="s">
        <v>10534</v>
      </c>
      <c r="D17999" s="270" t="s">
        <v>2093</v>
      </c>
      <c r="E17999" s="277" t="s">
        <v>2114</v>
      </c>
      <c r="F17999" s="279" t="s">
        <v>882</v>
      </c>
    </row>
    <row r="18000" spans="1:6" x14ac:dyDescent="0.3">
      <c r="A18000" s="264" t="str">
        <f t="shared" si="281"/>
        <v>West Mahoning TownshipPA</v>
      </c>
      <c r="B18000" s="269">
        <v>16256</v>
      </c>
      <c r="C18000" s="270" t="s">
        <v>10645</v>
      </c>
      <c r="D18000" s="270" t="s">
        <v>2093</v>
      </c>
      <c r="E18000" s="277" t="s">
        <v>2114</v>
      </c>
      <c r="F18000" s="279" t="s">
        <v>882</v>
      </c>
    </row>
    <row r="18001" spans="1:6" x14ac:dyDescent="0.3">
      <c r="A18001" s="264" t="str">
        <f t="shared" si="281"/>
        <v>Amwell TownshipPA</v>
      </c>
      <c r="B18001" s="269">
        <v>15311</v>
      </c>
      <c r="C18001" s="270" t="s">
        <v>10646</v>
      </c>
      <c r="D18001" s="270" t="s">
        <v>2093</v>
      </c>
      <c r="E18001" s="277" t="s">
        <v>2132</v>
      </c>
      <c r="F18001" s="279" t="s">
        <v>882</v>
      </c>
    </row>
    <row r="18002" spans="1:6" x14ac:dyDescent="0.3">
      <c r="A18002" s="264" t="str">
        <f t="shared" si="281"/>
        <v>Snow Shoe TownshipPA</v>
      </c>
      <c r="B18002" s="269">
        <v>16874</v>
      </c>
      <c r="C18002" s="270" t="s">
        <v>10647</v>
      </c>
      <c r="D18002" s="270" t="s">
        <v>2093</v>
      </c>
      <c r="E18002" s="277" t="s">
        <v>2142</v>
      </c>
      <c r="F18002" s="279" t="s">
        <v>882</v>
      </c>
    </row>
    <row r="18003" spans="1:6" x14ac:dyDescent="0.3">
      <c r="A18003" s="264" t="str">
        <f t="shared" si="281"/>
        <v>East StroudsburgPA</v>
      </c>
      <c r="B18003" s="269">
        <v>18335</v>
      </c>
      <c r="C18003" s="270" t="s">
        <v>2104</v>
      </c>
      <c r="D18003" s="270" t="s">
        <v>2093</v>
      </c>
      <c r="E18003" s="277" t="s">
        <v>2104</v>
      </c>
      <c r="F18003" s="279" t="s">
        <v>882</v>
      </c>
    </row>
    <row r="18004" spans="1:6" x14ac:dyDescent="0.3">
      <c r="A18004" s="264" t="str">
        <f t="shared" si="281"/>
        <v>BradfordwoodsPA</v>
      </c>
      <c r="B18004" s="269">
        <v>15015</v>
      </c>
      <c r="C18004" s="270" t="s">
        <v>10648</v>
      </c>
      <c r="D18004" s="270" t="s">
        <v>2093</v>
      </c>
      <c r="E18004" s="277" t="s">
        <v>2132</v>
      </c>
      <c r="F18004" s="279" t="s">
        <v>882</v>
      </c>
    </row>
    <row r="18005" spans="1:6" x14ac:dyDescent="0.3">
      <c r="A18005" s="264" t="str">
        <f t="shared" si="281"/>
        <v>IrvonaPA</v>
      </c>
      <c r="B18005" s="269">
        <v>16656</v>
      </c>
      <c r="C18005" s="270" t="s">
        <v>10649</v>
      </c>
      <c r="D18005" s="270" t="s">
        <v>2093</v>
      </c>
      <c r="E18005" s="277" t="s">
        <v>2102</v>
      </c>
      <c r="F18005" s="279" t="s">
        <v>882</v>
      </c>
    </row>
    <row r="18006" spans="1:6" x14ac:dyDescent="0.3">
      <c r="A18006" s="264" t="str">
        <f t="shared" si="281"/>
        <v>East Deer TownshipPA</v>
      </c>
      <c r="B18006" s="269">
        <v>15030</v>
      </c>
      <c r="C18006" s="270" t="s">
        <v>10650</v>
      </c>
      <c r="D18006" s="270" t="s">
        <v>2093</v>
      </c>
      <c r="E18006" s="277" t="s">
        <v>2132</v>
      </c>
      <c r="F18006" s="279" t="s">
        <v>882</v>
      </c>
    </row>
    <row r="18007" spans="1:6" x14ac:dyDescent="0.3">
      <c r="A18007" s="264" t="str">
        <f t="shared" si="281"/>
        <v>TownvillePA</v>
      </c>
      <c r="B18007" s="269">
        <v>16360</v>
      </c>
      <c r="C18007" s="270" t="s">
        <v>10651</v>
      </c>
      <c r="D18007" s="270" t="s">
        <v>2093</v>
      </c>
      <c r="E18007" s="277" t="s">
        <v>2126</v>
      </c>
      <c r="F18007" s="279" t="s">
        <v>882</v>
      </c>
    </row>
    <row r="18008" spans="1:6" x14ac:dyDescent="0.3">
      <c r="A18008" s="264" t="str">
        <f t="shared" si="281"/>
        <v>Pocono TownshipPA</v>
      </c>
      <c r="B18008" s="269">
        <v>18370</v>
      </c>
      <c r="C18008" s="270" t="s">
        <v>10511</v>
      </c>
      <c r="D18008" s="270" t="s">
        <v>2093</v>
      </c>
      <c r="E18008" s="277" t="s">
        <v>2104</v>
      </c>
      <c r="F18008" s="279" t="s">
        <v>882</v>
      </c>
    </row>
    <row r="18009" spans="1:6" x14ac:dyDescent="0.3">
      <c r="A18009" s="264" t="str">
        <f t="shared" si="281"/>
        <v>YeagertownPA</v>
      </c>
      <c r="B18009" s="269">
        <v>17099</v>
      </c>
      <c r="C18009" s="270" t="s">
        <v>10652</v>
      </c>
      <c r="D18009" s="270" t="s">
        <v>2093</v>
      </c>
      <c r="E18009" s="277" t="s">
        <v>2122</v>
      </c>
      <c r="F18009" s="279" t="s">
        <v>882</v>
      </c>
    </row>
    <row r="18010" spans="1:6" x14ac:dyDescent="0.3">
      <c r="A18010" s="264" t="str">
        <f t="shared" si="281"/>
        <v>Smithfield TownshipPA</v>
      </c>
      <c r="B18010" s="269">
        <v>18831</v>
      </c>
      <c r="C18010" s="270" t="s">
        <v>10653</v>
      </c>
      <c r="D18010" s="270" t="s">
        <v>2093</v>
      </c>
      <c r="E18010" s="277" t="s">
        <v>2137</v>
      </c>
      <c r="F18010" s="279" t="s">
        <v>882</v>
      </c>
    </row>
    <row r="18011" spans="1:6" x14ac:dyDescent="0.3">
      <c r="A18011" s="264" t="str">
        <f t="shared" si="281"/>
        <v>AdamstownPA</v>
      </c>
      <c r="B18011" s="269">
        <v>19501</v>
      </c>
      <c r="C18011" s="270" t="s">
        <v>6372</v>
      </c>
      <c r="D18011" s="270" t="s">
        <v>2093</v>
      </c>
      <c r="E18011" s="277" t="s">
        <v>2117</v>
      </c>
      <c r="F18011" s="279" t="s">
        <v>882</v>
      </c>
    </row>
    <row r="18012" spans="1:6" x14ac:dyDescent="0.3">
      <c r="A18012" s="264" t="str">
        <f t="shared" si="281"/>
        <v>Springdale TownshipPA</v>
      </c>
      <c r="B18012" s="269">
        <v>15049</v>
      </c>
      <c r="C18012" s="270" t="s">
        <v>10419</v>
      </c>
      <c r="D18012" s="270" t="s">
        <v>2093</v>
      </c>
      <c r="E18012" s="277" t="s">
        <v>2132</v>
      </c>
      <c r="F18012" s="279" t="s">
        <v>882</v>
      </c>
    </row>
    <row r="18013" spans="1:6" x14ac:dyDescent="0.3">
      <c r="A18013" s="264" t="str">
        <f t="shared" si="281"/>
        <v>ToughkenamonPA</v>
      </c>
      <c r="B18013" s="269">
        <v>19374</v>
      </c>
      <c r="C18013" s="270" t="s">
        <v>10654</v>
      </c>
      <c r="D18013" s="270" t="s">
        <v>2093</v>
      </c>
      <c r="E18013" s="277" t="s">
        <v>1095</v>
      </c>
      <c r="F18013" s="279" t="s">
        <v>882</v>
      </c>
    </row>
    <row r="18014" spans="1:6" x14ac:dyDescent="0.3">
      <c r="A18014" s="264" t="str">
        <f t="shared" si="281"/>
        <v>Fawn TownshipPA</v>
      </c>
      <c r="B18014" s="269">
        <v>17352</v>
      </c>
      <c r="C18014" s="270" t="s">
        <v>10579</v>
      </c>
      <c r="D18014" s="270" t="s">
        <v>2093</v>
      </c>
      <c r="E18014" s="277" t="s">
        <v>2149</v>
      </c>
      <c r="F18014" s="279" t="s">
        <v>882</v>
      </c>
    </row>
    <row r="18015" spans="1:6" x14ac:dyDescent="0.3">
      <c r="A18015" s="264" t="str">
        <f t="shared" si="281"/>
        <v>West Pike Run TownshipPA</v>
      </c>
      <c r="B18015" s="269">
        <v>15427</v>
      </c>
      <c r="C18015" s="270" t="s">
        <v>10655</v>
      </c>
      <c r="D18015" s="270" t="s">
        <v>2093</v>
      </c>
      <c r="E18015" s="277" t="s">
        <v>2132</v>
      </c>
      <c r="F18015" s="279" t="s">
        <v>882</v>
      </c>
    </row>
    <row r="18016" spans="1:6" x14ac:dyDescent="0.3">
      <c r="A18016" s="264" t="str">
        <f t="shared" si="281"/>
        <v>Sugarcreek TownshipPA</v>
      </c>
      <c r="B18016" s="269">
        <v>16218</v>
      </c>
      <c r="C18016" s="270" t="s">
        <v>10656</v>
      </c>
      <c r="D18016" s="270" t="s">
        <v>2093</v>
      </c>
      <c r="E18016" s="277" t="s">
        <v>2132</v>
      </c>
      <c r="F18016" s="279" t="s">
        <v>882</v>
      </c>
    </row>
    <row r="18017" spans="1:6" x14ac:dyDescent="0.3">
      <c r="A18017" s="264" t="str">
        <f t="shared" si="281"/>
        <v>EllsworthPA</v>
      </c>
      <c r="B18017" s="269">
        <v>15331</v>
      </c>
      <c r="C18017" s="270" t="s">
        <v>5185</v>
      </c>
      <c r="D18017" s="270" t="s">
        <v>2093</v>
      </c>
      <c r="E18017" s="277" t="s">
        <v>2132</v>
      </c>
      <c r="F18017" s="279" t="s">
        <v>882</v>
      </c>
    </row>
    <row r="18018" spans="1:6" x14ac:dyDescent="0.3">
      <c r="A18018" s="264" t="str">
        <f t="shared" si="281"/>
        <v>Brady TownshipPA</v>
      </c>
      <c r="B18018" s="269">
        <v>17060</v>
      </c>
      <c r="C18018" s="270" t="s">
        <v>10657</v>
      </c>
      <c r="D18018" s="270" t="s">
        <v>2093</v>
      </c>
      <c r="E18018" s="277" t="s">
        <v>2112</v>
      </c>
      <c r="F18018" s="279" t="s">
        <v>882</v>
      </c>
    </row>
    <row r="18019" spans="1:6" x14ac:dyDescent="0.3">
      <c r="A18019" s="264" t="str">
        <f t="shared" si="281"/>
        <v>Shirley TownshipPA</v>
      </c>
      <c r="B18019" s="269">
        <v>17260</v>
      </c>
      <c r="C18019" s="270" t="s">
        <v>10658</v>
      </c>
      <c r="D18019" s="270" t="s">
        <v>2093</v>
      </c>
      <c r="E18019" s="277" t="s">
        <v>2112</v>
      </c>
      <c r="F18019" s="279" t="s">
        <v>882</v>
      </c>
    </row>
    <row r="18020" spans="1:6" x14ac:dyDescent="0.3">
      <c r="A18020" s="264" t="str">
        <f t="shared" si="281"/>
        <v>Washington TownshipPA</v>
      </c>
      <c r="B18020" s="269">
        <v>17823</v>
      </c>
      <c r="C18020" s="270" t="s">
        <v>8157</v>
      </c>
      <c r="D18020" s="270" t="s">
        <v>2093</v>
      </c>
      <c r="E18020" s="277" t="s">
        <v>2144</v>
      </c>
      <c r="F18020" s="279" t="s">
        <v>882</v>
      </c>
    </row>
    <row r="18021" spans="1:6" x14ac:dyDescent="0.3">
      <c r="A18021" s="264" t="str">
        <f t="shared" si="281"/>
        <v>GarrettPA</v>
      </c>
      <c r="B18021" s="269">
        <v>15542</v>
      </c>
      <c r="C18021" s="270" t="s">
        <v>5321</v>
      </c>
      <c r="D18021" s="270" t="s">
        <v>2093</v>
      </c>
      <c r="E18021" s="277" t="s">
        <v>1488</v>
      </c>
      <c r="F18021" s="279" t="s">
        <v>882</v>
      </c>
    </row>
    <row r="18022" spans="1:6" x14ac:dyDescent="0.3">
      <c r="A18022" s="264" t="str">
        <f t="shared" si="281"/>
        <v>Terre HillPA</v>
      </c>
      <c r="B18022" s="269">
        <v>17581</v>
      </c>
      <c r="C18022" s="270" t="s">
        <v>10659</v>
      </c>
      <c r="D18022" s="270" t="s">
        <v>2093</v>
      </c>
      <c r="E18022" s="277" t="s">
        <v>2117</v>
      </c>
      <c r="F18022" s="279" t="s">
        <v>882</v>
      </c>
    </row>
    <row r="18023" spans="1:6" x14ac:dyDescent="0.3">
      <c r="A18023" s="264" t="str">
        <f t="shared" si="281"/>
        <v>Mount GretnaPA</v>
      </c>
      <c r="B18023" s="269">
        <v>17064</v>
      </c>
      <c r="C18023" s="270" t="s">
        <v>10660</v>
      </c>
      <c r="D18023" s="270" t="s">
        <v>2093</v>
      </c>
      <c r="E18023" s="277" t="s">
        <v>1684</v>
      </c>
      <c r="F18023" s="279" t="s">
        <v>882</v>
      </c>
    </row>
    <row r="18024" spans="1:6" x14ac:dyDescent="0.3">
      <c r="A18024" s="264" t="str">
        <f t="shared" si="281"/>
        <v>Hereford TownshipPA</v>
      </c>
      <c r="B18024" s="269">
        <v>18056</v>
      </c>
      <c r="C18024" s="270" t="s">
        <v>10661</v>
      </c>
      <c r="D18024" s="270" t="s">
        <v>2093</v>
      </c>
      <c r="E18024" s="277" t="s">
        <v>2135</v>
      </c>
      <c r="F18024" s="279" t="s">
        <v>882</v>
      </c>
    </row>
    <row r="18025" spans="1:6" x14ac:dyDescent="0.3">
      <c r="A18025" s="264" t="str">
        <f t="shared" si="281"/>
        <v>RusselltonPA</v>
      </c>
      <c r="B18025" s="269">
        <v>15076</v>
      </c>
      <c r="C18025" s="270" t="s">
        <v>10662</v>
      </c>
      <c r="D18025" s="270" t="s">
        <v>2093</v>
      </c>
      <c r="E18025" s="277" t="s">
        <v>2132</v>
      </c>
      <c r="F18025" s="279" t="s">
        <v>882</v>
      </c>
    </row>
    <row r="18026" spans="1:6" x14ac:dyDescent="0.3">
      <c r="A18026" s="264" t="str">
        <f t="shared" si="281"/>
        <v>Pinegrove TownshipPA</v>
      </c>
      <c r="B18026" s="269">
        <v>16364</v>
      </c>
      <c r="C18026" s="270" t="s">
        <v>10663</v>
      </c>
      <c r="D18026" s="270" t="s">
        <v>2093</v>
      </c>
      <c r="E18026" s="277" t="s">
        <v>2129</v>
      </c>
      <c r="F18026" s="279" t="s">
        <v>882</v>
      </c>
    </row>
    <row r="18027" spans="1:6" x14ac:dyDescent="0.3">
      <c r="A18027" s="264" t="str">
        <f t="shared" si="281"/>
        <v>Shade TownshipPA</v>
      </c>
      <c r="B18027" s="269">
        <v>15924</v>
      </c>
      <c r="C18027" s="270" t="s">
        <v>10664</v>
      </c>
      <c r="D18027" s="270" t="s">
        <v>2093</v>
      </c>
      <c r="E18027" s="277" t="s">
        <v>1488</v>
      </c>
      <c r="F18027" s="279" t="s">
        <v>882</v>
      </c>
    </row>
    <row r="18028" spans="1:6" x14ac:dyDescent="0.3">
      <c r="A18028" s="264" t="str">
        <f t="shared" si="281"/>
        <v>Miles TownshipPA</v>
      </c>
      <c r="B18028" s="269">
        <v>16872</v>
      </c>
      <c r="C18028" s="270" t="s">
        <v>10665</v>
      </c>
      <c r="D18028" s="270" t="s">
        <v>2093</v>
      </c>
      <c r="E18028" s="277" t="s">
        <v>2142</v>
      </c>
      <c r="F18028" s="279" t="s">
        <v>882</v>
      </c>
    </row>
    <row r="18029" spans="1:6" x14ac:dyDescent="0.3">
      <c r="A18029" s="264" t="str">
        <f t="shared" si="281"/>
        <v>Upper Macungie TownshipPA</v>
      </c>
      <c r="B18029" s="269">
        <v>18087</v>
      </c>
      <c r="C18029" s="270" t="s">
        <v>10261</v>
      </c>
      <c r="D18029" s="270" t="s">
        <v>2093</v>
      </c>
      <c r="E18029" s="277" t="s">
        <v>1829</v>
      </c>
      <c r="F18029" s="279" t="s">
        <v>882</v>
      </c>
    </row>
    <row r="18030" spans="1:6" x14ac:dyDescent="0.3">
      <c r="A18030" s="264" t="str">
        <f t="shared" si="281"/>
        <v>MifflinvillePA</v>
      </c>
      <c r="B18030" s="269">
        <v>18631</v>
      </c>
      <c r="C18030" s="270" t="s">
        <v>10666</v>
      </c>
      <c r="D18030" s="270" t="s">
        <v>2093</v>
      </c>
      <c r="E18030" s="277" t="s">
        <v>2098</v>
      </c>
      <c r="F18030" s="279" t="s">
        <v>882</v>
      </c>
    </row>
    <row r="18031" spans="1:6" x14ac:dyDescent="0.3">
      <c r="A18031" s="264" t="str">
        <f t="shared" si="281"/>
        <v>Girard TownshipPA</v>
      </c>
      <c r="B18031" s="269">
        <v>16836</v>
      </c>
      <c r="C18031" s="270" t="s">
        <v>10299</v>
      </c>
      <c r="D18031" s="270" t="s">
        <v>2093</v>
      </c>
      <c r="E18031" s="277" t="s">
        <v>2102</v>
      </c>
      <c r="F18031" s="279" t="s">
        <v>882</v>
      </c>
    </row>
    <row r="18032" spans="1:6" x14ac:dyDescent="0.3">
      <c r="A18032" s="264" t="str">
        <f t="shared" si="281"/>
        <v>Venango TownshipPA</v>
      </c>
      <c r="B18032" s="269">
        <v>16020</v>
      </c>
      <c r="C18032" s="270" t="s">
        <v>10539</v>
      </c>
      <c r="D18032" s="270" t="s">
        <v>2093</v>
      </c>
      <c r="E18032" s="277" t="s">
        <v>2132</v>
      </c>
      <c r="F18032" s="279" t="s">
        <v>882</v>
      </c>
    </row>
    <row r="18033" spans="1:6" x14ac:dyDescent="0.3">
      <c r="A18033" s="264" t="str">
        <f t="shared" si="281"/>
        <v>MillheimPA</v>
      </c>
      <c r="B18033" s="269">
        <v>16854</v>
      </c>
      <c r="C18033" s="270" t="s">
        <v>10667</v>
      </c>
      <c r="D18033" s="270" t="s">
        <v>2093</v>
      </c>
      <c r="E18033" s="277" t="s">
        <v>2142</v>
      </c>
      <c r="F18033" s="279" t="s">
        <v>882</v>
      </c>
    </row>
    <row r="18034" spans="1:6" x14ac:dyDescent="0.3">
      <c r="A18034" s="264" t="str">
        <f t="shared" si="281"/>
        <v>Dublin TownshipPA</v>
      </c>
      <c r="B18034" s="269">
        <v>17255</v>
      </c>
      <c r="C18034" s="270" t="s">
        <v>10668</v>
      </c>
      <c r="D18034" s="270" t="s">
        <v>2093</v>
      </c>
      <c r="E18034" s="277" t="s">
        <v>2112</v>
      </c>
      <c r="F18034" s="279" t="s">
        <v>882</v>
      </c>
    </row>
    <row r="18035" spans="1:6" x14ac:dyDescent="0.3">
      <c r="A18035" s="264" t="str">
        <f t="shared" si="281"/>
        <v>White TownshipPA</v>
      </c>
      <c r="B18035" s="269">
        <v>16640</v>
      </c>
      <c r="C18035" s="270" t="s">
        <v>10082</v>
      </c>
      <c r="D18035" s="270" t="s">
        <v>2093</v>
      </c>
      <c r="E18035" s="277" t="s">
        <v>2116</v>
      </c>
      <c r="F18035" s="279" t="s">
        <v>882</v>
      </c>
    </row>
    <row r="18036" spans="1:6" x14ac:dyDescent="0.3">
      <c r="A18036" s="264" t="str">
        <f t="shared" si="281"/>
        <v>Jordan TownshipPA</v>
      </c>
      <c r="B18036" s="269">
        <v>17774</v>
      </c>
      <c r="C18036" s="270" t="s">
        <v>10669</v>
      </c>
      <c r="D18036" s="270" t="s">
        <v>2093</v>
      </c>
      <c r="E18036" s="277" t="s">
        <v>2148</v>
      </c>
      <c r="F18036" s="279" t="s">
        <v>882</v>
      </c>
    </row>
    <row r="18037" spans="1:6" x14ac:dyDescent="0.3">
      <c r="A18037" s="264" t="str">
        <f t="shared" si="281"/>
        <v>Lower Gwynedd TownshipPA</v>
      </c>
      <c r="B18037" s="269">
        <v>19437</v>
      </c>
      <c r="C18037" s="270" t="s">
        <v>10670</v>
      </c>
      <c r="D18037" s="270" t="s">
        <v>2093</v>
      </c>
      <c r="E18037" s="277" t="s">
        <v>1095</v>
      </c>
      <c r="F18037" s="279" t="s">
        <v>882</v>
      </c>
    </row>
    <row r="18038" spans="1:6" x14ac:dyDescent="0.3">
      <c r="A18038" s="264" t="str">
        <f t="shared" si="281"/>
        <v>Canal TownshipPA</v>
      </c>
      <c r="B18038" s="269">
        <v>16362</v>
      </c>
      <c r="C18038" s="270" t="s">
        <v>10671</v>
      </c>
      <c r="D18038" s="270" t="s">
        <v>2093</v>
      </c>
      <c r="E18038" s="277" t="s">
        <v>2129</v>
      </c>
      <c r="F18038" s="279" t="s">
        <v>882</v>
      </c>
    </row>
    <row r="18039" spans="1:6" x14ac:dyDescent="0.3">
      <c r="A18039" s="264" t="str">
        <f t="shared" si="281"/>
        <v>Bedminster TownshipPA</v>
      </c>
      <c r="B18039" s="269">
        <v>18923</v>
      </c>
      <c r="C18039" s="270" t="s">
        <v>8298</v>
      </c>
      <c r="D18039" s="270" t="s">
        <v>2093</v>
      </c>
      <c r="E18039" s="277" t="s">
        <v>1095</v>
      </c>
      <c r="F18039" s="279" t="s">
        <v>882</v>
      </c>
    </row>
    <row r="18040" spans="1:6" x14ac:dyDescent="0.3">
      <c r="A18040" s="264" t="str">
        <f t="shared" si="281"/>
        <v>Toboyne TownshipPA</v>
      </c>
      <c r="B18040" s="269">
        <v>17006</v>
      </c>
      <c r="C18040" s="270" t="s">
        <v>10672</v>
      </c>
      <c r="D18040" s="270" t="s">
        <v>2093</v>
      </c>
      <c r="E18040" s="277" t="s">
        <v>2110</v>
      </c>
      <c r="F18040" s="279" t="s">
        <v>882</v>
      </c>
    </row>
    <row r="18041" spans="1:6" x14ac:dyDescent="0.3">
      <c r="A18041" s="264" t="str">
        <f t="shared" si="281"/>
        <v>Polk TownshipPA</v>
      </c>
      <c r="B18041" s="269">
        <v>18333</v>
      </c>
      <c r="C18041" s="270" t="s">
        <v>10282</v>
      </c>
      <c r="D18041" s="270" t="s">
        <v>2093</v>
      </c>
      <c r="E18041" s="277" t="s">
        <v>2104</v>
      </c>
      <c r="F18041" s="279" t="s">
        <v>882</v>
      </c>
    </row>
    <row r="18042" spans="1:6" x14ac:dyDescent="0.3">
      <c r="A18042" s="264" t="str">
        <f t="shared" si="281"/>
        <v>Lehman TownshipPA</v>
      </c>
      <c r="B18042" s="269">
        <v>18371</v>
      </c>
      <c r="C18042" s="270" t="s">
        <v>10246</v>
      </c>
      <c r="D18042" s="270" t="s">
        <v>2093</v>
      </c>
      <c r="E18042" s="277" t="s">
        <v>1833</v>
      </c>
      <c r="F18042" s="279" t="s">
        <v>882</v>
      </c>
    </row>
    <row r="18043" spans="1:6" x14ac:dyDescent="0.3">
      <c r="A18043" s="264" t="str">
        <f t="shared" si="281"/>
        <v>Penn TownshipPA</v>
      </c>
      <c r="B18043" s="269">
        <v>15675</v>
      </c>
      <c r="C18043" s="270" t="s">
        <v>10053</v>
      </c>
      <c r="D18043" s="270" t="s">
        <v>2093</v>
      </c>
      <c r="E18043" s="277" t="s">
        <v>2132</v>
      </c>
      <c r="F18043" s="279" t="s">
        <v>882</v>
      </c>
    </row>
    <row r="18044" spans="1:6" x14ac:dyDescent="0.3">
      <c r="A18044" s="264" t="str">
        <f t="shared" si="281"/>
        <v>Washington TownshipPA</v>
      </c>
      <c r="B18044" s="269">
        <v>16210</v>
      </c>
      <c r="C18044" s="270" t="s">
        <v>8157</v>
      </c>
      <c r="D18044" s="270" t="s">
        <v>2093</v>
      </c>
      <c r="E18044" s="277" t="s">
        <v>2132</v>
      </c>
      <c r="F18044" s="279" t="s">
        <v>882</v>
      </c>
    </row>
    <row r="18045" spans="1:6" x14ac:dyDescent="0.3">
      <c r="A18045" s="264" t="str">
        <f t="shared" si="281"/>
        <v>SutersvillePA</v>
      </c>
      <c r="B18045" s="269">
        <v>15083</v>
      </c>
      <c r="C18045" s="270" t="s">
        <v>10673</v>
      </c>
      <c r="D18045" s="270" t="s">
        <v>2093</v>
      </c>
      <c r="E18045" s="277" t="s">
        <v>2132</v>
      </c>
      <c r="F18045" s="279" t="s">
        <v>882</v>
      </c>
    </row>
    <row r="18046" spans="1:6" x14ac:dyDescent="0.3">
      <c r="A18046" s="264" t="str">
        <f t="shared" si="281"/>
        <v>North Huntingdon TownshipPA</v>
      </c>
      <c r="B18046" s="269">
        <v>15692</v>
      </c>
      <c r="C18046" s="270" t="s">
        <v>10059</v>
      </c>
      <c r="D18046" s="270" t="s">
        <v>2093</v>
      </c>
      <c r="E18046" s="277" t="s">
        <v>2132</v>
      </c>
      <c r="F18046" s="279" t="s">
        <v>882</v>
      </c>
    </row>
    <row r="18047" spans="1:6" x14ac:dyDescent="0.3">
      <c r="A18047" s="264" t="str">
        <f t="shared" si="281"/>
        <v>EversonPA</v>
      </c>
      <c r="B18047" s="269">
        <v>15631</v>
      </c>
      <c r="C18047" s="270" t="s">
        <v>10674</v>
      </c>
      <c r="D18047" s="270" t="s">
        <v>2093</v>
      </c>
      <c r="E18047" s="277" t="s">
        <v>2132</v>
      </c>
      <c r="F18047" s="279" t="s">
        <v>882</v>
      </c>
    </row>
    <row r="18048" spans="1:6" x14ac:dyDescent="0.3">
      <c r="A18048" s="264" t="str">
        <f t="shared" si="281"/>
        <v>East Wheatfield TownshipPA</v>
      </c>
      <c r="B18048" s="269">
        <v>15920</v>
      </c>
      <c r="C18048" s="270" t="s">
        <v>10561</v>
      </c>
      <c r="D18048" s="270" t="s">
        <v>2093</v>
      </c>
      <c r="E18048" s="277" t="s">
        <v>2114</v>
      </c>
      <c r="F18048" s="279" t="s">
        <v>882</v>
      </c>
    </row>
    <row r="18049" spans="1:6" x14ac:dyDescent="0.3">
      <c r="A18049" s="264" t="str">
        <f t="shared" si="281"/>
        <v>North Whitehall TownshipPA</v>
      </c>
      <c r="B18049" s="269">
        <v>18059</v>
      </c>
      <c r="C18049" s="270" t="s">
        <v>10321</v>
      </c>
      <c r="D18049" s="270" t="s">
        <v>2093</v>
      </c>
      <c r="E18049" s="277" t="s">
        <v>1829</v>
      </c>
      <c r="F18049" s="279" t="s">
        <v>882</v>
      </c>
    </row>
    <row r="18050" spans="1:6" x14ac:dyDescent="0.3">
      <c r="A18050" s="264" t="str">
        <f t="shared" si="281"/>
        <v>RoscoePA</v>
      </c>
      <c r="B18050" s="269">
        <v>15477</v>
      </c>
      <c r="C18050" s="270" t="s">
        <v>4745</v>
      </c>
      <c r="D18050" s="270" t="s">
        <v>2093</v>
      </c>
      <c r="E18050" s="277" t="s">
        <v>2132</v>
      </c>
      <c r="F18050" s="279" t="s">
        <v>882</v>
      </c>
    </row>
    <row r="18051" spans="1:6" x14ac:dyDescent="0.3">
      <c r="A18051" s="264" t="str">
        <f t="shared" si="281"/>
        <v>Bigler TownshipPA</v>
      </c>
      <c r="B18051" s="269">
        <v>16661</v>
      </c>
      <c r="C18051" s="270" t="s">
        <v>10675</v>
      </c>
      <c r="D18051" s="270" t="s">
        <v>2093</v>
      </c>
      <c r="E18051" s="277" t="s">
        <v>2102</v>
      </c>
      <c r="F18051" s="279" t="s">
        <v>882</v>
      </c>
    </row>
    <row r="18052" spans="1:6" x14ac:dyDescent="0.3">
      <c r="A18052" s="264" t="str">
        <f t="shared" ref="A18052:A18115" si="282">CONCATENATE(C18052,D18052)</f>
        <v>New BerlinPA</v>
      </c>
      <c r="B18052" s="269">
        <v>17855</v>
      </c>
      <c r="C18052" s="270" t="s">
        <v>4919</v>
      </c>
      <c r="D18052" s="270" t="s">
        <v>2093</v>
      </c>
      <c r="E18052" s="277" t="s">
        <v>2120</v>
      </c>
      <c r="F18052" s="279" t="s">
        <v>882</v>
      </c>
    </row>
    <row r="18053" spans="1:6" x14ac:dyDescent="0.3">
      <c r="A18053" s="264" t="str">
        <f t="shared" si="282"/>
        <v>Drumore TownshipPA</v>
      </c>
      <c r="B18053" s="269">
        <v>17518</v>
      </c>
      <c r="C18053" s="270" t="s">
        <v>10676</v>
      </c>
      <c r="D18053" s="270" t="s">
        <v>2093</v>
      </c>
      <c r="E18053" s="277" t="s">
        <v>2117</v>
      </c>
      <c r="F18053" s="279" t="s">
        <v>882</v>
      </c>
    </row>
    <row r="18054" spans="1:6" x14ac:dyDescent="0.3">
      <c r="A18054" s="264" t="str">
        <f t="shared" si="282"/>
        <v>East Fallowfield TownshipPA</v>
      </c>
      <c r="B18054" s="269">
        <v>16111</v>
      </c>
      <c r="C18054" s="270" t="s">
        <v>10677</v>
      </c>
      <c r="D18054" s="270" t="s">
        <v>2093</v>
      </c>
      <c r="E18054" s="277" t="s">
        <v>2126</v>
      </c>
      <c r="F18054" s="279" t="s">
        <v>882</v>
      </c>
    </row>
    <row r="18055" spans="1:6" x14ac:dyDescent="0.3">
      <c r="A18055" s="264" t="str">
        <f t="shared" si="282"/>
        <v>VintondalePA</v>
      </c>
      <c r="B18055" s="269">
        <v>15961</v>
      </c>
      <c r="C18055" s="270" t="s">
        <v>10678</v>
      </c>
      <c r="D18055" s="270" t="s">
        <v>2093</v>
      </c>
      <c r="E18055" s="277" t="s">
        <v>2116</v>
      </c>
      <c r="F18055" s="279" t="s">
        <v>882</v>
      </c>
    </row>
    <row r="18056" spans="1:6" x14ac:dyDescent="0.3">
      <c r="A18056" s="264" t="str">
        <f t="shared" si="282"/>
        <v>Haines TownshipPA</v>
      </c>
      <c r="B18056" s="269">
        <v>16820</v>
      </c>
      <c r="C18056" s="270" t="s">
        <v>10679</v>
      </c>
      <c r="D18056" s="270" t="s">
        <v>2093</v>
      </c>
      <c r="E18056" s="277" t="s">
        <v>2142</v>
      </c>
      <c r="F18056" s="279" t="s">
        <v>882</v>
      </c>
    </row>
    <row r="18057" spans="1:6" x14ac:dyDescent="0.3">
      <c r="A18057" s="264" t="str">
        <f t="shared" si="282"/>
        <v>Penn TownshipPA</v>
      </c>
      <c r="B18057" s="269">
        <v>16647</v>
      </c>
      <c r="C18057" s="270" t="s">
        <v>10053</v>
      </c>
      <c r="D18057" s="270" t="s">
        <v>2093</v>
      </c>
      <c r="E18057" s="277" t="s">
        <v>2112</v>
      </c>
      <c r="F18057" s="279" t="s">
        <v>882</v>
      </c>
    </row>
    <row r="18058" spans="1:6" x14ac:dyDescent="0.3">
      <c r="A18058" s="264" t="str">
        <f t="shared" si="282"/>
        <v>Delaware Water GapPA</v>
      </c>
      <c r="B18058" s="269">
        <v>18327</v>
      </c>
      <c r="C18058" s="270" t="s">
        <v>10680</v>
      </c>
      <c r="D18058" s="270" t="s">
        <v>2093</v>
      </c>
      <c r="E18058" s="277" t="s">
        <v>2104</v>
      </c>
      <c r="F18058" s="279" t="s">
        <v>882</v>
      </c>
    </row>
    <row r="18059" spans="1:6" x14ac:dyDescent="0.3">
      <c r="A18059" s="264" t="str">
        <f t="shared" si="282"/>
        <v>MidwayPA</v>
      </c>
      <c r="B18059" s="269">
        <v>15060</v>
      </c>
      <c r="C18059" s="270" t="s">
        <v>1954</v>
      </c>
      <c r="D18059" s="270" t="s">
        <v>2093</v>
      </c>
      <c r="E18059" s="277" t="s">
        <v>2132</v>
      </c>
      <c r="F18059" s="279" t="s">
        <v>882</v>
      </c>
    </row>
    <row r="18060" spans="1:6" x14ac:dyDescent="0.3">
      <c r="A18060" s="264" t="str">
        <f t="shared" si="282"/>
        <v>LewisburgPA</v>
      </c>
      <c r="B18060" s="269">
        <v>17886</v>
      </c>
      <c r="C18060" s="270" t="s">
        <v>2120</v>
      </c>
      <c r="D18060" s="270" t="s">
        <v>2093</v>
      </c>
      <c r="E18060" s="277" t="s">
        <v>2120</v>
      </c>
      <c r="F18060" s="279" t="s">
        <v>882</v>
      </c>
    </row>
    <row r="18061" spans="1:6" x14ac:dyDescent="0.3">
      <c r="A18061" s="264" t="str">
        <f t="shared" si="282"/>
        <v>West Earl TownshipPA</v>
      </c>
      <c r="B18061" s="269">
        <v>17508</v>
      </c>
      <c r="C18061" s="270" t="s">
        <v>10681</v>
      </c>
      <c r="D18061" s="270" t="s">
        <v>2093</v>
      </c>
      <c r="E18061" s="277" t="s">
        <v>2117</v>
      </c>
      <c r="F18061" s="279" t="s">
        <v>882</v>
      </c>
    </row>
    <row r="18062" spans="1:6" x14ac:dyDescent="0.3">
      <c r="A18062" s="264" t="str">
        <f t="shared" si="282"/>
        <v>Kidder TownshipPA</v>
      </c>
      <c r="B18062" s="269">
        <v>18624</v>
      </c>
      <c r="C18062" s="270" t="s">
        <v>10682</v>
      </c>
      <c r="D18062" s="270" t="s">
        <v>2093</v>
      </c>
      <c r="E18062" s="277" t="s">
        <v>1829</v>
      </c>
      <c r="F18062" s="279" t="s">
        <v>882</v>
      </c>
    </row>
    <row r="18063" spans="1:6" x14ac:dyDescent="0.3">
      <c r="A18063" s="264" t="str">
        <f t="shared" si="282"/>
        <v>Reade TownshipPA</v>
      </c>
      <c r="B18063" s="269">
        <v>16639</v>
      </c>
      <c r="C18063" s="270" t="s">
        <v>10683</v>
      </c>
      <c r="D18063" s="270" t="s">
        <v>2093</v>
      </c>
      <c r="E18063" s="277" t="s">
        <v>2116</v>
      </c>
      <c r="F18063" s="279" t="s">
        <v>882</v>
      </c>
    </row>
    <row r="18064" spans="1:6" x14ac:dyDescent="0.3">
      <c r="A18064" s="264" t="str">
        <f t="shared" si="282"/>
        <v>HydePA</v>
      </c>
      <c r="B18064" s="269">
        <v>16843</v>
      </c>
      <c r="C18064" s="270" t="s">
        <v>10684</v>
      </c>
      <c r="D18064" s="270" t="s">
        <v>2093</v>
      </c>
      <c r="E18064" s="277" t="s">
        <v>2102</v>
      </c>
      <c r="F18064" s="279" t="s">
        <v>882</v>
      </c>
    </row>
    <row r="18065" spans="1:6" x14ac:dyDescent="0.3">
      <c r="A18065" s="264" t="str">
        <f t="shared" si="282"/>
        <v>Union TownshipPA</v>
      </c>
      <c r="B18065" s="269">
        <v>15856</v>
      </c>
      <c r="C18065" s="270" t="s">
        <v>8366</v>
      </c>
      <c r="D18065" s="270" t="s">
        <v>2093</v>
      </c>
      <c r="E18065" s="277" t="s">
        <v>2102</v>
      </c>
      <c r="F18065" s="279" t="s">
        <v>882</v>
      </c>
    </row>
    <row r="18066" spans="1:6" x14ac:dyDescent="0.3">
      <c r="A18066" s="264" t="str">
        <f t="shared" si="282"/>
        <v>BlanchardPA</v>
      </c>
      <c r="B18066" s="269">
        <v>16826</v>
      </c>
      <c r="C18066" s="270" t="s">
        <v>4580</v>
      </c>
      <c r="D18066" s="270" t="s">
        <v>2093</v>
      </c>
      <c r="E18066" s="277" t="s">
        <v>2142</v>
      </c>
      <c r="F18066" s="279" t="s">
        <v>882</v>
      </c>
    </row>
    <row r="18067" spans="1:6" x14ac:dyDescent="0.3">
      <c r="A18067" s="264" t="str">
        <f t="shared" si="282"/>
        <v>KoppelPA</v>
      </c>
      <c r="B18067" s="269">
        <v>16136</v>
      </c>
      <c r="C18067" s="270" t="s">
        <v>10685</v>
      </c>
      <c r="D18067" s="270" t="s">
        <v>2093</v>
      </c>
      <c r="E18067" s="277" t="s">
        <v>2132</v>
      </c>
      <c r="F18067" s="279" t="s">
        <v>882</v>
      </c>
    </row>
    <row r="18068" spans="1:6" x14ac:dyDescent="0.3">
      <c r="A18068" s="264" t="str">
        <f t="shared" si="282"/>
        <v>Taylor TownshipPA</v>
      </c>
      <c r="B18068" s="269">
        <v>16160</v>
      </c>
      <c r="C18068" s="270" t="s">
        <v>10367</v>
      </c>
      <c r="D18068" s="270" t="s">
        <v>2093</v>
      </c>
      <c r="E18068" s="277" t="s">
        <v>1385</v>
      </c>
      <c r="F18068" s="279" t="s">
        <v>882</v>
      </c>
    </row>
    <row r="18069" spans="1:6" x14ac:dyDescent="0.3">
      <c r="A18069" s="264" t="str">
        <f t="shared" si="282"/>
        <v>Saville TownshipPA</v>
      </c>
      <c r="B18069" s="269">
        <v>17037</v>
      </c>
      <c r="C18069" s="270" t="s">
        <v>10600</v>
      </c>
      <c r="D18069" s="270" t="s">
        <v>2093</v>
      </c>
      <c r="E18069" s="277" t="s">
        <v>2110</v>
      </c>
      <c r="F18069" s="279" t="s">
        <v>882</v>
      </c>
    </row>
    <row r="18070" spans="1:6" x14ac:dyDescent="0.3">
      <c r="A18070" s="264" t="str">
        <f t="shared" si="282"/>
        <v>CentervillePA</v>
      </c>
      <c r="B18070" s="269">
        <v>15358</v>
      </c>
      <c r="C18070" s="270" t="s">
        <v>4075</v>
      </c>
      <c r="D18070" s="270" t="s">
        <v>2093</v>
      </c>
      <c r="E18070" s="277" t="s">
        <v>2132</v>
      </c>
      <c r="F18070" s="279" t="s">
        <v>882</v>
      </c>
    </row>
    <row r="18071" spans="1:6" x14ac:dyDescent="0.3">
      <c r="A18071" s="264" t="str">
        <f t="shared" si="282"/>
        <v>Banks TownshipPA</v>
      </c>
      <c r="B18071" s="269">
        <v>15742</v>
      </c>
      <c r="C18071" s="270" t="s">
        <v>10686</v>
      </c>
      <c r="D18071" s="270" t="s">
        <v>2093</v>
      </c>
      <c r="E18071" s="277" t="s">
        <v>2114</v>
      </c>
      <c r="F18071" s="279" t="s">
        <v>882</v>
      </c>
    </row>
    <row r="18072" spans="1:6" x14ac:dyDescent="0.3">
      <c r="A18072" s="264" t="str">
        <f t="shared" si="282"/>
        <v>Derry TownshipPA</v>
      </c>
      <c r="B18072" s="269">
        <v>15620</v>
      </c>
      <c r="C18072" s="270" t="s">
        <v>10334</v>
      </c>
      <c r="D18072" s="270" t="s">
        <v>2093</v>
      </c>
      <c r="E18072" s="277" t="s">
        <v>2132</v>
      </c>
      <c r="F18072" s="279" t="s">
        <v>882</v>
      </c>
    </row>
    <row r="18073" spans="1:6" x14ac:dyDescent="0.3">
      <c r="A18073" s="264" t="str">
        <f t="shared" si="282"/>
        <v>North Mahoning TownshipPA</v>
      </c>
      <c r="B18073" s="269">
        <v>15771</v>
      </c>
      <c r="C18073" s="270" t="s">
        <v>10687</v>
      </c>
      <c r="D18073" s="270" t="s">
        <v>2093</v>
      </c>
      <c r="E18073" s="277" t="s">
        <v>2114</v>
      </c>
      <c r="F18073" s="279" t="s">
        <v>882</v>
      </c>
    </row>
    <row r="18074" spans="1:6" x14ac:dyDescent="0.3">
      <c r="A18074" s="264" t="str">
        <f t="shared" si="282"/>
        <v>Chartiers TownshipPA</v>
      </c>
      <c r="B18074" s="269">
        <v>15347</v>
      </c>
      <c r="C18074" s="270" t="s">
        <v>10688</v>
      </c>
      <c r="D18074" s="270" t="s">
        <v>2093</v>
      </c>
      <c r="E18074" s="277" t="s">
        <v>2132</v>
      </c>
      <c r="F18074" s="279" t="s">
        <v>882</v>
      </c>
    </row>
    <row r="18075" spans="1:6" x14ac:dyDescent="0.3">
      <c r="A18075" s="264" t="str">
        <f t="shared" si="282"/>
        <v>Brady TownshipPA</v>
      </c>
      <c r="B18075" s="269">
        <v>15848</v>
      </c>
      <c r="C18075" s="270" t="s">
        <v>10657</v>
      </c>
      <c r="D18075" s="270" t="s">
        <v>2093</v>
      </c>
      <c r="E18075" s="277" t="s">
        <v>2102</v>
      </c>
      <c r="F18075" s="279" t="s">
        <v>882</v>
      </c>
    </row>
    <row r="18076" spans="1:6" x14ac:dyDescent="0.3">
      <c r="A18076" s="264" t="str">
        <f t="shared" si="282"/>
        <v>Venango TownshipPA</v>
      </c>
      <c r="B18076" s="269">
        <v>16440</v>
      </c>
      <c r="C18076" s="270" t="s">
        <v>10539</v>
      </c>
      <c r="D18076" s="270" t="s">
        <v>2093</v>
      </c>
      <c r="E18076" s="277" t="s">
        <v>2126</v>
      </c>
      <c r="F18076" s="279" t="s">
        <v>882</v>
      </c>
    </row>
    <row r="18077" spans="1:6" x14ac:dyDescent="0.3">
      <c r="A18077" s="264" t="str">
        <f t="shared" si="282"/>
        <v>Fannett TownshipPA</v>
      </c>
      <c r="B18077" s="269">
        <v>17262</v>
      </c>
      <c r="C18077" s="270" t="s">
        <v>10689</v>
      </c>
      <c r="D18077" s="270" t="s">
        <v>2093</v>
      </c>
      <c r="E18077" s="277" t="s">
        <v>2100</v>
      </c>
      <c r="F18077" s="279" t="s">
        <v>882</v>
      </c>
    </row>
    <row r="18078" spans="1:6" x14ac:dyDescent="0.3">
      <c r="A18078" s="264" t="str">
        <f t="shared" si="282"/>
        <v>South Huntingdon TownshipPA</v>
      </c>
      <c r="B18078" s="269">
        <v>15698</v>
      </c>
      <c r="C18078" s="270" t="s">
        <v>10503</v>
      </c>
      <c r="D18078" s="270" t="s">
        <v>2093</v>
      </c>
      <c r="E18078" s="277" t="s">
        <v>2132</v>
      </c>
      <c r="F18078" s="279" t="s">
        <v>882</v>
      </c>
    </row>
    <row r="18079" spans="1:6" x14ac:dyDescent="0.3">
      <c r="A18079" s="264" t="str">
        <f t="shared" si="282"/>
        <v>Kiskiminetas TownshipPA</v>
      </c>
      <c r="B18079" s="269">
        <v>15686</v>
      </c>
      <c r="C18079" s="270" t="s">
        <v>10690</v>
      </c>
      <c r="D18079" s="270" t="s">
        <v>2093</v>
      </c>
      <c r="E18079" s="277" t="s">
        <v>2132</v>
      </c>
      <c r="F18079" s="279" t="s">
        <v>882</v>
      </c>
    </row>
    <row r="18080" spans="1:6" x14ac:dyDescent="0.3">
      <c r="A18080" s="264" t="str">
        <f t="shared" si="282"/>
        <v>Pine Grove MillsPA</v>
      </c>
      <c r="B18080" s="269">
        <v>16868</v>
      </c>
      <c r="C18080" s="270" t="s">
        <v>10691</v>
      </c>
      <c r="D18080" s="270" t="s">
        <v>2093</v>
      </c>
      <c r="E18080" s="277" t="s">
        <v>2142</v>
      </c>
      <c r="F18080" s="279" t="s">
        <v>882</v>
      </c>
    </row>
    <row r="18081" spans="1:6" x14ac:dyDescent="0.3">
      <c r="A18081" s="264" t="str">
        <f t="shared" si="282"/>
        <v>Elizabeth TownshipPA</v>
      </c>
      <c r="B18081" s="269">
        <v>15018</v>
      </c>
      <c r="C18081" s="270" t="s">
        <v>10253</v>
      </c>
      <c r="D18081" s="270" t="s">
        <v>2093</v>
      </c>
      <c r="E18081" s="277" t="s">
        <v>2132</v>
      </c>
      <c r="F18081" s="279" t="s">
        <v>882</v>
      </c>
    </row>
    <row r="18082" spans="1:6" x14ac:dyDescent="0.3">
      <c r="A18082" s="264" t="str">
        <f t="shared" si="282"/>
        <v>East Fallowfield TownshipPA</v>
      </c>
      <c r="B18082" s="269">
        <v>16131</v>
      </c>
      <c r="C18082" s="270" t="s">
        <v>10677</v>
      </c>
      <c r="D18082" s="270" t="s">
        <v>2093</v>
      </c>
      <c r="E18082" s="277" t="s">
        <v>2126</v>
      </c>
      <c r="F18082" s="279" t="s">
        <v>882</v>
      </c>
    </row>
    <row r="18083" spans="1:6" x14ac:dyDescent="0.3">
      <c r="A18083" s="264" t="str">
        <f t="shared" si="282"/>
        <v>North Strabane TownshipPA</v>
      </c>
      <c r="B18083" s="269">
        <v>15363</v>
      </c>
      <c r="C18083" s="270" t="s">
        <v>10068</v>
      </c>
      <c r="D18083" s="270" t="s">
        <v>2093</v>
      </c>
      <c r="E18083" s="277" t="s">
        <v>2132</v>
      </c>
      <c r="F18083" s="279" t="s">
        <v>882</v>
      </c>
    </row>
    <row r="18084" spans="1:6" x14ac:dyDescent="0.3">
      <c r="A18084" s="264" t="str">
        <f t="shared" si="282"/>
        <v>Washington TownshipPA</v>
      </c>
      <c r="B18084" s="269">
        <v>16040</v>
      </c>
      <c r="C18084" s="270" t="s">
        <v>8157</v>
      </c>
      <c r="D18084" s="270" t="s">
        <v>2093</v>
      </c>
      <c r="E18084" s="277" t="s">
        <v>2132</v>
      </c>
      <c r="F18084" s="279" t="s">
        <v>882</v>
      </c>
    </row>
    <row r="18085" spans="1:6" x14ac:dyDescent="0.3">
      <c r="A18085" s="264" t="str">
        <f t="shared" si="282"/>
        <v>Polk TownshipPA</v>
      </c>
      <c r="B18085" s="269">
        <v>18331</v>
      </c>
      <c r="C18085" s="270" t="s">
        <v>10282</v>
      </c>
      <c r="D18085" s="270" t="s">
        <v>2093</v>
      </c>
      <c r="E18085" s="277" t="s">
        <v>2104</v>
      </c>
      <c r="F18085" s="279" t="s">
        <v>882</v>
      </c>
    </row>
    <row r="18086" spans="1:6" x14ac:dyDescent="0.3">
      <c r="A18086" s="264" t="str">
        <f t="shared" si="282"/>
        <v>Bryn AthynPA</v>
      </c>
      <c r="B18086" s="269">
        <v>19009</v>
      </c>
      <c r="C18086" s="270" t="s">
        <v>10692</v>
      </c>
      <c r="D18086" s="270" t="s">
        <v>2093</v>
      </c>
      <c r="E18086" s="277" t="s">
        <v>1095</v>
      </c>
      <c r="F18086" s="279" t="s">
        <v>882</v>
      </c>
    </row>
    <row r="18087" spans="1:6" x14ac:dyDescent="0.3">
      <c r="A18087" s="264" t="str">
        <f t="shared" si="282"/>
        <v>Tinicum TownshipPA</v>
      </c>
      <c r="B18087" s="269">
        <v>18920</v>
      </c>
      <c r="C18087" s="270" t="s">
        <v>10426</v>
      </c>
      <c r="D18087" s="270" t="s">
        <v>2093</v>
      </c>
      <c r="E18087" s="277" t="s">
        <v>1095</v>
      </c>
      <c r="F18087" s="279" t="s">
        <v>882</v>
      </c>
    </row>
    <row r="18088" spans="1:6" x14ac:dyDescent="0.3">
      <c r="A18088" s="264" t="str">
        <f t="shared" si="282"/>
        <v>Dean TownshipPA</v>
      </c>
      <c r="B18088" s="269">
        <v>16636</v>
      </c>
      <c r="C18088" s="270" t="s">
        <v>10693</v>
      </c>
      <c r="D18088" s="270" t="s">
        <v>2093</v>
      </c>
      <c r="E18088" s="277" t="s">
        <v>2116</v>
      </c>
      <c r="F18088" s="279" t="s">
        <v>882</v>
      </c>
    </row>
    <row r="18089" spans="1:6" x14ac:dyDescent="0.3">
      <c r="A18089" s="264" t="str">
        <f t="shared" si="282"/>
        <v>Pike TownshipPA</v>
      </c>
      <c r="B18089" s="269">
        <v>18829</v>
      </c>
      <c r="C18089" s="270" t="s">
        <v>10694</v>
      </c>
      <c r="D18089" s="270" t="s">
        <v>2093</v>
      </c>
      <c r="E18089" s="277" t="s">
        <v>2137</v>
      </c>
      <c r="F18089" s="279" t="s">
        <v>882</v>
      </c>
    </row>
    <row r="18090" spans="1:6" x14ac:dyDescent="0.3">
      <c r="A18090" s="264" t="str">
        <f t="shared" si="282"/>
        <v>Allegheny TownshipPA</v>
      </c>
      <c r="B18090" s="269">
        <v>15538</v>
      </c>
      <c r="C18090" s="270" t="s">
        <v>10233</v>
      </c>
      <c r="D18090" s="270" t="s">
        <v>2093</v>
      </c>
      <c r="E18090" s="277" t="s">
        <v>1488</v>
      </c>
      <c r="F18090" s="279" t="s">
        <v>882</v>
      </c>
    </row>
    <row r="18091" spans="1:6" x14ac:dyDescent="0.3">
      <c r="A18091" s="264" t="str">
        <f t="shared" si="282"/>
        <v>East Pikeland TownshipPA</v>
      </c>
      <c r="B18091" s="269">
        <v>19442</v>
      </c>
      <c r="C18091" s="270" t="s">
        <v>10695</v>
      </c>
      <c r="D18091" s="270" t="s">
        <v>2093</v>
      </c>
      <c r="E18091" s="277" t="s">
        <v>1095</v>
      </c>
      <c r="F18091" s="279" t="s">
        <v>882</v>
      </c>
    </row>
    <row r="18092" spans="1:6" x14ac:dyDescent="0.3">
      <c r="A18092" s="264" t="str">
        <f t="shared" si="282"/>
        <v>Palmyra TownshipPA</v>
      </c>
      <c r="B18092" s="269">
        <v>18451</v>
      </c>
      <c r="C18092" s="270" t="s">
        <v>10573</v>
      </c>
      <c r="D18092" s="270" t="s">
        <v>2093</v>
      </c>
      <c r="E18092" s="277" t="s">
        <v>1833</v>
      </c>
      <c r="F18092" s="279" t="s">
        <v>882</v>
      </c>
    </row>
    <row r="18093" spans="1:6" x14ac:dyDescent="0.3">
      <c r="A18093" s="264" t="str">
        <f t="shared" si="282"/>
        <v>Derry TownshipPA</v>
      </c>
      <c r="B18093" s="269">
        <v>15671</v>
      </c>
      <c r="C18093" s="270" t="s">
        <v>10334</v>
      </c>
      <c r="D18093" s="270" t="s">
        <v>2093</v>
      </c>
      <c r="E18093" s="277" t="s">
        <v>2132</v>
      </c>
      <c r="F18093" s="279" t="s">
        <v>882</v>
      </c>
    </row>
    <row r="18094" spans="1:6" x14ac:dyDescent="0.3">
      <c r="A18094" s="264" t="str">
        <f t="shared" si="282"/>
        <v>Upper Turkeyfoot TownshipPA</v>
      </c>
      <c r="B18094" s="269">
        <v>15551</v>
      </c>
      <c r="C18094" s="270" t="s">
        <v>10696</v>
      </c>
      <c r="D18094" s="270" t="s">
        <v>2093</v>
      </c>
      <c r="E18094" s="277" t="s">
        <v>1488</v>
      </c>
      <c r="F18094" s="279" t="s">
        <v>882</v>
      </c>
    </row>
    <row r="18095" spans="1:6" x14ac:dyDescent="0.3">
      <c r="A18095" s="264" t="str">
        <f t="shared" si="282"/>
        <v>Upper Hanover TownshipPA</v>
      </c>
      <c r="B18095" s="269">
        <v>18070</v>
      </c>
      <c r="C18095" s="270" t="s">
        <v>10284</v>
      </c>
      <c r="D18095" s="270" t="s">
        <v>2093</v>
      </c>
      <c r="E18095" s="277" t="s">
        <v>1095</v>
      </c>
      <c r="F18095" s="279" t="s">
        <v>882</v>
      </c>
    </row>
    <row r="18096" spans="1:6" x14ac:dyDescent="0.3">
      <c r="A18096" s="264" t="str">
        <f t="shared" si="282"/>
        <v>TatamyPA</v>
      </c>
      <c r="B18096" s="269">
        <v>18085</v>
      </c>
      <c r="C18096" s="270" t="s">
        <v>10697</v>
      </c>
      <c r="D18096" s="270" t="s">
        <v>2093</v>
      </c>
      <c r="E18096" s="277" t="s">
        <v>1829</v>
      </c>
      <c r="F18096" s="279" t="s">
        <v>882</v>
      </c>
    </row>
    <row r="18097" spans="1:6" x14ac:dyDescent="0.3">
      <c r="A18097" s="264" t="str">
        <f t="shared" si="282"/>
        <v>Granville TownshipPA</v>
      </c>
      <c r="B18097" s="269">
        <v>16926</v>
      </c>
      <c r="C18097" s="270" t="s">
        <v>10698</v>
      </c>
      <c r="D18097" s="270" t="s">
        <v>2093</v>
      </c>
      <c r="E18097" s="277" t="s">
        <v>2137</v>
      </c>
      <c r="F18097" s="279" t="s">
        <v>882</v>
      </c>
    </row>
    <row r="18098" spans="1:6" x14ac:dyDescent="0.3">
      <c r="A18098" s="264" t="str">
        <f t="shared" si="282"/>
        <v>Addison TownshipPA</v>
      </c>
      <c r="B18098" s="269">
        <v>15411</v>
      </c>
      <c r="C18098" s="270" t="s">
        <v>10699</v>
      </c>
      <c r="D18098" s="270" t="s">
        <v>2093</v>
      </c>
      <c r="E18098" s="277" t="s">
        <v>1488</v>
      </c>
      <c r="F18098" s="279" t="s">
        <v>882</v>
      </c>
    </row>
    <row r="18099" spans="1:6" x14ac:dyDescent="0.3">
      <c r="A18099" s="264" t="str">
        <f t="shared" si="282"/>
        <v>Lykens TownshipPA</v>
      </c>
      <c r="B18099" s="269">
        <v>17030</v>
      </c>
      <c r="C18099" s="270" t="s">
        <v>10464</v>
      </c>
      <c r="D18099" s="270" t="s">
        <v>2093</v>
      </c>
      <c r="E18099" s="277" t="s">
        <v>2110</v>
      </c>
      <c r="F18099" s="279" t="s">
        <v>882</v>
      </c>
    </row>
    <row r="18100" spans="1:6" x14ac:dyDescent="0.3">
      <c r="A18100" s="264" t="str">
        <f t="shared" si="282"/>
        <v>Wilmot TownshipPA</v>
      </c>
      <c r="B18100" s="269">
        <v>18846</v>
      </c>
      <c r="C18100" s="270" t="s">
        <v>10700</v>
      </c>
      <c r="D18100" s="270" t="s">
        <v>2093</v>
      </c>
      <c r="E18100" s="277" t="s">
        <v>2137</v>
      </c>
      <c r="F18100" s="279" t="s">
        <v>882</v>
      </c>
    </row>
    <row r="18101" spans="1:6" x14ac:dyDescent="0.3">
      <c r="A18101" s="264" t="str">
        <f t="shared" si="282"/>
        <v>MaytownPA</v>
      </c>
      <c r="B18101" s="269">
        <v>17550</v>
      </c>
      <c r="C18101" s="270" t="s">
        <v>10701</v>
      </c>
      <c r="D18101" s="270" t="s">
        <v>2093</v>
      </c>
      <c r="E18101" s="277" t="s">
        <v>2117</v>
      </c>
      <c r="F18101" s="279" t="s">
        <v>882</v>
      </c>
    </row>
    <row r="18102" spans="1:6" x14ac:dyDescent="0.3">
      <c r="A18102" s="264" t="str">
        <f t="shared" si="282"/>
        <v>Beaverdale-LloydellPA</v>
      </c>
      <c r="B18102" s="269">
        <v>15921</v>
      </c>
      <c r="C18102" s="270" t="s">
        <v>10702</v>
      </c>
      <c r="D18102" s="270" t="s">
        <v>2093</v>
      </c>
      <c r="E18102" s="277" t="s">
        <v>2116</v>
      </c>
      <c r="F18102" s="279" t="s">
        <v>882</v>
      </c>
    </row>
    <row r="18103" spans="1:6" x14ac:dyDescent="0.3">
      <c r="A18103" s="264" t="str">
        <f t="shared" si="282"/>
        <v>Upper Providence TownshipPA</v>
      </c>
      <c r="B18103" s="269">
        <v>19456</v>
      </c>
      <c r="C18103" s="270" t="s">
        <v>10086</v>
      </c>
      <c r="D18103" s="270" t="s">
        <v>2093</v>
      </c>
      <c r="E18103" s="277" t="s">
        <v>1095</v>
      </c>
      <c r="F18103" s="279" t="s">
        <v>882</v>
      </c>
    </row>
    <row r="18104" spans="1:6" x14ac:dyDescent="0.3">
      <c r="A18104" s="264" t="str">
        <f t="shared" si="282"/>
        <v>Abington TownshipPA</v>
      </c>
      <c r="B18104" s="269">
        <v>18471</v>
      </c>
      <c r="C18104" s="270" t="s">
        <v>10095</v>
      </c>
      <c r="D18104" s="270" t="s">
        <v>2093</v>
      </c>
      <c r="E18104" s="277" t="s">
        <v>2138</v>
      </c>
      <c r="F18104" s="279" t="s">
        <v>882</v>
      </c>
    </row>
    <row r="18105" spans="1:6" x14ac:dyDescent="0.3">
      <c r="A18105" s="264" t="str">
        <f t="shared" si="282"/>
        <v>East Huntingdon TownshipPA</v>
      </c>
      <c r="B18105" s="269">
        <v>15688</v>
      </c>
      <c r="C18105" s="270" t="s">
        <v>10703</v>
      </c>
      <c r="D18105" s="270" t="s">
        <v>2093</v>
      </c>
      <c r="E18105" s="277" t="s">
        <v>2132</v>
      </c>
      <c r="F18105" s="279" t="s">
        <v>882</v>
      </c>
    </row>
    <row r="18106" spans="1:6" x14ac:dyDescent="0.3">
      <c r="A18106" s="264" t="str">
        <f t="shared" si="282"/>
        <v>Otto TownshipPA</v>
      </c>
      <c r="B18106" s="269">
        <v>16729</v>
      </c>
      <c r="C18106" s="270" t="s">
        <v>10704</v>
      </c>
      <c r="D18106" s="270" t="s">
        <v>2093</v>
      </c>
      <c r="E18106" s="277" t="s">
        <v>1832</v>
      </c>
      <c r="F18106" s="279" t="s">
        <v>882</v>
      </c>
    </row>
    <row r="18107" spans="1:6" x14ac:dyDescent="0.3">
      <c r="A18107" s="264" t="str">
        <f t="shared" si="282"/>
        <v>Upper Mahantongo TownshipPA</v>
      </c>
      <c r="B18107" s="269">
        <v>17941</v>
      </c>
      <c r="C18107" s="270" t="s">
        <v>10705</v>
      </c>
      <c r="D18107" s="270" t="s">
        <v>2093</v>
      </c>
      <c r="E18107" s="277" t="s">
        <v>1859</v>
      </c>
      <c r="F18107" s="279" t="s">
        <v>882</v>
      </c>
    </row>
    <row r="18108" spans="1:6" x14ac:dyDescent="0.3">
      <c r="A18108" s="264" t="str">
        <f t="shared" si="282"/>
        <v>Jackson TownshipPA</v>
      </c>
      <c r="B18108" s="269">
        <v>18352</v>
      </c>
      <c r="C18108" s="270" t="s">
        <v>8127</v>
      </c>
      <c r="D18108" s="270" t="s">
        <v>2093</v>
      </c>
      <c r="E18108" s="277" t="s">
        <v>2104</v>
      </c>
      <c r="F18108" s="279" t="s">
        <v>882</v>
      </c>
    </row>
    <row r="18109" spans="1:6" x14ac:dyDescent="0.3">
      <c r="A18109" s="264" t="str">
        <f t="shared" si="282"/>
        <v>TrumbauersvillePA</v>
      </c>
      <c r="B18109" s="269">
        <v>18970</v>
      </c>
      <c r="C18109" s="270" t="s">
        <v>10706</v>
      </c>
      <c r="D18109" s="270" t="s">
        <v>2093</v>
      </c>
      <c r="E18109" s="277" t="s">
        <v>1095</v>
      </c>
      <c r="F18109" s="279" t="s">
        <v>882</v>
      </c>
    </row>
    <row r="18110" spans="1:6" x14ac:dyDescent="0.3">
      <c r="A18110" s="264" t="str">
        <f t="shared" si="282"/>
        <v>Luzerne TownshipPA</v>
      </c>
      <c r="B18110" s="269">
        <v>15433</v>
      </c>
      <c r="C18110" s="270" t="s">
        <v>10707</v>
      </c>
      <c r="D18110" s="270" t="s">
        <v>2093</v>
      </c>
      <c r="E18110" s="277" t="s">
        <v>2132</v>
      </c>
      <c r="F18110" s="279" t="s">
        <v>882</v>
      </c>
    </row>
    <row r="18111" spans="1:6" x14ac:dyDescent="0.3">
      <c r="A18111" s="264" t="str">
        <f t="shared" si="282"/>
        <v>Springhill TownshipPA</v>
      </c>
      <c r="B18111" s="269">
        <v>15451</v>
      </c>
      <c r="C18111" s="270" t="s">
        <v>10568</v>
      </c>
      <c r="D18111" s="270" t="s">
        <v>2093</v>
      </c>
      <c r="E18111" s="277" t="s">
        <v>2132</v>
      </c>
      <c r="F18111" s="279" t="s">
        <v>882</v>
      </c>
    </row>
    <row r="18112" spans="1:6" x14ac:dyDescent="0.3">
      <c r="A18112" s="264" t="str">
        <f t="shared" si="282"/>
        <v>Wharton TownshipPA</v>
      </c>
      <c r="B18112" s="269">
        <v>15470</v>
      </c>
      <c r="C18112" s="270" t="s">
        <v>10569</v>
      </c>
      <c r="D18112" s="270" t="s">
        <v>2093</v>
      </c>
      <c r="E18112" s="277" t="s">
        <v>2132</v>
      </c>
      <c r="F18112" s="279" t="s">
        <v>882</v>
      </c>
    </row>
    <row r="18113" spans="1:6" x14ac:dyDescent="0.3">
      <c r="A18113" s="264" t="str">
        <f t="shared" si="282"/>
        <v>Warren TownshipPA</v>
      </c>
      <c r="B18113" s="269">
        <v>18851</v>
      </c>
      <c r="C18113" s="270" t="s">
        <v>8256</v>
      </c>
      <c r="D18113" s="270" t="s">
        <v>2093</v>
      </c>
      <c r="E18113" s="277" t="s">
        <v>2137</v>
      </c>
      <c r="F18113" s="279" t="s">
        <v>882</v>
      </c>
    </row>
    <row r="18114" spans="1:6" x14ac:dyDescent="0.3">
      <c r="A18114" s="264" t="str">
        <f t="shared" si="282"/>
        <v>JeromePA</v>
      </c>
      <c r="B18114" s="269">
        <v>15937</v>
      </c>
      <c r="C18114" s="270" t="s">
        <v>2451</v>
      </c>
      <c r="D18114" s="270" t="s">
        <v>2093</v>
      </c>
      <c r="E18114" s="277" t="s">
        <v>1488</v>
      </c>
      <c r="F18114" s="279" t="s">
        <v>882</v>
      </c>
    </row>
    <row r="18115" spans="1:6" x14ac:dyDescent="0.3">
      <c r="A18115" s="264" t="str">
        <f t="shared" si="282"/>
        <v>Penn TownshipPA</v>
      </c>
      <c r="B18115" s="269">
        <v>15623</v>
      </c>
      <c r="C18115" s="270" t="s">
        <v>10053</v>
      </c>
      <c r="D18115" s="270" t="s">
        <v>2093</v>
      </c>
      <c r="E18115" s="277" t="s">
        <v>2132</v>
      </c>
      <c r="F18115" s="279" t="s">
        <v>882</v>
      </c>
    </row>
    <row r="18116" spans="1:6" x14ac:dyDescent="0.3">
      <c r="A18116" s="264" t="str">
        <f t="shared" ref="A18116:A18179" si="283">CONCATENATE(C18116,D18116)</f>
        <v>WheatlandPA</v>
      </c>
      <c r="B18116" s="269">
        <v>16161</v>
      </c>
      <c r="C18116" s="270" t="s">
        <v>2959</v>
      </c>
      <c r="D18116" s="270" t="s">
        <v>2093</v>
      </c>
      <c r="E18116" s="277" t="s">
        <v>2015</v>
      </c>
      <c r="F18116" s="279" t="s">
        <v>882</v>
      </c>
    </row>
    <row r="18117" spans="1:6" x14ac:dyDescent="0.3">
      <c r="A18117" s="264" t="str">
        <f t="shared" si="283"/>
        <v>Knox TownshipPA</v>
      </c>
      <c r="B18117" s="269">
        <v>16863</v>
      </c>
      <c r="C18117" s="270" t="s">
        <v>10708</v>
      </c>
      <c r="D18117" s="270" t="s">
        <v>2093</v>
      </c>
      <c r="E18117" s="277" t="s">
        <v>2102</v>
      </c>
      <c r="F18117" s="279" t="s">
        <v>882</v>
      </c>
    </row>
    <row r="18118" spans="1:6" x14ac:dyDescent="0.3">
      <c r="A18118" s="264" t="str">
        <f t="shared" si="283"/>
        <v>Karthaus TownshipPA</v>
      </c>
      <c r="B18118" s="269">
        <v>16845</v>
      </c>
      <c r="C18118" s="270" t="s">
        <v>10709</v>
      </c>
      <c r="D18118" s="270" t="s">
        <v>2093</v>
      </c>
      <c r="E18118" s="277" t="s">
        <v>2102</v>
      </c>
      <c r="F18118" s="279" t="s">
        <v>882</v>
      </c>
    </row>
    <row r="18119" spans="1:6" x14ac:dyDescent="0.3">
      <c r="A18119" s="264" t="str">
        <f t="shared" si="283"/>
        <v>FreeburgPA</v>
      </c>
      <c r="B18119" s="269">
        <v>17827</v>
      </c>
      <c r="C18119" s="270" t="s">
        <v>4860</v>
      </c>
      <c r="D18119" s="270" t="s">
        <v>2093</v>
      </c>
      <c r="E18119" s="277" t="s">
        <v>2140</v>
      </c>
      <c r="F18119" s="279" t="s">
        <v>882</v>
      </c>
    </row>
    <row r="18120" spans="1:6" x14ac:dyDescent="0.3">
      <c r="A18120" s="264" t="str">
        <f t="shared" si="283"/>
        <v>Eldred TownshipPA</v>
      </c>
      <c r="B18120" s="269">
        <v>16420</v>
      </c>
      <c r="C18120" s="270" t="s">
        <v>10528</v>
      </c>
      <c r="D18120" s="270" t="s">
        <v>2093</v>
      </c>
      <c r="E18120" s="277" t="s">
        <v>2146</v>
      </c>
      <c r="F18120" s="279" t="s">
        <v>882</v>
      </c>
    </row>
    <row r="18121" spans="1:6" x14ac:dyDescent="0.3">
      <c r="A18121" s="264" t="str">
        <f t="shared" si="283"/>
        <v>SlickvillePA</v>
      </c>
      <c r="B18121" s="269">
        <v>15684</v>
      </c>
      <c r="C18121" s="270" t="s">
        <v>10710</v>
      </c>
      <c r="D18121" s="270" t="s">
        <v>2093</v>
      </c>
      <c r="E18121" s="277" t="s">
        <v>2132</v>
      </c>
      <c r="F18121" s="279" t="s">
        <v>882</v>
      </c>
    </row>
    <row r="18122" spans="1:6" x14ac:dyDescent="0.3">
      <c r="A18122" s="264" t="str">
        <f t="shared" si="283"/>
        <v>West Wheatfield TownshipPA</v>
      </c>
      <c r="B18122" s="269">
        <v>15949</v>
      </c>
      <c r="C18122" s="270" t="s">
        <v>10500</v>
      </c>
      <c r="D18122" s="270" t="s">
        <v>2093</v>
      </c>
      <c r="E18122" s="277" t="s">
        <v>2114</v>
      </c>
      <c r="F18122" s="279" t="s">
        <v>882</v>
      </c>
    </row>
    <row r="18123" spans="1:6" x14ac:dyDescent="0.3">
      <c r="A18123" s="264" t="str">
        <f t="shared" si="283"/>
        <v>Freehold TownshipPA</v>
      </c>
      <c r="B18123" s="269">
        <v>16402</v>
      </c>
      <c r="C18123" s="270" t="s">
        <v>10711</v>
      </c>
      <c r="D18123" s="270" t="s">
        <v>2093</v>
      </c>
      <c r="E18123" s="277" t="s">
        <v>2146</v>
      </c>
      <c r="F18123" s="279" t="s">
        <v>882</v>
      </c>
    </row>
    <row r="18124" spans="1:6" x14ac:dyDescent="0.3">
      <c r="A18124" s="264" t="str">
        <f t="shared" si="283"/>
        <v>Ligonier TownshipPA</v>
      </c>
      <c r="B18124" s="269">
        <v>15655</v>
      </c>
      <c r="C18124" s="270" t="s">
        <v>10278</v>
      </c>
      <c r="D18124" s="270" t="s">
        <v>2093</v>
      </c>
      <c r="E18124" s="277" t="s">
        <v>2132</v>
      </c>
      <c r="F18124" s="279" t="s">
        <v>882</v>
      </c>
    </row>
    <row r="18125" spans="1:6" x14ac:dyDescent="0.3">
      <c r="A18125" s="264" t="str">
        <f t="shared" si="283"/>
        <v>Columbus TownshipPA</v>
      </c>
      <c r="B18125" s="269">
        <v>16405</v>
      </c>
      <c r="C18125" s="270" t="s">
        <v>10712</v>
      </c>
      <c r="D18125" s="270" t="s">
        <v>2093</v>
      </c>
      <c r="E18125" s="277" t="s">
        <v>2146</v>
      </c>
      <c r="F18125" s="279" t="s">
        <v>882</v>
      </c>
    </row>
    <row r="18126" spans="1:6" x14ac:dyDescent="0.3">
      <c r="A18126" s="264" t="str">
        <f t="shared" si="283"/>
        <v>East StroudsburgPA</v>
      </c>
      <c r="B18126" s="269">
        <v>18356</v>
      </c>
      <c r="C18126" s="270" t="s">
        <v>2104</v>
      </c>
      <c r="D18126" s="270" t="s">
        <v>2093</v>
      </c>
      <c r="E18126" s="277" t="s">
        <v>2104</v>
      </c>
      <c r="F18126" s="279" t="s">
        <v>882</v>
      </c>
    </row>
    <row r="18127" spans="1:6" x14ac:dyDescent="0.3">
      <c r="A18127" s="264" t="str">
        <f t="shared" si="283"/>
        <v>IrwinPA</v>
      </c>
      <c r="B18127" s="269">
        <v>15678</v>
      </c>
      <c r="C18127" s="270" t="s">
        <v>4617</v>
      </c>
      <c r="D18127" s="270" t="s">
        <v>2093</v>
      </c>
      <c r="E18127" s="277" t="s">
        <v>2132</v>
      </c>
      <c r="F18127" s="279" t="s">
        <v>882</v>
      </c>
    </row>
    <row r="18128" spans="1:6" x14ac:dyDescent="0.3">
      <c r="A18128" s="264" t="str">
        <f t="shared" si="283"/>
        <v>Burrell TownshipPA</v>
      </c>
      <c r="B18128" s="269">
        <v>15716</v>
      </c>
      <c r="C18128" s="270" t="s">
        <v>10713</v>
      </c>
      <c r="D18128" s="270" t="s">
        <v>2093</v>
      </c>
      <c r="E18128" s="277" t="s">
        <v>2114</v>
      </c>
      <c r="F18128" s="279" t="s">
        <v>882</v>
      </c>
    </row>
    <row r="18129" spans="1:6" x14ac:dyDescent="0.3">
      <c r="A18129" s="264" t="str">
        <f t="shared" si="283"/>
        <v>Spring Creek TownshipPA</v>
      </c>
      <c r="B18129" s="269">
        <v>16436</v>
      </c>
      <c r="C18129" s="270" t="s">
        <v>10714</v>
      </c>
      <c r="D18129" s="270" t="s">
        <v>2093</v>
      </c>
      <c r="E18129" s="277" t="s">
        <v>2146</v>
      </c>
      <c r="F18129" s="279" t="s">
        <v>882</v>
      </c>
    </row>
    <row r="18130" spans="1:6" x14ac:dyDescent="0.3">
      <c r="A18130" s="264" t="str">
        <f t="shared" si="283"/>
        <v>Mcchesneytown-LoyalhannaPA</v>
      </c>
      <c r="B18130" s="269">
        <v>15661</v>
      </c>
      <c r="C18130" s="270" t="s">
        <v>10715</v>
      </c>
      <c r="D18130" s="270" t="s">
        <v>2093</v>
      </c>
      <c r="E18130" s="277" t="s">
        <v>2132</v>
      </c>
      <c r="F18130" s="279" t="s">
        <v>882</v>
      </c>
    </row>
    <row r="18131" spans="1:6" x14ac:dyDescent="0.3">
      <c r="A18131" s="264" t="str">
        <f t="shared" si="283"/>
        <v>SchaefferstownPA</v>
      </c>
      <c r="B18131" s="269">
        <v>17088</v>
      </c>
      <c r="C18131" s="270" t="s">
        <v>10716</v>
      </c>
      <c r="D18131" s="270" t="s">
        <v>2093</v>
      </c>
      <c r="E18131" s="277" t="s">
        <v>1684</v>
      </c>
      <c r="F18131" s="279" t="s">
        <v>882</v>
      </c>
    </row>
    <row r="18132" spans="1:6" x14ac:dyDescent="0.3">
      <c r="A18132" s="264" t="str">
        <f t="shared" si="283"/>
        <v>Broad TopPA</v>
      </c>
      <c r="B18132" s="269">
        <v>16621</v>
      </c>
      <c r="C18132" s="270" t="s">
        <v>10717</v>
      </c>
      <c r="D18132" s="270" t="s">
        <v>2093</v>
      </c>
      <c r="E18132" s="277" t="s">
        <v>2112</v>
      </c>
      <c r="F18132" s="279" t="s">
        <v>882</v>
      </c>
    </row>
    <row r="18133" spans="1:6" x14ac:dyDescent="0.3">
      <c r="A18133" s="264" t="str">
        <f t="shared" si="283"/>
        <v>Eldred TownshipPA</v>
      </c>
      <c r="B18133" s="269">
        <v>17964</v>
      </c>
      <c r="C18133" s="270" t="s">
        <v>10528</v>
      </c>
      <c r="D18133" s="270" t="s">
        <v>2093</v>
      </c>
      <c r="E18133" s="277" t="s">
        <v>1859</v>
      </c>
      <c r="F18133" s="279" t="s">
        <v>882</v>
      </c>
    </row>
    <row r="18134" spans="1:6" x14ac:dyDescent="0.3">
      <c r="A18134" s="264" t="str">
        <f t="shared" si="283"/>
        <v>West Chillisquaque TownshipPA</v>
      </c>
      <c r="B18134" s="269">
        <v>17850</v>
      </c>
      <c r="C18134" s="270" t="s">
        <v>10718</v>
      </c>
      <c r="D18134" s="270" t="s">
        <v>2093</v>
      </c>
      <c r="E18134" s="277" t="s">
        <v>2144</v>
      </c>
      <c r="F18134" s="279" t="s">
        <v>882</v>
      </c>
    </row>
    <row r="18135" spans="1:6" x14ac:dyDescent="0.3">
      <c r="A18135" s="264" t="str">
        <f t="shared" si="283"/>
        <v>Marion HeightsPA</v>
      </c>
      <c r="B18135" s="269">
        <v>17832</v>
      </c>
      <c r="C18135" s="270" t="s">
        <v>10719</v>
      </c>
      <c r="D18135" s="270" t="s">
        <v>2093</v>
      </c>
      <c r="E18135" s="277" t="s">
        <v>2144</v>
      </c>
      <c r="F18135" s="279" t="s">
        <v>882</v>
      </c>
    </row>
    <row r="18136" spans="1:6" x14ac:dyDescent="0.3">
      <c r="A18136" s="264" t="str">
        <f t="shared" si="283"/>
        <v>Solebury TownshipPA</v>
      </c>
      <c r="B18136" s="269">
        <v>18963</v>
      </c>
      <c r="C18136" s="270" t="s">
        <v>10196</v>
      </c>
      <c r="D18136" s="270" t="s">
        <v>2093</v>
      </c>
      <c r="E18136" s="277" t="s">
        <v>1095</v>
      </c>
      <c r="F18136" s="279" t="s">
        <v>882</v>
      </c>
    </row>
    <row r="18137" spans="1:6" x14ac:dyDescent="0.3">
      <c r="A18137" s="264" t="str">
        <f t="shared" si="283"/>
        <v>South Lebanon TownshipPA</v>
      </c>
      <c r="B18137" s="269">
        <v>17016</v>
      </c>
      <c r="C18137" s="270" t="s">
        <v>10720</v>
      </c>
      <c r="D18137" s="270" t="s">
        <v>2093</v>
      </c>
      <c r="E18137" s="277" t="s">
        <v>1684</v>
      </c>
      <c r="F18137" s="279" t="s">
        <v>882</v>
      </c>
    </row>
    <row r="18138" spans="1:6" x14ac:dyDescent="0.3">
      <c r="A18138" s="264" t="str">
        <f t="shared" si="283"/>
        <v>West Finley TownshipPA</v>
      </c>
      <c r="B18138" s="269">
        <v>15377</v>
      </c>
      <c r="C18138" s="270" t="s">
        <v>10721</v>
      </c>
      <c r="D18138" s="270" t="s">
        <v>2093</v>
      </c>
      <c r="E18138" s="277" t="s">
        <v>2132</v>
      </c>
      <c r="F18138" s="279" t="s">
        <v>882</v>
      </c>
    </row>
    <row r="18139" spans="1:6" x14ac:dyDescent="0.3">
      <c r="A18139" s="264" t="str">
        <f t="shared" si="283"/>
        <v>Perry TownshipPA</v>
      </c>
      <c r="B18139" s="269">
        <v>15482</v>
      </c>
      <c r="C18139" s="270" t="s">
        <v>10470</v>
      </c>
      <c r="D18139" s="270" t="s">
        <v>2093</v>
      </c>
      <c r="E18139" s="277" t="s">
        <v>2132</v>
      </c>
      <c r="F18139" s="279" t="s">
        <v>882</v>
      </c>
    </row>
    <row r="18140" spans="1:6" x14ac:dyDescent="0.3">
      <c r="A18140" s="264" t="str">
        <f t="shared" si="283"/>
        <v>Donegal TownshipPA</v>
      </c>
      <c r="B18140" s="269">
        <v>15628</v>
      </c>
      <c r="C18140" s="270" t="s">
        <v>10391</v>
      </c>
      <c r="D18140" s="270" t="s">
        <v>2093</v>
      </c>
      <c r="E18140" s="277" t="s">
        <v>2132</v>
      </c>
      <c r="F18140" s="279" t="s">
        <v>882</v>
      </c>
    </row>
    <row r="18141" spans="1:6" x14ac:dyDescent="0.3">
      <c r="A18141" s="264" t="str">
        <f t="shared" si="283"/>
        <v>Metal TownshipPA</v>
      </c>
      <c r="B18141" s="269">
        <v>17221</v>
      </c>
      <c r="C18141" s="270" t="s">
        <v>10722</v>
      </c>
      <c r="D18141" s="270" t="s">
        <v>2093</v>
      </c>
      <c r="E18141" s="277" t="s">
        <v>2100</v>
      </c>
      <c r="F18141" s="279" t="s">
        <v>882</v>
      </c>
    </row>
    <row r="18142" spans="1:6" x14ac:dyDescent="0.3">
      <c r="A18142" s="264" t="str">
        <f t="shared" si="283"/>
        <v>Black Creek TownshipPA</v>
      </c>
      <c r="B18142" s="269">
        <v>18241</v>
      </c>
      <c r="C18142" s="270" t="s">
        <v>10723</v>
      </c>
      <c r="D18142" s="270" t="s">
        <v>2093</v>
      </c>
      <c r="E18142" s="277" t="s">
        <v>2138</v>
      </c>
      <c r="F18142" s="279" t="s">
        <v>882</v>
      </c>
    </row>
    <row r="18143" spans="1:6" x14ac:dyDescent="0.3">
      <c r="A18143" s="264" t="str">
        <f t="shared" si="283"/>
        <v>GrapevillePA</v>
      </c>
      <c r="B18143" s="269">
        <v>15634</v>
      </c>
      <c r="C18143" s="270" t="s">
        <v>10724</v>
      </c>
      <c r="D18143" s="270" t="s">
        <v>2093</v>
      </c>
      <c r="E18143" s="277" t="s">
        <v>2132</v>
      </c>
      <c r="F18143" s="279" t="s">
        <v>882</v>
      </c>
    </row>
    <row r="18144" spans="1:6" x14ac:dyDescent="0.3">
      <c r="A18144" s="264" t="str">
        <f t="shared" si="283"/>
        <v>Buckingham TownshipPA</v>
      </c>
      <c r="B18144" s="269">
        <v>18912</v>
      </c>
      <c r="C18144" s="270" t="s">
        <v>10168</v>
      </c>
      <c r="D18144" s="270" t="s">
        <v>2093</v>
      </c>
      <c r="E18144" s="277" t="s">
        <v>1095</v>
      </c>
      <c r="F18144" s="279" t="s">
        <v>882</v>
      </c>
    </row>
    <row r="18145" spans="1:6" x14ac:dyDescent="0.3">
      <c r="A18145" s="264" t="str">
        <f t="shared" si="283"/>
        <v>GordonPA</v>
      </c>
      <c r="B18145" s="269">
        <v>17936</v>
      </c>
      <c r="C18145" s="270" t="s">
        <v>1555</v>
      </c>
      <c r="D18145" s="270" t="s">
        <v>2093</v>
      </c>
      <c r="E18145" s="277" t="s">
        <v>1859</v>
      </c>
      <c r="F18145" s="279" t="s">
        <v>882</v>
      </c>
    </row>
    <row r="18146" spans="1:6" x14ac:dyDescent="0.3">
      <c r="A18146" s="264" t="str">
        <f t="shared" si="283"/>
        <v>Worcester TownshipPA</v>
      </c>
      <c r="B18146" s="269">
        <v>19490</v>
      </c>
      <c r="C18146" s="270" t="s">
        <v>10725</v>
      </c>
      <c r="D18146" s="270" t="s">
        <v>2093</v>
      </c>
      <c r="E18146" s="277" t="s">
        <v>1095</v>
      </c>
      <c r="F18146" s="279" t="s">
        <v>882</v>
      </c>
    </row>
    <row r="18147" spans="1:6" x14ac:dyDescent="0.3">
      <c r="A18147" s="264" t="str">
        <f t="shared" si="283"/>
        <v>RiversidePA</v>
      </c>
      <c r="B18147" s="269">
        <v>17868</v>
      </c>
      <c r="C18147" s="270" t="s">
        <v>1510</v>
      </c>
      <c r="D18147" s="270" t="s">
        <v>2093</v>
      </c>
      <c r="E18147" s="277" t="s">
        <v>2144</v>
      </c>
      <c r="F18147" s="279" t="s">
        <v>882</v>
      </c>
    </row>
    <row r="18148" spans="1:6" x14ac:dyDescent="0.3">
      <c r="A18148" s="264" t="str">
        <f t="shared" si="283"/>
        <v>Wood TownshipPA</v>
      </c>
      <c r="B18148" s="269">
        <v>16674</v>
      </c>
      <c r="C18148" s="270" t="s">
        <v>10726</v>
      </c>
      <c r="D18148" s="270" t="s">
        <v>2093</v>
      </c>
      <c r="E18148" s="277" t="s">
        <v>2112</v>
      </c>
      <c r="F18148" s="279" t="s">
        <v>882</v>
      </c>
    </row>
    <row r="18149" spans="1:6" x14ac:dyDescent="0.3">
      <c r="A18149" s="264" t="str">
        <f t="shared" si="283"/>
        <v>StockertownPA</v>
      </c>
      <c r="B18149" s="269">
        <v>18083</v>
      </c>
      <c r="C18149" s="270" t="s">
        <v>10727</v>
      </c>
      <c r="D18149" s="270" t="s">
        <v>2093</v>
      </c>
      <c r="E18149" s="277" t="s">
        <v>1829</v>
      </c>
      <c r="F18149" s="279" t="s">
        <v>882</v>
      </c>
    </row>
    <row r="18150" spans="1:6" x14ac:dyDescent="0.3">
      <c r="A18150" s="264" t="str">
        <f t="shared" si="283"/>
        <v>EldertonPA</v>
      </c>
      <c r="B18150" s="269">
        <v>15736</v>
      </c>
      <c r="C18150" s="270" t="s">
        <v>10728</v>
      </c>
      <c r="D18150" s="270" t="s">
        <v>2093</v>
      </c>
      <c r="E18150" s="277" t="s">
        <v>2132</v>
      </c>
      <c r="F18150" s="279" t="s">
        <v>882</v>
      </c>
    </row>
    <row r="18151" spans="1:6" x14ac:dyDescent="0.3">
      <c r="A18151" s="264" t="str">
        <f t="shared" si="283"/>
        <v>JennerstownPA</v>
      </c>
      <c r="B18151" s="269">
        <v>15547</v>
      </c>
      <c r="C18151" s="270" t="s">
        <v>10729</v>
      </c>
      <c r="D18151" s="270" t="s">
        <v>2093</v>
      </c>
      <c r="E18151" s="277" t="s">
        <v>1488</v>
      </c>
      <c r="F18151" s="279" t="s">
        <v>882</v>
      </c>
    </row>
    <row r="18152" spans="1:6" x14ac:dyDescent="0.3">
      <c r="A18152" s="264" t="str">
        <f t="shared" si="283"/>
        <v>Unity TownshipPA</v>
      </c>
      <c r="B18152" s="269">
        <v>15676</v>
      </c>
      <c r="C18152" s="270" t="s">
        <v>10102</v>
      </c>
      <c r="D18152" s="270" t="s">
        <v>2093</v>
      </c>
      <c r="E18152" s="277" t="s">
        <v>2132</v>
      </c>
      <c r="F18152" s="279" t="s">
        <v>882</v>
      </c>
    </row>
    <row r="18153" spans="1:6" x14ac:dyDescent="0.3">
      <c r="A18153" s="264" t="str">
        <f t="shared" si="283"/>
        <v>RameyPA</v>
      </c>
      <c r="B18153" s="269">
        <v>16671</v>
      </c>
      <c r="C18153" s="270" t="s">
        <v>10730</v>
      </c>
      <c r="D18153" s="270" t="s">
        <v>2093</v>
      </c>
      <c r="E18153" s="277" t="s">
        <v>2102</v>
      </c>
      <c r="F18153" s="279" t="s">
        <v>882</v>
      </c>
    </row>
    <row r="18154" spans="1:6" x14ac:dyDescent="0.3">
      <c r="A18154" s="264" t="str">
        <f t="shared" si="283"/>
        <v>MontgomeryvillePA</v>
      </c>
      <c r="B18154" s="269">
        <v>18936</v>
      </c>
      <c r="C18154" s="270" t="s">
        <v>10731</v>
      </c>
      <c r="D18154" s="270" t="s">
        <v>2093</v>
      </c>
      <c r="E18154" s="277" t="s">
        <v>1095</v>
      </c>
      <c r="F18154" s="279" t="s">
        <v>882</v>
      </c>
    </row>
    <row r="18155" spans="1:6" x14ac:dyDescent="0.3">
      <c r="A18155" s="264" t="str">
        <f t="shared" si="283"/>
        <v>BowmanstownPA</v>
      </c>
      <c r="B18155" s="269">
        <v>18030</v>
      </c>
      <c r="C18155" s="270" t="s">
        <v>10732</v>
      </c>
      <c r="D18155" s="270" t="s">
        <v>2093</v>
      </c>
      <c r="E18155" s="277" t="s">
        <v>1829</v>
      </c>
      <c r="F18155" s="279" t="s">
        <v>882</v>
      </c>
    </row>
    <row r="18156" spans="1:6" x14ac:dyDescent="0.3">
      <c r="A18156" s="264" t="str">
        <f t="shared" si="283"/>
        <v>Upper Bern TownshipPA</v>
      </c>
      <c r="B18156" s="269">
        <v>19554</v>
      </c>
      <c r="C18156" s="270" t="s">
        <v>10733</v>
      </c>
      <c r="D18156" s="270" t="s">
        <v>2093</v>
      </c>
      <c r="E18156" s="277" t="s">
        <v>2135</v>
      </c>
      <c r="F18156" s="279" t="s">
        <v>882</v>
      </c>
    </row>
    <row r="18157" spans="1:6" x14ac:dyDescent="0.3">
      <c r="A18157" s="264" t="str">
        <f t="shared" si="283"/>
        <v>Saltlick TownshipPA</v>
      </c>
      <c r="B18157" s="269">
        <v>15490</v>
      </c>
      <c r="C18157" s="270" t="s">
        <v>10734</v>
      </c>
      <c r="D18157" s="270" t="s">
        <v>2093</v>
      </c>
      <c r="E18157" s="277" t="s">
        <v>2132</v>
      </c>
      <c r="F18157" s="279" t="s">
        <v>882</v>
      </c>
    </row>
    <row r="18158" spans="1:6" x14ac:dyDescent="0.3">
      <c r="A18158" s="264" t="str">
        <f t="shared" si="283"/>
        <v>Cambria TownshipPA</v>
      </c>
      <c r="B18158" s="269">
        <v>15948</v>
      </c>
      <c r="C18158" s="270" t="s">
        <v>10293</v>
      </c>
      <c r="D18158" s="270" t="s">
        <v>2093</v>
      </c>
      <c r="E18158" s="277" t="s">
        <v>2116</v>
      </c>
      <c r="F18158" s="279" t="s">
        <v>882</v>
      </c>
    </row>
    <row r="18159" spans="1:6" x14ac:dyDescent="0.3">
      <c r="A18159" s="264" t="str">
        <f t="shared" si="283"/>
        <v>Smith TownshipPA</v>
      </c>
      <c r="B18159" s="269">
        <v>15078</v>
      </c>
      <c r="C18159" s="270" t="s">
        <v>10608</v>
      </c>
      <c r="D18159" s="270" t="s">
        <v>2093</v>
      </c>
      <c r="E18159" s="277" t="s">
        <v>2132</v>
      </c>
      <c r="F18159" s="279" t="s">
        <v>882</v>
      </c>
    </row>
    <row r="18160" spans="1:6" x14ac:dyDescent="0.3">
      <c r="A18160" s="264" t="str">
        <f t="shared" si="283"/>
        <v>Morris TownshipPA</v>
      </c>
      <c r="B18160" s="269">
        <v>16840</v>
      </c>
      <c r="C18160" s="270" t="s">
        <v>8140</v>
      </c>
      <c r="D18160" s="270" t="s">
        <v>2093</v>
      </c>
      <c r="E18160" s="277" t="s">
        <v>2102</v>
      </c>
      <c r="F18160" s="279" t="s">
        <v>882</v>
      </c>
    </row>
    <row r="18161" spans="1:6" x14ac:dyDescent="0.3">
      <c r="A18161" s="264" t="str">
        <f t="shared" si="283"/>
        <v>PortlandPA</v>
      </c>
      <c r="B18161" s="269">
        <v>18351</v>
      </c>
      <c r="C18161" s="270" t="s">
        <v>3489</v>
      </c>
      <c r="D18161" s="270" t="s">
        <v>2093</v>
      </c>
      <c r="E18161" s="277" t="s">
        <v>1829</v>
      </c>
      <c r="F18161" s="279" t="s">
        <v>882</v>
      </c>
    </row>
    <row r="18162" spans="1:6" x14ac:dyDescent="0.3">
      <c r="A18162" s="264" t="str">
        <f t="shared" si="283"/>
        <v>Schuylkill TownshipPA</v>
      </c>
      <c r="B18162" s="269">
        <v>19481</v>
      </c>
      <c r="C18162" s="270" t="s">
        <v>10735</v>
      </c>
      <c r="D18162" s="270" t="s">
        <v>2093</v>
      </c>
      <c r="E18162" s="277" t="s">
        <v>1095</v>
      </c>
      <c r="F18162" s="279" t="s">
        <v>882</v>
      </c>
    </row>
    <row r="18163" spans="1:6" x14ac:dyDescent="0.3">
      <c r="A18163" s="264" t="str">
        <f t="shared" si="283"/>
        <v>Solebury TownshipPA</v>
      </c>
      <c r="B18163" s="269">
        <v>18913</v>
      </c>
      <c r="C18163" s="270" t="s">
        <v>10196</v>
      </c>
      <c r="D18163" s="270" t="s">
        <v>2093</v>
      </c>
      <c r="E18163" s="277" t="s">
        <v>1095</v>
      </c>
      <c r="F18163" s="279" t="s">
        <v>882</v>
      </c>
    </row>
    <row r="18164" spans="1:6" x14ac:dyDescent="0.3">
      <c r="A18164" s="264" t="str">
        <f t="shared" si="283"/>
        <v>YoungstownPA</v>
      </c>
      <c r="B18164" s="269">
        <v>15696</v>
      </c>
      <c r="C18164" s="270" t="s">
        <v>3874</v>
      </c>
      <c r="D18164" s="270" t="s">
        <v>2093</v>
      </c>
      <c r="E18164" s="277" t="s">
        <v>2132</v>
      </c>
      <c r="F18164" s="279" t="s">
        <v>882</v>
      </c>
    </row>
    <row r="18165" spans="1:6" x14ac:dyDescent="0.3">
      <c r="A18165" s="264" t="str">
        <f t="shared" si="283"/>
        <v>West ElizabethPA</v>
      </c>
      <c r="B18165" s="269">
        <v>15088</v>
      </c>
      <c r="C18165" s="270" t="s">
        <v>10736</v>
      </c>
      <c r="D18165" s="270" t="s">
        <v>2093</v>
      </c>
      <c r="E18165" s="277" t="s">
        <v>2132</v>
      </c>
      <c r="F18165" s="279" t="s">
        <v>882</v>
      </c>
    </row>
    <row r="18166" spans="1:6" x14ac:dyDescent="0.3">
      <c r="A18166" s="264" t="str">
        <f t="shared" si="283"/>
        <v>ArendtsvillePA</v>
      </c>
      <c r="B18166" s="269">
        <v>17303</v>
      </c>
      <c r="C18166" s="270" t="s">
        <v>10737</v>
      </c>
      <c r="D18166" s="270" t="s">
        <v>2093</v>
      </c>
      <c r="E18166" s="277" t="s">
        <v>2108</v>
      </c>
      <c r="F18166" s="279" t="s">
        <v>882</v>
      </c>
    </row>
    <row r="18167" spans="1:6" x14ac:dyDescent="0.3">
      <c r="A18167" s="264" t="str">
        <f t="shared" si="283"/>
        <v>South Fayette TownshipPA</v>
      </c>
      <c r="B18167" s="269">
        <v>15031</v>
      </c>
      <c r="C18167" s="270" t="s">
        <v>10165</v>
      </c>
      <c r="D18167" s="270" t="s">
        <v>2093</v>
      </c>
      <c r="E18167" s="277" t="s">
        <v>2132</v>
      </c>
      <c r="F18167" s="279" t="s">
        <v>882</v>
      </c>
    </row>
    <row r="18168" spans="1:6" x14ac:dyDescent="0.3">
      <c r="A18168" s="264" t="str">
        <f t="shared" si="283"/>
        <v>Saltlick TownshipPA</v>
      </c>
      <c r="B18168" s="269">
        <v>15446</v>
      </c>
      <c r="C18168" s="270" t="s">
        <v>10734</v>
      </c>
      <c r="D18168" s="270" t="s">
        <v>2093</v>
      </c>
      <c r="E18168" s="277" t="s">
        <v>2132</v>
      </c>
      <c r="F18168" s="279" t="s">
        <v>882</v>
      </c>
    </row>
    <row r="18169" spans="1:6" x14ac:dyDescent="0.3">
      <c r="A18169" s="264" t="str">
        <f t="shared" si="283"/>
        <v>Chapman TownshipPA</v>
      </c>
      <c r="B18169" s="269">
        <v>17760</v>
      </c>
      <c r="C18169" s="270" t="s">
        <v>10738</v>
      </c>
      <c r="D18169" s="270" t="s">
        <v>2093</v>
      </c>
      <c r="E18169" s="277" t="s">
        <v>2124</v>
      </c>
      <c r="F18169" s="279" t="s">
        <v>882</v>
      </c>
    </row>
    <row r="18170" spans="1:6" x14ac:dyDescent="0.3">
      <c r="A18170" s="264" t="str">
        <f t="shared" si="283"/>
        <v>Hempfield TownshipPA</v>
      </c>
      <c r="B18170" s="269">
        <v>15611</v>
      </c>
      <c r="C18170" s="270" t="s">
        <v>10580</v>
      </c>
      <c r="D18170" s="270" t="s">
        <v>2093</v>
      </c>
      <c r="E18170" s="277" t="s">
        <v>2132</v>
      </c>
      <c r="F18170" s="279" t="s">
        <v>882</v>
      </c>
    </row>
    <row r="18171" spans="1:6" x14ac:dyDescent="0.3">
      <c r="A18171" s="264" t="str">
        <f t="shared" si="283"/>
        <v>Wharton TownshipPA</v>
      </c>
      <c r="B18171" s="269">
        <v>15421</v>
      </c>
      <c r="C18171" s="270" t="s">
        <v>10569</v>
      </c>
      <c r="D18171" s="270" t="s">
        <v>2093</v>
      </c>
      <c r="E18171" s="277" t="s">
        <v>2132</v>
      </c>
      <c r="F18171" s="279" t="s">
        <v>882</v>
      </c>
    </row>
    <row r="18172" spans="1:6" x14ac:dyDescent="0.3">
      <c r="A18172" s="264" t="str">
        <f t="shared" si="283"/>
        <v>Lower Mt Bethel TownshipPA</v>
      </c>
      <c r="B18172" s="269">
        <v>18063</v>
      </c>
      <c r="C18172" s="270" t="s">
        <v>10739</v>
      </c>
      <c r="D18172" s="270" t="s">
        <v>2093</v>
      </c>
      <c r="E18172" s="277" t="s">
        <v>1829</v>
      </c>
      <c r="F18172" s="279" t="s">
        <v>882</v>
      </c>
    </row>
    <row r="18173" spans="1:6" x14ac:dyDescent="0.3">
      <c r="A18173" s="264" t="str">
        <f t="shared" si="283"/>
        <v>ClintonvillePA</v>
      </c>
      <c r="B18173" s="269">
        <v>16372</v>
      </c>
      <c r="C18173" s="270" t="s">
        <v>10740</v>
      </c>
      <c r="D18173" s="270" t="s">
        <v>2093</v>
      </c>
      <c r="E18173" s="277" t="s">
        <v>2129</v>
      </c>
      <c r="F18173" s="279" t="s">
        <v>882</v>
      </c>
    </row>
    <row r="18174" spans="1:6" x14ac:dyDescent="0.3">
      <c r="A18174" s="264" t="str">
        <f t="shared" si="283"/>
        <v>MadisonPA</v>
      </c>
      <c r="B18174" s="269">
        <v>15663</v>
      </c>
      <c r="C18174" s="270" t="s">
        <v>956</v>
      </c>
      <c r="D18174" s="270" t="s">
        <v>2093</v>
      </c>
      <c r="E18174" s="277" t="s">
        <v>2132</v>
      </c>
      <c r="F18174" s="279" t="s">
        <v>882</v>
      </c>
    </row>
    <row r="18175" spans="1:6" x14ac:dyDescent="0.3">
      <c r="A18175" s="264" t="str">
        <f t="shared" si="283"/>
        <v>BendersvillePA</v>
      </c>
      <c r="B18175" s="269">
        <v>17306</v>
      </c>
      <c r="C18175" s="270" t="s">
        <v>10741</v>
      </c>
      <c r="D18175" s="270" t="s">
        <v>2093</v>
      </c>
      <c r="E18175" s="277" t="s">
        <v>2108</v>
      </c>
      <c r="F18175" s="279" t="s">
        <v>882</v>
      </c>
    </row>
    <row r="18176" spans="1:6" x14ac:dyDescent="0.3">
      <c r="A18176" s="264" t="str">
        <f t="shared" si="283"/>
        <v>New Britain TownshipPA</v>
      </c>
      <c r="B18176" s="269">
        <v>18932</v>
      </c>
      <c r="C18176" s="270" t="s">
        <v>10162</v>
      </c>
      <c r="D18176" s="270" t="s">
        <v>2093</v>
      </c>
      <c r="E18176" s="277" t="s">
        <v>1095</v>
      </c>
      <c r="F18176" s="279" t="s">
        <v>882</v>
      </c>
    </row>
    <row r="18177" spans="1:6" x14ac:dyDescent="0.3">
      <c r="A18177" s="264" t="str">
        <f t="shared" si="283"/>
        <v>South Newton TownshipPA</v>
      </c>
      <c r="B18177" s="269">
        <v>17266</v>
      </c>
      <c r="C18177" s="270" t="s">
        <v>10742</v>
      </c>
      <c r="D18177" s="270" t="s">
        <v>2093</v>
      </c>
      <c r="E18177" s="277" t="s">
        <v>2110</v>
      </c>
      <c r="F18177" s="279" t="s">
        <v>882</v>
      </c>
    </row>
    <row r="18178" spans="1:6" x14ac:dyDescent="0.3">
      <c r="A18178" s="264" t="str">
        <f t="shared" si="283"/>
        <v>East Union TownshipPA</v>
      </c>
      <c r="B18178" s="269">
        <v>18248</v>
      </c>
      <c r="C18178" s="270" t="s">
        <v>10743</v>
      </c>
      <c r="D18178" s="270" t="s">
        <v>2093</v>
      </c>
      <c r="E18178" s="277" t="s">
        <v>1859</v>
      </c>
      <c r="F18178" s="279" t="s">
        <v>882</v>
      </c>
    </row>
    <row r="18179" spans="1:6" x14ac:dyDescent="0.3">
      <c r="A18179" s="264" t="str">
        <f t="shared" si="283"/>
        <v>Otto TownshipPA</v>
      </c>
      <c r="B18179" s="269">
        <v>16745</v>
      </c>
      <c r="C18179" s="270" t="s">
        <v>10704</v>
      </c>
      <c r="D18179" s="270" t="s">
        <v>2093</v>
      </c>
      <c r="E18179" s="277" t="s">
        <v>1832</v>
      </c>
      <c r="F18179" s="279" t="s">
        <v>882</v>
      </c>
    </row>
    <row r="18180" spans="1:6" x14ac:dyDescent="0.3">
      <c r="A18180" s="264" t="str">
        <f t="shared" ref="A18180:A18243" si="284">CONCATENATE(C18180,D18180)</f>
        <v>Wiconisco TownshipPA</v>
      </c>
      <c r="B18180" s="269">
        <v>17097</v>
      </c>
      <c r="C18180" s="270" t="s">
        <v>10744</v>
      </c>
      <c r="D18180" s="270" t="s">
        <v>2093</v>
      </c>
      <c r="E18180" s="277" t="s">
        <v>2110</v>
      </c>
      <c r="F18180" s="279" t="s">
        <v>882</v>
      </c>
    </row>
    <row r="18181" spans="1:6" x14ac:dyDescent="0.3">
      <c r="A18181" s="264" t="str">
        <f t="shared" si="284"/>
        <v>Indiana TownshipPA</v>
      </c>
      <c r="B18181" s="269">
        <v>15051</v>
      </c>
      <c r="C18181" s="270" t="s">
        <v>10288</v>
      </c>
      <c r="D18181" s="270" t="s">
        <v>2093</v>
      </c>
      <c r="E18181" s="277" t="s">
        <v>2132</v>
      </c>
      <c r="F18181" s="279" t="s">
        <v>882</v>
      </c>
    </row>
    <row r="18182" spans="1:6" x14ac:dyDescent="0.3">
      <c r="A18182" s="264" t="str">
        <f t="shared" si="284"/>
        <v>Tell TownshipPA</v>
      </c>
      <c r="B18182" s="269">
        <v>17213</v>
      </c>
      <c r="C18182" s="270" t="s">
        <v>10745</v>
      </c>
      <c r="D18182" s="270" t="s">
        <v>2093</v>
      </c>
      <c r="E18182" s="277" t="s">
        <v>2112</v>
      </c>
      <c r="F18182" s="279" t="s">
        <v>882</v>
      </c>
    </row>
    <row r="18183" spans="1:6" x14ac:dyDescent="0.3">
      <c r="A18183" s="264" t="str">
        <f t="shared" si="284"/>
        <v>EmigsvillePA</v>
      </c>
      <c r="B18183" s="269">
        <v>17318</v>
      </c>
      <c r="C18183" s="270" t="s">
        <v>10746</v>
      </c>
      <c r="D18183" s="270" t="s">
        <v>2093</v>
      </c>
      <c r="E18183" s="277" t="s">
        <v>2149</v>
      </c>
      <c r="F18183" s="279" t="s">
        <v>882</v>
      </c>
    </row>
    <row r="18184" spans="1:6" x14ac:dyDescent="0.3">
      <c r="A18184" s="264" t="str">
        <f t="shared" si="284"/>
        <v>Guilford TownshipPA</v>
      </c>
      <c r="B18184" s="269">
        <v>17235</v>
      </c>
      <c r="C18184" s="270" t="s">
        <v>10747</v>
      </c>
      <c r="D18184" s="270" t="s">
        <v>2093</v>
      </c>
      <c r="E18184" s="277" t="s">
        <v>2100</v>
      </c>
      <c r="F18184" s="279" t="s">
        <v>882</v>
      </c>
    </row>
    <row r="18185" spans="1:6" x14ac:dyDescent="0.3">
      <c r="A18185" s="264" t="str">
        <f t="shared" si="284"/>
        <v>StockdalePA</v>
      </c>
      <c r="B18185" s="269">
        <v>15483</v>
      </c>
      <c r="C18185" s="270" t="s">
        <v>10748</v>
      </c>
      <c r="D18185" s="270" t="s">
        <v>2093</v>
      </c>
      <c r="E18185" s="277" t="s">
        <v>2132</v>
      </c>
      <c r="F18185" s="279" t="s">
        <v>882</v>
      </c>
    </row>
    <row r="18186" spans="1:6" x14ac:dyDescent="0.3">
      <c r="A18186" s="264" t="str">
        <f t="shared" si="284"/>
        <v>Menno TownshipPA</v>
      </c>
      <c r="B18186" s="269">
        <v>17002</v>
      </c>
      <c r="C18186" s="270" t="s">
        <v>10749</v>
      </c>
      <c r="D18186" s="270" t="s">
        <v>2093</v>
      </c>
      <c r="E18186" s="277" t="s">
        <v>2122</v>
      </c>
      <c r="F18186" s="279" t="s">
        <v>882</v>
      </c>
    </row>
    <row r="18187" spans="1:6" x14ac:dyDescent="0.3">
      <c r="A18187" s="264" t="str">
        <f t="shared" si="284"/>
        <v>LucerneminesPA</v>
      </c>
      <c r="B18187" s="269">
        <v>15754</v>
      </c>
      <c r="C18187" s="270" t="s">
        <v>10750</v>
      </c>
      <c r="D18187" s="270" t="s">
        <v>2093</v>
      </c>
      <c r="E18187" s="277" t="s">
        <v>2114</v>
      </c>
      <c r="F18187" s="279" t="s">
        <v>882</v>
      </c>
    </row>
    <row r="18188" spans="1:6" x14ac:dyDescent="0.3">
      <c r="A18188" s="264" t="str">
        <f t="shared" si="284"/>
        <v>CrabtreePA</v>
      </c>
      <c r="B18188" s="269">
        <v>15624</v>
      </c>
      <c r="C18188" s="270" t="s">
        <v>10751</v>
      </c>
      <c r="D18188" s="270" t="s">
        <v>2093</v>
      </c>
      <c r="E18188" s="277" t="s">
        <v>2132</v>
      </c>
      <c r="F18188" s="279" t="s">
        <v>882</v>
      </c>
    </row>
    <row r="18189" spans="1:6" x14ac:dyDescent="0.3">
      <c r="A18189" s="264" t="str">
        <f t="shared" si="284"/>
        <v>Hyde ParkPA</v>
      </c>
      <c r="B18189" s="269">
        <v>15641</v>
      </c>
      <c r="C18189" s="270" t="s">
        <v>8741</v>
      </c>
      <c r="D18189" s="270" t="s">
        <v>2093</v>
      </c>
      <c r="E18189" s="277" t="s">
        <v>2132</v>
      </c>
      <c r="F18189" s="279" t="s">
        <v>882</v>
      </c>
    </row>
    <row r="18190" spans="1:6" x14ac:dyDescent="0.3">
      <c r="A18190" s="264" t="str">
        <f t="shared" si="284"/>
        <v>Overfield TownshipPA</v>
      </c>
      <c r="B18190" s="269">
        <v>18625</v>
      </c>
      <c r="C18190" s="270" t="s">
        <v>10427</v>
      </c>
      <c r="D18190" s="270" t="s">
        <v>2093</v>
      </c>
      <c r="E18190" s="277" t="s">
        <v>2138</v>
      </c>
      <c r="F18190" s="279" t="s">
        <v>882</v>
      </c>
    </row>
    <row r="18191" spans="1:6" x14ac:dyDescent="0.3">
      <c r="A18191" s="264" t="str">
        <f t="shared" si="284"/>
        <v>Barrett TownshipPA</v>
      </c>
      <c r="B18191" s="269">
        <v>18323</v>
      </c>
      <c r="C18191" s="270" t="s">
        <v>10517</v>
      </c>
      <c r="D18191" s="270" t="s">
        <v>2093</v>
      </c>
      <c r="E18191" s="277" t="s">
        <v>2104</v>
      </c>
      <c r="F18191" s="279" t="s">
        <v>882</v>
      </c>
    </row>
    <row r="18192" spans="1:6" x14ac:dyDescent="0.3">
      <c r="A18192" s="264" t="str">
        <f t="shared" si="284"/>
        <v>Upper Frederick TownshipPA</v>
      </c>
      <c r="B18192" s="269">
        <v>19492</v>
      </c>
      <c r="C18192" s="270" t="s">
        <v>10408</v>
      </c>
      <c r="D18192" s="270" t="s">
        <v>2093</v>
      </c>
      <c r="E18192" s="277" t="s">
        <v>1095</v>
      </c>
      <c r="F18192" s="279" t="s">
        <v>882</v>
      </c>
    </row>
    <row r="18193" spans="1:6" x14ac:dyDescent="0.3">
      <c r="A18193" s="264" t="str">
        <f t="shared" si="284"/>
        <v>GreencastlePA</v>
      </c>
      <c r="B18193" s="269">
        <v>17263</v>
      </c>
      <c r="C18193" s="270" t="s">
        <v>5297</v>
      </c>
      <c r="D18193" s="270" t="s">
        <v>2093</v>
      </c>
      <c r="E18193" s="277" t="s">
        <v>2100</v>
      </c>
      <c r="F18193" s="279" t="s">
        <v>882</v>
      </c>
    </row>
    <row r="18194" spans="1:6" x14ac:dyDescent="0.3">
      <c r="A18194" s="264" t="str">
        <f t="shared" si="284"/>
        <v>Ligonier TownshipPA</v>
      </c>
      <c r="B18194" s="269">
        <v>15677</v>
      </c>
      <c r="C18194" s="270" t="s">
        <v>10278</v>
      </c>
      <c r="D18194" s="270" t="s">
        <v>2093</v>
      </c>
      <c r="E18194" s="277" t="s">
        <v>2132</v>
      </c>
      <c r="F18194" s="279" t="s">
        <v>882</v>
      </c>
    </row>
    <row r="18195" spans="1:6" x14ac:dyDescent="0.3">
      <c r="A18195" s="264" t="str">
        <f t="shared" si="284"/>
        <v>Snow Shoe TownshipPA</v>
      </c>
      <c r="B18195" s="269">
        <v>16859</v>
      </c>
      <c r="C18195" s="270" t="s">
        <v>10647</v>
      </c>
      <c r="D18195" s="270" t="s">
        <v>2093</v>
      </c>
      <c r="E18195" s="277" t="s">
        <v>2142</v>
      </c>
      <c r="F18195" s="279" t="s">
        <v>882</v>
      </c>
    </row>
    <row r="18196" spans="1:6" x14ac:dyDescent="0.3">
      <c r="A18196" s="264" t="str">
        <f t="shared" si="284"/>
        <v>Springfield TownshipPA</v>
      </c>
      <c r="B18196" s="269">
        <v>18081</v>
      </c>
      <c r="C18196" s="270" t="s">
        <v>8446</v>
      </c>
      <c r="D18196" s="270" t="s">
        <v>2093</v>
      </c>
      <c r="E18196" s="277" t="s">
        <v>1095</v>
      </c>
      <c r="F18196" s="279" t="s">
        <v>882</v>
      </c>
    </row>
    <row r="18197" spans="1:6" x14ac:dyDescent="0.3">
      <c r="A18197" s="264" t="str">
        <f t="shared" si="284"/>
        <v>Fannett TownshipPA</v>
      </c>
      <c r="B18197" s="269">
        <v>17220</v>
      </c>
      <c r="C18197" s="270" t="s">
        <v>10689</v>
      </c>
      <c r="D18197" s="270" t="s">
        <v>2093</v>
      </c>
      <c r="E18197" s="277" t="s">
        <v>2100</v>
      </c>
      <c r="F18197" s="279" t="s">
        <v>882</v>
      </c>
    </row>
    <row r="18198" spans="1:6" x14ac:dyDescent="0.3">
      <c r="A18198" s="264" t="str">
        <f t="shared" si="284"/>
        <v>SellersvillePA</v>
      </c>
      <c r="B18198" s="269">
        <v>18962</v>
      </c>
      <c r="C18198" s="270" t="s">
        <v>10222</v>
      </c>
      <c r="D18198" s="270" t="s">
        <v>2093</v>
      </c>
      <c r="E18198" s="277" t="s">
        <v>1095</v>
      </c>
      <c r="F18198" s="279" t="s">
        <v>882</v>
      </c>
    </row>
    <row r="18199" spans="1:6" x14ac:dyDescent="0.3">
      <c r="A18199" s="264" t="str">
        <f t="shared" si="284"/>
        <v>ReamstownPA</v>
      </c>
      <c r="B18199" s="269">
        <v>17567</v>
      </c>
      <c r="C18199" s="270" t="s">
        <v>10370</v>
      </c>
      <c r="D18199" s="270" t="s">
        <v>2093</v>
      </c>
      <c r="E18199" s="277" t="s">
        <v>2117</v>
      </c>
      <c r="F18199" s="279" t="s">
        <v>882</v>
      </c>
    </row>
    <row r="18200" spans="1:6" x14ac:dyDescent="0.3">
      <c r="A18200" s="264" t="str">
        <f t="shared" si="284"/>
        <v>French Creek TownshipPA</v>
      </c>
      <c r="B18200" s="269">
        <v>16311</v>
      </c>
      <c r="C18200" s="270" t="s">
        <v>10752</v>
      </c>
      <c r="D18200" s="270" t="s">
        <v>2093</v>
      </c>
      <c r="E18200" s="277" t="s">
        <v>2015</v>
      </c>
      <c r="F18200" s="279" t="s">
        <v>882</v>
      </c>
    </row>
    <row r="18201" spans="1:6" x14ac:dyDescent="0.3">
      <c r="A18201" s="264" t="str">
        <f t="shared" si="284"/>
        <v>Porter TownshipPA</v>
      </c>
      <c r="B18201" s="269">
        <v>16848</v>
      </c>
      <c r="C18201" s="270" t="s">
        <v>10494</v>
      </c>
      <c r="D18201" s="270" t="s">
        <v>2093</v>
      </c>
      <c r="E18201" s="277" t="s">
        <v>2124</v>
      </c>
      <c r="F18201" s="279" t="s">
        <v>882</v>
      </c>
    </row>
    <row r="18202" spans="1:6" x14ac:dyDescent="0.3">
      <c r="A18202" s="264" t="str">
        <f t="shared" si="284"/>
        <v>OhiovillePA</v>
      </c>
      <c r="B18202" s="269">
        <v>25109</v>
      </c>
      <c r="C18202" s="270" t="s">
        <v>10491</v>
      </c>
      <c r="D18202" s="270" t="s">
        <v>2093</v>
      </c>
      <c r="E18202" s="277" t="s">
        <v>2132</v>
      </c>
      <c r="F18202" s="279" t="s">
        <v>882</v>
      </c>
    </row>
    <row r="18203" spans="1:6" x14ac:dyDescent="0.3">
      <c r="A18203" s="264" t="str">
        <f t="shared" si="284"/>
        <v>New KingstownPA</v>
      </c>
      <c r="B18203" s="269">
        <v>17072</v>
      </c>
      <c r="C18203" s="270" t="s">
        <v>10753</v>
      </c>
      <c r="D18203" s="270" t="s">
        <v>2093</v>
      </c>
      <c r="E18203" s="277" t="s">
        <v>2110</v>
      </c>
      <c r="F18203" s="279" t="s">
        <v>882</v>
      </c>
    </row>
    <row r="18204" spans="1:6" x14ac:dyDescent="0.3">
      <c r="A18204" s="264" t="str">
        <f t="shared" si="284"/>
        <v>Pine TownshipPA</v>
      </c>
      <c r="B18204" s="269">
        <v>15957</v>
      </c>
      <c r="C18204" s="270" t="s">
        <v>10214</v>
      </c>
      <c r="D18204" s="270" t="s">
        <v>2093</v>
      </c>
      <c r="E18204" s="277" t="s">
        <v>2114</v>
      </c>
      <c r="F18204" s="279" t="s">
        <v>882</v>
      </c>
    </row>
    <row r="18205" spans="1:6" x14ac:dyDescent="0.3">
      <c r="A18205" s="264" t="str">
        <f t="shared" si="284"/>
        <v>East Pennsboro TownshipPA</v>
      </c>
      <c r="B18205" s="269">
        <v>17093</v>
      </c>
      <c r="C18205" s="270" t="s">
        <v>10164</v>
      </c>
      <c r="D18205" s="270" t="s">
        <v>2093</v>
      </c>
      <c r="E18205" s="277" t="s">
        <v>2110</v>
      </c>
      <c r="F18205" s="279" t="s">
        <v>882</v>
      </c>
    </row>
    <row r="18206" spans="1:6" x14ac:dyDescent="0.3">
      <c r="A18206" s="264" t="str">
        <f t="shared" si="284"/>
        <v>Keating TownshipPA</v>
      </c>
      <c r="B18206" s="269">
        <v>16726</v>
      </c>
      <c r="C18206" s="270" t="s">
        <v>10450</v>
      </c>
      <c r="D18206" s="270" t="s">
        <v>2093</v>
      </c>
      <c r="E18206" s="277" t="s">
        <v>1832</v>
      </c>
      <c r="F18206" s="279" t="s">
        <v>882</v>
      </c>
    </row>
    <row r="18207" spans="1:6" x14ac:dyDescent="0.3">
      <c r="A18207" s="264" t="str">
        <f t="shared" si="284"/>
        <v>RousevillePA</v>
      </c>
      <c r="B18207" s="269">
        <v>16344</v>
      </c>
      <c r="C18207" s="270" t="s">
        <v>10754</v>
      </c>
      <c r="D18207" s="270" t="s">
        <v>2093</v>
      </c>
      <c r="E18207" s="277" t="s">
        <v>2129</v>
      </c>
      <c r="F18207" s="279" t="s">
        <v>882</v>
      </c>
    </row>
    <row r="18208" spans="1:6" x14ac:dyDescent="0.3">
      <c r="A18208" s="264" t="str">
        <f t="shared" si="284"/>
        <v>Gulich TownshipPA</v>
      </c>
      <c r="B18208" s="269">
        <v>16680</v>
      </c>
      <c r="C18208" s="270" t="s">
        <v>10755</v>
      </c>
      <c r="D18208" s="270" t="s">
        <v>2093</v>
      </c>
      <c r="E18208" s="277" t="s">
        <v>2102</v>
      </c>
      <c r="F18208" s="279" t="s">
        <v>882</v>
      </c>
    </row>
    <row r="18209" spans="1:6" x14ac:dyDescent="0.3">
      <c r="A18209" s="264" t="str">
        <f t="shared" si="284"/>
        <v>WarrenPA</v>
      </c>
      <c r="B18209" s="269">
        <v>16329</v>
      </c>
      <c r="C18209" s="270" t="s">
        <v>2146</v>
      </c>
      <c r="D18209" s="270" t="s">
        <v>2093</v>
      </c>
      <c r="E18209" s="277" t="s">
        <v>2146</v>
      </c>
      <c r="F18209" s="279" t="s">
        <v>882</v>
      </c>
    </row>
    <row r="18210" spans="1:6" x14ac:dyDescent="0.3">
      <c r="A18210" s="264" t="str">
        <f t="shared" si="284"/>
        <v>Marshall TownshipPA</v>
      </c>
      <c r="B18210" s="269">
        <v>15086</v>
      </c>
      <c r="C18210" s="270" t="s">
        <v>10756</v>
      </c>
      <c r="D18210" s="270" t="s">
        <v>2093</v>
      </c>
      <c r="E18210" s="277" t="s">
        <v>2132</v>
      </c>
      <c r="F18210" s="279" t="s">
        <v>882</v>
      </c>
    </row>
    <row r="18211" spans="1:6" x14ac:dyDescent="0.3">
      <c r="A18211" s="264" t="str">
        <f t="shared" si="284"/>
        <v>Cass TownshipPA</v>
      </c>
      <c r="B18211" s="269">
        <v>16623</v>
      </c>
      <c r="C18211" s="270" t="s">
        <v>10619</v>
      </c>
      <c r="D18211" s="270" t="s">
        <v>2093</v>
      </c>
      <c r="E18211" s="277" t="s">
        <v>2112</v>
      </c>
      <c r="F18211" s="279" t="s">
        <v>882</v>
      </c>
    </row>
    <row r="18212" spans="1:6" x14ac:dyDescent="0.3">
      <c r="A18212" s="264" t="str">
        <f t="shared" si="284"/>
        <v>LyonsPA</v>
      </c>
      <c r="B18212" s="269">
        <v>19536</v>
      </c>
      <c r="C18212" s="270" t="s">
        <v>3323</v>
      </c>
      <c r="D18212" s="270" t="s">
        <v>2093</v>
      </c>
      <c r="E18212" s="277" t="s">
        <v>2135</v>
      </c>
      <c r="F18212" s="279" t="s">
        <v>882</v>
      </c>
    </row>
    <row r="18213" spans="1:6" x14ac:dyDescent="0.3">
      <c r="A18213" s="264" t="str">
        <f t="shared" si="284"/>
        <v>Letterkenny TownshipPA</v>
      </c>
      <c r="B18213" s="269">
        <v>17265</v>
      </c>
      <c r="C18213" s="270" t="s">
        <v>10567</v>
      </c>
      <c r="D18213" s="270" t="s">
        <v>2093</v>
      </c>
      <c r="E18213" s="277" t="s">
        <v>2100</v>
      </c>
      <c r="F18213" s="279" t="s">
        <v>882</v>
      </c>
    </row>
    <row r="18214" spans="1:6" x14ac:dyDescent="0.3">
      <c r="A18214" s="264" t="str">
        <f t="shared" si="284"/>
        <v>Glen MillsPA</v>
      </c>
      <c r="B18214" s="269">
        <v>19017</v>
      </c>
      <c r="C18214" s="270" t="s">
        <v>10152</v>
      </c>
      <c r="D18214" s="270" t="s">
        <v>2093</v>
      </c>
      <c r="E18214" s="277" t="s">
        <v>1095</v>
      </c>
      <c r="F18214" s="279" t="s">
        <v>882</v>
      </c>
    </row>
    <row r="18215" spans="1:6" x14ac:dyDescent="0.3">
      <c r="A18215" s="264" t="str">
        <f t="shared" si="284"/>
        <v>Plumstead TownshipPA</v>
      </c>
      <c r="B18215" s="269">
        <v>18949</v>
      </c>
      <c r="C18215" s="270" t="s">
        <v>10390</v>
      </c>
      <c r="D18215" s="270" t="s">
        <v>2093</v>
      </c>
      <c r="E18215" s="277" t="s">
        <v>1095</v>
      </c>
      <c r="F18215" s="279" t="s">
        <v>882</v>
      </c>
    </row>
    <row r="18216" spans="1:6" x14ac:dyDescent="0.3">
      <c r="A18216" s="264" t="str">
        <f t="shared" si="284"/>
        <v>Blythe TownshipPA</v>
      </c>
      <c r="B18216" s="269">
        <v>17930</v>
      </c>
      <c r="C18216" s="270" t="s">
        <v>10757</v>
      </c>
      <c r="D18216" s="270" t="s">
        <v>2093</v>
      </c>
      <c r="E18216" s="277" t="s">
        <v>1859</v>
      </c>
      <c r="F18216" s="279" t="s">
        <v>882</v>
      </c>
    </row>
    <row r="18217" spans="1:6" x14ac:dyDescent="0.3">
      <c r="A18217" s="264" t="str">
        <f t="shared" si="284"/>
        <v>MiddleportPA</v>
      </c>
      <c r="B18217" s="269">
        <v>17953</v>
      </c>
      <c r="C18217" s="270" t="s">
        <v>8952</v>
      </c>
      <c r="D18217" s="270" t="s">
        <v>2093</v>
      </c>
      <c r="E18217" s="277" t="s">
        <v>1859</v>
      </c>
      <c r="F18217" s="279" t="s">
        <v>882</v>
      </c>
    </row>
    <row r="18218" spans="1:6" x14ac:dyDescent="0.3">
      <c r="A18218" s="264" t="str">
        <f t="shared" si="284"/>
        <v>NewryPA</v>
      </c>
      <c r="B18218" s="269">
        <v>16665</v>
      </c>
      <c r="C18218" s="270" t="s">
        <v>10758</v>
      </c>
      <c r="D18218" s="270" t="s">
        <v>2093</v>
      </c>
      <c r="E18218" s="277" t="s">
        <v>2096</v>
      </c>
      <c r="F18218" s="279" t="s">
        <v>882</v>
      </c>
    </row>
    <row r="18219" spans="1:6" x14ac:dyDescent="0.3">
      <c r="A18219" s="264" t="str">
        <f t="shared" si="284"/>
        <v>Hidden ValleyPA</v>
      </c>
      <c r="B18219" s="269">
        <v>15502</v>
      </c>
      <c r="C18219" s="270" t="s">
        <v>5292</v>
      </c>
      <c r="D18219" s="270" t="s">
        <v>2093</v>
      </c>
      <c r="E18219" s="277" t="s">
        <v>1488</v>
      </c>
      <c r="F18219" s="279" t="s">
        <v>882</v>
      </c>
    </row>
    <row r="18220" spans="1:6" x14ac:dyDescent="0.3">
      <c r="A18220" s="264" t="str">
        <f t="shared" si="284"/>
        <v>Cooper TownshipPA</v>
      </c>
      <c r="B18220" s="269">
        <v>16839</v>
      </c>
      <c r="C18220" s="270" t="s">
        <v>10759</v>
      </c>
      <c r="D18220" s="270" t="s">
        <v>2093</v>
      </c>
      <c r="E18220" s="277" t="s">
        <v>2102</v>
      </c>
      <c r="F18220" s="279" t="s">
        <v>882</v>
      </c>
    </row>
    <row r="18221" spans="1:6" x14ac:dyDescent="0.3">
      <c r="A18221" s="264" t="str">
        <f t="shared" si="284"/>
        <v>Mahoning TownshipPA</v>
      </c>
      <c r="B18221" s="269">
        <v>16132</v>
      </c>
      <c r="C18221" s="270" t="s">
        <v>10155</v>
      </c>
      <c r="D18221" s="270" t="s">
        <v>2093</v>
      </c>
      <c r="E18221" s="277" t="s">
        <v>1385</v>
      </c>
      <c r="F18221" s="279" t="s">
        <v>882</v>
      </c>
    </row>
    <row r="18222" spans="1:6" x14ac:dyDescent="0.3">
      <c r="A18222" s="264" t="str">
        <f t="shared" si="284"/>
        <v>Greene TownshipPA</v>
      </c>
      <c r="B18222" s="269">
        <v>17254</v>
      </c>
      <c r="C18222" s="270" t="s">
        <v>10238</v>
      </c>
      <c r="D18222" s="270" t="s">
        <v>2093</v>
      </c>
      <c r="E18222" s="277" t="s">
        <v>2100</v>
      </c>
      <c r="F18222" s="279" t="s">
        <v>882</v>
      </c>
    </row>
    <row r="18223" spans="1:6" x14ac:dyDescent="0.3">
      <c r="A18223" s="264" t="str">
        <f t="shared" si="284"/>
        <v>Luzerne TownshipPA</v>
      </c>
      <c r="B18223" s="269">
        <v>15463</v>
      </c>
      <c r="C18223" s="270" t="s">
        <v>10707</v>
      </c>
      <c r="D18223" s="270" t="s">
        <v>2093</v>
      </c>
      <c r="E18223" s="277" t="s">
        <v>2132</v>
      </c>
      <c r="F18223" s="279" t="s">
        <v>882</v>
      </c>
    </row>
    <row r="18224" spans="1:6" x14ac:dyDescent="0.3">
      <c r="A18224" s="264" t="str">
        <f t="shared" si="284"/>
        <v>South Fayette TownshipPA</v>
      </c>
      <c r="B18224" s="269">
        <v>15064</v>
      </c>
      <c r="C18224" s="270" t="s">
        <v>10165</v>
      </c>
      <c r="D18224" s="270" t="s">
        <v>2093</v>
      </c>
      <c r="E18224" s="277" t="s">
        <v>2132</v>
      </c>
      <c r="F18224" s="279" t="s">
        <v>882</v>
      </c>
    </row>
    <row r="18225" spans="1:6" x14ac:dyDescent="0.3">
      <c r="A18225" s="264" t="str">
        <f t="shared" si="284"/>
        <v>GreensburgPA</v>
      </c>
      <c r="B18225" s="269">
        <v>15619</v>
      </c>
      <c r="C18225" s="270" t="s">
        <v>1364</v>
      </c>
      <c r="D18225" s="270" t="s">
        <v>2093</v>
      </c>
      <c r="E18225" s="277" t="s">
        <v>2132</v>
      </c>
      <c r="F18225" s="279" t="s">
        <v>882</v>
      </c>
    </row>
    <row r="18226" spans="1:6" x14ac:dyDescent="0.3">
      <c r="A18226" s="264" t="str">
        <f t="shared" si="284"/>
        <v>Annin TownshipPA</v>
      </c>
      <c r="B18226" s="269">
        <v>16750</v>
      </c>
      <c r="C18226" s="270" t="s">
        <v>10760</v>
      </c>
      <c r="D18226" s="270" t="s">
        <v>2093</v>
      </c>
      <c r="E18226" s="277" t="s">
        <v>1832</v>
      </c>
      <c r="F18226" s="279" t="s">
        <v>882</v>
      </c>
    </row>
    <row r="18227" spans="1:6" x14ac:dyDescent="0.3">
      <c r="A18227" s="264" t="str">
        <f t="shared" si="284"/>
        <v>Wrightstown TownshipPA</v>
      </c>
      <c r="B18227" s="269">
        <v>18980</v>
      </c>
      <c r="C18227" s="270" t="s">
        <v>10761</v>
      </c>
      <c r="D18227" s="270" t="s">
        <v>2093</v>
      </c>
      <c r="E18227" s="277" t="s">
        <v>1095</v>
      </c>
      <c r="F18227" s="279" t="s">
        <v>882</v>
      </c>
    </row>
    <row r="18228" spans="1:6" x14ac:dyDescent="0.3">
      <c r="A18228" s="264" t="str">
        <f t="shared" si="284"/>
        <v>SugarcreekPA</v>
      </c>
      <c r="B18228" s="269">
        <v>16343</v>
      </c>
      <c r="C18228" s="270" t="s">
        <v>9447</v>
      </c>
      <c r="D18228" s="270" t="s">
        <v>2093</v>
      </c>
      <c r="E18228" s="277" t="s">
        <v>2129</v>
      </c>
      <c r="F18228" s="279" t="s">
        <v>882</v>
      </c>
    </row>
    <row r="18229" spans="1:6" x14ac:dyDescent="0.3">
      <c r="A18229" s="264" t="str">
        <f t="shared" si="284"/>
        <v>Penn TownshipPA</v>
      </c>
      <c r="B18229" s="269">
        <v>16832</v>
      </c>
      <c r="C18229" s="270" t="s">
        <v>10053</v>
      </c>
      <c r="D18229" s="270" t="s">
        <v>2093</v>
      </c>
      <c r="E18229" s="277" t="s">
        <v>2142</v>
      </c>
      <c r="F18229" s="279" t="s">
        <v>882</v>
      </c>
    </row>
    <row r="18230" spans="1:6" x14ac:dyDescent="0.3">
      <c r="A18230" s="264" t="str">
        <f t="shared" si="284"/>
        <v>East Vincent TownshipPA</v>
      </c>
      <c r="B18230" s="269">
        <v>19421</v>
      </c>
      <c r="C18230" s="270" t="s">
        <v>10247</v>
      </c>
      <c r="D18230" s="270" t="s">
        <v>2093</v>
      </c>
      <c r="E18230" s="277" t="s">
        <v>1095</v>
      </c>
      <c r="F18230" s="279" t="s">
        <v>882</v>
      </c>
    </row>
    <row r="18231" spans="1:6" x14ac:dyDescent="0.3">
      <c r="A18231" s="264" t="str">
        <f t="shared" si="284"/>
        <v>GilbertonPA</v>
      </c>
      <c r="B18231" s="269">
        <v>17934</v>
      </c>
      <c r="C18231" s="270" t="s">
        <v>10762</v>
      </c>
      <c r="D18231" s="270" t="s">
        <v>2093</v>
      </c>
      <c r="E18231" s="277" t="s">
        <v>1859</v>
      </c>
      <c r="F18231" s="279" t="s">
        <v>882</v>
      </c>
    </row>
    <row r="18232" spans="1:6" x14ac:dyDescent="0.3">
      <c r="A18232" s="264" t="str">
        <f t="shared" si="284"/>
        <v>East Huntingdon TownshipPA</v>
      </c>
      <c r="B18232" s="269">
        <v>15612</v>
      </c>
      <c r="C18232" s="270" t="s">
        <v>10703</v>
      </c>
      <c r="D18232" s="270" t="s">
        <v>2093</v>
      </c>
      <c r="E18232" s="277" t="s">
        <v>2132</v>
      </c>
      <c r="F18232" s="279" t="s">
        <v>882</v>
      </c>
    </row>
    <row r="18233" spans="1:6" x14ac:dyDescent="0.3">
      <c r="A18233" s="264" t="str">
        <f t="shared" si="284"/>
        <v>Bear Creek TownshipPA</v>
      </c>
      <c r="B18233" s="269">
        <v>18602</v>
      </c>
      <c r="C18233" s="270" t="s">
        <v>10763</v>
      </c>
      <c r="D18233" s="270" t="s">
        <v>2093</v>
      </c>
      <c r="E18233" s="277" t="s">
        <v>2138</v>
      </c>
      <c r="F18233" s="279" t="s">
        <v>882</v>
      </c>
    </row>
    <row r="18234" spans="1:6" x14ac:dyDescent="0.3">
      <c r="A18234" s="264" t="str">
        <f t="shared" si="284"/>
        <v>Brecknock TownshipPA</v>
      </c>
      <c r="B18234" s="269">
        <v>17507</v>
      </c>
      <c r="C18234" s="270" t="s">
        <v>10764</v>
      </c>
      <c r="D18234" s="270" t="s">
        <v>2093</v>
      </c>
      <c r="E18234" s="277" t="s">
        <v>2117</v>
      </c>
      <c r="F18234" s="279" t="s">
        <v>882</v>
      </c>
    </row>
    <row r="18235" spans="1:6" x14ac:dyDescent="0.3">
      <c r="A18235" s="264" t="str">
        <f t="shared" si="284"/>
        <v>DunlevyPA</v>
      </c>
      <c r="B18235" s="269">
        <v>15432</v>
      </c>
      <c r="C18235" s="270" t="s">
        <v>10765</v>
      </c>
      <c r="D18235" s="270" t="s">
        <v>2093</v>
      </c>
      <c r="E18235" s="277" t="s">
        <v>2132</v>
      </c>
      <c r="F18235" s="279" t="s">
        <v>882</v>
      </c>
    </row>
    <row r="18236" spans="1:6" x14ac:dyDescent="0.3">
      <c r="A18236" s="264" t="str">
        <f t="shared" si="284"/>
        <v>White Deer TownshipPA</v>
      </c>
      <c r="B18236" s="269">
        <v>17887</v>
      </c>
      <c r="C18236" s="270" t="s">
        <v>10493</v>
      </c>
      <c r="D18236" s="270" t="s">
        <v>2093</v>
      </c>
      <c r="E18236" s="277" t="s">
        <v>2120</v>
      </c>
      <c r="F18236" s="279" t="s">
        <v>882</v>
      </c>
    </row>
    <row r="18237" spans="1:6" x14ac:dyDescent="0.3">
      <c r="A18237" s="264" t="str">
        <f t="shared" si="284"/>
        <v>PerkasiePA</v>
      </c>
      <c r="B18237" s="269">
        <v>18927</v>
      </c>
      <c r="C18237" s="270" t="s">
        <v>10123</v>
      </c>
      <c r="D18237" s="270" t="s">
        <v>2093</v>
      </c>
      <c r="E18237" s="277" t="s">
        <v>1095</v>
      </c>
      <c r="F18237" s="279" t="s">
        <v>882</v>
      </c>
    </row>
    <row r="18238" spans="1:6" x14ac:dyDescent="0.3">
      <c r="A18238" s="264" t="str">
        <f t="shared" si="284"/>
        <v>Metal TownshipPA</v>
      </c>
      <c r="B18238" s="269">
        <v>17271</v>
      </c>
      <c r="C18238" s="270" t="s">
        <v>10722</v>
      </c>
      <c r="D18238" s="270" t="s">
        <v>2093</v>
      </c>
      <c r="E18238" s="277" t="s">
        <v>2100</v>
      </c>
      <c r="F18238" s="279" t="s">
        <v>882</v>
      </c>
    </row>
    <row r="18239" spans="1:6" x14ac:dyDescent="0.3">
      <c r="A18239" s="264" t="str">
        <f t="shared" si="284"/>
        <v>Tinicum TownshipPA</v>
      </c>
      <c r="B18239" s="269">
        <v>18950</v>
      </c>
      <c r="C18239" s="270" t="s">
        <v>10426</v>
      </c>
      <c r="D18239" s="270" t="s">
        <v>2093</v>
      </c>
      <c r="E18239" s="277" t="s">
        <v>1095</v>
      </c>
      <c r="F18239" s="279" t="s">
        <v>882</v>
      </c>
    </row>
    <row r="18240" spans="1:6" x14ac:dyDescent="0.3">
      <c r="A18240" s="264" t="str">
        <f t="shared" si="284"/>
        <v>Blacklick TownshipPA</v>
      </c>
      <c r="B18240" s="269">
        <v>15960</v>
      </c>
      <c r="C18240" s="270" t="s">
        <v>10766</v>
      </c>
      <c r="D18240" s="270" t="s">
        <v>2093</v>
      </c>
      <c r="E18240" s="277" t="s">
        <v>2116</v>
      </c>
      <c r="F18240" s="279" t="s">
        <v>882</v>
      </c>
    </row>
    <row r="18241" spans="1:6" x14ac:dyDescent="0.3">
      <c r="A18241" s="264" t="str">
        <f t="shared" si="284"/>
        <v>Spruce Creek TownshipPA</v>
      </c>
      <c r="B18241" s="269">
        <v>16683</v>
      </c>
      <c r="C18241" s="270" t="s">
        <v>10767</v>
      </c>
      <c r="D18241" s="270" t="s">
        <v>2093</v>
      </c>
      <c r="E18241" s="277" t="s">
        <v>2112</v>
      </c>
      <c r="F18241" s="279" t="s">
        <v>882</v>
      </c>
    </row>
    <row r="18242" spans="1:6" x14ac:dyDescent="0.3">
      <c r="A18242" s="264" t="str">
        <f t="shared" si="284"/>
        <v>Kline TownshipPA</v>
      </c>
      <c r="B18242" s="269">
        <v>18231</v>
      </c>
      <c r="C18242" s="270" t="s">
        <v>10768</v>
      </c>
      <c r="D18242" s="270" t="s">
        <v>2093</v>
      </c>
      <c r="E18242" s="277" t="s">
        <v>1859</v>
      </c>
      <c r="F18242" s="279" t="s">
        <v>882</v>
      </c>
    </row>
    <row r="18243" spans="1:6" x14ac:dyDescent="0.3">
      <c r="A18243" s="264" t="str">
        <f t="shared" si="284"/>
        <v>ManorvillePA</v>
      </c>
      <c r="B18243" s="269">
        <v>16238</v>
      </c>
      <c r="C18243" s="270" t="s">
        <v>8742</v>
      </c>
      <c r="D18243" s="270" t="s">
        <v>2093</v>
      </c>
      <c r="E18243" s="277" t="s">
        <v>2132</v>
      </c>
      <c r="F18243" s="279" t="s">
        <v>882</v>
      </c>
    </row>
    <row r="18244" spans="1:6" x14ac:dyDescent="0.3">
      <c r="A18244" s="264" t="str">
        <f t="shared" ref="A18244:A18307" si="285">CONCATENATE(C18244,D18244)</f>
        <v>North Huntingdon TownshipPA</v>
      </c>
      <c r="B18244" s="269">
        <v>15647</v>
      </c>
      <c r="C18244" s="270" t="s">
        <v>10059</v>
      </c>
      <c r="D18244" s="270" t="s">
        <v>2093</v>
      </c>
      <c r="E18244" s="277" t="s">
        <v>2132</v>
      </c>
      <c r="F18244" s="279" t="s">
        <v>882</v>
      </c>
    </row>
    <row r="18245" spans="1:6" x14ac:dyDescent="0.3">
      <c r="A18245" s="264" t="str">
        <f t="shared" si="285"/>
        <v>Saltlick TownshipPA</v>
      </c>
      <c r="B18245" s="269">
        <v>15462</v>
      </c>
      <c r="C18245" s="270" t="s">
        <v>10734</v>
      </c>
      <c r="D18245" s="270" t="s">
        <v>2093</v>
      </c>
      <c r="E18245" s="277" t="s">
        <v>2132</v>
      </c>
      <c r="F18245" s="279" t="s">
        <v>882</v>
      </c>
    </row>
    <row r="18246" spans="1:6" x14ac:dyDescent="0.3">
      <c r="A18246" s="264" t="str">
        <f t="shared" si="285"/>
        <v>Cooper TownshipPA</v>
      </c>
      <c r="B18246" s="269">
        <v>16879</v>
      </c>
      <c r="C18246" s="270" t="s">
        <v>10759</v>
      </c>
      <c r="D18246" s="270" t="s">
        <v>2093</v>
      </c>
      <c r="E18246" s="277" t="s">
        <v>2102</v>
      </c>
      <c r="F18246" s="279" t="s">
        <v>882</v>
      </c>
    </row>
    <row r="18247" spans="1:6" x14ac:dyDescent="0.3">
      <c r="A18247" s="264" t="str">
        <f t="shared" si="285"/>
        <v>Stroud TownshipPA</v>
      </c>
      <c r="B18247" s="269">
        <v>18320</v>
      </c>
      <c r="C18247" s="270" t="s">
        <v>10769</v>
      </c>
      <c r="D18247" s="270" t="s">
        <v>2093</v>
      </c>
      <c r="E18247" s="277" t="s">
        <v>2104</v>
      </c>
      <c r="F18247" s="279" t="s">
        <v>882</v>
      </c>
    </row>
    <row r="18248" spans="1:6" x14ac:dyDescent="0.3">
      <c r="A18248" s="264" t="str">
        <f t="shared" si="285"/>
        <v>East ProspectPA</v>
      </c>
      <c r="B18248" s="269">
        <v>17317</v>
      </c>
      <c r="C18248" s="270" t="s">
        <v>10770</v>
      </c>
      <c r="D18248" s="270" t="s">
        <v>2093</v>
      </c>
      <c r="E18248" s="277" t="s">
        <v>2149</v>
      </c>
      <c r="F18248" s="279" t="s">
        <v>882</v>
      </c>
    </row>
    <row r="18249" spans="1:6" x14ac:dyDescent="0.3">
      <c r="A18249" s="264" t="str">
        <f t="shared" si="285"/>
        <v>Mc DonaldPA</v>
      </c>
      <c r="B18249" s="269">
        <v>15082</v>
      </c>
      <c r="C18249" s="270" t="s">
        <v>9486</v>
      </c>
      <c r="D18249" s="270" t="s">
        <v>2093</v>
      </c>
      <c r="E18249" s="277" t="s">
        <v>2132</v>
      </c>
      <c r="F18249" s="279" t="s">
        <v>882</v>
      </c>
    </row>
    <row r="18250" spans="1:6" x14ac:dyDescent="0.3">
      <c r="A18250" s="264" t="str">
        <f t="shared" si="285"/>
        <v>Picture RocksPA</v>
      </c>
      <c r="B18250" s="269">
        <v>17762</v>
      </c>
      <c r="C18250" s="270" t="s">
        <v>10771</v>
      </c>
      <c r="D18250" s="270" t="s">
        <v>2093</v>
      </c>
      <c r="E18250" s="277" t="s">
        <v>2148</v>
      </c>
      <c r="F18250" s="279" t="s">
        <v>882</v>
      </c>
    </row>
    <row r="18251" spans="1:6" x14ac:dyDescent="0.3">
      <c r="A18251" s="264" t="str">
        <f t="shared" si="285"/>
        <v>Connoquenessing TownshipPA</v>
      </c>
      <c r="B18251" s="269">
        <v>16027</v>
      </c>
      <c r="C18251" s="270" t="s">
        <v>10772</v>
      </c>
      <c r="D18251" s="270" t="s">
        <v>2093</v>
      </c>
      <c r="E18251" s="277" t="s">
        <v>2132</v>
      </c>
      <c r="F18251" s="279" t="s">
        <v>882</v>
      </c>
    </row>
    <row r="18252" spans="1:6" x14ac:dyDescent="0.3">
      <c r="A18252" s="264" t="str">
        <f t="shared" si="285"/>
        <v>ErnestPA</v>
      </c>
      <c r="B18252" s="269">
        <v>15739</v>
      </c>
      <c r="C18252" s="270" t="s">
        <v>10773</v>
      </c>
      <c r="D18252" s="270" t="s">
        <v>2093</v>
      </c>
      <c r="E18252" s="277" t="s">
        <v>2114</v>
      </c>
      <c r="F18252" s="279" t="s">
        <v>882</v>
      </c>
    </row>
    <row r="18253" spans="1:6" x14ac:dyDescent="0.3">
      <c r="A18253" s="264" t="str">
        <f t="shared" si="285"/>
        <v>TuscaroraPA</v>
      </c>
      <c r="B18253" s="269">
        <v>17982</v>
      </c>
      <c r="C18253" s="270" t="s">
        <v>6489</v>
      </c>
      <c r="D18253" s="270" t="s">
        <v>2093</v>
      </c>
      <c r="E18253" s="277" t="s">
        <v>1859</v>
      </c>
      <c r="F18253" s="279" t="s">
        <v>882</v>
      </c>
    </row>
    <row r="18254" spans="1:6" x14ac:dyDescent="0.3">
      <c r="A18254" s="264" t="str">
        <f t="shared" si="285"/>
        <v>MillsboroPA</v>
      </c>
      <c r="B18254" s="269">
        <v>15348</v>
      </c>
      <c r="C18254" s="270" t="s">
        <v>3548</v>
      </c>
      <c r="D18254" s="270" t="s">
        <v>2093</v>
      </c>
      <c r="E18254" s="277" t="s">
        <v>2132</v>
      </c>
      <c r="F18254" s="279" t="s">
        <v>882</v>
      </c>
    </row>
    <row r="18255" spans="1:6" x14ac:dyDescent="0.3">
      <c r="A18255" s="264" t="str">
        <f t="shared" si="285"/>
        <v>RouzervillePA</v>
      </c>
      <c r="B18255" s="269">
        <v>17250</v>
      </c>
      <c r="C18255" s="270" t="s">
        <v>10774</v>
      </c>
      <c r="D18255" s="270" t="s">
        <v>2093</v>
      </c>
      <c r="E18255" s="277" t="s">
        <v>2100</v>
      </c>
      <c r="F18255" s="279" t="s">
        <v>882</v>
      </c>
    </row>
    <row r="18256" spans="1:6" x14ac:dyDescent="0.3">
      <c r="A18256" s="264" t="str">
        <f t="shared" si="285"/>
        <v>Ford CliffPA</v>
      </c>
      <c r="B18256" s="269">
        <v>16228</v>
      </c>
      <c r="C18256" s="270" t="s">
        <v>10775</v>
      </c>
      <c r="D18256" s="270" t="s">
        <v>2093</v>
      </c>
      <c r="E18256" s="277" t="s">
        <v>2132</v>
      </c>
      <c r="F18256" s="279" t="s">
        <v>882</v>
      </c>
    </row>
    <row r="18257" spans="1:6" x14ac:dyDescent="0.3">
      <c r="A18257" s="264" t="str">
        <f t="shared" si="285"/>
        <v>Washington TownshipPA</v>
      </c>
      <c r="B18257" s="269">
        <v>18079</v>
      </c>
      <c r="C18257" s="270" t="s">
        <v>8157</v>
      </c>
      <c r="D18257" s="270" t="s">
        <v>2093</v>
      </c>
      <c r="E18257" s="277" t="s">
        <v>1829</v>
      </c>
      <c r="F18257" s="279" t="s">
        <v>882</v>
      </c>
    </row>
    <row r="18258" spans="1:6" x14ac:dyDescent="0.3">
      <c r="A18258" s="264" t="str">
        <f t="shared" si="285"/>
        <v>Colebrookdale TownshipPA</v>
      </c>
      <c r="B18258" s="269">
        <v>19545</v>
      </c>
      <c r="C18258" s="270" t="s">
        <v>10173</v>
      </c>
      <c r="D18258" s="270" t="s">
        <v>2093</v>
      </c>
      <c r="E18258" s="277" t="s">
        <v>2135</v>
      </c>
      <c r="F18258" s="279" t="s">
        <v>882</v>
      </c>
    </row>
    <row r="18259" spans="1:6" x14ac:dyDescent="0.3">
      <c r="A18259" s="264" t="str">
        <f t="shared" si="285"/>
        <v>Cadogan TownshipPA</v>
      </c>
      <c r="B18259" s="269">
        <v>16212</v>
      </c>
      <c r="C18259" s="270" t="s">
        <v>10776</v>
      </c>
      <c r="D18259" s="270" t="s">
        <v>2093</v>
      </c>
      <c r="E18259" s="277" t="s">
        <v>2132</v>
      </c>
      <c r="F18259" s="279" t="s">
        <v>882</v>
      </c>
    </row>
    <row r="18260" spans="1:6" x14ac:dyDescent="0.3">
      <c r="A18260" s="264" t="str">
        <f t="shared" si="285"/>
        <v>BrisbinPA</v>
      </c>
      <c r="B18260" s="269">
        <v>16620</v>
      </c>
      <c r="C18260" s="270" t="s">
        <v>10777</v>
      </c>
      <c r="D18260" s="270" t="s">
        <v>2093</v>
      </c>
      <c r="E18260" s="277" t="s">
        <v>2102</v>
      </c>
      <c r="F18260" s="279" t="s">
        <v>882</v>
      </c>
    </row>
    <row r="18261" spans="1:6" x14ac:dyDescent="0.3">
      <c r="A18261" s="264" t="str">
        <f t="shared" si="285"/>
        <v>Mary DPA</v>
      </c>
      <c r="B18261" s="269">
        <v>17925</v>
      </c>
      <c r="C18261" s="270" t="s">
        <v>10778</v>
      </c>
      <c r="D18261" s="270" t="s">
        <v>2093</v>
      </c>
      <c r="E18261" s="277" t="s">
        <v>1859</v>
      </c>
      <c r="F18261" s="279" t="s">
        <v>882</v>
      </c>
    </row>
    <row r="18262" spans="1:6" x14ac:dyDescent="0.3">
      <c r="A18262" s="264" t="str">
        <f t="shared" si="285"/>
        <v>Lancaster TownshipPA</v>
      </c>
      <c r="B18262" s="269">
        <v>17504</v>
      </c>
      <c r="C18262" s="270" t="s">
        <v>10050</v>
      </c>
      <c r="D18262" s="270" t="s">
        <v>2093</v>
      </c>
      <c r="E18262" s="277" t="s">
        <v>2117</v>
      </c>
      <c r="F18262" s="279" t="s">
        <v>882</v>
      </c>
    </row>
    <row r="18263" spans="1:6" x14ac:dyDescent="0.3">
      <c r="A18263" s="264" t="str">
        <f t="shared" si="285"/>
        <v>Fannett TownshipPA</v>
      </c>
      <c r="B18263" s="269">
        <v>17219</v>
      </c>
      <c r="C18263" s="270" t="s">
        <v>10689</v>
      </c>
      <c r="D18263" s="270" t="s">
        <v>2093</v>
      </c>
      <c r="E18263" s="277" t="s">
        <v>2100</v>
      </c>
      <c r="F18263" s="279" t="s">
        <v>882</v>
      </c>
    </row>
    <row r="18264" spans="1:6" x14ac:dyDescent="0.3">
      <c r="A18264" s="264" t="str">
        <f t="shared" si="285"/>
        <v>AronaPA</v>
      </c>
      <c r="B18264" s="269">
        <v>15617</v>
      </c>
      <c r="C18264" s="270" t="s">
        <v>10779</v>
      </c>
      <c r="D18264" s="270" t="s">
        <v>2093</v>
      </c>
      <c r="E18264" s="277" t="s">
        <v>2132</v>
      </c>
      <c r="F18264" s="279" t="s">
        <v>882</v>
      </c>
    </row>
    <row r="18265" spans="1:6" x14ac:dyDescent="0.3">
      <c r="A18265" s="264" t="str">
        <f t="shared" si="285"/>
        <v>Morris TownshipPA</v>
      </c>
      <c r="B18265" s="269">
        <v>16860</v>
      </c>
      <c r="C18265" s="270" t="s">
        <v>8140</v>
      </c>
      <c r="D18265" s="270" t="s">
        <v>2093</v>
      </c>
      <c r="E18265" s="277" t="s">
        <v>2102</v>
      </c>
      <c r="F18265" s="279" t="s">
        <v>882</v>
      </c>
    </row>
    <row r="18266" spans="1:6" x14ac:dyDescent="0.3">
      <c r="A18266" s="264" t="str">
        <f t="shared" si="285"/>
        <v>Richland TownshipPA</v>
      </c>
      <c r="B18266" s="269">
        <v>15007</v>
      </c>
      <c r="C18266" s="270" t="s">
        <v>10083</v>
      </c>
      <c r="D18266" s="270" t="s">
        <v>2093</v>
      </c>
      <c r="E18266" s="277" t="s">
        <v>2132</v>
      </c>
      <c r="F18266" s="279" t="s">
        <v>882</v>
      </c>
    </row>
    <row r="18267" spans="1:6" x14ac:dyDescent="0.3">
      <c r="A18267" s="264" t="str">
        <f t="shared" si="285"/>
        <v>Hamilton TownshipPA</v>
      </c>
      <c r="B18267" s="269">
        <v>16333</v>
      </c>
      <c r="C18267" s="270" t="s">
        <v>8168</v>
      </c>
      <c r="D18267" s="270" t="s">
        <v>2093</v>
      </c>
      <c r="E18267" s="277" t="s">
        <v>1832</v>
      </c>
      <c r="F18267" s="279" t="s">
        <v>882</v>
      </c>
    </row>
    <row r="18268" spans="1:6" x14ac:dyDescent="0.3">
      <c r="A18268" s="264" t="str">
        <f t="shared" si="285"/>
        <v>Cooper TownshipPA</v>
      </c>
      <c r="B18268" s="269">
        <v>16849</v>
      </c>
      <c r="C18268" s="270" t="s">
        <v>10759</v>
      </c>
      <c r="D18268" s="270" t="s">
        <v>2093</v>
      </c>
      <c r="E18268" s="277" t="s">
        <v>2102</v>
      </c>
      <c r="F18268" s="279" t="s">
        <v>882</v>
      </c>
    </row>
    <row r="18269" spans="1:6" x14ac:dyDescent="0.3">
      <c r="A18269" s="264" t="str">
        <f t="shared" si="285"/>
        <v>HarmonsburgPA</v>
      </c>
      <c r="B18269" s="269">
        <v>16422</v>
      </c>
      <c r="C18269" s="270" t="s">
        <v>10780</v>
      </c>
      <c r="D18269" s="270" t="s">
        <v>2093</v>
      </c>
      <c r="E18269" s="277" t="s">
        <v>2126</v>
      </c>
      <c r="F18269" s="279" t="s">
        <v>882</v>
      </c>
    </row>
    <row r="18270" spans="1:6" x14ac:dyDescent="0.3">
      <c r="A18270" s="264" t="str">
        <f t="shared" si="285"/>
        <v>Stevens TownshipPA</v>
      </c>
      <c r="B18270" s="269">
        <v>18845</v>
      </c>
      <c r="C18270" s="270" t="s">
        <v>10781</v>
      </c>
      <c r="D18270" s="270" t="s">
        <v>2093</v>
      </c>
      <c r="E18270" s="277" t="s">
        <v>2137</v>
      </c>
      <c r="F18270" s="279" t="s">
        <v>882</v>
      </c>
    </row>
    <row r="18271" spans="1:6" x14ac:dyDescent="0.3">
      <c r="A18271" s="264" t="str">
        <f t="shared" si="285"/>
        <v>New SalemPA</v>
      </c>
      <c r="B18271" s="269">
        <v>17371</v>
      </c>
      <c r="C18271" s="270" t="s">
        <v>6230</v>
      </c>
      <c r="D18271" s="270" t="s">
        <v>2093</v>
      </c>
      <c r="E18271" s="277" t="s">
        <v>2149</v>
      </c>
      <c r="F18271" s="279" t="s">
        <v>882</v>
      </c>
    </row>
    <row r="18272" spans="1:6" x14ac:dyDescent="0.3">
      <c r="A18272" s="264" t="str">
        <f t="shared" si="285"/>
        <v>Center TownshipPA</v>
      </c>
      <c r="B18272" s="269">
        <v>15731</v>
      </c>
      <c r="C18272" s="270" t="s">
        <v>10328</v>
      </c>
      <c r="D18272" s="270" t="s">
        <v>2093</v>
      </c>
      <c r="E18272" s="277" t="s">
        <v>2114</v>
      </c>
      <c r="F18272" s="279" t="s">
        <v>882</v>
      </c>
    </row>
    <row r="18273" spans="1:6" x14ac:dyDescent="0.3">
      <c r="A18273" s="264" t="str">
        <f t="shared" si="285"/>
        <v>Jenner TownshipPA</v>
      </c>
      <c r="B18273" s="269">
        <v>15546</v>
      </c>
      <c r="C18273" s="270" t="s">
        <v>10453</v>
      </c>
      <c r="D18273" s="270" t="s">
        <v>2093</v>
      </c>
      <c r="E18273" s="277" t="s">
        <v>1488</v>
      </c>
      <c r="F18273" s="279" t="s">
        <v>882</v>
      </c>
    </row>
    <row r="18274" spans="1:6" x14ac:dyDescent="0.3">
      <c r="A18274" s="264" t="str">
        <f t="shared" si="285"/>
        <v>Keating TownshipPA</v>
      </c>
      <c r="B18274" s="269">
        <v>16732</v>
      </c>
      <c r="C18274" s="270" t="s">
        <v>10450</v>
      </c>
      <c r="D18274" s="270" t="s">
        <v>2093</v>
      </c>
      <c r="E18274" s="277" t="s">
        <v>1832</v>
      </c>
      <c r="F18274" s="279" t="s">
        <v>882</v>
      </c>
    </row>
    <row r="18275" spans="1:6" x14ac:dyDescent="0.3">
      <c r="A18275" s="264" t="str">
        <f t="shared" si="285"/>
        <v>Quincy TownshipPA</v>
      </c>
      <c r="B18275" s="269">
        <v>17261</v>
      </c>
      <c r="C18275" s="270" t="s">
        <v>10782</v>
      </c>
      <c r="D18275" s="270" t="s">
        <v>2093</v>
      </c>
      <c r="E18275" s="277" t="s">
        <v>2100</v>
      </c>
      <c r="F18275" s="279" t="s">
        <v>882</v>
      </c>
    </row>
    <row r="18276" spans="1:6" x14ac:dyDescent="0.3">
      <c r="A18276" s="264" t="str">
        <f t="shared" si="285"/>
        <v>Foster TownshipPA</v>
      </c>
      <c r="B18276" s="269">
        <v>16727</v>
      </c>
      <c r="C18276" s="270" t="s">
        <v>10783</v>
      </c>
      <c r="D18276" s="270" t="s">
        <v>2093</v>
      </c>
      <c r="E18276" s="277" t="s">
        <v>1832</v>
      </c>
      <c r="F18276" s="279" t="s">
        <v>882</v>
      </c>
    </row>
    <row r="18277" spans="1:6" x14ac:dyDescent="0.3">
      <c r="A18277" s="264" t="str">
        <f t="shared" si="285"/>
        <v>Luzerne TownshipPA</v>
      </c>
      <c r="B18277" s="269">
        <v>15450</v>
      </c>
      <c r="C18277" s="270" t="s">
        <v>10707</v>
      </c>
      <c r="D18277" s="270" t="s">
        <v>2093</v>
      </c>
      <c r="E18277" s="277" t="s">
        <v>2132</v>
      </c>
      <c r="F18277" s="279" t="s">
        <v>882</v>
      </c>
    </row>
    <row r="18278" spans="1:6" x14ac:dyDescent="0.3">
      <c r="A18278" s="264" t="str">
        <f t="shared" si="285"/>
        <v>UnionvillePA</v>
      </c>
      <c r="B18278" s="269">
        <v>16835</v>
      </c>
      <c r="C18278" s="270" t="s">
        <v>5441</v>
      </c>
      <c r="D18278" s="270" t="s">
        <v>2093</v>
      </c>
      <c r="E18278" s="277" t="s">
        <v>2142</v>
      </c>
      <c r="F18278" s="279" t="s">
        <v>882</v>
      </c>
    </row>
    <row r="18279" spans="1:6" x14ac:dyDescent="0.3">
      <c r="A18279" s="264" t="str">
        <f t="shared" si="285"/>
        <v>BeallsvillePA</v>
      </c>
      <c r="B18279" s="269">
        <v>15313</v>
      </c>
      <c r="C18279" s="270" t="s">
        <v>6486</v>
      </c>
      <c r="D18279" s="270" t="s">
        <v>2093</v>
      </c>
      <c r="E18279" s="277" t="s">
        <v>2132</v>
      </c>
      <c r="F18279" s="279" t="s">
        <v>882</v>
      </c>
    </row>
    <row r="18280" spans="1:6" x14ac:dyDescent="0.3">
      <c r="A18280" s="264" t="str">
        <f t="shared" si="285"/>
        <v>Granville TownshipPA</v>
      </c>
      <c r="B18280" s="269">
        <v>17029</v>
      </c>
      <c r="C18280" s="270" t="s">
        <v>10698</v>
      </c>
      <c r="D18280" s="270" t="s">
        <v>2093</v>
      </c>
      <c r="E18280" s="277" t="s">
        <v>2122</v>
      </c>
      <c r="F18280" s="279" t="s">
        <v>882</v>
      </c>
    </row>
    <row r="18281" spans="1:6" x14ac:dyDescent="0.3">
      <c r="A18281" s="264" t="str">
        <f t="shared" si="285"/>
        <v>East Earl TownshipPA</v>
      </c>
      <c r="B18281" s="269">
        <v>17506</v>
      </c>
      <c r="C18281" s="270" t="s">
        <v>10407</v>
      </c>
      <c r="D18281" s="270" t="s">
        <v>2093</v>
      </c>
      <c r="E18281" s="277" t="s">
        <v>2117</v>
      </c>
      <c r="F18281" s="279" t="s">
        <v>882</v>
      </c>
    </row>
    <row r="18282" spans="1:6" x14ac:dyDescent="0.3">
      <c r="A18282" s="264" t="str">
        <f t="shared" si="285"/>
        <v>Haines TownshipPA</v>
      </c>
      <c r="B18282" s="269">
        <v>16882</v>
      </c>
      <c r="C18282" s="270" t="s">
        <v>10679</v>
      </c>
      <c r="D18282" s="270" t="s">
        <v>2093</v>
      </c>
      <c r="E18282" s="277" t="s">
        <v>2142</v>
      </c>
      <c r="F18282" s="279" t="s">
        <v>882</v>
      </c>
    </row>
    <row r="18283" spans="1:6" x14ac:dyDescent="0.3">
      <c r="A18283" s="264" t="str">
        <f t="shared" si="285"/>
        <v>Cowanshannock TownshipPA</v>
      </c>
      <c r="B18283" s="269">
        <v>16263</v>
      </c>
      <c r="C18283" s="270" t="s">
        <v>10578</v>
      </c>
      <c r="D18283" s="270" t="s">
        <v>2093</v>
      </c>
      <c r="E18283" s="277" t="s">
        <v>2132</v>
      </c>
      <c r="F18283" s="279" t="s">
        <v>882</v>
      </c>
    </row>
    <row r="18284" spans="1:6" x14ac:dyDescent="0.3">
      <c r="A18284" s="264" t="str">
        <f t="shared" si="285"/>
        <v>HeilwoodPA</v>
      </c>
      <c r="B18284" s="269">
        <v>15745</v>
      </c>
      <c r="C18284" s="270" t="s">
        <v>10784</v>
      </c>
      <c r="D18284" s="270" t="s">
        <v>2093</v>
      </c>
      <c r="E18284" s="277" t="s">
        <v>2114</v>
      </c>
      <c r="F18284" s="279" t="s">
        <v>882</v>
      </c>
    </row>
    <row r="18285" spans="1:6" x14ac:dyDescent="0.3">
      <c r="A18285" s="264" t="str">
        <f t="shared" si="285"/>
        <v>North Whitehall TownshipPA</v>
      </c>
      <c r="B18285" s="269">
        <v>18065</v>
      </c>
      <c r="C18285" s="270" t="s">
        <v>10321</v>
      </c>
      <c r="D18285" s="270" t="s">
        <v>2093</v>
      </c>
      <c r="E18285" s="277" t="s">
        <v>1829</v>
      </c>
      <c r="F18285" s="279" t="s">
        <v>882</v>
      </c>
    </row>
    <row r="18286" spans="1:6" x14ac:dyDescent="0.3">
      <c r="A18286" s="264" t="str">
        <f t="shared" si="285"/>
        <v>Cummings TownshipPA</v>
      </c>
      <c r="B18286" s="269">
        <v>17776</v>
      </c>
      <c r="C18286" s="270" t="s">
        <v>10785</v>
      </c>
      <c r="D18286" s="270" t="s">
        <v>2093</v>
      </c>
      <c r="E18286" s="277" t="s">
        <v>2148</v>
      </c>
      <c r="F18286" s="279" t="s">
        <v>882</v>
      </c>
    </row>
    <row r="18287" spans="1:6" x14ac:dyDescent="0.3">
      <c r="A18287" s="264" t="str">
        <f t="shared" si="285"/>
        <v>Addison TownshipPA</v>
      </c>
      <c r="B18287" s="269">
        <v>15540</v>
      </c>
      <c r="C18287" s="270" t="s">
        <v>10699</v>
      </c>
      <c r="D18287" s="270" t="s">
        <v>2093</v>
      </c>
      <c r="E18287" s="277" t="s">
        <v>1488</v>
      </c>
      <c r="F18287" s="279" t="s">
        <v>882</v>
      </c>
    </row>
    <row r="18288" spans="1:6" x14ac:dyDescent="0.3">
      <c r="A18288" s="264" t="str">
        <f t="shared" si="285"/>
        <v>Elizabeth TownshipPA</v>
      </c>
      <c r="B18288" s="269">
        <v>15047</v>
      </c>
      <c r="C18288" s="270" t="s">
        <v>10253</v>
      </c>
      <c r="D18288" s="270" t="s">
        <v>2093</v>
      </c>
      <c r="E18288" s="277" t="s">
        <v>2132</v>
      </c>
      <c r="F18288" s="279" t="s">
        <v>882</v>
      </c>
    </row>
    <row r="18289" spans="1:6" x14ac:dyDescent="0.3">
      <c r="A18289" s="264" t="str">
        <f t="shared" si="285"/>
        <v>Hubley TownshipPA</v>
      </c>
      <c r="B18289" s="269">
        <v>17978</v>
      </c>
      <c r="C18289" s="270" t="s">
        <v>10786</v>
      </c>
      <c r="D18289" s="270" t="s">
        <v>2093</v>
      </c>
      <c r="E18289" s="277" t="s">
        <v>1859</v>
      </c>
      <c r="F18289" s="279" t="s">
        <v>882</v>
      </c>
    </row>
    <row r="18290" spans="1:6" x14ac:dyDescent="0.3">
      <c r="A18290" s="264" t="str">
        <f t="shared" si="285"/>
        <v>WallacetonPA</v>
      </c>
      <c r="B18290" s="269">
        <v>16876</v>
      </c>
      <c r="C18290" s="270" t="s">
        <v>10787</v>
      </c>
      <c r="D18290" s="270" t="s">
        <v>2093</v>
      </c>
      <c r="E18290" s="277" t="s">
        <v>2102</v>
      </c>
      <c r="F18290" s="279" t="s">
        <v>882</v>
      </c>
    </row>
    <row r="18291" spans="1:6" x14ac:dyDescent="0.3">
      <c r="A18291" s="264" t="str">
        <f t="shared" si="285"/>
        <v>Smith TownshipPA</v>
      </c>
      <c r="B18291" s="269">
        <v>15004</v>
      </c>
      <c r="C18291" s="270" t="s">
        <v>10608</v>
      </c>
      <c r="D18291" s="270" t="s">
        <v>2093</v>
      </c>
      <c r="E18291" s="277" t="s">
        <v>2132</v>
      </c>
      <c r="F18291" s="279" t="s">
        <v>882</v>
      </c>
    </row>
    <row r="18292" spans="1:6" x14ac:dyDescent="0.3">
      <c r="A18292" s="264" t="str">
        <f t="shared" si="285"/>
        <v>AllenportPA</v>
      </c>
      <c r="B18292" s="269">
        <v>15412</v>
      </c>
      <c r="C18292" s="270" t="s">
        <v>10788</v>
      </c>
      <c r="D18292" s="270" t="s">
        <v>2093</v>
      </c>
      <c r="E18292" s="277" t="s">
        <v>2132</v>
      </c>
      <c r="F18292" s="279" t="s">
        <v>882</v>
      </c>
    </row>
    <row r="18293" spans="1:6" x14ac:dyDescent="0.3">
      <c r="A18293" s="264" t="str">
        <f t="shared" si="285"/>
        <v>South Huntingdon TownshipPA</v>
      </c>
      <c r="B18293" s="269">
        <v>15695</v>
      </c>
      <c r="C18293" s="270" t="s">
        <v>10503</v>
      </c>
      <c r="D18293" s="270" t="s">
        <v>2093</v>
      </c>
      <c r="E18293" s="277" t="s">
        <v>2132</v>
      </c>
      <c r="F18293" s="279" t="s">
        <v>882</v>
      </c>
    </row>
    <row r="18294" spans="1:6" x14ac:dyDescent="0.3">
      <c r="A18294" s="264" t="str">
        <f t="shared" si="285"/>
        <v>Calumet-NorveltPA</v>
      </c>
      <c r="B18294" s="269">
        <v>15674</v>
      </c>
      <c r="C18294" s="270" t="s">
        <v>10789</v>
      </c>
      <c r="D18294" s="270" t="s">
        <v>2093</v>
      </c>
      <c r="E18294" s="277" t="s">
        <v>2132</v>
      </c>
      <c r="F18294" s="279" t="s">
        <v>882</v>
      </c>
    </row>
    <row r="18295" spans="1:6" x14ac:dyDescent="0.3">
      <c r="A18295" s="264" t="str">
        <f t="shared" si="285"/>
        <v>MountainhomePA</v>
      </c>
      <c r="B18295" s="269">
        <v>18342</v>
      </c>
      <c r="C18295" s="270" t="s">
        <v>10790</v>
      </c>
      <c r="D18295" s="270" t="s">
        <v>2093</v>
      </c>
      <c r="E18295" s="277" t="s">
        <v>2104</v>
      </c>
      <c r="F18295" s="279" t="s">
        <v>882</v>
      </c>
    </row>
    <row r="18296" spans="1:6" x14ac:dyDescent="0.3">
      <c r="A18296" s="264" t="str">
        <f t="shared" si="285"/>
        <v>Hazle TownshipPA</v>
      </c>
      <c r="B18296" s="269">
        <v>18234</v>
      </c>
      <c r="C18296" s="270" t="s">
        <v>10208</v>
      </c>
      <c r="D18296" s="270" t="s">
        <v>2093</v>
      </c>
      <c r="E18296" s="277" t="s">
        <v>2138</v>
      </c>
      <c r="F18296" s="279" t="s">
        <v>882</v>
      </c>
    </row>
    <row r="18297" spans="1:6" x14ac:dyDescent="0.3">
      <c r="A18297" s="264" t="str">
        <f t="shared" si="285"/>
        <v>Lower Salford TownshipPA</v>
      </c>
      <c r="B18297" s="269">
        <v>19450</v>
      </c>
      <c r="C18297" s="270" t="s">
        <v>10791</v>
      </c>
      <c r="D18297" s="270" t="s">
        <v>2093</v>
      </c>
      <c r="E18297" s="277" t="s">
        <v>1095</v>
      </c>
      <c r="F18297" s="279" t="s">
        <v>882</v>
      </c>
    </row>
    <row r="18298" spans="1:6" x14ac:dyDescent="0.3">
      <c r="A18298" s="264" t="str">
        <f t="shared" si="285"/>
        <v>Buckingham TownshipPA</v>
      </c>
      <c r="B18298" s="269">
        <v>18934</v>
      </c>
      <c r="C18298" s="270" t="s">
        <v>10168</v>
      </c>
      <c r="D18298" s="270" t="s">
        <v>2093</v>
      </c>
      <c r="E18298" s="277" t="s">
        <v>1095</v>
      </c>
      <c r="F18298" s="279" t="s">
        <v>882</v>
      </c>
    </row>
    <row r="18299" spans="1:6" x14ac:dyDescent="0.3">
      <c r="A18299" s="264" t="str">
        <f t="shared" si="285"/>
        <v>Hubley TownshipPA</v>
      </c>
      <c r="B18299" s="269">
        <v>17968</v>
      </c>
      <c r="C18299" s="270" t="s">
        <v>10786</v>
      </c>
      <c r="D18299" s="270" t="s">
        <v>2093</v>
      </c>
      <c r="E18299" s="277" t="s">
        <v>1859</v>
      </c>
      <c r="F18299" s="279" t="s">
        <v>882</v>
      </c>
    </row>
    <row r="18300" spans="1:6" x14ac:dyDescent="0.3">
      <c r="A18300" s="264" t="str">
        <f t="shared" si="285"/>
        <v>RockhillPA</v>
      </c>
      <c r="B18300" s="269">
        <v>17249</v>
      </c>
      <c r="C18300" s="270" t="s">
        <v>10792</v>
      </c>
      <c r="D18300" s="270" t="s">
        <v>2093</v>
      </c>
      <c r="E18300" s="277" t="s">
        <v>2112</v>
      </c>
      <c r="F18300" s="279" t="s">
        <v>882</v>
      </c>
    </row>
    <row r="18301" spans="1:6" x14ac:dyDescent="0.3">
      <c r="A18301" s="264" t="str">
        <f t="shared" si="285"/>
        <v>SeltzerPA</v>
      </c>
      <c r="B18301" s="269">
        <v>17974</v>
      </c>
      <c r="C18301" s="270" t="s">
        <v>10793</v>
      </c>
      <c r="D18301" s="270" t="s">
        <v>2093</v>
      </c>
      <c r="E18301" s="277" t="s">
        <v>1859</v>
      </c>
      <c r="F18301" s="279" t="s">
        <v>882</v>
      </c>
    </row>
    <row r="18302" spans="1:6" x14ac:dyDescent="0.3">
      <c r="A18302" s="264" t="str">
        <f t="shared" si="285"/>
        <v>Edgmont TownshipPA</v>
      </c>
      <c r="B18302" s="269">
        <v>19028</v>
      </c>
      <c r="C18302" s="270" t="s">
        <v>10794</v>
      </c>
      <c r="D18302" s="270" t="s">
        <v>2093</v>
      </c>
      <c r="E18302" s="277" t="s">
        <v>1095</v>
      </c>
      <c r="F18302" s="279" t="s">
        <v>882</v>
      </c>
    </row>
    <row r="18303" spans="1:6" x14ac:dyDescent="0.3">
      <c r="A18303" s="264" t="str">
        <f t="shared" si="285"/>
        <v>PerkasiePA</v>
      </c>
      <c r="B18303" s="269">
        <v>18911</v>
      </c>
      <c r="C18303" s="270" t="s">
        <v>10123</v>
      </c>
      <c r="D18303" s="270" t="s">
        <v>2093</v>
      </c>
      <c r="E18303" s="277" t="s">
        <v>1095</v>
      </c>
      <c r="F18303" s="279" t="s">
        <v>882</v>
      </c>
    </row>
    <row r="18304" spans="1:6" x14ac:dyDescent="0.3">
      <c r="A18304" s="264" t="str">
        <f t="shared" si="285"/>
        <v>Buckingham TownshipPA</v>
      </c>
      <c r="B18304" s="269">
        <v>18928</v>
      </c>
      <c r="C18304" s="270" t="s">
        <v>10168</v>
      </c>
      <c r="D18304" s="270" t="s">
        <v>2093</v>
      </c>
      <c r="E18304" s="277" t="s">
        <v>1095</v>
      </c>
      <c r="F18304" s="279" t="s">
        <v>882</v>
      </c>
    </row>
    <row r="18305" spans="1:6" x14ac:dyDescent="0.3">
      <c r="A18305" s="264" t="str">
        <f t="shared" si="285"/>
        <v>Reinerton-Orwin-MuirPA</v>
      </c>
      <c r="B18305" s="269">
        <v>17957</v>
      </c>
      <c r="C18305" s="270" t="s">
        <v>10795</v>
      </c>
      <c r="D18305" s="270" t="s">
        <v>2093</v>
      </c>
      <c r="E18305" s="277" t="s">
        <v>1859</v>
      </c>
      <c r="F18305" s="279" t="s">
        <v>882</v>
      </c>
    </row>
    <row r="18306" spans="1:6" x14ac:dyDescent="0.3">
      <c r="A18306" s="264" t="str">
        <f t="shared" si="285"/>
        <v>West Fallowfield TownshipPA</v>
      </c>
      <c r="B18306" s="269">
        <v>16110</v>
      </c>
      <c r="C18306" s="270" t="s">
        <v>10796</v>
      </c>
      <c r="D18306" s="270" t="s">
        <v>2093</v>
      </c>
      <c r="E18306" s="277" t="s">
        <v>2126</v>
      </c>
      <c r="F18306" s="279" t="s">
        <v>882</v>
      </c>
    </row>
    <row r="18307" spans="1:6" x14ac:dyDescent="0.3">
      <c r="A18307" s="264" t="str">
        <f t="shared" si="285"/>
        <v>StrausstownPA</v>
      </c>
      <c r="B18307" s="269">
        <v>19559</v>
      </c>
      <c r="C18307" s="270" t="s">
        <v>10797</v>
      </c>
      <c r="D18307" s="270" t="s">
        <v>2093</v>
      </c>
      <c r="E18307" s="277" t="s">
        <v>2135</v>
      </c>
      <c r="F18307" s="279" t="s">
        <v>882</v>
      </c>
    </row>
    <row r="18308" spans="1:6" x14ac:dyDescent="0.3">
      <c r="A18308" s="264" t="str">
        <f t="shared" ref="A18308:A18371" si="286">CONCATENATE(C18308,D18308)</f>
        <v>Mifflin TownshipPA</v>
      </c>
      <c r="B18308" s="269">
        <v>17005</v>
      </c>
      <c r="C18308" s="270" t="s">
        <v>10798</v>
      </c>
      <c r="D18308" s="270" t="s">
        <v>2093</v>
      </c>
      <c r="E18308" s="277" t="s">
        <v>2110</v>
      </c>
      <c r="F18308" s="279" t="s">
        <v>882</v>
      </c>
    </row>
    <row r="18309" spans="1:6" x14ac:dyDescent="0.3">
      <c r="A18309" s="264" t="str">
        <f t="shared" si="286"/>
        <v>Lehigh TownshipPA</v>
      </c>
      <c r="B18309" s="269">
        <v>18035</v>
      </c>
      <c r="C18309" s="270" t="s">
        <v>10290</v>
      </c>
      <c r="D18309" s="270" t="s">
        <v>2093</v>
      </c>
      <c r="E18309" s="277" t="s">
        <v>1829</v>
      </c>
      <c r="F18309" s="279" t="s">
        <v>882</v>
      </c>
    </row>
    <row r="18310" spans="1:6" x14ac:dyDescent="0.3">
      <c r="A18310" s="264" t="str">
        <f t="shared" si="286"/>
        <v>PillowPA</v>
      </c>
      <c r="B18310" s="269">
        <v>17080</v>
      </c>
      <c r="C18310" s="270" t="s">
        <v>10799</v>
      </c>
      <c r="D18310" s="270" t="s">
        <v>2093</v>
      </c>
      <c r="E18310" s="277" t="s">
        <v>2110</v>
      </c>
      <c r="F18310" s="279" t="s">
        <v>882</v>
      </c>
    </row>
    <row r="18311" spans="1:6" x14ac:dyDescent="0.3">
      <c r="A18311" s="264" t="str">
        <f t="shared" si="286"/>
        <v>OliverPA</v>
      </c>
      <c r="B18311" s="269">
        <v>15472</v>
      </c>
      <c r="C18311" s="270" t="s">
        <v>10800</v>
      </c>
      <c r="D18311" s="270" t="s">
        <v>2093</v>
      </c>
      <c r="E18311" s="277" t="s">
        <v>2132</v>
      </c>
      <c r="F18311" s="279" t="s">
        <v>882</v>
      </c>
    </row>
    <row r="18312" spans="1:6" x14ac:dyDescent="0.3">
      <c r="A18312" s="264" t="str">
        <f t="shared" si="286"/>
        <v>Lower Gwynedd TownshipPA</v>
      </c>
      <c r="B18312" s="269">
        <v>19477</v>
      </c>
      <c r="C18312" s="270" t="s">
        <v>10670</v>
      </c>
      <c r="D18312" s="270" t="s">
        <v>2093</v>
      </c>
      <c r="E18312" s="277" t="s">
        <v>1095</v>
      </c>
      <c r="F18312" s="279" t="s">
        <v>882</v>
      </c>
    </row>
    <row r="18313" spans="1:6" x14ac:dyDescent="0.3">
      <c r="A18313" s="264" t="str">
        <f t="shared" si="286"/>
        <v>Mt Carmel TownshipPA</v>
      </c>
      <c r="B18313" s="269">
        <v>17840</v>
      </c>
      <c r="C18313" s="270" t="s">
        <v>10801</v>
      </c>
      <c r="D18313" s="270" t="s">
        <v>2093</v>
      </c>
      <c r="E18313" s="277" t="s">
        <v>2144</v>
      </c>
      <c r="F18313" s="279" t="s">
        <v>882</v>
      </c>
    </row>
    <row r="18314" spans="1:6" x14ac:dyDescent="0.3">
      <c r="A18314" s="264" t="str">
        <f t="shared" si="286"/>
        <v>North Union TownshipPA</v>
      </c>
      <c r="B18314" s="269">
        <v>15465</v>
      </c>
      <c r="C18314" s="270" t="s">
        <v>10526</v>
      </c>
      <c r="D18314" s="270" t="s">
        <v>2093</v>
      </c>
      <c r="E18314" s="277" t="s">
        <v>2132</v>
      </c>
      <c r="F18314" s="279" t="s">
        <v>882</v>
      </c>
    </row>
    <row r="18315" spans="1:6" x14ac:dyDescent="0.3">
      <c r="A18315" s="264" t="str">
        <f t="shared" si="286"/>
        <v>Walker TownshipPA</v>
      </c>
      <c r="B18315" s="269">
        <v>16856</v>
      </c>
      <c r="C18315" s="270" t="s">
        <v>10802</v>
      </c>
      <c r="D18315" s="270" t="s">
        <v>2093</v>
      </c>
      <c r="E18315" s="277" t="s">
        <v>2142</v>
      </c>
      <c r="F18315" s="279" t="s">
        <v>882</v>
      </c>
    </row>
    <row r="18316" spans="1:6" x14ac:dyDescent="0.3">
      <c r="A18316" s="264" t="str">
        <f t="shared" si="286"/>
        <v>Leacock TownshipPA</v>
      </c>
      <c r="B18316" s="269">
        <v>17534</v>
      </c>
      <c r="C18316" s="270" t="s">
        <v>10492</v>
      </c>
      <c r="D18316" s="270" t="s">
        <v>2093</v>
      </c>
      <c r="E18316" s="277" t="s">
        <v>2117</v>
      </c>
      <c r="F18316" s="279" t="s">
        <v>882</v>
      </c>
    </row>
    <row r="18317" spans="1:6" x14ac:dyDescent="0.3">
      <c r="A18317" s="264" t="str">
        <f t="shared" si="286"/>
        <v>Keating TownshipPA</v>
      </c>
      <c r="B18317" s="269">
        <v>16744</v>
      </c>
      <c r="C18317" s="270" t="s">
        <v>10450</v>
      </c>
      <c r="D18317" s="270" t="s">
        <v>2093</v>
      </c>
      <c r="E18317" s="277" t="s">
        <v>1832</v>
      </c>
      <c r="F18317" s="279" t="s">
        <v>882</v>
      </c>
    </row>
    <row r="18318" spans="1:6" x14ac:dyDescent="0.3">
      <c r="A18318" s="264" t="str">
        <f t="shared" si="286"/>
        <v>Wrightstown TownshipPA</v>
      </c>
      <c r="B18318" s="269">
        <v>18943</v>
      </c>
      <c r="C18318" s="270" t="s">
        <v>10761</v>
      </c>
      <c r="D18318" s="270" t="s">
        <v>2093</v>
      </c>
      <c r="E18318" s="277" t="s">
        <v>1095</v>
      </c>
      <c r="F18318" s="279" t="s">
        <v>882</v>
      </c>
    </row>
    <row r="18319" spans="1:6" x14ac:dyDescent="0.3">
      <c r="A18319" s="264" t="str">
        <f t="shared" si="286"/>
        <v>Dunbar TownshipPA</v>
      </c>
      <c r="B18319" s="269">
        <v>15430</v>
      </c>
      <c r="C18319" s="270" t="s">
        <v>10417</v>
      </c>
      <c r="D18319" s="270" t="s">
        <v>2093</v>
      </c>
      <c r="E18319" s="277" t="s">
        <v>2132</v>
      </c>
      <c r="F18319" s="279" t="s">
        <v>882</v>
      </c>
    </row>
    <row r="18320" spans="1:6" x14ac:dyDescent="0.3">
      <c r="A18320" s="264" t="str">
        <f t="shared" si="286"/>
        <v>Tulpehocken TownshipPA</v>
      </c>
      <c r="B18320" s="269">
        <v>19550</v>
      </c>
      <c r="C18320" s="270" t="s">
        <v>10803</v>
      </c>
      <c r="D18320" s="270" t="s">
        <v>2093</v>
      </c>
      <c r="E18320" s="277" t="s">
        <v>2135</v>
      </c>
      <c r="F18320" s="279" t="s">
        <v>882</v>
      </c>
    </row>
    <row r="18321" spans="1:6" x14ac:dyDescent="0.3">
      <c r="A18321" s="264" t="str">
        <f t="shared" si="286"/>
        <v>East Lampeter TownshipPA</v>
      </c>
      <c r="B18321" s="269">
        <v>17576</v>
      </c>
      <c r="C18321" s="270" t="s">
        <v>10804</v>
      </c>
      <c r="D18321" s="270" t="s">
        <v>2093</v>
      </c>
      <c r="E18321" s="277" t="s">
        <v>2117</v>
      </c>
      <c r="F18321" s="279" t="s">
        <v>882</v>
      </c>
    </row>
    <row r="18322" spans="1:6" x14ac:dyDescent="0.3">
      <c r="A18322" s="264" t="str">
        <f t="shared" si="286"/>
        <v>Adams TownshipPA</v>
      </c>
      <c r="B18322" s="269">
        <v>15934</v>
      </c>
      <c r="C18322" s="270" t="s">
        <v>10635</v>
      </c>
      <c r="D18322" s="270" t="s">
        <v>2093</v>
      </c>
      <c r="E18322" s="277" t="s">
        <v>2116</v>
      </c>
      <c r="F18322" s="279" t="s">
        <v>882</v>
      </c>
    </row>
    <row r="18323" spans="1:6" x14ac:dyDescent="0.3">
      <c r="A18323" s="264" t="str">
        <f t="shared" si="286"/>
        <v>Morris TownshipPA</v>
      </c>
      <c r="B18323" s="269">
        <v>16821</v>
      </c>
      <c r="C18323" s="270" t="s">
        <v>8140</v>
      </c>
      <c r="D18323" s="270" t="s">
        <v>2093</v>
      </c>
      <c r="E18323" s="277" t="s">
        <v>2102</v>
      </c>
      <c r="F18323" s="279" t="s">
        <v>882</v>
      </c>
    </row>
    <row r="18324" spans="1:6" x14ac:dyDescent="0.3">
      <c r="A18324" s="264" t="str">
        <f t="shared" si="286"/>
        <v>WashingtonPA</v>
      </c>
      <c r="B18324" s="269">
        <v>15640</v>
      </c>
      <c r="C18324" s="270" t="s">
        <v>1404</v>
      </c>
      <c r="D18324" s="270" t="s">
        <v>2093</v>
      </c>
      <c r="E18324" s="277" t="s">
        <v>2132</v>
      </c>
      <c r="F18324" s="279" t="s">
        <v>882</v>
      </c>
    </row>
    <row r="18325" spans="1:6" x14ac:dyDescent="0.3">
      <c r="A18325" s="264" t="str">
        <f t="shared" si="286"/>
        <v>Wharton TownshipPA</v>
      </c>
      <c r="B18325" s="269">
        <v>15440</v>
      </c>
      <c r="C18325" s="270" t="s">
        <v>10569</v>
      </c>
      <c r="D18325" s="270" t="s">
        <v>2093</v>
      </c>
      <c r="E18325" s="277" t="s">
        <v>2132</v>
      </c>
      <c r="F18325" s="279" t="s">
        <v>882</v>
      </c>
    </row>
    <row r="18326" spans="1:6" x14ac:dyDescent="0.3">
      <c r="A18326" s="264" t="str">
        <f t="shared" si="286"/>
        <v>DicksonvillePA</v>
      </c>
      <c r="B18326" s="269">
        <v>15734</v>
      </c>
      <c r="C18326" s="270" t="s">
        <v>10805</v>
      </c>
      <c r="D18326" s="270" t="s">
        <v>2093</v>
      </c>
      <c r="E18326" s="277" t="s">
        <v>2114</v>
      </c>
      <c r="F18326" s="279" t="s">
        <v>882</v>
      </c>
    </row>
    <row r="18327" spans="1:6" x14ac:dyDescent="0.3">
      <c r="A18327" s="264" t="str">
        <f t="shared" si="286"/>
        <v>Milford TownshipPA</v>
      </c>
      <c r="B18327" s="269">
        <v>18935</v>
      </c>
      <c r="C18327" s="270" t="s">
        <v>10806</v>
      </c>
      <c r="D18327" s="270" t="s">
        <v>2093</v>
      </c>
      <c r="E18327" s="277" t="s">
        <v>1095</v>
      </c>
      <c r="F18327" s="279" t="s">
        <v>882</v>
      </c>
    </row>
    <row r="18328" spans="1:6" x14ac:dyDescent="0.3">
      <c r="A18328" s="264" t="str">
        <f t="shared" si="286"/>
        <v>Elk Lick TownshipPA</v>
      </c>
      <c r="B18328" s="269">
        <v>15562</v>
      </c>
      <c r="C18328" s="270" t="s">
        <v>10599</v>
      </c>
      <c r="D18328" s="270" t="s">
        <v>2093</v>
      </c>
      <c r="E18328" s="277" t="s">
        <v>1488</v>
      </c>
      <c r="F18328" s="279" t="s">
        <v>882</v>
      </c>
    </row>
    <row r="18329" spans="1:6" x14ac:dyDescent="0.3">
      <c r="A18329" s="264" t="str">
        <f t="shared" si="286"/>
        <v>FriedensburgPA</v>
      </c>
      <c r="B18329" s="269">
        <v>17933</v>
      </c>
      <c r="C18329" s="270" t="s">
        <v>10807</v>
      </c>
      <c r="D18329" s="270" t="s">
        <v>2093</v>
      </c>
      <c r="E18329" s="277" t="s">
        <v>1859</v>
      </c>
      <c r="F18329" s="279" t="s">
        <v>882</v>
      </c>
    </row>
    <row r="18330" spans="1:6" x14ac:dyDescent="0.3">
      <c r="A18330" s="264" t="str">
        <f t="shared" si="286"/>
        <v>Miles TownshipPA</v>
      </c>
      <c r="B18330" s="269">
        <v>16852</v>
      </c>
      <c r="C18330" s="270" t="s">
        <v>10665</v>
      </c>
      <c r="D18330" s="270" t="s">
        <v>2093</v>
      </c>
      <c r="E18330" s="277" t="s">
        <v>2142</v>
      </c>
      <c r="F18330" s="279" t="s">
        <v>882</v>
      </c>
    </row>
    <row r="18331" spans="1:6" x14ac:dyDescent="0.3">
      <c r="A18331" s="264" t="str">
        <f t="shared" si="286"/>
        <v>Wilburton Number OnePA</v>
      </c>
      <c r="B18331" s="269">
        <v>17888</v>
      </c>
      <c r="C18331" s="270" t="s">
        <v>10808</v>
      </c>
      <c r="D18331" s="270" t="s">
        <v>2093</v>
      </c>
      <c r="E18331" s="277" t="s">
        <v>2098</v>
      </c>
      <c r="F18331" s="279" t="s">
        <v>882</v>
      </c>
    </row>
    <row r="18332" spans="1:6" x14ac:dyDescent="0.3">
      <c r="A18332" s="264" t="str">
        <f t="shared" si="286"/>
        <v>DudleyPA</v>
      </c>
      <c r="B18332" s="269">
        <v>16634</v>
      </c>
      <c r="C18332" s="270" t="s">
        <v>4177</v>
      </c>
      <c r="D18332" s="270" t="s">
        <v>2093</v>
      </c>
      <c r="E18332" s="277" t="s">
        <v>2112</v>
      </c>
      <c r="F18332" s="279" t="s">
        <v>882</v>
      </c>
    </row>
    <row r="18333" spans="1:6" x14ac:dyDescent="0.3">
      <c r="A18333" s="264" t="str">
        <f t="shared" si="286"/>
        <v>New Hanover TownshipPA</v>
      </c>
      <c r="B18333" s="269">
        <v>19435</v>
      </c>
      <c r="C18333" s="270" t="s">
        <v>8411</v>
      </c>
      <c r="D18333" s="270" t="s">
        <v>2093</v>
      </c>
      <c r="E18333" s="277" t="s">
        <v>1095</v>
      </c>
      <c r="F18333" s="279" t="s">
        <v>882</v>
      </c>
    </row>
    <row r="18334" spans="1:6" x14ac:dyDescent="0.3">
      <c r="A18334" s="264" t="str">
        <f t="shared" si="286"/>
        <v>Manor TownshipPA</v>
      </c>
      <c r="B18334" s="269">
        <v>16236</v>
      </c>
      <c r="C18334" s="270" t="s">
        <v>10598</v>
      </c>
      <c r="D18334" s="270" t="s">
        <v>2093</v>
      </c>
      <c r="E18334" s="277" t="s">
        <v>2132</v>
      </c>
      <c r="F18334" s="279" t="s">
        <v>882</v>
      </c>
    </row>
    <row r="18335" spans="1:6" x14ac:dyDescent="0.3">
      <c r="A18335" s="264" t="str">
        <f t="shared" si="286"/>
        <v>Newton HamiltonPA</v>
      </c>
      <c r="B18335" s="269">
        <v>17075</v>
      </c>
      <c r="C18335" s="270" t="s">
        <v>10809</v>
      </c>
      <c r="D18335" s="270" t="s">
        <v>2093</v>
      </c>
      <c r="E18335" s="277" t="s">
        <v>2122</v>
      </c>
      <c r="F18335" s="279" t="s">
        <v>882</v>
      </c>
    </row>
    <row r="18336" spans="1:6" x14ac:dyDescent="0.3">
      <c r="A18336" s="264" t="str">
        <f t="shared" si="286"/>
        <v>GreensburgPA</v>
      </c>
      <c r="B18336" s="269">
        <v>15635</v>
      </c>
      <c r="C18336" s="270" t="s">
        <v>1364</v>
      </c>
      <c r="D18336" s="270" t="s">
        <v>2093</v>
      </c>
      <c r="E18336" s="277" t="s">
        <v>2132</v>
      </c>
      <c r="F18336" s="279" t="s">
        <v>882</v>
      </c>
    </row>
    <row r="18337" spans="1:6" x14ac:dyDescent="0.3">
      <c r="A18337" s="264" t="str">
        <f t="shared" si="286"/>
        <v>ElcoPA</v>
      </c>
      <c r="B18337" s="269">
        <v>15434</v>
      </c>
      <c r="C18337" s="270" t="s">
        <v>10810</v>
      </c>
      <c r="D18337" s="270" t="s">
        <v>2093</v>
      </c>
      <c r="E18337" s="277" t="s">
        <v>2132</v>
      </c>
      <c r="F18337" s="279" t="s">
        <v>882</v>
      </c>
    </row>
    <row r="18338" spans="1:6" x14ac:dyDescent="0.3">
      <c r="A18338" s="264" t="str">
        <f t="shared" si="286"/>
        <v>FranklintownPA</v>
      </c>
      <c r="B18338" s="269">
        <v>17323</v>
      </c>
      <c r="C18338" s="270" t="s">
        <v>10811</v>
      </c>
      <c r="D18338" s="270" t="s">
        <v>2093</v>
      </c>
      <c r="E18338" s="277" t="s">
        <v>2149</v>
      </c>
      <c r="F18338" s="279" t="s">
        <v>882</v>
      </c>
    </row>
    <row r="18339" spans="1:6" x14ac:dyDescent="0.3">
      <c r="A18339" s="264" t="str">
        <f t="shared" si="286"/>
        <v>MarlinPA</v>
      </c>
      <c r="B18339" s="269">
        <v>17951</v>
      </c>
      <c r="C18339" s="270" t="s">
        <v>10812</v>
      </c>
      <c r="D18339" s="270" t="s">
        <v>2093</v>
      </c>
      <c r="E18339" s="277" t="s">
        <v>1859</v>
      </c>
      <c r="F18339" s="279" t="s">
        <v>882</v>
      </c>
    </row>
    <row r="18340" spans="1:6" x14ac:dyDescent="0.3">
      <c r="A18340" s="264" t="str">
        <f t="shared" si="286"/>
        <v>ParryvillePA</v>
      </c>
      <c r="B18340" s="269">
        <v>18244</v>
      </c>
      <c r="C18340" s="270" t="s">
        <v>10813</v>
      </c>
      <c r="D18340" s="270" t="s">
        <v>2093</v>
      </c>
      <c r="E18340" s="277" t="s">
        <v>1829</v>
      </c>
      <c r="F18340" s="279" t="s">
        <v>882</v>
      </c>
    </row>
    <row r="18341" spans="1:6" x14ac:dyDescent="0.3">
      <c r="A18341" s="264" t="str">
        <f t="shared" si="286"/>
        <v>Bell TownshipPA</v>
      </c>
      <c r="B18341" s="269">
        <v>15680</v>
      </c>
      <c r="C18341" s="270" t="s">
        <v>10621</v>
      </c>
      <c r="D18341" s="270" t="s">
        <v>2093</v>
      </c>
      <c r="E18341" s="277" t="s">
        <v>2132</v>
      </c>
      <c r="F18341" s="279" t="s">
        <v>882</v>
      </c>
    </row>
    <row r="18342" spans="1:6" x14ac:dyDescent="0.3">
      <c r="A18342" s="264" t="str">
        <f t="shared" si="286"/>
        <v>Smith TownshipPA</v>
      </c>
      <c r="B18342" s="269">
        <v>15053</v>
      </c>
      <c r="C18342" s="270" t="s">
        <v>10608</v>
      </c>
      <c r="D18342" s="270" t="s">
        <v>2093</v>
      </c>
      <c r="E18342" s="277" t="s">
        <v>2132</v>
      </c>
      <c r="F18342" s="279" t="s">
        <v>882</v>
      </c>
    </row>
    <row r="18343" spans="1:6" x14ac:dyDescent="0.3">
      <c r="A18343" s="264" t="str">
        <f t="shared" si="286"/>
        <v>Todd TownshipPA</v>
      </c>
      <c r="B18343" s="269">
        <v>16685</v>
      </c>
      <c r="C18343" s="270" t="s">
        <v>10814</v>
      </c>
      <c r="D18343" s="270" t="s">
        <v>2093</v>
      </c>
      <c r="E18343" s="277" t="s">
        <v>2112</v>
      </c>
      <c r="F18343" s="279" t="s">
        <v>882</v>
      </c>
    </row>
    <row r="18344" spans="1:6" x14ac:dyDescent="0.3">
      <c r="A18344" s="264" t="str">
        <f t="shared" si="286"/>
        <v>Mill VillagePA</v>
      </c>
      <c r="B18344" s="269">
        <v>16427</v>
      </c>
      <c r="C18344" s="270" t="s">
        <v>10815</v>
      </c>
      <c r="D18344" s="270" t="s">
        <v>2093</v>
      </c>
      <c r="E18344" s="277" t="s">
        <v>2106</v>
      </c>
      <c r="F18344" s="279" t="s">
        <v>882</v>
      </c>
    </row>
    <row r="18345" spans="1:6" x14ac:dyDescent="0.3">
      <c r="A18345" s="264" t="str">
        <f t="shared" si="286"/>
        <v>CampbelltownPA</v>
      </c>
      <c r="B18345" s="269">
        <v>17010</v>
      </c>
      <c r="C18345" s="270" t="s">
        <v>10816</v>
      </c>
      <c r="D18345" s="270" t="s">
        <v>2093</v>
      </c>
      <c r="E18345" s="277" t="s">
        <v>1684</v>
      </c>
      <c r="F18345" s="279" t="s">
        <v>882</v>
      </c>
    </row>
    <row r="18346" spans="1:6" x14ac:dyDescent="0.3">
      <c r="A18346" s="264" t="str">
        <f t="shared" si="286"/>
        <v>Mead TownshipPA</v>
      </c>
      <c r="B18346" s="269">
        <v>16352</v>
      </c>
      <c r="C18346" s="270" t="s">
        <v>10588</v>
      </c>
      <c r="D18346" s="270" t="s">
        <v>2093</v>
      </c>
      <c r="E18346" s="277" t="s">
        <v>2146</v>
      </c>
      <c r="F18346" s="279" t="s">
        <v>882</v>
      </c>
    </row>
    <row r="18347" spans="1:6" x14ac:dyDescent="0.3">
      <c r="A18347" s="264" t="str">
        <f t="shared" si="286"/>
        <v>North Huntingdon TownshipPA</v>
      </c>
      <c r="B18347" s="269">
        <v>15615</v>
      </c>
      <c r="C18347" s="270" t="s">
        <v>10059</v>
      </c>
      <c r="D18347" s="270" t="s">
        <v>2093</v>
      </c>
      <c r="E18347" s="277" t="s">
        <v>2132</v>
      </c>
      <c r="F18347" s="279" t="s">
        <v>882</v>
      </c>
    </row>
    <row r="18348" spans="1:6" x14ac:dyDescent="0.3">
      <c r="A18348" s="264" t="str">
        <f t="shared" si="286"/>
        <v>Cowanshannock TownshipPA</v>
      </c>
      <c r="B18348" s="269">
        <v>16250</v>
      </c>
      <c r="C18348" s="270" t="s">
        <v>10578</v>
      </c>
      <c r="D18348" s="270" t="s">
        <v>2093</v>
      </c>
      <c r="E18348" s="277" t="s">
        <v>2132</v>
      </c>
      <c r="F18348" s="279" t="s">
        <v>882</v>
      </c>
    </row>
    <row r="18349" spans="1:6" x14ac:dyDescent="0.3">
      <c r="A18349" s="264" t="str">
        <f t="shared" si="286"/>
        <v>Nockamixon TownshipPA</v>
      </c>
      <c r="B18349" s="269">
        <v>18953</v>
      </c>
      <c r="C18349" s="270" t="s">
        <v>10553</v>
      </c>
      <c r="D18349" s="270" t="s">
        <v>2093</v>
      </c>
      <c r="E18349" s="277" t="s">
        <v>1095</v>
      </c>
      <c r="F18349" s="279" t="s">
        <v>882</v>
      </c>
    </row>
    <row r="18350" spans="1:6" x14ac:dyDescent="0.3">
      <c r="A18350" s="264" t="str">
        <f t="shared" si="286"/>
        <v>Mary DPA</v>
      </c>
      <c r="B18350" s="269">
        <v>17952</v>
      </c>
      <c r="C18350" s="270" t="s">
        <v>10778</v>
      </c>
      <c r="D18350" s="270" t="s">
        <v>2093</v>
      </c>
      <c r="E18350" s="277" t="s">
        <v>1859</v>
      </c>
      <c r="F18350" s="279" t="s">
        <v>882</v>
      </c>
    </row>
    <row r="18351" spans="1:6" x14ac:dyDescent="0.3">
      <c r="A18351" s="264" t="str">
        <f t="shared" si="286"/>
        <v>Delano TownshipPA</v>
      </c>
      <c r="B18351" s="269">
        <v>18220</v>
      </c>
      <c r="C18351" s="270" t="s">
        <v>10817</v>
      </c>
      <c r="D18351" s="270" t="s">
        <v>2093</v>
      </c>
      <c r="E18351" s="277" t="s">
        <v>1859</v>
      </c>
      <c r="F18351" s="279" t="s">
        <v>882</v>
      </c>
    </row>
    <row r="18352" spans="1:6" x14ac:dyDescent="0.3">
      <c r="A18352" s="264" t="str">
        <f t="shared" si="286"/>
        <v>HeilwoodPA</v>
      </c>
      <c r="B18352" s="269">
        <v>15710</v>
      </c>
      <c r="C18352" s="270" t="s">
        <v>10784</v>
      </c>
      <c r="D18352" s="270" t="s">
        <v>2093</v>
      </c>
      <c r="E18352" s="277" t="s">
        <v>2114</v>
      </c>
      <c r="F18352" s="279" t="s">
        <v>882</v>
      </c>
    </row>
    <row r="18353" spans="1:6" x14ac:dyDescent="0.3">
      <c r="A18353" s="264" t="str">
        <f t="shared" si="286"/>
        <v>Robeson TownshipPA</v>
      </c>
      <c r="B18353" s="269">
        <v>19523</v>
      </c>
      <c r="C18353" s="270" t="s">
        <v>10198</v>
      </c>
      <c r="D18353" s="270" t="s">
        <v>2093</v>
      </c>
      <c r="E18353" s="277" t="s">
        <v>2135</v>
      </c>
      <c r="F18353" s="279" t="s">
        <v>882</v>
      </c>
    </row>
    <row r="18354" spans="1:6" x14ac:dyDescent="0.3">
      <c r="A18354" s="264" t="str">
        <f t="shared" si="286"/>
        <v>Conemaugh TownshipPA</v>
      </c>
      <c r="B18354" s="269">
        <v>15959</v>
      </c>
      <c r="C18354" s="270" t="s">
        <v>10534</v>
      </c>
      <c r="D18354" s="270" t="s">
        <v>2093</v>
      </c>
      <c r="E18354" s="277" t="s">
        <v>1488</v>
      </c>
      <c r="F18354" s="279" t="s">
        <v>882</v>
      </c>
    </row>
    <row r="18355" spans="1:6" x14ac:dyDescent="0.3">
      <c r="A18355" s="264" t="str">
        <f t="shared" si="286"/>
        <v>Redstone TownshipPA</v>
      </c>
      <c r="B18355" s="269">
        <v>15420</v>
      </c>
      <c r="C18355" s="270" t="s">
        <v>10555</v>
      </c>
      <c r="D18355" s="270" t="s">
        <v>2093</v>
      </c>
      <c r="E18355" s="277" t="s">
        <v>2132</v>
      </c>
      <c r="F18355" s="279" t="s">
        <v>882</v>
      </c>
    </row>
    <row r="18356" spans="1:6" x14ac:dyDescent="0.3">
      <c r="A18356" s="264" t="str">
        <f t="shared" si="286"/>
        <v>Glen MillsPA</v>
      </c>
      <c r="B18356" s="269">
        <v>19319</v>
      </c>
      <c r="C18356" s="270" t="s">
        <v>10152</v>
      </c>
      <c r="D18356" s="270" t="s">
        <v>2093</v>
      </c>
      <c r="E18356" s="277" t="s">
        <v>1095</v>
      </c>
      <c r="F18356" s="279" t="s">
        <v>882</v>
      </c>
    </row>
    <row r="18357" spans="1:6" x14ac:dyDescent="0.3">
      <c r="A18357" s="264" t="str">
        <f t="shared" si="286"/>
        <v>Huntington TownshipPA</v>
      </c>
      <c r="B18357" s="269">
        <v>18622</v>
      </c>
      <c r="C18357" s="270" t="s">
        <v>10818</v>
      </c>
      <c r="D18357" s="270" t="s">
        <v>2093</v>
      </c>
      <c r="E18357" s="277" t="s">
        <v>2138</v>
      </c>
      <c r="F18357" s="279" t="s">
        <v>882</v>
      </c>
    </row>
    <row r="18358" spans="1:6" x14ac:dyDescent="0.3">
      <c r="A18358" s="264" t="str">
        <f t="shared" si="286"/>
        <v>Cass TownshipPA</v>
      </c>
      <c r="B18358" s="269">
        <v>16622</v>
      </c>
      <c r="C18358" s="270" t="s">
        <v>10619</v>
      </c>
      <c r="D18358" s="270" t="s">
        <v>2093</v>
      </c>
      <c r="E18358" s="277" t="s">
        <v>2112</v>
      </c>
      <c r="F18358" s="279" t="s">
        <v>882</v>
      </c>
    </row>
    <row r="18359" spans="1:6" x14ac:dyDescent="0.3">
      <c r="A18359" s="264" t="str">
        <f t="shared" si="286"/>
        <v>PlumvillePA</v>
      </c>
      <c r="B18359" s="269">
        <v>16246</v>
      </c>
      <c r="C18359" s="270" t="s">
        <v>10819</v>
      </c>
      <c r="D18359" s="270" t="s">
        <v>2093</v>
      </c>
      <c r="E18359" s="277" t="s">
        <v>2114</v>
      </c>
      <c r="F18359" s="279" t="s">
        <v>882</v>
      </c>
    </row>
    <row r="18360" spans="1:6" x14ac:dyDescent="0.3">
      <c r="A18360" s="264" t="str">
        <f t="shared" si="286"/>
        <v>Donegal TownshipPA</v>
      </c>
      <c r="B18360" s="269">
        <v>15646</v>
      </c>
      <c r="C18360" s="270" t="s">
        <v>10391</v>
      </c>
      <c r="D18360" s="270" t="s">
        <v>2093</v>
      </c>
      <c r="E18360" s="277" t="s">
        <v>2132</v>
      </c>
      <c r="F18360" s="279" t="s">
        <v>882</v>
      </c>
    </row>
    <row r="18361" spans="1:6" x14ac:dyDescent="0.3">
      <c r="A18361" s="264" t="str">
        <f t="shared" si="286"/>
        <v>Branch TownshipPA</v>
      </c>
      <c r="B18361" s="269">
        <v>17944</v>
      </c>
      <c r="C18361" s="270" t="s">
        <v>10820</v>
      </c>
      <c r="D18361" s="270" t="s">
        <v>2093</v>
      </c>
      <c r="E18361" s="277" t="s">
        <v>1859</v>
      </c>
      <c r="F18361" s="279" t="s">
        <v>882</v>
      </c>
    </row>
    <row r="18362" spans="1:6" x14ac:dyDescent="0.3">
      <c r="A18362" s="264" t="str">
        <f t="shared" si="286"/>
        <v>Forward TownshipPA</v>
      </c>
      <c r="B18362" s="269">
        <v>15020</v>
      </c>
      <c r="C18362" s="270" t="s">
        <v>10345</v>
      </c>
      <c r="D18362" s="270" t="s">
        <v>2093</v>
      </c>
      <c r="E18362" s="277" t="s">
        <v>2132</v>
      </c>
      <c r="F18362" s="279" t="s">
        <v>882</v>
      </c>
    </row>
    <row r="18363" spans="1:6" x14ac:dyDescent="0.3">
      <c r="A18363" s="264" t="str">
        <f t="shared" si="286"/>
        <v>Upper Gwynedd TownshipPA</v>
      </c>
      <c r="B18363" s="269">
        <v>19486</v>
      </c>
      <c r="C18363" s="270" t="s">
        <v>10821</v>
      </c>
      <c r="D18363" s="270" t="s">
        <v>2093</v>
      </c>
      <c r="E18363" s="277" t="s">
        <v>1095</v>
      </c>
      <c r="F18363" s="279" t="s">
        <v>882</v>
      </c>
    </row>
    <row r="18364" spans="1:6" x14ac:dyDescent="0.3">
      <c r="A18364" s="264" t="str">
        <f t="shared" si="286"/>
        <v>ModenaPA</v>
      </c>
      <c r="B18364" s="269">
        <v>19358</v>
      </c>
      <c r="C18364" s="270" t="s">
        <v>10822</v>
      </c>
      <c r="D18364" s="270" t="s">
        <v>2093</v>
      </c>
      <c r="E18364" s="277" t="s">
        <v>1095</v>
      </c>
      <c r="F18364" s="279" t="s">
        <v>882</v>
      </c>
    </row>
    <row r="18365" spans="1:6" x14ac:dyDescent="0.3">
      <c r="A18365" s="264" t="str">
        <f t="shared" si="286"/>
        <v>Black Creek TownshipPA</v>
      </c>
      <c r="B18365" s="269">
        <v>18256</v>
      </c>
      <c r="C18365" s="270" t="s">
        <v>10723</v>
      </c>
      <c r="D18365" s="270" t="s">
        <v>2093</v>
      </c>
      <c r="E18365" s="277" t="s">
        <v>2138</v>
      </c>
      <c r="F18365" s="279" t="s">
        <v>882</v>
      </c>
    </row>
    <row r="18366" spans="1:6" x14ac:dyDescent="0.3">
      <c r="A18366" s="264" t="str">
        <f t="shared" si="286"/>
        <v>Bedminster TownshipPA</v>
      </c>
      <c r="B18366" s="269">
        <v>18910</v>
      </c>
      <c r="C18366" s="270" t="s">
        <v>8298</v>
      </c>
      <c r="D18366" s="270" t="s">
        <v>2093</v>
      </c>
      <c r="E18366" s="277" t="s">
        <v>1095</v>
      </c>
      <c r="F18366" s="279" t="s">
        <v>882</v>
      </c>
    </row>
    <row r="18367" spans="1:6" x14ac:dyDescent="0.3">
      <c r="A18367" s="264" t="str">
        <f t="shared" si="286"/>
        <v>Cowanshannock TownshipPA</v>
      </c>
      <c r="B18367" s="269">
        <v>16244</v>
      </c>
      <c r="C18367" s="270" t="s">
        <v>10578</v>
      </c>
      <c r="D18367" s="270" t="s">
        <v>2093</v>
      </c>
      <c r="E18367" s="277" t="s">
        <v>2132</v>
      </c>
      <c r="F18367" s="279" t="s">
        <v>882</v>
      </c>
    </row>
    <row r="18368" spans="1:6" x14ac:dyDescent="0.3">
      <c r="A18368" s="264" t="str">
        <f t="shared" si="286"/>
        <v>Mcintyre TownshipPA</v>
      </c>
      <c r="B18368" s="269">
        <v>17763</v>
      </c>
      <c r="C18368" s="270" t="s">
        <v>10823</v>
      </c>
      <c r="D18368" s="270" t="s">
        <v>2093</v>
      </c>
      <c r="E18368" s="277" t="s">
        <v>2148</v>
      </c>
      <c r="F18368" s="279" t="s">
        <v>882</v>
      </c>
    </row>
    <row r="18369" spans="1:6" x14ac:dyDescent="0.3">
      <c r="A18369" s="264" t="str">
        <f t="shared" si="286"/>
        <v>West Lampeter TownshipPA</v>
      </c>
      <c r="B18369" s="269">
        <v>17537</v>
      </c>
      <c r="C18369" s="270" t="s">
        <v>10824</v>
      </c>
      <c r="D18369" s="270" t="s">
        <v>2093</v>
      </c>
      <c r="E18369" s="277" t="s">
        <v>2117</v>
      </c>
      <c r="F18369" s="279" t="s">
        <v>882</v>
      </c>
    </row>
    <row r="18370" spans="1:6" x14ac:dyDescent="0.3">
      <c r="A18370" s="264" t="str">
        <f t="shared" si="286"/>
        <v>Stonycreek TownshipPA</v>
      </c>
      <c r="B18370" s="269">
        <v>15560</v>
      </c>
      <c r="C18370" s="270" t="s">
        <v>10825</v>
      </c>
      <c r="D18370" s="270" t="s">
        <v>2093</v>
      </c>
      <c r="E18370" s="277" t="s">
        <v>1488</v>
      </c>
      <c r="F18370" s="279" t="s">
        <v>882</v>
      </c>
    </row>
    <row r="18371" spans="1:6" x14ac:dyDescent="0.3">
      <c r="A18371" s="264" t="str">
        <f t="shared" si="286"/>
        <v>AristesPA</v>
      </c>
      <c r="B18371" s="269">
        <v>17920</v>
      </c>
      <c r="C18371" s="270" t="s">
        <v>10826</v>
      </c>
      <c r="D18371" s="270" t="s">
        <v>2093</v>
      </c>
      <c r="E18371" s="277" t="s">
        <v>2098</v>
      </c>
      <c r="F18371" s="279" t="s">
        <v>882</v>
      </c>
    </row>
    <row r="18372" spans="1:6" x14ac:dyDescent="0.3">
      <c r="A18372" s="264" t="str">
        <f t="shared" ref="A18372:A18435" si="287">CONCATENATE(C18372,D18372)</f>
        <v>JeffersonPA</v>
      </c>
      <c r="B18372" s="269">
        <v>17311</v>
      </c>
      <c r="C18372" s="270" t="s">
        <v>1179</v>
      </c>
      <c r="D18372" s="270" t="s">
        <v>2093</v>
      </c>
      <c r="E18372" s="277" t="s">
        <v>2149</v>
      </c>
      <c r="F18372" s="279" t="s">
        <v>882</v>
      </c>
    </row>
    <row r="18373" spans="1:6" x14ac:dyDescent="0.3">
      <c r="A18373" s="264" t="str">
        <f t="shared" si="287"/>
        <v>Beccaria TownshipPA</v>
      </c>
      <c r="B18373" s="269">
        <v>16616</v>
      </c>
      <c r="C18373" s="270" t="s">
        <v>10583</v>
      </c>
      <c r="D18373" s="270" t="s">
        <v>2093</v>
      </c>
      <c r="E18373" s="277" t="s">
        <v>2102</v>
      </c>
      <c r="F18373" s="279" t="s">
        <v>882</v>
      </c>
    </row>
    <row r="18374" spans="1:6" x14ac:dyDescent="0.3">
      <c r="A18374" s="264" t="str">
        <f t="shared" si="287"/>
        <v>Bradford TownshipPA</v>
      </c>
      <c r="B18374" s="269">
        <v>16725</v>
      </c>
      <c r="C18374" s="270" t="s">
        <v>10171</v>
      </c>
      <c r="D18374" s="270" t="s">
        <v>2093</v>
      </c>
      <c r="E18374" s="277" t="s">
        <v>1832</v>
      </c>
      <c r="F18374" s="279" t="s">
        <v>882</v>
      </c>
    </row>
    <row r="18375" spans="1:6" x14ac:dyDescent="0.3">
      <c r="A18375" s="264" t="str">
        <f t="shared" si="287"/>
        <v>Upper Allen TownshipPA</v>
      </c>
      <c r="B18375" s="269">
        <v>17027</v>
      </c>
      <c r="C18375" s="270" t="s">
        <v>10070</v>
      </c>
      <c r="D18375" s="270" t="s">
        <v>2093</v>
      </c>
      <c r="E18375" s="277" t="s">
        <v>2110</v>
      </c>
      <c r="F18375" s="279" t="s">
        <v>882</v>
      </c>
    </row>
    <row r="18376" spans="1:6" x14ac:dyDescent="0.3">
      <c r="A18376" s="264" t="str">
        <f t="shared" si="287"/>
        <v>SaltilloPA</v>
      </c>
      <c r="B18376" s="269">
        <v>17253</v>
      </c>
      <c r="C18376" s="270" t="s">
        <v>7474</v>
      </c>
      <c r="D18376" s="270" t="s">
        <v>2093</v>
      </c>
      <c r="E18376" s="277" t="s">
        <v>2112</v>
      </c>
      <c r="F18376" s="279" t="s">
        <v>882</v>
      </c>
    </row>
    <row r="18377" spans="1:6" x14ac:dyDescent="0.3">
      <c r="A18377" s="264" t="str">
        <f t="shared" si="287"/>
        <v>Jenner TownshipPA</v>
      </c>
      <c r="B18377" s="269">
        <v>15520</v>
      </c>
      <c r="C18377" s="270" t="s">
        <v>10453</v>
      </c>
      <c r="D18377" s="270" t="s">
        <v>2093</v>
      </c>
      <c r="E18377" s="277" t="s">
        <v>1488</v>
      </c>
      <c r="F18377" s="279" t="s">
        <v>882</v>
      </c>
    </row>
    <row r="18378" spans="1:6" x14ac:dyDescent="0.3">
      <c r="A18378" s="264" t="str">
        <f t="shared" si="287"/>
        <v>Hazle TownshipPA</v>
      </c>
      <c r="B18378" s="269">
        <v>18225</v>
      </c>
      <c r="C18378" s="270" t="s">
        <v>10208</v>
      </c>
      <c r="D18378" s="270" t="s">
        <v>2093</v>
      </c>
      <c r="E18378" s="277" t="s">
        <v>2138</v>
      </c>
      <c r="F18378" s="279" t="s">
        <v>882</v>
      </c>
    </row>
    <row r="18379" spans="1:6" x14ac:dyDescent="0.3">
      <c r="A18379" s="264" t="str">
        <f t="shared" si="287"/>
        <v>Lincoln TownshipPA</v>
      </c>
      <c r="B18379" s="269">
        <v>15561</v>
      </c>
      <c r="C18379" s="270" t="s">
        <v>10827</v>
      </c>
      <c r="D18379" s="270" t="s">
        <v>2093</v>
      </c>
      <c r="E18379" s="277" t="s">
        <v>1488</v>
      </c>
      <c r="F18379" s="279" t="s">
        <v>882</v>
      </c>
    </row>
    <row r="18380" spans="1:6" x14ac:dyDescent="0.3">
      <c r="A18380" s="264" t="str">
        <f t="shared" si="287"/>
        <v>Letterkenny TownshipPA</v>
      </c>
      <c r="B18380" s="269">
        <v>17246</v>
      </c>
      <c r="C18380" s="270" t="s">
        <v>10567</v>
      </c>
      <c r="D18380" s="270" t="s">
        <v>2093</v>
      </c>
      <c r="E18380" s="277" t="s">
        <v>2100</v>
      </c>
      <c r="F18380" s="279" t="s">
        <v>882</v>
      </c>
    </row>
    <row r="18381" spans="1:6" x14ac:dyDescent="0.3">
      <c r="A18381" s="264" t="str">
        <f t="shared" si="287"/>
        <v>Skippack TownshipPA</v>
      </c>
      <c r="B18381" s="269">
        <v>19430</v>
      </c>
      <c r="C18381" s="270" t="s">
        <v>10637</v>
      </c>
      <c r="D18381" s="270" t="s">
        <v>2093</v>
      </c>
      <c r="E18381" s="277" t="s">
        <v>1095</v>
      </c>
      <c r="F18381" s="279" t="s">
        <v>882</v>
      </c>
    </row>
    <row r="18382" spans="1:6" x14ac:dyDescent="0.3">
      <c r="A18382" s="264" t="str">
        <f t="shared" si="287"/>
        <v>Center TownshipPA</v>
      </c>
      <c r="B18382" s="269">
        <v>15713</v>
      </c>
      <c r="C18382" s="270" t="s">
        <v>10328</v>
      </c>
      <c r="D18382" s="270" t="s">
        <v>2093</v>
      </c>
      <c r="E18382" s="277" t="s">
        <v>2114</v>
      </c>
      <c r="F18382" s="279" t="s">
        <v>882</v>
      </c>
    </row>
    <row r="18383" spans="1:6" x14ac:dyDescent="0.3">
      <c r="A18383" s="264" t="str">
        <f t="shared" si="287"/>
        <v>Menallen TownshipPA</v>
      </c>
      <c r="B18383" s="269">
        <v>15449</v>
      </c>
      <c r="C18383" s="270" t="s">
        <v>10374</v>
      </c>
      <c r="D18383" s="270" t="s">
        <v>2093</v>
      </c>
      <c r="E18383" s="277" t="s">
        <v>2132</v>
      </c>
      <c r="F18383" s="279" t="s">
        <v>882</v>
      </c>
    </row>
    <row r="18384" spans="1:6" x14ac:dyDescent="0.3">
      <c r="A18384" s="264" t="str">
        <f t="shared" si="287"/>
        <v>PlainfieldPA</v>
      </c>
      <c r="B18384" s="269">
        <v>17081</v>
      </c>
      <c r="C18384" s="270" t="s">
        <v>3495</v>
      </c>
      <c r="D18384" s="270" t="s">
        <v>2093</v>
      </c>
      <c r="E18384" s="277" t="s">
        <v>2110</v>
      </c>
      <c r="F18384" s="279" t="s">
        <v>882</v>
      </c>
    </row>
    <row r="18385" spans="1:6" x14ac:dyDescent="0.3">
      <c r="A18385" s="264" t="str">
        <f t="shared" si="287"/>
        <v>South Union TownshipPA</v>
      </c>
      <c r="B18385" s="269">
        <v>15416</v>
      </c>
      <c r="C18385" s="270" t="s">
        <v>10828</v>
      </c>
      <c r="D18385" s="270" t="s">
        <v>2093</v>
      </c>
      <c r="E18385" s="277" t="s">
        <v>2132</v>
      </c>
      <c r="F18385" s="279" t="s">
        <v>882</v>
      </c>
    </row>
    <row r="18386" spans="1:6" x14ac:dyDescent="0.3">
      <c r="A18386" s="264" t="str">
        <f t="shared" si="287"/>
        <v>East Taylor TownshipPA</v>
      </c>
      <c r="B18386" s="269">
        <v>15945</v>
      </c>
      <c r="C18386" s="270" t="s">
        <v>10381</v>
      </c>
      <c r="D18386" s="270" t="s">
        <v>2093</v>
      </c>
      <c r="E18386" s="277" t="s">
        <v>2116</v>
      </c>
      <c r="F18386" s="279" t="s">
        <v>882</v>
      </c>
    </row>
    <row r="18387" spans="1:6" x14ac:dyDescent="0.3">
      <c r="A18387" s="264" t="str">
        <f t="shared" si="287"/>
        <v>Hempfield TownshipPA</v>
      </c>
      <c r="B18387" s="269">
        <v>15691</v>
      </c>
      <c r="C18387" s="270" t="s">
        <v>10580</v>
      </c>
      <c r="D18387" s="270" t="s">
        <v>2093</v>
      </c>
      <c r="E18387" s="277" t="s">
        <v>2132</v>
      </c>
      <c r="F18387" s="279" t="s">
        <v>882</v>
      </c>
    </row>
    <row r="18388" spans="1:6" x14ac:dyDescent="0.3">
      <c r="A18388" s="264" t="str">
        <f t="shared" si="287"/>
        <v>Hazle TownshipPA</v>
      </c>
      <c r="B18388" s="269">
        <v>18221</v>
      </c>
      <c r="C18388" s="270" t="s">
        <v>10208</v>
      </c>
      <c r="D18388" s="270" t="s">
        <v>2093</v>
      </c>
      <c r="E18388" s="277" t="s">
        <v>2138</v>
      </c>
      <c r="F18388" s="279" t="s">
        <v>882</v>
      </c>
    </row>
    <row r="18389" spans="1:6" x14ac:dyDescent="0.3">
      <c r="A18389" s="264" t="str">
        <f t="shared" si="287"/>
        <v>Fannett TownshipPA</v>
      </c>
      <c r="B18389" s="269">
        <v>17210</v>
      </c>
      <c r="C18389" s="270" t="s">
        <v>10689</v>
      </c>
      <c r="D18389" s="270" t="s">
        <v>2093</v>
      </c>
      <c r="E18389" s="277" t="s">
        <v>2100</v>
      </c>
      <c r="F18389" s="279" t="s">
        <v>882</v>
      </c>
    </row>
    <row r="18390" spans="1:6" x14ac:dyDescent="0.3">
      <c r="A18390" s="264" t="str">
        <f t="shared" si="287"/>
        <v>Dublin TownshipPA</v>
      </c>
      <c r="B18390" s="269">
        <v>17239</v>
      </c>
      <c r="C18390" s="270" t="s">
        <v>10668</v>
      </c>
      <c r="D18390" s="270" t="s">
        <v>2093</v>
      </c>
      <c r="E18390" s="277" t="s">
        <v>2112</v>
      </c>
      <c r="F18390" s="279" t="s">
        <v>882</v>
      </c>
    </row>
    <row r="18391" spans="1:6" x14ac:dyDescent="0.3">
      <c r="A18391" s="264" t="str">
        <f t="shared" si="287"/>
        <v>Douglass TownshipPA</v>
      </c>
      <c r="B18391" s="269">
        <v>19472</v>
      </c>
      <c r="C18391" s="270" t="s">
        <v>10829</v>
      </c>
      <c r="D18391" s="270" t="s">
        <v>2093</v>
      </c>
      <c r="E18391" s="277" t="s">
        <v>1095</v>
      </c>
      <c r="F18391" s="279" t="s">
        <v>882</v>
      </c>
    </row>
    <row r="18392" spans="1:6" x14ac:dyDescent="0.3">
      <c r="A18392" s="264" t="str">
        <f t="shared" si="287"/>
        <v>Sadsbury TownshipPA</v>
      </c>
      <c r="B18392" s="269">
        <v>19367</v>
      </c>
      <c r="C18392" s="270" t="s">
        <v>10476</v>
      </c>
      <c r="D18392" s="270" t="s">
        <v>2093</v>
      </c>
      <c r="E18392" s="277" t="s">
        <v>1095</v>
      </c>
      <c r="F18392" s="279" t="s">
        <v>882</v>
      </c>
    </row>
    <row r="18393" spans="1:6" x14ac:dyDescent="0.3">
      <c r="A18393" s="264" t="str">
        <f t="shared" si="287"/>
        <v>Unity TownshipPA</v>
      </c>
      <c r="B18393" s="269">
        <v>15693</v>
      </c>
      <c r="C18393" s="270" t="s">
        <v>10102</v>
      </c>
      <c r="D18393" s="270" t="s">
        <v>2093</v>
      </c>
      <c r="E18393" s="277" t="s">
        <v>2132</v>
      </c>
      <c r="F18393" s="279" t="s">
        <v>882</v>
      </c>
    </row>
    <row r="18394" spans="1:6" x14ac:dyDescent="0.3">
      <c r="A18394" s="264" t="str">
        <f t="shared" si="287"/>
        <v>Cashtown-McknightstownPA</v>
      </c>
      <c r="B18394" s="269">
        <v>17310</v>
      </c>
      <c r="C18394" s="270" t="s">
        <v>10830</v>
      </c>
      <c r="D18394" s="270" t="s">
        <v>2093</v>
      </c>
      <c r="E18394" s="277" t="s">
        <v>2108</v>
      </c>
      <c r="F18394" s="279" t="s">
        <v>882</v>
      </c>
    </row>
    <row r="18395" spans="1:6" x14ac:dyDescent="0.3">
      <c r="A18395" s="264" t="str">
        <f t="shared" si="287"/>
        <v>Washington TownshipPA</v>
      </c>
      <c r="B18395" s="269">
        <v>17272</v>
      </c>
      <c r="C18395" s="270" t="s">
        <v>8157</v>
      </c>
      <c r="D18395" s="270" t="s">
        <v>2093</v>
      </c>
      <c r="E18395" s="277" t="s">
        <v>2100</v>
      </c>
      <c r="F18395" s="279" t="s">
        <v>882</v>
      </c>
    </row>
    <row r="18396" spans="1:6" x14ac:dyDescent="0.3">
      <c r="A18396" s="264" t="str">
        <f t="shared" si="287"/>
        <v>Menallen TownshipPA</v>
      </c>
      <c r="B18396" s="269">
        <v>15488</v>
      </c>
      <c r="C18396" s="270" t="s">
        <v>10374</v>
      </c>
      <c r="D18396" s="270" t="s">
        <v>2093</v>
      </c>
      <c r="E18396" s="277" t="s">
        <v>2132</v>
      </c>
      <c r="F18396" s="279" t="s">
        <v>882</v>
      </c>
    </row>
    <row r="18397" spans="1:6" x14ac:dyDescent="0.3">
      <c r="A18397" s="264" t="str">
        <f t="shared" si="287"/>
        <v>Glen MillsPA</v>
      </c>
      <c r="B18397" s="269">
        <v>19039</v>
      </c>
      <c r="C18397" s="270" t="s">
        <v>10152</v>
      </c>
      <c r="D18397" s="270" t="s">
        <v>2093</v>
      </c>
      <c r="E18397" s="277" t="s">
        <v>1095</v>
      </c>
      <c r="F18397" s="279" t="s">
        <v>882</v>
      </c>
    </row>
    <row r="18398" spans="1:6" x14ac:dyDescent="0.3">
      <c r="A18398" s="264" t="str">
        <f t="shared" si="287"/>
        <v>Lavelle-LocustdalePA</v>
      </c>
      <c r="B18398" s="269">
        <v>17943</v>
      </c>
      <c r="C18398" s="270" t="s">
        <v>10831</v>
      </c>
      <c r="D18398" s="270" t="s">
        <v>2093</v>
      </c>
      <c r="E18398" s="277" t="s">
        <v>1859</v>
      </c>
      <c r="F18398" s="279" t="s">
        <v>882</v>
      </c>
    </row>
    <row r="18399" spans="1:6" x14ac:dyDescent="0.3">
      <c r="A18399" s="264" t="str">
        <f t="shared" si="287"/>
        <v>New BaltimorePA</v>
      </c>
      <c r="B18399" s="269">
        <v>15553</v>
      </c>
      <c r="C18399" s="270" t="s">
        <v>10832</v>
      </c>
      <c r="D18399" s="270" t="s">
        <v>2093</v>
      </c>
      <c r="E18399" s="277" t="s">
        <v>1488</v>
      </c>
      <c r="F18399" s="279" t="s">
        <v>882</v>
      </c>
    </row>
    <row r="18400" spans="1:6" x14ac:dyDescent="0.3">
      <c r="A18400" s="264" t="str">
        <f t="shared" si="287"/>
        <v>Solebury TownshipPA</v>
      </c>
      <c r="B18400" s="269">
        <v>18933</v>
      </c>
      <c r="C18400" s="270" t="s">
        <v>10196</v>
      </c>
      <c r="D18400" s="270" t="s">
        <v>2093</v>
      </c>
      <c r="E18400" s="277" t="s">
        <v>1095</v>
      </c>
      <c r="F18400" s="279" t="s">
        <v>882</v>
      </c>
    </row>
    <row r="18401" spans="1:6" x14ac:dyDescent="0.3">
      <c r="A18401" s="264" t="str">
        <f t="shared" si="287"/>
        <v>Rush TownshipPA</v>
      </c>
      <c r="B18401" s="269">
        <v>18245</v>
      </c>
      <c r="C18401" s="270" t="s">
        <v>10833</v>
      </c>
      <c r="D18401" s="270" t="s">
        <v>2093</v>
      </c>
      <c r="E18401" s="277" t="s">
        <v>1859</v>
      </c>
      <c r="F18401" s="279" t="s">
        <v>882</v>
      </c>
    </row>
    <row r="18402" spans="1:6" x14ac:dyDescent="0.3">
      <c r="A18402" s="264" t="str">
        <f t="shared" si="287"/>
        <v>HydetownPA</v>
      </c>
      <c r="B18402" s="269">
        <v>16328</v>
      </c>
      <c r="C18402" s="270" t="s">
        <v>10834</v>
      </c>
      <c r="D18402" s="270" t="s">
        <v>2093</v>
      </c>
      <c r="E18402" s="277" t="s">
        <v>2126</v>
      </c>
      <c r="F18402" s="279" t="s">
        <v>882</v>
      </c>
    </row>
    <row r="18403" spans="1:6" x14ac:dyDescent="0.3">
      <c r="A18403" s="264" t="str">
        <f t="shared" si="287"/>
        <v>Jenner TownshipPA</v>
      </c>
      <c r="B18403" s="269">
        <v>15544</v>
      </c>
      <c r="C18403" s="270" t="s">
        <v>10453</v>
      </c>
      <c r="D18403" s="270" t="s">
        <v>2093</v>
      </c>
      <c r="E18403" s="277" t="s">
        <v>1488</v>
      </c>
      <c r="F18403" s="279" t="s">
        <v>882</v>
      </c>
    </row>
    <row r="18404" spans="1:6" x14ac:dyDescent="0.3">
      <c r="A18404" s="264" t="str">
        <f t="shared" si="287"/>
        <v>Mahoning TownshipPA</v>
      </c>
      <c r="B18404" s="269">
        <v>16223</v>
      </c>
      <c r="C18404" s="270" t="s">
        <v>10155</v>
      </c>
      <c r="D18404" s="270" t="s">
        <v>2093</v>
      </c>
      <c r="E18404" s="277" t="s">
        <v>2132</v>
      </c>
      <c r="F18404" s="279" t="s">
        <v>882</v>
      </c>
    </row>
    <row r="18405" spans="1:6" x14ac:dyDescent="0.3">
      <c r="A18405" s="264" t="str">
        <f t="shared" si="287"/>
        <v>Plumstead TownshipPA</v>
      </c>
      <c r="B18405" s="269">
        <v>18916</v>
      </c>
      <c r="C18405" s="270" t="s">
        <v>10390</v>
      </c>
      <c r="D18405" s="270" t="s">
        <v>2093</v>
      </c>
      <c r="E18405" s="277" t="s">
        <v>1095</v>
      </c>
      <c r="F18405" s="279" t="s">
        <v>882</v>
      </c>
    </row>
    <row r="18406" spans="1:6" x14ac:dyDescent="0.3">
      <c r="A18406" s="264" t="str">
        <f t="shared" si="287"/>
        <v>Green LanePA</v>
      </c>
      <c r="B18406" s="269">
        <v>18084</v>
      </c>
      <c r="C18406" s="270" t="s">
        <v>10431</v>
      </c>
      <c r="D18406" s="270" t="s">
        <v>2093</v>
      </c>
      <c r="E18406" s="277" t="s">
        <v>1095</v>
      </c>
      <c r="F18406" s="279" t="s">
        <v>882</v>
      </c>
    </row>
    <row r="18407" spans="1:6" x14ac:dyDescent="0.3">
      <c r="A18407" s="264" t="str">
        <f t="shared" si="287"/>
        <v>Burrell TownshipPA</v>
      </c>
      <c r="B18407" s="269">
        <v>15750</v>
      </c>
      <c r="C18407" s="270" t="s">
        <v>10713</v>
      </c>
      <c r="D18407" s="270" t="s">
        <v>2093</v>
      </c>
      <c r="E18407" s="277" t="s">
        <v>2114</v>
      </c>
      <c r="F18407" s="279" t="s">
        <v>882</v>
      </c>
    </row>
    <row r="18408" spans="1:6" x14ac:dyDescent="0.3">
      <c r="A18408" s="264" t="str">
        <f t="shared" si="287"/>
        <v>Westfall TownshipPA</v>
      </c>
      <c r="B18408" s="269">
        <v>18340</v>
      </c>
      <c r="C18408" s="270" t="s">
        <v>10835</v>
      </c>
      <c r="D18408" s="270" t="s">
        <v>2093</v>
      </c>
      <c r="E18408" s="277" t="s">
        <v>1833</v>
      </c>
      <c r="F18408" s="279" t="s">
        <v>882</v>
      </c>
    </row>
    <row r="18409" spans="1:6" x14ac:dyDescent="0.3">
      <c r="A18409" s="264" t="str">
        <f t="shared" si="287"/>
        <v>East Penn TownshipPA</v>
      </c>
      <c r="B18409" s="269">
        <v>18212</v>
      </c>
      <c r="C18409" s="270" t="s">
        <v>10836</v>
      </c>
      <c r="D18409" s="270" t="s">
        <v>2093</v>
      </c>
      <c r="E18409" s="277" t="s">
        <v>1829</v>
      </c>
      <c r="F18409" s="279" t="s">
        <v>882</v>
      </c>
    </row>
    <row r="18410" spans="1:6" x14ac:dyDescent="0.3">
      <c r="A18410" s="264" t="str">
        <f t="shared" si="287"/>
        <v>WilmorePA</v>
      </c>
      <c r="B18410" s="269">
        <v>15962</v>
      </c>
      <c r="C18410" s="270" t="s">
        <v>5717</v>
      </c>
      <c r="D18410" s="270" t="s">
        <v>2093</v>
      </c>
      <c r="E18410" s="277" t="s">
        <v>2116</v>
      </c>
      <c r="F18410" s="279" t="s">
        <v>882</v>
      </c>
    </row>
    <row r="18411" spans="1:6" x14ac:dyDescent="0.3">
      <c r="A18411" s="264" t="str">
        <f t="shared" si="287"/>
        <v>JacksonvillePA</v>
      </c>
      <c r="B18411" s="269">
        <v>15756</v>
      </c>
      <c r="C18411" s="270" t="s">
        <v>1034</v>
      </c>
      <c r="D18411" s="270" t="s">
        <v>2093</v>
      </c>
      <c r="E18411" s="277" t="s">
        <v>2114</v>
      </c>
      <c r="F18411" s="279" t="s">
        <v>882</v>
      </c>
    </row>
    <row r="18412" spans="1:6" x14ac:dyDescent="0.3">
      <c r="A18412" s="264" t="str">
        <f t="shared" si="287"/>
        <v>Hamlin TownshipPA</v>
      </c>
      <c r="B18412" s="269">
        <v>16733</v>
      </c>
      <c r="C18412" s="270" t="s">
        <v>10643</v>
      </c>
      <c r="D18412" s="270" t="s">
        <v>2093</v>
      </c>
      <c r="E18412" s="277" t="s">
        <v>1832</v>
      </c>
      <c r="F18412" s="279" t="s">
        <v>882</v>
      </c>
    </row>
    <row r="18413" spans="1:6" x14ac:dyDescent="0.3">
      <c r="A18413" s="264" t="str">
        <f t="shared" si="287"/>
        <v>Spring MountPA</v>
      </c>
      <c r="B18413" s="269">
        <v>19478</v>
      </c>
      <c r="C18413" s="270" t="s">
        <v>10837</v>
      </c>
      <c r="D18413" s="270" t="s">
        <v>2093</v>
      </c>
      <c r="E18413" s="277" t="s">
        <v>1095</v>
      </c>
      <c r="F18413" s="279" t="s">
        <v>882</v>
      </c>
    </row>
    <row r="18414" spans="1:6" x14ac:dyDescent="0.3">
      <c r="A18414" s="264" t="str">
        <f t="shared" si="287"/>
        <v>Elk Lick TownshipPA</v>
      </c>
      <c r="B18414" s="269">
        <v>15532</v>
      </c>
      <c r="C18414" s="270" t="s">
        <v>10599</v>
      </c>
      <c r="D18414" s="270" t="s">
        <v>2093</v>
      </c>
      <c r="E18414" s="277" t="s">
        <v>1488</v>
      </c>
      <c r="F18414" s="279" t="s">
        <v>882</v>
      </c>
    </row>
    <row r="18415" spans="1:6" x14ac:dyDescent="0.3">
      <c r="A18415" s="264" t="str">
        <f t="shared" si="287"/>
        <v>GreensburgPA</v>
      </c>
      <c r="B18415" s="269">
        <v>15616</v>
      </c>
      <c r="C18415" s="270" t="s">
        <v>1364</v>
      </c>
      <c r="D18415" s="270" t="s">
        <v>2093</v>
      </c>
      <c r="E18415" s="277" t="s">
        <v>2132</v>
      </c>
      <c r="F18415" s="279" t="s">
        <v>882</v>
      </c>
    </row>
    <row r="18416" spans="1:6" x14ac:dyDescent="0.3">
      <c r="A18416" s="264" t="str">
        <f t="shared" si="287"/>
        <v>Durham TownshipPA</v>
      </c>
      <c r="B18416" s="269">
        <v>18039</v>
      </c>
      <c r="C18416" s="270" t="s">
        <v>10838</v>
      </c>
      <c r="D18416" s="270" t="s">
        <v>2093</v>
      </c>
      <c r="E18416" s="277" t="s">
        <v>1095</v>
      </c>
      <c r="F18416" s="279" t="s">
        <v>882</v>
      </c>
    </row>
    <row r="18417" spans="1:6" x14ac:dyDescent="0.3">
      <c r="A18417" s="264" t="str">
        <f t="shared" si="287"/>
        <v>Leidy TownshipPA</v>
      </c>
      <c r="B18417" s="269">
        <v>17729</v>
      </c>
      <c r="C18417" s="270" t="s">
        <v>10839</v>
      </c>
      <c r="D18417" s="270" t="s">
        <v>2093</v>
      </c>
      <c r="E18417" s="277" t="s">
        <v>2124</v>
      </c>
      <c r="F18417" s="279" t="s">
        <v>882</v>
      </c>
    </row>
    <row r="18418" spans="1:6" x14ac:dyDescent="0.3">
      <c r="A18418" s="264" t="str">
        <f t="shared" si="287"/>
        <v>South Versailles TownshipPA</v>
      </c>
      <c r="B18418" s="269">
        <v>15028</v>
      </c>
      <c r="C18418" s="270" t="s">
        <v>10840</v>
      </c>
      <c r="D18418" s="270" t="s">
        <v>2093</v>
      </c>
      <c r="E18418" s="277" t="s">
        <v>2132</v>
      </c>
      <c r="F18418" s="279" t="s">
        <v>882</v>
      </c>
    </row>
    <row r="18419" spans="1:6" x14ac:dyDescent="0.3">
      <c r="A18419" s="264" t="str">
        <f t="shared" si="287"/>
        <v>GreencastlePA</v>
      </c>
      <c r="B18419" s="269">
        <v>17256</v>
      </c>
      <c r="C18419" s="270" t="s">
        <v>5297</v>
      </c>
      <c r="D18419" s="270" t="s">
        <v>2093</v>
      </c>
      <c r="E18419" s="277" t="s">
        <v>2100</v>
      </c>
      <c r="F18419" s="279" t="s">
        <v>882</v>
      </c>
    </row>
    <row r="18420" spans="1:6" x14ac:dyDescent="0.3">
      <c r="A18420" s="264" t="str">
        <f t="shared" si="287"/>
        <v>Smithfield TownshipPA</v>
      </c>
      <c r="B18420" s="269">
        <v>18817</v>
      </c>
      <c r="C18420" s="270" t="s">
        <v>10653</v>
      </c>
      <c r="D18420" s="270" t="s">
        <v>2093</v>
      </c>
      <c r="E18420" s="277" t="s">
        <v>2137</v>
      </c>
      <c r="F18420" s="279" t="s">
        <v>882</v>
      </c>
    </row>
    <row r="18421" spans="1:6" x14ac:dyDescent="0.3">
      <c r="A18421" s="264" t="str">
        <f t="shared" si="287"/>
        <v>QuentinPA</v>
      </c>
      <c r="B18421" s="269">
        <v>17083</v>
      </c>
      <c r="C18421" s="270" t="s">
        <v>10841</v>
      </c>
      <c r="D18421" s="270" t="s">
        <v>2093</v>
      </c>
      <c r="E18421" s="277" t="s">
        <v>1684</v>
      </c>
      <c r="F18421" s="279" t="s">
        <v>882</v>
      </c>
    </row>
    <row r="18422" spans="1:6" x14ac:dyDescent="0.3">
      <c r="A18422" s="264" t="str">
        <f t="shared" si="287"/>
        <v>Hazle TownshipPA</v>
      </c>
      <c r="B18422" s="269">
        <v>18239</v>
      </c>
      <c r="C18422" s="270" t="s">
        <v>10208</v>
      </c>
      <c r="D18422" s="270" t="s">
        <v>2093</v>
      </c>
      <c r="E18422" s="277" t="s">
        <v>2138</v>
      </c>
      <c r="F18422" s="279" t="s">
        <v>882</v>
      </c>
    </row>
    <row r="18423" spans="1:6" x14ac:dyDescent="0.3">
      <c r="A18423" s="264" t="str">
        <f t="shared" si="287"/>
        <v>Benton TownshipPA</v>
      </c>
      <c r="B18423" s="269">
        <v>18420</v>
      </c>
      <c r="C18423" s="270" t="s">
        <v>10392</v>
      </c>
      <c r="D18423" s="270" t="s">
        <v>2093</v>
      </c>
      <c r="E18423" s="277" t="s">
        <v>2138</v>
      </c>
      <c r="F18423" s="279" t="s">
        <v>882</v>
      </c>
    </row>
    <row r="18424" spans="1:6" x14ac:dyDescent="0.3">
      <c r="A18424" s="264" t="str">
        <f t="shared" si="287"/>
        <v>Nockamixon TownshipPA</v>
      </c>
      <c r="B18424" s="269">
        <v>18921</v>
      </c>
      <c r="C18424" s="270" t="s">
        <v>10553</v>
      </c>
      <c r="D18424" s="270" t="s">
        <v>2093</v>
      </c>
      <c r="E18424" s="277" t="s">
        <v>1095</v>
      </c>
      <c r="F18424" s="279" t="s">
        <v>882</v>
      </c>
    </row>
    <row r="18425" spans="1:6" x14ac:dyDescent="0.3">
      <c r="A18425" s="264" t="str">
        <f t="shared" si="287"/>
        <v>Redbank TownshipPA</v>
      </c>
      <c r="B18425" s="269">
        <v>16245</v>
      </c>
      <c r="C18425" s="270" t="s">
        <v>10625</v>
      </c>
      <c r="D18425" s="270" t="s">
        <v>2093</v>
      </c>
      <c r="E18425" s="277" t="s">
        <v>2132</v>
      </c>
      <c r="F18425" s="279" t="s">
        <v>882</v>
      </c>
    </row>
    <row r="18426" spans="1:6" x14ac:dyDescent="0.3">
      <c r="A18426" s="264" t="str">
        <f t="shared" si="287"/>
        <v>Fallowfield TownshipPA</v>
      </c>
      <c r="B18426" s="269">
        <v>15366</v>
      </c>
      <c r="C18426" s="270" t="s">
        <v>10241</v>
      </c>
      <c r="D18426" s="270" t="s">
        <v>2093</v>
      </c>
      <c r="E18426" s="277" t="s">
        <v>2132</v>
      </c>
      <c r="F18426" s="279" t="s">
        <v>882</v>
      </c>
    </row>
    <row r="18427" spans="1:6" x14ac:dyDescent="0.3">
      <c r="A18427" s="264" t="str">
        <f t="shared" si="287"/>
        <v>Pulaski TownshipPA</v>
      </c>
      <c r="B18427" s="269">
        <v>16140</v>
      </c>
      <c r="C18427" s="270" t="s">
        <v>10537</v>
      </c>
      <c r="D18427" s="270" t="s">
        <v>2093</v>
      </c>
      <c r="E18427" s="277" t="s">
        <v>1385</v>
      </c>
      <c r="F18427" s="279" t="s">
        <v>882</v>
      </c>
    </row>
    <row r="18428" spans="1:6" x14ac:dyDescent="0.3">
      <c r="A18428" s="264" t="str">
        <f t="shared" si="287"/>
        <v>Montgomery TownshipPA</v>
      </c>
      <c r="B18428" s="269">
        <v>15746</v>
      </c>
      <c r="C18428" s="270" t="s">
        <v>8310</v>
      </c>
      <c r="D18428" s="270" t="s">
        <v>2093</v>
      </c>
      <c r="E18428" s="277" t="s">
        <v>2114</v>
      </c>
      <c r="F18428" s="279" t="s">
        <v>882</v>
      </c>
    </row>
    <row r="18429" spans="1:6" x14ac:dyDescent="0.3">
      <c r="A18429" s="264" t="str">
        <f t="shared" si="287"/>
        <v>Pocono TownshipPA</v>
      </c>
      <c r="B18429" s="269">
        <v>18349</v>
      </c>
      <c r="C18429" s="270" t="s">
        <v>10511</v>
      </c>
      <c r="D18429" s="270" t="s">
        <v>2093</v>
      </c>
      <c r="E18429" s="277" t="s">
        <v>2104</v>
      </c>
      <c r="F18429" s="279" t="s">
        <v>882</v>
      </c>
    </row>
    <row r="18430" spans="1:6" x14ac:dyDescent="0.3">
      <c r="A18430" s="264" t="str">
        <f t="shared" si="287"/>
        <v>Lower Towamensing TownshipPA</v>
      </c>
      <c r="B18430" s="269">
        <v>18012</v>
      </c>
      <c r="C18430" s="270" t="s">
        <v>10842</v>
      </c>
      <c r="D18430" s="270" t="s">
        <v>2093</v>
      </c>
      <c r="E18430" s="277" t="s">
        <v>1829</v>
      </c>
      <c r="F18430" s="279" t="s">
        <v>882</v>
      </c>
    </row>
    <row r="18431" spans="1:6" x14ac:dyDescent="0.3">
      <c r="A18431" s="264" t="str">
        <f t="shared" si="287"/>
        <v>Indiana TownshipPA</v>
      </c>
      <c r="B18431" s="269">
        <v>15075</v>
      </c>
      <c r="C18431" s="270" t="s">
        <v>10288</v>
      </c>
      <c r="D18431" s="270" t="s">
        <v>2093</v>
      </c>
      <c r="E18431" s="277" t="s">
        <v>2132</v>
      </c>
      <c r="F18431" s="279" t="s">
        <v>882</v>
      </c>
    </row>
    <row r="18432" spans="1:6" x14ac:dyDescent="0.3">
      <c r="A18432" s="264" t="str">
        <f t="shared" si="287"/>
        <v>McEwensvillePA</v>
      </c>
      <c r="B18432" s="269">
        <v>17749</v>
      </c>
      <c r="C18432" s="270" t="s">
        <v>10843</v>
      </c>
      <c r="D18432" s="270" t="s">
        <v>2093</v>
      </c>
      <c r="E18432" s="277" t="s">
        <v>2144</v>
      </c>
      <c r="F18432" s="279" t="s">
        <v>882</v>
      </c>
    </row>
    <row r="18433" spans="1:6" x14ac:dyDescent="0.3">
      <c r="A18433" s="264" t="str">
        <f t="shared" si="287"/>
        <v>Hazle TownshipPA</v>
      </c>
      <c r="B18433" s="269">
        <v>18223</v>
      </c>
      <c r="C18433" s="270" t="s">
        <v>10208</v>
      </c>
      <c r="D18433" s="270" t="s">
        <v>2093</v>
      </c>
      <c r="E18433" s="277" t="s">
        <v>2138</v>
      </c>
      <c r="F18433" s="279" t="s">
        <v>882</v>
      </c>
    </row>
    <row r="18434" spans="1:6" x14ac:dyDescent="0.3">
      <c r="A18434" s="264" t="str">
        <f t="shared" si="287"/>
        <v>JacksonvillePA</v>
      </c>
      <c r="B18434" s="269">
        <v>15727</v>
      </c>
      <c r="C18434" s="270" t="s">
        <v>1034</v>
      </c>
      <c r="D18434" s="270" t="s">
        <v>2093</v>
      </c>
      <c r="E18434" s="277" t="s">
        <v>2114</v>
      </c>
      <c r="F18434" s="279" t="s">
        <v>882</v>
      </c>
    </row>
    <row r="18435" spans="1:6" x14ac:dyDescent="0.3">
      <c r="A18435" s="264" t="str">
        <f t="shared" si="287"/>
        <v>ShippingportPA</v>
      </c>
      <c r="B18435" s="269">
        <v>15077</v>
      </c>
      <c r="C18435" s="270" t="s">
        <v>10844</v>
      </c>
      <c r="D18435" s="270" t="s">
        <v>2093</v>
      </c>
      <c r="E18435" s="277" t="s">
        <v>2132</v>
      </c>
      <c r="F18435" s="279" t="s">
        <v>882</v>
      </c>
    </row>
    <row r="18436" spans="1:6" x14ac:dyDescent="0.3">
      <c r="A18436" s="264" t="str">
        <f t="shared" ref="A18436:A18499" si="288">CONCATENATE(C18436,D18436)</f>
        <v>East Hanover TownshipPA</v>
      </c>
      <c r="B18436" s="269">
        <v>17077</v>
      </c>
      <c r="C18436" s="270" t="s">
        <v>8305</v>
      </c>
      <c r="D18436" s="270" t="s">
        <v>2093</v>
      </c>
      <c r="E18436" s="277" t="s">
        <v>1684</v>
      </c>
      <c r="F18436" s="279" t="s">
        <v>882</v>
      </c>
    </row>
    <row r="18437" spans="1:6" x14ac:dyDescent="0.3">
      <c r="A18437" s="264" t="str">
        <f t="shared" si="288"/>
        <v>Tulpehocken TownshipPA</v>
      </c>
      <c r="B18437" s="269">
        <v>19544</v>
      </c>
      <c r="C18437" s="270" t="s">
        <v>10803</v>
      </c>
      <c r="D18437" s="270" t="s">
        <v>2093</v>
      </c>
      <c r="E18437" s="277" t="s">
        <v>2135</v>
      </c>
      <c r="F18437" s="279" t="s">
        <v>882</v>
      </c>
    </row>
    <row r="18438" spans="1:6" x14ac:dyDescent="0.3">
      <c r="A18438" s="264" t="str">
        <f t="shared" si="288"/>
        <v>Richmond TownshipPA</v>
      </c>
      <c r="B18438" s="269">
        <v>19564</v>
      </c>
      <c r="C18438" s="270" t="s">
        <v>10845</v>
      </c>
      <c r="D18438" s="270" t="s">
        <v>2093</v>
      </c>
      <c r="E18438" s="277" t="s">
        <v>2135</v>
      </c>
      <c r="F18438" s="279" t="s">
        <v>882</v>
      </c>
    </row>
    <row r="18439" spans="1:6" x14ac:dyDescent="0.3">
      <c r="A18439" s="264" t="str">
        <f t="shared" si="288"/>
        <v>Quincy TownshipPA</v>
      </c>
      <c r="B18439" s="269">
        <v>17247</v>
      </c>
      <c r="C18439" s="270" t="s">
        <v>10782</v>
      </c>
      <c r="D18439" s="270" t="s">
        <v>2093</v>
      </c>
      <c r="E18439" s="277" t="s">
        <v>2100</v>
      </c>
      <c r="F18439" s="279" t="s">
        <v>882</v>
      </c>
    </row>
    <row r="18440" spans="1:6" x14ac:dyDescent="0.3">
      <c r="A18440" s="264" t="str">
        <f t="shared" si="288"/>
        <v>SmethportPA</v>
      </c>
      <c r="B18440" s="269">
        <v>16730</v>
      </c>
      <c r="C18440" s="270" t="s">
        <v>10846</v>
      </c>
      <c r="D18440" s="270" t="s">
        <v>2093</v>
      </c>
      <c r="E18440" s="277" t="s">
        <v>1832</v>
      </c>
      <c r="F18440" s="279" t="s">
        <v>882</v>
      </c>
    </row>
    <row r="18441" spans="1:6" x14ac:dyDescent="0.3">
      <c r="A18441" s="264" t="str">
        <f t="shared" si="288"/>
        <v>Buckingham TownshipPA</v>
      </c>
      <c r="B18441" s="269">
        <v>18946</v>
      </c>
      <c r="C18441" s="270" t="s">
        <v>10168</v>
      </c>
      <c r="D18441" s="270" t="s">
        <v>2093</v>
      </c>
      <c r="E18441" s="277" t="s">
        <v>1095</v>
      </c>
      <c r="F18441" s="279" t="s">
        <v>882</v>
      </c>
    </row>
    <row r="18442" spans="1:6" x14ac:dyDescent="0.3">
      <c r="A18442" s="264" t="str">
        <f t="shared" si="288"/>
        <v>Brush Valley TownshipPA</v>
      </c>
      <c r="B18442" s="269">
        <v>15720</v>
      </c>
      <c r="C18442" s="270" t="s">
        <v>10847</v>
      </c>
      <c r="D18442" s="270" t="s">
        <v>2093</v>
      </c>
      <c r="E18442" s="277" t="s">
        <v>2114</v>
      </c>
      <c r="F18442" s="279" t="s">
        <v>882</v>
      </c>
    </row>
    <row r="18443" spans="1:6" x14ac:dyDescent="0.3">
      <c r="A18443" s="264" t="str">
        <f t="shared" si="288"/>
        <v>St Thomas TownshipPA</v>
      </c>
      <c r="B18443" s="269">
        <v>17251</v>
      </c>
      <c r="C18443" s="270" t="s">
        <v>10478</v>
      </c>
      <c r="D18443" s="270" t="s">
        <v>2093</v>
      </c>
      <c r="E18443" s="277" t="s">
        <v>2100</v>
      </c>
      <c r="F18443" s="279" t="s">
        <v>882</v>
      </c>
    </row>
    <row r="18444" spans="1:6" x14ac:dyDescent="0.3">
      <c r="A18444" s="264" t="str">
        <f t="shared" si="288"/>
        <v>RailroadPA</v>
      </c>
      <c r="B18444" s="269">
        <v>17355</v>
      </c>
      <c r="C18444" s="270" t="s">
        <v>10848</v>
      </c>
      <c r="D18444" s="270" t="s">
        <v>2093</v>
      </c>
      <c r="E18444" s="277" t="s">
        <v>2149</v>
      </c>
      <c r="F18444" s="279" t="s">
        <v>882</v>
      </c>
    </row>
    <row r="18445" spans="1:6" x14ac:dyDescent="0.3">
      <c r="A18445" s="264" t="str">
        <f t="shared" si="288"/>
        <v>Perry TownshipPA</v>
      </c>
      <c r="B18445" s="269">
        <v>15492</v>
      </c>
      <c r="C18445" s="270" t="s">
        <v>10470</v>
      </c>
      <c r="D18445" s="270" t="s">
        <v>2093</v>
      </c>
      <c r="E18445" s="277" t="s">
        <v>2132</v>
      </c>
      <c r="F18445" s="279" t="s">
        <v>882</v>
      </c>
    </row>
    <row r="18446" spans="1:6" x14ac:dyDescent="0.3">
      <c r="A18446" s="264" t="str">
        <f t="shared" si="288"/>
        <v>Lehigh TownshipPA</v>
      </c>
      <c r="B18446" s="269">
        <v>18086</v>
      </c>
      <c r="C18446" s="270" t="s">
        <v>10290</v>
      </c>
      <c r="D18446" s="270" t="s">
        <v>2093</v>
      </c>
      <c r="E18446" s="277" t="s">
        <v>1829</v>
      </c>
      <c r="F18446" s="279" t="s">
        <v>882</v>
      </c>
    </row>
    <row r="18447" spans="1:6" x14ac:dyDescent="0.3">
      <c r="A18447" s="264" t="str">
        <f t="shared" si="288"/>
        <v>Pittsfield TownshipPA</v>
      </c>
      <c r="B18447" s="269">
        <v>16416</v>
      </c>
      <c r="C18447" s="270" t="s">
        <v>10592</v>
      </c>
      <c r="D18447" s="270" t="s">
        <v>2093</v>
      </c>
      <c r="E18447" s="277" t="s">
        <v>2146</v>
      </c>
      <c r="F18447" s="279" t="s">
        <v>882</v>
      </c>
    </row>
    <row r="18448" spans="1:6" x14ac:dyDescent="0.3">
      <c r="A18448" s="264" t="str">
        <f t="shared" si="288"/>
        <v>Cashtown-McknightstownPA</v>
      </c>
      <c r="B18448" s="269">
        <v>17343</v>
      </c>
      <c r="C18448" s="270" t="s">
        <v>10830</v>
      </c>
      <c r="D18448" s="270" t="s">
        <v>2093</v>
      </c>
      <c r="E18448" s="277" t="s">
        <v>2108</v>
      </c>
      <c r="F18448" s="279" t="s">
        <v>882</v>
      </c>
    </row>
    <row r="18449" spans="1:6" x14ac:dyDescent="0.3">
      <c r="A18449" s="264" t="str">
        <f t="shared" si="288"/>
        <v>Sugarloaf TownshipPA</v>
      </c>
      <c r="B18449" s="269">
        <v>18251</v>
      </c>
      <c r="C18449" s="270" t="s">
        <v>10461</v>
      </c>
      <c r="D18449" s="270" t="s">
        <v>2093</v>
      </c>
      <c r="E18449" s="277" t="s">
        <v>2138</v>
      </c>
      <c r="F18449" s="279" t="s">
        <v>882</v>
      </c>
    </row>
    <row r="18450" spans="1:6" x14ac:dyDescent="0.3">
      <c r="A18450" s="264" t="str">
        <f t="shared" si="288"/>
        <v>South Huntingdon TownshipPA</v>
      </c>
      <c r="B18450" s="269">
        <v>15448</v>
      </c>
      <c r="C18450" s="270" t="s">
        <v>10503</v>
      </c>
      <c r="D18450" s="270" t="s">
        <v>2093</v>
      </c>
      <c r="E18450" s="277" t="s">
        <v>2132</v>
      </c>
      <c r="F18450" s="279" t="s">
        <v>882</v>
      </c>
    </row>
    <row r="18451" spans="1:6" x14ac:dyDescent="0.3">
      <c r="A18451" s="264" t="str">
        <f t="shared" si="288"/>
        <v>TelfordPA</v>
      </c>
      <c r="B18451" s="269">
        <v>18971</v>
      </c>
      <c r="C18451" s="270" t="s">
        <v>10197</v>
      </c>
      <c r="D18451" s="270" t="s">
        <v>2093</v>
      </c>
      <c r="E18451" s="277" t="s">
        <v>1095</v>
      </c>
      <c r="F18451" s="279" t="s">
        <v>882</v>
      </c>
    </row>
    <row r="18452" spans="1:6" x14ac:dyDescent="0.3">
      <c r="A18452" s="264" t="str">
        <f t="shared" si="288"/>
        <v>West Earl TownshipPA</v>
      </c>
      <c r="B18452" s="269">
        <v>17580</v>
      </c>
      <c r="C18452" s="270" t="s">
        <v>10681</v>
      </c>
      <c r="D18452" s="270" t="s">
        <v>2093</v>
      </c>
      <c r="E18452" s="277" t="s">
        <v>2117</v>
      </c>
      <c r="F18452" s="279" t="s">
        <v>882</v>
      </c>
    </row>
    <row r="18453" spans="1:6" x14ac:dyDescent="0.3">
      <c r="A18453" s="264" t="str">
        <f t="shared" si="288"/>
        <v>Washington TownshipPA</v>
      </c>
      <c r="B18453" s="269">
        <v>17867</v>
      </c>
      <c r="C18453" s="270" t="s">
        <v>8157</v>
      </c>
      <c r="D18453" s="270" t="s">
        <v>2093</v>
      </c>
      <c r="E18453" s="277" t="s">
        <v>2144</v>
      </c>
      <c r="F18453" s="279" t="s">
        <v>882</v>
      </c>
    </row>
    <row r="18454" spans="1:6" x14ac:dyDescent="0.3">
      <c r="A18454" s="264" t="str">
        <f t="shared" si="288"/>
        <v>Peters TownshipPA</v>
      </c>
      <c r="B18454" s="269">
        <v>17231</v>
      </c>
      <c r="C18454" s="270" t="s">
        <v>10311</v>
      </c>
      <c r="D18454" s="270" t="s">
        <v>2093</v>
      </c>
      <c r="E18454" s="277" t="s">
        <v>2100</v>
      </c>
      <c r="F18454" s="279" t="s">
        <v>882</v>
      </c>
    </row>
    <row r="18455" spans="1:6" x14ac:dyDescent="0.3">
      <c r="A18455" s="264" t="str">
        <f t="shared" si="288"/>
        <v>Summit StationPA</v>
      </c>
      <c r="B18455" s="269">
        <v>17979</v>
      </c>
      <c r="C18455" s="270" t="s">
        <v>10849</v>
      </c>
      <c r="D18455" s="270" t="s">
        <v>2093</v>
      </c>
      <c r="E18455" s="277" t="s">
        <v>1859</v>
      </c>
      <c r="F18455" s="279" t="s">
        <v>882</v>
      </c>
    </row>
    <row r="18456" spans="1:6" x14ac:dyDescent="0.3">
      <c r="A18456" s="264" t="str">
        <f t="shared" si="288"/>
        <v>New BuffaloPA</v>
      </c>
      <c r="B18456" s="269">
        <v>17069</v>
      </c>
      <c r="C18456" s="270" t="s">
        <v>6697</v>
      </c>
      <c r="D18456" s="270" t="s">
        <v>2093</v>
      </c>
      <c r="E18456" s="277" t="s">
        <v>2110</v>
      </c>
      <c r="F18456" s="279" t="s">
        <v>882</v>
      </c>
    </row>
    <row r="18457" spans="1:6" x14ac:dyDescent="0.3">
      <c r="A18457" s="264" t="str">
        <f t="shared" si="288"/>
        <v>Mahoning TownshipPA</v>
      </c>
      <c r="B18457" s="269">
        <v>16253</v>
      </c>
      <c r="C18457" s="270" t="s">
        <v>10155</v>
      </c>
      <c r="D18457" s="270" t="s">
        <v>2093</v>
      </c>
      <c r="E18457" s="277" t="s">
        <v>2132</v>
      </c>
      <c r="F18457" s="279" t="s">
        <v>882</v>
      </c>
    </row>
    <row r="18458" spans="1:6" x14ac:dyDescent="0.3">
      <c r="A18458" s="264" t="str">
        <f t="shared" si="288"/>
        <v>Glen HopePA</v>
      </c>
      <c r="B18458" s="269">
        <v>16645</v>
      </c>
      <c r="C18458" s="270" t="s">
        <v>10850</v>
      </c>
      <c r="D18458" s="270" t="s">
        <v>2093</v>
      </c>
      <c r="E18458" s="277" t="s">
        <v>2102</v>
      </c>
      <c r="F18458" s="279" t="s">
        <v>882</v>
      </c>
    </row>
    <row r="18459" spans="1:6" x14ac:dyDescent="0.3">
      <c r="A18459" s="264" t="str">
        <f t="shared" si="288"/>
        <v>Worcester TownshipPA</v>
      </c>
      <c r="B18459" s="269">
        <v>19423</v>
      </c>
      <c r="C18459" s="270" t="s">
        <v>10725</v>
      </c>
      <c r="D18459" s="270" t="s">
        <v>2093</v>
      </c>
      <c r="E18459" s="277" t="s">
        <v>1095</v>
      </c>
      <c r="F18459" s="279" t="s">
        <v>882</v>
      </c>
    </row>
    <row r="18460" spans="1:6" x14ac:dyDescent="0.3">
      <c r="A18460" s="264" t="str">
        <f t="shared" si="288"/>
        <v>Black Creek TownshipPA</v>
      </c>
      <c r="B18460" s="269">
        <v>18246</v>
      </c>
      <c r="C18460" s="270" t="s">
        <v>10723</v>
      </c>
      <c r="D18460" s="270" t="s">
        <v>2093</v>
      </c>
      <c r="E18460" s="277" t="s">
        <v>2138</v>
      </c>
      <c r="F18460" s="279" t="s">
        <v>882</v>
      </c>
    </row>
    <row r="18461" spans="1:6" x14ac:dyDescent="0.3">
      <c r="A18461" s="264" t="str">
        <f t="shared" si="288"/>
        <v>Butler TownshipPA</v>
      </c>
      <c r="B18461" s="269">
        <v>17945</v>
      </c>
      <c r="C18461" s="270" t="s">
        <v>10062</v>
      </c>
      <c r="D18461" s="270" t="s">
        <v>2093</v>
      </c>
      <c r="E18461" s="277" t="s">
        <v>1859</v>
      </c>
      <c r="F18461" s="279" t="s">
        <v>882</v>
      </c>
    </row>
    <row r="18462" spans="1:6" x14ac:dyDescent="0.3">
      <c r="A18462" s="264" t="str">
        <f t="shared" si="288"/>
        <v>Green TownshipPA</v>
      </c>
      <c r="B18462" s="269">
        <v>15777</v>
      </c>
      <c r="C18462" s="270" t="s">
        <v>10640</v>
      </c>
      <c r="D18462" s="270" t="s">
        <v>2093</v>
      </c>
      <c r="E18462" s="277" t="s">
        <v>2114</v>
      </c>
      <c r="F18462" s="279" t="s">
        <v>882</v>
      </c>
    </row>
    <row r="18463" spans="1:6" x14ac:dyDescent="0.3">
      <c r="A18463" s="264" t="str">
        <f t="shared" si="288"/>
        <v>Mc DonaldPA</v>
      </c>
      <c r="B18463" s="269">
        <v>15361</v>
      </c>
      <c r="C18463" s="270" t="s">
        <v>9486</v>
      </c>
      <c r="D18463" s="270" t="s">
        <v>2093</v>
      </c>
      <c r="E18463" s="277" t="s">
        <v>2132</v>
      </c>
      <c r="F18463" s="279" t="s">
        <v>882</v>
      </c>
    </row>
    <row r="18464" spans="1:6" x14ac:dyDescent="0.3">
      <c r="A18464" s="264" t="str">
        <f t="shared" si="288"/>
        <v>Buffington TownshipPA</v>
      </c>
      <c r="B18464" s="269">
        <v>15929</v>
      </c>
      <c r="C18464" s="270" t="s">
        <v>10851</v>
      </c>
      <c r="D18464" s="270" t="s">
        <v>2093</v>
      </c>
      <c r="E18464" s="277" t="s">
        <v>2114</v>
      </c>
      <c r="F18464" s="279" t="s">
        <v>882</v>
      </c>
    </row>
    <row r="18465" spans="1:6" x14ac:dyDescent="0.3">
      <c r="A18465" s="264" t="str">
        <f t="shared" si="288"/>
        <v>JacksonvillePA</v>
      </c>
      <c r="B18465" s="269">
        <v>15752</v>
      </c>
      <c r="C18465" s="270" t="s">
        <v>1034</v>
      </c>
      <c r="D18465" s="270" t="s">
        <v>2093</v>
      </c>
      <c r="E18465" s="277" t="s">
        <v>2114</v>
      </c>
      <c r="F18465" s="279" t="s">
        <v>882</v>
      </c>
    </row>
    <row r="18466" spans="1:6" x14ac:dyDescent="0.3">
      <c r="A18466" s="264" t="str">
        <f t="shared" si="288"/>
        <v>Springfield TownshipPA</v>
      </c>
      <c r="B18466" s="269">
        <v>16430</v>
      </c>
      <c r="C18466" s="270" t="s">
        <v>8446</v>
      </c>
      <c r="D18466" s="270" t="s">
        <v>2093</v>
      </c>
      <c r="E18466" s="277" t="s">
        <v>2106</v>
      </c>
      <c r="F18466" s="279" t="s">
        <v>882</v>
      </c>
    </row>
    <row r="18467" spans="1:6" x14ac:dyDescent="0.3">
      <c r="A18467" s="264" t="str">
        <f t="shared" si="288"/>
        <v>Hartley TownshipPA</v>
      </c>
      <c r="B18467" s="269">
        <v>17835</v>
      </c>
      <c r="C18467" s="270" t="s">
        <v>10564</v>
      </c>
      <c r="D18467" s="270" t="s">
        <v>2093</v>
      </c>
      <c r="E18467" s="277" t="s">
        <v>2120</v>
      </c>
      <c r="F18467" s="279" t="s">
        <v>882</v>
      </c>
    </row>
    <row r="18468" spans="1:6" x14ac:dyDescent="0.3">
      <c r="A18468" s="264" t="str">
        <f t="shared" si="288"/>
        <v>Norwich TownshipPA</v>
      </c>
      <c r="B18468" s="269">
        <v>16724</v>
      </c>
      <c r="C18468" s="270" t="s">
        <v>10852</v>
      </c>
      <c r="D18468" s="270" t="s">
        <v>2093</v>
      </c>
      <c r="E18468" s="277" t="s">
        <v>1832</v>
      </c>
      <c r="F18468" s="279" t="s">
        <v>882</v>
      </c>
    </row>
    <row r="18469" spans="1:6" x14ac:dyDescent="0.3">
      <c r="A18469" s="264" t="str">
        <f t="shared" si="288"/>
        <v>Mt Pleasant TownshipPA</v>
      </c>
      <c r="B18469" s="269">
        <v>15378</v>
      </c>
      <c r="C18469" s="270" t="s">
        <v>10174</v>
      </c>
      <c r="D18469" s="270" t="s">
        <v>2093</v>
      </c>
      <c r="E18469" s="277" t="s">
        <v>2132</v>
      </c>
      <c r="F18469" s="279" t="s">
        <v>882</v>
      </c>
    </row>
    <row r="18470" spans="1:6" x14ac:dyDescent="0.3">
      <c r="A18470" s="264" t="str">
        <f t="shared" si="288"/>
        <v>Barrett TownshipPA</v>
      </c>
      <c r="B18470" s="269">
        <v>18357</v>
      </c>
      <c r="C18470" s="270" t="s">
        <v>10517</v>
      </c>
      <c r="D18470" s="270" t="s">
        <v>2093</v>
      </c>
      <c r="E18470" s="277" t="s">
        <v>2104</v>
      </c>
      <c r="F18470" s="279" t="s">
        <v>882</v>
      </c>
    </row>
    <row r="18471" spans="1:6" x14ac:dyDescent="0.3">
      <c r="A18471" s="264" t="str">
        <f t="shared" si="288"/>
        <v>Noyes TownshipPA</v>
      </c>
      <c r="B18471" s="269">
        <v>17778</v>
      </c>
      <c r="C18471" s="270" t="s">
        <v>10853</v>
      </c>
      <c r="D18471" s="270" t="s">
        <v>2093</v>
      </c>
      <c r="E18471" s="277" t="s">
        <v>2124</v>
      </c>
      <c r="F18471" s="279" t="s">
        <v>882</v>
      </c>
    </row>
    <row r="18472" spans="1:6" x14ac:dyDescent="0.3">
      <c r="A18472" s="264" t="str">
        <f t="shared" si="288"/>
        <v>West MiddletownPA</v>
      </c>
      <c r="B18472" s="269">
        <v>15379</v>
      </c>
      <c r="C18472" s="270" t="s">
        <v>10854</v>
      </c>
      <c r="D18472" s="270" t="s">
        <v>2093</v>
      </c>
      <c r="E18472" s="277" t="s">
        <v>2132</v>
      </c>
      <c r="F18472" s="279" t="s">
        <v>882</v>
      </c>
    </row>
    <row r="18473" spans="1:6" x14ac:dyDescent="0.3">
      <c r="A18473" s="264" t="str">
        <f t="shared" si="288"/>
        <v>Oley TownshipPA</v>
      </c>
      <c r="B18473" s="269">
        <v>19535</v>
      </c>
      <c r="C18473" s="270" t="s">
        <v>10418</v>
      </c>
      <c r="D18473" s="270" t="s">
        <v>2093</v>
      </c>
      <c r="E18473" s="277" t="s">
        <v>2135</v>
      </c>
      <c r="F18473" s="279" t="s">
        <v>882</v>
      </c>
    </row>
    <row r="18474" spans="1:6" x14ac:dyDescent="0.3">
      <c r="A18474" s="264" t="str">
        <f t="shared" si="288"/>
        <v>Nicholson TownshipPA</v>
      </c>
      <c r="B18474" s="269">
        <v>15460</v>
      </c>
      <c r="C18474" s="270" t="s">
        <v>10468</v>
      </c>
      <c r="D18474" s="270" t="s">
        <v>2093</v>
      </c>
      <c r="E18474" s="277" t="s">
        <v>2132</v>
      </c>
      <c r="F18474" s="279" t="s">
        <v>882</v>
      </c>
    </row>
    <row r="18475" spans="1:6" x14ac:dyDescent="0.3">
      <c r="A18475" s="264" t="str">
        <f t="shared" si="288"/>
        <v>South Londonderry TownshipPA</v>
      </c>
      <c r="B18475" s="269">
        <v>17041</v>
      </c>
      <c r="C18475" s="270" t="s">
        <v>10855</v>
      </c>
      <c r="D18475" s="270" t="s">
        <v>2093</v>
      </c>
      <c r="E18475" s="277" t="s">
        <v>1684</v>
      </c>
      <c r="F18475" s="279" t="s">
        <v>882</v>
      </c>
    </row>
    <row r="18476" spans="1:6" x14ac:dyDescent="0.3">
      <c r="A18476" s="264" t="str">
        <f t="shared" si="288"/>
        <v>Blaine TownshipPA</v>
      </c>
      <c r="B18476" s="269">
        <v>15365</v>
      </c>
      <c r="C18476" s="270" t="s">
        <v>10856</v>
      </c>
      <c r="D18476" s="270" t="s">
        <v>2093</v>
      </c>
      <c r="E18476" s="277" t="s">
        <v>2132</v>
      </c>
      <c r="F18476" s="279" t="s">
        <v>882</v>
      </c>
    </row>
    <row r="18477" spans="1:6" x14ac:dyDescent="0.3">
      <c r="A18477" s="264" t="str">
        <f t="shared" si="288"/>
        <v>Bratton TownshipPA</v>
      </c>
      <c r="B18477" s="269">
        <v>17054</v>
      </c>
      <c r="C18477" s="270" t="s">
        <v>10857</v>
      </c>
      <c r="D18477" s="270" t="s">
        <v>2093</v>
      </c>
      <c r="E18477" s="277" t="s">
        <v>2122</v>
      </c>
      <c r="F18477" s="279" t="s">
        <v>882</v>
      </c>
    </row>
    <row r="18478" spans="1:6" x14ac:dyDescent="0.3">
      <c r="A18478" s="264" t="str">
        <f t="shared" si="288"/>
        <v>East StroudsburgPA</v>
      </c>
      <c r="B18478" s="269">
        <v>4492</v>
      </c>
      <c r="C18478" s="270" t="s">
        <v>2104</v>
      </c>
      <c r="D18478" s="270" t="s">
        <v>2093</v>
      </c>
      <c r="E18478" s="277" t="s">
        <v>2104</v>
      </c>
      <c r="F18478" s="279" t="s">
        <v>882</v>
      </c>
    </row>
    <row r="18479" spans="1:6" x14ac:dyDescent="0.3">
      <c r="A18479" s="264" t="str">
        <f t="shared" si="288"/>
        <v>GastonvillePA</v>
      </c>
      <c r="B18479" s="269">
        <v>15336</v>
      </c>
      <c r="C18479" s="270" t="s">
        <v>10858</v>
      </c>
      <c r="D18479" s="270" t="s">
        <v>2093</v>
      </c>
      <c r="E18479" s="277" t="s">
        <v>2132</v>
      </c>
      <c r="F18479" s="279" t="s">
        <v>882</v>
      </c>
    </row>
    <row r="18480" spans="1:6" x14ac:dyDescent="0.3">
      <c r="A18480" s="264" t="str">
        <f t="shared" si="288"/>
        <v>Findley TownshipPA</v>
      </c>
      <c r="B18480" s="269">
        <v>43027</v>
      </c>
      <c r="C18480" s="270" t="s">
        <v>10859</v>
      </c>
      <c r="D18480" s="270" t="s">
        <v>2093</v>
      </c>
      <c r="E18480" s="277" t="s">
        <v>2015</v>
      </c>
      <c r="F18480" s="279" t="s">
        <v>882</v>
      </c>
    </row>
    <row r="18481" spans="1:6" x14ac:dyDescent="0.3">
      <c r="A18481" s="264" t="str">
        <f t="shared" si="288"/>
        <v>Lincoln TownshipPA</v>
      </c>
      <c r="B18481" s="269">
        <v>15555</v>
      </c>
      <c r="C18481" s="270" t="s">
        <v>10827</v>
      </c>
      <c r="D18481" s="270" t="s">
        <v>2093</v>
      </c>
      <c r="E18481" s="277" t="s">
        <v>1488</v>
      </c>
      <c r="F18481" s="279" t="s">
        <v>882</v>
      </c>
    </row>
    <row r="18482" spans="1:6" x14ac:dyDescent="0.3">
      <c r="A18482" s="264" t="str">
        <f t="shared" si="288"/>
        <v>Wrightstown TownshipPA</v>
      </c>
      <c r="B18482" s="269">
        <v>18956</v>
      </c>
      <c r="C18482" s="270" t="s">
        <v>10761</v>
      </c>
      <c r="D18482" s="270" t="s">
        <v>2093</v>
      </c>
      <c r="E18482" s="277" t="s">
        <v>1095</v>
      </c>
      <c r="F18482" s="279" t="s">
        <v>882</v>
      </c>
    </row>
    <row r="18483" spans="1:6" x14ac:dyDescent="0.3">
      <c r="A18483" s="264" t="str">
        <f t="shared" si="288"/>
        <v>North Woodbury TownshipPA</v>
      </c>
      <c r="B18483" s="269">
        <v>16631</v>
      </c>
      <c r="C18483" s="270" t="s">
        <v>10373</v>
      </c>
      <c r="D18483" s="270" t="s">
        <v>2093</v>
      </c>
      <c r="E18483" s="277" t="s">
        <v>2096</v>
      </c>
      <c r="F18483" s="279" t="s">
        <v>882</v>
      </c>
    </row>
    <row r="18484" spans="1:6" x14ac:dyDescent="0.3">
      <c r="A18484" s="264" t="str">
        <f t="shared" si="288"/>
        <v>Upper Salford TownshipPA</v>
      </c>
      <c r="B18484" s="269">
        <v>18979</v>
      </c>
      <c r="C18484" s="270" t="s">
        <v>10860</v>
      </c>
      <c r="D18484" s="270" t="s">
        <v>2093</v>
      </c>
      <c r="E18484" s="277" t="s">
        <v>1095</v>
      </c>
      <c r="F18484" s="279" t="s">
        <v>882</v>
      </c>
    </row>
    <row r="18485" spans="1:6" x14ac:dyDescent="0.3">
      <c r="A18485" s="264" t="str">
        <f t="shared" si="288"/>
        <v>WellersburgPA</v>
      </c>
      <c r="B18485" s="269">
        <v>15564</v>
      </c>
      <c r="C18485" s="270" t="s">
        <v>10861</v>
      </c>
      <c r="D18485" s="270" t="s">
        <v>2093</v>
      </c>
      <c r="E18485" s="277" t="s">
        <v>1488</v>
      </c>
      <c r="F18485" s="279" t="s">
        <v>882</v>
      </c>
    </row>
    <row r="18486" spans="1:6" x14ac:dyDescent="0.3">
      <c r="A18486" s="264" t="str">
        <f t="shared" si="288"/>
        <v>Lurgan TownshipPA</v>
      </c>
      <c r="B18486" s="269">
        <v>17232</v>
      </c>
      <c r="C18486" s="270" t="s">
        <v>10862</v>
      </c>
      <c r="D18486" s="270" t="s">
        <v>2093</v>
      </c>
      <c r="E18486" s="277" t="s">
        <v>2100</v>
      </c>
      <c r="F18486" s="279" t="s">
        <v>882</v>
      </c>
    </row>
    <row r="18487" spans="1:6" x14ac:dyDescent="0.3">
      <c r="A18487" s="264" t="str">
        <f t="shared" si="288"/>
        <v>Upper Salford TownshipPA</v>
      </c>
      <c r="B18487" s="269">
        <v>18958</v>
      </c>
      <c r="C18487" s="270" t="s">
        <v>10860</v>
      </c>
      <c r="D18487" s="270" t="s">
        <v>2093</v>
      </c>
      <c r="E18487" s="277" t="s">
        <v>1095</v>
      </c>
      <c r="F18487" s="279" t="s">
        <v>882</v>
      </c>
    </row>
    <row r="18488" spans="1:6" x14ac:dyDescent="0.3">
      <c r="A18488" s="264" t="str">
        <f t="shared" si="288"/>
        <v>Montgomery TownshipPA</v>
      </c>
      <c r="B18488" s="269">
        <v>15712</v>
      </c>
      <c r="C18488" s="270" t="s">
        <v>8310</v>
      </c>
      <c r="D18488" s="270" t="s">
        <v>2093</v>
      </c>
      <c r="E18488" s="277" t="s">
        <v>2114</v>
      </c>
      <c r="F18488" s="279" t="s">
        <v>882</v>
      </c>
    </row>
    <row r="18489" spans="1:6" x14ac:dyDescent="0.3">
      <c r="A18489" s="264" t="str">
        <f t="shared" si="288"/>
        <v>Fannett TownshipPA</v>
      </c>
      <c r="B18489" s="269">
        <v>17217</v>
      </c>
      <c r="C18489" s="270" t="s">
        <v>10689</v>
      </c>
      <c r="D18489" s="270" t="s">
        <v>2093</v>
      </c>
      <c r="E18489" s="277" t="s">
        <v>2100</v>
      </c>
      <c r="F18489" s="279" t="s">
        <v>882</v>
      </c>
    </row>
    <row r="18490" spans="1:6" x14ac:dyDescent="0.3">
      <c r="A18490" s="264" t="str">
        <f t="shared" si="288"/>
        <v>Young TownshipPA</v>
      </c>
      <c r="B18490" s="269">
        <v>15783</v>
      </c>
      <c r="C18490" s="270" t="s">
        <v>10863</v>
      </c>
      <c r="D18490" s="270" t="s">
        <v>2093</v>
      </c>
      <c r="E18490" s="277" t="s">
        <v>2114</v>
      </c>
      <c r="F18490" s="279" t="s">
        <v>882</v>
      </c>
    </row>
    <row r="18491" spans="1:6" x14ac:dyDescent="0.3">
      <c r="A18491" s="264" t="str">
        <f t="shared" si="288"/>
        <v>Paint TownshipPA</v>
      </c>
      <c r="B18491" s="269">
        <v>15953</v>
      </c>
      <c r="C18491" s="270" t="s">
        <v>10864</v>
      </c>
      <c r="D18491" s="270" t="s">
        <v>2093</v>
      </c>
      <c r="E18491" s="277" t="s">
        <v>1488</v>
      </c>
      <c r="F18491" s="279" t="s">
        <v>882</v>
      </c>
    </row>
    <row r="18492" spans="1:6" x14ac:dyDescent="0.3">
      <c r="A18492" s="264" t="str">
        <f t="shared" si="288"/>
        <v>Upper Salford TownshipPA</v>
      </c>
      <c r="B18492" s="269">
        <v>18957</v>
      </c>
      <c r="C18492" s="270" t="s">
        <v>10860</v>
      </c>
      <c r="D18492" s="270" t="s">
        <v>2093</v>
      </c>
      <c r="E18492" s="277" t="s">
        <v>1095</v>
      </c>
      <c r="F18492" s="279" t="s">
        <v>882</v>
      </c>
    </row>
    <row r="18493" spans="1:6" x14ac:dyDescent="0.3">
      <c r="A18493" s="264" t="str">
        <f t="shared" si="288"/>
        <v>Franklin TownshipPA</v>
      </c>
      <c r="B18493" s="269">
        <v>17742</v>
      </c>
      <c r="C18493" s="270" t="s">
        <v>8126</v>
      </c>
      <c r="D18493" s="270" t="s">
        <v>2093</v>
      </c>
      <c r="E18493" s="277" t="s">
        <v>2148</v>
      </c>
      <c r="F18493" s="279" t="s">
        <v>882</v>
      </c>
    </row>
    <row r="18494" spans="1:6" x14ac:dyDescent="0.3">
      <c r="A18494" s="264" t="str">
        <f t="shared" si="288"/>
        <v>West Brunswick TownshipPA</v>
      </c>
      <c r="B18494" s="269">
        <v>19549</v>
      </c>
      <c r="C18494" s="270" t="s">
        <v>10332</v>
      </c>
      <c r="D18494" s="270" t="s">
        <v>2093</v>
      </c>
      <c r="E18494" s="277" t="s">
        <v>1859</v>
      </c>
      <c r="F18494" s="279" t="s">
        <v>882</v>
      </c>
    </row>
    <row r="18495" spans="1:6" x14ac:dyDescent="0.3">
      <c r="A18495" s="264" t="str">
        <f t="shared" si="288"/>
        <v>Clay TownshipPA</v>
      </c>
      <c r="B18495" s="269">
        <v>17533</v>
      </c>
      <c r="C18495" s="270" t="s">
        <v>10544</v>
      </c>
      <c r="D18495" s="270" t="s">
        <v>2093</v>
      </c>
      <c r="E18495" s="277" t="s">
        <v>2117</v>
      </c>
      <c r="F18495" s="279" t="s">
        <v>882</v>
      </c>
    </row>
    <row r="18496" spans="1:6" x14ac:dyDescent="0.3">
      <c r="A18496" s="264" t="str">
        <f t="shared" si="288"/>
        <v>Bart TownshipPA</v>
      </c>
      <c r="B18496" s="269">
        <v>17503</v>
      </c>
      <c r="C18496" s="270" t="s">
        <v>10865</v>
      </c>
      <c r="D18496" s="270" t="s">
        <v>2093</v>
      </c>
      <c r="E18496" s="277" t="s">
        <v>2117</v>
      </c>
      <c r="F18496" s="279" t="s">
        <v>882</v>
      </c>
    </row>
    <row r="18497" spans="1:6" x14ac:dyDescent="0.3">
      <c r="A18497" s="264" t="str">
        <f t="shared" si="288"/>
        <v>Montgomery TownshipPA</v>
      </c>
      <c r="B18497" s="269">
        <v>15741</v>
      </c>
      <c r="C18497" s="270" t="s">
        <v>8310</v>
      </c>
      <c r="D18497" s="270" t="s">
        <v>2093</v>
      </c>
      <c r="E18497" s="277" t="s">
        <v>2114</v>
      </c>
      <c r="F18497" s="279" t="s">
        <v>882</v>
      </c>
    </row>
    <row r="18498" spans="1:6" x14ac:dyDescent="0.3">
      <c r="A18498" s="264" t="str">
        <f t="shared" si="288"/>
        <v>Mchenry TownshipPA</v>
      </c>
      <c r="B18498" s="269">
        <v>17723</v>
      </c>
      <c r="C18498" s="270" t="s">
        <v>10866</v>
      </c>
      <c r="D18498" s="270" t="s">
        <v>2093</v>
      </c>
      <c r="E18498" s="277" t="s">
        <v>2148</v>
      </c>
      <c r="F18498" s="279" t="s">
        <v>882</v>
      </c>
    </row>
    <row r="18499" spans="1:6" x14ac:dyDescent="0.3">
      <c r="A18499" s="264" t="str">
        <f t="shared" si="288"/>
        <v>Lamar TownshipPA</v>
      </c>
      <c r="B18499" s="269">
        <v>17750</v>
      </c>
      <c r="C18499" s="270" t="s">
        <v>10324</v>
      </c>
      <c r="D18499" s="270" t="s">
        <v>2093</v>
      </c>
      <c r="E18499" s="277" t="s">
        <v>2124</v>
      </c>
      <c r="F18499" s="279" t="s">
        <v>882</v>
      </c>
    </row>
    <row r="18500" spans="1:6" x14ac:dyDescent="0.3">
      <c r="A18500" s="264" t="str">
        <f t="shared" ref="A18500:A18563" si="289">CONCATENATE(C18500,D18500)</f>
        <v>Heidelberg TownshipPA</v>
      </c>
      <c r="B18500" s="269">
        <v>17039</v>
      </c>
      <c r="C18500" s="270" t="s">
        <v>10571</v>
      </c>
      <c r="D18500" s="270" t="s">
        <v>2093</v>
      </c>
      <c r="E18500" s="277" t="s">
        <v>1684</v>
      </c>
      <c r="F18500" s="279" t="s">
        <v>882</v>
      </c>
    </row>
    <row r="18501" spans="1:6" x14ac:dyDescent="0.3">
      <c r="A18501" s="264" t="str">
        <f t="shared" si="289"/>
        <v>South Mahoning TownshipPA</v>
      </c>
      <c r="B18501" s="269">
        <v>16211</v>
      </c>
      <c r="C18501" s="270" t="s">
        <v>10594</v>
      </c>
      <c r="D18501" s="270" t="s">
        <v>2093</v>
      </c>
      <c r="E18501" s="277" t="s">
        <v>2114</v>
      </c>
      <c r="F18501" s="279" t="s">
        <v>882</v>
      </c>
    </row>
    <row r="18502" spans="1:6" x14ac:dyDescent="0.3">
      <c r="A18502" s="264" t="str">
        <f t="shared" si="289"/>
        <v>Curtin TownshipPA</v>
      </c>
      <c r="B18502" s="269">
        <v>16864</v>
      </c>
      <c r="C18502" s="270" t="s">
        <v>10867</v>
      </c>
      <c r="D18502" s="270" t="s">
        <v>2093</v>
      </c>
      <c r="E18502" s="277" t="s">
        <v>2142</v>
      </c>
      <c r="F18502" s="279" t="s">
        <v>882</v>
      </c>
    </row>
    <row r="18503" spans="1:6" x14ac:dyDescent="0.3">
      <c r="A18503" s="264" t="str">
        <f t="shared" si="289"/>
        <v>Strasburg TownshipPA</v>
      </c>
      <c r="B18503" s="269">
        <v>17568</v>
      </c>
      <c r="C18503" s="270" t="s">
        <v>10365</v>
      </c>
      <c r="D18503" s="270" t="s">
        <v>2093</v>
      </c>
      <c r="E18503" s="277" t="s">
        <v>2117</v>
      </c>
      <c r="F18503" s="279" t="s">
        <v>882</v>
      </c>
    </row>
    <row r="18504" spans="1:6" x14ac:dyDescent="0.3">
      <c r="A18504" s="264" t="str">
        <f t="shared" si="289"/>
        <v>Lewis TownshipPA</v>
      </c>
      <c r="B18504" s="269">
        <v>17880</v>
      </c>
      <c r="C18504" s="270" t="s">
        <v>10508</v>
      </c>
      <c r="D18504" s="270" t="s">
        <v>2093</v>
      </c>
      <c r="E18504" s="277" t="s">
        <v>2120</v>
      </c>
      <c r="F18504" s="279" t="s">
        <v>882</v>
      </c>
    </row>
    <row r="18505" spans="1:6" x14ac:dyDescent="0.3">
      <c r="A18505" s="264" t="str">
        <f t="shared" si="289"/>
        <v>HeilwoodPA</v>
      </c>
      <c r="B18505" s="269">
        <v>15761</v>
      </c>
      <c r="C18505" s="270" t="s">
        <v>10784</v>
      </c>
      <c r="D18505" s="270" t="s">
        <v>2093</v>
      </c>
      <c r="E18505" s="277" t="s">
        <v>2114</v>
      </c>
      <c r="F18505" s="279" t="s">
        <v>882</v>
      </c>
    </row>
    <row r="18506" spans="1:6" x14ac:dyDescent="0.3">
      <c r="A18506" s="264" t="str">
        <f t="shared" si="289"/>
        <v>Lincoln TownshipPA</v>
      </c>
      <c r="B18506" s="269">
        <v>16638</v>
      </c>
      <c r="C18506" s="270" t="s">
        <v>10827</v>
      </c>
      <c r="D18506" s="270" t="s">
        <v>2093</v>
      </c>
      <c r="E18506" s="277" t="s">
        <v>2112</v>
      </c>
      <c r="F18506" s="279" t="s">
        <v>882</v>
      </c>
    </row>
    <row r="18507" spans="1:6" x14ac:dyDescent="0.3">
      <c r="A18507" s="264" t="str">
        <f t="shared" si="289"/>
        <v>Rayne TownshipPA</v>
      </c>
      <c r="B18507" s="269">
        <v>15723</v>
      </c>
      <c r="C18507" s="270" t="s">
        <v>10868</v>
      </c>
      <c r="D18507" s="270" t="s">
        <v>2093</v>
      </c>
      <c r="E18507" s="277" t="s">
        <v>2114</v>
      </c>
      <c r="F18507" s="279" t="s">
        <v>882</v>
      </c>
    </row>
    <row r="18508" spans="1:6" x14ac:dyDescent="0.3">
      <c r="A18508" s="264" t="str">
        <f t="shared" si="289"/>
        <v>Brown TownshipPA</v>
      </c>
      <c r="B18508" s="269">
        <v>17769</v>
      </c>
      <c r="C18508" s="270" t="s">
        <v>10436</v>
      </c>
      <c r="D18508" s="270" t="s">
        <v>2093</v>
      </c>
      <c r="E18508" s="277" t="s">
        <v>2148</v>
      </c>
      <c r="F18508" s="279" t="s">
        <v>882</v>
      </c>
    </row>
    <row r="18509" spans="1:6" x14ac:dyDescent="0.3">
      <c r="A18509" s="264" t="str">
        <f t="shared" si="289"/>
        <v>Penn TownshipPA</v>
      </c>
      <c r="B18509" s="269">
        <v>17564</v>
      </c>
      <c r="C18509" s="270" t="s">
        <v>10053</v>
      </c>
      <c r="D18509" s="270" t="s">
        <v>2093</v>
      </c>
      <c r="E18509" s="277" t="s">
        <v>2117</v>
      </c>
      <c r="F18509" s="279" t="s">
        <v>882</v>
      </c>
    </row>
    <row r="18510" spans="1:6" x14ac:dyDescent="0.3">
      <c r="A18510" s="264" t="str">
        <f t="shared" si="289"/>
        <v>Mchenry TownshipPA</v>
      </c>
      <c r="B18510" s="269">
        <v>17739</v>
      </c>
      <c r="C18510" s="270" t="s">
        <v>10866</v>
      </c>
      <c r="D18510" s="270" t="s">
        <v>2093</v>
      </c>
      <c r="E18510" s="277" t="s">
        <v>2148</v>
      </c>
      <c r="F18510" s="279" t="s">
        <v>882</v>
      </c>
    </row>
    <row r="18511" spans="1:6" x14ac:dyDescent="0.3">
      <c r="A18511" s="264" t="str">
        <f t="shared" si="289"/>
        <v>Brown TownshipPA</v>
      </c>
      <c r="B18511" s="269">
        <v>17727</v>
      </c>
      <c r="C18511" s="270" t="s">
        <v>10436</v>
      </c>
      <c r="D18511" s="270" t="s">
        <v>2093</v>
      </c>
      <c r="E18511" s="277" t="s">
        <v>2148</v>
      </c>
      <c r="F18511" s="279" t="s">
        <v>882</v>
      </c>
    </row>
    <row r="18512" spans="1:6" x14ac:dyDescent="0.3">
      <c r="A18512" s="264" t="str">
        <f t="shared" si="289"/>
        <v>TelfordPA</v>
      </c>
      <c r="B18512" s="269">
        <v>18918</v>
      </c>
      <c r="C18512" s="270" t="s">
        <v>10197</v>
      </c>
      <c r="D18512" s="270" t="s">
        <v>2093</v>
      </c>
      <c r="E18512" s="277" t="s">
        <v>1095</v>
      </c>
      <c r="F18512" s="279" t="s">
        <v>882</v>
      </c>
    </row>
    <row r="18513" spans="1:6" x14ac:dyDescent="0.3">
      <c r="A18513" s="264" t="str">
        <f t="shared" si="289"/>
        <v>Elk Lick TownshipPA</v>
      </c>
      <c r="B18513" s="269">
        <v>15565</v>
      </c>
      <c r="C18513" s="270" t="s">
        <v>10599</v>
      </c>
      <c r="D18513" s="270" t="s">
        <v>2093</v>
      </c>
      <c r="E18513" s="277" t="s">
        <v>1488</v>
      </c>
      <c r="F18513" s="279" t="s">
        <v>882</v>
      </c>
    </row>
    <row r="18514" spans="1:6" x14ac:dyDescent="0.3">
      <c r="A18514" s="264" t="str">
        <f t="shared" si="289"/>
        <v>Quemahoning TownshipPA</v>
      </c>
      <c r="B18514" s="269">
        <v>15548</v>
      </c>
      <c r="C18514" s="270" t="s">
        <v>10498</v>
      </c>
      <c r="D18514" s="270" t="s">
        <v>2093</v>
      </c>
      <c r="E18514" s="277" t="s">
        <v>1488</v>
      </c>
      <c r="F18514" s="279" t="s">
        <v>882</v>
      </c>
    </row>
    <row r="18515" spans="1:6" x14ac:dyDescent="0.3">
      <c r="A18515" s="264" t="str">
        <f t="shared" si="289"/>
        <v>Middletown TownshipPA</v>
      </c>
      <c r="B18515" s="269">
        <v>19052</v>
      </c>
      <c r="C18515" s="270" t="s">
        <v>8182</v>
      </c>
      <c r="D18515" s="270" t="s">
        <v>2093</v>
      </c>
      <c r="E18515" s="277" t="s">
        <v>1095</v>
      </c>
      <c r="F18515" s="279" t="s">
        <v>882</v>
      </c>
    </row>
    <row r="18516" spans="1:6" x14ac:dyDescent="0.3">
      <c r="A18516" s="264" t="str">
        <f t="shared" si="289"/>
        <v>Gilpin TownshipPA</v>
      </c>
      <c r="B18516" s="269">
        <v>15682</v>
      </c>
      <c r="C18516" s="270" t="s">
        <v>10869</v>
      </c>
      <c r="D18516" s="270" t="s">
        <v>2093</v>
      </c>
      <c r="E18516" s="277" t="s">
        <v>2132</v>
      </c>
      <c r="F18516" s="279" t="s">
        <v>882</v>
      </c>
    </row>
    <row r="18517" spans="1:6" x14ac:dyDescent="0.3">
      <c r="A18517" s="264" t="str">
        <f t="shared" si="289"/>
        <v>West Mahoning TownshipPA</v>
      </c>
      <c r="B18517" s="269">
        <v>15763</v>
      </c>
      <c r="C18517" s="270" t="s">
        <v>10645</v>
      </c>
      <c r="D18517" s="270" t="s">
        <v>2093</v>
      </c>
      <c r="E18517" s="277" t="s">
        <v>2114</v>
      </c>
      <c r="F18517" s="279" t="s">
        <v>882</v>
      </c>
    </row>
    <row r="18518" spans="1:6" x14ac:dyDescent="0.3">
      <c r="A18518" s="264" t="str">
        <f t="shared" si="289"/>
        <v>BerwickPA</v>
      </c>
      <c r="B18518" s="269">
        <v>18601</v>
      </c>
      <c r="C18518" s="270" t="s">
        <v>4476</v>
      </c>
      <c r="D18518" s="270" t="s">
        <v>2093</v>
      </c>
      <c r="E18518" s="277" t="s">
        <v>2098</v>
      </c>
      <c r="F18518" s="279" t="s">
        <v>882</v>
      </c>
    </row>
    <row r="18519" spans="1:6" x14ac:dyDescent="0.3">
      <c r="A18519" s="264" t="str">
        <f t="shared" si="289"/>
        <v>North Mahoning TownshipPA</v>
      </c>
      <c r="B18519" s="269">
        <v>15758</v>
      </c>
      <c r="C18519" s="270" t="s">
        <v>10687</v>
      </c>
      <c r="D18519" s="270" t="s">
        <v>2093</v>
      </c>
      <c r="E18519" s="277" t="s">
        <v>2114</v>
      </c>
      <c r="F18519" s="279" t="s">
        <v>882</v>
      </c>
    </row>
    <row r="18520" spans="1:6" x14ac:dyDescent="0.3">
      <c r="A18520" s="264" t="str">
        <f t="shared" si="289"/>
        <v>Pocono LakePA</v>
      </c>
      <c r="B18520" s="269">
        <v>18348</v>
      </c>
      <c r="C18520" s="270" t="s">
        <v>10452</v>
      </c>
      <c r="D18520" s="270" t="s">
        <v>2093</v>
      </c>
      <c r="E18520" s="277" t="s">
        <v>2104</v>
      </c>
      <c r="F18520" s="279" t="s">
        <v>882</v>
      </c>
    </row>
    <row r="18521" spans="1:6" x14ac:dyDescent="0.3">
      <c r="A18521" s="264" t="str">
        <f t="shared" si="289"/>
        <v>Toboyne TownshipPA</v>
      </c>
      <c r="B18521" s="269">
        <v>17071</v>
      </c>
      <c r="C18521" s="270" t="s">
        <v>10672</v>
      </c>
      <c r="D18521" s="270" t="s">
        <v>2093</v>
      </c>
      <c r="E18521" s="277" t="s">
        <v>2110</v>
      </c>
      <c r="F18521" s="279" t="s">
        <v>882</v>
      </c>
    </row>
    <row r="18522" spans="1:6" x14ac:dyDescent="0.3">
      <c r="A18522" s="264" t="str">
        <f t="shared" si="289"/>
        <v>Toboyne TownshipPA</v>
      </c>
      <c r="B18522" s="269">
        <v>17071</v>
      </c>
      <c r="C18522" s="270" t="s">
        <v>10672</v>
      </c>
      <c r="D18522" s="270" t="s">
        <v>2093</v>
      </c>
      <c r="E18522" s="277" t="s">
        <v>2110</v>
      </c>
      <c r="F18522" s="279" t="s">
        <v>882</v>
      </c>
    </row>
    <row r="18523" spans="1:6" x14ac:dyDescent="0.3">
      <c r="A18523" s="264" t="str">
        <f t="shared" si="289"/>
        <v>PawtucketRI</v>
      </c>
      <c r="B18523" s="269">
        <v>2860</v>
      </c>
      <c r="C18523" s="270" t="s">
        <v>10870</v>
      </c>
      <c r="D18523" s="270" t="s">
        <v>2151</v>
      </c>
      <c r="E18523" s="277" t="s">
        <v>1538</v>
      </c>
      <c r="F18523" s="279" t="s">
        <v>880</v>
      </c>
    </row>
    <row r="18524" spans="1:6" x14ac:dyDescent="0.3">
      <c r="A18524" s="264" t="str">
        <f t="shared" si="289"/>
        <v>WoonsocketRI</v>
      </c>
      <c r="B18524" s="269">
        <v>2895</v>
      </c>
      <c r="C18524" s="270" t="s">
        <v>10871</v>
      </c>
      <c r="D18524" s="270" t="s">
        <v>2151</v>
      </c>
      <c r="E18524" s="277" t="s">
        <v>1538</v>
      </c>
      <c r="F18524" s="279" t="s">
        <v>880</v>
      </c>
    </row>
    <row r="18525" spans="1:6" x14ac:dyDescent="0.3">
      <c r="A18525" s="264" t="str">
        <f t="shared" si="289"/>
        <v>CranstonRI</v>
      </c>
      <c r="B18525" s="269">
        <v>2920</v>
      </c>
      <c r="C18525" s="270" t="s">
        <v>10872</v>
      </c>
      <c r="D18525" s="270" t="s">
        <v>2151</v>
      </c>
      <c r="E18525" s="277" t="s">
        <v>1538</v>
      </c>
      <c r="F18525" s="279" t="s">
        <v>880</v>
      </c>
    </row>
    <row r="18526" spans="1:6" x14ac:dyDescent="0.3">
      <c r="A18526" s="264" t="str">
        <f t="shared" si="289"/>
        <v>ProvidenceRI</v>
      </c>
      <c r="B18526" s="269">
        <v>2909</v>
      </c>
      <c r="C18526" s="270" t="s">
        <v>10873</v>
      </c>
      <c r="D18526" s="270" t="s">
        <v>2151</v>
      </c>
      <c r="E18526" s="277" t="s">
        <v>1538</v>
      </c>
      <c r="F18526" s="279" t="s">
        <v>880</v>
      </c>
    </row>
    <row r="18527" spans="1:6" x14ac:dyDescent="0.3">
      <c r="A18527" s="264" t="str">
        <f t="shared" si="289"/>
        <v>CumberlandRI</v>
      </c>
      <c r="B18527" s="269">
        <v>2864</v>
      </c>
      <c r="C18527" s="270" t="s">
        <v>1549</v>
      </c>
      <c r="D18527" s="270" t="s">
        <v>2151</v>
      </c>
      <c r="E18527" s="277" t="s">
        <v>1538</v>
      </c>
      <c r="F18527" s="279" t="s">
        <v>880</v>
      </c>
    </row>
    <row r="18528" spans="1:6" x14ac:dyDescent="0.3">
      <c r="A18528" s="264" t="str">
        <f t="shared" si="289"/>
        <v>West WarwickRI</v>
      </c>
      <c r="B18528" s="269">
        <v>2893</v>
      </c>
      <c r="C18528" s="270" t="s">
        <v>10874</v>
      </c>
      <c r="D18528" s="270" t="s">
        <v>2151</v>
      </c>
      <c r="E18528" s="277" t="s">
        <v>1538</v>
      </c>
      <c r="F18528" s="279" t="s">
        <v>880</v>
      </c>
    </row>
    <row r="18529" spans="1:6" x14ac:dyDescent="0.3">
      <c r="A18529" s="264" t="str">
        <f t="shared" si="289"/>
        <v>North ProvidenceRI</v>
      </c>
      <c r="B18529" s="269">
        <v>2904</v>
      </c>
      <c r="C18529" s="270" t="s">
        <v>10875</v>
      </c>
      <c r="D18529" s="270" t="s">
        <v>2151</v>
      </c>
      <c r="E18529" s="277" t="s">
        <v>1538</v>
      </c>
      <c r="F18529" s="279" t="s">
        <v>880</v>
      </c>
    </row>
    <row r="18530" spans="1:6" x14ac:dyDescent="0.3">
      <c r="A18530" s="264" t="str">
        <f t="shared" si="289"/>
        <v>ProvidenceRI</v>
      </c>
      <c r="B18530" s="269">
        <v>2908</v>
      </c>
      <c r="C18530" s="270" t="s">
        <v>10873</v>
      </c>
      <c r="D18530" s="270" t="s">
        <v>2151</v>
      </c>
      <c r="E18530" s="277" t="s">
        <v>1538</v>
      </c>
      <c r="F18530" s="279" t="s">
        <v>880</v>
      </c>
    </row>
    <row r="18531" spans="1:6" x14ac:dyDescent="0.3">
      <c r="A18531" s="264" t="str">
        <f t="shared" si="289"/>
        <v>CoventryRI</v>
      </c>
      <c r="B18531" s="269">
        <v>2816</v>
      </c>
      <c r="C18531" s="270" t="s">
        <v>3480</v>
      </c>
      <c r="D18531" s="270" t="s">
        <v>2151</v>
      </c>
      <c r="E18531" s="277" t="s">
        <v>1538</v>
      </c>
      <c r="F18531" s="279" t="s">
        <v>880</v>
      </c>
    </row>
    <row r="18532" spans="1:6" x14ac:dyDescent="0.3">
      <c r="A18532" s="264" t="str">
        <f t="shared" si="289"/>
        <v>WarwickRI</v>
      </c>
      <c r="B18532" s="269">
        <v>2886</v>
      </c>
      <c r="C18532" s="270" t="s">
        <v>4181</v>
      </c>
      <c r="D18532" s="270" t="s">
        <v>2151</v>
      </c>
      <c r="E18532" s="277" t="s">
        <v>1538</v>
      </c>
      <c r="F18532" s="279" t="s">
        <v>880</v>
      </c>
    </row>
    <row r="18533" spans="1:6" x14ac:dyDescent="0.3">
      <c r="A18533" s="264" t="str">
        <f t="shared" si="289"/>
        <v>NewportRI</v>
      </c>
      <c r="B18533" s="269">
        <v>2840</v>
      </c>
      <c r="C18533" s="270" t="s">
        <v>2082</v>
      </c>
      <c r="D18533" s="270" t="s">
        <v>2151</v>
      </c>
      <c r="E18533" s="277" t="s">
        <v>1538</v>
      </c>
      <c r="F18533" s="279" t="s">
        <v>880</v>
      </c>
    </row>
    <row r="18534" spans="1:6" x14ac:dyDescent="0.3">
      <c r="A18534" s="264" t="str">
        <f t="shared" si="289"/>
        <v>JohnstonRI</v>
      </c>
      <c r="B18534" s="269">
        <v>2919</v>
      </c>
      <c r="C18534" s="270" t="s">
        <v>4287</v>
      </c>
      <c r="D18534" s="270" t="s">
        <v>2151</v>
      </c>
      <c r="E18534" s="277" t="s">
        <v>1538</v>
      </c>
      <c r="F18534" s="279" t="s">
        <v>880</v>
      </c>
    </row>
    <row r="18535" spans="1:6" x14ac:dyDescent="0.3">
      <c r="A18535" s="264" t="str">
        <f t="shared" si="289"/>
        <v>WarwickRI</v>
      </c>
      <c r="B18535" s="269">
        <v>2889</v>
      </c>
      <c r="C18535" s="270" t="s">
        <v>4181</v>
      </c>
      <c r="D18535" s="270" t="s">
        <v>2151</v>
      </c>
      <c r="E18535" s="277" t="s">
        <v>1538</v>
      </c>
      <c r="F18535" s="279" t="s">
        <v>880</v>
      </c>
    </row>
    <row r="18536" spans="1:6" x14ac:dyDescent="0.3">
      <c r="A18536" s="264" t="str">
        <f t="shared" si="289"/>
        <v>ProvidenceRI</v>
      </c>
      <c r="B18536" s="269">
        <v>2906</v>
      </c>
      <c r="C18536" s="270" t="s">
        <v>10873</v>
      </c>
      <c r="D18536" s="270" t="s">
        <v>2151</v>
      </c>
      <c r="E18536" s="277" t="s">
        <v>1538</v>
      </c>
      <c r="F18536" s="279" t="s">
        <v>880</v>
      </c>
    </row>
    <row r="18537" spans="1:6" x14ac:dyDescent="0.3">
      <c r="A18537" s="264" t="str">
        <f t="shared" si="289"/>
        <v>PawtucketRI</v>
      </c>
      <c r="B18537" s="269">
        <v>2861</v>
      </c>
      <c r="C18537" s="270" t="s">
        <v>10870</v>
      </c>
      <c r="D18537" s="270" t="s">
        <v>2151</v>
      </c>
      <c r="E18537" s="277" t="s">
        <v>1538</v>
      </c>
      <c r="F18537" s="279" t="s">
        <v>880</v>
      </c>
    </row>
    <row r="18538" spans="1:6" x14ac:dyDescent="0.3">
      <c r="A18538" s="264" t="str">
        <f t="shared" si="289"/>
        <v>WesterlyRI</v>
      </c>
      <c r="B18538" s="269">
        <v>2891</v>
      </c>
      <c r="C18538" s="270" t="s">
        <v>10876</v>
      </c>
      <c r="D18538" s="270" t="s">
        <v>2151</v>
      </c>
      <c r="E18538" s="277" t="s">
        <v>1538</v>
      </c>
      <c r="F18538" s="279" t="s">
        <v>880</v>
      </c>
    </row>
    <row r="18539" spans="1:6" x14ac:dyDescent="0.3">
      <c r="A18539" s="264" t="str">
        <f t="shared" si="289"/>
        <v>North KingstownRI</v>
      </c>
      <c r="B18539" s="269">
        <v>2852</v>
      </c>
      <c r="C18539" s="270" t="s">
        <v>10877</v>
      </c>
      <c r="D18539" s="270" t="s">
        <v>2151</v>
      </c>
      <c r="E18539" s="277" t="s">
        <v>1538</v>
      </c>
      <c r="F18539" s="279" t="s">
        <v>880</v>
      </c>
    </row>
    <row r="18540" spans="1:6" x14ac:dyDescent="0.3">
      <c r="A18540" s="264" t="str">
        <f t="shared" si="289"/>
        <v>South KingstownRI</v>
      </c>
      <c r="B18540" s="269">
        <v>2879</v>
      </c>
      <c r="C18540" s="270" t="s">
        <v>10878</v>
      </c>
      <c r="D18540" s="270" t="s">
        <v>2151</v>
      </c>
      <c r="E18540" s="277" t="s">
        <v>1538</v>
      </c>
      <c r="F18540" s="279" t="s">
        <v>880</v>
      </c>
    </row>
    <row r="18541" spans="1:6" x14ac:dyDescent="0.3">
      <c r="A18541" s="264" t="str">
        <f t="shared" si="289"/>
        <v>East ProvidenceRI</v>
      </c>
      <c r="B18541" s="269">
        <v>2914</v>
      </c>
      <c r="C18541" s="270" t="s">
        <v>10879</v>
      </c>
      <c r="D18541" s="270" t="s">
        <v>2151</v>
      </c>
      <c r="E18541" s="277" t="s">
        <v>1538</v>
      </c>
      <c r="F18541" s="279" t="s">
        <v>880</v>
      </c>
    </row>
    <row r="18542" spans="1:6" x14ac:dyDescent="0.3">
      <c r="A18542" s="264" t="str">
        <f t="shared" si="289"/>
        <v>ProvidenceRI</v>
      </c>
      <c r="B18542" s="269">
        <v>2907</v>
      </c>
      <c r="C18542" s="270" t="s">
        <v>10873</v>
      </c>
      <c r="D18542" s="270" t="s">
        <v>2151</v>
      </c>
      <c r="E18542" s="277" t="s">
        <v>1538</v>
      </c>
      <c r="F18542" s="279" t="s">
        <v>880</v>
      </c>
    </row>
    <row r="18543" spans="1:6" x14ac:dyDescent="0.3">
      <c r="A18543" s="264" t="str">
        <f t="shared" si="289"/>
        <v>CranstonRI</v>
      </c>
      <c r="B18543" s="269">
        <v>2905</v>
      </c>
      <c r="C18543" s="270" t="s">
        <v>10872</v>
      </c>
      <c r="D18543" s="270" t="s">
        <v>2151</v>
      </c>
      <c r="E18543" s="277" t="s">
        <v>1538</v>
      </c>
      <c r="F18543" s="279" t="s">
        <v>880</v>
      </c>
    </row>
    <row r="18544" spans="1:6" x14ac:dyDescent="0.3">
      <c r="A18544" s="264" t="str">
        <f t="shared" si="289"/>
        <v>BristolRI</v>
      </c>
      <c r="B18544" s="269">
        <v>2809</v>
      </c>
      <c r="C18544" s="270" t="s">
        <v>3426</v>
      </c>
      <c r="D18544" s="270" t="s">
        <v>2151</v>
      </c>
      <c r="E18544" s="277" t="s">
        <v>1538</v>
      </c>
      <c r="F18544" s="279" t="s">
        <v>880</v>
      </c>
    </row>
    <row r="18545" spans="1:6" x14ac:dyDescent="0.3">
      <c r="A18545" s="264" t="str">
        <f t="shared" si="289"/>
        <v>CranstonRI</v>
      </c>
      <c r="B18545" s="269">
        <v>2910</v>
      </c>
      <c r="C18545" s="270" t="s">
        <v>10872</v>
      </c>
      <c r="D18545" s="270" t="s">
        <v>2151</v>
      </c>
      <c r="E18545" s="277" t="s">
        <v>1538</v>
      </c>
      <c r="F18545" s="279" t="s">
        <v>880</v>
      </c>
    </row>
    <row r="18546" spans="1:6" x14ac:dyDescent="0.3">
      <c r="A18546" s="264" t="str">
        <f t="shared" si="289"/>
        <v>WarwickRI</v>
      </c>
      <c r="B18546" s="269">
        <v>2888</v>
      </c>
      <c r="C18546" s="270" t="s">
        <v>4181</v>
      </c>
      <c r="D18546" s="270" t="s">
        <v>2151</v>
      </c>
      <c r="E18546" s="277" t="s">
        <v>1538</v>
      </c>
      <c r="F18546" s="279" t="s">
        <v>880</v>
      </c>
    </row>
    <row r="18547" spans="1:6" x14ac:dyDescent="0.3">
      <c r="A18547" s="264" t="str">
        <f t="shared" si="289"/>
        <v>East GreenwichRI</v>
      </c>
      <c r="B18547" s="269">
        <v>2818</v>
      </c>
      <c r="C18547" s="270" t="s">
        <v>10880</v>
      </c>
      <c r="D18547" s="270" t="s">
        <v>2151</v>
      </c>
      <c r="E18547" s="277" t="s">
        <v>1538</v>
      </c>
      <c r="F18547" s="279" t="s">
        <v>880</v>
      </c>
    </row>
    <row r="18548" spans="1:6" x14ac:dyDescent="0.3">
      <c r="A18548" s="264" t="str">
        <f t="shared" si="289"/>
        <v>East ProvidenceRI</v>
      </c>
      <c r="B18548" s="269">
        <v>2915</v>
      </c>
      <c r="C18548" s="270" t="s">
        <v>10879</v>
      </c>
      <c r="D18548" s="270" t="s">
        <v>2151</v>
      </c>
      <c r="E18548" s="277" t="s">
        <v>1538</v>
      </c>
      <c r="F18548" s="279" t="s">
        <v>880</v>
      </c>
    </row>
    <row r="18549" spans="1:6" x14ac:dyDescent="0.3">
      <c r="A18549" s="264" t="str">
        <f t="shared" si="289"/>
        <v>PortsmouthRI</v>
      </c>
      <c r="B18549" s="269">
        <v>2871</v>
      </c>
      <c r="C18549" s="270" t="s">
        <v>1990</v>
      </c>
      <c r="D18549" s="270" t="s">
        <v>2151</v>
      </c>
      <c r="E18549" s="277" t="s">
        <v>1538</v>
      </c>
      <c r="F18549" s="279" t="s">
        <v>880</v>
      </c>
    </row>
    <row r="18550" spans="1:6" x14ac:dyDescent="0.3">
      <c r="A18550" s="264" t="str">
        <f t="shared" si="289"/>
        <v>MiddletownRI</v>
      </c>
      <c r="B18550" s="269">
        <v>2842</v>
      </c>
      <c r="C18550" s="270" t="s">
        <v>2984</v>
      </c>
      <c r="D18550" s="270" t="s">
        <v>2151</v>
      </c>
      <c r="E18550" s="277" t="s">
        <v>1538</v>
      </c>
      <c r="F18550" s="279" t="s">
        <v>880</v>
      </c>
    </row>
    <row r="18551" spans="1:6" x14ac:dyDescent="0.3">
      <c r="A18551" s="264" t="str">
        <f t="shared" si="289"/>
        <v>NarragansettRI</v>
      </c>
      <c r="B18551" s="269">
        <v>2882</v>
      </c>
      <c r="C18551" s="270" t="s">
        <v>10881</v>
      </c>
      <c r="D18551" s="270" t="s">
        <v>2151</v>
      </c>
      <c r="E18551" s="277" t="s">
        <v>1538</v>
      </c>
      <c r="F18551" s="279" t="s">
        <v>880</v>
      </c>
    </row>
    <row r="18552" spans="1:6" x14ac:dyDescent="0.3">
      <c r="A18552" s="264" t="str">
        <f t="shared" si="289"/>
        <v>TivertonRI</v>
      </c>
      <c r="B18552" s="269">
        <v>2878</v>
      </c>
      <c r="C18552" s="270" t="s">
        <v>10882</v>
      </c>
      <c r="D18552" s="270" t="s">
        <v>2151</v>
      </c>
      <c r="E18552" s="277" t="s">
        <v>1538</v>
      </c>
      <c r="F18552" s="279" t="s">
        <v>880</v>
      </c>
    </row>
    <row r="18553" spans="1:6" x14ac:dyDescent="0.3">
      <c r="A18553" s="264" t="str">
        <f t="shared" si="289"/>
        <v>LincolnRI</v>
      </c>
      <c r="B18553" s="269">
        <v>2865</v>
      </c>
      <c r="C18553" s="270" t="s">
        <v>1224</v>
      </c>
      <c r="D18553" s="270" t="s">
        <v>2151</v>
      </c>
      <c r="E18553" s="277" t="s">
        <v>1538</v>
      </c>
      <c r="F18553" s="279" t="s">
        <v>880</v>
      </c>
    </row>
    <row r="18554" spans="1:6" x14ac:dyDescent="0.3">
      <c r="A18554" s="264" t="str">
        <f t="shared" si="289"/>
        <v>North ProvidenceRI</v>
      </c>
      <c r="B18554" s="269">
        <v>2911</v>
      </c>
      <c r="C18554" s="270" t="s">
        <v>10875</v>
      </c>
      <c r="D18554" s="270" t="s">
        <v>2151</v>
      </c>
      <c r="E18554" s="277" t="s">
        <v>1538</v>
      </c>
      <c r="F18554" s="279" t="s">
        <v>880</v>
      </c>
    </row>
    <row r="18555" spans="1:6" x14ac:dyDescent="0.3">
      <c r="A18555" s="264" t="str">
        <f t="shared" si="289"/>
        <v>BarringtonRI</v>
      </c>
      <c r="B18555" s="269">
        <v>2806</v>
      </c>
      <c r="C18555" s="270" t="s">
        <v>4662</v>
      </c>
      <c r="D18555" s="270" t="s">
        <v>2151</v>
      </c>
      <c r="E18555" s="277" t="s">
        <v>1538</v>
      </c>
      <c r="F18555" s="279" t="s">
        <v>880</v>
      </c>
    </row>
    <row r="18556" spans="1:6" x14ac:dyDescent="0.3">
      <c r="A18556" s="264" t="str">
        <f t="shared" si="289"/>
        <v>Central FallsRI</v>
      </c>
      <c r="B18556" s="269">
        <v>2863</v>
      </c>
      <c r="C18556" s="270" t="s">
        <v>10883</v>
      </c>
      <c r="D18556" s="270" t="s">
        <v>2151</v>
      </c>
      <c r="E18556" s="277" t="s">
        <v>1538</v>
      </c>
      <c r="F18556" s="279" t="s">
        <v>880</v>
      </c>
    </row>
    <row r="18557" spans="1:6" x14ac:dyDescent="0.3">
      <c r="A18557" s="264" t="str">
        <f t="shared" si="289"/>
        <v>ProvidenceRI</v>
      </c>
      <c r="B18557" s="269">
        <v>2903</v>
      </c>
      <c r="C18557" s="270" t="s">
        <v>10873</v>
      </c>
      <c r="D18557" s="270" t="s">
        <v>2151</v>
      </c>
      <c r="E18557" s="277" t="s">
        <v>1538</v>
      </c>
      <c r="F18557" s="279" t="s">
        <v>880</v>
      </c>
    </row>
    <row r="18558" spans="1:6" x14ac:dyDescent="0.3">
      <c r="A18558" s="264" t="str">
        <f t="shared" si="289"/>
        <v>SmithfieldRI</v>
      </c>
      <c r="B18558" s="269">
        <v>2917</v>
      </c>
      <c r="C18558" s="270" t="s">
        <v>5163</v>
      </c>
      <c r="D18558" s="270" t="s">
        <v>2151</v>
      </c>
      <c r="E18558" s="277" t="s">
        <v>1538</v>
      </c>
      <c r="F18558" s="279" t="s">
        <v>880</v>
      </c>
    </row>
    <row r="18559" spans="1:6" x14ac:dyDescent="0.3">
      <c r="A18559" s="264" t="str">
        <f t="shared" si="289"/>
        <v>WarrenRI</v>
      </c>
      <c r="B18559" s="269">
        <v>2885</v>
      </c>
      <c r="C18559" s="270" t="s">
        <v>2146</v>
      </c>
      <c r="D18559" s="270" t="s">
        <v>2151</v>
      </c>
      <c r="E18559" s="277" t="s">
        <v>1538</v>
      </c>
      <c r="F18559" s="279" t="s">
        <v>880</v>
      </c>
    </row>
    <row r="18560" spans="1:6" x14ac:dyDescent="0.3">
      <c r="A18560" s="264" t="str">
        <f t="shared" si="289"/>
        <v>CranstonRI</v>
      </c>
      <c r="B18560" s="269">
        <v>2921</v>
      </c>
      <c r="C18560" s="270" t="s">
        <v>10872</v>
      </c>
      <c r="D18560" s="270" t="s">
        <v>2151</v>
      </c>
      <c r="E18560" s="277" t="s">
        <v>1538</v>
      </c>
      <c r="F18560" s="279" t="s">
        <v>880</v>
      </c>
    </row>
    <row r="18561" spans="1:6" x14ac:dyDescent="0.3">
      <c r="A18561" s="264" t="str">
        <f t="shared" si="289"/>
        <v>CharlestownRI</v>
      </c>
      <c r="B18561" s="269">
        <v>2813</v>
      </c>
      <c r="C18561" s="270" t="s">
        <v>5298</v>
      </c>
      <c r="D18561" s="270" t="s">
        <v>2151</v>
      </c>
      <c r="E18561" s="277" t="s">
        <v>1538</v>
      </c>
      <c r="F18561" s="279" t="s">
        <v>880</v>
      </c>
    </row>
    <row r="18562" spans="1:6" x14ac:dyDescent="0.3">
      <c r="A18562" s="264" t="str">
        <f t="shared" si="289"/>
        <v>North SmithfieldRI</v>
      </c>
      <c r="B18562" s="269">
        <v>2896</v>
      </c>
      <c r="C18562" s="270" t="s">
        <v>10884</v>
      </c>
      <c r="D18562" s="270" t="s">
        <v>2151</v>
      </c>
      <c r="E18562" s="277" t="s">
        <v>1538</v>
      </c>
      <c r="F18562" s="279" t="s">
        <v>880</v>
      </c>
    </row>
    <row r="18563" spans="1:6" x14ac:dyDescent="0.3">
      <c r="A18563" s="264" t="str">
        <f t="shared" si="289"/>
        <v>East ProvidenceRI</v>
      </c>
      <c r="B18563" s="269">
        <v>2916</v>
      </c>
      <c r="C18563" s="270" t="s">
        <v>10879</v>
      </c>
      <c r="D18563" s="270" t="s">
        <v>2151</v>
      </c>
      <c r="E18563" s="277" t="s">
        <v>1538</v>
      </c>
      <c r="F18563" s="279" t="s">
        <v>880</v>
      </c>
    </row>
    <row r="18564" spans="1:6" x14ac:dyDescent="0.3">
      <c r="A18564" s="264" t="str">
        <f t="shared" ref="A18564:A18627" si="290">CONCATENATE(C18564,D18564)</f>
        <v>ScituateRI</v>
      </c>
      <c r="B18564" s="269">
        <v>2857</v>
      </c>
      <c r="C18564" s="270" t="s">
        <v>6092</v>
      </c>
      <c r="D18564" s="270" t="s">
        <v>2151</v>
      </c>
      <c r="E18564" s="277" t="s">
        <v>1538</v>
      </c>
      <c r="F18564" s="279" t="s">
        <v>880</v>
      </c>
    </row>
    <row r="18565" spans="1:6" x14ac:dyDescent="0.3">
      <c r="A18565" s="264" t="str">
        <f t="shared" si="290"/>
        <v>GreenvilleRI</v>
      </c>
      <c r="B18565" s="269">
        <v>2828</v>
      </c>
      <c r="C18565" s="270" t="s">
        <v>1706</v>
      </c>
      <c r="D18565" s="270" t="s">
        <v>2151</v>
      </c>
      <c r="E18565" s="277" t="s">
        <v>1538</v>
      </c>
      <c r="F18565" s="279" t="s">
        <v>880</v>
      </c>
    </row>
    <row r="18566" spans="1:6" x14ac:dyDescent="0.3">
      <c r="A18566" s="264" t="str">
        <f t="shared" si="290"/>
        <v>GlocesterRI</v>
      </c>
      <c r="B18566" s="269">
        <v>2814</v>
      </c>
      <c r="C18566" s="270" t="s">
        <v>10885</v>
      </c>
      <c r="D18566" s="270" t="s">
        <v>2151</v>
      </c>
      <c r="E18566" s="277" t="s">
        <v>1538</v>
      </c>
      <c r="F18566" s="279" t="s">
        <v>880</v>
      </c>
    </row>
    <row r="18567" spans="1:6" x14ac:dyDescent="0.3">
      <c r="A18567" s="264" t="str">
        <f t="shared" si="290"/>
        <v>JamestownRI</v>
      </c>
      <c r="B18567" s="269">
        <v>2835</v>
      </c>
      <c r="C18567" s="270" t="s">
        <v>1787</v>
      </c>
      <c r="D18567" s="270" t="s">
        <v>2151</v>
      </c>
      <c r="E18567" s="277" t="s">
        <v>1538</v>
      </c>
      <c r="F18567" s="279" t="s">
        <v>880</v>
      </c>
    </row>
    <row r="18568" spans="1:6" x14ac:dyDescent="0.3">
      <c r="A18568" s="264" t="str">
        <f t="shared" si="290"/>
        <v>BurrillvilleRI</v>
      </c>
      <c r="B18568" s="269">
        <v>2830</v>
      </c>
      <c r="C18568" s="270" t="s">
        <v>10886</v>
      </c>
      <c r="D18568" s="270" t="s">
        <v>2151</v>
      </c>
      <c r="E18568" s="277" t="s">
        <v>1538</v>
      </c>
      <c r="F18568" s="279" t="s">
        <v>880</v>
      </c>
    </row>
    <row r="18569" spans="1:6" x14ac:dyDescent="0.3">
      <c r="A18569" s="264" t="str">
        <f t="shared" si="290"/>
        <v>BurrillvilleRI</v>
      </c>
      <c r="B18569" s="269">
        <v>2859</v>
      </c>
      <c r="C18569" s="270" t="s">
        <v>10886</v>
      </c>
      <c r="D18569" s="270" t="s">
        <v>2151</v>
      </c>
      <c r="E18569" s="277" t="s">
        <v>1538</v>
      </c>
      <c r="F18569" s="279" t="s">
        <v>880</v>
      </c>
    </row>
    <row r="18570" spans="1:6" x14ac:dyDescent="0.3">
      <c r="A18570" s="264" t="str">
        <f t="shared" si="290"/>
        <v>North KingstownRI</v>
      </c>
      <c r="B18570" s="269">
        <v>2874</v>
      </c>
      <c r="C18570" s="270" t="s">
        <v>10877</v>
      </c>
      <c r="D18570" s="270" t="s">
        <v>2151</v>
      </c>
      <c r="E18570" s="277" t="s">
        <v>1538</v>
      </c>
      <c r="F18570" s="279" t="s">
        <v>880</v>
      </c>
    </row>
    <row r="18571" spans="1:6" x14ac:dyDescent="0.3">
      <c r="A18571" s="264" t="str">
        <f t="shared" si="290"/>
        <v>West GreenwichRI</v>
      </c>
      <c r="B18571" s="269">
        <v>2817</v>
      </c>
      <c r="C18571" s="270" t="s">
        <v>10887</v>
      </c>
      <c r="D18571" s="270" t="s">
        <v>2151</v>
      </c>
      <c r="E18571" s="277" t="s">
        <v>1538</v>
      </c>
      <c r="F18571" s="279" t="s">
        <v>880</v>
      </c>
    </row>
    <row r="18572" spans="1:6" x14ac:dyDescent="0.3">
      <c r="A18572" s="264" t="str">
        <f t="shared" si="290"/>
        <v>ExeterRI</v>
      </c>
      <c r="B18572" s="269">
        <v>2822</v>
      </c>
      <c r="C18572" s="270" t="s">
        <v>2819</v>
      </c>
      <c r="D18572" s="270" t="s">
        <v>2151</v>
      </c>
      <c r="E18572" s="277" t="s">
        <v>1538</v>
      </c>
      <c r="F18572" s="279" t="s">
        <v>880</v>
      </c>
    </row>
    <row r="18573" spans="1:6" x14ac:dyDescent="0.3">
      <c r="A18573" s="264" t="str">
        <f t="shared" si="290"/>
        <v>Little ComptonRI</v>
      </c>
      <c r="B18573" s="269">
        <v>2837</v>
      </c>
      <c r="C18573" s="270" t="s">
        <v>10888</v>
      </c>
      <c r="D18573" s="270" t="s">
        <v>2151</v>
      </c>
      <c r="E18573" s="277" t="s">
        <v>1538</v>
      </c>
      <c r="F18573" s="279" t="s">
        <v>880</v>
      </c>
    </row>
    <row r="18574" spans="1:6" x14ac:dyDescent="0.3">
      <c r="A18574" s="264" t="str">
        <f t="shared" si="290"/>
        <v>RichmondRI</v>
      </c>
      <c r="B18574" s="269">
        <v>2892</v>
      </c>
      <c r="C18574" s="270" t="s">
        <v>1393</v>
      </c>
      <c r="D18574" s="270" t="s">
        <v>2151</v>
      </c>
      <c r="E18574" s="277" t="s">
        <v>1538</v>
      </c>
      <c r="F18574" s="279" t="s">
        <v>880</v>
      </c>
    </row>
    <row r="18575" spans="1:6" x14ac:dyDescent="0.3">
      <c r="A18575" s="264" t="str">
        <f t="shared" si="290"/>
        <v>HopkintonRI</v>
      </c>
      <c r="B18575" s="269">
        <v>2832</v>
      </c>
      <c r="C18575" s="270" t="s">
        <v>6106</v>
      </c>
      <c r="D18575" s="270" t="s">
        <v>2151</v>
      </c>
      <c r="E18575" s="277" t="s">
        <v>1538</v>
      </c>
      <c r="F18575" s="279" t="s">
        <v>880</v>
      </c>
    </row>
    <row r="18576" spans="1:6" x14ac:dyDescent="0.3">
      <c r="A18576" s="264" t="str">
        <f t="shared" si="290"/>
        <v>FosterRI</v>
      </c>
      <c r="B18576" s="269">
        <v>2825</v>
      </c>
      <c r="C18576" s="270" t="s">
        <v>5774</v>
      </c>
      <c r="D18576" s="270" t="s">
        <v>2151</v>
      </c>
      <c r="E18576" s="277" t="s">
        <v>1538</v>
      </c>
      <c r="F18576" s="279" t="s">
        <v>880</v>
      </c>
    </row>
    <row r="18577" spans="1:6" x14ac:dyDescent="0.3">
      <c r="A18577" s="264" t="str">
        <f t="shared" si="290"/>
        <v>ManvilleRI</v>
      </c>
      <c r="B18577" s="269">
        <v>2838</v>
      </c>
      <c r="C18577" s="270" t="s">
        <v>8301</v>
      </c>
      <c r="D18577" s="270" t="s">
        <v>2151</v>
      </c>
      <c r="E18577" s="277" t="s">
        <v>1538</v>
      </c>
      <c r="F18577" s="279" t="s">
        <v>880</v>
      </c>
    </row>
    <row r="18578" spans="1:6" x14ac:dyDescent="0.3">
      <c r="A18578" s="264" t="str">
        <f t="shared" si="290"/>
        <v>ScituateRI</v>
      </c>
      <c r="B18578" s="269">
        <v>2831</v>
      </c>
      <c r="C18578" s="270" t="s">
        <v>6092</v>
      </c>
      <c r="D18578" s="270" t="s">
        <v>2151</v>
      </c>
      <c r="E18578" s="277" t="s">
        <v>1538</v>
      </c>
      <c r="F18578" s="279" t="s">
        <v>880</v>
      </c>
    </row>
    <row r="18579" spans="1:6" x14ac:dyDescent="0.3">
      <c r="A18579" s="264" t="str">
        <f t="shared" si="290"/>
        <v>New ShorehamRI</v>
      </c>
      <c r="B18579" s="269">
        <v>2807</v>
      </c>
      <c r="C18579" s="270" t="s">
        <v>10889</v>
      </c>
      <c r="D18579" s="270" t="s">
        <v>2151</v>
      </c>
      <c r="E18579" s="277" t="s">
        <v>1538</v>
      </c>
      <c r="F18579" s="279" t="s">
        <v>880</v>
      </c>
    </row>
    <row r="18580" spans="1:6" x14ac:dyDescent="0.3">
      <c r="A18580" s="264" t="str">
        <f t="shared" si="290"/>
        <v>HopkintonRI</v>
      </c>
      <c r="B18580" s="269">
        <v>2804</v>
      </c>
      <c r="C18580" s="270" t="s">
        <v>6106</v>
      </c>
      <c r="D18580" s="270" t="s">
        <v>2151</v>
      </c>
      <c r="E18580" s="277" t="s">
        <v>1538</v>
      </c>
      <c r="F18580" s="279" t="s">
        <v>880</v>
      </c>
    </row>
    <row r="18581" spans="1:6" x14ac:dyDescent="0.3">
      <c r="A18581" s="264" t="str">
        <f t="shared" si="290"/>
        <v>KingstonRI</v>
      </c>
      <c r="B18581" s="269">
        <v>2881</v>
      </c>
      <c r="C18581" s="270" t="s">
        <v>1923</v>
      </c>
      <c r="D18581" s="270" t="s">
        <v>2151</v>
      </c>
      <c r="E18581" s="277" t="s">
        <v>1538</v>
      </c>
      <c r="F18581" s="279" t="s">
        <v>880</v>
      </c>
    </row>
    <row r="18582" spans="1:6" x14ac:dyDescent="0.3">
      <c r="A18582" s="264" t="str">
        <f t="shared" si="290"/>
        <v>BradfordRI</v>
      </c>
      <c r="B18582" s="269">
        <v>2808</v>
      </c>
      <c r="C18582" s="270" t="s">
        <v>1832</v>
      </c>
      <c r="D18582" s="270" t="s">
        <v>2151</v>
      </c>
      <c r="E18582" s="277" t="s">
        <v>1538</v>
      </c>
      <c r="F18582" s="279" t="s">
        <v>880</v>
      </c>
    </row>
    <row r="18583" spans="1:6" x14ac:dyDescent="0.3">
      <c r="A18583" s="264" t="str">
        <f t="shared" si="290"/>
        <v>RichmondRI</v>
      </c>
      <c r="B18583" s="269">
        <v>2898</v>
      </c>
      <c r="C18583" s="270" t="s">
        <v>1393</v>
      </c>
      <c r="D18583" s="270" t="s">
        <v>2151</v>
      </c>
      <c r="E18583" s="277" t="s">
        <v>1538</v>
      </c>
      <c r="F18583" s="279" t="s">
        <v>880</v>
      </c>
    </row>
    <row r="18584" spans="1:6" x14ac:dyDescent="0.3">
      <c r="A18584" s="264" t="str">
        <f t="shared" si="290"/>
        <v>CoventryRI</v>
      </c>
      <c r="B18584" s="269">
        <v>2827</v>
      </c>
      <c r="C18584" s="270" t="s">
        <v>3480</v>
      </c>
      <c r="D18584" s="270" t="s">
        <v>2151</v>
      </c>
      <c r="E18584" s="277" t="s">
        <v>1538</v>
      </c>
      <c r="F18584" s="279" t="s">
        <v>880</v>
      </c>
    </row>
    <row r="18585" spans="1:6" x14ac:dyDescent="0.3">
      <c r="A18585" s="264" t="str">
        <f t="shared" si="290"/>
        <v>North SmithfieldRI</v>
      </c>
      <c r="B18585" s="269">
        <v>2876</v>
      </c>
      <c r="C18585" s="270" t="s">
        <v>10884</v>
      </c>
      <c r="D18585" s="270" t="s">
        <v>2151</v>
      </c>
      <c r="E18585" s="277" t="s">
        <v>1538</v>
      </c>
      <c r="F18585" s="279" t="s">
        <v>880</v>
      </c>
    </row>
    <row r="18586" spans="1:6" x14ac:dyDescent="0.3">
      <c r="A18586" s="264" t="str">
        <f t="shared" si="290"/>
        <v>BurrillvilleRI</v>
      </c>
      <c r="B18586" s="269">
        <v>2839</v>
      </c>
      <c r="C18586" s="270" t="s">
        <v>10886</v>
      </c>
      <c r="D18586" s="270" t="s">
        <v>2151</v>
      </c>
      <c r="E18586" s="277" t="s">
        <v>1538</v>
      </c>
      <c r="F18586" s="279" t="s">
        <v>880</v>
      </c>
    </row>
    <row r="18587" spans="1:6" x14ac:dyDescent="0.3">
      <c r="A18587" s="264" t="str">
        <f t="shared" si="290"/>
        <v>RichmondRI</v>
      </c>
      <c r="B18587" s="269">
        <v>2812</v>
      </c>
      <c r="C18587" s="270" t="s">
        <v>1393</v>
      </c>
      <c r="D18587" s="270" t="s">
        <v>2151</v>
      </c>
      <c r="E18587" s="277" t="s">
        <v>1538</v>
      </c>
      <c r="F18587" s="279" t="s">
        <v>880</v>
      </c>
    </row>
    <row r="18588" spans="1:6" x14ac:dyDescent="0.3">
      <c r="A18588" s="264" t="str">
        <f t="shared" si="290"/>
        <v>ManvilleRI</v>
      </c>
      <c r="B18588" s="269">
        <v>2802</v>
      </c>
      <c r="C18588" s="270" t="s">
        <v>8301</v>
      </c>
      <c r="D18588" s="270" t="s">
        <v>2151</v>
      </c>
      <c r="E18588" s="277" t="s">
        <v>1538</v>
      </c>
      <c r="F18588" s="279" t="s">
        <v>880</v>
      </c>
    </row>
    <row r="18589" spans="1:6" x14ac:dyDescent="0.3">
      <c r="A18589" s="264" t="str">
        <f t="shared" si="290"/>
        <v>BurrillvilleRI</v>
      </c>
      <c r="B18589" s="269">
        <v>2826</v>
      </c>
      <c r="C18589" s="270" t="s">
        <v>10886</v>
      </c>
      <c r="D18589" s="270" t="s">
        <v>2151</v>
      </c>
      <c r="E18589" s="277" t="s">
        <v>1538</v>
      </c>
      <c r="F18589" s="279" t="s">
        <v>880</v>
      </c>
    </row>
    <row r="18590" spans="1:6" x14ac:dyDescent="0.3">
      <c r="A18590" s="264" t="str">
        <f t="shared" si="290"/>
        <v>RichmondRI</v>
      </c>
      <c r="B18590" s="269">
        <v>2894</v>
      </c>
      <c r="C18590" s="270" t="s">
        <v>1393</v>
      </c>
      <c r="D18590" s="270" t="s">
        <v>2151</v>
      </c>
      <c r="E18590" s="277" t="s">
        <v>1538</v>
      </c>
      <c r="F18590" s="279" t="s">
        <v>880</v>
      </c>
    </row>
    <row r="18591" spans="1:6" x14ac:dyDescent="0.3">
      <c r="A18591" s="264" t="str">
        <f t="shared" si="290"/>
        <v>HopkintonRI</v>
      </c>
      <c r="B18591" s="269">
        <v>2833</v>
      </c>
      <c r="C18591" s="270" t="s">
        <v>6106</v>
      </c>
      <c r="D18591" s="270" t="s">
        <v>2151</v>
      </c>
      <c r="E18591" s="277" t="s">
        <v>1538</v>
      </c>
      <c r="F18591" s="279" t="s">
        <v>880</v>
      </c>
    </row>
    <row r="18592" spans="1:6" x14ac:dyDescent="0.3">
      <c r="A18592" s="264" t="str">
        <f t="shared" si="290"/>
        <v>BurrillvilleRI</v>
      </c>
      <c r="B18592" s="269">
        <v>2858</v>
      </c>
      <c r="C18592" s="270" t="s">
        <v>10886</v>
      </c>
      <c r="D18592" s="270" t="s">
        <v>2151</v>
      </c>
      <c r="E18592" s="277" t="s">
        <v>1538</v>
      </c>
      <c r="F18592" s="279" t="s">
        <v>880</v>
      </c>
    </row>
    <row r="18593" spans="1:6" x14ac:dyDescent="0.3">
      <c r="A18593" s="264" t="str">
        <f t="shared" si="290"/>
        <v>North SmithfieldRI</v>
      </c>
      <c r="B18593" s="269">
        <v>2824</v>
      </c>
      <c r="C18593" s="270" t="s">
        <v>10884</v>
      </c>
      <c r="D18593" s="270" t="s">
        <v>2151</v>
      </c>
      <c r="E18593" s="277" t="s">
        <v>1538</v>
      </c>
      <c r="F18593" s="279" t="s">
        <v>880</v>
      </c>
    </row>
    <row r="18594" spans="1:6" x14ac:dyDescent="0.3">
      <c r="A18594" s="264" t="str">
        <f t="shared" si="290"/>
        <v>RichmondRI</v>
      </c>
      <c r="B18594" s="269">
        <v>2875</v>
      </c>
      <c r="C18594" s="270" t="s">
        <v>1393</v>
      </c>
      <c r="D18594" s="270" t="s">
        <v>2151</v>
      </c>
      <c r="E18594" s="277" t="s">
        <v>1538</v>
      </c>
      <c r="F18594" s="279" t="s">
        <v>880</v>
      </c>
    </row>
    <row r="18595" spans="1:6" x14ac:dyDescent="0.3">
      <c r="A18595" s="264" t="str">
        <f t="shared" si="290"/>
        <v>HopkintonRI</v>
      </c>
      <c r="B18595" s="269">
        <v>2873</v>
      </c>
      <c r="C18595" s="270" t="s">
        <v>6106</v>
      </c>
      <c r="D18595" s="270" t="s">
        <v>2151</v>
      </c>
      <c r="E18595" s="277" t="s">
        <v>1538</v>
      </c>
      <c r="F18595" s="279" t="s">
        <v>880</v>
      </c>
    </row>
    <row r="18596" spans="1:6" x14ac:dyDescent="0.3">
      <c r="A18596" s="264" t="str">
        <f t="shared" si="290"/>
        <v>ScituateRI</v>
      </c>
      <c r="B18596" s="269">
        <v>2815</v>
      </c>
      <c r="C18596" s="270" t="s">
        <v>6092</v>
      </c>
      <c r="D18596" s="270" t="s">
        <v>2151</v>
      </c>
      <c r="E18596" s="277" t="s">
        <v>1538</v>
      </c>
      <c r="F18596" s="279" t="s">
        <v>880</v>
      </c>
    </row>
    <row r="18597" spans="1:6" x14ac:dyDescent="0.3">
      <c r="A18597" s="264" t="str">
        <f t="shared" si="290"/>
        <v>North KingstownRI</v>
      </c>
      <c r="B18597" s="269">
        <v>2877</v>
      </c>
      <c r="C18597" s="270" t="s">
        <v>10877</v>
      </c>
      <c r="D18597" s="270" t="s">
        <v>2151</v>
      </c>
      <c r="E18597" s="277" t="s">
        <v>1538</v>
      </c>
      <c r="F18597" s="279" t="s">
        <v>880</v>
      </c>
    </row>
    <row r="18598" spans="1:6" x14ac:dyDescent="0.3">
      <c r="A18598" s="264" t="str">
        <f t="shared" si="290"/>
        <v>RichmondRI</v>
      </c>
      <c r="B18598" s="269">
        <v>2836</v>
      </c>
      <c r="C18598" s="270" t="s">
        <v>1393</v>
      </c>
      <c r="D18598" s="270" t="s">
        <v>2151</v>
      </c>
      <c r="E18598" s="277" t="s">
        <v>1538</v>
      </c>
      <c r="F18598" s="279" t="s">
        <v>880</v>
      </c>
    </row>
    <row r="18599" spans="1:6" x14ac:dyDescent="0.3">
      <c r="A18599" s="264" t="str">
        <f t="shared" si="290"/>
        <v>PortsmouthRI</v>
      </c>
      <c r="B18599" s="269">
        <v>2872</v>
      </c>
      <c r="C18599" s="270" t="s">
        <v>1990</v>
      </c>
      <c r="D18599" s="270" t="s">
        <v>2151</v>
      </c>
      <c r="E18599" s="277" t="s">
        <v>1538</v>
      </c>
      <c r="F18599" s="279" t="s">
        <v>880</v>
      </c>
    </row>
    <row r="18600" spans="1:6" x14ac:dyDescent="0.3">
      <c r="A18600" s="264" t="str">
        <f t="shared" si="290"/>
        <v>Rock HillSC</v>
      </c>
      <c r="B18600" s="269">
        <v>29732</v>
      </c>
      <c r="C18600" s="270" t="s">
        <v>10890</v>
      </c>
      <c r="D18600" s="270" t="s">
        <v>2152</v>
      </c>
      <c r="E18600" s="277" t="s">
        <v>1739</v>
      </c>
      <c r="F18600" s="279" t="s">
        <v>882</v>
      </c>
    </row>
    <row r="18601" spans="1:6" x14ac:dyDescent="0.3">
      <c r="A18601" s="264" t="str">
        <f t="shared" si="290"/>
        <v>LexingtonSC</v>
      </c>
      <c r="B18601" s="269">
        <v>29072</v>
      </c>
      <c r="C18601" s="270" t="s">
        <v>1401</v>
      </c>
      <c r="D18601" s="270" t="s">
        <v>2152</v>
      </c>
      <c r="E18601" s="277" t="s">
        <v>1487</v>
      </c>
      <c r="F18601" s="279" t="s">
        <v>882</v>
      </c>
    </row>
    <row r="18602" spans="1:6" x14ac:dyDescent="0.3">
      <c r="A18602" s="264" t="str">
        <f t="shared" si="290"/>
        <v>Rock HillSC</v>
      </c>
      <c r="B18602" s="269">
        <v>29730</v>
      </c>
      <c r="C18602" s="270" t="s">
        <v>10890</v>
      </c>
      <c r="D18602" s="270" t="s">
        <v>2152</v>
      </c>
      <c r="E18602" s="277" t="s">
        <v>1739</v>
      </c>
      <c r="F18602" s="279" t="s">
        <v>882</v>
      </c>
    </row>
    <row r="18603" spans="1:6" x14ac:dyDescent="0.3">
      <c r="A18603" s="264" t="str">
        <f t="shared" si="290"/>
        <v>Mount PleasantSC</v>
      </c>
      <c r="B18603" s="269">
        <v>29464</v>
      </c>
      <c r="C18603" s="270" t="s">
        <v>1610</v>
      </c>
      <c r="D18603" s="270" t="s">
        <v>2152</v>
      </c>
      <c r="E18603" s="277" t="s">
        <v>2156</v>
      </c>
      <c r="F18603" s="279" t="s">
        <v>882</v>
      </c>
    </row>
    <row r="18604" spans="1:6" x14ac:dyDescent="0.3">
      <c r="A18604" s="264" t="str">
        <f t="shared" si="290"/>
        <v>SimpsonvilleSC</v>
      </c>
      <c r="B18604" s="269">
        <v>29681</v>
      </c>
      <c r="C18604" s="270" t="s">
        <v>5725</v>
      </c>
      <c r="D18604" s="270" t="s">
        <v>2152</v>
      </c>
      <c r="E18604" s="277" t="s">
        <v>2163</v>
      </c>
      <c r="F18604" s="279" t="s">
        <v>882</v>
      </c>
    </row>
    <row r="18605" spans="1:6" x14ac:dyDescent="0.3">
      <c r="A18605" s="264" t="str">
        <f t="shared" si="290"/>
        <v>Goose CreekSC</v>
      </c>
      <c r="B18605" s="269">
        <v>29445</v>
      </c>
      <c r="C18605" s="270" t="s">
        <v>10891</v>
      </c>
      <c r="D18605" s="270" t="s">
        <v>2152</v>
      </c>
      <c r="E18605" s="277" t="s">
        <v>2156</v>
      </c>
      <c r="F18605" s="279" t="s">
        <v>882</v>
      </c>
    </row>
    <row r="18606" spans="1:6" x14ac:dyDescent="0.3">
      <c r="A18606" s="264" t="str">
        <f t="shared" si="290"/>
        <v>ForestbrookSC</v>
      </c>
      <c r="B18606" s="269">
        <v>29579</v>
      </c>
      <c r="C18606" s="270" t="s">
        <v>10892</v>
      </c>
      <c r="D18606" s="270" t="s">
        <v>2152</v>
      </c>
      <c r="E18606" s="277" t="s">
        <v>1756</v>
      </c>
      <c r="F18606" s="279" t="s">
        <v>882</v>
      </c>
    </row>
    <row r="18607" spans="1:6" x14ac:dyDescent="0.3">
      <c r="A18607" s="264" t="str">
        <f t="shared" si="290"/>
        <v>ColumbiaSC</v>
      </c>
      <c r="B18607" s="269">
        <v>29223</v>
      </c>
      <c r="C18607" s="270" t="s">
        <v>1487</v>
      </c>
      <c r="D18607" s="270" t="s">
        <v>2152</v>
      </c>
      <c r="E18607" s="277" t="s">
        <v>1487</v>
      </c>
      <c r="F18607" s="279" t="s">
        <v>882</v>
      </c>
    </row>
    <row r="18608" spans="1:6" x14ac:dyDescent="0.3">
      <c r="A18608" s="264" t="str">
        <f t="shared" si="290"/>
        <v>SummervilleSC</v>
      </c>
      <c r="B18608" s="269">
        <v>29485</v>
      </c>
      <c r="C18608" s="270" t="s">
        <v>1195</v>
      </c>
      <c r="D18608" s="270" t="s">
        <v>2152</v>
      </c>
      <c r="E18608" s="277" t="s">
        <v>2156</v>
      </c>
      <c r="F18608" s="279" t="s">
        <v>882</v>
      </c>
    </row>
    <row r="18609" spans="1:6" x14ac:dyDescent="0.3">
      <c r="A18609" s="264" t="str">
        <f t="shared" si="290"/>
        <v>SummervilleSC</v>
      </c>
      <c r="B18609" s="269">
        <v>29483</v>
      </c>
      <c r="C18609" s="270" t="s">
        <v>1195</v>
      </c>
      <c r="D18609" s="270" t="s">
        <v>2152</v>
      </c>
      <c r="E18609" s="277" t="s">
        <v>2156</v>
      </c>
      <c r="F18609" s="279" t="s">
        <v>882</v>
      </c>
    </row>
    <row r="18610" spans="1:6" x14ac:dyDescent="0.3">
      <c r="A18610" s="264" t="str">
        <f t="shared" si="290"/>
        <v>SocasteeSC</v>
      </c>
      <c r="B18610" s="269">
        <v>29588</v>
      </c>
      <c r="C18610" s="270" t="s">
        <v>10893</v>
      </c>
      <c r="D18610" s="270" t="s">
        <v>2152</v>
      </c>
      <c r="E18610" s="277" t="s">
        <v>1756</v>
      </c>
      <c r="F18610" s="279" t="s">
        <v>882</v>
      </c>
    </row>
    <row r="18611" spans="1:6" x14ac:dyDescent="0.3">
      <c r="A18611" s="264" t="str">
        <f t="shared" si="290"/>
        <v>ColumbiaSC</v>
      </c>
      <c r="B18611" s="269">
        <v>29229</v>
      </c>
      <c r="C18611" s="270" t="s">
        <v>1487</v>
      </c>
      <c r="D18611" s="270" t="s">
        <v>2152</v>
      </c>
      <c r="E18611" s="277" t="s">
        <v>1487</v>
      </c>
      <c r="F18611" s="279" t="s">
        <v>882</v>
      </c>
    </row>
    <row r="18612" spans="1:6" x14ac:dyDescent="0.3">
      <c r="A18612" s="264" t="str">
        <f t="shared" si="290"/>
        <v>LancasterSC</v>
      </c>
      <c r="B18612" s="269">
        <v>29720</v>
      </c>
      <c r="C18612" s="270" t="s">
        <v>2117</v>
      </c>
      <c r="D18612" s="270" t="s">
        <v>2152</v>
      </c>
      <c r="E18612" s="277" t="s">
        <v>1739</v>
      </c>
      <c r="F18612" s="279" t="s">
        <v>882</v>
      </c>
    </row>
    <row r="18613" spans="1:6" x14ac:dyDescent="0.3">
      <c r="A18613" s="264" t="str">
        <f t="shared" si="290"/>
        <v>CharlestonSC</v>
      </c>
      <c r="B18613" s="269">
        <v>29414</v>
      </c>
      <c r="C18613" s="270" t="s">
        <v>2377</v>
      </c>
      <c r="D18613" s="270" t="s">
        <v>2152</v>
      </c>
      <c r="E18613" s="277" t="s">
        <v>2156</v>
      </c>
      <c r="F18613" s="279" t="s">
        <v>882</v>
      </c>
    </row>
    <row r="18614" spans="1:6" x14ac:dyDescent="0.3">
      <c r="A18614" s="264" t="str">
        <f t="shared" si="290"/>
        <v>BlufftonSC</v>
      </c>
      <c r="B18614" s="269">
        <v>29910</v>
      </c>
      <c r="C18614" s="270" t="s">
        <v>2130</v>
      </c>
      <c r="D18614" s="270" t="s">
        <v>2152</v>
      </c>
      <c r="E18614" s="277" t="s">
        <v>2165</v>
      </c>
      <c r="F18614" s="279" t="s">
        <v>882</v>
      </c>
    </row>
    <row r="18615" spans="1:6" x14ac:dyDescent="0.3">
      <c r="A18615" s="264" t="str">
        <f t="shared" si="290"/>
        <v>GreenvilleSC</v>
      </c>
      <c r="B18615" s="269">
        <v>29607</v>
      </c>
      <c r="C18615" s="270" t="s">
        <v>1706</v>
      </c>
      <c r="D18615" s="270" t="s">
        <v>2152</v>
      </c>
      <c r="E18615" s="277" t="s">
        <v>2163</v>
      </c>
      <c r="F18615" s="279" t="s">
        <v>882</v>
      </c>
    </row>
    <row r="18616" spans="1:6" x14ac:dyDescent="0.3">
      <c r="A18616" s="264" t="str">
        <f t="shared" si="290"/>
        <v>FlorenceSC</v>
      </c>
      <c r="B18616" s="269">
        <v>29501</v>
      </c>
      <c r="C18616" s="270" t="s">
        <v>969</v>
      </c>
      <c r="D18616" s="270" t="s">
        <v>2152</v>
      </c>
      <c r="E18616" s="277" t="s">
        <v>969</v>
      </c>
      <c r="F18616" s="279" t="s">
        <v>882</v>
      </c>
    </row>
    <row r="18617" spans="1:6" x14ac:dyDescent="0.3">
      <c r="A18617" s="264" t="str">
        <f t="shared" si="290"/>
        <v>ConwaySC</v>
      </c>
      <c r="B18617" s="269">
        <v>29526</v>
      </c>
      <c r="C18617" s="270" t="s">
        <v>1688</v>
      </c>
      <c r="D18617" s="270" t="s">
        <v>2152</v>
      </c>
      <c r="E18617" s="277" t="s">
        <v>1756</v>
      </c>
      <c r="F18617" s="279" t="s">
        <v>882</v>
      </c>
    </row>
    <row r="18618" spans="1:6" x14ac:dyDescent="0.3">
      <c r="A18618" s="264" t="str">
        <f t="shared" si="290"/>
        <v>GreerSC</v>
      </c>
      <c r="B18618" s="269">
        <v>29651</v>
      </c>
      <c r="C18618" s="270" t="s">
        <v>10894</v>
      </c>
      <c r="D18618" s="270" t="s">
        <v>2152</v>
      </c>
      <c r="E18618" s="277" t="s">
        <v>2163</v>
      </c>
      <c r="F18618" s="279" t="s">
        <v>882</v>
      </c>
    </row>
    <row r="18619" spans="1:6" x14ac:dyDescent="0.3">
      <c r="A18619" s="264" t="str">
        <f t="shared" si="290"/>
        <v>LexingtonSC</v>
      </c>
      <c r="B18619" s="269">
        <v>29073</v>
      </c>
      <c r="C18619" s="270" t="s">
        <v>1401</v>
      </c>
      <c r="D18619" s="270" t="s">
        <v>2152</v>
      </c>
      <c r="E18619" s="277" t="s">
        <v>1487</v>
      </c>
      <c r="F18619" s="279" t="s">
        <v>882</v>
      </c>
    </row>
    <row r="18620" spans="1:6" x14ac:dyDescent="0.3">
      <c r="A18620" s="264" t="str">
        <f t="shared" si="290"/>
        <v>Murrells InletSC</v>
      </c>
      <c r="B18620" s="269">
        <v>29576</v>
      </c>
      <c r="C18620" s="270" t="s">
        <v>10895</v>
      </c>
      <c r="D18620" s="270" t="s">
        <v>2152</v>
      </c>
      <c r="E18620" s="277" t="s">
        <v>1756</v>
      </c>
      <c r="F18620" s="279" t="s">
        <v>882</v>
      </c>
    </row>
    <row r="18621" spans="1:6" x14ac:dyDescent="0.3">
      <c r="A18621" s="264" t="str">
        <f t="shared" si="290"/>
        <v>TaylorsSC</v>
      </c>
      <c r="B18621" s="269">
        <v>29687</v>
      </c>
      <c r="C18621" s="270" t="s">
        <v>10896</v>
      </c>
      <c r="D18621" s="270" t="s">
        <v>2152</v>
      </c>
      <c r="E18621" s="277" t="s">
        <v>2163</v>
      </c>
      <c r="F18621" s="279" t="s">
        <v>882</v>
      </c>
    </row>
    <row r="18622" spans="1:6" x14ac:dyDescent="0.3">
      <c r="A18622" s="264" t="str">
        <f t="shared" si="290"/>
        <v>GreenvilleSC</v>
      </c>
      <c r="B18622" s="269">
        <v>29615</v>
      </c>
      <c r="C18622" s="270" t="s">
        <v>1706</v>
      </c>
      <c r="D18622" s="270" t="s">
        <v>2152</v>
      </c>
      <c r="E18622" s="277" t="s">
        <v>2163</v>
      </c>
      <c r="F18622" s="279" t="s">
        <v>882</v>
      </c>
    </row>
    <row r="18623" spans="1:6" x14ac:dyDescent="0.3">
      <c r="A18623" s="264" t="str">
        <f t="shared" si="290"/>
        <v>CharlestonSC</v>
      </c>
      <c r="B18623" s="269">
        <v>29412</v>
      </c>
      <c r="C18623" s="270" t="s">
        <v>2377</v>
      </c>
      <c r="D18623" s="270" t="s">
        <v>2152</v>
      </c>
      <c r="E18623" s="277" t="s">
        <v>2156</v>
      </c>
      <c r="F18623" s="279" t="s">
        <v>882</v>
      </c>
    </row>
    <row r="18624" spans="1:6" x14ac:dyDescent="0.3">
      <c r="A18624" s="264" t="str">
        <f t="shared" si="290"/>
        <v>AikenSC</v>
      </c>
      <c r="B18624" s="269">
        <v>29803</v>
      </c>
      <c r="C18624" s="270" t="s">
        <v>10897</v>
      </c>
      <c r="D18624" s="270" t="s">
        <v>2152</v>
      </c>
      <c r="E18624" s="277" t="s">
        <v>1157</v>
      </c>
      <c r="F18624" s="279" t="s">
        <v>882</v>
      </c>
    </row>
    <row r="18625" spans="1:6" x14ac:dyDescent="0.3">
      <c r="A18625" s="264" t="str">
        <f t="shared" si="290"/>
        <v>AndersonSC</v>
      </c>
      <c r="B18625" s="269">
        <v>29621</v>
      </c>
      <c r="C18625" s="270" t="s">
        <v>1529</v>
      </c>
      <c r="D18625" s="270" t="s">
        <v>2152</v>
      </c>
      <c r="E18625" s="277" t="s">
        <v>2163</v>
      </c>
      <c r="F18625" s="279" t="s">
        <v>882</v>
      </c>
    </row>
    <row r="18626" spans="1:6" x14ac:dyDescent="0.3">
      <c r="A18626" s="264" t="str">
        <f t="shared" si="290"/>
        <v>CharlestonSC</v>
      </c>
      <c r="B18626" s="269">
        <v>29407</v>
      </c>
      <c r="C18626" s="270" t="s">
        <v>2377</v>
      </c>
      <c r="D18626" s="270" t="s">
        <v>2152</v>
      </c>
      <c r="E18626" s="277" t="s">
        <v>2156</v>
      </c>
      <c r="F18626" s="279" t="s">
        <v>882</v>
      </c>
    </row>
    <row r="18627" spans="1:6" x14ac:dyDescent="0.3">
      <c r="A18627" s="264" t="str">
        <f t="shared" si="290"/>
        <v>ColumbiaSC</v>
      </c>
      <c r="B18627" s="269">
        <v>29210</v>
      </c>
      <c r="C18627" s="270" t="s">
        <v>1487</v>
      </c>
      <c r="D18627" s="270" t="s">
        <v>2152</v>
      </c>
      <c r="E18627" s="277" t="s">
        <v>1487</v>
      </c>
      <c r="F18627" s="279" t="s">
        <v>882</v>
      </c>
    </row>
    <row r="18628" spans="1:6" x14ac:dyDescent="0.3">
      <c r="A18628" s="264" t="str">
        <f t="shared" ref="A18628:A18691" si="291">CONCATENATE(C18628,D18628)</f>
        <v>SumterSC</v>
      </c>
      <c r="B18628" s="269">
        <v>29150</v>
      </c>
      <c r="C18628" s="270" t="s">
        <v>2172</v>
      </c>
      <c r="D18628" s="270" t="s">
        <v>2152</v>
      </c>
      <c r="E18628" s="277" t="s">
        <v>2172</v>
      </c>
      <c r="F18628" s="279" t="s">
        <v>882</v>
      </c>
    </row>
    <row r="18629" spans="1:6" x14ac:dyDescent="0.3">
      <c r="A18629" s="264" t="str">
        <f t="shared" si="291"/>
        <v>Myrtle BeachSC</v>
      </c>
      <c r="B18629" s="269">
        <v>29577</v>
      </c>
      <c r="C18629" s="270" t="s">
        <v>10898</v>
      </c>
      <c r="D18629" s="270" t="s">
        <v>2152</v>
      </c>
      <c r="E18629" s="277" t="s">
        <v>1756</v>
      </c>
      <c r="F18629" s="279" t="s">
        <v>882</v>
      </c>
    </row>
    <row r="18630" spans="1:6" x14ac:dyDescent="0.3">
      <c r="A18630" s="264" t="str">
        <f t="shared" si="291"/>
        <v>ColumbiaSC</v>
      </c>
      <c r="B18630" s="269">
        <v>29203</v>
      </c>
      <c r="C18630" s="270" t="s">
        <v>1487</v>
      </c>
      <c r="D18630" s="270" t="s">
        <v>2152</v>
      </c>
      <c r="E18630" s="277" t="s">
        <v>1487</v>
      </c>
      <c r="F18630" s="279" t="s">
        <v>882</v>
      </c>
    </row>
    <row r="18631" spans="1:6" x14ac:dyDescent="0.3">
      <c r="A18631" s="264" t="str">
        <f t="shared" si="291"/>
        <v>Moncks CornerSC</v>
      </c>
      <c r="B18631" s="269">
        <v>29461</v>
      </c>
      <c r="C18631" s="270" t="s">
        <v>10899</v>
      </c>
      <c r="D18631" s="270" t="s">
        <v>2152</v>
      </c>
      <c r="E18631" s="277" t="s">
        <v>2156</v>
      </c>
      <c r="F18631" s="279" t="s">
        <v>882</v>
      </c>
    </row>
    <row r="18632" spans="1:6" x14ac:dyDescent="0.3">
      <c r="A18632" s="264" t="str">
        <f t="shared" si="291"/>
        <v>Mount PleasantSC</v>
      </c>
      <c r="B18632" s="269">
        <v>29466</v>
      </c>
      <c r="C18632" s="270" t="s">
        <v>1610</v>
      </c>
      <c r="D18632" s="270" t="s">
        <v>2152</v>
      </c>
      <c r="E18632" s="277" t="s">
        <v>2156</v>
      </c>
      <c r="F18632" s="279" t="s">
        <v>882</v>
      </c>
    </row>
    <row r="18633" spans="1:6" x14ac:dyDescent="0.3">
      <c r="A18633" s="264" t="str">
        <f t="shared" si="291"/>
        <v>CloverSC</v>
      </c>
      <c r="B18633" s="269">
        <v>29710</v>
      </c>
      <c r="C18633" s="270" t="s">
        <v>10900</v>
      </c>
      <c r="D18633" s="270" t="s">
        <v>2152</v>
      </c>
      <c r="E18633" s="277" t="s">
        <v>1739</v>
      </c>
      <c r="F18633" s="279" t="s">
        <v>882</v>
      </c>
    </row>
    <row r="18634" spans="1:6" x14ac:dyDescent="0.3">
      <c r="A18634" s="264" t="str">
        <f t="shared" si="291"/>
        <v>ColumbiaSC</v>
      </c>
      <c r="B18634" s="269">
        <v>29209</v>
      </c>
      <c r="C18634" s="270" t="s">
        <v>1487</v>
      </c>
      <c r="D18634" s="270" t="s">
        <v>2152</v>
      </c>
      <c r="E18634" s="277" t="s">
        <v>1487</v>
      </c>
      <c r="F18634" s="279" t="s">
        <v>882</v>
      </c>
    </row>
    <row r="18635" spans="1:6" x14ac:dyDescent="0.3">
      <c r="A18635" s="264" t="str">
        <f t="shared" si="291"/>
        <v>IrmoSC</v>
      </c>
      <c r="B18635" s="269">
        <v>29063</v>
      </c>
      <c r="C18635" s="270" t="s">
        <v>10901</v>
      </c>
      <c r="D18635" s="270" t="s">
        <v>2152</v>
      </c>
      <c r="E18635" s="277" t="s">
        <v>1487</v>
      </c>
      <c r="F18635" s="279" t="s">
        <v>882</v>
      </c>
    </row>
    <row r="18636" spans="1:6" x14ac:dyDescent="0.3">
      <c r="A18636" s="264" t="str">
        <f t="shared" si="291"/>
        <v>GreerSC</v>
      </c>
      <c r="B18636" s="269">
        <v>29650</v>
      </c>
      <c r="C18636" s="270" t="s">
        <v>10894</v>
      </c>
      <c r="D18636" s="270" t="s">
        <v>2152</v>
      </c>
      <c r="E18636" s="277" t="s">
        <v>2163</v>
      </c>
      <c r="F18636" s="279" t="s">
        <v>882</v>
      </c>
    </row>
    <row r="18637" spans="1:6" x14ac:dyDescent="0.3">
      <c r="A18637" s="264" t="str">
        <f t="shared" si="291"/>
        <v>Fort MillSC</v>
      </c>
      <c r="B18637" s="269">
        <v>29715</v>
      </c>
      <c r="C18637" s="270" t="s">
        <v>10902</v>
      </c>
      <c r="D18637" s="270" t="s">
        <v>2152</v>
      </c>
      <c r="E18637" s="277" t="s">
        <v>1739</v>
      </c>
      <c r="F18637" s="279" t="s">
        <v>882</v>
      </c>
    </row>
    <row r="18638" spans="1:6" x14ac:dyDescent="0.3">
      <c r="A18638" s="264" t="str">
        <f t="shared" si="291"/>
        <v>GreenvilleSC</v>
      </c>
      <c r="B18638" s="269">
        <v>29605</v>
      </c>
      <c r="C18638" s="270" t="s">
        <v>1706</v>
      </c>
      <c r="D18638" s="270" t="s">
        <v>2152</v>
      </c>
      <c r="E18638" s="277" t="s">
        <v>2163</v>
      </c>
      <c r="F18638" s="279" t="s">
        <v>882</v>
      </c>
    </row>
    <row r="18639" spans="1:6" x14ac:dyDescent="0.3">
      <c r="A18639" s="264" t="str">
        <f t="shared" si="291"/>
        <v>Fort MillSC</v>
      </c>
      <c r="B18639" s="269">
        <v>29708</v>
      </c>
      <c r="C18639" s="270" t="s">
        <v>10902</v>
      </c>
      <c r="D18639" s="270" t="s">
        <v>2152</v>
      </c>
      <c r="E18639" s="277" t="s">
        <v>1739</v>
      </c>
      <c r="F18639" s="279" t="s">
        <v>882</v>
      </c>
    </row>
    <row r="18640" spans="1:6" x14ac:dyDescent="0.3">
      <c r="A18640" s="264" t="str">
        <f t="shared" si="291"/>
        <v>SummervilleSC</v>
      </c>
      <c r="B18640" s="269">
        <v>29486</v>
      </c>
      <c r="C18640" s="270" t="s">
        <v>1195</v>
      </c>
      <c r="D18640" s="270" t="s">
        <v>2152</v>
      </c>
      <c r="E18640" s="277" t="s">
        <v>2156</v>
      </c>
      <c r="F18640" s="279" t="s">
        <v>882</v>
      </c>
    </row>
    <row r="18641" spans="1:6" x14ac:dyDescent="0.3">
      <c r="A18641" s="264" t="str">
        <f t="shared" si="291"/>
        <v>CharlestonSC</v>
      </c>
      <c r="B18641" s="269">
        <v>29455</v>
      </c>
      <c r="C18641" s="270" t="s">
        <v>2377</v>
      </c>
      <c r="D18641" s="270" t="s">
        <v>2152</v>
      </c>
      <c r="E18641" s="277" t="s">
        <v>2156</v>
      </c>
      <c r="F18641" s="279" t="s">
        <v>882</v>
      </c>
    </row>
    <row r="18642" spans="1:6" x14ac:dyDescent="0.3">
      <c r="A18642" s="264" t="str">
        <f t="shared" si="291"/>
        <v>SpartanburgSC</v>
      </c>
      <c r="B18642" s="269">
        <v>29301</v>
      </c>
      <c r="C18642" s="270" t="s">
        <v>2171</v>
      </c>
      <c r="D18642" s="270" t="s">
        <v>2152</v>
      </c>
      <c r="E18642" s="277" t="s">
        <v>2171</v>
      </c>
      <c r="F18642" s="279" t="s">
        <v>882</v>
      </c>
    </row>
    <row r="18643" spans="1:6" x14ac:dyDescent="0.3">
      <c r="A18643" s="264" t="str">
        <f t="shared" si="291"/>
        <v>LadsonSC</v>
      </c>
      <c r="B18643" s="269">
        <v>29456</v>
      </c>
      <c r="C18643" s="270" t="s">
        <v>10903</v>
      </c>
      <c r="D18643" s="270" t="s">
        <v>2152</v>
      </c>
      <c r="E18643" s="277" t="s">
        <v>2156</v>
      </c>
      <c r="F18643" s="279" t="s">
        <v>882</v>
      </c>
    </row>
    <row r="18644" spans="1:6" x14ac:dyDescent="0.3">
      <c r="A18644" s="264" t="str">
        <f t="shared" si="291"/>
        <v>North AugustaSC</v>
      </c>
      <c r="B18644" s="269">
        <v>29841</v>
      </c>
      <c r="C18644" s="270" t="s">
        <v>10904</v>
      </c>
      <c r="D18644" s="270" t="s">
        <v>2152</v>
      </c>
      <c r="E18644" s="277" t="s">
        <v>1157</v>
      </c>
      <c r="F18644" s="279" t="s">
        <v>882</v>
      </c>
    </row>
    <row r="18645" spans="1:6" x14ac:dyDescent="0.3">
      <c r="A18645" s="264" t="str">
        <f t="shared" si="291"/>
        <v>InmanSC</v>
      </c>
      <c r="B18645" s="269">
        <v>29349</v>
      </c>
      <c r="C18645" s="270" t="s">
        <v>5592</v>
      </c>
      <c r="D18645" s="270" t="s">
        <v>2152</v>
      </c>
      <c r="E18645" s="277" t="s">
        <v>2171</v>
      </c>
      <c r="F18645" s="279" t="s">
        <v>882</v>
      </c>
    </row>
    <row r="18646" spans="1:6" x14ac:dyDescent="0.3">
      <c r="A18646" s="264" t="str">
        <f t="shared" si="291"/>
        <v>EasleySC</v>
      </c>
      <c r="B18646" s="269">
        <v>29642</v>
      </c>
      <c r="C18646" s="270" t="s">
        <v>10905</v>
      </c>
      <c r="D18646" s="270" t="s">
        <v>2152</v>
      </c>
      <c r="E18646" s="277" t="s">
        <v>2163</v>
      </c>
      <c r="F18646" s="279" t="s">
        <v>882</v>
      </c>
    </row>
    <row r="18647" spans="1:6" x14ac:dyDescent="0.3">
      <c r="A18647" s="264" t="str">
        <f t="shared" si="291"/>
        <v>North CharlestonSC</v>
      </c>
      <c r="B18647" s="269">
        <v>29406</v>
      </c>
      <c r="C18647" s="270" t="s">
        <v>10906</v>
      </c>
      <c r="D18647" s="270" t="s">
        <v>2152</v>
      </c>
      <c r="E18647" s="277" t="s">
        <v>2156</v>
      </c>
      <c r="F18647" s="279" t="s">
        <v>882</v>
      </c>
    </row>
    <row r="18648" spans="1:6" x14ac:dyDescent="0.3">
      <c r="A18648" s="264" t="str">
        <f t="shared" si="291"/>
        <v>North Myrtle BeachSC</v>
      </c>
      <c r="B18648" s="269">
        <v>29582</v>
      </c>
      <c r="C18648" s="270" t="s">
        <v>10907</v>
      </c>
      <c r="D18648" s="270" t="s">
        <v>2152</v>
      </c>
      <c r="E18648" s="277" t="s">
        <v>1756</v>
      </c>
      <c r="F18648" s="279" t="s">
        <v>882</v>
      </c>
    </row>
    <row r="18649" spans="1:6" x14ac:dyDescent="0.3">
      <c r="A18649" s="264" t="str">
        <f t="shared" si="291"/>
        <v>ColumbiaSC</v>
      </c>
      <c r="B18649" s="269">
        <v>29212</v>
      </c>
      <c r="C18649" s="270" t="s">
        <v>1487</v>
      </c>
      <c r="D18649" s="270" t="s">
        <v>2152</v>
      </c>
      <c r="E18649" s="277" t="s">
        <v>1487</v>
      </c>
      <c r="F18649" s="279" t="s">
        <v>882</v>
      </c>
    </row>
    <row r="18650" spans="1:6" x14ac:dyDescent="0.3">
      <c r="A18650" s="264" t="str">
        <f t="shared" si="291"/>
        <v>GreenvilleSC</v>
      </c>
      <c r="B18650" s="269">
        <v>29609</v>
      </c>
      <c r="C18650" s="270" t="s">
        <v>1706</v>
      </c>
      <c r="D18650" s="270" t="s">
        <v>2152</v>
      </c>
      <c r="E18650" s="277" t="s">
        <v>2163</v>
      </c>
      <c r="F18650" s="279" t="s">
        <v>882</v>
      </c>
    </row>
    <row r="18651" spans="1:6" x14ac:dyDescent="0.3">
      <c r="A18651" s="264" t="str">
        <f t="shared" si="291"/>
        <v>SimpsonvilleSC</v>
      </c>
      <c r="B18651" s="269">
        <v>29680</v>
      </c>
      <c r="C18651" s="270" t="s">
        <v>5725</v>
      </c>
      <c r="D18651" s="270" t="s">
        <v>2152</v>
      </c>
      <c r="E18651" s="277" t="s">
        <v>2163</v>
      </c>
      <c r="F18651" s="279" t="s">
        <v>882</v>
      </c>
    </row>
    <row r="18652" spans="1:6" x14ac:dyDescent="0.3">
      <c r="A18652" s="264" t="str">
        <f t="shared" si="291"/>
        <v>HartsvilleSC</v>
      </c>
      <c r="B18652" s="269">
        <v>29550</v>
      </c>
      <c r="C18652" s="270" t="s">
        <v>5506</v>
      </c>
      <c r="D18652" s="270" t="s">
        <v>2152</v>
      </c>
      <c r="E18652" s="277" t="s">
        <v>969</v>
      </c>
      <c r="F18652" s="279" t="s">
        <v>882</v>
      </c>
    </row>
    <row r="18653" spans="1:6" x14ac:dyDescent="0.3">
      <c r="A18653" s="264" t="str">
        <f t="shared" si="291"/>
        <v>EasleySC</v>
      </c>
      <c r="B18653" s="269">
        <v>29640</v>
      </c>
      <c r="C18653" s="270" t="s">
        <v>10905</v>
      </c>
      <c r="D18653" s="270" t="s">
        <v>2152</v>
      </c>
      <c r="E18653" s="277" t="s">
        <v>2163</v>
      </c>
      <c r="F18653" s="279" t="s">
        <v>882</v>
      </c>
    </row>
    <row r="18654" spans="1:6" x14ac:dyDescent="0.3">
      <c r="A18654" s="264" t="str">
        <f t="shared" si="291"/>
        <v>Fort MillSC</v>
      </c>
      <c r="B18654" s="269">
        <v>29707</v>
      </c>
      <c r="C18654" s="270" t="s">
        <v>10902</v>
      </c>
      <c r="D18654" s="270" t="s">
        <v>2152</v>
      </c>
      <c r="E18654" s="277" t="s">
        <v>1739</v>
      </c>
      <c r="F18654" s="279" t="s">
        <v>882</v>
      </c>
    </row>
    <row r="18655" spans="1:6" x14ac:dyDescent="0.3">
      <c r="A18655" s="264" t="str">
        <f t="shared" si="291"/>
        <v>YorkSC</v>
      </c>
      <c r="B18655" s="269">
        <v>29745</v>
      </c>
      <c r="C18655" s="270" t="s">
        <v>6506</v>
      </c>
      <c r="D18655" s="270" t="s">
        <v>2152</v>
      </c>
      <c r="E18655" s="277" t="s">
        <v>1739</v>
      </c>
      <c r="F18655" s="279" t="s">
        <v>882</v>
      </c>
    </row>
    <row r="18656" spans="1:6" x14ac:dyDescent="0.3">
      <c r="A18656" s="264" t="str">
        <f t="shared" si="291"/>
        <v>AndersonSC</v>
      </c>
      <c r="B18656" s="269">
        <v>29625</v>
      </c>
      <c r="C18656" s="270" t="s">
        <v>1529</v>
      </c>
      <c r="D18656" s="270" t="s">
        <v>2152</v>
      </c>
      <c r="E18656" s="277" t="s">
        <v>2163</v>
      </c>
      <c r="F18656" s="279" t="s">
        <v>882</v>
      </c>
    </row>
    <row r="18657" spans="1:6" x14ac:dyDescent="0.3">
      <c r="A18657" s="264" t="str">
        <f t="shared" si="291"/>
        <v>GreenvilleSC</v>
      </c>
      <c r="B18657" s="269">
        <v>29611</v>
      </c>
      <c r="C18657" s="270" t="s">
        <v>1706</v>
      </c>
      <c r="D18657" s="270" t="s">
        <v>2152</v>
      </c>
      <c r="E18657" s="277" t="s">
        <v>2163</v>
      </c>
      <c r="F18657" s="279" t="s">
        <v>882</v>
      </c>
    </row>
    <row r="18658" spans="1:6" x14ac:dyDescent="0.3">
      <c r="A18658" s="264" t="str">
        <f t="shared" si="291"/>
        <v>GeorgetownSC</v>
      </c>
      <c r="B18658" s="269">
        <v>29440</v>
      </c>
      <c r="C18658" s="270" t="s">
        <v>2162</v>
      </c>
      <c r="D18658" s="270" t="s">
        <v>2152</v>
      </c>
      <c r="E18658" s="277" t="s">
        <v>2162</v>
      </c>
      <c r="F18658" s="279" t="s">
        <v>882</v>
      </c>
    </row>
    <row r="18659" spans="1:6" x14ac:dyDescent="0.3">
      <c r="A18659" s="264" t="str">
        <f t="shared" si="291"/>
        <v>SumterSC</v>
      </c>
      <c r="B18659" s="269">
        <v>29154</v>
      </c>
      <c r="C18659" s="270" t="s">
        <v>2172</v>
      </c>
      <c r="D18659" s="270" t="s">
        <v>2152</v>
      </c>
      <c r="E18659" s="277" t="s">
        <v>2172</v>
      </c>
      <c r="F18659" s="279" t="s">
        <v>882</v>
      </c>
    </row>
    <row r="18660" spans="1:6" x14ac:dyDescent="0.3">
      <c r="A18660" s="264" t="str">
        <f t="shared" si="291"/>
        <v>Little RiverSC</v>
      </c>
      <c r="B18660" s="269">
        <v>29566</v>
      </c>
      <c r="C18660" s="270" t="s">
        <v>1669</v>
      </c>
      <c r="D18660" s="270" t="s">
        <v>2152</v>
      </c>
      <c r="E18660" s="277" t="s">
        <v>1756</v>
      </c>
      <c r="F18660" s="279" t="s">
        <v>882</v>
      </c>
    </row>
    <row r="18661" spans="1:6" x14ac:dyDescent="0.3">
      <c r="A18661" s="264" t="str">
        <f t="shared" si="291"/>
        <v>Hilton Head IslandSC</v>
      </c>
      <c r="B18661" s="269">
        <v>29926</v>
      </c>
      <c r="C18661" s="270" t="s">
        <v>10908</v>
      </c>
      <c r="D18661" s="270" t="s">
        <v>2152</v>
      </c>
      <c r="E18661" s="277" t="s">
        <v>2165</v>
      </c>
      <c r="F18661" s="279" t="s">
        <v>882</v>
      </c>
    </row>
    <row r="18662" spans="1:6" x14ac:dyDescent="0.3">
      <c r="A18662" s="264" t="str">
        <f t="shared" si="291"/>
        <v>ColumbiaSC</v>
      </c>
      <c r="B18662" s="269">
        <v>29205</v>
      </c>
      <c r="C18662" s="270" t="s">
        <v>1487</v>
      </c>
      <c r="D18662" s="270" t="s">
        <v>2152</v>
      </c>
      <c r="E18662" s="277" t="s">
        <v>1487</v>
      </c>
      <c r="F18662" s="279" t="s">
        <v>882</v>
      </c>
    </row>
    <row r="18663" spans="1:6" x14ac:dyDescent="0.3">
      <c r="A18663" s="264" t="str">
        <f t="shared" si="291"/>
        <v>OrangeburgSC</v>
      </c>
      <c r="B18663" s="269">
        <v>29115</v>
      </c>
      <c r="C18663" s="270" t="s">
        <v>2168</v>
      </c>
      <c r="D18663" s="270" t="s">
        <v>2152</v>
      </c>
      <c r="E18663" s="277" t="s">
        <v>2168</v>
      </c>
      <c r="F18663" s="279" t="s">
        <v>882</v>
      </c>
    </row>
    <row r="18664" spans="1:6" x14ac:dyDescent="0.3">
      <c r="A18664" s="264" t="str">
        <f t="shared" si="291"/>
        <v>BlufftonSC</v>
      </c>
      <c r="B18664" s="269">
        <v>29909</v>
      </c>
      <c r="C18664" s="270" t="s">
        <v>2130</v>
      </c>
      <c r="D18664" s="270" t="s">
        <v>2152</v>
      </c>
      <c r="E18664" s="277" t="s">
        <v>2165</v>
      </c>
      <c r="F18664" s="279" t="s">
        <v>882</v>
      </c>
    </row>
    <row r="18665" spans="1:6" x14ac:dyDescent="0.3">
      <c r="A18665" s="264" t="str">
        <f t="shared" si="291"/>
        <v>GreenwoodSC</v>
      </c>
      <c r="B18665" s="269">
        <v>29649</v>
      </c>
      <c r="C18665" s="270" t="s">
        <v>1707</v>
      </c>
      <c r="D18665" s="270" t="s">
        <v>2152</v>
      </c>
      <c r="E18665" s="277" t="s">
        <v>1707</v>
      </c>
      <c r="F18665" s="279" t="s">
        <v>882</v>
      </c>
    </row>
    <row r="18666" spans="1:6" x14ac:dyDescent="0.3">
      <c r="A18666" s="264" t="str">
        <f t="shared" si="291"/>
        <v>PiedmontSC</v>
      </c>
      <c r="B18666" s="269">
        <v>29673</v>
      </c>
      <c r="C18666" s="270" t="s">
        <v>1146</v>
      </c>
      <c r="D18666" s="270" t="s">
        <v>2152</v>
      </c>
      <c r="E18666" s="277" t="s">
        <v>2163</v>
      </c>
      <c r="F18666" s="279" t="s">
        <v>882</v>
      </c>
    </row>
    <row r="18667" spans="1:6" x14ac:dyDescent="0.3">
      <c r="A18667" s="264" t="str">
        <f t="shared" si="291"/>
        <v>AikenSC</v>
      </c>
      <c r="B18667" s="269">
        <v>29801</v>
      </c>
      <c r="C18667" s="270" t="s">
        <v>10897</v>
      </c>
      <c r="D18667" s="270" t="s">
        <v>2152</v>
      </c>
      <c r="E18667" s="277" t="s">
        <v>1157</v>
      </c>
      <c r="F18667" s="279" t="s">
        <v>882</v>
      </c>
    </row>
    <row r="18668" spans="1:6" x14ac:dyDescent="0.3">
      <c r="A18668" s="264" t="str">
        <f t="shared" si="291"/>
        <v>Boiling SpringsSC</v>
      </c>
      <c r="B18668" s="269">
        <v>29316</v>
      </c>
      <c r="C18668" s="270" t="s">
        <v>7871</v>
      </c>
      <c r="D18668" s="270" t="s">
        <v>2152</v>
      </c>
      <c r="E18668" s="277" t="s">
        <v>2171</v>
      </c>
      <c r="F18668" s="279" t="s">
        <v>882</v>
      </c>
    </row>
    <row r="18669" spans="1:6" x14ac:dyDescent="0.3">
      <c r="A18669" s="264" t="str">
        <f t="shared" si="291"/>
        <v>GreenvilleSC</v>
      </c>
      <c r="B18669" s="269">
        <v>29617</v>
      </c>
      <c r="C18669" s="270" t="s">
        <v>1706</v>
      </c>
      <c r="D18669" s="270" t="s">
        <v>2152</v>
      </c>
      <c r="E18669" s="277" t="s">
        <v>2163</v>
      </c>
      <c r="F18669" s="279" t="s">
        <v>882</v>
      </c>
    </row>
    <row r="18670" spans="1:6" x14ac:dyDescent="0.3">
      <c r="A18670" s="264" t="str">
        <f t="shared" si="291"/>
        <v>Hilton Head IslandSC</v>
      </c>
      <c r="B18670" s="269">
        <v>29928</v>
      </c>
      <c r="C18670" s="270" t="s">
        <v>10908</v>
      </c>
      <c r="D18670" s="270" t="s">
        <v>2152</v>
      </c>
      <c r="E18670" s="277" t="s">
        <v>2165</v>
      </c>
      <c r="F18670" s="279" t="s">
        <v>882</v>
      </c>
    </row>
    <row r="18671" spans="1:6" x14ac:dyDescent="0.3">
      <c r="A18671" s="264" t="str">
        <f t="shared" si="291"/>
        <v>ColumbiaSC</v>
      </c>
      <c r="B18671" s="269">
        <v>29201</v>
      </c>
      <c r="C18671" s="270" t="s">
        <v>1487</v>
      </c>
      <c r="D18671" s="270" t="s">
        <v>2152</v>
      </c>
      <c r="E18671" s="277" t="s">
        <v>1487</v>
      </c>
      <c r="F18671" s="279" t="s">
        <v>882</v>
      </c>
    </row>
    <row r="18672" spans="1:6" x14ac:dyDescent="0.3">
      <c r="A18672" s="264" t="str">
        <f t="shared" si="291"/>
        <v>GreenwoodSC</v>
      </c>
      <c r="B18672" s="269">
        <v>29646</v>
      </c>
      <c r="C18672" s="270" t="s">
        <v>1707</v>
      </c>
      <c r="D18672" s="270" t="s">
        <v>2152</v>
      </c>
      <c r="E18672" s="277" t="s">
        <v>1707</v>
      </c>
      <c r="F18672" s="279" t="s">
        <v>882</v>
      </c>
    </row>
    <row r="18673" spans="1:6" x14ac:dyDescent="0.3">
      <c r="A18673" s="264" t="str">
        <f t="shared" si="291"/>
        <v>ConwaySC</v>
      </c>
      <c r="B18673" s="269">
        <v>29527</v>
      </c>
      <c r="C18673" s="270" t="s">
        <v>1688</v>
      </c>
      <c r="D18673" s="270" t="s">
        <v>2152</v>
      </c>
      <c r="E18673" s="277" t="s">
        <v>1756</v>
      </c>
      <c r="F18673" s="279" t="s">
        <v>882</v>
      </c>
    </row>
    <row r="18674" spans="1:6" x14ac:dyDescent="0.3">
      <c r="A18674" s="264" t="str">
        <f t="shared" si="291"/>
        <v>West ColumbiaSC</v>
      </c>
      <c r="B18674" s="269">
        <v>29169</v>
      </c>
      <c r="C18674" s="270" t="s">
        <v>10909</v>
      </c>
      <c r="D18674" s="270" t="s">
        <v>2152</v>
      </c>
      <c r="E18674" s="277" t="s">
        <v>1487</v>
      </c>
      <c r="F18674" s="279" t="s">
        <v>882</v>
      </c>
    </row>
    <row r="18675" spans="1:6" x14ac:dyDescent="0.3">
      <c r="A18675" s="264" t="str">
        <f t="shared" si="291"/>
        <v>ElginSC</v>
      </c>
      <c r="B18675" s="269">
        <v>29045</v>
      </c>
      <c r="C18675" s="270" t="s">
        <v>2449</v>
      </c>
      <c r="D18675" s="270" t="s">
        <v>2152</v>
      </c>
      <c r="E18675" s="277" t="s">
        <v>1487</v>
      </c>
      <c r="F18675" s="279" t="s">
        <v>882</v>
      </c>
    </row>
    <row r="18676" spans="1:6" x14ac:dyDescent="0.3">
      <c r="A18676" s="264" t="str">
        <f t="shared" si="291"/>
        <v>North CharlestonSC</v>
      </c>
      <c r="B18676" s="269">
        <v>29405</v>
      </c>
      <c r="C18676" s="270" t="s">
        <v>10906</v>
      </c>
      <c r="D18676" s="270" t="s">
        <v>2152</v>
      </c>
      <c r="E18676" s="277" t="s">
        <v>2156</v>
      </c>
      <c r="F18676" s="279" t="s">
        <v>882</v>
      </c>
    </row>
    <row r="18677" spans="1:6" x14ac:dyDescent="0.3">
      <c r="A18677" s="264" t="str">
        <f t="shared" si="291"/>
        <v>ChapinSC</v>
      </c>
      <c r="B18677" s="269">
        <v>29036</v>
      </c>
      <c r="C18677" s="270" t="s">
        <v>5125</v>
      </c>
      <c r="D18677" s="270" t="s">
        <v>2152</v>
      </c>
      <c r="E18677" s="277" t="s">
        <v>1487</v>
      </c>
      <c r="F18677" s="279" t="s">
        <v>882</v>
      </c>
    </row>
    <row r="18678" spans="1:6" x14ac:dyDescent="0.3">
      <c r="A18678" s="264" t="str">
        <f t="shared" si="291"/>
        <v>FlorenceSC</v>
      </c>
      <c r="B18678" s="269">
        <v>29505</v>
      </c>
      <c r="C18678" s="270" t="s">
        <v>969</v>
      </c>
      <c r="D18678" s="270" t="s">
        <v>2152</v>
      </c>
      <c r="E18678" s="277" t="s">
        <v>969</v>
      </c>
      <c r="F18678" s="279" t="s">
        <v>882</v>
      </c>
    </row>
    <row r="18679" spans="1:6" x14ac:dyDescent="0.3">
      <c r="A18679" s="264" t="str">
        <f t="shared" si="291"/>
        <v>North CharlestonSC</v>
      </c>
      <c r="B18679" s="269">
        <v>29418</v>
      </c>
      <c r="C18679" s="270" t="s">
        <v>10906</v>
      </c>
      <c r="D18679" s="270" t="s">
        <v>2152</v>
      </c>
      <c r="E18679" s="277" t="s">
        <v>2156</v>
      </c>
      <c r="F18679" s="279" t="s">
        <v>882</v>
      </c>
    </row>
    <row r="18680" spans="1:6" x14ac:dyDescent="0.3">
      <c r="A18680" s="264" t="str">
        <f t="shared" si="291"/>
        <v>CamdenSC</v>
      </c>
      <c r="B18680" s="269">
        <v>29020</v>
      </c>
      <c r="C18680" s="270" t="s">
        <v>961</v>
      </c>
      <c r="D18680" s="270" t="s">
        <v>2152</v>
      </c>
      <c r="E18680" s="277" t="s">
        <v>1487</v>
      </c>
      <c r="F18680" s="279" t="s">
        <v>882</v>
      </c>
    </row>
    <row r="18681" spans="1:6" x14ac:dyDescent="0.3">
      <c r="A18681" s="264" t="str">
        <f t="shared" si="291"/>
        <v>SenecaSC</v>
      </c>
      <c r="B18681" s="269">
        <v>29678</v>
      </c>
      <c r="C18681" s="270" t="s">
        <v>2170</v>
      </c>
      <c r="D18681" s="270" t="s">
        <v>2152</v>
      </c>
      <c r="E18681" s="277" t="s">
        <v>2170</v>
      </c>
      <c r="F18681" s="279" t="s">
        <v>882</v>
      </c>
    </row>
    <row r="18682" spans="1:6" x14ac:dyDescent="0.3">
      <c r="A18682" s="264" t="str">
        <f t="shared" si="291"/>
        <v>Surfside BeachSC</v>
      </c>
      <c r="B18682" s="269">
        <v>29575</v>
      </c>
      <c r="C18682" s="270" t="s">
        <v>10910</v>
      </c>
      <c r="D18682" s="270" t="s">
        <v>2152</v>
      </c>
      <c r="E18682" s="277" t="s">
        <v>1756</v>
      </c>
      <c r="F18682" s="279" t="s">
        <v>882</v>
      </c>
    </row>
    <row r="18683" spans="1:6" x14ac:dyDescent="0.3">
      <c r="A18683" s="264" t="str">
        <f t="shared" si="291"/>
        <v>CharlestonSC</v>
      </c>
      <c r="B18683" s="269">
        <v>29403</v>
      </c>
      <c r="C18683" s="270" t="s">
        <v>2377</v>
      </c>
      <c r="D18683" s="270" t="s">
        <v>2152</v>
      </c>
      <c r="E18683" s="277" t="s">
        <v>2156</v>
      </c>
      <c r="F18683" s="279" t="s">
        <v>882</v>
      </c>
    </row>
    <row r="18684" spans="1:6" x14ac:dyDescent="0.3">
      <c r="A18684" s="264" t="str">
        <f t="shared" si="291"/>
        <v>SpartanburgSC</v>
      </c>
      <c r="B18684" s="269">
        <v>29303</v>
      </c>
      <c r="C18684" s="270" t="s">
        <v>2171</v>
      </c>
      <c r="D18684" s="270" t="s">
        <v>2152</v>
      </c>
      <c r="E18684" s="277" t="s">
        <v>2171</v>
      </c>
      <c r="F18684" s="279" t="s">
        <v>882</v>
      </c>
    </row>
    <row r="18685" spans="1:6" x14ac:dyDescent="0.3">
      <c r="A18685" s="264" t="str">
        <f t="shared" si="291"/>
        <v>BlythewoodSC</v>
      </c>
      <c r="B18685" s="269">
        <v>29016</v>
      </c>
      <c r="C18685" s="270" t="s">
        <v>10911</v>
      </c>
      <c r="D18685" s="270" t="s">
        <v>2152</v>
      </c>
      <c r="E18685" s="277" t="s">
        <v>1487</v>
      </c>
      <c r="F18685" s="279" t="s">
        <v>882</v>
      </c>
    </row>
    <row r="18686" spans="1:6" x14ac:dyDescent="0.3">
      <c r="A18686" s="264" t="str">
        <f t="shared" si="291"/>
        <v>Pawleys IslandSC</v>
      </c>
      <c r="B18686" s="269">
        <v>29585</v>
      </c>
      <c r="C18686" s="270" t="s">
        <v>10912</v>
      </c>
      <c r="D18686" s="270" t="s">
        <v>2152</v>
      </c>
      <c r="E18686" s="277" t="s">
        <v>2162</v>
      </c>
      <c r="F18686" s="279" t="s">
        <v>882</v>
      </c>
    </row>
    <row r="18687" spans="1:6" x14ac:dyDescent="0.3">
      <c r="A18687" s="264" t="str">
        <f t="shared" si="291"/>
        <v>LaurensSC</v>
      </c>
      <c r="B18687" s="269">
        <v>29360</v>
      </c>
      <c r="C18687" s="270" t="s">
        <v>10913</v>
      </c>
      <c r="D18687" s="270" t="s">
        <v>2152</v>
      </c>
      <c r="E18687" s="277" t="s">
        <v>2163</v>
      </c>
      <c r="F18687" s="279" t="s">
        <v>882</v>
      </c>
    </row>
    <row r="18688" spans="1:6" x14ac:dyDescent="0.3">
      <c r="A18688" s="264" t="str">
        <f t="shared" si="291"/>
        <v>Oak GroveSC</v>
      </c>
      <c r="B18688" s="269">
        <v>29170</v>
      </c>
      <c r="C18688" s="270" t="s">
        <v>5704</v>
      </c>
      <c r="D18688" s="270" t="s">
        <v>2152</v>
      </c>
      <c r="E18688" s="277" t="s">
        <v>1487</v>
      </c>
      <c r="F18688" s="279" t="s">
        <v>882</v>
      </c>
    </row>
    <row r="18689" spans="1:6" x14ac:dyDescent="0.3">
      <c r="A18689" s="264" t="str">
        <f t="shared" si="291"/>
        <v>Travelers RestSC</v>
      </c>
      <c r="B18689" s="269">
        <v>29690</v>
      </c>
      <c r="C18689" s="270" t="s">
        <v>10914</v>
      </c>
      <c r="D18689" s="270" t="s">
        <v>2152</v>
      </c>
      <c r="E18689" s="277" t="s">
        <v>2163</v>
      </c>
      <c r="F18689" s="279" t="s">
        <v>882</v>
      </c>
    </row>
    <row r="18690" spans="1:6" x14ac:dyDescent="0.3">
      <c r="A18690" s="264" t="str">
        <f t="shared" si="291"/>
        <v>BeaufortSC</v>
      </c>
      <c r="B18690" s="269">
        <v>29906</v>
      </c>
      <c r="C18690" s="270" t="s">
        <v>7319</v>
      </c>
      <c r="D18690" s="270" t="s">
        <v>2152</v>
      </c>
      <c r="E18690" s="277" t="s">
        <v>2165</v>
      </c>
      <c r="F18690" s="279" t="s">
        <v>882</v>
      </c>
    </row>
    <row r="18691" spans="1:6" x14ac:dyDescent="0.3">
      <c r="A18691" s="264" t="str">
        <f t="shared" si="291"/>
        <v>Forest AcresSC</v>
      </c>
      <c r="B18691" s="269">
        <v>29206</v>
      </c>
      <c r="C18691" s="270" t="s">
        <v>10915</v>
      </c>
      <c r="D18691" s="270" t="s">
        <v>2152</v>
      </c>
      <c r="E18691" s="277" t="s">
        <v>1487</v>
      </c>
      <c r="F18691" s="279" t="s">
        <v>882</v>
      </c>
    </row>
    <row r="18692" spans="1:6" x14ac:dyDescent="0.3">
      <c r="A18692" s="264" t="str">
        <f t="shared" ref="A18692:A18755" si="292">CONCATENATE(C18692,D18692)</f>
        <v>North CharlestonSC</v>
      </c>
      <c r="B18692" s="269">
        <v>29420</v>
      </c>
      <c r="C18692" s="270" t="s">
        <v>10906</v>
      </c>
      <c r="D18692" s="270" t="s">
        <v>2152</v>
      </c>
      <c r="E18692" s="277" t="s">
        <v>2156</v>
      </c>
      <c r="F18692" s="279" t="s">
        <v>882</v>
      </c>
    </row>
    <row r="18693" spans="1:6" x14ac:dyDescent="0.3">
      <c r="A18693" s="264" t="str">
        <f t="shared" si="292"/>
        <v>SpartanburgSC</v>
      </c>
      <c r="B18693" s="269">
        <v>29307</v>
      </c>
      <c r="C18693" s="270" t="s">
        <v>2171</v>
      </c>
      <c r="D18693" s="270" t="s">
        <v>2152</v>
      </c>
      <c r="E18693" s="277" t="s">
        <v>2171</v>
      </c>
      <c r="F18693" s="279" t="s">
        <v>882</v>
      </c>
    </row>
    <row r="18694" spans="1:6" x14ac:dyDescent="0.3">
      <c r="A18694" s="264" t="str">
        <f t="shared" si="292"/>
        <v>Fountain InnSC</v>
      </c>
      <c r="B18694" s="269">
        <v>29644</v>
      </c>
      <c r="C18694" s="270" t="s">
        <v>10916</v>
      </c>
      <c r="D18694" s="270" t="s">
        <v>2152</v>
      </c>
      <c r="E18694" s="277" t="s">
        <v>2163</v>
      </c>
      <c r="F18694" s="279" t="s">
        <v>882</v>
      </c>
    </row>
    <row r="18695" spans="1:6" x14ac:dyDescent="0.3">
      <c r="A18695" s="264" t="str">
        <f t="shared" si="292"/>
        <v>ChesterSC</v>
      </c>
      <c r="B18695" s="269">
        <v>29706</v>
      </c>
      <c r="C18695" s="270" t="s">
        <v>2017</v>
      </c>
      <c r="D18695" s="270" t="s">
        <v>2152</v>
      </c>
      <c r="E18695" s="277" t="s">
        <v>1739</v>
      </c>
      <c r="F18695" s="279" t="s">
        <v>882</v>
      </c>
    </row>
    <row r="18696" spans="1:6" x14ac:dyDescent="0.3">
      <c r="A18696" s="264" t="str">
        <f t="shared" si="292"/>
        <v>CharlestonSC</v>
      </c>
      <c r="B18696" s="269">
        <v>29492</v>
      </c>
      <c r="C18696" s="270" t="s">
        <v>2377</v>
      </c>
      <c r="D18696" s="270" t="s">
        <v>2152</v>
      </c>
      <c r="E18696" s="277" t="s">
        <v>2156</v>
      </c>
      <c r="F18696" s="279" t="s">
        <v>882</v>
      </c>
    </row>
    <row r="18697" spans="1:6" x14ac:dyDescent="0.3">
      <c r="A18697" s="264" t="str">
        <f t="shared" si="292"/>
        <v>UnionSC</v>
      </c>
      <c r="B18697" s="269">
        <v>29379</v>
      </c>
      <c r="C18697" s="270" t="s">
        <v>5008</v>
      </c>
      <c r="D18697" s="270" t="s">
        <v>2152</v>
      </c>
      <c r="E18697" s="277" t="s">
        <v>2171</v>
      </c>
      <c r="F18697" s="279" t="s">
        <v>882</v>
      </c>
    </row>
    <row r="18698" spans="1:6" x14ac:dyDescent="0.3">
      <c r="A18698" s="264" t="str">
        <f t="shared" si="292"/>
        <v>GaffneySC</v>
      </c>
      <c r="B18698" s="269">
        <v>29340</v>
      </c>
      <c r="C18698" s="270" t="s">
        <v>2160</v>
      </c>
      <c r="D18698" s="270" t="s">
        <v>2152</v>
      </c>
      <c r="E18698" s="277" t="s">
        <v>2160</v>
      </c>
      <c r="F18698" s="279" t="s">
        <v>882</v>
      </c>
    </row>
    <row r="18699" spans="1:6" x14ac:dyDescent="0.3">
      <c r="A18699" s="264" t="str">
        <f t="shared" si="292"/>
        <v>NewberrySC</v>
      </c>
      <c r="B18699" s="269">
        <v>29108</v>
      </c>
      <c r="C18699" s="270" t="s">
        <v>2166</v>
      </c>
      <c r="D18699" s="270" t="s">
        <v>2152</v>
      </c>
      <c r="E18699" s="277" t="s">
        <v>2166</v>
      </c>
      <c r="F18699" s="279" t="s">
        <v>882</v>
      </c>
    </row>
    <row r="18700" spans="1:6" x14ac:dyDescent="0.3">
      <c r="A18700" s="264" t="str">
        <f t="shared" si="292"/>
        <v>GaffneySC</v>
      </c>
      <c r="B18700" s="269">
        <v>29341</v>
      </c>
      <c r="C18700" s="270" t="s">
        <v>2160</v>
      </c>
      <c r="D18700" s="270" t="s">
        <v>2152</v>
      </c>
      <c r="E18700" s="277" t="s">
        <v>2160</v>
      </c>
      <c r="F18700" s="279" t="s">
        <v>882</v>
      </c>
    </row>
    <row r="18701" spans="1:6" x14ac:dyDescent="0.3">
      <c r="A18701" s="264" t="str">
        <f t="shared" si="292"/>
        <v>DarlingtonSC</v>
      </c>
      <c r="B18701" s="269">
        <v>29532</v>
      </c>
      <c r="C18701" s="270" t="s">
        <v>5455</v>
      </c>
      <c r="D18701" s="270" t="s">
        <v>2152</v>
      </c>
      <c r="E18701" s="277" t="s">
        <v>969</v>
      </c>
      <c r="F18701" s="279" t="s">
        <v>882</v>
      </c>
    </row>
    <row r="18702" spans="1:6" x14ac:dyDescent="0.3">
      <c r="A18702" s="264" t="str">
        <f t="shared" si="292"/>
        <v>PickensSC</v>
      </c>
      <c r="B18702" s="269">
        <v>29671</v>
      </c>
      <c r="C18702" s="270" t="s">
        <v>10917</v>
      </c>
      <c r="D18702" s="270" t="s">
        <v>2152</v>
      </c>
      <c r="E18702" s="277" t="s">
        <v>2163</v>
      </c>
      <c r="F18702" s="279" t="s">
        <v>882</v>
      </c>
    </row>
    <row r="18703" spans="1:6" x14ac:dyDescent="0.3">
      <c r="A18703" s="264" t="str">
        <f t="shared" si="292"/>
        <v>ColumbiaSC</v>
      </c>
      <c r="B18703" s="269">
        <v>29204</v>
      </c>
      <c r="C18703" s="270" t="s">
        <v>1487</v>
      </c>
      <c r="D18703" s="270" t="s">
        <v>2152</v>
      </c>
      <c r="E18703" s="277" t="s">
        <v>1487</v>
      </c>
      <c r="F18703" s="279" t="s">
        <v>882</v>
      </c>
    </row>
    <row r="18704" spans="1:6" x14ac:dyDescent="0.3">
      <c r="A18704" s="264" t="str">
        <f t="shared" si="292"/>
        <v>FlorenceSC</v>
      </c>
      <c r="B18704" s="269">
        <v>29506</v>
      </c>
      <c r="C18704" s="270" t="s">
        <v>969</v>
      </c>
      <c r="D18704" s="270" t="s">
        <v>2152</v>
      </c>
      <c r="E18704" s="277" t="s">
        <v>969</v>
      </c>
      <c r="F18704" s="279" t="s">
        <v>882</v>
      </c>
    </row>
    <row r="18705" spans="1:6" x14ac:dyDescent="0.3">
      <c r="A18705" s="264" t="str">
        <f t="shared" si="292"/>
        <v>BeltonSC</v>
      </c>
      <c r="B18705" s="269">
        <v>29627</v>
      </c>
      <c r="C18705" s="270" t="s">
        <v>5796</v>
      </c>
      <c r="D18705" s="270" t="s">
        <v>2152</v>
      </c>
      <c r="E18705" s="277" t="s">
        <v>2163</v>
      </c>
      <c r="F18705" s="279" t="s">
        <v>882</v>
      </c>
    </row>
    <row r="18706" spans="1:6" x14ac:dyDescent="0.3">
      <c r="A18706" s="264" t="str">
        <f t="shared" si="292"/>
        <v>HanahanSC</v>
      </c>
      <c r="B18706" s="269">
        <v>29410</v>
      </c>
      <c r="C18706" s="270" t="s">
        <v>10918</v>
      </c>
      <c r="D18706" s="270" t="s">
        <v>2152</v>
      </c>
      <c r="E18706" s="277" t="s">
        <v>2156</v>
      </c>
      <c r="F18706" s="279" t="s">
        <v>882</v>
      </c>
    </row>
    <row r="18707" spans="1:6" x14ac:dyDescent="0.3">
      <c r="A18707" s="264" t="str">
        <f t="shared" si="292"/>
        <v>GastonSC</v>
      </c>
      <c r="B18707" s="269">
        <v>29053</v>
      </c>
      <c r="C18707" s="270" t="s">
        <v>5391</v>
      </c>
      <c r="D18707" s="270" t="s">
        <v>2152</v>
      </c>
      <c r="E18707" s="277" t="s">
        <v>1487</v>
      </c>
      <c r="F18707" s="279" t="s">
        <v>882</v>
      </c>
    </row>
    <row r="18708" spans="1:6" x14ac:dyDescent="0.3">
      <c r="A18708" s="264" t="str">
        <f t="shared" si="292"/>
        <v>LorisSC</v>
      </c>
      <c r="B18708" s="269">
        <v>29569</v>
      </c>
      <c r="C18708" s="270" t="s">
        <v>10919</v>
      </c>
      <c r="D18708" s="270" t="s">
        <v>2152</v>
      </c>
      <c r="E18708" s="277" t="s">
        <v>1756</v>
      </c>
      <c r="F18708" s="279" t="s">
        <v>882</v>
      </c>
    </row>
    <row r="18709" spans="1:6" x14ac:dyDescent="0.3">
      <c r="A18709" s="264" t="str">
        <f t="shared" si="292"/>
        <v>BennettsvilleSC</v>
      </c>
      <c r="B18709" s="269">
        <v>29512</v>
      </c>
      <c r="C18709" s="270" t="s">
        <v>2154</v>
      </c>
      <c r="D18709" s="270" t="s">
        <v>2152</v>
      </c>
      <c r="E18709" s="277" t="s">
        <v>2154</v>
      </c>
      <c r="F18709" s="279" t="s">
        <v>882</v>
      </c>
    </row>
    <row r="18710" spans="1:6" x14ac:dyDescent="0.3">
      <c r="A18710" s="264" t="str">
        <f t="shared" si="292"/>
        <v>LongsSC</v>
      </c>
      <c r="B18710" s="269">
        <v>29568</v>
      </c>
      <c r="C18710" s="270" t="s">
        <v>10920</v>
      </c>
      <c r="D18710" s="270" t="s">
        <v>2152</v>
      </c>
      <c r="E18710" s="277" t="s">
        <v>1756</v>
      </c>
      <c r="F18710" s="279" t="s">
        <v>882</v>
      </c>
    </row>
    <row r="18711" spans="1:6" x14ac:dyDescent="0.3">
      <c r="A18711" s="264" t="str">
        <f t="shared" si="292"/>
        <v>SpartanburgSC</v>
      </c>
      <c r="B18711" s="269">
        <v>29306</v>
      </c>
      <c r="C18711" s="270" t="s">
        <v>2171</v>
      </c>
      <c r="D18711" s="270" t="s">
        <v>2152</v>
      </c>
      <c r="E18711" s="277" t="s">
        <v>2171</v>
      </c>
      <c r="F18711" s="279" t="s">
        <v>882</v>
      </c>
    </row>
    <row r="18712" spans="1:6" x14ac:dyDescent="0.3">
      <c r="A18712" s="264" t="str">
        <f t="shared" si="292"/>
        <v>SpartanburgSC</v>
      </c>
      <c r="B18712" s="269">
        <v>29302</v>
      </c>
      <c r="C18712" s="270" t="s">
        <v>2171</v>
      </c>
      <c r="D18712" s="270" t="s">
        <v>2152</v>
      </c>
      <c r="E18712" s="277" t="s">
        <v>2171</v>
      </c>
      <c r="F18712" s="279" t="s">
        <v>882</v>
      </c>
    </row>
    <row r="18713" spans="1:6" x14ac:dyDescent="0.3">
      <c r="A18713" s="264" t="str">
        <f t="shared" si="292"/>
        <v>Batesburg-LeesvilleSC</v>
      </c>
      <c r="B18713" s="269">
        <v>29070</v>
      </c>
      <c r="C18713" s="270" t="s">
        <v>10921</v>
      </c>
      <c r="D18713" s="270" t="s">
        <v>2152</v>
      </c>
      <c r="E18713" s="277" t="s">
        <v>1487</v>
      </c>
      <c r="F18713" s="279" t="s">
        <v>882</v>
      </c>
    </row>
    <row r="18714" spans="1:6" x14ac:dyDescent="0.3">
      <c r="A18714" s="264" t="str">
        <f t="shared" si="292"/>
        <v>GreenvilleSC</v>
      </c>
      <c r="B18714" s="269">
        <v>29601</v>
      </c>
      <c r="C18714" s="270" t="s">
        <v>1706</v>
      </c>
      <c r="D18714" s="270" t="s">
        <v>2152</v>
      </c>
      <c r="E18714" s="277" t="s">
        <v>2163</v>
      </c>
      <c r="F18714" s="279" t="s">
        <v>882</v>
      </c>
    </row>
    <row r="18715" spans="1:6" x14ac:dyDescent="0.3">
      <c r="A18715" s="264" t="str">
        <f t="shared" si="292"/>
        <v>LugoffSC</v>
      </c>
      <c r="B18715" s="269">
        <v>29078</v>
      </c>
      <c r="C18715" s="270" t="s">
        <v>10922</v>
      </c>
      <c r="D18715" s="270" t="s">
        <v>2152</v>
      </c>
      <c r="E18715" s="277" t="s">
        <v>1487</v>
      </c>
      <c r="F18715" s="279" t="s">
        <v>882</v>
      </c>
    </row>
    <row r="18716" spans="1:6" x14ac:dyDescent="0.3">
      <c r="A18716" s="264" t="str">
        <f t="shared" si="292"/>
        <v>Myrtle BeachSC</v>
      </c>
      <c r="B18716" s="269">
        <v>29572</v>
      </c>
      <c r="C18716" s="270" t="s">
        <v>10898</v>
      </c>
      <c r="D18716" s="270" t="s">
        <v>2152</v>
      </c>
      <c r="E18716" s="277" t="s">
        <v>1756</v>
      </c>
      <c r="F18716" s="279" t="s">
        <v>882</v>
      </c>
    </row>
    <row r="18717" spans="1:6" x14ac:dyDescent="0.3">
      <c r="A18717" s="264" t="str">
        <f t="shared" si="292"/>
        <v>WestminsterSC</v>
      </c>
      <c r="B18717" s="269">
        <v>29693</v>
      </c>
      <c r="C18717" s="270" t="s">
        <v>2472</v>
      </c>
      <c r="D18717" s="270" t="s">
        <v>2152</v>
      </c>
      <c r="E18717" s="277" t="s">
        <v>2170</v>
      </c>
      <c r="F18717" s="279" t="s">
        <v>882</v>
      </c>
    </row>
    <row r="18718" spans="1:6" x14ac:dyDescent="0.3">
      <c r="A18718" s="264" t="str">
        <f t="shared" si="292"/>
        <v>MauldinSC</v>
      </c>
      <c r="B18718" s="269">
        <v>29662</v>
      </c>
      <c r="C18718" s="270" t="s">
        <v>10923</v>
      </c>
      <c r="D18718" s="270" t="s">
        <v>2152</v>
      </c>
      <c r="E18718" s="277" t="s">
        <v>2163</v>
      </c>
      <c r="F18718" s="279" t="s">
        <v>882</v>
      </c>
    </row>
    <row r="18719" spans="1:6" x14ac:dyDescent="0.3">
      <c r="A18719" s="264" t="str">
        <f t="shared" si="292"/>
        <v>CentralSC</v>
      </c>
      <c r="B18719" s="269">
        <v>29630</v>
      </c>
      <c r="C18719" s="270" t="s">
        <v>5518</v>
      </c>
      <c r="D18719" s="270" t="s">
        <v>2152</v>
      </c>
      <c r="E18719" s="277" t="s">
        <v>2163</v>
      </c>
      <c r="F18719" s="279" t="s">
        <v>882</v>
      </c>
    </row>
    <row r="18720" spans="1:6" x14ac:dyDescent="0.3">
      <c r="A18720" s="264" t="str">
        <f t="shared" si="292"/>
        <v>OrangeburgSC</v>
      </c>
      <c r="B18720" s="269">
        <v>29118</v>
      </c>
      <c r="C18720" s="270" t="s">
        <v>2168</v>
      </c>
      <c r="D18720" s="270" t="s">
        <v>2152</v>
      </c>
      <c r="E18720" s="277" t="s">
        <v>2168</v>
      </c>
      <c r="F18720" s="279" t="s">
        <v>882</v>
      </c>
    </row>
    <row r="18721" spans="1:6" x14ac:dyDescent="0.3">
      <c r="A18721" s="264" t="str">
        <f t="shared" si="292"/>
        <v>AndersonSC</v>
      </c>
      <c r="B18721" s="269">
        <v>29624</v>
      </c>
      <c r="C18721" s="270" t="s">
        <v>1529</v>
      </c>
      <c r="D18721" s="270" t="s">
        <v>2152</v>
      </c>
      <c r="E18721" s="277" t="s">
        <v>2163</v>
      </c>
      <c r="F18721" s="279" t="s">
        <v>882</v>
      </c>
    </row>
    <row r="18722" spans="1:6" x14ac:dyDescent="0.3">
      <c r="A18722" s="264" t="str">
        <f t="shared" si="292"/>
        <v>WoodruffSC</v>
      </c>
      <c r="B18722" s="269">
        <v>29388</v>
      </c>
      <c r="C18722" s="270" t="s">
        <v>10924</v>
      </c>
      <c r="D18722" s="270" t="s">
        <v>2152</v>
      </c>
      <c r="E18722" s="277" t="s">
        <v>2171</v>
      </c>
      <c r="F18722" s="279" t="s">
        <v>882</v>
      </c>
    </row>
    <row r="18723" spans="1:6" x14ac:dyDescent="0.3">
      <c r="A18723" s="264" t="str">
        <f t="shared" si="292"/>
        <v>North AugustaSC</v>
      </c>
      <c r="B18723" s="269">
        <v>29860</v>
      </c>
      <c r="C18723" s="270" t="s">
        <v>10904</v>
      </c>
      <c r="D18723" s="270" t="s">
        <v>2152</v>
      </c>
      <c r="E18723" s="277" t="s">
        <v>1157</v>
      </c>
      <c r="F18723" s="279" t="s">
        <v>882</v>
      </c>
    </row>
    <row r="18724" spans="1:6" x14ac:dyDescent="0.3">
      <c r="A18724" s="264" t="str">
        <f t="shared" si="292"/>
        <v>ChesneeSC</v>
      </c>
      <c r="B18724" s="269">
        <v>29323</v>
      </c>
      <c r="C18724" s="270" t="s">
        <v>10925</v>
      </c>
      <c r="D18724" s="270" t="s">
        <v>2152</v>
      </c>
      <c r="E18724" s="277" t="s">
        <v>2171</v>
      </c>
      <c r="F18724" s="279" t="s">
        <v>882</v>
      </c>
    </row>
    <row r="18725" spans="1:6" x14ac:dyDescent="0.3">
      <c r="A18725" s="264" t="str">
        <f t="shared" si="292"/>
        <v>SumterSC</v>
      </c>
      <c r="B18725" s="269">
        <v>29153</v>
      </c>
      <c r="C18725" s="270" t="s">
        <v>2172</v>
      </c>
      <c r="D18725" s="270" t="s">
        <v>2152</v>
      </c>
      <c r="E18725" s="277" t="s">
        <v>2172</v>
      </c>
      <c r="F18725" s="279" t="s">
        <v>882</v>
      </c>
    </row>
    <row r="18726" spans="1:6" x14ac:dyDescent="0.3">
      <c r="A18726" s="264" t="str">
        <f t="shared" si="292"/>
        <v>BeaufortSC</v>
      </c>
      <c r="B18726" s="269">
        <v>29902</v>
      </c>
      <c r="C18726" s="270" t="s">
        <v>7319</v>
      </c>
      <c r="D18726" s="270" t="s">
        <v>2152</v>
      </c>
      <c r="E18726" s="277" t="s">
        <v>2165</v>
      </c>
      <c r="F18726" s="279" t="s">
        <v>882</v>
      </c>
    </row>
    <row r="18727" spans="1:6" x14ac:dyDescent="0.3">
      <c r="A18727" s="264" t="str">
        <f t="shared" si="292"/>
        <v>LibertySC</v>
      </c>
      <c r="B18727" s="269">
        <v>29657</v>
      </c>
      <c r="C18727" s="270" t="s">
        <v>4959</v>
      </c>
      <c r="D18727" s="270" t="s">
        <v>2152</v>
      </c>
      <c r="E18727" s="277" t="s">
        <v>2163</v>
      </c>
      <c r="F18727" s="279" t="s">
        <v>882</v>
      </c>
    </row>
    <row r="18728" spans="1:6" x14ac:dyDescent="0.3">
      <c r="A18728" s="264" t="str">
        <f t="shared" si="292"/>
        <v>DuncanSC</v>
      </c>
      <c r="B18728" s="269">
        <v>29334</v>
      </c>
      <c r="C18728" s="270" t="s">
        <v>2025</v>
      </c>
      <c r="D18728" s="270" t="s">
        <v>2152</v>
      </c>
      <c r="E18728" s="277" t="s">
        <v>2171</v>
      </c>
      <c r="F18728" s="279" t="s">
        <v>882</v>
      </c>
    </row>
    <row r="18729" spans="1:6" x14ac:dyDescent="0.3">
      <c r="A18729" s="264" t="str">
        <f t="shared" si="292"/>
        <v>ClemsonSC</v>
      </c>
      <c r="B18729" s="269">
        <v>29631</v>
      </c>
      <c r="C18729" s="270" t="s">
        <v>10926</v>
      </c>
      <c r="D18729" s="270" t="s">
        <v>2152</v>
      </c>
      <c r="E18729" s="277" t="s">
        <v>2163</v>
      </c>
      <c r="F18729" s="279" t="s">
        <v>882</v>
      </c>
    </row>
    <row r="18730" spans="1:6" x14ac:dyDescent="0.3">
      <c r="A18730" s="264" t="str">
        <f t="shared" si="292"/>
        <v>MooreSC</v>
      </c>
      <c r="B18730" s="269">
        <v>29369</v>
      </c>
      <c r="C18730" s="270" t="s">
        <v>9711</v>
      </c>
      <c r="D18730" s="270" t="s">
        <v>2152</v>
      </c>
      <c r="E18730" s="277" t="s">
        <v>2171</v>
      </c>
      <c r="F18730" s="279" t="s">
        <v>882</v>
      </c>
    </row>
    <row r="18731" spans="1:6" x14ac:dyDescent="0.3">
      <c r="A18731" s="264" t="str">
        <f t="shared" si="292"/>
        <v>ClintonSC</v>
      </c>
      <c r="B18731" s="269">
        <v>29325</v>
      </c>
      <c r="C18731" s="270" t="s">
        <v>1227</v>
      </c>
      <c r="D18731" s="270" t="s">
        <v>2152</v>
      </c>
      <c r="E18731" s="277" t="s">
        <v>2163</v>
      </c>
      <c r="F18731" s="279" t="s">
        <v>882</v>
      </c>
    </row>
    <row r="18732" spans="1:6" x14ac:dyDescent="0.3">
      <c r="A18732" s="264" t="str">
        <f t="shared" si="292"/>
        <v>RidgelandSC</v>
      </c>
      <c r="B18732" s="269">
        <v>29936</v>
      </c>
      <c r="C18732" s="270" t="s">
        <v>7456</v>
      </c>
      <c r="D18732" s="270" t="s">
        <v>2152</v>
      </c>
      <c r="E18732" s="277" t="s">
        <v>2165</v>
      </c>
      <c r="F18732" s="279" t="s">
        <v>882</v>
      </c>
    </row>
    <row r="18733" spans="1:6" x14ac:dyDescent="0.3">
      <c r="A18733" s="264" t="str">
        <f t="shared" si="292"/>
        <v>CayceSC</v>
      </c>
      <c r="B18733" s="269">
        <v>29033</v>
      </c>
      <c r="C18733" s="270" t="s">
        <v>10927</v>
      </c>
      <c r="D18733" s="270" t="s">
        <v>2152</v>
      </c>
      <c r="E18733" s="277" t="s">
        <v>1487</v>
      </c>
      <c r="F18733" s="279" t="s">
        <v>882</v>
      </c>
    </row>
    <row r="18734" spans="1:6" x14ac:dyDescent="0.3">
      <c r="A18734" s="264" t="str">
        <f t="shared" si="292"/>
        <v>HopkinsSC</v>
      </c>
      <c r="B18734" s="269">
        <v>29061</v>
      </c>
      <c r="C18734" s="270" t="s">
        <v>6742</v>
      </c>
      <c r="D18734" s="270" t="s">
        <v>2152</v>
      </c>
      <c r="E18734" s="277" t="s">
        <v>1487</v>
      </c>
      <c r="F18734" s="279" t="s">
        <v>882</v>
      </c>
    </row>
    <row r="18735" spans="1:6" x14ac:dyDescent="0.3">
      <c r="A18735" s="264" t="str">
        <f t="shared" si="292"/>
        <v>Saint Helena IslandSC</v>
      </c>
      <c r="B18735" s="269">
        <v>29920</v>
      </c>
      <c r="C18735" s="270" t="s">
        <v>10928</v>
      </c>
      <c r="D18735" s="270" t="s">
        <v>2152</v>
      </c>
      <c r="E18735" s="277" t="s">
        <v>2165</v>
      </c>
      <c r="F18735" s="279" t="s">
        <v>882</v>
      </c>
    </row>
    <row r="18736" spans="1:6" x14ac:dyDescent="0.3">
      <c r="A18736" s="264" t="str">
        <f t="shared" si="292"/>
        <v>Lake CitySC</v>
      </c>
      <c r="B18736" s="269">
        <v>29560</v>
      </c>
      <c r="C18736" s="270" t="s">
        <v>1114</v>
      </c>
      <c r="D18736" s="270" t="s">
        <v>2152</v>
      </c>
      <c r="E18736" s="277" t="s">
        <v>969</v>
      </c>
      <c r="F18736" s="279" t="s">
        <v>882</v>
      </c>
    </row>
    <row r="18737" spans="1:6" x14ac:dyDescent="0.3">
      <c r="A18737" s="264" t="str">
        <f t="shared" si="292"/>
        <v>SenecaSC</v>
      </c>
      <c r="B18737" s="269">
        <v>29672</v>
      </c>
      <c r="C18737" s="270" t="s">
        <v>2170</v>
      </c>
      <c r="D18737" s="270" t="s">
        <v>2152</v>
      </c>
      <c r="E18737" s="277" t="s">
        <v>2170</v>
      </c>
      <c r="F18737" s="279" t="s">
        <v>882</v>
      </c>
    </row>
    <row r="18738" spans="1:6" x14ac:dyDescent="0.3">
      <c r="A18738" s="264" t="str">
        <f t="shared" si="292"/>
        <v>WinnsboroSC</v>
      </c>
      <c r="B18738" s="269">
        <v>29180</v>
      </c>
      <c r="C18738" s="270" t="s">
        <v>10929</v>
      </c>
      <c r="D18738" s="270" t="s">
        <v>2152</v>
      </c>
      <c r="E18738" s="277" t="s">
        <v>1487</v>
      </c>
      <c r="F18738" s="279" t="s">
        <v>882</v>
      </c>
    </row>
    <row r="18739" spans="1:6" x14ac:dyDescent="0.3">
      <c r="A18739" s="264" t="str">
        <f t="shared" si="292"/>
        <v>AbbevilleSC</v>
      </c>
      <c r="B18739" s="269">
        <v>29620</v>
      </c>
      <c r="C18739" s="270" t="s">
        <v>1276</v>
      </c>
      <c r="D18739" s="270" t="s">
        <v>2152</v>
      </c>
      <c r="E18739" s="277" t="s">
        <v>1707</v>
      </c>
      <c r="F18739" s="279" t="s">
        <v>882</v>
      </c>
    </row>
    <row r="18740" spans="1:6" x14ac:dyDescent="0.3">
      <c r="A18740" s="264" t="str">
        <f t="shared" si="292"/>
        <v>AndersonSC</v>
      </c>
      <c r="B18740" s="269">
        <v>29626</v>
      </c>
      <c r="C18740" s="270" t="s">
        <v>1529</v>
      </c>
      <c r="D18740" s="270" t="s">
        <v>2152</v>
      </c>
      <c r="E18740" s="277" t="s">
        <v>2163</v>
      </c>
      <c r="F18740" s="279" t="s">
        <v>882</v>
      </c>
    </row>
    <row r="18741" spans="1:6" x14ac:dyDescent="0.3">
      <c r="A18741" s="264" t="str">
        <f t="shared" si="292"/>
        <v>BeaufortSC</v>
      </c>
      <c r="B18741" s="269">
        <v>29907</v>
      </c>
      <c r="C18741" s="270" t="s">
        <v>7319</v>
      </c>
      <c r="D18741" s="270" t="s">
        <v>2152</v>
      </c>
      <c r="E18741" s="277" t="s">
        <v>2165</v>
      </c>
      <c r="F18741" s="279" t="s">
        <v>882</v>
      </c>
    </row>
    <row r="18742" spans="1:6" x14ac:dyDescent="0.3">
      <c r="A18742" s="264" t="str">
        <f t="shared" si="292"/>
        <v>WilliamstonSC</v>
      </c>
      <c r="B18742" s="269">
        <v>29697</v>
      </c>
      <c r="C18742" s="270" t="s">
        <v>6655</v>
      </c>
      <c r="D18742" s="270" t="s">
        <v>2152</v>
      </c>
      <c r="E18742" s="277" t="s">
        <v>2163</v>
      </c>
      <c r="F18742" s="279" t="s">
        <v>882</v>
      </c>
    </row>
    <row r="18743" spans="1:6" x14ac:dyDescent="0.3">
      <c r="A18743" s="264" t="str">
        <f t="shared" si="292"/>
        <v>West PelzerSC</v>
      </c>
      <c r="B18743" s="269">
        <v>29669</v>
      </c>
      <c r="C18743" s="270" t="s">
        <v>10930</v>
      </c>
      <c r="D18743" s="270" t="s">
        <v>2152</v>
      </c>
      <c r="E18743" s="277" t="s">
        <v>2163</v>
      </c>
      <c r="F18743" s="279" t="s">
        <v>882</v>
      </c>
    </row>
    <row r="18744" spans="1:6" x14ac:dyDescent="0.3">
      <c r="A18744" s="264" t="str">
        <f t="shared" si="292"/>
        <v>LymanSC</v>
      </c>
      <c r="B18744" s="269">
        <v>29365</v>
      </c>
      <c r="C18744" s="270" t="s">
        <v>6515</v>
      </c>
      <c r="D18744" s="270" t="s">
        <v>2152</v>
      </c>
      <c r="E18744" s="277" t="s">
        <v>2171</v>
      </c>
      <c r="F18744" s="279" t="s">
        <v>882</v>
      </c>
    </row>
    <row r="18745" spans="1:6" x14ac:dyDescent="0.3">
      <c r="A18745" s="264" t="str">
        <f t="shared" si="292"/>
        <v>GranitevilleSC</v>
      </c>
      <c r="B18745" s="269">
        <v>29829</v>
      </c>
      <c r="C18745" s="270" t="s">
        <v>10931</v>
      </c>
      <c r="D18745" s="270" t="s">
        <v>2152</v>
      </c>
      <c r="E18745" s="277" t="s">
        <v>1157</v>
      </c>
      <c r="F18745" s="279" t="s">
        <v>882</v>
      </c>
    </row>
    <row r="18746" spans="1:6" x14ac:dyDescent="0.3">
      <c r="A18746" s="264" t="str">
        <f t="shared" si="292"/>
        <v>WalhallaSC</v>
      </c>
      <c r="B18746" s="269">
        <v>29691</v>
      </c>
      <c r="C18746" s="270" t="s">
        <v>10932</v>
      </c>
      <c r="D18746" s="270" t="s">
        <v>2152</v>
      </c>
      <c r="E18746" s="277" t="s">
        <v>2170</v>
      </c>
      <c r="F18746" s="279" t="s">
        <v>882</v>
      </c>
    </row>
    <row r="18747" spans="1:6" x14ac:dyDescent="0.3">
      <c r="A18747" s="264" t="str">
        <f t="shared" si="292"/>
        <v>TimmonsvilleSC</v>
      </c>
      <c r="B18747" s="269">
        <v>29161</v>
      </c>
      <c r="C18747" s="270" t="s">
        <v>10933</v>
      </c>
      <c r="D18747" s="270" t="s">
        <v>2152</v>
      </c>
      <c r="E18747" s="277" t="s">
        <v>969</v>
      </c>
      <c r="F18747" s="279" t="s">
        <v>882</v>
      </c>
    </row>
    <row r="18748" spans="1:6" x14ac:dyDescent="0.3">
      <c r="A18748" s="264" t="str">
        <f t="shared" si="292"/>
        <v>AndrewsSC</v>
      </c>
      <c r="B18748" s="269">
        <v>29510</v>
      </c>
      <c r="C18748" s="270" t="s">
        <v>2213</v>
      </c>
      <c r="D18748" s="270" t="s">
        <v>2152</v>
      </c>
      <c r="E18748" s="277" t="s">
        <v>2162</v>
      </c>
      <c r="F18748" s="279" t="s">
        <v>882</v>
      </c>
    </row>
    <row r="18749" spans="1:6" x14ac:dyDescent="0.3">
      <c r="A18749" s="264" t="str">
        <f t="shared" si="292"/>
        <v>CharlestonSC</v>
      </c>
      <c r="B18749" s="269">
        <v>29401</v>
      </c>
      <c r="C18749" s="270" t="s">
        <v>2377</v>
      </c>
      <c r="D18749" s="270" t="s">
        <v>2152</v>
      </c>
      <c r="E18749" s="277" t="s">
        <v>2156</v>
      </c>
      <c r="F18749" s="279" t="s">
        <v>882</v>
      </c>
    </row>
    <row r="18750" spans="1:6" x14ac:dyDescent="0.3">
      <c r="A18750" s="264" t="str">
        <f t="shared" si="292"/>
        <v>BlacksburgSC</v>
      </c>
      <c r="B18750" s="269">
        <v>29702</v>
      </c>
      <c r="C18750" s="270" t="s">
        <v>10934</v>
      </c>
      <c r="D18750" s="270" t="s">
        <v>2152</v>
      </c>
      <c r="E18750" s="277" t="s">
        <v>2160</v>
      </c>
      <c r="F18750" s="279" t="s">
        <v>882</v>
      </c>
    </row>
    <row r="18751" spans="1:6" x14ac:dyDescent="0.3">
      <c r="A18751" s="264" t="str">
        <f t="shared" si="292"/>
        <v>ProsperitySC</v>
      </c>
      <c r="B18751" s="269">
        <v>29127</v>
      </c>
      <c r="C18751" s="270" t="s">
        <v>10935</v>
      </c>
      <c r="D18751" s="270" t="s">
        <v>2152</v>
      </c>
      <c r="E18751" s="277" t="s">
        <v>2166</v>
      </c>
      <c r="F18751" s="279" t="s">
        <v>882</v>
      </c>
    </row>
    <row r="18752" spans="1:6" x14ac:dyDescent="0.3">
      <c r="A18752" s="264" t="str">
        <f t="shared" si="292"/>
        <v>GilbertSC</v>
      </c>
      <c r="B18752" s="269">
        <v>29054</v>
      </c>
      <c r="C18752" s="270" t="s">
        <v>2202</v>
      </c>
      <c r="D18752" s="270" t="s">
        <v>2152</v>
      </c>
      <c r="E18752" s="277" t="s">
        <v>1487</v>
      </c>
      <c r="F18752" s="279" t="s">
        <v>882</v>
      </c>
    </row>
    <row r="18753" spans="1:6" x14ac:dyDescent="0.3">
      <c r="A18753" s="264" t="str">
        <f t="shared" si="292"/>
        <v>Honea PathSC</v>
      </c>
      <c r="B18753" s="269">
        <v>29654</v>
      </c>
      <c r="C18753" s="270" t="s">
        <v>10936</v>
      </c>
      <c r="D18753" s="270" t="s">
        <v>2152</v>
      </c>
      <c r="E18753" s="277" t="s">
        <v>2163</v>
      </c>
      <c r="F18753" s="279" t="s">
        <v>882</v>
      </c>
    </row>
    <row r="18754" spans="1:6" x14ac:dyDescent="0.3">
      <c r="A18754" s="264" t="str">
        <f t="shared" si="292"/>
        <v>LandrumSC</v>
      </c>
      <c r="B18754" s="269">
        <v>29356</v>
      </c>
      <c r="C18754" s="270" t="s">
        <v>10937</v>
      </c>
      <c r="D18754" s="270" t="s">
        <v>2152</v>
      </c>
      <c r="E18754" s="277" t="s">
        <v>2163</v>
      </c>
      <c r="F18754" s="279" t="s">
        <v>882</v>
      </c>
    </row>
    <row r="18755" spans="1:6" x14ac:dyDescent="0.3">
      <c r="A18755" s="264" t="str">
        <f t="shared" si="292"/>
        <v>Gray CourtSC</v>
      </c>
      <c r="B18755" s="269">
        <v>29645</v>
      </c>
      <c r="C18755" s="270" t="s">
        <v>10938</v>
      </c>
      <c r="D18755" s="270" t="s">
        <v>2152</v>
      </c>
      <c r="E18755" s="277" t="s">
        <v>2163</v>
      </c>
      <c r="F18755" s="279" t="s">
        <v>882</v>
      </c>
    </row>
    <row r="18756" spans="1:6" x14ac:dyDescent="0.3">
      <c r="A18756" s="264" t="str">
        <f t="shared" ref="A18756:A18819" si="293">CONCATENATE(C18756,D18756)</f>
        <v>SaludaSC</v>
      </c>
      <c r="B18756" s="269">
        <v>29138</v>
      </c>
      <c r="C18756" s="270" t="s">
        <v>10939</v>
      </c>
      <c r="D18756" s="270" t="s">
        <v>2152</v>
      </c>
      <c r="E18756" s="277" t="s">
        <v>1487</v>
      </c>
      <c r="F18756" s="279" t="s">
        <v>882</v>
      </c>
    </row>
    <row r="18757" spans="1:6" x14ac:dyDescent="0.3">
      <c r="A18757" s="264" t="str">
        <f t="shared" si="293"/>
        <v>PendletonSC</v>
      </c>
      <c r="B18757" s="269">
        <v>29670</v>
      </c>
      <c r="C18757" s="270" t="s">
        <v>5303</v>
      </c>
      <c r="D18757" s="270" t="s">
        <v>2152</v>
      </c>
      <c r="E18757" s="277" t="s">
        <v>2163</v>
      </c>
      <c r="F18757" s="279" t="s">
        <v>882</v>
      </c>
    </row>
    <row r="18758" spans="1:6" x14ac:dyDescent="0.3">
      <c r="A18758" s="264" t="str">
        <f t="shared" si="293"/>
        <v>HardeevilleSC</v>
      </c>
      <c r="B18758" s="269">
        <v>29927</v>
      </c>
      <c r="C18758" s="270" t="s">
        <v>10940</v>
      </c>
      <c r="D18758" s="270" t="s">
        <v>2152</v>
      </c>
      <c r="E18758" s="277" t="s">
        <v>2165</v>
      </c>
      <c r="F18758" s="279" t="s">
        <v>882</v>
      </c>
    </row>
    <row r="18759" spans="1:6" x14ac:dyDescent="0.3">
      <c r="A18759" s="264" t="str">
        <f t="shared" si="293"/>
        <v>Saint MatthewsSC</v>
      </c>
      <c r="B18759" s="269">
        <v>29135</v>
      </c>
      <c r="C18759" s="270" t="s">
        <v>10941</v>
      </c>
      <c r="D18759" s="270" t="s">
        <v>2152</v>
      </c>
      <c r="E18759" s="277" t="s">
        <v>1487</v>
      </c>
      <c r="F18759" s="279" t="s">
        <v>882</v>
      </c>
    </row>
    <row r="18760" spans="1:6" x14ac:dyDescent="0.3">
      <c r="A18760" s="264" t="str">
        <f t="shared" si="293"/>
        <v>Batesburg-LeesvilleSC</v>
      </c>
      <c r="B18760" s="269">
        <v>29006</v>
      </c>
      <c r="C18760" s="270" t="s">
        <v>10921</v>
      </c>
      <c r="D18760" s="270" t="s">
        <v>2152</v>
      </c>
      <c r="E18760" s="277" t="s">
        <v>1487</v>
      </c>
      <c r="F18760" s="279" t="s">
        <v>882</v>
      </c>
    </row>
    <row r="18761" spans="1:6" x14ac:dyDescent="0.3">
      <c r="A18761" s="264" t="str">
        <f t="shared" si="293"/>
        <v>KershawSC</v>
      </c>
      <c r="B18761" s="269">
        <v>29067</v>
      </c>
      <c r="C18761" s="270" t="s">
        <v>10942</v>
      </c>
      <c r="D18761" s="270" t="s">
        <v>2152</v>
      </c>
      <c r="E18761" s="277" t="s">
        <v>1739</v>
      </c>
      <c r="F18761" s="279" t="s">
        <v>882</v>
      </c>
    </row>
    <row r="18762" spans="1:6" x14ac:dyDescent="0.3">
      <c r="A18762" s="264" t="str">
        <f t="shared" si="293"/>
        <v>FlorenceSC</v>
      </c>
      <c r="B18762" s="269">
        <v>29541</v>
      </c>
      <c r="C18762" s="270" t="s">
        <v>969</v>
      </c>
      <c r="D18762" s="270" t="s">
        <v>2152</v>
      </c>
      <c r="E18762" s="277" t="s">
        <v>969</v>
      </c>
      <c r="F18762" s="279" t="s">
        <v>882</v>
      </c>
    </row>
    <row r="18763" spans="1:6" x14ac:dyDescent="0.3">
      <c r="A18763" s="264" t="str">
        <f t="shared" si="293"/>
        <v>DalzellSC</v>
      </c>
      <c r="B18763" s="269">
        <v>29040</v>
      </c>
      <c r="C18763" s="270" t="s">
        <v>5140</v>
      </c>
      <c r="D18763" s="270" t="s">
        <v>2152</v>
      </c>
      <c r="E18763" s="277" t="s">
        <v>2172</v>
      </c>
      <c r="F18763" s="279" t="s">
        <v>882</v>
      </c>
    </row>
    <row r="18764" spans="1:6" x14ac:dyDescent="0.3">
      <c r="A18764" s="264" t="str">
        <f t="shared" si="293"/>
        <v>Pine RidgeSC</v>
      </c>
      <c r="B18764" s="269">
        <v>29172</v>
      </c>
      <c r="C18764" s="270" t="s">
        <v>10943</v>
      </c>
      <c r="D18764" s="270" t="s">
        <v>2152</v>
      </c>
      <c r="E18764" s="277" t="s">
        <v>1487</v>
      </c>
      <c r="F18764" s="279" t="s">
        <v>882</v>
      </c>
    </row>
    <row r="18765" spans="1:6" x14ac:dyDescent="0.3">
      <c r="A18765" s="264" t="str">
        <f t="shared" si="293"/>
        <v>CampobelloSC</v>
      </c>
      <c r="B18765" s="269">
        <v>29322</v>
      </c>
      <c r="C18765" s="270" t="s">
        <v>10944</v>
      </c>
      <c r="D18765" s="270" t="s">
        <v>2152</v>
      </c>
      <c r="E18765" s="277" t="s">
        <v>2171</v>
      </c>
      <c r="F18765" s="279" t="s">
        <v>882</v>
      </c>
    </row>
    <row r="18766" spans="1:6" x14ac:dyDescent="0.3">
      <c r="A18766" s="264" t="str">
        <f t="shared" si="293"/>
        <v>SwanseaSC</v>
      </c>
      <c r="B18766" s="269">
        <v>29160</v>
      </c>
      <c r="C18766" s="270" t="s">
        <v>6103</v>
      </c>
      <c r="D18766" s="270" t="s">
        <v>2152</v>
      </c>
      <c r="E18766" s="277" t="s">
        <v>1487</v>
      </c>
      <c r="F18766" s="279" t="s">
        <v>882</v>
      </c>
    </row>
    <row r="18767" spans="1:6" x14ac:dyDescent="0.3">
      <c r="A18767" s="264" t="str">
        <f t="shared" si="293"/>
        <v>BurnettownSC</v>
      </c>
      <c r="B18767" s="269">
        <v>29851</v>
      </c>
      <c r="C18767" s="270" t="s">
        <v>10945</v>
      </c>
      <c r="D18767" s="270" t="s">
        <v>2152</v>
      </c>
      <c r="E18767" s="277" t="s">
        <v>1157</v>
      </c>
      <c r="F18767" s="279" t="s">
        <v>882</v>
      </c>
    </row>
    <row r="18768" spans="1:6" x14ac:dyDescent="0.3">
      <c r="A18768" s="264" t="str">
        <f t="shared" si="293"/>
        <v>HollywoodSC</v>
      </c>
      <c r="B18768" s="269">
        <v>29449</v>
      </c>
      <c r="C18768" s="270" t="s">
        <v>1498</v>
      </c>
      <c r="D18768" s="270" t="s">
        <v>2152</v>
      </c>
      <c r="E18768" s="277" t="s">
        <v>2156</v>
      </c>
      <c r="F18768" s="279" t="s">
        <v>882</v>
      </c>
    </row>
    <row r="18769" spans="1:6" x14ac:dyDescent="0.3">
      <c r="A18769" s="264" t="str">
        <f t="shared" si="293"/>
        <v>CowpensSC</v>
      </c>
      <c r="B18769" s="269">
        <v>29330</v>
      </c>
      <c r="C18769" s="270" t="s">
        <v>10946</v>
      </c>
      <c r="D18769" s="270" t="s">
        <v>2152</v>
      </c>
      <c r="E18769" s="277" t="s">
        <v>2171</v>
      </c>
      <c r="F18769" s="279" t="s">
        <v>882</v>
      </c>
    </row>
    <row r="18770" spans="1:6" x14ac:dyDescent="0.3">
      <c r="A18770" s="264" t="str">
        <f t="shared" si="293"/>
        <v>RidgevilleSC</v>
      </c>
      <c r="B18770" s="269">
        <v>29472</v>
      </c>
      <c r="C18770" s="270" t="s">
        <v>10947</v>
      </c>
      <c r="D18770" s="270" t="s">
        <v>2152</v>
      </c>
      <c r="E18770" s="277" t="s">
        <v>2156</v>
      </c>
      <c r="F18770" s="279" t="s">
        <v>882</v>
      </c>
    </row>
    <row r="18771" spans="1:6" x14ac:dyDescent="0.3">
      <c r="A18771" s="264" t="str">
        <f t="shared" si="293"/>
        <v>WellfordSC</v>
      </c>
      <c r="B18771" s="269">
        <v>29385</v>
      </c>
      <c r="C18771" s="270" t="s">
        <v>10948</v>
      </c>
      <c r="D18771" s="270" t="s">
        <v>2152</v>
      </c>
      <c r="E18771" s="277" t="s">
        <v>2171</v>
      </c>
      <c r="F18771" s="279" t="s">
        <v>882</v>
      </c>
    </row>
    <row r="18772" spans="1:6" x14ac:dyDescent="0.3">
      <c r="A18772" s="264" t="str">
        <f t="shared" si="293"/>
        <v>IvaSC</v>
      </c>
      <c r="B18772" s="269">
        <v>29655</v>
      </c>
      <c r="C18772" s="270" t="s">
        <v>10949</v>
      </c>
      <c r="D18772" s="270" t="s">
        <v>2152</v>
      </c>
      <c r="E18772" s="277" t="s">
        <v>2163</v>
      </c>
      <c r="F18772" s="279" t="s">
        <v>882</v>
      </c>
    </row>
    <row r="18773" spans="1:6" x14ac:dyDescent="0.3">
      <c r="A18773" s="264" t="str">
        <f t="shared" si="293"/>
        <v>RoebuckSC</v>
      </c>
      <c r="B18773" s="269">
        <v>29376</v>
      </c>
      <c r="C18773" s="270" t="s">
        <v>10950</v>
      </c>
      <c r="D18773" s="270" t="s">
        <v>2152</v>
      </c>
      <c r="E18773" s="277" t="s">
        <v>2171</v>
      </c>
      <c r="F18773" s="279" t="s">
        <v>882</v>
      </c>
    </row>
    <row r="18774" spans="1:6" x14ac:dyDescent="0.3">
      <c r="A18774" s="264" t="str">
        <f t="shared" si="293"/>
        <v>Ninety SixSC</v>
      </c>
      <c r="B18774" s="269">
        <v>29666</v>
      </c>
      <c r="C18774" s="270" t="s">
        <v>10951</v>
      </c>
      <c r="D18774" s="270" t="s">
        <v>2152</v>
      </c>
      <c r="E18774" s="277" t="s">
        <v>1707</v>
      </c>
      <c r="F18774" s="279" t="s">
        <v>882</v>
      </c>
    </row>
    <row r="18775" spans="1:6" x14ac:dyDescent="0.3">
      <c r="A18775" s="264" t="str">
        <f t="shared" si="293"/>
        <v>RidgewaySC</v>
      </c>
      <c r="B18775" s="269">
        <v>29130</v>
      </c>
      <c r="C18775" s="270" t="s">
        <v>9306</v>
      </c>
      <c r="D18775" s="270" t="s">
        <v>2152</v>
      </c>
      <c r="E18775" s="277" t="s">
        <v>1487</v>
      </c>
      <c r="F18775" s="279" t="s">
        <v>882</v>
      </c>
    </row>
    <row r="18776" spans="1:6" x14ac:dyDescent="0.3">
      <c r="A18776" s="264" t="str">
        <f t="shared" si="293"/>
        <v>PelionSC</v>
      </c>
      <c r="B18776" s="269">
        <v>29123</v>
      </c>
      <c r="C18776" s="270" t="s">
        <v>10952</v>
      </c>
      <c r="D18776" s="270" t="s">
        <v>2152</v>
      </c>
      <c r="E18776" s="277" t="s">
        <v>1487</v>
      </c>
      <c r="F18776" s="279" t="s">
        <v>882</v>
      </c>
    </row>
    <row r="18777" spans="1:6" x14ac:dyDescent="0.3">
      <c r="A18777" s="264" t="str">
        <f t="shared" si="293"/>
        <v>SalemSC</v>
      </c>
      <c r="B18777" s="269">
        <v>29676</v>
      </c>
      <c r="C18777" s="270" t="s">
        <v>1226</v>
      </c>
      <c r="D18777" s="270" t="s">
        <v>2152</v>
      </c>
      <c r="E18777" s="277" t="s">
        <v>2170</v>
      </c>
      <c r="F18777" s="279" t="s">
        <v>882</v>
      </c>
    </row>
    <row r="18778" spans="1:6" x14ac:dyDescent="0.3">
      <c r="A18778" s="264" t="str">
        <f t="shared" si="293"/>
        <v>Saint GeorgeSC</v>
      </c>
      <c r="B18778" s="269">
        <v>29477</v>
      </c>
      <c r="C18778" s="270" t="s">
        <v>5580</v>
      </c>
      <c r="D18778" s="270" t="s">
        <v>2152</v>
      </c>
      <c r="E18778" s="277" t="s">
        <v>2156</v>
      </c>
      <c r="F18778" s="279" t="s">
        <v>882</v>
      </c>
    </row>
    <row r="18779" spans="1:6" x14ac:dyDescent="0.3">
      <c r="A18779" s="264" t="str">
        <f t="shared" si="293"/>
        <v>JacksonSC</v>
      </c>
      <c r="B18779" s="269">
        <v>29842</v>
      </c>
      <c r="C18779" s="270" t="s">
        <v>1273</v>
      </c>
      <c r="D18779" s="270" t="s">
        <v>2152</v>
      </c>
      <c r="E18779" s="277" t="s">
        <v>1157</v>
      </c>
      <c r="F18779" s="279" t="s">
        <v>882</v>
      </c>
    </row>
    <row r="18780" spans="1:6" x14ac:dyDescent="0.3">
      <c r="A18780" s="264" t="str">
        <f t="shared" si="293"/>
        <v>Saint StephenSC</v>
      </c>
      <c r="B18780" s="269">
        <v>29479</v>
      </c>
      <c r="C18780" s="270" t="s">
        <v>7119</v>
      </c>
      <c r="D18780" s="270" t="s">
        <v>2152</v>
      </c>
      <c r="E18780" s="277" t="s">
        <v>2156</v>
      </c>
      <c r="F18780" s="279" t="s">
        <v>882</v>
      </c>
    </row>
    <row r="18781" spans="1:6" x14ac:dyDescent="0.3">
      <c r="A18781" s="264" t="str">
        <f t="shared" si="293"/>
        <v>Isle of PalmsSC</v>
      </c>
      <c r="B18781" s="269">
        <v>29451</v>
      </c>
      <c r="C18781" s="270" t="s">
        <v>10953</v>
      </c>
      <c r="D18781" s="270" t="s">
        <v>2152</v>
      </c>
      <c r="E18781" s="277" t="s">
        <v>2156</v>
      </c>
      <c r="F18781" s="279" t="s">
        <v>882</v>
      </c>
    </row>
    <row r="18782" spans="1:6" x14ac:dyDescent="0.3">
      <c r="A18782" s="264" t="str">
        <f t="shared" si="293"/>
        <v>EdgefieldSC</v>
      </c>
      <c r="B18782" s="269">
        <v>29824</v>
      </c>
      <c r="C18782" s="270" t="s">
        <v>10954</v>
      </c>
      <c r="D18782" s="270" t="s">
        <v>2152</v>
      </c>
      <c r="E18782" s="277" t="s">
        <v>1157</v>
      </c>
      <c r="F18782" s="279" t="s">
        <v>882</v>
      </c>
    </row>
    <row r="18783" spans="1:6" x14ac:dyDescent="0.3">
      <c r="A18783" s="264" t="str">
        <f t="shared" si="293"/>
        <v>BonneauSC</v>
      </c>
      <c r="B18783" s="269">
        <v>29431</v>
      </c>
      <c r="C18783" s="270" t="s">
        <v>10955</v>
      </c>
      <c r="D18783" s="270" t="s">
        <v>2152</v>
      </c>
      <c r="E18783" s="277" t="s">
        <v>2156</v>
      </c>
      <c r="F18783" s="279" t="s">
        <v>882</v>
      </c>
    </row>
    <row r="18784" spans="1:6" x14ac:dyDescent="0.3">
      <c r="A18784" s="264" t="str">
        <f t="shared" si="293"/>
        <v>DarlingtonSC</v>
      </c>
      <c r="B18784" s="269">
        <v>29540</v>
      </c>
      <c r="C18784" s="270" t="s">
        <v>5455</v>
      </c>
      <c r="D18784" s="270" t="s">
        <v>2152</v>
      </c>
      <c r="E18784" s="277" t="s">
        <v>969</v>
      </c>
      <c r="F18784" s="279" t="s">
        <v>882</v>
      </c>
    </row>
    <row r="18785" spans="1:6" x14ac:dyDescent="0.3">
      <c r="A18785" s="264" t="str">
        <f t="shared" si="293"/>
        <v>MariettaSC</v>
      </c>
      <c r="B18785" s="269">
        <v>29661</v>
      </c>
      <c r="C18785" s="270" t="s">
        <v>1979</v>
      </c>
      <c r="D18785" s="270" t="s">
        <v>2152</v>
      </c>
      <c r="E18785" s="277" t="s">
        <v>2163</v>
      </c>
      <c r="F18785" s="279" t="s">
        <v>882</v>
      </c>
    </row>
    <row r="18786" spans="1:6" x14ac:dyDescent="0.3">
      <c r="A18786" s="264" t="str">
        <f t="shared" si="293"/>
        <v>AikenSC</v>
      </c>
      <c r="B18786" s="269">
        <v>29805</v>
      </c>
      <c r="C18786" s="270" t="s">
        <v>10897</v>
      </c>
      <c r="D18786" s="270" t="s">
        <v>2152</v>
      </c>
      <c r="E18786" s="277" t="s">
        <v>1157</v>
      </c>
      <c r="F18786" s="279" t="s">
        <v>882</v>
      </c>
    </row>
    <row r="18787" spans="1:6" x14ac:dyDescent="0.3">
      <c r="A18787" s="264" t="str">
        <f t="shared" si="293"/>
        <v>Galivants FerrySC</v>
      </c>
      <c r="B18787" s="269">
        <v>29544</v>
      </c>
      <c r="C18787" s="270" t="s">
        <v>10956</v>
      </c>
      <c r="D18787" s="270" t="s">
        <v>2152</v>
      </c>
      <c r="E18787" s="277" t="s">
        <v>1756</v>
      </c>
      <c r="F18787" s="279" t="s">
        <v>882</v>
      </c>
    </row>
    <row r="18788" spans="1:6" x14ac:dyDescent="0.3">
      <c r="A18788" s="264" t="str">
        <f t="shared" si="293"/>
        <v>JohnsonvilleSC</v>
      </c>
      <c r="B18788" s="269">
        <v>29555</v>
      </c>
      <c r="C18788" s="270" t="s">
        <v>10957</v>
      </c>
      <c r="D18788" s="270" t="s">
        <v>2152</v>
      </c>
      <c r="E18788" s="277" t="s">
        <v>969</v>
      </c>
      <c r="F18788" s="279" t="s">
        <v>882</v>
      </c>
    </row>
    <row r="18789" spans="1:6" x14ac:dyDescent="0.3">
      <c r="A18789" s="264" t="str">
        <f t="shared" si="293"/>
        <v>Holly HillSC</v>
      </c>
      <c r="B18789" s="269">
        <v>29059</v>
      </c>
      <c r="C18789" s="270" t="s">
        <v>3721</v>
      </c>
      <c r="D18789" s="270" t="s">
        <v>2152</v>
      </c>
      <c r="E18789" s="277" t="s">
        <v>2168</v>
      </c>
      <c r="F18789" s="279" t="s">
        <v>882</v>
      </c>
    </row>
    <row r="18790" spans="1:6" x14ac:dyDescent="0.3">
      <c r="A18790" s="264" t="str">
        <f t="shared" si="293"/>
        <v>AynorSC</v>
      </c>
      <c r="B18790" s="269">
        <v>29511</v>
      </c>
      <c r="C18790" s="270" t="s">
        <v>10958</v>
      </c>
      <c r="D18790" s="270" t="s">
        <v>2152</v>
      </c>
      <c r="E18790" s="277" t="s">
        <v>1756</v>
      </c>
      <c r="F18790" s="279" t="s">
        <v>882</v>
      </c>
    </row>
    <row r="18791" spans="1:6" x14ac:dyDescent="0.3">
      <c r="A18791" s="264" t="str">
        <f t="shared" si="293"/>
        <v>EastoverSC</v>
      </c>
      <c r="B18791" s="269">
        <v>29044</v>
      </c>
      <c r="C18791" s="270" t="s">
        <v>10959</v>
      </c>
      <c r="D18791" s="270" t="s">
        <v>2152</v>
      </c>
      <c r="E18791" s="277" t="s">
        <v>1487</v>
      </c>
      <c r="F18791" s="279" t="s">
        <v>882</v>
      </c>
    </row>
    <row r="18792" spans="1:6" x14ac:dyDescent="0.3">
      <c r="A18792" s="264" t="str">
        <f t="shared" si="293"/>
        <v>TownvilleSC</v>
      </c>
      <c r="B18792" s="269">
        <v>29689</v>
      </c>
      <c r="C18792" s="270" t="s">
        <v>10651</v>
      </c>
      <c r="D18792" s="270" t="s">
        <v>2152</v>
      </c>
      <c r="E18792" s="277" t="s">
        <v>2163</v>
      </c>
      <c r="F18792" s="279" t="s">
        <v>882</v>
      </c>
    </row>
    <row r="18793" spans="1:6" x14ac:dyDescent="0.3">
      <c r="A18793" s="264" t="str">
        <f t="shared" si="293"/>
        <v>EutawvilleSC</v>
      </c>
      <c r="B18793" s="269">
        <v>29048</v>
      </c>
      <c r="C18793" s="270" t="s">
        <v>10960</v>
      </c>
      <c r="D18793" s="270" t="s">
        <v>2152</v>
      </c>
      <c r="E18793" s="277" t="s">
        <v>2168</v>
      </c>
      <c r="F18793" s="279" t="s">
        <v>882</v>
      </c>
    </row>
    <row r="18794" spans="1:6" x14ac:dyDescent="0.3">
      <c r="A18794" s="264" t="str">
        <f t="shared" si="293"/>
        <v>SanteeSC</v>
      </c>
      <c r="B18794" s="269">
        <v>29142</v>
      </c>
      <c r="C18794" s="270" t="s">
        <v>2528</v>
      </c>
      <c r="D18794" s="270" t="s">
        <v>2152</v>
      </c>
      <c r="E18794" s="277" t="s">
        <v>2168</v>
      </c>
      <c r="F18794" s="279" t="s">
        <v>882</v>
      </c>
    </row>
    <row r="18795" spans="1:6" x14ac:dyDescent="0.3">
      <c r="A18795" s="264" t="str">
        <f t="shared" si="293"/>
        <v>Port RoyalSC</v>
      </c>
      <c r="B18795" s="269">
        <v>29935</v>
      </c>
      <c r="C18795" s="270" t="s">
        <v>10961</v>
      </c>
      <c r="D18795" s="270" t="s">
        <v>2152</v>
      </c>
      <c r="E18795" s="277" t="s">
        <v>2165</v>
      </c>
      <c r="F18795" s="279" t="s">
        <v>882</v>
      </c>
    </row>
    <row r="18796" spans="1:6" x14ac:dyDescent="0.3">
      <c r="A18796" s="264" t="str">
        <f t="shared" si="293"/>
        <v>West UnionSC</v>
      </c>
      <c r="B18796" s="269">
        <v>29696</v>
      </c>
      <c r="C18796" s="270" t="s">
        <v>9269</v>
      </c>
      <c r="D18796" s="270" t="s">
        <v>2152</v>
      </c>
      <c r="E18796" s="277" t="s">
        <v>2170</v>
      </c>
      <c r="F18796" s="279" t="s">
        <v>882</v>
      </c>
    </row>
    <row r="18797" spans="1:6" x14ac:dyDescent="0.3">
      <c r="A18797" s="264" t="str">
        <f t="shared" si="293"/>
        <v>Ware ShoalsSC</v>
      </c>
      <c r="B18797" s="269">
        <v>29692</v>
      </c>
      <c r="C18797" s="270" t="s">
        <v>10962</v>
      </c>
      <c r="D18797" s="270" t="s">
        <v>2152</v>
      </c>
      <c r="E18797" s="277" t="s">
        <v>2163</v>
      </c>
      <c r="F18797" s="279" t="s">
        <v>882</v>
      </c>
    </row>
    <row r="18798" spans="1:6" x14ac:dyDescent="0.3">
      <c r="A18798" s="264" t="str">
        <f t="shared" si="293"/>
        <v>ScrantonSC</v>
      </c>
      <c r="B18798" s="269">
        <v>29591</v>
      </c>
      <c r="C18798" s="270" t="s">
        <v>5612</v>
      </c>
      <c r="D18798" s="270" t="s">
        <v>2152</v>
      </c>
      <c r="E18798" s="277" t="s">
        <v>969</v>
      </c>
      <c r="F18798" s="279" t="s">
        <v>882</v>
      </c>
    </row>
    <row r="18799" spans="1:6" x14ac:dyDescent="0.3">
      <c r="A18799" s="264" t="str">
        <f t="shared" si="293"/>
        <v>PamplicoSC</v>
      </c>
      <c r="B18799" s="269">
        <v>29583</v>
      </c>
      <c r="C18799" s="270" t="s">
        <v>10963</v>
      </c>
      <c r="D18799" s="270" t="s">
        <v>2152</v>
      </c>
      <c r="E18799" s="277" t="s">
        <v>969</v>
      </c>
      <c r="F18799" s="279" t="s">
        <v>882</v>
      </c>
    </row>
    <row r="18800" spans="1:6" x14ac:dyDescent="0.3">
      <c r="A18800" s="264" t="str">
        <f t="shared" si="293"/>
        <v>JohnstonSC</v>
      </c>
      <c r="B18800" s="269">
        <v>29832</v>
      </c>
      <c r="C18800" s="270" t="s">
        <v>4287</v>
      </c>
      <c r="D18800" s="270" t="s">
        <v>2152</v>
      </c>
      <c r="E18800" s="277" t="s">
        <v>1157</v>
      </c>
      <c r="F18800" s="279" t="s">
        <v>882</v>
      </c>
    </row>
    <row r="18801" spans="1:6" x14ac:dyDescent="0.3">
      <c r="A18801" s="264" t="str">
        <f t="shared" si="293"/>
        <v>LamarSC</v>
      </c>
      <c r="B18801" s="269">
        <v>29069</v>
      </c>
      <c r="C18801" s="270" t="s">
        <v>7520</v>
      </c>
      <c r="D18801" s="270" t="s">
        <v>2152</v>
      </c>
      <c r="E18801" s="277" t="s">
        <v>969</v>
      </c>
      <c r="F18801" s="279" t="s">
        <v>882</v>
      </c>
    </row>
    <row r="18802" spans="1:6" x14ac:dyDescent="0.3">
      <c r="A18802" s="264" t="str">
        <f t="shared" si="293"/>
        <v>Heath SpringsSC</v>
      </c>
      <c r="B18802" s="269">
        <v>29058</v>
      </c>
      <c r="C18802" s="270" t="s">
        <v>10964</v>
      </c>
      <c r="D18802" s="270" t="s">
        <v>2152</v>
      </c>
      <c r="E18802" s="277" t="s">
        <v>1739</v>
      </c>
      <c r="F18802" s="279" t="s">
        <v>882</v>
      </c>
    </row>
    <row r="18803" spans="1:6" x14ac:dyDescent="0.3">
      <c r="A18803" s="264" t="str">
        <f t="shared" si="293"/>
        <v>WagenerSC</v>
      </c>
      <c r="B18803" s="269">
        <v>29164</v>
      </c>
      <c r="C18803" s="270" t="s">
        <v>10965</v>
      </c>
      <c r="D18803" s="270" t="s">
        <v>2152</v>
      </c>
      <c r="E18803" s="277" t="s">
        <v>1157</v>
      </c>
      <c r="F18803" s="279" t="s">
        <v>882</v>
      </c>
    </row>
    <row r="18804" spans="1:6" x14ac:dyDescent="0.3">
      <c r="A18804" s="264" t="str">
        <f t="shared" si="293"/>
        <v>PacoletSC</v>
      </c>
      <c r="B18804" s="269">
        <v>29372</v>
      </c>
      <c r="C18804" s="270" t="s">
        <v>10966</v>
      </c>
      <c r="D18804" s="270" t="s">
        <v>2152</v>
      </c>
      <c r="E18804" s="277" t="s">
        <v>2171</v>
      </c>
      <c r="F18804" s="279" t="s">
        <v>882</v>
      </c>
    </row>
    <row r="18805" spans="1:6" x14ac:dyDescent="0.3">
      <c r="A18805" s="264" t="str">
        <f t="shared" si="293"/>
        <v>RavenelSC</v>
      </c>
      <c r="B18805" s="269">
        <v>29470</v>
      </c>
      <c r="C18805" s="270" t="s">
        <v>10967</v>
      </c>
      <c r="D18805" s="270" t="s">
        <v>2152</v>
      </c>
      <c r="E18805" s="277" t="s">
        <v>2156</v>
      </c>
      <c r="F18805" s="279" t="s">
        <v>882</v>
      </c>
    </row>
    <row r="18806" spans="1:6" x14ac:dyDescent="0.3">
      <c r="A18806" s="264" t="str">
        <f t="shared" si="293"/>
        <v>NorthSC</v>
      </c>
      <c r="B18806" s="269">
        <v>29112</v>
      </c>
      <c r="C18806" s="270" t="s">
        <v>10968</v>
      </c>
      <c r="D18806" s="270" t="s">
        <v>2152</v>
      </c>
      <c r="E18806" s="277" t="s">
        <v>2168</v>
      </c>
      <c r="F18806" s="279" t="s">
        <v>882</v>
      </c>
    </row>
    <row r="18807" spans="1:6" x14ac:dyDescent="0.3">
      <c r="A18807" s="264" t="str">
        <f t="shared" si="293"/>
        <v>WaterlooSC</v>
      </c>
      <c r="B18807" s="269">
        <v>29384</v>
      </c>
      <c r="C18807" s="270" t="s">
        <v>1517</v>
      </c>
      <c r="D18807" s="270" t="s">
        <v>2152</v>
      </c>
      <c r="E18807" s="277" t="s">
        <v>2163</v>
      </c>
      <c r="F18807" s="279" t="s">
        <v>882</v>
      </c>
    </row>
    <row r="18808" spans="1:6" x14ac:dyDescent="0.3">
      <c r="A18808" s="264" t="str">
        <f t="shared" si="293"/>
        <v>TrentonSC</v>
      </c>
      <c r="B18808" s="269">
        <v>29847</v>
      </c>
      <c r="C18808" s="270" t="s">
        <v>1838</v>
      </c>
      <c r="D18808" s="270" t="s">
        <v>2152</v>
      </c>
      <c r="E18808" s="277" t="s">
        <v>1157</v>
      </c>
      <c r="F18808" s="279" t="s">
        <v>882</v>
      </c>
    </row>
    <row r="18809" spans="1:6" x14ac:dyDescent="0.3">
      <c r="A18809" s="264" t="str">
        <f t="shared" si="293"/>
        <v>CrossSC</v>
      </c>
      <c r="B18809" s="269">
        <v>29436</v>
      </c>
      <c r="C18809" s="270" t="s">
        <v>10969</v>
      </c>
      <c r="D18809" s="270" t="s">
        <v>2152</v>
      </c>
      <c r="E18809" s="277" t="s">
        <v>2156</v>
      </c>
      <c r="F18809" s="279" t="s">
        <v>882</v>
      </c>
    </row>
    <row r="18810" spans="1:6" x14ac:dyDescent="0.3">
      <c r="A18810" s="264" t="str">
        <f t="shared" si="293"/>
        <v>HodgesSC</v>
      </c>
      <c r="B18810" s="269">
        <v>29653</v>
      </c>
      <c r="C18810" s="270" t="s">
        <v>10970</v>
      </c>
      <c r="D18810" s="270" t="s">
        <v>2152</v>
      </c>
      <c r="E18810" s="277" t="s">
        <v>1707</v>
      </c>
      <c r="F18810" s="279" t="s">
        <v>882</v>
      </c>
    </row>
    <row r="18811" spans="1:6" x14ac:dyDescent="0.3">
      <c r="A18811" s="264" t="str">
        <f t="shared" si="293"/>
        <v>StarrSC</v>
      </c>
      <c r="B18811" s="269">
        <v>29684</v>
      </c>
      <c r="C18811" s="270" t="s">
        <v>10971</v>
      </c>
      <c r="D18811" s="270" t="s">
        <v>2152</v>
      </c>
      <c r="E18811" s="277" t="s">
        <v>2163</v>
      </c>
      <c r="F18811" s="279" t="s">
        <v>882</v>
      </c>
    </row>
    <row r="18812" spans="1:6" x14ac:dyDescent="0.3">
      <c r="A18812" s="264" t="str">
        <f t="shared" si="293"/>
        <v>NicholsSC</v>
      </c>
      <c r="B18812" s="269">
        <v>29581</v>
      </c>
      <c r="C18812" s="270" t="s">
        <v>4440</v>
      </c>
      <c r="D18812" s="270" t="s">
        <v>2152</v>
      </c>
      <c r="E18812" s="277" t="s">
        <v>1756</v>
      </c>
      <c r="F18812" s="279" t="s">
        <v>882</v>
      </c>
    </row>
    <row r="18813" spans="1:6" x14ac:dyDescent="0.3">
      <c r="A18813" s="264" t="str">
        <f t="shared" si="293"/>
        <v>JonesvilleSC</v>
      </c>
      <c r="B18813" s="269">
        <v>29353</v>
      </c>
      <c r="C18813" s="270" t="s">
        <v>5535</v>
      </c>
      <c r="D18813" s="270" t="s">
        <v>2152</v>
      </c>
      <c r="E18813" s="277" t="s">
        <v>2171</v>
      </c>
      <c r="F18813" s="279" t="s">
        <v>882</v>
      </c>
    </row>
    <row r="18814" spans="1:6" x14ac:dyDescent="0.3">
      <c r="A18814" s="264" t="str">
        <f t="shared" si="293"/>
        <v>Great FallsSC</v>
      </c>
      <c r="B18814" s="269">
        <v>29055</v>
      </c>
      <c r="C18814" s="270" t="s">
        <v>1729</v>
      </c>
      <c r="D18814" s="270" t="s">
        <v>2152</v>
      </c>
      <c r="E18814" s="277" t="s">
        <v>1739</v>
      </c>
      <c r="F18814" s="279" t="s">
        <v>882</v>
      </c>
    </row>
    <row r="18815" spans="1:6" x14ac:dyDescent="0.3">
      <c r="A18815" s="264" t="str">
        <f t="shared" si="293"/>
        <v>RembertSC</v>
      </c>
      <c r="B18815" s="269">
        <v>29128</v>
      </c>
      <c r="C18815" s="270" t="s">
        <v>10972</v>
      </c>
      <c r="D18815" s="270" t="s">
        <v>2152</v>
      </c>
      <c r="E18815" s="277" t="s">
        <v>2172</v>
      </c>
      <c r="F18815" s="279" t="s">
        <v>882</v>
      </c>
    </row>
    <row r="18816" spans="1:6" x14ac:dyDescent="0.3">
      <c r="A18816" s="264" t="str">
        <f t="shared" si="293"/>
        <v>EnoreeSC</v>
      </c>
      <c r="B18816" s="269">
        <v>29335</v>
      </c>
      <c r="C18816" s="270" t="s">
        <v>10973</v>
      </c>
      <c r="D18816" s="270" t="s">
        <v>2152</v>
      </c>
      <c r="E18816" s="277" t="s">
        <v>2171</v>
      </c>
      <c r="F18816" s="279" t="s">
        <v>882</v>
      </c>
    </row>
    <row r="18817" spans="1:6" x14ac:dyDescent="0.3">
      <c r="A18817" s="264" t="str">
        <f t="shared" si="293"/>
        <v>JacksonSC</v>
      </c>
      <c r="B18817" s="269">
        <v>29831</v>
      </c>
      <c r="C18817" s="270" t="s">
        <v>1273</v>
      </c>
      <c r="D18817" s="270" t="s">
        <v>2152</v>
      </c>
      <c r="E18817" s="277" t="s">
        <v>1157</v>
      </c>
      <c r="F18817" s="279" t="s">
        <v>882</v>
      </c>
    </row>
    <row r="18818" spans="1:6" x14ac:dyDescent="0.3">
      <c r="A18818" s="264" t="str">
        <f t="shared" si="293"/>
        <v>CassattSC</v>
      </c>
      <c r="B18818" s="269">
        <v>29032</v>
      </c>
      <c r="C18818" s="270" t="s">
        <v>10974</v>
      </c>
      <c r="D18818" s="270" t="s">
        <v>2152</v>
      </c>
      <c r="E18818" s="277" t="s">
        <v>1487</v>
      </c>
      <c r="F18818" s="279" t="s">
        <v>882</v>
      </c>
    </row>
    <row r="18819" spans="1:6" x14ac:dyDescent="0.3">
      <c r="A18819" s="264" t="str">
        <f t="shared" si="293"/>
        <v>Six MileSC</v>
      </c>
      <c r="B18819" s="269">
        <v>29682</v>
      </c>
      <c r="C18819" s="270" t="s">
        <v>10975</v>
      </c>
      <c r="D18819" s="270" t="s">
        <v>2152</v>
      </c>
      <c r="E18819" s="277" t="s">
        <v>2163</v>
      </c>
      <c r="F18819" s="279" t="s">
        <v>882</v>
      </c>
    </row>
    <row r="18820" spans="1:6" x14ac:dyDescent="0.3">
      <c r="A18820" s="264" t="str">
        <f t="shared" ref="A18820:A18883" si="294">CONCATENATE(C18820,D18820)</f>
        <v>McCollSC</v>
      </c>
      <c r="B18820" s="269">
        <v>29570</v>
      </c>
      <c r="C18820" s="270" t="s">
        <v>10976</v>
      </c>
      <c r="D18820" s="270" t="s">
        <v>2152</v>
      </c>
      <c r="E18820" s="277" t="s">
        <v>2154</v>
      </c>
      <c r="F18820" s="279" t="s">
        <v>882</v>
      </c>
    </row>
    <row r="18821" spans="1:6" x14ac:dyDescent="0.3">
      <c r="A18821" s="264" t="str">
        <f t="shared" si="294"/>
        <v>ElloreeSC</v>
      </c>
      <c r="B18821" s="269">
        <v>29047</v>
      </c>
      <c r="C18821" s="270" t="s">
        <v>10977</v>
      </c>
      <c r="D18821" s="270" t="s">
        <v>2152</v>
      </c>
      <c r="E18821" s="277" t="s">
        <v>2168</v>
      </c>
      <c r="F18821" s="279" t="s">
        <v>882</v>
      </c>
    </row>
    <row r="18822" spans="1:6" x14ac:dyDescent="0.3">
      <c r="A18822" s="264" t="str">
        <f t="shared" si="294"/>
        <v>Fair PlaySC</v>
      </c>
      <c r="B18822" s="269">
        <v>29643</v>
      </c>
      <c r="C18822" s="270" t="s">
        <v>7316</v>
      </c>
      <c r="D18822" s="270" t="s">
        <v>2152</v>
      </c>
      <c r="E18822" s="277" t="s">
        <v>2170</v>
      </c>
      <c r="F18822" s="279" t="s">
        <v>882</v>
      </c>
    </row>
    <row r="18823" spans="1:6" x14ac:dyDescent="0.3">
      <c r="A18823" s="264" t="str">
        <f t="shared" si="294"/>
        <v>AwendawSC</v>
      </c>
      <c r="B18823" s="269">
        <v>29429</v>
      </c>
      <c r="C18823" s="270" t="s">
        <v>10978</v>
      </c>
      <c r="D18823" s="270" t="s">
        <v>2152</v>
      </c>
      <c r="E18823" s="277" t="s">
        <v>2156</v>
      </c>
      <c r="F18823" s="279" t="s">
        <v>882</v>
      </c>
    </row>
    <row r="18824" spans="1:6" x14ac:dyDescent="0.3">
      <c r="A18824" s="264" t="str">
        <f t="shared" si="294"/>
        <v>CordovaSC</v>
      </c>
      <c r="B18824" s="269">
        <v>29039</v>
      </c>
      <c r="C18824" s="270" t="s">
        <v>1330</v>
      </c>
      <c r="D18824" s="270" t="s">
        <v>2152</v>
      </c>
      <c r="E18824" s="277" t="s">
        <v>2168</v>
      </c>
      <c r="F18824" s="279" t="s">
        <v>882</v>
      </c>
    </row>
    <row r="18825" spans="1:6" x14ac:dyDescent="0.3">
      <c r="A18825" s="264" t="str">
        <f t="shared" si="294"/>
        <v>BowmanSC</v>
      </c>
      <c r="B18825" s="269">
        <v>29018</v>
      </c>
      <c r="C18825" s="270" t="s">
        <v>10979</v>
      </c>
      <c r="D18825" s="270" t="s">
        <v>2152</v>
      </c>
      <c r="E18825" s="277" t="s">
        <v>2168</v>
      </c>
      <c r="F18825" s="279" t="s">
        <v>882</v>
      </c>
    </row>
    <row r="18826" spans="1:6" x14ac:dyDescent="0.3">
      <c r="A18826" s="264" t="str">
        <f t="shared" si="294"/>
        <v>PaulineSC</v>
      </c>
      <c r="B18826" s="269">
        <v>29374</v>
      </c>
      <c r="C18826" s="270" t="s">
        <v>10980</v>
      </c>
      <c r="D18826" s="270" t="s">
        <v>2152</v>
      </c>
      <c r="E18826" s="277" t="s">
        <v>2171</v>
      </c>
      <c r="F18826" s="279" t="s">
        <v>882</v>
      </c>
    </row>
    <row r="18827" spans="1:6" x14ac:dyDescent="0.3">
      <c r="A18827" s="264" t="str">
        <f t="shared" si="294"/>
        <v>CatawbaSC</v>
      </c>
      <c r="B18827" s="269">
        <v>29704</v>
      </c>
      <c r="C18827" s="270" t="s">
        <v>7742</v>
      </c>
      <c r="D18827" s="270" t="s">
        <v>2152</v>
      </c>
      <c r="E18827" s="277" t="s">
        <v>1739</v>
      </c>
      <c r="F18827" s="279" t="s">
        <v>882</v>
      </c>
    </row>
    <row r="18828" spans="1:6" x14ac:dyDescent="0.3">
      <c r="A18828" s="264" t="str">
        <f t="shared" si="294"/>
        <v>WhitmireSC</v>
      </c>
      <c r="B18828" s="269">
        <v>29178</v>
      </c>
      <c r="C18828" s="270" t="s">
        <v>10981</v>
      </c>
      <c r="D18828" s="270" t="s">
        <v>2152</v>
      </c>
      <c r="E18828" s="277" t="s">
        <v>2166</v>
      </c>
      <c r="F18828" s="279" t="s">
        <v>882</v>
      </c>
    </row>
    <row r="18829" spans="1:6" x14ac:dyDescent="0.3">
      <c r="A18829" s="264" t="str">
        <f t="shared" si="294"/>
        <v>HugerSC</v>
      </c>
      <c r="B18829" s="269">
        <v>29450</v>
      </c>
      <c r="C18829" s="270" t="s">
        <v>10982</v>
      </c>
      <c r="D18829" s="270" t="s">
        <v>2152</v>
      </c>
      <c r="E18829" s="277" t="s">
        <v>2156</v>
      </c>
      <c r="F18829" s="279" t="s">
        <v>882</v>
      </c>
    </row>
    <row r="18830" spans="1:6" x14ac:dyDescent="0.3">
      <c r="A18830" s="264" t="str">
        <f t="shared" si="294"/>
        <v>Folly BeachSC</v>
      </c>
      <c r="B18830" s="269">
        <v>29439</v>
      </c>
      <c r="C18830" s="270" t="s">
        <v>10983</v>
      </c>
      <c r="D18830" s="270" t="s">
        <v>2152</v>
      </c>
      <c r="E18830" s="277" t="s">
        <v>2156</v>
      </c>
      <c r="F18830" s="279" t="s">
        <v>882</v>
      </c>
    </row>
    <row r="18831" spans="1:6" x14ac:dyDescent="0.3">
      <c r="A18831" s="264" t="str">
        <f t="shared" si="294"/>
        <v>SeabrookSC</v>
      </c>
      <c r="B18831" s="269">
        <v>29940</v>
      </c>
      <c r="C18831" s="270" t="s">
        <v>8058</v>
      </c>
      <c r="D18831" s="270" t="s">
        <v>2152</v>
      </c>
      <c r="E18831" s="277" t="s">
        <v>2165</v>
      </c>
      <c r="F18831" s="279" t="s">
        <v>882</v>
      </c>
    </row>
    <row r="18832" spans="1:6" x14ac:dyDescent="0.3">
      <c r="A18832" s="264" t="str">
        <f t="shared" si="294"/>
        <v>WedgefieldSC</v>
      </c>
      <c r="B18832" s="269">
        <v>29168</v>
      </c>
      <c r="C18832" s="270" t="s">
        <v>3855</v>
      </c>
      <c r="D18832" s="270" t="s">
        <v>2152</v>
      </c>
      <c r="E18832" s="277" t="s">
        <v>2172</v>
      </c>
      <c r="F18832" s="279" t="s">
        <v>882</v>
      </c>
    </row>
    <row r="18833" spans="1:6" x14ac:dyDescent="0.3">
      <c r="A18833" s="264" t="str">
        <f t="shared" si="294"/>
        <v>Cross HillSC</v>
      </c>
      <c r="B18833" s="269">
        <v>29332</v>
      </c>
      <c r="C18833" s="270" t="s">
        <v>10984</v>
      </c>
      <c r="D18833" s="270" t="s">
        <v>2152</v>
      </c>
      <c r="E18833" s="277" t="s">
        <v>2163</v>
      </c>
      <c r="F18833" s="279" t="s">
        <v>882</v>
      </c>
    </row>
    <row r="18834" spans="1:6" x14ac:dyDescent="0.3">
      <c r="A18834" s="264" t="str">
        <f t="shared" si="294"/>
        <v>BranchvilleSC</v>
      </c>
      <c r="B18834" s="269">
        <v>29432</v>
      </c>
      <c r="C18834" s="270" t="s">
        <v>8346</v>
      </c>
      <c r="D18834" s="270" t="s">
        <v>2152</v>
      </c>
      <c r="E18834" s="277" t="s">
        <v>2168</v>
      </c>
      <c r="F18834" s="279" t="s">
        <v>882</v>
      </c>
    </row>
    <row r="18835" spans="1:6" x14ac:dyDescent="0.3">
      <c r="A18835" s="264" t="str">
        <f t="shared" si="294"/>
        <v>Little MountainSC</v>
      </c>
      <c r="B18835" s="269">
        <v>29075</v>
      </c>
      <c r="C18835" s="270" t="s">
        <v>10985</v>
      </c>
      <c r="D18835" s="270" t="s">
        <v>2152</v>
      </c>
      <c r="E18835" s="277" t="s">
        <v>2166</v>
      </c>
      <c r="F18835" s="279" t="s">
        <v>882</v>
      </c>
    </row>
    <row r="18836" spans="1:6" x14ac:dyDescent="0.3">
      <c r="A18836" s="264" t="str">
        <f t="shared" si="294"/>
        <v>LynchburgSC</v>
      </c>
      <c r="B18836" s="269">
        <v>29080</v>
      </c>
      <c r="C18836" s="270" t="s">
        <v>2299</v>
      </c>
      <c r="D18836" s="270" t="s">
        <v>2152</v>
      </c>
      <c r="E18836" s="277" t="s">
        <v>2172</v>
      </c>
      <c r="F18836" s="279" t="s">
        <v>882</v>
      </c>
    </row>
    <row r="18837" spans="1:6" x14ac:dyDescent="0.3">
      <c r="A18837" s="264" t="str">
        <f t="shared" si="294"/>
        <v>NeesesSC</v>
      </c>
      <c r="B18837" s="269">
        <v>29107</v>
      </c>
      <c r="C18837" s="270" t="s">
        <v>10986</v>
      </c>
      <c r="D18837" s="270" t="s">
        <v>2152</v>
      </c>
      <c r="E18837" s="277" t="s">
        <v>2168</v>
      </c>
      <c r="F18837" s="279" t="s">
        <v>882</v>
      </c>
    </row>
    <row r="18838" spans="1:6" x14ac:dyDescent="0.3">
      <c r="A18838" s="264" t="str">
        <f t="shared" si="294"/>
        <v>Fort LawnSC</v>
      </c>
      <c r="B18838" s="269">
        <v>29714</v>
      </c>
      <c r="C18838" s="270" t="s">
        <v>10987</v>
      </c>
      <c r="D18838" s="270" t="s">
        <v>2152</v>
      </c>
      <c r="E18838" s="277" t="s">
        <v>1739</v>
      </c>
      <c r="F18838" s="279" t="s">
        <v>882</v>
      </c>
    </row>
    <row r="18839" spans="1:6" x14ac:dyDescent="0.3">
      <c r="A18839" s="264" t="str">
        <f t="shared" si="294"/>
        <v>Wadmalaw IslandSC</v>
      </c>
      <c r="B18839" s="269">
        <v>29487</v>
      </c>
      <c r="C18839" s="270" t="s">
        <v>10988</v>
      </c>
      <c r="D18839" s="270" t="s">
        <v>2152</v>
      </c>
      <c r="E18839" s="277" t="s">
        <v>2156</v>
      </c>
      <c r="F18839" s="279" t="s">
        <v>882</v>
      </c>
    </row>
    <row r="18840" spans="1:6" x14ac:dyDescent="0.3">
      <c r="A18840" s="264" t="str">
        <f t="shared" si="294"/>
        <v>Mc ClellanvilleSC</v>
      </c>
      <c r="B18840" s="269">
        <v>29458</v>
      </c>
      <c r="C18840" s="270" t="s">
        <v>10989</v>
      </c>
      <c r="D18840" s="270" t="s">
        <v>2152</v>
      </c>
      <c r="E18840" s="277" t="s">
        <v>2156</v>
      </c>
      <c r="F18840" s="279" t="s">
        <v>882</v>
      </c>
    </row>
    <row r="18841" spans="1:6" x14ac:dyDescent="0.3">
      <c r="A18841" s="264" t="str">
        <f t="shared" si="294"/>
        <v>Ridge SpringSC</v>
      </c>
      <c r="B18841" s="269">
        <v>29129</v>
      </c>
      <c r="C18841" s="270" t="s">
        <v>10990</v>
      </c>
      <c r="D18841" s="270" t="s">
        <v>2152</v>
      </c>
      <c r="E18841" s="277" t="s">
        <v>1157</v>
      </c>
      <c r="F18841" s="279" t="s">
        <v>882</v>
      </c>
    </row>
    <row r="18842" spans="1:6" x14ac:dyDescent="0.3">
      <c r="A18842" s="264" t="str">
        <f t="shared" si="294"/>
        <v>DonaldsSC</v>
      </c>
      <c r="B18842" s="269">
        <v>29638</v>
      </c>
      <c r="C18842" s="270" t="s">
        <v>10991</v>
      </c>
      <c r="D18842" s="270" t="s">
        <v>2152</v>
      </c>
      <c r="E18842" s="277" t="s">
        <v>1707</v>
      </c>
      <c r="F18842" s="279" t="s">
        <v>882</v>
      </c>
    </row>
    <row r="18843" spans="1:6" x14ac:dyDescent="0.3">
      <c r="A18843" s="264" t="str">
        <f t="shared" si="294"/>
        <v>Calhoun FallsSC</v>
      </c>
      <c r="B18843" s="269">
        <v>29628</v>
      </c>
      <c r="C18843" s="270" t="s">
        <v>10992</v>
      </c>
      <c r="D18843" s="270" t="s">
        <v>2152</v>
      </c>
      <c r="E18843" s="277" t="s">
        <v>1707</v>
      </c>
      <c r="F18843" s="279" t="s">
        <v>882</v>
      </c>
    </row>
    <row r="18844" spans="1:6" x14ac:dyDescent="0.3">
      <c r="A18844" s="264" t="str">
        <f t="shared" si="294"/>
        <v>WallaceSC</v>
      </c>
      <c r="B18844" s="269">
        <v>29596</v>
      </c>
      <c r="C18844" s="270" t="s">
        <v>6822</v>
      </c>
      <c r="D18844" s="270" t="s">
        <v>2152</v>
      </c>
      <c r="E18844" s="277" t="s">
        <v>2154</v>
      </c>
      <c r="F18844" s="279" t="s">
        <v>882</v>
      </c>
    </row>
    <row r="18845" spans="1:6" x14ac:dyDescent="0.3">
      <c r="A18845" s="264" t="str">
        <f t="shared" si="294"/>
        <v>WindsorSC</v>
      </c>
      <c r="B18845" s="269">
        <v>29856</v>
      </c>
      <c r="C18845" s="270" t="s">
        <v>2711</v>
      </c>
      <c r="D18845" s="270" t="s">
        <v>2152</v>
      </c>
      <c r="E18845" s="277" t="s">
        <v>1157</v>
      </c>
      <c r="F18845" s="279" t="s">
        <v>882</v>
      </c>
    </row>
    <row r="18846" spans="1:6" x14ac:dyDescent="0.3">
      <c r="A18846" s="264" t="str">
        <f t="shared" si="294"/>
        <v>BuffaloSC</v>
      </c>
      <c r="B18846" s="269">
        <v>29321</v>
      </c>
      <c r="C18846" s="270" t="s">
        <v>4406</v>
      </c>
      <c r="D18846" s="270" t="s">
        <v>2152</v>
      </c>
      <c r="E18846" s="277" t="s">
        <v>2171</v>
      </c>
      <c r="F18846" s="279" t="s">
        <v>882</v>
      </c>
    </row>
    <row r="18847" spans="1:6" x14ac:dyDescent="0.3">
      <c r="A18847" s="264" t="str">
        <f t="shared" si="294"/>
        <v>CowardSC</v>
      </c>
      <c r="B18847" s="269">
        <v>29530</v>
      </c>
      <c r="C18847" s="270" t="s">
        <v>10993</v>
      </c>
      <c r="D18847" s="270" t="s">
        <v>2152</v>
      </c>
      <c r="E18847" s="277" t="s">
        <v>969</v>
      </c>
      <c r="F18847" s="279" t="s">
        <v>882</v>
      </c>
    </row>
    <row r="18848" spans="1:6" x14ac:dyDescent="0.3">
      <c r="A18848" s="264" t="str">
        <f t="shared" si="294"/>
        <v>Sullivans IslandSC</v>
      </c>
      <c r="B18848" s="269">
        <v>29482</v>
      </c>
      <c r="C18848" s="270" t="s">
        <v>10994</v>
      </c>
      <c r="D18848" s="270" t="s">
        <v>2152</v>
      </c>
      <c r="E18848" s="277" t="s">
        <v>2156</v>
      </c>
      <c r="F18848" s="279" t="s">
        <v>882</v>
      </c>
    </row>
    <row r="18849" spans="1:6" x14ac:dyDescent="0.3">
      <c r="A18849" s="264" t="str">
        <f t="shared" si="294"/>
        <v>New EllentonSC</v>
      </c>
      <c r="B18849" s="269">
        <v>29809</v>
      </c>
      <c r="C18849" s="270" t="s">
        <v>10995</v>
      </c>
      <c r="D18849" s="270" t="s">
        <v>2152</v>
      </c>
      <c r="E18849" s="277" t="s">
        <v>1157</v>
      </c>
      <c r="F18849" s="279" t="s">
        <v>882</v>
      </c>
    </row>
    <row r="18850" spans="1:6" x14ac:dyDescent="0.3">
      <c r="A18850" s="264" t="str">
        <f t="shared" si="294"/>
        <v>SunsetSC</v>
      </c>
      <c r="B18850" s="269">
        <v>29685</v>
      </c>
      <c r="C18850" s="270" t="s">
        <v>5889</v>
      </c>
      <c r="D18850" s="270" t="s">
        <v>2152</v>
      </c>
      <c r="E18850" s="277" t="s">
        <v>2163</v>
      </c>
      <c r="F18850" s="279" t="s">
        <v>882</v>
      </c>
    </row>
    <row r="18851" spans="1:6" x14ac:dyDescent="0.3">
      <c r="A18851" s="264" t="str">
        <f t="shared" si="294"/>
        <v>BethuneSC</v>
      </c>
      <c r="B18851" s="269">
        <v>29009</v>
      </c>
      <c r="C18851" s="270" t="s">
        <v>10996</v>
      </c>
      <c r="D18851" s="270" t="s">
        <v>2152</v>
      </c>
      <c r="E18851" s="277" t="s">
        <v>1487</v>
      </c>
      <c r="F18851" s="279" t="s">
        <v>882</v>
      </c>
    </row>
    <row r="18852" spans="1:6" x14ac:dyDescent="0.3">
      <c r="A18852" s="264" t="str">
        <f t="shared" si="294"/>
        <v>PerrySC</v>
      </c>
      <c r="B18852" s="269">
        <v>29137</v>
      </c>
      <c r="C18852" s="270" t="s">
        <v>2004</v>
      </c>
      <c r="D18852" s="270" t="s">
        <v>2152</v>
      </c>
      <c r="E18852" s="277" t="s">
        <v>1157</v>
      </c>
      <c r="F18852" s="279" t="s">
        <v>882</v>
      </c>
    </row>
    <row r="18853" spans="1:6" x14ac:dyDescent="0.3">
      <c r="A18853" s="264" t="str">
        <f t="shared" si="294"/>
        <v>PomariaSC</v>
      </c>
      <c r="B18853" s="269">
        <v>29126</v>
      </c>
      <c r="C18853" s="270" t="s">
        <v>10997</v>
      </c>
      <c r="D18853" s="270" t="s">
        <v>2152</v>
      </c>
      <c r="E18853" s="277" t="s">
        <v>2166</v>
      </c>
      <c r="F18853" s="279" t="s">
        <v>882</v>
      </c>
    </row>
    <row r="18854" spans="1:6" x14ac:dyDescent="0.3">
      <c r="A18854" s="264" t="str">
        <f t="shared" si="294"/>
        <v>DorchesterSC</v>
      </c>
      <c r="B18854" s="269">
        <v>29437</v>
      </c>
      <c r="C18854" s="270" t="s">
        <v>10998</v>
      </c>
      <c r="D18854" s="270" t="s">
        <v>2152</v>
      </c>
      <c r="E18854" s="277" t="s">
        <v>2156</v>
      </c>
      <c r="F18854" s="279" t="s">
        <v>882</v>
      </c>
    </row>
    <row r="18855" spans="1:6" x14ac:dyDescent="0.3">
      <c r="A18855" s="264" t="str">
        <f t="shared" si="294"/>
        <v>CopeSC</v>
      </c>
      <c r="B18855" s="269">
        <v>29038</v>
      </c>
      <c r="C18855" s="270" t="s">
        <v>10999</v>
      </c>
      <c r="D18855" s="270" t="s">
        <v>2152</v>
      </c>
      <c r="E18855" s="277" t="s">
        <v>2168</v>
      </c>
      <c r="F18855" s="279" t="s">
        <v>882</v>
      </c>
    </row>
    <row r="18856" spans="1:6" x14ac:dyDescent="0.3">
      <c r="A18856" s="264" t="str">
        <f t="shared" si="294"/>
        <v>HarleyvilleSC</v>
      </c>
      <c r="B18856" s="269">
        <v>29448</v>
      </c>
      <c r="C18856" s="270" t="s">
        <v>11000</v>
      </c>
      <c r="D18856" s="270" t="s">
        <v>2152</v>
      </c>
      <c r="E18856" s="277" t="s">
        <v>2156</v>
      </c>
      <c r="F18856" s="279" t="s">
        <v>882</v>
      </c>
    </row>
    <row r="18857" spans="1:6" x14ac:dyDescent="0.3">
      <c r="A18857" s="264" t="str">
        <f t="shared" si="294"/>
        <v>SharonSC</v>
      </c>
      <c r="B18857" s="269">
        <v>29742</v>
      </c>
      <c r="C18857" s="270" t="s">
        <v>3525</v>
      </c>
      <c r="D18857" s="270" t="s">
        <v>2152</v>
      </c>
      <c r="E18857" s="277" t="s">
        <v>1739</v>
      </c>
      <c r="F18857" s="279" t="s">
        <v>882</v>
      </c>
    </row>
    <row r="18858" spans="1:6" x14ac:dyDescent="0.3">
      <c r="A18858" s="264" t="str">
        <f t="shared" si="294"/>
        <v>EdgemoorSC</v>
      </c>
      <c r="B18858" s="269">
        <v>29712</v>
      </c>
      <c r="C18858" s="270" t="s">
        <v>11001</v>
      </c>
      <c r="D18858" s="270" t="s">
        <v>2152</v>
      </c>
      <c r="E18858" s="277" t="s">
        <v>1739</v>
      </c>
      <c r="F18858" s="279" t="s">
        <v>882</v>
      </c>
    </row>
    <row r="18859" spans="1:6" x14ac:dyDescent="0.3">
      <c r="A18859" s="264" t="str">
        <f t="shared" si="294"/>
        <v>PinevilleSC</v>
      </c>
      <c r="B18859" s="269">
        <v>29468</v>
      </c>
      <c r="C18859" s="270" t="s">
        <v>5706</v>
      </c>
      <c r="D18859" s="270" t="s">
        <v>2152</v>
      </c>
      <c r="E18859" s="277" t="s">
        <v>2156</v>
      </c>
      <c r="F18859" s="279" t="s">
        <v>882</v>
      </c>
    </row>
    <row r="18860" spans="1:6" x14ac:dyDescent="0.3">
      <c r="A18860" s="264" t="str">
        <f t="shared" si="294"/>
        <v>RichburgSC</v>
      </c>
      <c r="B18860" s="269">
        <v>29729</v>
      </c>
      <c r="C18860" s="270" t="s">
        <v>11002</v>
      </c>
      <c r="D18860" s="270" t="s">
        <v>2152</v>
      </c>
      <c r="E18860" s="277" t="s">
        <v>1739</v>
      </c>
      <c r="F18860" s="279" t="s">
        <v>882</v>
      </c>
    </row>
    <row r="18861" spans="1:6" x14ac:dyDescent="0.3">
      <c r="A18861" s="264" t="str">
        <f t="shared" si="294"/>
        <v>VanceSC</v>
      </c>
      <c r="B18861" s="269">
        <v>29163</v>
      </c>
      <c r="C18861" s="270" t="s">
        <v>1382</v>
      </c>
      <c r="D18861" s="270" t="s">
        <v>2152</v>
      </c>
      <c r="E18861" s="277" t="s">
        <v>2168</v>
      </c>
      <c r="F18861" s="279" t="s">
        <v>882</v>
      </c>
    </row>
    <row r="18862" spans="1:6" x14ac:dyDescent="0.3">
      <c r="A18862" s="264" t="str">
        <f t="shared" si="294"/>
        <v>ClioSC</v>
      </c>
      <c r="B18862" s="269">
        <v>29525</v>
      </c>
      <c r="C18862" s="270" t="s">
        <v>1535</v>
      </c>
      <c r="D18862" s="270" t="s">
        <v>2152</v>
      </c>
      <c r="E18862" s="277" t="s">
        <v>2154</v>
      </c>
      <c r="F18862" s="279" t="s">
        <v>882</v>
      </c>
    </row>
    <row r="18863" spans="1:6" x14ac:dyDescent="0.3">
      <c r="A18863" s="264" t="str">
        <f t="shared" si="294"/>
        <v>Society HillSC</v>
      </c>
      <c r="B18863" s="269">
        <v>29593</v>
      </c>
      <c r="C18863" s="270" t="s">
        <v>11003</v>
      </c>
      <c r="D18863" s="270" t="s">
        <v>2152</v>
      </c>
      <c r="E18863" s="277" t="s">
        <v>969</v>
      </c>
      <c r="F18863" s="279" t="s">
        <v>882</v>
      </c>
    </row>
    <row r="18864" spans="1:6" x14ac:dyDescent="0.3">
      <c r="A18864" s="264" t="str">
        <f t="shared" si="294"/>
        <v>OlantaSC</v>
      </c>
      <c r="B18864" s="269">
        <v>29114</v>
      </c>
      <c r="C18864" s="270" t="s">
        <v>11004</v>
      </c>
      <c r="D18864" s="270" t="s">
        <v>2152</v>
      </c>
      <c r="E18864" s="277" t="s">
        <v>969</v>
      </c>
      <c r="F18864" s="279" t="s">
        <v>882</v>
      </c>
    </row>
    <row r="18865" spans="1:6" x14ac:dyDescent="0.3">
      <c r="A18865" s="264" t="str">
        <f t="shared" si="294"/>
        <v>Mountain RestSC</v>
      </c>
      <c r="B18865" s="269">
        <v>29664</v>
      </c>
      <c r="C18865" s="270" t="s">
        <v>11005</v>
      </c>
      <c r="D18865" s="270" t="s">
        <v>2152</v>
      </c>
      <c r="E18865" s="277" t="s">
        <v>2170</v>
      </c>
      <c r="F18865" s="279" t="s">
        <v>882</v>
      </c>
    </row>
    <row r="18866" spans="1:6" x14ac:dyDescent="0.3">
      <c r="A18866" s="264" t="str">
        <f t="shared" si="294"/>
        <v>GadsdenSC</v>
      </c>
      <c r="B18866" s="269">
        <v>29052</v>
      </c>
      <c r="C18866" s="270" t="s">
        <v>937</v>
      </c>
      <c r="D18866" s="270" t="s">
        <v>2152</v>
      </c>
      <c r="E18866" s="277" t="s">
        <v>1487</v>
      </c>
      <c r="F18866" s="279" t="s">
        <v>882</v>
      </c>
    </row>
    <row r="18867" spans="1:6" x14ac:dyDescent="0.3">
      <c r="A18867" s="264" t="str">
        <f t="shared" si="294"/>
        <v>CameronSC</v>
      </c>
      <c r="B18867" s="269">
        <v>29030</v>
      </c>
      <c r="C18867" s="270" t="s">
        <v>5981</v>
      </c>
      <c r="D18867" s="270" t="s">
        <v>2152</v>
      </c>
      <c r="E18867" s="277" t="s">
        <v>1487</v>
      </c>
      <c r="F18867" s="279" t="s">
        <v>882</v>
      </c>
    </row>
    <row r="18868" spans="1:6" x14ac:dyDescent="0.3">
      <c r="A18868" s="264" t="str">
        <f t="shared" si="294"/>
        <v>BlackstockSC</v>
      </c>
      <c r="B18868" s="269">
        <v>29014</v>
      </c>
      <c r="C18868" s="270" t="s">
        <v>11006</v>
      </c>
      <c r="D18868" s="270" t="s">
        <v>2152</v>
      </c>
      <c r="E18868" s="277" t="s">
        <v>1739</v>
      </c>
      <c r="F18868" s="279" t="s">
        <v>882</v>
      </c>
    </row>
    <row r="18869" spans="1:6" x14ac:dyDescent="0.3">
      <c r="A18869" s="264" t="str">
        <f t="shared" si="294"/>
        <v>Green SeaSC</v>
      </c>
      <c r="B18869" s="269">
        <v>29545</v>
      </c>
      <c r="C18869" s="270" t="s">
        <v>11007</v>
      </c>
      <c r="D18869" s="270" t="s">
        <v>2152</v>
      </c>
      <c r="E18869" s="277" t="s">
        <v>1756</v>
      </c>
      <c r="F18869" s="279" t="s">
        <v>882</v>
      </c>
    </row>
    <row r="18870" spans="1:6" x14ac:dyDescent="0.3">
      <c r="A18870" s="264" t="str">
        <f t="shared" si="294"/>
        <v>ClevelandSC</v>
      </c>
      <c r="B18870" s="269">
        <v>29635</v>
      </c>
      <c r="C18870" s="270" t="s">
        <v>1414</v>
      </c>
      <c r="D18870" s="270" t="s">
        <v>2152</v>
      </c>
      <c r="E18870" s="277" t="s">
        <v>2163</v>
      </c>
      <c r="F18870" s="279" t="s">
        <v>882</v>
      </c>
    </row>
    <row r="18871" spans="1:6" x14ac:dyDescent="0.3">
      <c r="A18871" s="264" t="str">
        <f t="shared" si="294"/>
        <v>Adams RunSC</v>
      </c>
      <c r="B18871" s="269">
        <v>29426</v>
      </c>
      <c r="C18871" s="270" t="s">
        <v>11008</v>
      </c>
      <c r="D18871" s="270" t="s">
        <v>2152</v>
      </c>
      <c r="E18871" s="277" t="s">
        <v>2156</v>
      </c>
      <c r="F18871" s="279" t="s">
        <v>882</v>
      </c>
    </row>
    <row r="18872" spans="1:6" x14ac:dyDescent="0.3">
      <c r="A18872" s="264" t="str">
        <f t="shared" si="294"/>
        <v>SumterSC</v>
      </c>
      <c r="B18872" s="269">
        <v>3910</v>
      </c>
      <c r="C18872" s="270" t="s">
        <v>2172</v>
      </c>
      <c r="D18872" s="270" t="s">
        <v>2152</v>
      </c>
      <c r="E18872" s="277" t="s">
        <v>2172</v>
      </c>
      <c r="F18872" s="279" t="s">
        <v>882</v>
      </c>
    </row>
    <row r="18873" spans="1:6" x14ac:dyDescent="0.3">
      <c r="A18873" s="264" t="str">
        <f t="shared" si="294"/>
        <v>Mc ConnellsSC</v>
      </c>
      <c r="B18873" s="269">
        <v>29726</v>
      </c>
      <c r="C18873" s="270" t="s">
        <v>11009</v>
      </c>
      <c r="D18873" s="270" t="s">
        <v>2152</v>
      </c>
      <c r="E18873" s="277" t="s">
        <v>1739</v>
      </c>
      <c r="F18873" s="279" t="s">
        <v>882</v>
      </c>
    </row>
    <row r="18874" spans="1:6" x14ac:dyDescent="0.3">
      <c r="A18874" s="264" t="str">
        <f t="shared" si="294"/>
        <v>SpringfieldSC</v>
      </c>
      <c r="B18874" s="269">
        <v>29146</v>
      </c>
      <c r="C18874" s="270" t="s">
        <v>1337</v>
      </c>
      <c r="D18874" s="270" t="s">
        <v>2152</v>
      </c>
      <c r="E18874" s="277" t="s">
        <v>2168</v>
      </c>
      <c r="F18874" s="279" t="s">
        <v>882</v>
      </c>
    </row>
    <row r="18875" spans="1:6" x14ac:dyDescent="0.3">
      <c r="A18875" s="264" t="str">
        <f t="shared" si="294"/>
        <v>ReevesvilleSC</v>
      </c>
      <c r="B18875" s="269">
        <v>29471</v>
      </c>
      <c r="C18875" s="270" t="s">
        <v>11010</v>
      </c>
      <c r="D18875" s="270" t="s">
        <v>2152</v>
      </c>
      <c r="E18875" s="277" t="s">
        <v>2156</v>
      </c>
      <c r="F18875" s="279" t="s">
        <v>882</v>
      </c>
    </row>
    <row r="18876" spans="1:6" x14ac:dyDescent="0.3">
      <c r="A18876" s="264" t="str">
        <f t="shared" si="294"/>
        <v>MayesvilleSC</v>
      </c>
      <c r="B18876" s="269">
        <v>29104</v>
      </c>
      <c r="C18876" s="270" t="s">
        <v>11011</v>
      </c>
      <c r="D18876" s="270" t="s">
        <v>2152</v>
      </c>
      <c r="E18876" s="277" t="s">
        <v>2172</v>
      </c>
      <c r="F18876" s="279" t="s">
        <v>882</v>
      </c>
    </row>
    <row r="18877" spans="1:6" x14ac:dyDescent="0.3">
      <c r="A18877" s="264" t="str">
        <f t="shared" si="294"/>
        <v>BlairSC</v>
      </c>
      <c r="B18877" s="269">
        <v>29015</v>
      </c>
      <c r="C18877" s="270" t="s">
        <v>7974</v>
      </c>
      <c r="D18877" s="270" t="s">
        <v>2152</v>
      </c>
      <c r="E18877" s="277" t="s">
        <v>1487</v>
      </c>
      <c r="F18877" s="279" t="s">
        <v>882</v>
      </c>
    </row>
    <row r="18878" spans="1:6" x14ac:dyDescent="0.3">
      <c r="A18878" s="264" t="str">
        <f t="shared" si="294"/>
        <v>JoannaSC</v>
      </c>
      <c r="B18878" s="269">
        <v>29351</v>
      </c>
      <c r="C18878" s="270" t="s">
        <v>11012</v>
      </c>
      <c r="D18878" s="270" t="s">
        <v>2152</v>
      </c>
      <c r="E18878" s="277" t="s">
        <v>2163</v>
      </c>
      <c r="F18878" s="279" t="s">
        <v>882</v>
      </c>
    </row>
    <row r="18879" spans="1:6" x14ac:dyDescent="0.3">
      <c r="A18879" s="264" t="str">
        <f t="shared" si="294"/>
        <v>NorwaySC</v>
      </c>
      <c r="B18879" s="269">
        <v>29113</v>
      </c>
      <c r="C18879" s="270" t="s">
        <v>4417</v>
      </c>
      <c r="D18879" s="270" t="s">
        <v>2152</v>
      </c>
      <c r="E18879" s="277" t="s">
        <v>2168</v>
      </c>
      <c r="F18879" s="279" t="s">
        <v>882</v>
      </c>
    </row>
    <row r="18880" spans="1:6" x14ac:dyDescent="0.3">
      <c r="A18880" s="264" t="str">
        <f t="shared" si="294"/>
        <v>BradleySC</v>
      </c>
      <c r="B18880" s="269">
        <v>29819</v>
      </c>
      <c r="C18880" s="270" t="s">
        <v>3052</v>
      </c>
      <c r="D18880" s="270" t="s">
        <v>2152</v>
      </c>
      <c r="E18880" s="277" t="s">
        <v>1707</v>
      </c>
      <c r="F18880" s="279" t="s">
        <v>882</v>
      </c>
    </row>
    <row r="18881" spans="1:6" x14ac:dyDescent="0.3">
      <c r="A18881" s="264" t="str">
        <f t="shared" si="294"/>
        <v>SpartanburgSC</v>
      </c>
      <c r="B18881" s="269">
        <v>29333</v>
      </c>
      <c r="C18881" s="270" t="s">
        <v>2171</v>
      </c>
      <c r="D18881" s="270" t="s">
        <v>2152</v>
      </c>
      <c r="E18881" s="277" t="s">
        <v>2171</v>
      </c>
      <c r="F18881" s="279" t="s">
        <v>882</v>
      </c>
    </row>
    <row r="18882" spans="1:6" x14ac:dyDescent="0.3">
      <c r="A18882" s="264" t="str">
        <f t="shared" si="294"/>
        <v>MonettaSC</v>
      </c>
      <c r="B18882" s="269">
        <v>29105</v>
      </c>
      <c r="C18882" s="270" t="s">
        <v>11013</v>
      </c>
      <c r="D18882" s="270" t="s">
        <v>2152</v>
      </c>
      <c r="E18882" s="277" t="s">
        <v>1157</v>
      </c>
      <c r="F18882" s="279" t="s">
        <v>882</v>
      </c>
    </row>
    <row r="18883" spans="1:6" x14ac:dyDescent="0.3">
      <c r="A18883" s="264" t="str">
        <f t="shared" si="294"/>
        <v>Hilton Head IslandSC</v>
      </c>
      <c r="B18883" s="269">
        <v>29938</v>
      </c>
      <c r="C18883" s="270" t="s">
        <v>10908</v>
      </c>
      <c r="D18883" s="270" t="s">
        <v>2152</v>
      </c>
      <c r="E18883" s="277" t="s">
        <v>2165</v>
      </c>
      <c r="F18883" s="279" t="s">
        <v>882</v>
      </c>
    </row>
    <row r="18884" spans="1:6" x14ac:dyDescent="0.3">
      <c r="A18884" s="264" t="str">
        <f t="shared" ref="A18884:A18947" si="295">CONCATENATE(C18884,D18884)</f>
        <v>Hickory GroveSC</v>
      </c>
      <c r="B18884" s="269">
        <v>29717</v>
      </c>
      <c r="C18884" s="270" t="s">
        <v>11014</v>
      </c>
      <c r="D18884" s="270" t="s">
        <v>2152</v>
      </c>
      <c r="E18884" s="277" t="s">
        <v>1739</v>
      </c>
      <c r="F18884" s="279" t="s">
        <v>882</v>
      </c>
    </row>
    <row r="18885" spans="1:6" x14ac:dyDescent="0.3">
      <c r="A18885" s="264" t="str">
        <f t="shared" si="295"/>
        <v>CarlisleSC</v>
      </c>
      <c r="B18885" s="269">
        <v>29031</v>
      </c>
      <c r="C18885" s="270" t="s">
        <v>1845</v>
      </c>
      <c r="D18885" s="270" t="s">
        <v>2152</v>
      </c>
      <c r="E18885" s="277" t="s">
        <v>2171</v>
      </c>
      <c r="F18885" s="279" t="s">
        <v>882</v>
      </c>
    </row>
    <row r="18886" spans="1:6" x14ac:dyDescent="0.3">
      <c r="A18886" s="264" t="str">
        <f t="shared" si="295"/>
        <v>SmyrnaSC</v>
      </c>
      <c r="B18886" s="269">
        <v>29743</v>
      </c>
      <c r="C18886" s="270" t="s">
        <v>3553</v>
      </c>
      <c r="D18886" s="270" t="s">
        <v>2152</v>
      </c>
      <c r="E18886" s="277" t="s">
        <v>1739</v>
      </c>
      <c r="F18886" s="279" t="s">
        <v>882</v>
      </c>
    </row>
    <row r="18887" spans="1:6" x14ac:dyDescent="0.3">
      <c r="A18887" s="264" t="str">
        <f t="shared" si="295"/>
        <v>JamestownSC</v>
      </c>
      <c r="B18887" s="269">
        <v>29453</v>
      </c>
      <c r="C18887" s="270" t="s">
        <v>1787</v>
      </c>
      <c r="D18887" s="270" t="s">
        <v>2152</v>
      </c>
      <c r="E18887" s="277" t="s">
        <v>2156</v>
      </c>
      <c r="F18887" s="279" t="s">
        <v>882</v>
      </c>
    </row>
    <row r="18888" spans="1:6" x14ac:dyDescent="0.3">
      <c r="A18888" s="264" t="str">
        <f t="shared" si="295"/>
        <v>Due WestSC</v>
      </c>
      <c r="B18888" s="269">
        <v>29639</v>
      </c>
      <c r="C18888" s="270" t="s">
        <v>11015</v>
      </c>
      <c r="D18888" s="270" t="s">
        <v>2152</v>
      </c>
      <c r="E18888" s="277" t="s">
        <v>1707</v>
      </c>
      <c r="F18888" s="279" t="s">
        <v>882</v>
      </c>
    </row>
    <row r="18889" spans="1:6" x14ac:dyDescent="0.3">
      <c r="A18889" s="264" t="str">
        <f t="shared" si="295"/>
        <v>TamasseeSC</v>
      </c>
      <c r="B18889" s="269">
        <v>29686</v>
      </c>
      <c r="C18889" s="270" t="s">
        <v>11016</v>
      </c>
      <c r="D18889" s="270" t="s">
        <v>2152</v>
      </c>
      <c r="E18889" s="277" t="s">
        <v>2170</v>
      </c>
      <c r="F18889" s="279" t="s">
        <v>882</v>
      </c>
    </row>
    <row r="18890" spans="1:6" x14ac:dyDescent="0.3">
      <c r="A18890" s="264" t="str">
        <f t="shared" si="295"/>
        <v>GarnettSC</v>
      </c>
      <c r="B18890" s="269">
        <v>29934</v>
      </c>
      <c r="C18890" s="270" t="s">
        <v>11017</v>
      </c>
      <c r="D18890" s="270" t="s">
        <v>2152</v>
      </c>
      <c r="E18890" s="277" t="s">
        <v>2165</v>
      </c>
      <c r="F18890" s="279" t="s">
        <v>882</v>
      </c>
    </row>
    <row r="18891" spans="1:6" x14ac:dyDescent="0.3">
      <c r="A18891" s="264" t="str">
        <f t="shared" si="295"/>
        <v>GlovervilleSC</v>
      </c>
      <c r="B18891" s="269">
        <v>29828</v>
      </c>
      <c r="C18891" s="270" t="s">
        <v>11018</v>
      </c>
      <c r="D18891" s="270" t="s">
        <v>2152</v>
      </c>
      <c r="E18891" s="277" t="s">
        <v>1157</v>
      </c>
      <c r="F18891" s="279" t="s">
        <v>882</v>
      </c>
    </row>
    <row r="18892" spans="1:6" x14ac:dyDescent="0.3">
      <c r="A18892" s="264" t="str">
        <f t="shared" si="295"/>
        <v>PinopolisSC</v>
      </c>
      <c r="B18892" s="269">
        <v>29469</v>
      </c>
      <c r="C18892" s="270" t="s">
        <v>11019</v>
      </c>
      <c r="D18892" s="270" t="s">
        <v>2152</v>
      </c>
      <c r="E18892" s="277" t="s">
        <v>2156</v>
      </c>
      <c r="F18892" s="279" t="s">
        <v>882</v>
      </c>
    </row>
    <row r="18893" spans="1:6" x14ac:dyDescent="0.3">
      <c r="A18893" s="264" t="str">
        <f t="shared" si="295"/>
        <v>RowesvilleSC</v>
      </c>
      <c r="B18893" s="269">
        <v>29133</v>
      </c>
      <c r="C18893" s="270" t="s">
        <v>11020</v>
      </c>
      <c r="D18893" s="270" t="s">
        <v>2152</v>
      </c>
      <c r="E18893" s="277" t="s">
        <v>2168</v>
      </c>
      <c r="F18893" s="279" t="s">
        <v>882</v>
      </c>
    </row>
    <row r="18894" spans="1:6" x14ac:dyDescent="0.3">
      <c r="A18894" s="264" t="str">
        <f t="shared" si="295"/>
        <v>ChappellsSC</v>
      </c>
      <c r="B18894" s="269">
        <v>29037</v>
      </c>
      <c r="C18894" s="270" t="s">
        <v>11021</v>
      </c>
      <c r="D18894" s="270" t="s">
        <v>2152</v>
      </c>
      <c r="E18894" s="277" t="s">
        <v>2166</v>
      </c>
      <c r="F18894" s="279" t="s">
        <v>882</v>
      </c>
    </row>
    <row r="18895" spans="1:6" x14ac:dyDescent="0.3">
      <c r="A18895" s="264" t="str">
        <f t="shared" si="295"/>
        <v>SheldonSC</v>
      </c>
      <c r="B18895" s="269">
        <v>29941</v>
      </c>
      <c r="C18895" s="270" t="s">
        <v>11022</v>
      </c>
      <c r="D18895" s="270" t="s">
        <v>2152</v>
      </c>
      <c r="E18895" s="277" t="s">
        <v>2165</v>
      </c>
      <c r="F18895" s="279" t="s">
        <v>882</v>
      </c>
    </row>
    <row r="18896" spans="1:6" x14ac:dyDescent="0.3">
      <c r="A18896" s="264" t="str">
        <f t="shared" si="295"/>
        <v>MountvilleSC</v>
      </c>
      <c r="B18896" s="269">
        <v>29370</v>
      </c>
      <c r="C18896" s="270" t="s">
        <v>10310</v>
      </c>
      <c r="D18896" s="270" t="s">
        <v>2152</v>
      </c>
      <c r="E18896" s="277" t="s">
        <v>2163</v>
      </c>
      <c r="F18896" s="279" t="s">
        <v>882</v>
      </c>
    </row>
    <row r="18897" spans="1:6" x14ac:dyDescent="0.3">
      <c r="A18897" s="264" t="str">
        <f t="shared" si="295"/>
        <v>Ridge SpringSC</v>
      </c>
      <c r="B18897" s="269">
        <v>29166</v>
      </c>
      <c r="C18897" s="270" t="s">
        <v>10990</v>
      </c>
      <c r="D18897" s="270" t="s">
        <v>2152</v>
      </c>
      <c r="E18897" s="277" t="s">
        <v>1157</v>
      </c>
      <c r="F18897" s="279" t="s">
        <v>882</v>
      </c>
    </row>
    <row r="18898" spans="1:6" x14ac:dyDescent="0.3">
      <c r="A18898" s="264" t="str">
        <f t="shared" si="295"/>
        <v>GableSC</v>
      </c>
      <c r="B18898" s="269">
        <v>29051</v>
      </c>
      <c r="C18898" s="270" t="s">
        <v>11023</v>
      </c>
      <c r="D18898" s="270" t="s">
        <v>2152</v>
      </c>
      <c r="E18898" s="277" t="s">
        <v>2172</v>
      </c>
      <c r="F18898" s="279" t="s">
        <v>882</v>
      </c>
    </row>
    <row r="18899" spans="1:6" x14ac:dyDescent="0.3">
      <c r="A18899" s="264" t="str">
        <f t="shared" si="295"/>
        <v>GarnettSC</v>
      </c>
      <c r="B18899" s="269">
        <v>29922</v>
      </c>
      <c r="C18899" s="270" t="s">
        <v>11017</v>
      </c>
      <c r="D18899" s="270" t="s">
        <v>2152</v>
      </c>
      <c r="E18899" s="277" t="s">
        <v>2165</v>
      </c>
      <c r="F18899" s="279" t="s">
        <v>882</v>
      </c>
    </row>
    <row r="18900" spans="1:6" x14ac:dyDescent="0.3">
      <c r="A18900" s="264" t="str">
        <f t="shared" si="295"/>
        <v>SpartanburgSC</v>
      </c>
      <c r="B18900" s="269">
        <v>29320</v>
      </c>
      <c r="C18900" s="270" t="s">
        <v>2171</v>
      </c>
      <c r="D18900" s="270" t="s">
        <v>2152</v>
      </c>
      <c r="E18900" s="277" t="s">
        <v>2171</v>
      </c>
      <c r="F18900" s="279" t="s">
        <v>882</v>
      </c>
    </row>
    <row r="18901" spans="1:6" x14ac:dyDescent="0.3">
      <c r="A18901" s="264" t="str">
        <f t="shared" si="295"/>
        <v>TroySC</v>
      </c>
      <c r="B18901" s="269">
        <v>29848</v>
      </c>
      <c r="C18901" s="270" t="s">
        <v>949</v>
      </c>
      <c r="D18901" s="270" t="s">
        <v>2152</v>
      </c>
      <c r="E18901" s="277" t="s">
        <v>1707</v>
      </c>
      <c r="F18901" s="279" t="s">
        <v>882</v>
      </c>
    </row>
    <row r="18902" spans="1:6" x14ac:dyDescent="0.3">
      <c r="A18902" s="264" t="str">
        <f t="shared" si="295"/>
        <v>BlenheimSC</v>
      </c>
      <c r="B18902" s="269">
        <v>29516</v>
      </c>
      <c r="C18902" s="270" t="s">
        <v>9293</v>
      </c>
      <c r="D18902" s="270" t="s">
        <v>2152</v>
      </c>
      <c r="E18902" s="277" t="s">
        <v>2154</v>
      </c>
      <c r="F18902" s="279" t="s">
        <v>882</v>
      </c>
    </row>
    <row r="18903" spans="1:6" x14ac:dyDescent="0.3">
      <c r="A18903" s="264" t="str">
        <f t="shared" si="295"/>
        <v>SilverstreetSC</v>
      </c>
      <c r="B18903" s="269">
        <v>29145</v>
      </c>
      <c r="C18903" s="270" t="s">
        <v>11024</v>
      </c>
      <c r="D18903" s="270" t="s">
        <v>2152</v>
      </c>
      <c r="E18903" s="277" t="s">
        <v>2166</v>
      </c>
      <c r="F18903" s="279" t="s">
        <v>882</v>
      </c>
    </row>
    <row r="18904" spans="1:6" x14ac:dyDescent="0.3">
      <c r="A18904" s="264" t="str">
        <f t="shared" si="295"/>
        <v>JenkinsvilleSC</v>
      </c>
      <c r="B18904" s="269">
        <v>29065</v>
      </c>
      <c r="C18904" s="270" t="s">
        <v>11025</v>
      </c>
      <c r="D18904" s="270" t="s">
        <v>2152</v>
      </c>
      <c r="E18904" s="277" t="s">
        <v>1487</v>
      </c>
      <c r="F18904" s="279" t="s">
        <v>882</v>
      </c>
    </row>
    <row r="18905" spans="1:6" x14ac:dyDescent="0.3">
      <c r="A18905" s="264" t="str">
        <f t="shared" si="295"/>
        <v>StartexSC</v>
      </c>
      <c r="B18905" s="269">
        <v>29377</v>
      </c>
      <c r="C18905" s="270" t="s">
        <v>11026</v>
      </c>
      <c r="D18905" s="270" t="s">
        <v>2152</v>
      </c>
      <c r="E18905" s="277" t="s">
        <v>2171</v>
      </c>
      <c r="F18905" s="279" t="s">
        <v>882</v>
      </c>
    </row>
    <row r="18906" spans="1:6" x14ac:dyDescent="0.3">
      <c r="A18906" s="264" t="str">
        <f t="shared" si="295"/>
        <v>CowpensSC</v>
      </c>
      <c r="B18906" s="269">
        <v>29368</v>
      </c>
      <c r="C18906" s="270" t="s">
        <v>10946</v>
      </c>
      <c r="D18906" s="270" t="s">
        <v>2152</v>
      </c>
      <c r="E18906" s="277" t="s">
        <v>2171</v>
      </c>
      <c r="F18906" s="279" t="s">
        <v>882</v>
      </c>
    </row>
    <row r="18907" spans="1:6" x14ac:dyDescent="0.3">
      <c r="A18907" s="264" t="str">
        <f t="shared" si="295"/>
        <v>BlufftonSC</v>
      </c>
      <c r="B18907" s="269">
        <v>29915</v>
      </c>
      <c r="C18907" s="270" t="s">
        <v>2130</v>
      </c>
      <c r="D18907" s="270" t="s">
        <v>2152</v>
      </c>
      <c r="E18907" s="277" t="s">
        <v>2165</v>
      </c>
      <c r="F18907" s="279" t="s">
        <v>882</v>
      </c>
    </row>
    <row r="18908" spans="1:6" x14ac:dyDescent="0.3">
      <c r="A18908" s="264" t="str">
        <f t="shared" si="295"/>
        <v>SpartanburgSC</v>
      </c>
      <c r="B18908" s="269">
        <v>29378</v>
      </c>
      <c r="C18908" s="270" t="s">
        <v>2171</v>
      </c>
      <c r="D18908" s="270" t="s">
        <v>2152</v>
      </c>
      <c r="E18908" s="277" t="s">
        <v>2171</v>
      </c>
      <c r="F18908" s="279" t="s">
        <v>882</v>
      </c>
    </row>
    <row r="18909" spans="1:6" x14ac:dyDescent="0.3">
      <c r="A18909" s="264" t="str">
        <f t="shared" si="295"/>
        <v>KinardsSC</v>
      </c>
      <c r="B18909" s="269">
        <v>29355</v>
      </c>
      <c r="C18909" s="270" t="s">
        <v>11027</v>
      </c>
      <c r="D18909" s="270" t="s">
        <v>2152</v>
      </c>
      <c r="E18909" s="277" t="s">
        <v>2166</v>
      </c>
      <c r="F18909" s="279" t="s">
        <v>882</v>
      </c>
    </row>
    <row r="18910" spans="1:6" x14ac:dyDescent="0.3">
      <c r="A18910" s="264" t="str">
        <f t="shared" si="295"/>
        <v>ReidvilleSC</v>
      </c>
      <c r="B18910" s="269">
        <v>29375</v>
      </c>
      <c r="C18910" s="270" t="s">
        <v>11028</v>
      </c>
      <c r="D18910" s="270" t="s">
        <v>2152</v>
      </c>
      <c r="E18910" s="277" t="s">
        <v>2171</v>
      </c>
      <c r="F18910" s="279" t="s">
        <v>882</v>
      </c>
    </row>
    <row r="18911" spans="1:6" x14ac:dyDescent="0.3">
      <c r="A18911" s="264" t="str">
        <f t="shared" si="295"/>
        <v>RidgelandSC</v>
      </c>
      <c r="B18911" s="269">
        <v>29943</v>
      </c>
      <c r="C18911" s="270" t="s">
        <v>7456</v>
      </c>
      <c r="D18911" s="270" t="s">
        <v>2152</v>
      </c>
      <c r="E18911" s="277" t="s">
        <v>2165</v>
      </c>
      <c r="F18911" s="279" t="s">
        <v>882</v>
      </c>
    </row>
    <row r="18912" spans="1:6" x14ac:dyDescent="0.3">
      <c r="A18912" s="264" t="str">
        <f t="shared" si="295"/>
        <v>CordesvilleSC</v>
      </c>
      <c r="B18912" s="269">
        <v>29434</v>
      </c>
      <c r="C18912" s="270" t="s">
        <v>11029</v>
      </c>
      <c r="D18912" s="270" t="s">
        <v>2152</v>
      </c>
      <c r="E18912" s="277" t="s">
        <v>2156</v>
      </c>
      <c r="F18912" s="279" t="s">
        <v>882</v>
      </c>
    </row>
    <row r="18913" spans="1:6" x14ac:dyDescent="0.3">
      <c r="A18913" s="264" t="str">
        <f t="shared" si="295"/>
        <v>UnionSC</v>
      </c>
      <c r="B18913" s="269">
        <v>29364</v>
      </c>
      <c r="C18913" s="270" t="s">
        <v>5008</v>
      </c>
      <c r="D18913" s="270" t="s">
        <v>2152</v>
      </c>
      <c r="E18913" s="277" t="s">
        <v>2171</v>
      </c>
      <c r="F18913" s="279" t="s">
        <v>882</v>
      </c>
    </row>
    <row r="18914" spans="1:6" x14ac:dyDescent="0.3">
      <c r="A18914" s="264" t="str">
        <f t="shared" si="295"/>
        <v>LongcreekSC</v>
      </c>
      <c r="B18914" s="269">
        <v>29658</v>
      </c>
      <c r="C18914" s="270" t="s">
        <v>11030</v>
      </c>
      <c r="D18914" s="270" t="s">
        <v>2152</v>
      </c>
      <c r="E18914" s="277" t="s">
        <v>2170</v>
      </c>
      <c r="F18914" s="279" t="s">
        <v>882</v>
      </c>
    </row>
    <row r="18915" spans="1:6" x14ac:dyDescent="0.3">
      <c r="A18915" s="264" t="str">
        <f t="shared" si="295"/>
        <v>NorrisSC</v>
      </c>
      <c r="B18915" s="269">
        <v>29667</v>
      </c>
      <c r="C18915" s="270" t="s">
        <v>11031</v>
      </c>
      <c r="D18915" s="270" t="s">
        <v>2152</v>
      </c>
      <c r="E18915" s="277" t="s">
        <v>2163</v>
      </c>
      <c r="F18915" s="279" t="s">
        <v>882</v>
      </c>
    </row>
    <row r="18916" spans="1:6" x14ac:dyDescent="0.3">
      <c r="A18916" s="264" t="str">
        <f t="shared" si="295"/>
        <v>Liberty HillSC</v>
      </c>
      <c r="B18916" s="269">
        <v>29074</v>
      </c>
      <c r="C18916" s="270" t="s">
        <v>11032</v>
      </c>
      <c r="D18916" s="270" t="s">
        <v>2152</v>
      </c>
      <c r="E18916" s="277" t="s">
        <v>1487</v>
      </c>
      <c r="F18916" s="279" t="s">
        <v>882</v>
      </c>
    </row>
    <row r="18917" spans="1:6" x14ac:dyDescent="0.3">
      <c r="A18917" s="264" t="str">
        <f t="shared" si="295"/>
        <v>SpartanburgSC</v>
      </c>
      <c r="B18917" s="269">
        <v>29329</v>
      </c>
      <c r="C18917" s="270" t="s">
        <v>2171</v>
      </c>
      <c r="D18917" s="270" t="s">
        <v>2152</v>
      </c>
      <c r="E18917" s="277" t="s">
        <v>2171</v>
      </c>
      <c r="F18917" s="279" t="s">
        <v>882</v>
      </c>
    </row>
    <row r="18918" spans="1:6" x14ac:dyDescent="0.3">
      <c r="A18918" s="264" t="str">
        <f t="shared" si="295"/>
        <v>EasleySC</v>
      </c>
      <c r="B18918" s="269">
        <v>4417</v>
      </c>
      <c r="C18918" s="270" t="s">
        <v>10905</v>
      </c>
      <c r="D18918" s="270" t="s">
        <v>2152</v>
      </c>
      <c r="E18918" s="277" t="s">
        <v>2163</v>
      </c>
      <c r="F18918" s="279" t="s">
        <v>882</v>
      </c>
    </row>
    <row r="18919" spans="1:6" x14ac:dyDescent="0.3">
      <c r="A18919" s="264" t="str">
        <f t="shared" si="295"/>
        <v>SpartanburgSC</v>
      </c>
      <c r="B18919" s="269">
        <v>29346</v>
      </c>
      <c r="C18919" s="270" t="s">
        <v>2171</v>
      </c>
      <c r="D18919" s="270" t="s">
        <v>2152</v>
      </c>
      <c r="E18919" s="277" t="s">
        <v>2171</v>
      </c>
      <c r="F18919" s="279" t="s">
        <v>882</v>
      </c>
    </row>
    <row r="18920" spans="1:6" x14ac:dyDescent="0.3">
      <c r="A18920" s="264" t="str">
        <f t="shared" si="295"/>
        <v>SeabrookSC</v>
      </c>
      <c r="B18920" s="269">
        <v>29931</v>
      </c>
      <c r="C18920" s="270" t="s">
        <v>8058</v>
      </c>
      <c r="D18920" s="270" t="s">
        <v>2152</v>
      </c>
      <c r="E18920" s="277" t="s">
        <v>2165</v>
      </c>
      <c r="F18920" s="279" t="s">
        <v>882</v>
      </c>
    </row>
    <row r="18921" spans="1:6" x14ac:dyDescent="0.3">
      <c r="A18921" s="264" t="str">
        <f t="shared" si="295"/>
        <v>WestvilleSC</v>
      </c>
      <c r="B18921" s="269">
        <v>29175</v>
      </c>
      <c r="C18921" s="270" t="s">
        <v>4877</v>
      </c>
      <c r="D18921" s="270" t="s">
        <v>2152</v>
      </c>
      <c r="E18921" s="277" t="s">
        <v>1487</v>
      </c>
      <c r="F18921" s="279" t="s">
        <v>882</v>
      </c>
    </row>
    <row r="18922" spans="1:6" x14ac:dyDescent="0.3">
      <c r="A18922" s="264" t="str">
        <f t="shared" si="295"/>
        <v>LancasterSC</v>
      </c>
      <c r="B18922" s="269">
        <v>29744</v>
      </c>
      <c r="C18922" s="270" t="s">
        <v>2117</v>
      </c>
      <c r="D18922" s="270" t="s">
        <v>2152</v>
      </c>
      <c r="E18922" s="277" t="s">
        <v>1739</v>
      </c>
      <c r="F18922" s="279" t="s">
        <v>882</v>
      </c>
    </row>
    <row r="18923" spans="1:6" x14ac:dyDescent="0.3">
      <c r="A18923" s="264" t="str">
        <f t="shared" si="295"/>
        <v>InmanSC</v>
      </c>
      <c r="B18923" s="269">
        <v>29338</v>
      </c>
      <c r="C18923" s="270" t="s">
        <v>5592</v>
      </c>
      <c r="D18923" s="270" t="s">
        <v>2152</v>
      </c>
      <c r="E18923" s="277" t="s">
        <v>2171</v>
      </c>
      <c r="F18923" s="279" t="s">
        <v>882</v>
      </c>
    </row>
    <row r="18924" spans="1:6" x14ac:dyDescent="0.3">
      <c r="A18924" s="264" t="str">
        <f t="shared" si="295"/>
        <v>EnoreeSC</v>
      </c>
      <c r="B18924" s="269">
        <v>29331</v>
      </c>
      <c r="C18924" s="270" t="s">
        <v>10973</v>
      </c>
      <c r="D18924" s="270" t="s">
        <v>2152</v>
      </c>
      <c r="E18924" s="277" t="s">
        <v>2171</v>
      </c>
      <c r="F18924" s="279" t="s">
        <v>882</v>
      </c>
    </row>
    <row r="18925" spans="1:6" x14ac:dyDescent="0.3">
      <c r="A18925" s="264" t="str">
        <f t="shared" si="295"/>
        <v>Sioux FallsSD</v>
      </c>
      <c r="B18925" s="269">
        <v>57106</v>
      </c>
      <c r="C18925" s="270" t="s">
        <v>2182</v>
      </c>
      <c r="D18925" s="270" t="s">
        <v>2174</v>
      </c>
      <c r="E18925" s="277" t="s">
        <v>2182</v>
      </c>
      <c r="F18925" s="279" t="s">
        <v>879</v>
      </c>
    </row>
    <row r="18926" spans="1:6" x14ac:dyDescent="0.3">
      <c r="A18926" s="264" t="str">
        <f t="shared" si="295"/>
        <v>Rapid CitySD</v>
      </c>
      <c r="B18926" s="269">
        <v>57701</v>
      </c>
      <c r="C18926" s="270" t="s">
        <v>2179</v>
      </c>
      <c r="D18926" s="270" t="s">
        <v>2174</v>
      </c>
      <c r="E18926" s="277" t="s">
        <v>2179</v>
      </c>
      <c r="F18926" s="279" t="s">
        <v>879</v>
      </c>
    </row>
    <row r="18927" spans="1:6" x14ac:dyDescent="0.3">
      <c r="A18927" s="264" t="str">
        <f t="shared" si="295"/>
        <v>Rapid CitySD</v>
      </c>
      <c r="B18927" s="269">
        <v>57702</v>
      </c>
      <c r="C18927" s="270" t="s">
        <v>2179</v>
      </c>
      <c r="D18927" s="270" t="s">
        <v>2174</v>
      </c>
      <c r="E18927" s="277" t="s">
        <v>2179</v>
      </c>
      <c r="F18927" s="279" t="s">
        <v>879</v>
      </c>
    </row>
    <row r="18928" spans="1:6" x14ac:dyDescent="0.3">
      <c r="A18928" s="264" t="str">
        <f t="shared" si="295"/>
        <v>AberdeenSD</v>
      </c>
      <c r="B18928" s="269">
        <v>57401</v>
      </c>
      <c r="C18928" s="270" t="s">
        <v>2175</v>
      </c>
      <c r="D18928" s="270" t="s">
        <v>2174</v>
      </c>
      <c r="E18928" s="277" t="s">
        <v>2175</v>
      </c>
      <c r="F18928" s="279" t="s">
        <v>879</v>
      </c>
    </row>
    <row r="18929" spans="1:6" x14ac:dyDescent="0.3">
      <c r="A18929" s="264" t="str">
        <f t="shared" si="295"/>
        <v>Sioux FallsSD</v>
      </c>
      <c r="B18929" s="269">
        <v>57103</v>
      </c>
      <c r="C18929" s="270" t="s">
        <v>2182</v>
      </c>
      <c r="D18929" s="270" t="s">
        <v>2174</v>
      </c>
      <c r="E18929" s="277" t="s">
        <v>2182</v>
      </c>
      <c r="F18929" s="279" t="s">
        <v>879</v>
      </c>
    </row>
    <row r="18930" spans="1:6" x14ac:dyDescent="0.3">
      <c r="A18930" s="264" t="str">
        <f t="shared" si="295"/>
        <v>Sioux FallsSD</v>
      </c>
      <c r="B18930" s="269">
        <v>57108</v>
      </c>
      <c r="C18930" s="270" t="s">
        <v>2182</v>
      </c>
      <c r="D18930" s="270" t="s">
        <v>2174</v>
      </c>
      <c r="E18930" s="277" t="s">
        <v>2182</v>
      </c>
      <c r="F18930" s="279" t="s">
        <v>879</v>
      </c>
    </row>
    <row r="18931" spans="1:6" x14ac:dyDescent="0.3">
      <c r="A18931" s="264" t="str">
        <f t="shared" si="295"/>
        <v>Sioux FallsSD</v>
      </c>
      <c r="B18931" s="269">
        <v>57104</v>
      </c>
      <c r="C18931" s="270" t="s">
        <v>2182</v>
      </c>
      <c r="D18931" s="270" t="s">
        <v>2174</v>
      </c>
      <c r="E18931" s="277" t="s">
        <v>2182</v>
      </c>
      <c r="F18931" s="279" t="s">
        <v>879</v>
      </c>
    </row>
    <row r="18932" spans="1:6" x14ac:dyDescent="0.3">
      <c r="A18932" s="264" t="str">
        <f t="shared" si="295"/>
        <v>WatertownSD</v>
      </c>
      <c r="B18932" s="269">
        <v>57201</v>
      </c>
      <c r="C18932" s="270" t="s">
        <v>2187</v>
      </c>
      <c r="D18932" s="270" t="s">
        <v>2174</v>
      </c>
      <c r="E18932" s="277" t="s">
        <v>2187</v>
      </c>
      <c r="F18932" s="279" t="s">
        <v>879</v>
      </c>
    </row>
    <row r="18933" spans="1:6" x14ac:dyDescent="0.3">
      <c r="A18933" s="264" t="str">
        <f t="shared" si="295"/>
        <v>BrookingsSD</v>
      </c>
      <c r="B18933" s="269">
        <v>57006</v>
      </c>
      <c r="C18933" s="270" t="s">
        <v>2064</v>
      </c>
      <c r="D18933" s="270" t="s">
        <v>2174</v>
      </c>
      <c r="E18933" s="277" t="s">
        <v>2064</v>
      </c>
      <c r="F18933" s="279" t="s">
        <v>879</v>
      </c>
    </row>
    <row r="18934" spans="1:6" x14ac:dyDescent="0.3">
      <c r="A18934" s="264" t="str">
        <f t="shared" si="295"/>
        <v>Sioux FallsSD</v>
      </c>
      <c r="B18934" s="269">
        <v>57105</v>
      </c>
      <c r="C18934" s="270" t="s">
        <v>2182</v>
      </c>
      <c r="D18934" s="270" t="s">
        <v>2174</v>
      </c>
      <c r="E18934" s="277" t="s">
        <v>2182</v>
      </c>
      <c r="F18934" s="279" t="s">
        <v>879</v>
      </c>
    </row>
    <row r="18935" spans="1:6" x14ac:dyDescent="0.3">
      <c r="A18935" s="264" t="str">
        <f t="shared" si="295"/>
        <v>MitchellSD</v>
      </c>
      <c r="B18935" s="269">
        <v>57301</v>
      </c>
      <c r="C18935" s="270" t="s">
        <v>2177</v>
      </c>
      <c r="D18935" s="270" t="s">
        <v>2174</v>
      </c>
      <c r="E18935" s="277" t="s">
        <v>2177</v>
      </c>
      <c r="F18935" s="279" t="s">
        <v>879</v>
      </c>
    </row>
    <row r="18936" spans="1:6" x14ac:dyDescent="0.3">
      <c r="A18936" s="264" t="str">
        <f t="shared" si="295"/>
        <v>YanktonSD</v>
      </c>
      <c r="B18936" s="269">
        <v>57078</v>
      </c>
      <c r="C18936" s="270" t="s">
        <v>2188</v>
      </c>
      <c r="D18936" s="270" t="s">
        <v>2174</v>
      </c>
      <c r="E18936" s="277" t="s">
        <v>2188</v>
      </c>
      <c r="F18936" s="279" t="s">
        <v>879</v>
      </c>
    </row>
    <row r="18937" spans="1:6" x14ac:dyDescent="0.3">
      <c r="A18937" s="264" t="str">
        <f t="shared" si="295"/>
        <v>Sioux FallsSD</v>
      </c>
      <c r="B18937" s="269">
        <v>57110</v>
      </c>
      <c r="C18937" s="270" t="s">
        <v>2182</v>
      </c>
      <c r="D18937" s="270" t="s">
        <v>2174</v>
      </c>
      <c r="E18937" s="277" t="s">
        <v>2182</v>
      </c>
      <c r="F18937" s="279" t="s">
        <v>879</v>
      </c>
    </row>
    <row r="18938" spans="1:6" x14ac:dyDescent="0.3">
      <c r="A18938" s="264" t="str">
        <f t="shared" si="295"/>
        <v>PierreSD</v>
      </c>
      <c r="B18938" s="269">
        <v>57501</v>
      </c>
      <c r="C18938" s="270" t="s">
        <v>2178</v>
      </c>
      <c r="D18938" s="270" t="s">
        <v>2174</v>
      </c>
      <c r="E18938" s="277" t="s">
        <v>2178</v>
      </c>
      <c r="F18938" s="279" t="s">
        <v>879</v>
      </c>
    </row>
    <row r="18939" spans="1:6" x14ac:dyDescent="0.3">
      <c r="A18939" s="264" t="str">
        <f t="shared" si="295"/>
        <v>SpearfishSD</v>
      </c>
      <c r="B18939" s="269">
        <v>57783</v>
      </c>
      <c r="C18939" s="270" t="s">
        <v>2184</v>
      </c>
      <c r="D18939" s="270" t="s">
        <v>2174</v>
      </c>
      <c r="E18939" s="277" t="s">
        <v>2184</v>
      </c>
      <c r="F18939" s="279" t="s">
        <v>879</v>
      </c>
    </row>
    <row r="18940" spans="1:6" x14ac:dyDescent="0.3">
      <c r="A18940" s="264" t="str">
        <f t="shared" si="295"/>
        <v>HuronSD</v>
      </c>
      <c r="B18940" s="269">
        <v>57350</v>
      </c>
      <c r="C18940" s="270" t="s">
        <v>2176</v>
      </c>
      <c r="D18940" s="270" t="s">
        <v>2174</v>
      </c>
      <c r="E18940" s="277" t="s">
        <v>2176</v>
      </c>
      <c r="F18940" s="279" t="s">
        <v>879</v>
      </c>
    </row>
    <row r="18941" spans="1:6" x14ac:dyDescent="0.3">
      <c r="A18941" s="264" t="str">
        <f t="shared" si="295"/>
        <v>Rapid ValleySD</v>
      </c>
      <c r="B18941" s="269">
        <v>57703</v>
      </c>
      <c r="C18941" s="270" t="s">
        <v>11033</v>
      </c>
      <c r="D18941" s="270" t="s">
        <v>2174</v>
      </c>
      <c r="E18941" s="277" t="s">
        <v>2179</v>
      </c>
      <c r="F18941" s="279" t="s">
        <v>879</v>
      </c>
    </row>
    <row r="18942" spans="1:6" x14ac:dyDescent="0.3">
      <c r="A18942" s="264" t="str">
        <f t="shared" si="295"/>
        <v>VermillionSD</v>
      </c>
      <c r="B18942" s="269">
        <v>57069</v>
      </c>
      <c r="C18942" s="270" t="s">
        <v>2185</v>
      </c>
      <c r="D18942" s="270" t="s">
        <v>2174</v>
      </c>
      <c r="E18942" s="277" t="s">
        <v>2185</v>
      </c>
      <c r="F18942" s="279" t="s">
        <v>879</v>
      </c>
    </row>
    <row r="18943" spans="1:6" x14ac:dyDescent="0.3">
      <c r="A18943" s="264" t="str">
        <f t="shared" si="295"/>
        <v>SturgisSD</v>
      </c>
      <c r="B18943" s="269">
        <v>57785</v>
      </c>
      <c r="C18943" s="270" t="s">
        <v>1623</v>
      </c>
      <c r="D18943" s="270" t="s">
        <v>2174</v>
      </c>
      <c r="E18943" s="277" t="s">
        <v>2179</v>
      </c>
      <c r="F18943" s="279" t="s">
        <v>879</v>
      </c>
    </row>
    <row r="18944" spans="1:6" x14ac:dyDescent="0.3">
      <c r="A18944" s="264" t="str">
        <f t="shared" si="295"/>
        <v>BrandonSD</v>
      </c>
      <c r="B18944" s="269">
        <v>57005</v>
      </c>
      <c r="C18944" s="270" t="s">
        <v>3604</v>
      </c>
      <c r="D18944" s="270" t="s">
        <v>2174</v>
      </c>
      <c r="E18944" s="277" t="s">
        <v>2182</v>
      </c>
      <c r="F18944" s="279" t="s">
        <v>879</v>
      </c>
    </row>
    <row r="18945" spans="1:6" x14ac:dyDescent="0.3">
      <c r="A18945" s="264" t="str">
        <f t="shared" si="295"/>
        <v>Sioux FallsSD</v>
      </c>
      <c r="B18945" s="269">
        <v>57107</v>
      </c>
      <c r="C18945" s="270" t="s">
        <v>2182</v>
      </c>
      <c r="D18945" s="270" t="s">
        <v>2174</v>
      </c>
      <c r="E18945" s="277" t="s">
        <v>2182</v>
      </c>
      <c r="F18945" s="279" t="s">
        <v>879</v>
      </c>
    </row>
    <row r="18946" spans="1:6" x14ac:dyDescent="0.3">
      <c r="A18946" s="264" t="str">
        <f t="shared" si="295"/>
        <v>Box ElderSD</v>
      </c>
      <c r="B18946" s="269">
        <v>57719</v>
      </c>
      <c r="C18946" s="270" t="s">
        <v>11034</v>
      </c>
      <c r="D18946" s="270" t="s">
        <v>2174</v>
      </c>
      <c r="E18946" s="277" t="s">
        <v>2179</v>
      </c>
      <c r="F18946" s="279" t="s">
        <v>879</v>
      </c>
    </row>
    <row r="18947" spans="1:6" x14ac:dyDescent="0.3">
      <c r="A18947" s="264" t="str">
        <f t="shared" si="295"/>
        <v>North Sioux CitySD</v>
      </c>
      <c r="B18947" s="269">
        <v>57049</v>
      </c>
      <c r="C18947" s="270" t="s">
        <v>11035</v>
      </c>
      <c r="D18947" s="270" t="s">
        <v>2174</v>
      </c>
      <c r="E18947" s="277" t="s">
        <v>1254</v>
      </c>
      <c r="F18947" s="279" t="s">
        <v>879</v>
      </c>
    </row>
    <row r="18948" spans="1:6" x14ac:dyDescent="0.3">
      <c r="A18948" s="264" t="str">
        <f t="shared" ref="A18948:A19011" si="296">CONCATENATE(C18948,D18948)</f>
        <v>BlackhawkSD</v>
      </c>
      <c r="B18948" s="269">
        <v>57718</v>
      </c>
      <c r="C18948" s="270" t="s">
        <v>11036</v>
      </c>
      <c r="D18948" s="270" t="s">
        <v>2174</v>
      </c>
      <c r="E18948" s="277" t="s">
        <v>2179</v>
      </c>
      <c r="F18948" s="279" t="s">
        <v>879</v>
      </c>
    </row>
    <row r="18949" spans="1:6" x14ac:dyDescent="0.3">
      <c r="A18949" s="264" t="str">
        <f t="shared" si="296"/>
        <v>HarrisburgSD</v>
      </c>
      <c r="B18949" s="269">
        <v>57032</v>
      </c>
      <c r="C18949" s="270" t="s">
        <v>1801</v>
      </c>
      <c r="D18949" s="270" t="s">
        <v>2174</v>
      </c>
      <c r="E18949" s="277" t="s">
        <v>2182</v>
      </c>
      <c r="F18949" s="279" t="s">
        <v>879</v>
      </c>
    </row>
    <row r="18950" spans="1:6" x14ac:dyDescent="0.3">
      <c r="A18950" s="264" t="str">
        <f t="shared" si="296"/>
        <v>CusterSD</v>
      </c>
      <c r="B18950" s="269">
        <v>57730</v>
      </c>
      <c r="C18950" s="270" t="s">
        <v>6829</v>
      </c>
      <c r="D18950" s="270" t="s">
        <v>2174</v>
      </c>
      <c r="E18950" s="277" t="s">
        <v>2179</v>
      </c>
      <c r="F18950" s="279" t="s">
        <v>879</v>
      </c>
    </row>
    <row r="18951" spans="1:6" x14ac:dyDescent="0.3">
      <c r="A18951" s="264" t="str">
        <f t="shared" si="296"/>
        <v>TeaSD</v>
      </c>
      <c r="B18951" s="269">
        <v>57064</v>
      </c>
      <c r="C18951" s="270" t="s">
        <v>11037</v>
      </c>
      <c r="D18951" s="270" t="s">
        <v>2174</v>
      </c>
      <c r="E18951" s="277" t="s">
        <v>2182</v>
      </c>
      <c r="F18951" s="279" t="s">
        <v>879</v>
      </c>
    </row>
    <row r="18952" spans="1:6" x14ac:dyDescent="0.3">
      <c r="A18952" s="264" t="str">
        <f t="shared" si="296"/>
        <v>HartfordSD</v>
      </c>
      <c r="B18952" s="269">
        <v>57033</v>
      </c>
      <c r="C18952" s="270" t="s">
        <v>1319</v>
      </c>
      <c r="D18952" s="270" t="s">
        <v>2174</v>
      </c>
      <c r="E18952" s="277" t="s">
        <v>2182</v>
      </c>
      <c r="F18952" s="279" t="s">
        <v>879</v>
      </c>
    </row>
    <row r="18953" spans="1:6" x14ac:dyDescent="0.3">
      <c r="A18953" s="264" t="str">
        <f t="shared" si="296"/>
        <v>Dell RapidsSD</v>
      </c>
      <c r="B18953" s="269">
        <v>57022</v>
      </c>
      <c r="C18953" s="270" t="s">
        <v>11038</v>
      </c>
      <c r="D18953" s="270" t="s">
        <v>2174</v>
      </c>
      <c r="E18953" s="277" t="s">
        <v>2182</v>
      </c>
      <c r="F18953" s="279" t="s">
        <v>879</v>
      </c>
    </row>
    <row r="18954" spans="1:6" x14ac:dyDescent="0.3">
      <c r="A18954" s="264" t="str">
        <f t="shared" si="296"/>
        <v>LeadSD</v>
      </c>
      <c r="B18954" s="269">
        <v>57754</v>
      </c>
      <c r="C18954" s="270" t="s">
        <v>11039</v>
      </c>
      <c r="D18954" s="270" t="s">
        <v>2174</v>
      </c>
      <c r="E18954" s="277" t="s">
        <v>2184</v>
      </c>
      <c r="F18954" s="279" t="s">
        <v>879</v>
      </c>
    </row>
    <row r="18955" spans="1:6" x14ac:dyDescent="0.3">
      <c r="A18955" s="264" t="str">
        <f t="shared" si="296"/>
        <v>CantonSD</v>
      </c>
      <c r="B18955" s="269">
        <v>57013</v>
      </c>
      <c r="C18955" s="270" t="s">
        <v>1294</v>
      </c>
      <c r="D18955" s="270" t="s">
        <v>2174</v>
      </c>
      <c r="E18955" s="277" t="s">
        <v>2182</v>
      </c>
      <c r="F18955" s="279" t="s">
        <v>879</v>
      </c>
    </row>
    <row r="18956" spans="1:6" x14ac:dyDescent="0.3">
      <c r="A18956" s="264" t="str">
        <f t="shared" si="296"/>
        <v>SummersetSD</v>
      </c>
      <c r="B18956" s="269">
        <v>57769</v>
      </c>
      <c r="C18956" s="270" t="s">
        <v>11040</v>
      </c>
      <c r="D18956" s="270" t="s">
        <v>2174</v>
      </c>
      <c r="E18956" s="277" t="s">
        <v>2179</v>
      </c>
      <c r="F18956" s="279" t="s">
        <v>879</v>
      </c>
    </row>
    <row r="18957" spans="1:6" x14ac:dyDescent="0.3">
      <c r="A18957" s="264" t="str">
        <f t="shared" si="296"/>
        <v>BeresfordSD</v>
      </c>
      <c r="B18957" s="269">
        <v>57004</v>
      </c>
      <c r="C18957" s="270" t="s">
        <v>11041</v>
      </c>
      <c r="D18957" s="270" t="s">
        <v>2174</v>
      </c>
      <c r="E18957" s="277" t="s">
        <v>1254</v>
      </c>
      <c r="F18957" s="279" t="s">
        <v>879</v>
      </c>
    </row>
    <row r="18958" spans="1:6" x14ac:dyDescent="0.3">
      <c r="A18958" s="264" t="str">
        <f t="shared" si="296"/>
        <v>LennoxSD</v>
      </c>
      <c r="B18958" s="269">
        <v>57039</v>
      </c>
      <c r="C18958" s="270" t="s">
        <v>11042</v>
      </c>
      <c r="D18958" s="270" t="s">
        <v>2174</v>
      </c>
      <c r="E18958" s="277" t="s">
        <v>2182</v>
      </c>
      <c r="F18958" s="279" t="s">
        <v>879</v>
      </c>
    </row>
    <row r="18959" spans="1:6" x14ac:dyDescent="0.3">
      <c r="A18959" s="264" t="str">
        <f t="shared" si="296"/>
        <v>Fort PierreSD</v>
      </c>
      <c r="B18959" s="269">
        <v>57532</v>
      </c>
      <c r="C18959" s="270" t="s">
        <v>11043</v>
      </c>
      <c r="D18959" s="270" t="s">
        <v>2174</v>
      </c>
      <c r="E18959" s="277" t="s">
        <v>2178</v>
      </c>
      <c r="F18959" s="279" t="s">
        <v>879</v>
      </c>
    </row>
    <row r="18960" spans="1:6" x14ac:dyDescent="0.3">
      <c r="A18960" s="264" t="str">
        <f t="shared" si="296"/>
        <v>DeadwoodSD</v>
      </c>
      <c r="B18960" s="269">
        <v>57732</v>
      </c>
      <c r="C18960" s="270" t="s">
        <v>10027</v>
      </c>
      <c r="D18960" s="270" t="s">
        <v>2174</v>
      </c>
      <c r="E18960" s="277" t="s">
        <v>2184</v>
      </c>
      <c r="F18960" s="279" t="s">
        <v>879</v>
      </c>
    </row>
    <row r="18961" spans="1:6" x14ac:dyDescent="0.3">
      <c r="A18961" s="264" t="str">
        <f t="shared" si="296"/>
        <v>VolgaSD</v>
      </c>
      <c r="B18961" s="269">
        <v>57071</v>
      </c>
      <c r="C18961" s="270" t="s">
        <v>11044</v>
      </c>
      <c r="D18961" s="270" t="s">
        <v>2174</v>
      </c>
      <c r="E18961" s="277" t="s">
        <v>2064</v>
      </c>
      <c r="F18961" s="279" t="s">
        <v>879</v>
      </c>
    </row>
    <row r="18962" spans="1:6" x14ac:dyDescent="0.3">
      <c r="A18962" s="264" t="str">
        <f t="shared" si="296"/>
        <v>Elk PointSD</v>
      </c>
      <c r="B18962" s="269">
        <v>57025</v>
      </c>
      <c r="C18962" s="270" t="s">
        <v>11045</v>
      </c>
      <c r="D18962" s="270" t="s">
        <v>2174</v>
      </c>
      <c r="E18962" s="277" t="s">
        <v>1254</v>
      </c>
      <c r="F18962" s="279" t="s">
        <v>879</v>
      </c>
    </row>
    <row r="18963" spans="1:6" x14ac:dyDescent="0.3">
      <c r="A18963" s="264" t="str">
        <f t="shared" si="296"/>
        <v>GarretsonSD</v>
      </c>
      <c r="B18963" s="269">
        <v>57030</v>
      </c>
      <c r="C18963" s="270" t="s">
        <v>11046</v>
      </c>
      <c r="D18963" s="270" t="s">
        <v>2174</v>
      </c>
      <c r="E18963" s="277" t="s">
        <v>2182</v>
      </c>
      <c r="F18963" s="279" t="s">
        <v>879</v>
      </c>
    </row>
    <row r="18964" spans="1:6" x14ac:dyDescent="0.3">
      <c r="A18964" s="264" t="str">
        <f t="shared" si="296"/>
        <v>HermosaSD</v>
      </c>
      <c r="B18964" s="269">
        <v>57744</v>
      </c>
      <c r="C18964" s="270" t="s">
        <v>11047</v>
      </c>
      <c r="D18964" s="270" t="s">
        <v>2174</v>
      </c>
      <c r="E18964" s="277" t="s">
        <v>2179</v>
      </c>
      <c r="F18964" s="279" t="s">
        <v>879</v>
      </c>
    </row>
    <row r="18965" spans="1:6" x14ac:dyDescent="0.3">
      <c r="A18965" s="264" t="str">
        <f t="shared" si="296"/>
        <v>Hill CitySD</v>
      </c>
      <c r="B18965" s="269">
        <v>57745</v>
      </c>
      <c r="C18965" s="270" t="s">
        <v>11048</v>
      </c>
      <c r="D18965" s="270" t="s">
        <v>2174</v>
      </c>
      <c r="E18965" s="277" t="s">
        <v>2179</v>
      </c>
      <c r="F18965" s="279" t="s">
        <v>879</v>
      </c>
    </row>
    <row r="18966" spans="1:6" x14ac:dyDescent="0.3">
      <c r="A18966" s="264" t="str">
        <f t="shared" si="296"/>
        <v>IpswichSD</v>
      </c>
      <c r="B18966" s="269">
        <v>57451</v>
      </c>
      <c r="C18966" s="270" t="s">
        <v>6108</v>
      </c>
      <c r="D18966" s="270" t="s">
        <v>2174</v>
      </c>
      <c r="E18966" s="277" t="s">
        <v>2175</v>
      </c>
      <c r="F18966" s="279" t="s">
        <v>879</v>
      </c>
    </row>
    <row r="18967" spans="1:6" x14ac:dyDescent="0.3">
      <c r="A18967" s="264" t="str">
        <f t="shared" si="296"/>
        <v>WhitewoodSD</v>
      </c>
      <c r="B18967" s="269">
        <v>57793</v>
      </c>
      <c r="C18967" s="270" t="s">
        <v>11049</v>
      </c>
      <c r="D18967" s="270" t="s">
        <v>2174</v>
      </c>
      <c r="E18967" s="277" t="s">
        <v>2184</v>
      </c>
      <c r="F18967" s="279" t="s">
        <v>879</v>
      </c>
    </row>
    <row r="18968" spans="1:6" x14ac:dyDescent="0.3">
      <c r="A18968" s="264" t="str">
        <f t="shared" si="296"/>
        <v>GrotonSD</v>
      </c>
      <c r="B18968" s="269">
        <v>57445</v>
      </c>
      <c r="C18968" s="270" t="s">
        <v>3439</v>
      </c>
      <c r="D18968" s="270" t="s">
        <v>2174</v>
      </c>
      <c r="E18968" s="277" t="s">
        <v>2175</v>
      </c>
      <c r="F18968" s="279" t="s">
        <v>879</v>
      </c>
    </row>
    <row r="18969" spans="1:6" x14ac:dyDescent="0.3">
      <c r="A18969" s="264" t="str">
        <f t="shared" si="296"/>
        <v>ParkerSD</v>
      </c>
      <c r="B18969" s="269">
        <v>57053</v>
      </c>
      <c r="C18969" s="270" t="s">
        <v>3263</v>
      </c>
      <c r="D18969" s="270" t="s">
        <v>2174</v>
      </c>
      <c r="E18969" s="277" t="s">
        <v>2182</v>
      </c>
      <c r="F18969" s="279" t="s">
        <v>879</v>
      </c>
    </row>
    <row r="18970" spans="1:6" x14ac:dyDescent="0.3">
      <c r="A18970" s="264" t="str">
        <f t="shared" si="296"/>
        <v>SalemSD</v>
      </c>
      <c r="B18970" s="269">
        <v>57058</v>
      </c>
      <c r="C18970" s="270" t="s">
        <v>1226</v>
      </c>
      <c r="D18970" s="270" t="s">
        <v>2174</v>
      </c>
      <c r="E18970" s="277" t="s">
        <v>2182</v>
      </c>
      <c r="F18970" s="279" t="s">
        <v>879</v>
      </c>
    </row>
    <row r="18971" spans="1:6" x14ac:dyDescent="0.3">
      <c r="A18971" s="264" t="str">
        <f t="shared" si="296"/>
        <v>BalticSD</v>
      </c>
      <c r="B18971" s="269">
        <v>57003</v>
      </c>
      <c r="C18971" s="270" t="s">
        <v>11050</v>
      </c>
      <c r="D18971" s="270" t="s">
        <v>2174</v>
      </c>
      <c r="E18971" s="277" t="s">
        <v>2182</v>
      </c>
      <c r="F18971" s="279" t="s">
        <v>879</v>
      </c>
    </row>
    <row r="18972" spans="1:6" x14ac:dyDescent="0.3">
      <c r="A18972" s="264" t="str">
        <f t="shared" si="296"/>
        <v>JeffersonSD</v>
      </c>
      <c r="B18972" s="269">
        <v>57038</v>
      </c>
      <c r="C18972" s="270" t="s">
        <v>1179</v>
      </c>
      <c r="D18972" s="270" t="s">
        <v>2174</v>
      </c>
      <c r="E18972" s="277" t="s">
        <v>1254</v>
      </c>
      <c r="F18972" s="279" t="s">
        <v>879</v>
      </c>
    </row>
    <row r="18973" spans="1:6" x14ac:dyDescent="0.3">
      <c r="A18973" s="264" t="str">
        <f t="shared" si="296"/>
        <v>AlcesterSD</v>
      </c>
      <c r="B18973" s="269">
        <v>57001</v>
      </c>
      <c r="C18973" s="270" t="s">
        <v>11051</v>
      </c>
      <c r="D18973" s="270" t="s">
        <v>2174</v>
      </c>
      <c r="E18973" s="277" t="s">
        <v>1254</v>
      </c>
      <c r="F18973" s="279" t="s">
        <v>879</v>
      </c>
    </row>
    <row r="18974" spans="1:6" x14ac:dyDescent="0.3">
      <c r="A18974" s="264" t="str">
        <f t="shared" si="296"/>
        <v>CentervilleSD</v>
      </c>
      <c r="B18974" s="269">
        <v>57014</v>
      </c>
      <c r="C18974" s="270" t="s">
        <v>4075</v>
      </c>
      <c r="D18974" s="270" t="s">
        <v>2174</v>
      </c>
      <c r="E18974" s="277" t="s">
        <v>2182</v>
      </c>
      <c r="F18974" s="279" t="s">
        <v>879</v>
      </c>
    </row>
    <row r="18975" spans="1:6" x14ac:dyDescent="0.3">
      <c r="A18975" s="264" t="str">
        <f t="shared" si="296"/>
        <v>Valley SpringsSD</v>
      </c>
      <c r="B18975" s="269">
        <v>57068</v>
      </c>
      <c r="C18975" s="270" t="s">
        <v>11052</v>
      </c>
      <c r="D18975" s="270" t="s">
        <v>2174</v>
      </c>
      <c r="E18975" s="277" t="s">
        <v>2182</v>
      </c>
      <c r="F18975" s="279" t="s">
        <v>879</v>
      </c>
    </row>
    <row r="18976" spans="1:6" x14ac:dyDescent="0.3">
      <c r="A18976" s="264" t="str">
        <f t="shared" si="296"/>
        <v>CrooksSD</v>
      </c>
      <c r="B18976" s="269">
        <v>57020</v>
      </c>
      <c r="C18976" s="270" t="s">
        <v>11053</v>
      </c>
      <c r="D18976" s="270" t="s">
        <v>2174</v>
      </c>
      <c r="E18976" s="277" t="s">
        <v>2182</v>
      </c>
      <c r="F18976" s="279" t="s">
        <v>879</v>
      </c>
    </row>
    <row r="18977" spans="1:6" x14ac:dyDescent="0.3">
      <c r="A18977" s="264" t="str">
        <f t="shared" si="296"/>
        <v>MarionSD</v>
      </c>
      <c r="B18977" s="269">
        <v>57043</v>
      </c>
      <c r="C18977" s="270" t="s">
        <v>1379</v>
      </c>
      <c r="D18977" s="270" t="s">
        <v>2174</v>
      </c>
      <c r="E18977" s="277" t="s">
        <v>2182</v>
      </c>
      <c r="F18977" s="279" t="s">
        <v>879</v>
      </c>
    </row>
    <row r="18978" spans="1:6" x14ac:dyDescent="0.3">
      <c r="A18978" s="264" t="str">
        <f t="shared" si="296"/>
        <v>ElktonSD</v>
      </c>
      <c r="B18978" s="269">
        <v>57026</v>
      </c>
      <c r="C18978" s="270" t="s">
        <v>3884</v>
      </c>
      <c r="D18978" s="270" t="s">
        <v>2174</v>
      </c>
      <c r="E18978" s="277" t="s">
        <v>2064</v>
      </c>
      <c r="F18978" s="279" t="s">
        <v>879</v>
      </c>
    </row>
    <row r="18979" spans="1:6" x14ac:dyDescent="0.3">
      <c r="A18979" s="264" t="str">
        <f t="shared" si="296"/>
        <v>AuroraSD</v>
      </c>
      <c r="B18979" s="269">
        <v>57002</v>
      </c>
      <c r="C18979" s="270" t="s">
        <v>3264</v>
      </c>
      <c r="D18979" s="270" t="s">
        <v>2174</v>
      </c>
      <c r="E18979" s="277" t="s">
        <v>2064</v>
      </c>
      <c r="F18979" s="279" t="s">
        <v>879</v>
      </c>
    </row>
    <row r="18980" spans="1:6" x14ac:dyDescent="0.3">
      <c r="A18980" s="264" t="str">
        <f t="shared" si="296"/>
        <v>ColtonSD</v>
      </c>
      <c r="B18980" s="269">
        <v>57018</v>
      </c>
      <c r="C18980" s="270" t="s">
        <v>2559</v>
      </c>
      <c r="D18980" s="270" t="s">
        <v>2174</v>
      </c>
      <c r="E18980" s="277" t="s">
        <v>2182</v>
      </c>
      <c r="F18980" s="279" t="s">
        <v>879</v>
      </c>
    </row>
    <row r="18981" spans="1:6" x14ac:dyDescent="0.3">
      <c r="A18981" s="264" t="str">
        <f t="shared" si="296"/>
        <v>ViborgSD</v>
      </c>
      <c r="B18981" s="269">
        <v>57070</v>
      </c>
      <c r="C18981" s="270" t="s">
        <v>11054</v>
      </c>
      <c r="D18981" s="270" t="s">
        <v>2174</v>
      </c>
      <c r="E18981" s="277" t="s">
        <v>2182</v>
      </c>
      <c r="F18981" s="279" t="s">
        <v>879</v>
      </c>
    </row>
    <row r="18982" spans="1:6" x14ac:dyDescent="0.3">
      <c r="A18982" s="264" t="str">
        <f t="shared" si="296"/>
        <v>WorthingSD</v>
      </c>
      <c r="B18982" s="269">
        <v>57077</v>
      </c>
      <c r="C18982" s="270" t="s">
        <v>11055</v>
      </c>
      <c r="D18982" s="270" t="s">
        <v>2174</v>
      </c>
      <c r="E18982" s="277" t="s">
        <v>2182</v>
      </c>
      <c r="F18982" s="279" t="s">
        <v>879</v>
      </c>
    </row>
    <row r="18983" spans="1:6" x14ac:dyDescent="0.3">
      <c r="A18983" s="264" t="str">
        <f t="shared" si="296"/>
        <v>WallSD</v>
      </c>
      <c r="B18983" s="269">
        <v>57790</v>
      </c>
      <c r="C18983" s="270" t="s">
        <v>11056</v>
      </c>
      <c r="D18983" s="270" t="s">
        <v>2174</v>
      </c>
      <c r="E18983" s="277" t="s">
        <v>2179</v>
      </c>
      <c r="F18983" s="279" t="s">
        <v>879</v>
      </c>
    </row>
    <row r="18984" spans="1:6" x14ac:dyDescent="0.3">
      <c r="A18984" s="264" t="str">
        <f t="shared" si="296"/>
        <v>CanistotaSD</v>
      </c>
      <c r="B18984" s="269">
        <v>57012</v>
      </c>
      <c r="C18984" s="270" t="s">
        <v>11057</v>
      </c>
      <c r="D18984" s="270" t="s">
        <v>2174</v>
      </c>
      <c r="E18984" s="277" t="s">
        <v>2182</v>
      </c>
      <c r="F18984" s="279" t="s">
        <v>879</v>
      </c>
    </row>
    <row r="18985" spans="1:6" x14ac:dyDescent="0.3">
      <c r="A18985" s="264" t="str">
        <f t="shared" si="296"/>
        <v>New UnderwoodSD</v>
      </c>
      <c r="B18985" s="269">
        <v>57761</v>
      </c>
      <c r="C18985" s="270" t="s">
        <v>11058</v>
      </c>
      <c r="D18985" s="270" t="s">
        <v>2174</v>
      </c>
      <c r="E18985" s="277" t="s">
        <v>2179</v>
      </c>
      <c r="F18985" s="279" t="s">
        <v>879</v>
      </c>
    </row>
    <row r="18986" spans="1:6" x14ac:dyDescent="0.3">
      <c r="A18986" s="264" t="str">
        <f t="shared" si="296"/>
        <v>AlexandriaSD</v>
      </c>
      <c r="B18986" s="269">
        <v>57311</v>
      </c>
      <c r="C18986" s="270" t="s">
        <v>1359</v>
      </c>
      <c r="D18986" s="270" t="s">
        <v>2174</v>
      </c>
      <c r="E18986" s="277" t="s">
        <v>2177</v>
      </c>
      <c r="F18986" s="279" t="s">
        <v>879</v>
      </c>
    </row>
    <row r="18987" spans="1:6" x14ac:dyDescent="0.3">
      <c r="A18987" s="264" t="str">
        <f t="shared" si="296"/>
        <v>HumboldtSD</v>
      </c>
      <c r="B18987" s="269">
        <v>57035</v>
      </c>
      <c r="C18987" s="270" t="s">
        <v>5072</v>
      </c>
      <c r="D18987" s="270" t="s">
        <v>2174</v>
      </c>
      <c r="E18987" s="277" t="s">
        <v>2182</v>
      </c>
      <c r="F18987" s="279" t="s">
        <v>879</v>
      </c>
    </row>
    <row r="18988" spans="1:6" x14ac:dyDescent="0.3">
      <c r="A18988" s="264" t="str">
        <f t="shared" si="296"/>
        <v>WhiteSD</v>
      </c>
      <c r="B18988" s="269">
        <v>57276</v>
      </c>
      <c r="C18988" s="270" t="s">
        <v>4074</v>
      </c>
      <c r="D18988" s="270" t="s">
        <v>2174</v>
      </c>
      <c r="E18988" s="277" t="s">
        <v>2064</v>
      </c>
      <c r="F18988" s="279" t="s">
        <v>879</v>
      </c>
    </row>
    <row r="18989" spans="1:6" x14ac:dyDescent="0.3">
      <c r="A18989" s="264" t="str">
        <f t="shared" si="296"/>
        <v>RennerSD</v>
      </c>
      <c r="B18989" s="269">
        <v>57055</v>
      </c>
      <c r="C18989" s="270" t="s">
        <v>11059</v>
      </c>
      <c r="D18989" s="270" t="s">
        <v>2174</v>
      </c>
      <c r="E18989" s="277" t="s">
        <v>2182</v>
      </c>
      <c r="F18989" s="279" t="s">
        <v>879</v>
      </c>
    </row>
    <row r="18990" spans="1:6" x14ac:dyDescent="0.3">
      <c r="A18990" s="264" t="str">
        <f t="shared" si="296"/>
        <v>BridgewaterSD</v>
      </c>
      <c r="B18990" s="269">
        <v>57319</v>
      </c>
      <c r="C18990" s="270" t="s">
        <v>3538</v>
      </c>
      <c r="D18990" s="270" t="s">
        <v>2174</v>
      </c>
      <c r="E18990" s="277" t="s">
        <v>2182</v>
      </c>
      <c r="F18990" s="279" t="s">
        <v>879</v>
      </c>
    </row>
    <row r="18991" spans="1:6" x14ac:dyDescent="0.3">
      <c r="A18991" s="264" t="str">
        <f t="shared" si="296"/>
        <v>MontroseSD</v>
      </c>
      <c r="B18991" s="269">
        <v>57048</v>
      </c>
      <c r="C18991" s="270" t="s">
        <v>1074</v>
      </c>
      <c r="D18991" s="270" t="s">
        <v>2174</v>
      </c>
      <c r="E18991" s="277" t="s">
        <v>2182</v>
      </c>
      <c r="F18991" s="279" t="s">
        <v>879</v>
      </c>
    </row>
    <row r="18992" spans="1:6" x14ac:dyDescent="0.3">
      <c r="A18992" s="264" t="str">
        <f t="shared" si="296"/>
        <v>KeystoneSD</v>
      </c>
      <c r="B18992" s="269">
        <v>57751</v>
      </c>
      <c r="C18992" s="270" t="s">
        <v>3304</v>
      </c>
      <c r="D18992" s="270" t="s">
        <v>2174</v>
      </c>
      <c r="E18992" s="277" t="s">
        <v>2179</v>
      </c>
      <c r="F18992" s="279" t="s">
        <v>879</v>
      </c>
    </row>
    <row r="18993" spans="1:6" x14ac:dyDescent="0.3">
      <c r="A18993" s="264" t="str">
        <f t="shared" si="296"/>
        <v>Mount VernonSD</v>
      </c>
      <c r="B18993" s="269">
        <v>57363</v>
      </c>
      <c r="C18993" s="270" t="s">
        <v>1322</v>
      </c>
      <c r="D18993" s="270" t="s">
        <v>2174</v>
      </c>
      <c r="E18993" s="277" t="s">
        <v>2177</v>
      </c>
      <c r="F18993" s="279" t="s">
        <v>879</v>
      </c>
    </row>
    <row r="18994" spans="1:6" x14ac:dyDescent="0.3">
      <c r="A18994" s="264" t="str">
        <f t="shared" si="296"/>
        <v>IreneSD</v>
      </c>
      <c r="B18994" s="269">
        <v>57037</v>
      </c>
      <c r="C18994" s="270" t="s">
        <v>11060</v>
      </c>
      <c r="D18994" s="270" t="s">
        <v>2174</v>
      </c>
      <c r="E18994" s="277" t="s">
        <v>2182</v>
      </c>
      <c r="F18994" s="279" t="s">
        <v>879</v>
      </c>
    </row>
    <row r="18995" spans="1:6" x14ac:dyDescent="0.3">
      <c r="A18995" s="264" t="str">
        <f t="shared" si="296"/>
        <v>FaithSD</v>
      </c>
      <c r="B18995" s="269">
        <v>57626</v>
      </c>
      <c r="C18995" s="270" t="s">
        <v>7877</v>
      </c>
      <c r="D18995" s="270" t="s">
        <v>2174</v>
      </c>
      <c r="E18995" s="277" t="s">
        <v>2179</v>
      </c>
      <c r="F18995" s="279" t="s">
        <v>879</v>
      </c>
    </row>
    <row r="18996" spans="1:6" x14ac:dyDescent="0.3">
      <c r="A18996" s="264" t="str">
        <f t="shared" si="296"/>
        <v>WolseySD</v>
      </c>
      <c r="B18996" s="269">
        <v>57384</v>
      </c>
      <c r="C18996" s="270" t="s">
        <v>11061</v>
      </c>
      <c r="D18996" s="270" t="s">
        <v>2174</v>
      </c>
      <c r="E18996" s="277" t="s">
        <v>2176</v>
      </c>
      <c r="F18996" s="279" t="s">
        <v>879</v>
      </c>
    </row>
    <row r="18997" spans="1:6" x14ac:dyDescent="0.3">
      <c r="A18997" s="264" t="str">
        <f t="shared" si="296"/>
        <v>BruceSD</v>
      </c>
      <c r="B18997" s="269">
        <v>57220</v>
      </c>
      <c r="C18997" s="270" t="s">
        <v>11062</v>
      </c>
      <c r="D18997" s="270" t="s">
        <v>2174</v>
      </c>
      <c r="E18997" s="277" t="s">
        <v>2064</v>
      </c>
      <c r="F18997" s="279" t="s">
        <v>879</v>
      </c>
    </row>
    <row r="18998" spans="1:6" x14ac:dyDescent="0.3">
      <c r="A18998" s="264" t="str">
        <f t="shared" si="296"/>
        <v>HurleySD</v>
      </c>
      <c r="B18998" s="269">
        <v>57036</v>
      </c>
      <c r="C18998" s="270" t="s">
        <v>7444</v>
      </c>
      <c r="D18998" s="270" t="s">
        <v>2174</v>
      </c>
      <c r="E18998" s="277" t="s">
        <v>2182</v>
      </c>
      <c r="F18998" s="279" t="s">
        <v>879</v>
      </c>
    </row>
    <row r="18999" spans="1:6" x14ac:dyDescent="0.3">
      <c r="A18999" s="264" t="str">
        <f t="shared" si="296"/>
        <v>EthanSD</v>
      </c>
      <c r="B18999" s="269">
        <v>57334</v>
      </c>
      <c r="C18999" s="270" t="s">
        <v>11063</v>
      </c>
      <c r="D18999" s="270" t="s">
        <v>2174</v>
      </c>
      <c r="E18999" s="277" t="s">
        <v>2177</v>
      </c>
      <c r="F18999" s="279" t="s">
        <v>879</v>
      </c>
    </row>
    <row r="19000" spans="1:6" x14ac:dyDescent="0.3">
      <c r="A19000" s="264" t="str">
        <f t="shared" si="296"/>
        <v>ChancellorSD</v>
      </c>
      <c r="B19000" s="269">
        <v>57015</v>
      </c>
      <c r="C19000" s="270" t="s">
        <v>1541</v>
      </c>
      <c r="D19000" s="270" t="s">
        <v>2174</v>
      </c>
      <c r="E19000" s="277" t="s">
        <v>2182</v>
      </c>
      <c r="F19000" s="279" t="s">
        <v>879</v>
      </c>
    </row>
    <row r="19001" spans="1:6" x14ac:dyDescent="0.3">
      <c r="A19001" s="264" t="str">
        <f t="shared" si="296"/>
        <v>FlorenceSD</v>
      </c>
      <c r="B19001" s="269">
        <v>57235</v>
      </c>
      <c r="C19001" s="270" t="s">
        <v>969</v>
      </c>
      <c r="D19001" s="270" t="s">
        <v>2174</v>
      </c>
      <c r="E19001" s="277" t="s">
        <v>2187</v>
      </c>
      <c r="F19001" s="279" t="s">
        <v>879</v>
      </c>
    </row>
    <row r="19002" spans="1:6" x14ac:dyDescent="0.3">
      <c r="A19002" s="264" t="str">
        <f t="shared" si="296"/>
        <v>HudsonSD</v>
      </c>
      <c r="B19002" s="269">
        <v>57034</v>
      </c>
      <c r="C19002" s="270" t="s">
        <v>1917</v>
      </c>
      <c r="D19002" s="270" t="s">
        <v>2174</v>
      </c>
      <c r="E19002" s="277" t="s">
        <v>2182</v>
      </c>
      <c r="F19002" s="279" t="s">
        <v>879</v>
      </c>
    </row>
    <row r="19003" spans="1:6" x14ac:dyDescent="0.3">
      <c r="A19003" s="264" t="str">
        <f t="shared" si="296"/>
        <v>EmerySD</v>
      </c>
      <c r="B19003" s="269">
        <v>57332</v>
      </c>
      <c r="C19003" s="270" t="s">
        <v>11064</v>
      </c>
      <c r="D19003" s="270" t="s">
        <v>2174</v>
      </c>
      <c r="E19003" s="277" t="s">
        <v>2177</v>
      </c>
      <c r="F19003" s="279" t="s">
        <v>879</v>
      </c>
    </row>
    <row r="19004" spans="1:6" x14ac:dyDescent="0.3">
      <c r="A19004" s="264" t="str">
        <f t="shared" si="296"/>
        <v>BowdleSD</v>
      </c>
      <c r="B19004" s="269">
        <v>57428</v>
      </c>
      <c r="C19004" s="270" t="s">
        <v>11065</v>
      </c>
      <c r="D19004" s="270" t="s">
        <v>2174</v>
      </c>
      <c r="E19004" s="277" t="s">
        <v>2175</v>
      </c>
      <c r="F19004" s="279" t="s">
        <v>879</v>
      </c>
    </row>
    <row r="19005" spans="1:6" x14ac:dyDescent="0.3">
      <c r="A19005" s="264" t="str">
        <f t="shared" si="296"/>
        <v>GayvilleSD</v>
      </c>
      <c r="B19005" s="269">
        <v>57031</v>
      </c>
      <c r="C19005" s="270" t="s">
        <v>11066</v>
      </c>
      <c r="D19005" s="270" t="s">
        <v>2174</v>
      </c>
      <c r="E19005" s="277" t="s">
        <v>2188</v>
      </c>
      <c r="F19005" s="279" t="s">
        <v>879</v>
      </c>
    </row>
    <row r="19006" spans="1:6" x14ac:dyDescent="0.3">
      <c r="A19006" s="264" t="str">
        <f t="shared" si="296"/>
        <v>RoscoeSD</v>
      </c>
      <c r="B19006" s="269">
        <v>57471</v>
      </c>
      <c r="C19006" s="270" t="s">
        <v>4745</v>
      </c>
      <c r="D19006" s="270" t="s">
        <v>2174</v>
      </c>
      <c r="E19006" s="277" t="s">
        <v>2175</v>
      </c>
      <c r="F19006" s="279" t="s">
        <v>879</v>
      </c>
    </row>
    <row r="19007" spans="1:6" x14ac:dyDescent="0.3">
      <c r="A19007" s="264" t="str">
        <f t="shared" si="296"/>
        <v>Mission HillSD</v>
      </c>
      <c r="B19007" s="269">
        <v>57046</v>
      </c>
      <c r="C19007" s="270" t="s">
        <v>11067</v>
      </c>
      <c r="D19007" s="270" t="s">
        <v>2174</v>
      </c>
      <c r="E19007" s="277" t="s">
        <v>2188</v>
      </c>
      <c r="F19007" s="279" t="s">
        <v>879</v>
      </c>
    </row>
    <row r="19008" spans="1:6" x14ac:dyDescent="0.3">
      <c r="A19008" s="264" t="str">
        <f t="shared" si="296"/>
        <v>BathSD</v>
      </c>
      <c r="B19008" s="269">
        <v>57427</v>
      </c>
      <c r="C19008" s="270" t="s">
        <v>6504</v>
      </c>
      <c r="D19008" s="270" t="s">
        <v>2174</v>
      </c>
      <c r="E19008" s="277" t="s">
        <v>2175</v>
      </c>
      <c r="F19008" s="279" t="s">
        <v>879</v>
      </c>
    </row>
    <row r="19009" spans="1:6" x14ac:dyDescent="0.3">
      <c r="A19009" s="264" t="str">
        <f t="shared" si="296"/>
        <v>WarnerSD</v>
      </c>
      <c r="B19009" s="269">
        <v>57479</v>
      </c>
      <c r="C19009" s="270" t="s">
        <v>8082</v>
      </c>
      <c r="D19009" s="270" t="s">
        <v>2174</v>
      </c>
      <c r="E19009" s="277" t="s">
        <v>2175</v>
      </c>
      <c r="F19009" s="279" t="s">
        <v>879</v>
      </c>
    </row>
    <row r="19010" spans="1:6" x14ac:dyDescent="0.3">
      <c r="A19010" s="264" t="str">
        <f t="shared" si="296"/>
        <v>VolinSD</v>
      </c>
      <c r="B19010" s="269">
        <v>57072</v>
      </c>
      <c r="C19010" s="270" t="s">
        <v>11068</v>
      </c>
      <c r="D19010" s="270" t="s">
        <v>2174</v>
      </c>
      <c r="E19010" s="277" t="s">
        <v>2188</v>
      </c>
      <c r="F19010" s="279" t="s">
        <v>879</v>
      </c>
    </row>
    <row r="19011" spans="1:6" x14ac:dyDescent="0.3">
      <c r="A19011" s="264" t="str">
        <f t="shared" si="296"/>
        <v>WakondaSD</v>
      </c>
      <c r="B19011" s="269">
        <v>57073</v>
      </c>
      <c r="C19011" s="270" t="s">
        <v>11069</v>
      </c>
      <c r="D19011" s="270" t="s">
        <v>2174</v>
      </c>
      <c r="E19011" s="277" t="s">
        <v>2185</v>
      </c>
      <c r="F19011" s="279" t="s">
        <v>879</v>
      </c>
    </row>
    <row r="19012" spans="1:6" x14ac:dyDescent="0.3">
      <c r="A19012" s="264" t="str">
        <f t="shared" ref="A19012:A19075" si="297">CONCATENATE(C19012,D19012)</f>
        <v>HenrySD</v>
      </c>
      <c r="B19012" s="269">
        <v>57243</v>
      </c>
      <c r="C19012" s="270" t="s">
        <v>4926</v>
      </c>
      <c r="D19012" s="270" t="s">
        <v>2174</v>
      </c>
      <c r="E19012" s="277" t="s">
        <v>2187</v>
      </c>
      <c r="F19012" s="279" t="s">
        <v>879</v>
      </c>
    </row>
    <row r="19013" spans="1:6" x14ac:dyDescent="0.3">
      <c r="A19013" s="264" t="str">
        <f t="shared" si="297"/>
        <v>FrederickSD</v>
      </c>
      <c r="B19013" s="269">
        <v>57441</v>
      </c>
      <c r="C19013" s="270" t="s">
        <v>3330</v>
      </c>
      <c r="D19013" s="270" t="s">
        <v>2174</v>
      </c>
      <c r="E19013" s="277" t="s">
        <v>2175</v>
      </c>
      <c r="F19013" s="279" t="s">
        <v>879</v>
      </c>
    </row>
    <row r="19014" spans="1:6" x14ac:dyDescent="0.3">
      <c r="A19014" s="264" t="str">
        <f t="shared" si="297"/>
        <v>HitchcockSD</v>
      </c>
      <c r="B19014" s="269">
        <v>57348</v>
      </c>
      <c r="C19014" s="270" t="s">
        <v>11070</v>
      </c>
      <c r="D19014" s="270" t="s">
        <v>2174</v>
      </c>
      <c r="E19014" s="277" t="s">
        <v>2176</v>
      </c>
      <c r="F19014" s="279" t="s">
        <v>879</v>
      </c>
    </row>
    <row r="19015" spans="1:6" x14ac:dyDescent="0.3">
      <c r="A19015" s="264" t="str">
        <f t="shared" si="297"/>
        <v>BurbankSD</v>
      </c>
      <c r="B19015" s="269">
        <v>57010</v>
      </c>
      <c r="C19015" s="270" t="s">
        <v>2654</v>
      </c>
      <c r="D19015" s="270" t="s">
        <v>2174</v>
      </c>
      <c r="E19015" s="277" t="s">
        <v>2185</v>
      </c>
      <c r="F19015" s="279" t="s">
        <v>879</v>
      </c>
    </row>
    <row r="19016" spans="1:6" x14ac:dyDescent="0.3">
      <c r="A19016" s="264" t="str">
        <f t="shared" si="297"/>
        <v>HeclaSD</v>
      </c>
      <c r="B19016" s="269">
        <v>57446</v>
      </c>
      <c r="C19016" s="270" t="s">
        <v>11071</v>
      </c>
      <c r="D19016" s="270" t="s">
        <v>2174</v>
      </c>
      <c r="E19016" s="277" t="s">
        <v>2175</v>
      </c>
      <c r="F19016" s="279" t="s">
        <v>879</v>
      </c>
    </row>
    <row r="19017" spans="1:6" x14ac:dyDescent="0.3">
      <c r="A19017" s="264" t="str">
        <f t="shared" si="297"/>
        <v>DeadwoodSD</v>
      </c>
      <c r="B19017" s="269">
        <v>57759</v>
      </c>
      <c r="C19017" s="270" t="s">
        <v>10027</v>
      </c>
      <c r="D19017" s="270" t="s">
        <v>2174</v>
      </c>
      <c r="E19017" s="277" t="s">
        <v>2184</v>
      </c>
      <c r="F19017" s="279" t="s">
        <v>879</v>
      </c>
    </row>
    <row r="19018" spans="1:6" x14ac:dyDescent="0.3">
      <c r="A19018" s="264" t="str">
        <f t="shared" si="297"/>
        <v>BluntSD</v>
      </c>
      <c r="B19018" s="269">
        <v>57522</v>
      </c>
      <c r="C19018" s="270" t="s">
        <v>11072</v>
      </c>
      <c r="D19018" s="270" t="s">
        <v>2174</v>
      </c>
      <c r="E19018" s="277" t="s">
        <v>2178</v>
      </c>
      <c r="F19018" s="279" t="s">
        <v>879</v>
      </c>
    </row>
    <row r="19019" spans="1:6" x14ac:dyDescent="0.3">
      <c r="A19019" s="264" t="str">
        <f t="shared" si="297"/>
        <v>South ShoreSD</v>
      </c>
      <c r="B19019" s="269">
        <v>57263</v>
      </c>
      <c r="C19019" s="270" t="s">
        <v>5719</v>
      </c>
      <c r="D19019" s="270" t="s">
        <v>2174</v>
      </c>
      <c r="E19019" s="277" t="s">
        <v>2187</v>
      </c>
      <c r="F19019" s="279" t="s">
        <v>879</v>
      </c>
    </row>
    <row r="19020" spans="1:6" x14ac:dyDescent="0.3">
      <c r="A19020" s="264" t="str">
        <f t="shared" si="297"/>
        <v>WestportSD</v>
      </c>
      <c r="B19020" s="269">
        <v>57481</v>
      </c>
      <c r="C19020" s="270" t="s">
        <v>3232</v>
      </c>
      <c r="D19020" s="270" t="s">
        <v>2174</v>
      </c>
      <c r="E19020" s="277" t="s">
        <v>2175</v>
      </c>
      <c r="F19020" s="279" t="s">
        <v>879</v>
      </c>
    </row>
    <row r="19021" spans="1:6" x14ac:dyDescent="0.3">
      <c r="A19021" s="264" t="str">
        <f t="shared" si="297"/>
        <v>ColumbiaSD</v>
      </c>
      <c r="B19021" s="269">
        <v>57433</v>
      </c>
      <c r="C19021" s="270" t="s">
        <v>1487</v>
      </c>
      <c r="D19021" s="270" t="s">
        <v>2174</v>
      </c>
      <c r="E19021" s="277" t="s">
        <v>2175</v>
      </c>
      <c r="F19021" s="279" t="s">
        <v>879</v>
      </c>
    </row>
    <row r="19022" spans="1:6" x14ac:dyDescent="0.3">
      <c r="A19022" s="264" t="str">
        <f t="shared" si="297"/>
        <v>SpearfishSD</v>
      </c>
      <c r="B19022" s="269">
        <v>57779</v>
      </c>
      <c r="C19022" s="270" t="s">
        <v>2184</v>
      </c>
      <c r="D19022" s="270" t="s">
        <v>2174</v>
      </c>
      <c r="E19022" s="277" t="s">
        <v>2184</v>
      </c>
      <c r="F19022" s="279" t="s">
        <v>879</v>
      </c>
    </row>
    <row r="19023" spans="1:6" x14ac:dyDescent="0.3">
      <c r="A19023" s="264" t="str">
        <f t="shared" si="297"/>
        <v>CavourSD</v>
      </c>
      <c r="B19023" s="269">
        <v>57324</v>
      </c>
      <c r="C19023" s="270" t="s">
        <v>11073</v>
      </c>
      <c r="D19023" s="270" t="s">
        <v>2174</v>
      </c>
      <c r="E19023" s="277" t="s">
        <v>2176</v>
      </c>
      <c r="F19023" s="279" t="s">
        <v>879</v>
      </c>
    </row>
    <row r="19024" spans="1:6" x14ac:dyDescent="0.3">
      <c r="A19024" s="264" t="str">
        <f t="shared" si="297"/>
        <v>UticaSD</v>
      </c>
      <c r="B19024" s="269">
        <v>57067</v>
      </c>
      <c r="C19024" s="270" t="s">
        <v>5716</v>
      </c>
      <c r="D19024" s="270" t="s">
        <v>2174</v>
      </c>
      <c r="E19024" s="277" t="s">
        <v>2188</v>
      </c>
      <c r="F19024" s="279" t="s">
        <v>879</v>
      </c>
    </row>
    <row r="19025" spans="1:6" x14ac:dyDescent="0.3">
      <c r="A19025" s="264" t="str">
        <f t="shared" si="297"/>
        <v>Buffalo GapSD</v>
      </c>
      <c r="B19025" s="269">
        <v>57722</v>
      </c>
      <c r="C19025" s="270" t="s">
        <v>11074</v>
      </c>
      <c r="D19025" s="270" t="s">
        <v>2174</v>
      </c>
      <c r="E19025" s="277" t="s">
        <v>2179</v>
      </c>
      <c r="F19025" s="279" t="s">
        <v>879</v>
      </c>
    </row>
    <row r="19026" spans="1:6" x14ac:dyDescent="0.3">
      <c r="A19026" s="264" t="str">
        <f t="shared" si="297"/>
        <v>SpencerSD</v>
      </c>
      <c r="B19026" s="269">
        <v>57374</v>
      </c>
      <c r="C19026" s="270" t="s">
        <v>1256</v>
      </c>
      <c r="D19026" s="270" t="s">
        <v>2174</v>
      </c>
      <c r="E19026" s="277" t="s">
        <v>2182</v>
      </c>
      <c r="F19026" s="279" t="s">
        <v>879</v>
      </c>
    </row>
    <row r="19027" spans="1:6" x14ac:dyDescent="0.3">
      <c r="A19027" s="264" t="str">
        <f t="shared" si="297"/>
        <v>MansfieldSD</v>
      </c>
      <c r="B19027" s="269">
        <v>57460</v>
      </c>
      <c r="C19027" s="270" t="s">
        <v>1977</v>
      </c>
      <c r="D19027" s="270" t="s">
        <v>2174</v>
      </c>
      <c r="E19027" s="277" t="s">
        <v>2175</v>
      </c>
      <c r="F19027" s="279" t="s">
        <v>879</v>
      </c>
    </row>
    <row r="19028" spans="1:6" x14ac:dyDescent="0.3">
      <c r="A19028" s="264" t="str">
        <f t="shared" si="297"/>
        <v>ClaremontSD</v>
      </c>
      <c r="B19028" s="269">
        <v>57432</v>
      </c>
      <c r="C19028" s="270" t="s">
        <v>2673</v>
      </c>
      <c r="D19028" s="270" t="s">
        <v>2174</v>
      </c>
      <c r="E19028" s="277" t="s">
        <v>2175</v>
      </c>
      <c r="F19028" s="279" t="s">
        <v>879</v>
      </c>
    </row>
    <row r="19029" spans="1:6" x14ac:dyDescent="0.3">
      <c r="A19029" s="264" t="str">
        <f t="shared" si="297"/>
        <v>PringleSD</v>
      </c>
      <c r="B19029" s="269">
        <v>57773</v>
      </c>
      <c r="C19029" s="270" t="s">
        <v>11075</v>
      </c>
      <c r="D19029" s="270" t="s">
        <v>2174</v>
      </c>
      <c r="E19029" s="277" t="s">
        <v>2179</v>
      </c>
      <c r="F19029" s="279" t="s">
        <v>879</v>
      </c>
    </row>
    <row r="19030" spans="1:6" x14ac:dyDescent="0.3">
      <c r="A19030" s="264" t="str">
        <f t="shared" si="297"/>
        <v>Union CenterSD</v>
      </c>
      <c r="B19030" s="269">
        <v>57787</v>
      </c>
      <c r="C19030" s="270" t="s">
        <v>11076</v>
      </c>
      <c r="D19030" s="270" t="s">
        <v>2174</v>
      </c>
      <c r="E19030" s="277" t="s">
        <v>2179</v>
      </c>
      <c r="F19030" s="279" t="s">
        <v>879</v>
      </c>
    </row>
    <row r="19031" spans="1:6" x14ac:dyDescent="0.3">
      <c r="A19031" s="264" t="str">
        <f t="shared" si="297"/>
        <v>DavisSD</v>
      </c>
      <c r="B19031" s="269">
        <v>57021</v>
      </c>
      <c r="C19031" s="270" t="s">
        <v>2545</v>
      </c>
      <c r="D19031" s="270" t="s">
        <v>2174</v>
      </c>
      <c r="E19031" s="277" t="s">
        <v>2182</v>
      </c>
      <c r="F19031" s="279" t="s">
        <v>879</v>
      </c>
    </row>
    <row r="19032" spans="1:6" x14ac:dyDescent="0.3">
      <c r="A19032" s="264" t="str">
        <f t="shared" si="297"/>
        <v>CaputaSD</v>
      </c>
      <c r="B19032" s="269">
        <v>57725</v>
      </c>
      <c r="C19032" s="270" t="s">
        <v>11077</v>
      </c>
      <c r="D19032" s="270" t="s">
        <v>2174</v>
      </c>
      <c r="E19032" s="277" t="s">
        <v>2179</v>
      </c>
      <c r="F19032" s="279" t="s">
        <v>879</v>
      </c>
    </row>
    <row r="19033" spans="1:6" x14ac:dyDescent="0.3">
      <c r="A19033" s="264" t="str">
        <f t="shared" si="297"/>
        <v>MonroeSD</v>
      </c>
      <c r="B19033" s="269">
        <v>57047</v>
      </c>
      <c r="C19033" s="270" t="s">
        <v>1514</v>
      </c>
      <c r="D19033" s="270" t="s">
        <v>2174</v>
      </c>
      <c r="E19033" s="277" t="s">
        <v>2182</v>
      </c>
      <c r="F19033" s="279" t="s">
        <v>879</v>
      </c>
    </row>
    <row r="19034" spans="1:6" x14ac:dyDescent="0.3">
      <c r="A19034" s="264" t="str">
        <f t="shared" si="297"/>
        <v>FairburnSD</v>
      </c>
      <c r="B19034" s="269">
        <v>57738</v>
      </c>
      <c r="C19034" s="270" t="s">
        <v>3983</v>
      </c>
      <c r="D19034" s="270" t="s">
        <v>2174</v>
      </c>
      <c r="E19034" s="277" t="s">
        <v>2179</v>
      </c>
      <c r="F19034" s="279" t="s">
        <v>879</v>
      </c>
    </row>
    <row r="19035" spans="1:6" x14ac:dyDescent="0.3">
      <c r="A19035" s="264" t="str">
        <f t="shared" si="297"/>
        <v>QuinnSD</v>
      </c>
      <c r="B19035" s="269">
        <v>57775</v>
      </c>
      <c r="C19035" s="270" t="s">
        <v>11078</v>
      </c>
      <c r="D19035" s="270" t="s">
        <v>2174</v>
      </c>
      <c r="E19035" s="277" t="s">
        <v>2179</v>
      </c>
      <c r="F19035" s="279" t="s">
        <v>879</v>
      </c>
    </row>
    <row r="19036" spans="1:6" x14ac:dyDescent="0.3">
      <c r="A19036" s="264" t="str">
        <f t="shared" si="297"/>
        <v>StratfordSD</v>
      </c>
      <c r="B19036" s="269">
        <v>57474</v>
      </c>
      <c r="C19036" s="270" t="s">
        <v>3138</v>
      </c>
      <c r="D19036" s="270" t="s">
        <v>2174</v>
      </c>
      <c r="E19036" s="277" t="s">
        <v>2175</v>
      </c>
      <c r="F19036" s="279" t="s">
        <v>879</v>
      </c>
    </row>
    <row r="19037" spans="1:6" x14ac:dyDescent="0.3">
      <c r="A19037" s="264" t="str">
        <f t="shared" si="297"/>
        <v>WastaSD</v>
      </c>
      <c r="B19037" s="269">
        <v>57791</v>
      </c>
      <c r="C19037" s="270" t="s">
        <v>11079</v>
      </c>
      <c r="D19037" s="270" t="s">
        <v>2174</v>
      </c>
      <c r="E19037" s="277" t="s">
        <v>2179</v>
      </c>
      <c r="F19037" s="279" t="s">
        <v>879</v>
      </c>
    </row>
    <row r="19038" spans="1:6" x14ac:dyDescent="0.3">
      <c r="A19038" s="264" t="str">
        <f t="shared" si="297"/>
        <v>HoughtonSD</v>
      </c>
      <c r="B19038" s="269">
        <v>57449</v>
      </c>
      <c r="C19038" s="270" t="s">
        <v>1592</v>
      </c>
      <c r="D19038" s="270" t="s">
        <v>2174</v>
      </c>
      <c r="E19038" s="277" t="s">
        <v>2175</v>
      </c>
      <c r="F19038" s="279" t="s">
        <v>879</v>
      </c>
    </row>
    <row r="19039" spans="1:6" x14ac:dyDescent="0.3">
      <c r="A19039" s="264" t="str">
        <f t="shared" si="297"/>
        <v>OwankaSD</v>
      </c>
      <c r="B19039" s="269">
        <v>57767</v>
      </c>
      <c r="C19039" s="270" t="s">
        <v>11080</v>
      </c>
      <c r="D19039" s="270" t="s">
        <v>2174</v>
      </c>
      <c r="E19039" s="277" t="s">
        <v>2179</v>
      </c>
      <c r="F19039" s="279" t="s">
        <v>879</v>
      </c>
    </row>
    <row r="19040" spans="1:6" x14ac:dyDescent="0.3">
      <c r="A19040" s="264" t="str">
        <f t="shared" si="297"/>
        <v>BalticSD</v>
      </c>
      <c r="B19040" s="269">
        <v>57041</v>
      </c>
      <c r="C19040" s="270" t="s">
        <v>11050</v>
      </c>
      <c r="D19040" s="270" t="s">
        <v>2174</v>
      </c>
      <c r="E19040" s="277" t="s">
        <v>2182</v>
      </c>
      <c r="F19040" s="279" t="s">
        <v>879</v>
      </c>
    </row>
    <row r="19041" spans="1:6" x14ac:dyDescent="0.3">
      <c r="A19041" s="264" t="str">
        <f t="shared" si="297"/>
        <v>SinaiSD</v>
      </c>
      <c r="B19041" s="269">
        <v>57061</v>
      </c>
      <c r="C19041" s="270" t="s">
        <v>11081</v>
      </c>
      <c r="D19041" s="270" t="s">
        <v>2174</v>
      </c>
      <c r="E19041" s="277" t="s">
        <v>2064</v>
      </c>
      <c r="F19041" s="279" t="s">
        <v>879</v>
      </c>
    </row>
    <row r="19042" spans="1:6" x14ac:dyDescent="0.3">
      <c r="A19042" s="264" t="str">
        <f t="shared" si="297"/>
        <v>WallSD</v>
      </c>
      <c r="B19042" s="269">
        <v>57780</v>
      </c>
      <c r="C19042" s="270" t="s">
        <v>11056</v>
      </c>
      <c r="D19042" s="270" t="s">
        <v>2174</v>
      </c>
      <c r="E19042" s="277" t="s">
        <v>2179</v>
      </c>
      <c r="F19042" s="279" t="s">
        <v>879</v>
      </c>
    </row>
    <row r="19043" spans="1:6" x14ac:dyDescent="0.3">
      <c r="A19043" s="264" t="str">
        <f t="shared" si="297"/>
        <v>Union CenterSD</v>
      </c>
      <c r="B19043" s="269">
        <v>57737</v>
      </c>
      <c r="C19043" s="270" t="s">
        <v>11076</v>
      </c>
      <c r="D19043" s="270" t="s">
        <v>2174</v>
      </c>
      <c r="E19043" s="277" t="s">
        <v>2179</v>
      </c>
      <c r="F19043" s="279" t="s">
        <v>879</v>
      </c>
    </row>
    <row r="19044" spans="1:6" x14ac:dyDescent="0.3">
      <c r="A19044" s="264" t="str">
        <f t="shared" si="297"/>
        <v>White OwlSD</v>
      </c>
      <c r="B19044" s="269">
        <v>57792</v>
      </c>
      <c r="C19044" s="270" t="s">
        <v>11082</v>
      </c>
      <c r="D19044" s="270" t="s">
        <v>2174</v>
      </c>
      <c r="E19044" s="277" t="s">
        <v>2179</v>
      </c>
      <c r="F19044" s="279" t="s">
        <v>879</v>
      </c>
    </row>
    <row r="19045" spans="1:6" x14ac:dyDescent="0.3">
      <c r="A19045" s="264" t="str">
        <f t="shared" si="297"/>
        <v>NashvilleTN</v>
      </c>
      <c r="B19045" s="269">
        <v>37013</v>
      </c>
      <c r="C19045" s="270" t="s">
        <v>5314</v>
      </c>
      <c r="D19045" s="270" t="s">
        <v>2189</v>
      </c>
      <c r="E19045" s="277" t="s">
        <v>2204</v>
      </c>
      <c r="F19045" s="279" t="s">
        <v>882</v>
      </c>
    </row>
    <row r="19046" spans="1:6" x14ac:dyDescent="0.3">
      <c r="A19046" s="264" t="str">
        <f t="shared" si="297"/>
        <v>NashvilleTN</v>
      </c>
      <c r="B19046" s="269">
        <v>37211</v>
      </c>
      <c r="C19046" s="270" t="s">
        <v>5314</v>
      </c>
      <c r="D19046" s="270" t="s">
        <v>2189</v>
      </c>
      <c r="E19046" s="277" t="s">
        <v>2204</v>
      </c>
      <c r="F19046" s="279" t="s">
        <v>882</v>
      </c>
    </row>
    <row r="19047" spans="1:6" x14ac:dyDescent="0.3">
      <c r="A19047" s="264" t="str">
        <f t="shared" si="297"/>
        <v>ClarksvilleTN</v>
      </c>
      <c r="B19047" s="269">
        <v>37042</v>
      </c>
      <c r="C19047" s="270" t="s">
        <v>1458</v>
      </c>
      <c r="D19047" s="270" t="s">
        <v>2189</v>
      </c>
      <c r="E19047" s="277" t="s">
        <v>1458</v>
      </c>
      <c r="F19047" s="279" t="s">
        <v>882</v>
      </c>
    </row>
    <row r="19048" spans="1:6" x14ac:dyDescent="0.3">
      <c r="A19048" s="264" t="str">
        <f t="shared" si="297"/>
        <v>HendersonvilleTN</v>
      </c>
      <c r="B19048" s="269">
        <v>37075</v>
      </c>
      <c r="C19048" s="270" t="s">
        <v>7616</v>
      </c>
      <c r="D19048" s="270" t="s">
        <v>2189</v>
      </c>
      <c r="E19048" s="277" t="s">
        <v>2204</v>
      </c>
      <c r="F19048" s="279" t="s">
        <v>882</v>
      </c>
    </row>
    <row r="19049" spans="1:6" x14ac:dyDescent="0.3">
      <c r="A19049" s="264" t="str">
        <f t="shared" si="297"/>
        <v>ColumbiaTN</v>
      </c>
      <c r="B19049" s="269">
        <v>38401</v>
      </c>
      <c r="C19049" s="270" t="s">
        <v>1487</v>
      </c>
      <c r="D19049" s="270" t="s">
        <v>2189</v>
      </c>
      <c r="E19049" s="277" t="s">
        <v>2204</v>
      </c>
      <c r="F19049" s="279" t="s">
        <v>882</v>
      </c>
    </row>
    <row r="19050" spans="1:6" x14ac:dyDescent="0.3">
      <c r="A19050" s="264" t="str">
        <f t="shared" si="297"/>
        <v>MurfreesboroTN</v>
      </c>
      <c r="B19050" s="269">
        <v>37128</v>
      </c>
      <c r="C19050" s="270" t="s">
        <v>11083</v>
      </c>
      <c r="D19050" s="270" t="s">
        <v>2189</v>
      </c>
      <c r="E19050" s="277" t="s">
        <v>2204</v>
      </c>
      <c r="F19050" s="279" t="s">
        <v>882</v>
      </c>
    </row>
    <row r="19051" spans="1:6" x14ac:dyDescent="0.3">
      <c r="A19051" s="264" t="str">
        <f t="shared" si="297"/>
        <v>MurfreesboroTN</v>
      </c>
      <c r="B19051" s="269">
        <v>37130</v>
      </c>
      <c r="C19051" s="270" t="s">
        <v>11083</v>
      </c>
      <c r="D19051" s="270" t="s">
        <v>2189</v>
      </c>
      <c r="E19051" s="277" t="s">
        <v>2204</v>
      </c>
      <c r="F19051" s="279" t="s">
        <v>882</v>
      </c>
    </row>
    <row r="19052" spans="1:6" x14ac:dyDescent="0.3">
      <c r="A19052" s="264" t="str">
        <f t="shared" si="297"/>
        <v>FranklinTN</v>
      </c>
      <c r="B19052" s="269">
        <v>37064</v>
      </c>
      <c r="C19052" s="270" t="s">
        <v>3539</v>
      </c>
      <c r="D19052" s="270" t="s">
        <v>2189</v>
      </c>
      <c r="E19052" s="277" t="s">
        <v>2204</v>
      </c>
      <c r="F19052" s="279" t="s">
        <v>882</v>
      </c>
    </row>
    <row r="19053" spans="1:6" x14ac:dyDescent="0.3">
      <c r="A19053" s="264" t="str">
        <f t="shared" si="297"/>
        <v>GallatinTN</v>
      </c>
      <c r="B19053" s="269">
        <v>37066</v>
      </c>
      <c r="C19053" s="270" t="s">
        <v>11084</v>
      </c>
      <c r="D19053" s="270" t="s">
        <v>2189</v>
      </c>
      <c r="E19053" s="277" t="s">
        <v>2204</v>
      </c>
      <c r="F19053" s="279" t="s">
        <v>882</v>
      </c>
    </row>
    <row r="19054" spans="1:6" x14ac:dyDescent="0.3">
      <c r="A19054" s="264" t="str">
        <f t="shared" si="297"/>
        <v>Mount JulietTN</v>
      </c>
      <c r="B19054" s="269">
        <v>37122</v>
      </c>
      <c r="C19054" s="270" t="s">
        <v>11085</v>
      </c>
      <c r="D19054" s="270" t="s">
        <v>2189</v>
      </c>
      <c r="E19054" s="277" t="s">
        <v>2204</v>
      </c>
      <c r="F19054" s="279" t="s">
        <v>882</v>
      </c>
    </row>
    <row r="19055" spans="1:6" x14ac:dyDescent="0.3">
      <c r="A19055" s="264" t="str">
        <f t="shared" si="297"/>
        <v>SmyrnaTN</v>
      </c>
      <c r="B19055" s="269">
        <v>37167</v>
      </c>
      <c r="C19055" s="270" t="s">
        <v>3553</v>
      </c>
      <c r="D19055" s="270" t="s">
        <v>2189</v>
      </c>
      <c r="E19055" s="277" t="s">
        <v>2204</v>
      </c>
      <c r="F19055" s="279" t="s">
        <v>882</v>
      </c>
    </row>
    <row r="19056" spans="1:6" x14ac:dyDescent="0.3">
      <c r="A19056" s="264" t="str">
        <f t="shared" si="297"/>
        <v>ClarksvilleTN</v>
      </c>
      <c r="B19056" s="269">
        <v>37040</v>
      </c>
      <c r="C19056" s="270" t="s">
        <v>1458</v>
      </c>
      <c r="D19056" s="270" t="s">
        <v>2189</v>
      </c>
      <c r="E19056" s="277" t="s">
        <v>1458</v>
      </c>
      <c r="F19056" s="279" t="s">
        <v>882</v>
      </c>
    </row>
    <row r="19057" spans="1:6" x14ac:dyDescent="0.3">
      <c r="A19057" s="264" t="str">
        <f t="shared" si="297"/>
        <v>ChattanoogaTN</v>
      </c>
      <c r="B19057" s="269">
        <v>37421</v>
      </c>
      <c r="C19057" s="270" t="s">
        <v>1165</v>
      </c>
      <c r="D19057" s="270" t="s">
        <v>2189</v>
      </c>
      <c r="E19057" s="277" t="s">
        <v>1165</v>
      </c>
      <c r="F19057" s="279" t="s">
        <v>882</v>
      </c>
    </row>
    <row r="19058" spans="1:6" x14ac:dyDescent="0.3">
      <c r="A19058" s="264" t="str">
        <f t="shared" si="297"/>
        <v>MurfreesboroTN</v>
      </c>
      <c r="B19058" s="269">
        <v>37129</v>
      </c>
      <c r="C19058" s="270" t="s">
        <v>11083</v>
      </c>
      <c r="D19058" s="270" t="s">
        <v>2189</v>
      </c>
      <c r="E19058" s="277" t="s">
        <v>2204</v>
      </c>
      <c r="F19058" s="279" t="s">
        <v>882</v>
      </c>
    </row>
    <row r="19059" spans="1:6" x14ac:dyDescent="0.3">
      <c r="A19059" s="264" t="str">
        <f t="shared" si="297"/>
        <v>BrentwoodTN</v>
      </c>
      <c r="B19059" s="269">
        <v>37027</v>
      </c>
      <c r="C19059" s="270" t="s">
        <v>2504</v>
      </c>
      <c r="D19059" s="270" t="s">
        <v>2189</v>
      </c>
      <c r="E19059" s="277" t="s">
        <v>2204</v>
      </c>
      <c r="F19059" s="279" t="s">
        <v>882</v>
      </c>
    </row>
    <row r="19060" spans="1:6" x14ac:dyDescent="0.3">
      <c r="A19060" s="264" t="str">
        <f t="shared" si="297"/>
        <v>JacksonTN</v>
      </c>
      <c r="B19060" s="269">
        <v>38305</v>
      </c>
      <c r="C19060" s="270" t="s">
        <v>1273</v>
      </c>
      <c r="D19060" s="270" t="s">
        <v>2189</v>
      </c>
      <c r="E19060" s="277" t="s">
        <v>1273</v>
      </c>
      <c r="F19060" s="279" t="s">
        <v>882</v>
      </c>
    </row>
    <row r="19061" spans="1:6" x14ac:dyDescent="0.3">
      <c r="A19061" s="264" t="str">
        <f t="shared" si="297"/>
        <v>ClarksvilleTN</v>
      </c>
      <c r="B19061" s="269">
        <v>37043</v>
      </c>
      <c r="C19061" s="270" t="s">
        <v>1458</v>
      </c>
      <c r="D19061" s="270" t="s">
        <v>2189</v>
      </c>
      <c r="E19061" s="277" t="s">
        <v>1458</v>
      </c>
      <c r="F19061" s="279" t="s">
        <v>882</v>
      </c>
    </row>
    <row r="19062" spans="1:6" x14ac:dyDescent="0.3">
      <c r="A19062" s="264" t="str">
        <f t="shared" si="297"/>
        <v>MemphisTN</v>
      </c>
      <c r="B19062" s="269">
        <v>38016</v>
      </c>
      <c r="C19062" s="270" t="s">
        <v>980</v>
      </c>
      <c r="D19062" s="270" t="s">
        <v>2189</v>
      </c>
      <c r="E19062" s="277" t="s">
        <v>980</v>
      </c>
      <c r="F19062" s="279" t="s">
        <v>882</v>
      </c>
    </row>
    <row r="19063" spans="1:6" x14ac:dyDescent="0.3">
      <c r="A19063" s="264" t="str">
        <f t="shared" si="297"/>
        <v>ColliervilleTN</v>
      </c>
      <c r="B19063" s="269">
        <v>38017</v>
      </c>
      <c r="C19063" s="270" t="s">
        <v>11086</v>
      </c>
      <c r="D19063" s="270" t="s">
        <v>2189</v>
      </c>
      <c r="E19063" s="277" t="s">
        <v>980</v>
      </c>
      <c r="F19063" s="279" t="s">
        <v>882</v>
      </c>
    </row>
    <row r="19064" spans="1:6" x14ac:dyDescent="0.3">
      <c r="A19064" s="264" t="str">
        <f t="shared" si="297"/>
        <v>MemphisTN</v>
      </c>
      <c r="B19064" s="269">
        <v>38111</v>
      </c>
      <c r="C19064" s="270" t="s">
        <v>980</v>
      </c>
      <c r="D19064" s="270" t="s">
        <v>2189</v>
      </c>
      <c r="E19064" s="277" t="s">
        <v>980</v>
      </c>
      <c r="F19064" s="279" t="s">
        <v>882</v>
      </c>
    </row>
    <row r="19065" spans="1:6" x14ac:dyDescent="0.3">
      <c r="A19065" s="264" t="str">
        <f t="shared" si="297"/>
        <v>LebanonTN</v>
      </c>
      <c r="B19065" s="269">
        <v>37087</v>
      </c>
      <c r="C19065" s="270" t="s">
        <v>1684</v>
      </c>
      <c r="D19065" s="270" t="s">
        <v>2189</v>
      </c>
      <c r="E19065" s="277" t="s">
        <v>2204</v>
      </c>
      <c r="F19065" s="279" t="s">
        <v>882</v>
      </c>
    </row>
    <row r="19066" spans="1:6" x14ac:dyDescent="0.3">
      <c r="A19066" s="264" t="str">
        <f t="shared" si="297"/>
        <v>KnoxvilleTN</v>
      </c>
      <c r="B19066" s="269">
        <v>37918</v>
      </c>
      <c r="C19066" s="270" t="s">
        <v>2198</v>
      </c>
      <c r="D19066" s="270" t="s">
        <v>2189</v>
      </c>
      <c r="E19066" s="277" t="s">
        <v>2198</v>
      </c>
      <c r="F19066" s="279" t="s">
        <v>882</v>
      </c>
    </row>
    <row r="19067" spans="1:6" x14ac:dyDescent="0.3">
      <c r="A19067" s="264" t="str">
        <f t="shared" si="297"/>
        <v>NashvilleTN</v>
      </c>
      <c r="B19067" s="269">
        <v>37221</v>
      </c>
      <c r="C19067" s="270" t="s">
        <v>5314</v>
      </c>
      <c r="D19067" s="270" t="s">
        <v>2189</v>
      </c>
      <c r="E19067" s="277" t="s">
        <v>2204</v>
      </c>
      <c r="F19067" s="279" t="s">
        <v>882</v>
      </c>
    </row>
    <row r="19068" spans="1:6" x14ac:dyDescent="0.3">
      <c r="A19068" s="264" t="str">
        <f t="shared" si="297"/>
        <v>KingsportTN</v>
      </c>
      <c r="B19068" s="269">
        <v>37660</v>
      </c>
      <c r="C19068" s="270" t="s">
        <v>11087</v>
      </c>
      <c r="D19068" s="270" t="s">
        <v>2189</v>
      </c>
      <c r="E19068" s="277" t="s">
        <v>2197</v>
      </c>
      <c r="F19068" s="279" t="s">
        <v>882</v>
      </c>
    </row>
    <row r="19069" spans="1:6" x14ac:dyDescent="0.3">
      <c r="A19069" s="264" t="str">
        <f t="shared" si="297"/>
        <v>NashvilleTN</v>
      </c>
      <c r="B19069" s="269">
        <v>37209</v>
      </c>
      <c r="C19069" s="270" t="s">
        <v>5314</v>
      </c>
      <c r="D19069" s="270" t="s">
        <v>2189</v>
      </c>
      <c r="E19069" s="277" t="s">
        <v>2204</v>
      </c>
      <c r="F19069" s="279" t="s">
        <v>882</v>
      </c>
    </row>
    <row r="19070" spans="1:6" x14ac:dyDescent="0.3">
      <c r="A19070" s="264" t="str">
        <f t="shared" si="297"/>
        <v>ChattanoogaTN</v>
      </c>
      <c r="B19070" s="269">
        <v>37343</v>
      </c>
      <c r="C19070" s="270" t="s">
        <v>1165</v>
      </c>
      <c r="D19070" s="270" t="s">
        <v>2189</v>
      </c>
      <c r="E19070" s="277" t="s">
        <v>1165</v>
      </c>
      <c r="F19070" s="279" t="s">
        <v>882</v>
      </c>
    </row>
    <row r="19071" spans="1:6" x14ac:dyDescent="0.3">
      <c r="A19071" s="264" t="str">
        <f t="shared" si="297"/>
        <v>KnoxvilleTN</v>
      </c>
      <c r="B19071" s="269">
        <v>37920</v>
      </c>
      <c r="C19071" s="270" t="s">
        <v>2198</v>
      </c>
      <c r="D19071" s="270" t="s">
        <v>2189</v>
      </c>
      <c r="E19071" s="277" t="s">
        <v>2198</v>
      </c>
      <c r="F19071" s="279" t="s">
        <v>882</v>
      </c>
    </row>
    <row r="19072" spans="1:6" x14ac:dyDescent="0.3">
      <c r="A19072" s="264" t="str">
        <f t="shared" si="297"/>
        <v>NashvilleTN</v>
      </c>
      <c r="B19072" s="269">
        <v>37076</v>
      </c>
      <c r="C19072" s="270" t="s">
        <v>5314</v>
      </c>
      <c r="D19072" s="270" t="s">
        <v>2189</v>
      </c>
      <c r="E19072" s="277" t="s">
        <v>2204</v>
      </c>
      <c r="F19072" s="279" t="s">
        <v>882</v>
      </c>
    </row>
    <row r="19073" spans="1:6" x14ac:dyDescent="0.3">
      <c r="A19073" s="264" t="str">
        <f t="shared" si="297"/>
        <v>BristolTN</v>
      </c>
      <c r="B19073" s="269">
        <v>37620</v>
      </c>
      <c r="C19073" s="270" t="s">
        <v>3426</v>
      </c>
      <c r="D19073" s="270" t="s">
        <v>2189</v>
      </c>
      <c r="E19073" s="277" t="s">
        <v>2197</v>
      </c>
      <c r="F19073" s="279" t="s">
        <v>882</v>
      </c>
    </row>
    <row r="19074" spans="1:6" x14ac:dyDescent="0.3">
      <c r="A19074" s="264" t="str">
        <f t="shared" si="297"/>
        <v>MemphisTN</v>
      </c>
      <c r="B19074" s="269">
        <v>38115</v>
      </c>
      <c r="C19074" s="270" t="s">
        <v>980</v>
      </c>
      <c r="D19074" s="270" t="s">
        <v>2189</v>
      </c>
      <c r="E19074" s="277" t="s">
        <v>980</v>
      </c>
      <c r="F19074" s="279" t="s">
        <v>882</v>
      </c>
    </row>
    <row r="19075" spans="1:6" x14ac:dyDescent="0.3">
      <c r="A19075" s="264" t="str">
        <f t="shared" si="297"/>
        <v>CookevilleTN</v>
      </c>
      <c r="B19075" s="269">
        <v>38501</v>
      </c>
      <c r="C19075" s="270" t="s">
        <v>2193</v>
      </c>
      <c r="D19075" s="270" t="s">
        <v>2189</v>
      </c>
      <c r="E19075" s="277" t="s">
        <v>2193</v>
      </c>
      <c r="F19075" s="279" t="s">
        <v>882</v>
      </c>
    </row>
    <row r="19076" spans="1:6" x14ac:dyDescent="0.3">
      <c r="A19076" s="264" t="str">
        <f t="shared" ref="A19076:A19139" si="298">CONCATENATE(C19076,D19076)</f>
        <v>NashvilleTN</v>
      </c>
      <c r="B19076" s="269">
        <v>37115</v>
      </c>
      <c r="C19076" s="270" t="s">
        <v>5314</v>
      </c>
      <c r="D19076" s="270" t="s">
        <v>2189</v>
      </c>
      <c r="E19076" s="277" t="s">
        <v>2204</v>
      </c>
      <c r="F19076" s="279" t="s">
        <v>882</v>
      </c>
    </row>
    <row r="19077" spans="1:6" x14ac:dyDescent="0.3">
      <c r="A19077" s="264" t="str">
        <f t="shared" si="298"/>
        <v>Johnson CityTN</v>
      </c>
      <c r="B19077" s="269">
        <v>37604</v>
      </c>
      <c r="C19077" s="270" t="s">
        <v>2196</v>
      </c>
      <c r="D19077" s="270" t="s">
        <v>2189</v>
      </c>
      <c r="E19077" s="277" t="s">
        <v>2196</v>
      </c>
      <c r="F19077" s="279" t="s">
        <v>882</v>
      </c>
    </row>
    <row r="19078" spans="1:6" x14ac:dyDescent="0.3">
      <c r="A19078" s="264" t="str">
        <f t="shared" si="298"/>
        <v>MemphisTN</v>
      </c>
      <c r="B19078" s="269">
        <v>38109</v>
      </c>
      <c r="C19078" s="270" t="s">
        <v>980</v>
      </c>
      <c r="D19078" s="270" t="s">
        <v>2189</v>
      </c>
      <c r="E19078" s="277" t="s">
        <v>980</v>
      </c>
      <c r="F19078" s="279" t="s">
        <v>882</v>
      </c>
    </row>
    <row r="19079" spans="1:6" x14ac:dyDescent="0.3">
      <c r="A19079" s="264" t="str">
        <f t="shared" si="298"/>
        <v>Johnson CityTN</v>
      </c>
      <c r="B19079" s="269">
        <v>37601</v>
      </c>
      <c r="C19079" s="270" t="s">
        <v>2196</v>
      </c>
      <c r="D19079" s="270" t="s">
        <v>2189</v>
      </c>
      <c r="E19079" s="277" t="s">
        <v>2196</v>
      </c>
      <c r="F19079" s="279" t="s">
        <v>882</v>
      </c>
    </row>
    <row r="19080" spans="1:6" x14ac:dyDescent="0.3">
      <c r="A19080" s="264" t="str">
        <f t="shared" si="298"/>
        <v>MemphisTN</v>
      </c>
      <c r="B19080" s="269">
        <v>38128</v>
      </c>
      <c r="C19080" s="270" t="s">
        <v>980</v>
      </c>
      <c r="D19080" s="270" t="s">
        <v>2189</v>
      </c>
      <c r="E19080" s="277" t="s">
        <v>980</v>
      </c>
      <c r="F19080" s="279" t="s">
        <v>882</v>
      </c>
    </row>
    <row r="19081" spans="1:6" x14ac:dyDescent="0.3">
      <c r="A19081" s="264" t="str">
        <f t="shared" si="298"/>
        <v>Spring HillTN</v>
      </c>
      <c r="B19081" s="269">
        <v>37174</v>
      </c>
      <c r="C19081" s="270" t="s">
        <v>3653</v>
      </c>
      <c r="D19081" s="270" t="s">
        <v>2189</v>
      </c>
      <c r="E19081" s="277" t="s">
        <v>2204</v>
      </c>
      <c r="F19081" s="279" t="s">
        <v>882</v>
      </c>
    </row>
    <row r="19082" spans="1:6" x14ac:dyDescent="0.3">
      <c r="A19082" s="264" t="str">
        <f t="shared" si="298"/>
        <v>MemphisTN</v>
      </c>
      <c r="B19082" s="269">
        <v>38125</v>
      </c>
      <c r="C19082" s="270" t="s">
        <v>980</v>
      </c>
      <c r="D19082" s="270" t="s">
        <v>2189</v>
      </c>
      <c r="E19082" s="277" t="s">
        <v>980</v>
      </c>
      <c r="F19082" s="279" t="s">
        <v>882</v>
      </c>
    </row>
    <row r="19083" spans="1:6" x14ac:dyDescent="0.3">
      <c r="A19083" s="264" t="str">
        <f t="shared" si="298"/>
        <v>OoltewahTN</v>
      </c>
      <c r="B19083" s="269">
        <v>37363</v>
      </c>
      <c r="C19083" s="270" t="s">
        <v>11088</v>
      </c>
      <c r="D19083" s="270" t="s">
        <v>2189</v>
      </c>
      <c r="E19083" s="277" t="s">
        <v>1165</v>
      </c>
      <c r="F19083" s="279" t="s">
        <v>882</v>
      </c>
    </row>
    <row r="19084" spans="1:6" x14ac:dyDescent="0.3">
      <c r="A19084" s="264" t="str">
        <f t="shared" si="298"/>
        <v>MemphisTN</v>
      </c>
      <c r="B19084" s="269">
        <v>38134</v>
      </c>
      <c r="C19084" s="270" t="s">
        <v>980</v>
      </c>
      <c r="D19084" s="270" t="s">
        <v>2189</v>
      </c>
      <c r="E19084" s="277" t="s">
        <v>980</v>
      </c>
      <c r="F19084" s="279" t="s">
        <v>882</v>
      </c>
    </row>
    <row r="19085" spans="1:6" x14ac:dyDescent="0.3">
      <c r="A19085" s="264" t="str">
        <f t="shared" si="298"/>
        <v>MemphisTN</v>
      </c>
      <c r="B19085" s="269">
        <v>38116</v>
      </c>
      <c r="C19085" s="270" t="s">
        <v>980</v>
      </c>
      <c r="D19085" s="270" t="s">
        <v>2189</v>
      </c>
      <c r="E19085" s="277" t="s">
        <v>980</v>
      </c>
      <c r="F19085" s="279" t="s">
        <v>882</v>
      </c>
    </row>
    <row r="19086" spans="1:6" x14ac:dyDescent="0.3">
      <c r="A19086" s="264" t="str">
        <f t="shared" si="298"/>
        <v>MemphisTN</v>
      </c>
      <c r="B19086" s="269">
        <v>38127</v>
      </c>
      <c r="C19086" s="270" t="s">
        <v>980</v>
      </c>
      <c r="D19086" s="270" t="s">
        <v>2189</v>
      </c>
      <c r="E19086" s="277" t="s">
        <v>980</v>
      </c>
      <c r="F19086" s="279" t="s">
        <v>882</v>
      </c>
    </row>
    <row r="19087" spans="1:6" x14ac:dyDescent="0.3">
      <c r="A19087" s="264" t="str">
        <f t="shared" si="298"/>
        <v>NashvilleTN</v>
      </c>
      <c r="B19087" s="269">
        <v>37207</v>
      </c>
      <c r="C19087" s="270" t="s">
        <v>5314</v>
      </c>
      <c r="D19087" s="270" t="s">
        <v>2189</v>
      </c>
      <c r="E19087" s="277" t="s">
        <v>2204</v>
      </c>
      <c r="F19087" s="279" t="s">
        <v>882</v>
      </c>
    </row>
    <row r="19088" spans="1:6" x14ac:dyDescent="0.3">
      <c r="A19088" s="264" t="str">
        <f t="shared" si="298"/>
        <v>LakelandTN</v>
      </c>
      <c r="B19088" s="269">
        <v>38002</v>
      </c>
      <c r="C19088" s="270" t="s">
        <v>3621</v>
      </c>
      <c r="D19088" s="270" t="s">
        <v>2189</v>
      </c>
      <c r="E19088" s="277" t="s">
        <v>980</v>
      </c>
      <c r="F19088" s="279" t="s">
        <v>882</v>
      </c>
    </row>
    <row r="19089" spans="1:6" x14ac:dyDescent="0.3">
      <c r="A19089" s="264" t="str">
        <f t="shared" si="298"/>
        <v>MemphisTN</v>
      </c>
      <c r="B19089" s="269">
        <v>38018</v>
      </c>
      <c r="C19089" s="270" t="s">
        <v>980</v>
      </c>
      <c r="D19089" s="270" t="s">
        <v>2189</v>
      </c>
      <c r="E19089" s="277" t="s">
        <v>980</v>
      </c>
      <c r="F19089" s="279" t="s">
        <v>882</v>
      </c>
    </row>
    <row r="19090" spans="1:6" x14ac:dyDescent="0.3">
      <c r="A19090" s="264" t="str">
        <f t="shared" si="298"/>
        <v>ElizabethtonTN</v>
      </c>
      <c r="B19090" s="269">
        <v>37643</v>
      </c>
      <c r="C19090" s="270" t="s">
        <v>11089</v>
      </c>
      <c r="D19090" s="270" t="s">
        <v>2189</v>
      </c>
      <c r="E19090" s="277" t="s">
        <v>2196</v>
      </c>
      <c r="F19090" s="279" t="s">
        <v>882</v>
      </c>
    </row>
    <row r="19091" spans="1:6" x14ac:dyDescent="0.3">
      <c r="A19091" s="264" t="str">
        <f t="shared" si="298"/>
        <v>MemphisTN</v>
      </c>
      <c r="B19091" s="269">
        <v>38118</v>
      </c>
      <c r="C19091" s="270" t="s">
        <v>980</v>
      </c>
      <c r="D19091" s="270" t="s">
        <v>2189</v>
      </c>
      <c r="E19091" s="277" t="s">
        <v>980</v>
      </c>
      <c r="F19091" s="279" t="s">
        <v>882</v>
      </c>
    </row>
    <row r="19092" spans="1:6" x14ac:dyDescent="0.3">
      <c r="A19092" s="264" t="str">
        <f t="shared" si="298"/>
        <v>NashvilleTN</v>
      </c>
      <c r="B19092" s="269">
        <v>37214</v>
      </c>
      <c r="C19092" s="270" t="s">
        <v>5314</v>
      </c>
      <c r="D19092" s="270" t="s">
        <v>2189</v>
      </c>
      <c r="E19092" s="277" t="s">
        <v>2204</v>
      </c>
      <c r="F19092" s="279" t="s">
        <v>882</v>
      </c>
    </row>
    <row r="19093" spans="1:6" x14ac:dyDescent="0.3">
      <c r="A19093" s="264" t="str">
        <f t="shared" si="298"/>
        <v>KnoxvilleTN</v>
      </c>
      <c r="B19093" s="269">
        <v>37919</v>
      </c>
      <c r="C19093" s="270" t="s">
        <v>2198</v>
      </c>
      <c r="D19093" s="270" t="s">
        <v>2189</v>
      </c>
      <c r="E19093" s="277" t="s">
        <v>2198</v>
      </c>
      <c r="F19093" s="279" t="s">
        <v>882</v>
      </c>
    </row>
    <row r="19094" spans="1:6" x14ac:dyDescent="0.3">
      <c r="A19094" s="264" t="str">
        <f t="shared" si="298"/>
        <v>JacksonTN</v>
      </c>
      <c r="B19094" s="269">
        <v>38301</v>
      </c>
      <c r="C19094" s="270" t="s">
        <v>1273</v>
      </c>
      <c r="D19094" s="270" t="s">
        <v>2189</v>
      </c>
      <c r="E19094" s="277" t="s">
        <v>1273</v>
      </c>
      <c r="F19094" s="279" t="s">
        <v>882</v>
      </c>
    </row>
    <row r="19095" spans="1:6" x14ac:dyDescent="0.3">
      <c r="A19095" s="264" t="str">
        <f t="shared" si="298"/>
        <v>KnoxvilleTN</v>
      </c>
      <c r="B19095" s="269">
        <v>37922</v>
      </c>
      <c r="C19095" s="270" t="s">
        <v>2198</v>
      </c>
      <c r="D19095" s="270" t="s">
        <v>2189</v>
      </c>
      <c r="E19095" s="277" t="s">
        <v>2198</v>
      </c>
      <c r="F19095" s="279" t="s">
        <v>882</v>
      </c>
    </row>
    <row r="19096" spans="1:6" x14ac:dyDescent="0.3">
      <c r="A19096" s="264" t="str">
        <f t="shared" si="298"/>
        <v>NashvilleTN</v>
      </c>
      <c r="B19096" s="269">
        <v>37203</v>
      </c>
      <c r="C19096" s="270" t="s">
        <v>5314</v>
      </c>
      <c r="D19096" s="270" t="s">
        <v>2189</v>
      </c>
      <c r="E19096" s="277" t="s">
        <v>2204</v>
      </c>
      <c r="F19096" s="279" t="s">
        <v>882</v>
      </c>
    </row>
    <row r="19097" spans="1:6" x14ac:dyDescent="0.3">
      <c r="A19097" s="264" t="str">
        <f t="shared" si="298"/>
        <v>ClevelandTN</v>
      </c>
      <c r="B19097" s="269">
        <v>37312</v>
      </c>
      <c r="C19097" s="270" t="s">
        <v>1414</v>
      </c>
      <c r="D19097" s="270" t="s">
        <v>2189</v>
      </c>
      <c r="E19097" s="277" t="s">
        <v>1414</v>
      </c>
      <c r="F19097" s="279" t="s">
        <v>882</v>
      </c>
    </row>
    <row r="19098" spans="1:6" x14ac:dyDescent="0.3">
      <c r="A19098" s="264" t="str">
        <f t="shared" si="298"/>
        <v>Oak RidgeTN</v>
      </c>
      <c r="B19098" s="269">
        <v>37830</v>
      </c>
      <c r="C19098" s="270" t="s">
        <v>6018</v>
      </c>
      <c r="D19098" s="270" t="s">
        <v>2189</v>
      </c>
      <c r="E19098" s="277" t="s">
        <v>2198</v>
      </c>
      <c r="F19098" s="279" t="s">
        <v>882</v>
      </c>
    </row>
    <row r="19099" spans="1:6" x14ac:dyDescent="0.3">
      <c r="A19099" s="264" t="str">
        <f t="shared" si="298"/>
        <v>NashvilleTN</v>
      </c>
      <c r="B19099" s="269">
        <v>37217</v>
      </c>
      <c r="C19099" s="270" t="s">
        <v>5314</v>
      </c>
      <c r="D19099" s="270" t="s">
        <v>2189</v>
      </c>
      <c r="E19099" s="277" t="s">
        <v>2204</v>
      </c>
      <c r="F19099" s="279" t="s">
        <v>882</v>
      </c>
    </row>
    <row r="19100" spans="1:6" x14ac:dyDescent="0.3">
      <c r="A19100" s="264" t="str">
        <f t="shared" si="298"/>
        <v>MorristownTN</v>
      </c>
      <c r="B19100" s="269">
        <v>37814</v>
      </c>
      <c r="C19100" s="270" t="s">
        <v>2203</v>
      </c>
      <c r="D19100" s="270" t="s">
        <v>2189</v>
      </c>
      <c r="E19100" s="277" t="s">
        <v>2203</v>
      </c>
      <c r="F19100" s="279" t="s">
        <v>882</v>
      </c>
    </row>
    <row r="19101" spans="1:6" x14ac:dyDescent="0.3">
      <c r="A19101" s="264" t="str">
        <f t="shared" si="298"/>
        <v>Mc MinnvilleTN</v>
      </c>
      <c r="B19101" s="269">
        <v>37110</v>
      </c>
      <c r="C19101" s="270" t="s">
        <v>11090</v>
      </c>
      <c r="D19101" s="270" t="s">
        <v>2189</v>
      </c>
      <c r="E19101" s="277" t="s">
        <v>2201</v>
      </c>
      <c r="F19101" s="279" t="s">
        <v>882</v>
      </c>
    </row>
    <row r="19102" spans="1:6" x14ac:dyDescent="0.3">
      <c r="A19102" s="264" t="str">
        <f t="shared" si="298"/>
        <v>NashvilleTN</v>
      </c>
      <c r="B19102" s="269">
        <v>37206</v>
      </c>
      <c r="C19102" s="270" t="s">
        <v>5314</v>
      </c>
      <c r="D19102" s="270" t="s">
        <v>2189</v>
      </c>
      <c r="E19102" s="277" t="s">
        <v>2204</v>
      </c>
      <c r="F19102" s="279" t="s">
        <v>882</v>
      </c>
    </row>
    <row r="19103" spans="1:6" x14ac:dyDescent="0.3">
      <c r="A19103" s="264" t="str">
        <f t="shared" si="298"/>
        <v>SeviervilleTN</v>
      </c>
      <c r="B19103" s="269">
        <v>37876</v>
      </c>
      <c r="C19103" s="270" t="s">
        <v>2206</v>
      </c>
      <c r="D19103" s="270" t="s">
        <v>2189</v>
      </c>
      <c r="E19103" s="277" t="s">
        <v>2206</v>
      </c>
      <c r="F19103" s="279" t="s">
        <v>882</v>
      </c>
    </row>
    <row r="19104" spans="1:6" x14ac:dyDescent="0.3">
      <c r="A19104" s="264" t="str">
        <f t="shared" si="298"/>
        <v>ShelbyvilleTN</v>
      </c>
      <c r="B19104" s="269">
        <v>37160</v>
      </c>
      <c r="C19104" s="270" t="s">
        <v>2207</v>
      </c>
      <c r="D19104" s="270" t="s">
        <v>2189</v>
      </c>
      <c r="E19104" s="277" t="s">
        <v>2207</v>
      </c>
      <c r="F19104" s="279" t="s">
        <v>882</v>
      </c>
    </row>
    <row r="19105" spans="1:6" x14ac:dyDescent="0.3">
      <c r="A19105" s="264" t="str">
        <f t="shared" si="298"/>
        <v>MemphisTN</v>
      </c>
      <c r="B19105" s="269">
        <v>38104</v>
      </c>
      <c r="C19105" s="270" t="s">
        <v>980</v>
      </c>
      <c r="D19105" s="270" t="s">
        <v>2189</v>
      </c>
      <c r="E19105" s="277" t="s">
        <v>980</v>
      </c>
      <c r="F19105" s="279" t="s">
        <v>882</v>
      </c>
    </row>
    <row r="19106" spans="1:6" x14ac:dyDescent="0.3">
      <c r="A19106" s="264" t="str">
        <f t="shared" si="298"/>
        <v>MaryvilleTN</v>
      </c>
      <c r="B19106" s="269">
        <v>37803</v>
      </c>
      <c r="C19106" s="270" t="s">
        <v>1685</v>
      </c>
      <c r="D19106" s="270" t="s">
        <v>2189</v>
      </c>
      <c r="E19106" s="277" t="s">
        <v>2198</v>
      </c>
      <c r="F19106" s="279" t="s">
        <v>882</v>
      </c>
    </row>
    <row r="19107" spans="1:6" x14ac:dyDescent="0.3">
      <c r="A19107" s="264" t="str">
        <f t="shared" si="298"/>
        <v>KnoxvilleTN</v>
      </c>
      <c r="B19107" s="269">
        <v>37923</v>
      </c>
      <c r="C19107" s="270" t="s">
        <v>2198</v>
      </c>
      <c r="D19107" s="270" t="s">
        <v>2189</v>
      </c>
      <c r="E19107" s="277" t="s">
        <v>2198</v>
      </c>
      <c r="F19107" s="279" t="s">
        <v>882</v>
      </c>
    </row>
    <row r="19108" spans="1:6" x14ac:dyDescent="0.3">
      <c r="A19108" s="264" t="str">
        <f t="shared" si="298"/>
        <v>KingsportTN</v>
      </c>
      <c r="B19108" s="269">
        <v>37664</v>
      </c>
      <c r="C19108" s="270" t="s">
        <v>11087</v>
      </c>
      <c r="D19108" s="270" t="s">
        <v>2189</v>
      </c>
      <c r="E19108" s="277" t="s">
        <v>2197</v>
      </c>
      <c r="F19108" s="279" t="s">
        <v>882</v>
      </c>
    </row>
    <row r="19109" spans="1:6" x14ac:dyDescent="0.3">
      <c r="A19109" s="264" t="str">
        <f t="shared" si="298"/>
        <v>GoodlettsvilleTN</v>
      </c>
      <c r="B19109" s="269">
        <v>37072</v>
      </c>
      <c r="C19109" s="270" t="s">
        <v>11091</v>
      </c>
      <c r="D19109" s="270" t="s">
        <v>2189</v>
      </c>
      <c r="E19109" s="277" t="s">
        <v>2204</v>
      </c>
      <c r="F19109" s="279" t="s">
        <v>882</v>
      </c>
    </row>
    <row r="19110" spans="1:6" x14ac:dyDescent="0.3">
      <c r="A19110" s="264" t="str">
        <f t="shared" si="298"/>
        <v>FranklinTN</v>
      </c>
      <c r="B19110" s="269">
        <v>37067</v>
      </c>
      <c r="C19110" s="270" t="s">
        <v>3539</v>
      </c>
      <c r="D19110" s="270" t="s">
        <v>2189</v>
      </c>
      <c r="E19110" s="277" t="s">
        <v>2204</v>
      </c>
      <c r="F19110" s="279" t="s">
        <v>882</v>
      </c>
    </row>
    <row r="19111" spans="1:6" x14ac:dyDescent="0.3">
      <c r="A19111" s="264" t="str">
        <f t="shared" si="298"/>
        <v>La VergneTN</v>
      </c>
      <c r="B19111" s="269">
        <v>37086</v>
      </c>
      <c r="C19111" s="270" t="s">
        <v>11092</v>
      </c>
      <c r="D19111" s="270" t="s">
        <v>2189</v>
      </c>
      <c r="E19111" s="277" t="s">
        <v>2204</v>
      </c>
      <c r="F19111" s="279" t="s">
        <v>882</v>
      </c>
    </row>
    <row r="19112" spans="1:6" x14ac:dyDescent="0.3">
      <c r="A19112" s="264" t="str">
        <f t="shared" si="298"/>
        <v>JonesboroughTN</v>
      </c>
      <c r="B19112" s="269">
        <v>37659</v>
      </c>
      <c r="C19112" s="270" t="s">
        <v>11093</v>
      </c>
      <c r="D19112" s="270" t="s">
        <v>2189</v>
      </c>
      <c r="E19112" s="277" t="s">
        <v>2196</v>
      </c>
      <c r="F19112" s="279" t="s">
        <v>882</v>
      </c>
    </row>
    <row r="19113" spans="1:6" x14ac:dyDescent="0.3">
      <c r="A19113" s="264" t="str">
        <f t="shared" si="298"/>
        <v>SpringfieldTN</v>
      </c>
      <c r="B19113" s="269">
        <v>37172</v>
      </c>
      <c r="C19113" s="270" t="s">
        <v>1337</v>
      </c>
      <c r="D19113" s="270" t="s">
        <v>2189</v>
      </c>
      <c r="E19113" s="277" t="s">
        <v>2204</v>
      </c>
      <c r="F19113" s="279" t="s">
        <v>882</v>
      </c>
    </row>
    <row r="19114" spans="1:6" x14ac:dyDescent="0.3">
      <c r="A19114" s="264" t="str">
        <f t="shared" si="298"/>
        <v>KnoxvilleTN</v>
      </c>
      <c r="B19114" s="269">
        <v>37931</v>
      </c>
      <c r="C19114" s="270" t="s">
        <v>2198</v>
      </c>
      <c r="D19114" s="270" t="s">
        <v>2189</v>
      </c>
      <c r="E19114" s="277" t="s">
        <v>2198</v>
      </c>
      <c r="F19114" s="279" t="s">
        <v>882</v>
      </c>
    </row>
    <row r="19115" spans="1:6" x14ac:dyDescent="0.3">
      <c r="A19115" s="264" t="str">
        <f t="shared" si="298"/>
        <v>CookevilleTN</v>
      </c>
      <c r="B19115" s="269">
        <v>38506</v>
      </c>
      <c r="C19115" s="270" t="s">
        <v>2193</v>
      </c>
      <c r="D19115" s="270" t="s">
        <v>2189</v>
      </c>
      <c r="E19115" s="277" t="s">
        <v>2193</v>
      </c>
      <c r="F19115" s="279" t="s">
        <v>882</v>
      </c>
    </row>
    <row r="19116" spans="1:6" x14ac:dyDescent="0.3">
      <c r="A19116" s="264" t="str">
        <f t="shared" si="298"/>
        <v>MemphisTN</v>
      </c>
      <c r="B19116" s="269">
        <v>38117</v>
      </c>
      <c r="C19116" s="270" t="s">
        <v>980</v>
      </c>
      <c r="D19116" s="270" t="s">
        <v>2189</v>
      </c>
      <c r="E19116" s="277" t="s">
        <v>980</v>
      </c>
      <c r="F19116" s="279" t="s">
        <v>882</v>
      </c>
    </row>
    <row r="19117" spans="1:6" x14ac:dyDescent="0.3">
      <c r="A19117" s="264" t="str">
        <f t="shared" si="298"/>
        <v>MaryvilleTN</v>
      </c>
      <c r="B19117" s="269">
        <v>37801</v>
      </c>
      <c r="C19117" s="270" t="s">
        <v>1685</v>
      </c>
      <c r="D19117" s="270" t="s">
        <v>2189</v>
      </c>
      <c r="E19117" s="277" t="s">
        <v>2198</v>
      </c>
      <c r="F19117" s="279" t="s">
        <v>882</v>
      </c>
    </row>
    <row r="19118" spans="1:6" x14ac:dyDescent="0.3">
      <c r="A19118" s="264" t="str">
        <f t="shared" si="298"/>
        <v>NashvilleTN</v>
      </c>
      <c r="B19118" s="269">
        <v>37205</v>
      </c>
      <c r="C19118" s="270" t="s">
        <v>5314</v>
      </c>
      <c r="D19118" s="270" t="s">
        <v>2189</v>
      </c>
      <c r="E19118" s="277" t="s">
        <v>2204</v>
      </c>
      <c r="F19118" s="279" t="s">
        <v>882</v>
      </c>
    </row>
    <row r="19119" spans="1:6" x14ac:dyDescent="0.3">
      <c r="A19119" s="264" t="str">
        <f t="shared" si="298"/>
        <v>ClevelandTN</v>
      </c>
      <c r="B19119" s="269">
        <v>37323</v>
      </c>
      <c r="C19119" s="270" t="s">
        <v>1414</v>
      </c>
      <c r="D19119" s="270" t="s">
        <v>2189</v>
      </c>
      <c r="E19119" s="277" t="s">
        <v>1414</v>
      </c>
      <c r="F19119" s="279" t="s">
        <v>882</v>
      </c>
    </row>
    <row r="19120" spans="1:6" x14ac:dyDescent="0.3">
      <c r="A19120" s="264" t="str">
        <f t="shared" si="298"/>
        <v>KnoxvilleTN</v>
      </c>
      <c r="B19120" s="269">
        <v>37921</v>
      </c>
      <c r="C19120" s="270" t="s">
        <v>2198</v>
      </c>
      <c r="D19120" s="270" t="s">
        <v>2189</v>
      </c>
      <c r="E19120" s="277" t="s">
        <v>2198</v>
      </c>
      <c r="F19120" s="279" t="s">
        <v>882</v>
      </c>
    </row>
    <row r="19121" spans="1:6" x14ac:dyDescent="0.3">
      <c r="A19121" s="264" t="str">
        <f t="shared" si="298"/>
        <v>GreenevilleTN</v>
      </c>
      <c r="B19121" s="269">
        <v>37743</v>
      </c>
      <c r="C19121" s="270" t="s">
        <v>2195</v>
      </c>
      <c r="D19121" s="270" t="s">
        <v>2189</v>
      </c>
      <c r="E19121" s="277" t="s">
        <v>2195</v>
      </c>
      <c r="F19121" s="279" t="s">
        <v>882</v>
      </c>
    </row>
    <row r="19122" spans="1:6" x14ac:dyDescent="0.3">
      <c r="A19122" s="264" t="str">
        <f t="shared" si="298"/>
        <v>KnoxvilleTN</v>
      </c>
      <c r="B19122" s="269">
        <v>37917</v>
      </c>
      <c r="C19122" s="270" t="s">
        <v>2198</v>
      </c>
      <c r="D19122" s="270" t="s">
        <v>2189</v>
      </c>
      <c r="E19122" s="277" t="s">
        <v>2198</v>
      </c>
      <c r="F19122" s="279" t="s">
        <v>882</v>
      </c>
    </row>
    <row r="19123" spans="1:6" x14ac:dyDescent="0.3">
      <c r="A19123" s="264" t="str">
        <f t="shared" si="298"/>
        <v>ChattanoogaTN</v>
      </c>
      <c r="B19123" s="269">
        <v>37415</v>
      </c>
      <c r="C19123" s="270" t="s">
        <v>1165</v>
      </c>
      <c r="D19123" s="270" t="s">
        <v>2189</v>
      </c>
      <c r="E19123" s="277" t="s">
        <v>1165</v>
      </c>
      <c r="F19123" s="279" t="s">
        <v>882</v>
      </c>
    </row>
    <row r="19124" spans="1:6" x14ac:dyDescent="0.3">
      <c r="A19124" s="264" t="str">
        <f t="shared" si="298"/>
        <v>ClevelandTN</v>
      </c>
      <c r="B19124" s="269">
        <v>37311</v>
      </c>
      <c r="C19124" s="270" t="s">
        <v>1414</v>
      </c>
      <c r="D19124" s="270" t="s">
        <v>2189</v>
      </c>
      <c r="E19124" s="277" t="s">
        <v>1414</v>
      </c>
      <c r="F19124" s="279" t="s">
        <v>882</v>
      </c>
    </row>
    <row r="19125" spans="1:6" x14ac:dyDescent="0.3">
      <c r="A19125" s="264" t="str">
        <f t="shared" si="298"/>
        <v>DicksonTN</v>
      </c>
      <c r="B19125" s="269">
        <v>37055</v>
      </c>
      <c r="C19125" s="270" t="s">
        <v>11094</v>
      </c>
      <c r="D19125" s="270" t="s">
        <v>2189</v>
      </c>
      <c r="E19125" s="277" t="s">
        <v>2204</v>
      </c>
      <c r="F19125" s="279" t="s">
        <v>882</v>
      </c>
    </row>
    <row r="19126" spans="1:6" x14ac:dyDescent="0.3">
      <c r="A19126" s="264" t="str">
        <f t="shared" si="298"/>
        <v>NashvilleTN</v>
      </c>
      <c r="B19126" s="269">
        <v>37215</v>
      </c>
      <c r="C19126" s="270" t="s">
        <v>5314</v>
      </c>
      <c r="D19126" s="270" t="s">
        <v>2189</v>
      </c>
      <c r="E19126" s="277" t="s">
        <v>2204</v>
      </c>
      <c r="F19126" s="279" t="s">
        <v>882</v>
      </c>
    </row>
    <row r="19127" spans="1:6" x14ac:dyDescent="0.3">
      <c r="A19127" s="264" t="str">
        <f t="shared" si="298"/>
        <v>PowellTN</v>
      </c>
      <c r="B19127" s="269">
        <v>37849</v>
      </c>
      <c r="C19127" s="270" t="s">
        <v>7433</v>
      </c>
      <c r="D19127" s="270" t="s">
        <v>2189</v>
      </c>
      <c r="E19127" s="277" t="s">
        <v>2198</v>
      </c>
      <c r="F19127" s="279" t="s">
        <v>882</v>
      </c>
    </row>
    <row r="19128" spans="1:6" x14ac:dyDescent="0.3">
      <c r="A19128" s="264" t="str">
        <f t="shared" si="298"/>
        <v>DyersburgTN</v>
      </c>
      <c r="B19128" s="269">
        <v>38024</v>
      </c>
      <c r="C19128" s="270" t="s">
        <v>2194</v>
      </c>
      <c r="D19128" s="270" t="s">
        <v>2189</v>
      </c>
      <c r="E19128" s="277" t="s">
        <v>2194</v>
      </c>
      <c r="F19128" s="279" t="s">
        <v>882</v>
      </c>
    </row>
    <row r="19129" spans="1:6" x14ac:dyDescent="0.3">
      <c r="A19129" s="264" t="str">
        <f t="shared" si="298"/>
        <v>TullahomaTN</v>
      </c>
      <c r="B19129" s="269">
        <v>37388</v>
      </c>
      <c r="C19129" s="270" t="s">
        <v>11095</v>
      </c>
      <c r="D19129" s="270" t="s">
        <v>2189</v>
      </c>
      <c r="E19129" s="277" t="s">
        <v>2208</v>
      </c>
      <c r="F19129" s="279" t="s">
        <v>882</v>
      </c>
    </row>
    <row r="19130" spans="1:6" x14ac:dyDescent="0.3">
      <c r="A19130" s="264" t="str">
        <f t="shared" si="298"/>
        <v>Soddy-DaisyTN</v>
      </c>
      <c r="B19130" s="269">
        <v>37379</v>
      </c>
      <c r="C19130" s="270" t="s">
        <v>11096</v>
      </c>
      <c r="D19130" s="270" t="s">
        <v>2189</v>
      </c>
      <c r="E19130" s="277" t="s">
        <v>1165</v>
      </c>
      <c r="F19130" s="279" t="s">
        <v>882</v>
      </c>
    </row>
    <row r="19131" spans="1:6" x14ac:dyDescent="0.3">
      <c r="A19131" s="264" t="str">
        <f t="shared" si="298"/>
        <v>MemphisTN</v>
      </c>
      <c r="B19131" s="269">
        <v>38114</v>
      </c>
      <c r="C19131" s="270" t="s">
        <v>980</v>
      </c>
      <c r="D19131" s="270" t="s">
        <v>2189</v>
      </c>
      <c r="E19131" s="277" t="s">
        <v>980</v>
      </c>
      <c r="F19131" s="279" t="s">
        <v>882</v>
      </c>
    </row>
    <row r="19132" spans="1:6" x14ac:dyDescent="0.3">
      <c r="A19132" s="264" t="str">
        <f t="shared" si="298"/>
        <v>ClintonTN</v>
      </c>
      <c r="B19132" s="269">
        <v>37716</v>
      </c>
      <c r="C19132" s="270" t="s">
        <v>1227</v>
      </c>
      <c r="D19132" s="270" t="s">
        <v>2189</v>
      </c>
      <c r="E19132" s="277" t="s">
        <v>2198</v>
      </c>
      <c r="F19132" s="279" t="s">
        <v>882</v>
      </c>
    </row>
    <row r="19133" spans="1:6" x14ac:dyDescent="0.3">
      <c r="A19133" s="264" t="str">
        <f t="shared" si="298"/>
        <v>BartlettTN</v>
      </c>
      <c r="B19133" s="269">
        <v>38135</v>
      </c>
      <c r="C19133" s="270" t="s">
        <v>4680</v>
      </c>
      <c r="D19133" s="270" t="s">
        <v>2189</v>
      </c>
      <c r="E19133" s="277" t="s">
        <v>980</v>
      </c>
      <c r="F19133" s="279" t="s">
        <v>882</v>
      </c>
    </row>
    <row r="19134" spans="1:6" x14ac:dyDescent="0.3">
      <c r="A19134" s="264" t="str">
        <f t="shared" si="298"/>
        <v>ManchesterTN</v>
      </c>
      <c r="B19134" s="269">
        <v>37355</v>
      </c>
      <c r="C19134" s="270" t="s">
        <v>3180</v>
      </c>
      <c r="D19134" s="270" t="s">
        <v>2189</v>
      </c>
      <c r="E19134" s="277" t="s">
        <v>2208</v>
      </c>
      <c r="F19134" s="279" t="s">
        <v>882</v>
      </c>
    </row>
    <row r="19135" spans="1:6" x14ac:dyDescent="0.3">
      <c r="A19135" s="264" t="str">
        <f t="shared" si="298"/>
        <v>KnoxvilleTN</v>
      </c>
      <c r="B19135" s="269">
        <v>37912</v>
      </c>
      <c r="C19135" s="270" t="s">
        <v>2198</v>
      </c>
      <c r="D19135" s="270" t="s">
        <v>2189</v>
      </c>
      <c r="E19135" s="277" t="s">
        <v>2198</v>
      </c>
      <c r="F19135" s="279" t="s">
        <v>882</v>
      </c>
    </row>
    <row r="19136" spans="1:6" x14ac:dyDescent="0.3">
      <c r="A19136" s="264" t="str">
        <f t="shared" si="298"/>
        <v>AthensTN</v>
      </c>
      <c r="B19136" s="269">
        <v>37303</v>
      </c>
      <c r="C19136" s="270" t="s">
        <v>995</v>
      </c>
      <c r="D19136" s="270" t="s">
        <v>2189</v>
      </c>
      <c r="E19136" s="277" t="s">
        <v>995</v>
      </c>
      <c r="F19136" s="279" t="s">
        <v>882</v>
      </c>
    </row>
    <row r="19137" spans="1:6" x14ac:dyDescent="0.3">
      <c r="A19137" s="264" t="str">
        <f t="shared" si="298"/>
        <v>MemphisTN</v>
      </c>
      <c r="B19137" s="269">
        <v>38119</v>
      </c>
      <c r="C19137" s="270" t="s">
        <v>980</v>
      </c>
      <c r="D19137" s="270" t="s">
        <v>2189</v>
      </c>
      <c r="E19137" s="277" t="s">
        <v>980</v>
      </c>
      <c r="F19137" s="279" t="s">
        <v>882</v>
      </c>
    </row>
    <row r="19138" spans="1:6" x14ac:dyDescent="0.3">
      <c r="A19138" s="264" t="str">
        <f t="shared" si="298"/>
        <v>MillingtonTN</v>
      </c>
      <c r="B19138" s="269">
        <v>38053</v>
      </c>
      <c r="C19138" s="270" t="s">
        <v>5173</v>
      </c>
      <c r="D19138" s="270" t="s">
        <v>2189</v>
      </c>
      <c r="E19138" s="277" t="s">
        <v>980</v>
      </c>
      <c r="F19138" s="279" t="s">
        <v>882</v>
      </c>
    </row>
    <row r="19139" spans="1:6" x14ac:dyDescent="0.3">
      <c r="A19139" s="264" t="str">
        <f t="shared" si="298"/>
        <v>MemphisTN</v>
      </c>
      <c r="B19139" s="269">
        <v>38122</v>
      </c>
      <c r="C19139" s="270" t="s">
        <v>980</v>
      </c>
      <c r="D19139" s="270" t="s">
        <v>2189</v>
      </c>
      <c r="E19139" s="277" t="s">
        <v>980</v>
      </c>
      <c r="F19139" s="279" t="s">
        <v>882</v>
      </c>
    </row>
    <row r="19140" spans="1:6" x14ac:dyDescent="0.3">
      <c r="A19140" s="264" t="str">
        <f t="shared" ref="A19140:A19203" si="299">CONCATENATE(C19140,D19140)</f>
        <v>MaryvilleTN</v>
      </c>
      <c r="B19140" s="269">
        <v>37804</v>
      </c>
      <c r="C19140" s="270" t="s">
        <v>1685</v>
      </c>
      <c r="D19140" s="270" t="s">
        <v>2189</v>
      </c>
      <c r="E19140" s="277" t="s">
        <v>2198</v>
      </c>
      <c r="F19140" s="279" t="s">
        <v>882</v>
      </c>
    </row>
    <row r="19141" spans="1:6" x14ac:dyDescent="0.3">
      <c r="A19141" s="264" t="str">
        <f t="shared" si="299"/>
        <v>MemphisTN</v>
      </c>
      <c r="B19141" s="269">
        <v>38106</v>
      </c>
      <c r="C19141" s="270" t="s">
        <v>980</v>
      </c>
      <c r="D19141" s="270" t="s">
        <v>2189</v>
      </c>
      <c r="E19141" s="277" t="s">
        <v>980</v>
      </c>
      <c r="F19141" s="279" t="s">
        <v>882</v>
      </c>
    </row>
    <row r="19142" spans="1:6" x14ac:dyDescent="0.3">
      <c r="A19142" s="264" t="str">
        <f t="shared" si="299"/>
        <v>GermantownTN</v>
      </c>
      <c r="B19142" s="269">
        <v>38138</v>
      </c>
      <c r="C19142" s="270" t="s">
        <v>4986</v>
      </c>
      <c r="D19142" s="270" t="s">
        <v>2189</v>
      </c>
      <c r="E19142" s="277" t="s">
        <v>980</v>
      </c>
      <c r="F19142" s="279" t="s">
        <v>882</v>
      </c>
    </row>
    <row r="19143" spans="1:6" x14ac:dyDescent="0.3">
      <c r="A19143" s="264" t="str">
        <f t="shared" si="299"/>
        <v>NashvilleTN</v>
      </c>
      <c r="B19143" s="269">
        <v>37208</v>
      </c>
      <c r="C19143" s="270" t="s">
        <v>5314</v>
      </c>
      <c r="D19143" s="270" t="s">
        <v>2189</v>
      </c>
      <c r="E19143" s="277" t="s">
        <v>2204</v>
      </c>
      <c r="F19143" s="279" t="s">
        <v>882</v>
      </c>
    </row>
    <row r="19144" spans="1:6" x14ac:dyDescent="0.3">
      <c r="A19144" s="264" t="str">
        <f t="shared" si="299"/>
        <v>SeviervilleTN</v>
      </c>
      <c r="B19144" s="269">
        <v>37862</v>
      </c>
      <c r="C19144" s="270" t="s">
        <v>2206</v>
      </c>
      <c r="D19144" s="270" t="s">
        <v>2189</v>
      </c>
      <c r="E19144" s="277" t="s">
        <v>2206</v>
      </c>
      <c r="F19144" s="279" t="s">
        <v>882</v>
      </c>
    </row>
    <row r="19145" spans="1:6" x14ac:dyDescent="0.3">
      <c r="A19145" s="264" t="str">
        <f t="shared" si="299"/>
        <v>FarragutTN</v>
      </c>
      <c r="B19145" s="269">
        <v>37934</v>
      </c>
      <c r="C19145" s="270" t="s">
        <v>11097</v>
      </c>
      <c r="D19145" s="270" t="s">
        <v>2189</v>
      </c>
      <c r="E19145" s="277" t="s">
        <v>2198</v>
      </c>
      <c r="F19145" s="279" t="s">
        <v>882</v>
      </c>
    </row>
    <row r="19146" spans="1:6" x14ac:dyDescent="0.3">
      <c r="A19146" s="264" t="str">
        <f t="shared" si="299"/>
        <v>East RidgeTN</v>
      </c>
      <c r="B19146" s="269">
        <v>37412</v>
      </c>
      <c r="C19146" s="270" t="s">
        <v>11098</v>
      </c>
      <c r="D19146" s="270" t="s">
        <v>2189</v>
      </c>
      <c r="E19146" s="277" t="s">
        <v>1165</v>
      </c>
      <c r="F19146" s="279" t="s">
        <v>882</v>
      </c>
    </row>
    <row r="19147" spans="1:6" x14ac:dyDescent="0.3">
      <c r="A19147" s="264" t="str">
        <f t="shared" si="299"/>
        <v>LawrenceburgTN</v>
      </c>
      <c r="B19147" s="269">
        <v>38464</v>
      </c>
      <c r="C19147" s="270" t="s">
        <v>2199</v>
      </c>
      <c r="D19147" s="270" t="s">
        <v>2189</v>
      </c>
      <c r="E19147" s="277" t="s">
        <v>2199</v>
      </c>
      <c r="F19147" s="279" t="s">
        <v>882</v>
      </c>
    </row>
    <row r="19148" spans="1:6" x14ac:dyDescent="0.3">
      <c r="A19148" s="264" t="str">
        <f t="shared" si="299"/>
        <v>NewportTN</v>
      </c>
      <c r="B19148" s="269">
        <v>37821</v>
      </c>
      <c r="C19148" s="270" t="s">
        <v>2082</v>
      </c>
      <c r="D19148" s="270" t="s">
        <v>2189</v>
      </c>
      <c r="E19148" s="277" t="s">
        <v>2082</v>
      </c>
      <c r="F19148" s="279" t="s">
        <v>882</v>
      </c>
    </row>
    <row r="19149" spans="1:6" x14ac:dyDescent="0.3">
      <c r="A19149" s="264" t="str">
        <f t="shared" si="299"/>
        <v>Johnson CityTN</v>
      </c>
      <c r="B19149" s="269">
        <v>37615</v>
      </c>
      <c r="C19149" s="270" t="s">
        <v>2196</v>
      </c>
      <c r="D19149" s="270" t="s">
        <v>2189</v>
      </c>
      <c r="E19149" s="277" t="s">
        <v>2196</v>
      </c>
      <c r="F19149" s="279" t="s">
        <v>882</v>
      </c>
    </row>
    <row r="19150" spans="1:6" x14ac:dyDescent="0.3">
      <c r="A19150" s="264" t="str">
        <f t="shared" si="299"/>
        <v>NashvilleTN</v>
      </c>
      <c r="B19150" s="269">
        <v>37138</v>
      </c>
      <c r="C19150" s="270" t="s">
        <v>5314</v>
      </c>
      <c r="D19150" s="270" t="s">
        <v>2189</v>
      </c>
      <c r="E19150" s="277" t="s">
        <v>2204</v>
      </c>
      <c r="F19150" s="279" t="s">
        <v>882</v>
      </c>
    </row>
    <row r="19151" spans="1:6" x14ac:dyDescent="0.3">
      <c r="A19151" s="264" t="str">
        <f t="shared" si="299"/>
        <v>PortlandTN</v>
      </c>
      <c r="B19151" s="269">
        <v>37148</v>
      </c>
      <c r="C19151" s="270" t="s">
        <v>3489</v>
      </c>
      <c r="D19151" s="270" t="s">
        <v>2189</v>
      </c>
      <c r="E19151" s="277" t="s">
        <v>2204</v>
      </c>
      <c r="F19151" s="279" t="s">
        <v>882</v>
      </c>
    </row>
    <row r="19152" spans="1:6" x14ac:dyDescent="0.3">
      <c r="A19152" s="264" t="str">
        <f t="shared" si="299"/>
        <v>ChattanoogaTN</v>
      </c>
      <c r="B19152" s="269">
        <v>37405</v>
      </c>
      <c r="C19152" s="270" t="s">
        <v>1165</v>
      </c>
      <c r="D19152" s="270" t="s">
        <v>2189</v>
      </c>
      <c r="E19152" s="277" t="s">
        <v>1165</v>
      </c>
      <c r="F19152" s="279" t="s">
        <v>882</v>
      </c>
    </row>
    <row r="19153" spans="1:6" x14ac:dyDescent="0.3">
      <c r="A19153" s="264" t="str">
        <f t="shared" si="299"/>
        <v>SeymourTN</v>
      </c>
      <c r="B19153" s="269">
        <v>37865</v>
      </c>
      <c r="C19153" s="270" t="s">
        <v>1395</v>
      </c>
      <c r="D19153" s="270" t="s">
        <v>2189</v>
      </c>
      <c r="E19153" s="277" t="s">
        <v>2206</v>
      </c>
      <c r="F19153" s="279" t="s">
        <v>882</v>
      </c>
    </row>
    <row r="19154" spans="1:6" x14ac:dyDescent="0.3">
      <c r="A19154" s="264" t="str">
        <f t="shared" si="299"/>
        <v>KnoxvilleTN</v>
      </c>
      <c r="B19154" s="269">
        <v>37914</v>
      </c>
      <c r="C19154" s="270" t="s">
        <v>2198</v>
      </c>
      <c r="D19154" s="270" t="s">
        <v>2189</v>
      </c>
      <c r="E19154" s="277" t="s">
        <v>2198</v>
      </c>
      <c r="F19154" s="279" t="s">
        <v>882</v>
      </c>
    </row>
    <row r="19155" spans="1:6" x14ac:dyDescent="0.3">
      <c r="A19155" s="264" t="str">
        <f t="shared" si="299"/>
        <v>LoudonTN</v>
      </c>
      <c r="B19155" s="269">
        <v>37774</v>
      </c>
      <c r="C19155" s="270" t="s">
        <v>8072</v>
      </c>
      <c r="D19155" s="270" t="s">
        <v>2189</v>
      </c>
      <c r="E19155" s="277" t="s">
        <v>2198</v>
      </c>
      <c r="F19155" s="279" t="s">
        <v>882</v>
      </c>
    </row>
    <row r="19156" spans="1:6" x14ac:dyDescent="0.3">
      <c r="A19156" s="264" t="str">
        <f t="shared" si="299"/>
        <v>LewisburgTN</v>
      </c>
      <c r="B19156" s="269">
        <v>37091</v>
      </c>
      <c r="C19156" s="270" t="s">
        <v>2120</v>
      </c>
      <c r="D19156" s="270" t="s">
        <v>2189</v>
      </c>
      <c r="E19156" s="277" t="s">
        <v>2120</v>
      </c>
      <c r="F19156" s="279" t="s">
        <v>882</v>
      </c>
    </row>
    <row r="19157" spans="1:6" x14ac:dyDescent="0.3">
      <c r="A19157" s="264" t="str">
        <f t="shared" si="299"/>
        <v>RogersvilleTN</v>
      </c>
      <c r="B19157" s="269">
        <v>37857</v>
      </c>
      <c r="C19157" s="270" t="s">
        <v>1215</v>
      </c>
      <c r="D19157" s="270" t="s">
        <v>2189</v>
      </c>
      <c r="E19157" s="277" t="s">
        <v>2197</v>
      </c>
      <c r="F19157" s="279" t="s">
        <v>882</v>
      </c>
    </row>
    <row r="19158" spans="1:6" x14ac:dyDescent="0.3">
      <c r="A19158" s="264" t="str">
        <f t="shared" si="299"/>
        <v>MemphisTN</v>
      </c>
      <c r="B19158" s="269">
        <v>38103</v>
      </c>
      <c r="C19158" s="270" t="s">
        <v>980</v>
      </c>
      <c r="D19158" s="270" t="s">
        <v>2189</v>
      </c>
      <c r="E19158" s="277" t="s">
        <v>980</v>
      </c>
      <c r="F19158" s="279" t="s">
        <v>882</v>
      </c>
    </row>
    <row r="19159" spans="1:6" x14ac:dyDescent="0.3">
      <c r="A19159" s="264" t="str">
        <f t="shared" si="299"/>
        <v>ParisTN</v>
      </c>
      <c r="B19159" s="269">
        <v>38242</v>
      </c>
      <c r="C19159" s="270" t="s">
        <v>2205</v>
      </c>
      <c r="D19159" s="270" t="s">
        <v>2189</v>
      </c>
      <c r="E19159" s="277" t="s">
        <v>2205</v>
      </c>
      <c r="F19159" s="279" t="s">
        <v>882</v>
      </c>
    </row>
    <row r="19160" spans="1:6" x14ac:dyDescent="0.3">
      <c r="A19160" s="264" t="str">
        <f t="shared" si="299"/>
        <v>NashvilleTN</v>
      </c>
      <c r="B19160" s="269">
        <v>37216</v>
      </c>
      <c r="C19160" s="270" t="s">
        <v>5314</v>
      </c>
      <c r="D19160" s="270" t="s">
        <v>2189</v>
      </c>
      <c r="E19160" s="277" t="s">
        <v>2204</v>
      </c>
      <c r="F19160" s="279" t="s">
        <v>882</v>
      </c>
    </row>
    <row r="19161" spans="1:6" x14ac:dyDescent="0.3">
      <c r="A19161" s="264" t="str">
        <f t="shared" si="299"/>
        <v>LafolletteTN</v>
      </c>
      <c r="B19161" s="269">
        <v>37766</v>
      </c>
      <c r="C19161" s="270" t="s">
        <v>11099</v>
      </c>
      <c r="D19161" s="270" t="s">
        <v>2189</v>
      </c>
      <c r="E19161" s="277" t="s">
        <v>2198</v>
      </c>
      <c r="F19161" s="279" t="s">
        <v>882</v>
      </c>
    </row>
    <row r="19162" spans="1:6" x14ac:dyDescent="0.3">
      <c r="A19162" s="264" t="str">
        <f t="shared" si="299"/>
        <v>DaytonTN</v>
      </c>
      <c r="B19162" s="269">
        <v>37321</v>
      </c>
      <c r="C19162" s="270" t="s">
        <v>1968</v>
      </c>
      <c r="D19162" s="270" t="s">
        <v>2189</v>
      </c>
      <c r="E19162" s="277" t="s">
        <v>1968</v>
      </c>
      <c r="F19162" s="279" t="s">
        <v>882</v>
      </c>
    </row>
    <row r="19163" spans="1:6" x14ac:dyDescent="0.3">
      <c r="A19163" s="264" t="str">
        <f t="shared" si="299"/>
        <v>CrossvilleTN</v>
      </c>
      <c r="B19163" s="269">
        <v>38555</v>
      </c>
      <c r="C19163" s="270" t="s">
        <v>1290</v>
      </c>
      <c r="D19163" s="270" t="s">
        <v>2189</v>
      </c>
      <c r="E19163" s="277" t="s">
        <v>1290</v>
      </c>
      <c r="F19163" s="279" t="s">
        <v>882</v>
      </c>
    </row>
    <row r="19164" spans="1:6" x14ac:dyDescent="0.3">
      <c r="A19164" s="264" t="str">
        <f t="shared" si="299"/>
        <v>DandridgeTN</v>
      </c>
      <c r="B19164" s="269">
        <v>37725</v>
      </c>
      <c r="C19164" s="270" t="s">
        <v>11100</v>
      </c>
      <c r="D19164" s="270" t="s">
        <v>2189</v>
      </c>
      <c r="E19164" s="277" t="s">
        <v>2203</v>
      </c>
      <c r="F19164" s="279" t="s">
        <v>882</v>
      </c>
    </row>
    <row r="19165" spans="1:6" x14ac:dyDescent="0.3">
      <c r="A19165" s="264" t="str">
        <f t="shared" si="299"/>
        <v>GreenevilleTN</v>
      </c>
      <c r="B19165" s="269">
        <v>37745</v>
      </c>
      <c r="C19165" s="270" t="s">
        <v>2195</v>
      </c>
      <c r="D19165" s="270" t="s">
        <v>2189</v>
      </c>
      <c r="E19165" s="277" t="s">
        <v>2195</v>
      </c>
      <c r="F19165" s="279" t="s">
        <v>882</v>
      </c>
    </row>
    <row r="19166" spans="1:6" x14ac:dyDescent="0.3">
      <c r="A19166" s="264" t="str">
        <f t="shared" si="299"/>
        <v>BartlettTN</v>
      </c>
      <c r="B19166" s="269">
        <v>38133</v>
      </c>
      <c r="C19166" s="270" t="s">
        <v>4680</v>
      </c>
      <c r="D19166" s="270" t="s">
        <v>2189</v>
      </c>
      <c r="E19166" s="277" t="s">
        <v>980</v>
      </c>
      <c r="F19166" s="279" t="s">
        <v>882</v>
      </c>
    </row>
    <row r="19167" spans="1:6" x14ac:dyDescent="0.3">
      <c r="A19167" s="264" t="str">
        <f t="shared" si="299"/>
        <v>ChattanoogaTN</v>
      </c>
      <c r="B19167" s="269">
        <v>37411</v>
      </c>
      <c r="C19167" s="270" t="s">
        <v>1165</v>
      </c>
      <c r="D19167" s="270" t="s">
        <v>2189</v>
      </c>
      <c r="E19167" s="277" t="s">
        <v>1165</v>
      </c>
      <c r="F19167" s="279" t="s">
        <v>882</v>
      </c>
    </row>
    <row r="19168" spans="1:6" x14ac:dyDescent="0.3">
      <c r="A19168" s="264" t="str">
        <f t="shared" si="299"/>
        <v>KnoxvilleTN</v>
      </c>
      <c r="B19168" s="269">
        <v>37932</v>
      </c>
      <c r="C19168" s="270" t="s">
        <v>2198</v>
      </c>
      <c r="D19168" s="270" t="s">
        <v>2189</v>
      </c>
      <c r="E19168" s="277" t="s">
        <v>2198</v>
      </c>
      <c r="F19168" s="279" t="s">
        <v>882</v>
      </c>
    </row>
    <row r="19169" spans="1:6" x14ac:dyDescent="0.3">
      <c r="A19169" s="264" t="str">
        <f t="shared" si="299"/>
        <v>NashvilleTN</v>
      </c>
      <c r="B19169" s="269">
        <v>37212</v>
      </c>
      <c r="C19169" s="270" t="s">
        <v>5314</v>
      </c>
      <c r="D19169" s="270" t="s">
        <v>2189</v>
      </c>
      <c r="E19169" s="277" t="s">
        <v>2204</v>
      </c>
      <c r="F19169" s="279" t="s">
        <v>882</v>
      </c>
    </row>
    <row r="19170" spans="1:6" x14ac:dyDescent="0.3">
      <c r="A19170" s="264" t="str">
        <f t="shared" si="299"/>
        <v>MemphisTN</v>
      </c>
      <c r="B19170" s="269">
        <v>38141</v>
      </c>
      <c r="C19170" s="270" t="s">
        <v>980</v>
      </c>
      <c r="D19170" s="270" t="s">
        <v>2189</v>
      </c>
      <c r="E19170" s="277" t="s">
        <v>980</v>
      </c>
      <c r="F19170" s="279" t="s">
        <v>882</v>
      </c>
    </row>
    <row r="19171" spans="1:6" x14ac:dyDescent="0.3">
      <c r="A19171" s="264" t="str">
        <f t="shared" si="299"/>
        <v>Ashland CityTN</v>
      </c>
      <c r="B19171" s="269">
        <v>37015</v>
      </c>
      <c r="C19171" s="270" t="s">
        <v>11101</v>
      </c>
      <c r="D19171" s="270" t="s">
        <v>2189</v>
      </c>
      <c r="E19171" s="277" t="s">
        <v>2204</v>
      </c>
      <c r="F19171" s="279" t="s">
        <v>882</v>
      </c>
    </row>
    <row r="19172" spans="1:6" x14ac:dyDescent="0.3">
      <c r="A19172" s="264" t="str">
        <f t="shared" si="299"/>
        <v>HarrimanTN</v>
      </c>
      <c r="B19172" s="269">
        <v>37748</v>
      </c>
      <c r="C19172" s="270" t="s">
        <v>8971</v>
      </c>
      <c r="D19172" s="270" t="s">
        <v>2189</v>
      </c>
      <c r="E19172" s="277" t="s">
        <v>2198</v>
      </c>
      <c r="F19172" s="279" t="s">
        <v>882</v>
      </c>
    </row>
    <row r="19173" spans="1:6" x14ac:dyDescent="0.3">
      <c r="A19173" s="264" t="str">
        <f t="shared" si="299"/>
        <v>NashvilleTN</v>
      </c>
      <c r="B19173" s="269">
        <v>37210</v>
      </c>
      <c r="C19173" s="270" t="s">
        <v>5314</v>
      </c>
      <c r="D19173" s="270" t="s">
        <v>2189</v>
      </c>
      <c r="E19173" s="277" t="s">
        <v>2204</v>
      </c>
      <c r="F19173" s="279" t="s">
        <v>882</v>
      </c>
    </row>
    <row r="19174" spans="1:6" x14ac:dyDescent="0.3">
      <c r="A19174" s="264" t="str">
        <f t="shared" si="299"/>
        <v>KnoxvilleTN</v>
      </c>
      <c r="B19174" s="269">
        <v>37938</v>
      </c>
      <c r="C19174" s="270" t="s">
        <v>2198</v>
      </c>
      <c r="D19174" s="270" t="s">
        <v>2189</v>
      </c>
      <c r="E19174" s="277" t="s">
        <v>2198</v>
      </c>
      <c r="F19174" s="279" t="s">
        <v>882</v>
      </c>
    </row>
    <row r="19175" spans="1:6" x14ac:dyDescent="0.3">
      <c r="A19175" s="264" t="str">
        <f t="shared" si="299"/>
        <v>MurfreesboroTN</v>
      </c>
      <c r="B19175" s="269">
        <v>37127</v>
      </c>
      <c r="C19175" s="270" t="s">
        <v>11083</v>
      </c>
      <c r="D19175" s="270" t="s">
        <v>2189</v>
      </c>
      <c r="E19175" s="277" t="s">
        <v>2204</v>
      </c>
      <c r="F19175" s="279" t="s">
        <v>882</v>
      </c>
    </row>
    <row r="19176" spans="1:6" x14ac:dyDescent="0.3">
      <c r="A19176" s="264" t="str">
        <f t="shared" si="299"/>
        <v>KnoxvilleTN</v>
      </c>
      <c r="B19176" s="269">
        <v>37909</v>
      </c>
      <c r="C19176" s="270" t="s">
        <v>2198</v>
      </c>
      <c r="D19176" s="270" t="s">
        <v>2189</v>
      </c>
      <c r="E19176" s="277" t="s">
        <v>2198</v>
      </c>
      <c r="F19176" s="279" t="s">
        <v>882</v>
      </c>
    </row>
    <row r="19177" spans="1:6" x14ac:dyDescent="0.3">
      <c r="A19177" s="264" t="str">
        <f t="shared" si="299"/>
        <v>MorristownTN</v>
      </c>
      <c r="B19177" s="269">
        <v>37813</v>
      </c>
      <c r="C19177" s="270" t="s">
        <v>2203</v>
      </c>
      <c r="D19177" s="270" t="s">
        <v>2189</v>
      </c>
      <c r="E19177" s="277" t="s">
        <v>2203</v>
      </c>
      <c r="F19177" s="279" t="s">
        <v>882</v>
      </c>
    </row>
    <row r="19178" spans="1:6" x14ac:dyDescent="0.3">
      <c r="A19178" s="264" t="str">
        <f t="shared" si="299"/>
        <v>NashvilleTN</v>
      </c>
      <c r="B19178" s="269">
        <v>37204</v>
      </c>
      <c r="C19178" s="270" t="s">
        <v>5314</v>
      </c>
      <c r="D19178" s="270" t="s">
        <v>2189</v>
      </c>
      <c r="E19178" s="277" t="s">
        <v>2204</v>
      </c>
      <c r="F19178" s="279" t="s">
        <v>882</v>
      </c>
    </row>
    <row r="19179" spans="1:6" x14ac:dyDescent="0.3">
      <c r="A19179" s="264" t="str">
        <f t="shared" si="299"/>
        <v>FranklinTN</v>
      </c>
      <c r="B19179" s="269">
        <v>37069</v>
      </c>
      <c r="C19179" s="270" t="s">
        <v>3539</v>
      </c>
      <c r="D19179" s="270" t="s">
        <v>2189</v>
      </c>
      <c r="E19179" s="277" t="s">
        <v>2204</v>
      </c>
      <c r="F19179" s="279" t="s">
        <v>882</v>
      </c>
    </row>
    <row r="19180" spans="1:6" x14ac:dyDescent="0.3">
      <c r="A19180" s="264" t="str">
        <f t="shared" si="299"/>
        <v>Lenoir CityTN</v>
      </c>
      <c r="B19180" s="269">
        <v>37771</v>
      </c>
      <c r="C19180" s="270" t="s">
        <v>11102</v>
      </c>
      <c r="D19180" s="270" t="s">
        <v>2189</v>
      </c>
      <c r="E19180" s="277" t="s">
        <v>2198</v>
      </c>
      <c r="F19180" s="279" t="s">
        <v>882</v>
      </c>
    </row>
    <row r="19181" spans="1:6" x14ac:dyDescent="0.3">
      <c r="A19181" s="264" t="str">
        <f t="shared" si="299"/>
        <v>MemphisTN</v>
      </c>
      <c r="B19181" s="269">
        <v>38107</v>
      </c>
      <c r="C19181" s="270" t="s">
        <v>980</v>
      </c>
      <c r="D19181" s="270" t="s">
        <v>2189</v>
      </c>
      <c r="E19181" s="277" t="s">
        <v>980</v>
      </c>
      <c r="F19181" s="279" t="s">
        <v>882</v>
      </c>
    </row>
    <row r="19182" spans="1:6" x14ac:dyDescent="0.3">
      <c r="A19182" s="264" t="str">
        <f t="shared" si="299"/>
        <v>MemphisTN</v>
      </c>
      <c r="B19182" s="269">
        <v>38108</v>
      </c>
      <c r="C19182" s="270" t="s">
        <v>980</v>
      </c>
      <c r="D19182" s="270" t="s">
        <v>2189</v>
      </c>
      <c r="E19182" s="277" t="s">
        <v>980</v>
      </c>
      <c r="F19182" s="279" t="s">
        <v>882</v>
      </c>
    </row>
    <row r="19183" spans="1:6" x14ac:dyDescent="0.3">
      <c r="A19183" s="264" t="str">
        <f t="shared" si="299"/>
        <v>Union CityTN</v>
      </c>
      <c r="B19183" s="269">
        <v>38261</v>
      </c>
      <c r="C19183" s="270" t="s">
        <v>1490</v>
      </c>
      <c r="D19183" s="270" t="s">
        <v>2189</v>
      </c>
      <c r="E19183" s="277" t="s">
        <v>1490</v>
      </c>
      <c r="F19183" s="279" t="s">
        <v>882</v>
      </c>
    </row>
    <row r="19184" spans="1:6" x14ac:dyDescent="0.3">
      <c r="A19184" s="264" t="str">
        <f t="shared" si="299"/>
        <v>KingstonTN</v>
      </c>
      <c r="B19184" s="269">
        <v>37763</v>
      </c>
      <c r="C19184" s="270" t="s">
        <v>1923</v>
      </c>
      <c r="D19184" s="270" t="s">
        <v>2189</v>
      </c>
      <c r="E19184" s="277" t="s">
        <v>2198</v>
      </c>
      <c r="F19184" s="279" t="s">
        <v>882</v>
      </c>
    </row>
    <row r="19185" spans="1:6" x14ac:dyDescent="0.3">
      <c r="A19185" s="264" t="str">
        <f t="shared" si="299"/>
        <v>LebanonTN</v>
      </c>
      <c r="B19185" s="269">
        <v>37090</v>
      </c>
      <c r="C19185" s="270" t="s">
        <v>1684</v>
      </c>
      <c r="D19185" s="270" t="s">
        <v>2189</v>
      </c>
      <c r="E19185" s="277" t="s">
        <v>2204</v>
      </c>
      <c r="F19185" s="279" t="s">
        <v>882</v>
      </c>
    </row>
    <row r="19186" spans="1:6" x14ac:dyDescent="0.3">
      <c r="A19186" s="264" t="str">
        <f t="shared" si="299"/>
        <v>Church HillTN</v>
      </c>
      <c r="B19186" s="269">
        <v>37642</v>
      </c>
      <c r="C19186" s="270" t="s">
        <v>6406</v>
      </c>
      <c r="D19186" s="270" t="s">
        <v>2189</v>
      </c>
      <c r="E19186" s="277" t="s">
        <v>2197</v>
      </c>
      <c r="F19186" s="279" t="s">
        <v>882</v>
      </c>
    </row>
    <row r="19187" spans="1:6" x14ac:dyDescent="0.3">
      <c r="A19187" s="264" t="str">
        <f t="shared" si="299"/>
        <v>WinchesterTN</v>
      </c>
      <c r="B19187" s="269">
        <v>37398</v>
      </c>
      <c r="C19187" s="270" t="s">
        <v>2304</v>
      </c>
      <c r="D19187" s="270" t="s">
        <v>2189</v>
      </c>
      <c r="E19187" s="277" t="s">
        <v>2208</v>
      </c>
      <c r="F19187" s="279" t="s">
        <v>882</v>
      </c>
    </row>
    <row r="19188" spans="1:6" x14ac:dyDescent="0.3">
      <c r="A19188" s="264" t="str">
        <f t="shared" si="299"/>
        <v>MemphisTN</v>
      </c>
      <c r="B19188" s="269">
        <v>38112</v>
      </c>
      <c r="C19188" s="270" t="s">
        <v>980</v>
      </c>
      <c r="D19188" s="270" t="s">
        <v>2189</v>
      </c>
      <c r="E19188" s="277" t="s">
        <v>980</v>
      </c>
      <c r="F19188" s="279" t="s">
        <v>882</v>
      </c>
    </row>
    <row r="19189" spans="1:6" x14ac:dyDescent="0.3">
      <c r="A19189" s="264" t="str">
        <f t="shared" si="299"/>
        <v>ChattanoogaTN</v>
      </c>
      <c r="B19189" s="269">
        <v>37416</v>
      </c>
      <c r="C19189" s="270" t="s">
        <v>1165</v>
      </c>
      <c r="D19189" s="270" t="s">
        <v>2189</v>
      </c>
      <c r="E19189" s="277" t="s">
        <v>1165</v>
      </c>
      <c r="F19189" s="279" t="s">
        <v>882</v>
      </c>
    </row>
    <row r="19190" spans="1:6" x14ac:dyDescent="0.3">
      <c r="A19190" s="264" t="str">
        <f t="shared" si="299"/>
        <v>MartinTN</v>
      </c>
      <c r="B19190" s="269">
        <v>38237</v>
      </c>
      <c r="C19190" s="270" t="s">
        <v>2200</v>
      </c>
      <c r="D19190" s="270" t="s">
        <v>2189</v>
      </c>
      <c r="E19190" s="277" t="s">
        <v>2200</v>
      </c>
      <c r="F19190" s="279" t="s">
        <v>882</v>
      </c>
    </row>
    <row r="19191" spans="1:6" x14ac:dyDescent="0.3">
      <c r="A19191" s="264" t="str">
        <f t="shared" si="299"/>
        <v>Signal MountainTN</v>
      </c>
      <c r="B19191" s="269">
        <v>37377</v>
      </c>
      <c r="C19191" s="270" t="s">
        <v>11103</v>
      </c>
      <c r="D19191" s="270" t="s">
        <v>2189</v>
      </c>
      <c r="E19191" s="277" t="s">
        <v>1165</v>
      </c>
      <c r="F19191" s="279" t="s">
        <v>882</v>
      </c>
    </row>
    <row r="19192" spans="1:6" x14ac:dyDescent="0.3">
      <c r="A19192" s="264" t="str">
        <f t="shared" si="299"/>
        <v>MemphisTN</v>
      </c>
      <c r="B19192" s="269">
        <v>38120</v>
      </c>
      <c r="C19192" s="270" t="s">
        <v>980</v>
      </c>
      <c r="D19192" s="270" t="s">
        <v>2189</v>
      </c>
      <c r="E19192" s="277" t="s">
        <v>980</v>
      </c>
      <c r="F19192" s="279" t="s">
        <v>882</v>
      </c>
    </row>
    <row r="19193" spans="1:6" x14ac:dyDescent="0.3">
      <c r="A19193" s="264" t="str">
        <f t="shared" si="299"/>
        <v>CovingtonTN</v>
      </c>
      <c r="B19193" s="269">
        <v>38019</v>
      </c>
      <c r="C19193" s="270" t="s">
        <v>3967</v>
      </c>
      <c r="D19193" s="270" t="s">
        <v>2189</v>
      </c>
      <c r="E19193" s="277" t="s">
        <v>980</v>
      </c>
      <c r="F19193" s="279" t="s">
        <v>882</v>
      </c>
    </row>
    <row r="19194" spans="1:6" x14ac:dyDescent="0.3">
      <c r="A19194" s="264" t="str">
        <f t="shared" si="299"/>
        <v>NolensvilleTN</v>
      </c>
      <c r="B19194" s="269">
        <v>37135</v>
      </c>
      <c r="C19194" s="270" t="s">
        <v>11104</v>
      </c>
      <c r="D19194" s="270" t="s">
        <v>2189</v>
      </c>
      <c r="E19194" s="277" t="s">
        <v>2204</v>
      </c>
      <c r="F19194" s="279" t="s">
        <v>882</v>
      </c>
    </row>
    <row r="19195" spans="1:6" x14ac:dyDescent="0.3">
      <c r="A19195" s="264" t="str">
        <f t="shared" si="299"/>
        <v>KingsportTN</v>
      </c>
      <c r="B19195" s="269">
        <v>37663</v>
      </c>
      <c r="C19195" s="270" t="s">
        <v>11087</v>
      </c>
      <c r="D19195" s="270" t="s">
        <v>2189</v>
      </c>
      <c r="E19195" s="277" t="s">
        <v>2197</v>
      </c>
      <c r="F19195" s="279" t="s">
        <v>882</v>
      </c>
    </row>
    <row r="19196" spans="1:6" x14ac:dyDescent="0.3">
      <c r="A19196" s="264" t="str">
        <f t="shared" si="299"/>
        <v>BlountvilleTN</v>
      </c>
      <c r="B19196" s="269">
        <v>37617</v>
      </c>
      <c r="C19196" s="270" t="s">
        <v>11105</v>
      </c>
      <c r="D19196" s="270" t="s">
        <v>2189</v>
      </c>
      <c r="E19196" s="277" t="s">
        <v>2197</v>
      </c>
      <c r="F19196" s="279" t="s">
        <v>882</v>
      </c>
    </row>
    <row r="19197" spans="1:6" x14ac:dyDescent="0.3">
      <c r="A19197" s="264" t="str">
        <f t="shared" si="299"/>
        <v>LafayetteTN</v>
      </c>
      <c r="B19197" s="269">
        <v>37083</v>
      </c>
      <c r="C19197" s="270" t="s">
        <v>1297</v>
      </c>
      <c r="D19197" s="270" t="s">
        <v>2189</v>
      </c>
      <c r="E19197" s="277" t="s">
        <v>2204</v>
      </c>
      <c r="F19197" s="279" t="s">
        <v>882</v>
      </c>
    </row>
    <row r="19198" spans="1:6" x14ac:dyDescent="0.3">
      <c r="A19198" s="264" t="str">
        <f t="shared" si="299"/>
        <v>White HouseTN</v>
      </c>
      <c r="B19198" s="269">
        <v>37188</v>
      </c>
      <c r="C19198" s="270" t="s">
        <v>11106</v>
      </c>
      <c r="D19198" s="270" t="s">
        <v>2189</v>
      </c>
      <c r="E19198" s="277" t="s">
        <v>2204</v>
      </c>
      <c r="F19198" s="279" t="s">
        <v>882</v>
      </c>
    </row>
    <row r="19199" spans="1:6" x14ac:dyDescent="0.3">
      <c r="A19199" s="264" t="str">
        <f t="shared" si="299"/>
        <v>BrownsvilleTN</v>
      </c>
      <c r="B19199" s="269">
        <v>38012</v>
      </c>
      <c r="C19199" s="270" t="s">
        <v>2191</v>
      </c>
      <c r="D19199" s="270" t="s">
        <v>2189</v>
      </c>
      <c r="E19199" s="277" t="s">
        <v>2191</v>
      </c>
      <c r="F19199" s="279" t="s">
        <v>882</v>
      </c>
    </row>
    <row r="19200" spans="1:6" x14ac:dyDescent="0.3">
      <c r="A19200" s="264" t="str">
        <f t="shared" si="299"/>
        <v>Bluff CityTN</v>
      </c>
      <c r="B19200" s="269">
        <v>37618</v>
      </c>
      <c r="C19200" s="270" t="s">
        <v>2147</v>
      </c>
      <c r="D19200" s="270" t="s">
        <v>2189</v>
      </c>
      <c r="E19200" s="277" t="s">
        <v>2197</v>
      </c>
      <c r="F19200" s="279" t="s">
        <v>882</v>
      </c>
    </row>
    <row r="19201" spans="1:6" x14ac:dyDescent="0.3">
      <c r="A19201" s="264" t="str">
        <f t="shared" si="299"/>
        <v>ErwinTN</v>
      </c>
      <c r="B19201" s="269">
        <v>37650</v>
      </c>
      <c r="C19201" s="270" t="s">
        <v>7727</v>
      </c>
      <c r="D19201" s="270" t="s">
        <v>2189</v>
      </c>
      <c r="E19201" s="277" t="s">
        <v>2196</v>
      </c>
      <c r="F19201" s="279" t="s">
        <v>882</v>
      </c>
    </row>
    <row r="19202" spans="1:6" x14ac:dyDescent="0.3">
      <c r="A19202" s="264" t="str">
        <f t="shared" si="299"/>
        <v>CrossvilleTN</v>
      </c>
      <c r="B19202" s="269">
        <v>38571</v>
      </c>
      <c r="C19202" s="270" t="s">
        <v>1290</v>
      </c>
      <c r="D19202" s="270" t="s">
        <v>2189</v>
      </c>
      <c r="E19202" s="277" t="s">
        <v>1290</v>
      </c>
      <c r="F19202" s="279" t="s">
        <v>882</v>
      </c>
    </row>
    <row r="19203" spans="1:6" x14ac:dyDescent="0.3">
      <c r="A19203" s="264" t="str">
        <f t="shared" si="299"/>
        <v>Thompsons StationTN</v>
      </c>
      <c r="B19203" s="269">
        <v>37179</v>
      </c>
      <c r="C19203" s="270" t="s">
        <v>11107</v>
      </c>
      <c r="D19203" s="270" t="s">
        <v>2189</v>
      </c>
      <c r="E19203" s="277" t="s">
        <v>2204</v>
      </c>
      <c r="F19203" s="279" t="s">
        <v>882</v>
      </c>
    </row>
    <row r="19204" spans="1:6" x14ac:dyDescent="0.3">
      <c r="A19204" s="264" t="str">
        <f t="shared" ref="A19204:A19267" si="300">CONCATENATE(C19204,D19204)</f>
        <v>RockwoodTN</v>
      </c>
      <c r="B19204" s="269">
        <v>37854</v>
      </c>
      <c r="C19204" s="270" t="s">
        <v>11108</v>
      </c>
      <c r="D19204" s="270" t="s">
        <v>2189</v>
      </c>
      <c r="E19204" s="277" t="s">
        <v>2198</v>
      </c>
      <c r="F19204" s="279" t="s">
        <v>882</v>
      </c>
    </row>
    <row r="19205" spans="1:6" x14ac:dyDescent="0.3">
      <c r="A19205" s="264" t="str">
        <f t="shared" si="300"/>
        <v>GermantownTN</v>
      </c>
      <c r="B19205" s="269">
        <v>38139</v>
      </c>
      <c r="C19205" s="270" t="s">
        <v>4986</v>
      </c>
      <c r="D19205" s="270" t="s">
        <v>2189</v>
      </c>
      <c r="E19205" s="277" t="s">
        <v>980</v>
      </c>
      <c r="F19205" s="279" t="s">
        <v>882</v>
      </c>
    </row>
    <row r="19206" spans="1:6" x14ac:dyDescent="0.3">
      <c r="A19206" s="264" t="str">
        <f t="shared" si="300"/>
        <v>LouisvilleTN</v>
      </c>
      <c r="B19206" s="269">
        <v>37777</v>
      </c>
      <c r="C19206" s="270" t="s">
        <v>1521</v>
      </c>
      <c r="D19206" s="270" t="s">
        <v>2189</v>
      </c>
      <c r="E19206" s="277" t="s">
        <v>2198</v>
      </c>
      <c r="F19206" s="279" t="s">
        <v>882</v>
      </c>
    </row>
    <row r="19207" spans="1:6" x14ac:dyDescent="0.3">
      <c r="A19207" s="264" t="str">
        <f t="shared" si="300"/>
        <v>CrossvilleTN</v>
      </c>
      <c r="B19207" s="269">
        <v>38572</v>
      </c>
      <c r="C19207" s="270" t="s">
        <v>1290</v>
      </c>
      <c r="D19207" s="270" t="s">
        <v>2189</v>
      </c>
      <c r="E19207" s="277" t="s">
        <v>1290</v>
      </c>
      <c r="F19207" s="279" t="s">
        <v>882</v>
      </c>
    </row>
    <row r="19208" spans="1:6" x14ac:dyDescent="0.3">
      <c r="A19208" s="264" t="str">
        <f t="shared" si="300"/>
        <v>Lenoir CityTN</v>
      </c>
      <c r="B19208" s="269">
        <v>37772</v>
      </c>
      <c r="C19208" s="270" t="s">
        <v>11102</v>
      </c>
      <c r="D19208" s="270" t="s">
        <v>2189</v>
      </c>
      <c r="E19208" s="277" t="s">
        <v>2198</v>
      </c>
      <c r="F19208" s="279" t="s">
        <v>882</v>
      </c>
    </row>
    <row r="19209" spans="1:6" x14ac:dyDescent="0.3">
      <c r="A19209" s="264" t="str">
        <f t="shared" si="300"/>
        <v>Jefferson CityTN</v>
      </c>
      <c r="B19209" s="269">
        <v>37760</v>
      </c>
      <c r="C19209" s="270" t="s">
        <v>1677</v>
      </c>
      <c r="D19209" s="270" t="s">
        <v>2189</v>
      </c>
      <c r="E19209" s="277" t="s">
        <v>2203</v>
      </c>
      <c r="F19209" s="279" t="s">
        <v>882</v>
      </c>
    </row>
    <row r="19210" spans="1:6" x14ac:dyDescent="0.3">
      <c r="A19210" s="264" t="str">
        <f t="shared" si="300"/>
        <v>DunlapTN</v>
      </c>
      <c r="B19210" s="269">
        <v>37327</v>
      </c>
      <c r="C19210" s="270" t="s">
        <v>3179</v>
      </c>
      <c r="D19210" s="270" t="s">
        <v>2189</v>
      </c>
      <c r="E19210" s="277" t="s">
        <v>1165</v>
      </c>
      <c r="F19210" s="279" t="s">
        <v>882</v>
      </c>
    </row>
    <row r="19211" spans="1:6" x14ac:dyDescent="0.3">
      <c r="A19211" s="264" t="str">
        <f t="shared" si="300"/>
        <v>GreenbrierTN</v>
      </c>
      <c r="B19211" s="269">
        <v>37073</v>
      </c>
      <c r="C19211" s="270" t="s">
        <v>1743</v>
      </c>
      <c r="D19211" s="270" t="s">
        <v>2189</v>
      </c>
      <c r="E19211" s="277" t="s">
        <v>2204</v>
      </c>
      <c r="F19211" s="279" t="s">
        <v>882</v>
      </c>
    </row>
    <row r="19212" spans="1:6" x14ac:dyDescent="0.3">
      <c r="A19212" s="264" t="str">
        <f t="shared" si="300"/>
        <v>CorrytonTN</v>
      </c>
      <c r="B19212" s="269">
        <v>37721</v>
      </c>
      <c r="C19212" s="270" t="s">
        <v>11109</v>
      </c>
      <c r="D19212" s="270" t="s">
        <v>2189</v>
      </c>
      <c r="E19212" s="277" t="s">
        <v>2198</v>
      </c>
      <c r="F19212" s="279" t="s">
        <v>882</v>
      </c>
    </row>
    <row r="19213" spans="1:6" x14ac:dyDescent="0.3">
      <c r="A19213" s="264" t="str">
        <f t="shared" si="300"/>
        <v>NashvilleTN</v>
      </c>
      <c r="B19213" s="269">
        <v>37218</v>
      </c>
      <c r="C19213" s="270" t="s">
        <v>5314</v>
      </c>
      <c r="D19213" s="270" t="s">
        <v>2189</v>
      </c>
      <c r="E19213" s="277" t="s">
        <v>2204</v>
      </c>
      <c r="F19213" s="279" t="s">
        <v>882</v>
      </c>
    </row>
    <row r="19214" spans="1:6" x14ac:dyDescent="0.3">
      <c r="A19214" s="264" t="str">
        <f t="shared" si="300"/>
        <v>KnoxvilleTN</v>
      </c>
      <c r="B19214" s="269">
        <v>37924</v>
      </c>
      <c r="C19214" s="270" t="s">
        <v>2198</v>
      </c>
      <c r="D19214" s="270" t="s">
        <v>2189</v>
      </c>
      <c r="E19214" s="277" t="s">
        <v>2198</v>
      </c>
      <c r="F19214" s="279" t="s">
        <v>882</v>
      </c>
    </row>
    <row r="19215" spans="1:6" x14ac:dyDescent="0.3">
      <c r="A19215" s="264" t="str">
        <f t="shared" si="300"/>
        <v>HarrisonTN</v>
      </c>
      <c r="B19215" s="269">
        <v>37341</v>
      </c>
      <c r="C19215" s="270" t="s">
        <v>967</v>
      </c>
      <c r="D19215" s="270" t="s">
        <v>2189</v>
      </c>
      <c r="E19215" s="277" t="s">
        <v>1165</v>
      </c>
      <c r="F19215" s="279" t="s">
        <v>882</v>
      </c>
    </row>
    <row r="19216" spans="1:6" x14ac:dyDescent="0.3">
      <c r="A19216" s="264" t="str">
        <f t="shared" si="300"/>
        <v>ChattanoogaTN</v>
      </c>
      <c r="B19216" s="269">
        <v>37406</v>
      </c>
      <c r="C19216" s="270" t="s">
        <v>1165</v>
      </c>
      <c r="D19216" s="270" t="s">
        <v>2189</v>
      </c>
      <c r="E19216" s="277" t="s">
        <v>1165</v>
      </c>
      <c r="F19216" s="279" t="s">
        <v>882</v>
      </c>
    </row>
    <row r="19217" spans="1:6" x14ac:dyDescent="0.3">
      <c r="A19217" s="264" t="str">
        <f t="shared" si="300"/>
        <v>ChattanoogaTN</v>
      </c>
      <c r="B19217" s="269">
        <v>37404</v>
      </c>
      <c r="C19217" s="270" t="s">
        <v>1165</v>
      </c>
      <c r="D19217" s="270" t="s">
        <v>2189</v>
      </c>
      <c r="E19217" s="277" t="s">
        <v>1165</v>
      </c>
      <c r="F19217" s="279" t="s">
        <v>882</v>
      </c>
    </row>
    <row r="19218" spans="1:6" x14ac:dyDescent="0.3">
      <c r="A19218" s="264" t="str">
        <f t="shared" si="300"/>
        <v>HendersonTN</v>
      </c>
      <c r="B19218" s="269">
        <v>38340</v>
      </c>
      <c r="C19218" s="270" t="s">
        <v>1749</v>
      </c>
      <c r="D19218" s="270" t="s">
        <v>2189</v>
      </c>
      <c r="E19218" s="277" t="s">
        <v>1273</v>
      </c>
      <c r="F19218" s="279" t="s">
        <v>882</v>
      </c>
    </row>
    <row r="19219" spans="1:6" x14ac:dyDescent="0.3">
      <c r="A19219" s="264" t="str">
        <f t="shared" si="300"/>
        <v>CrossvilleTN</v>
      </c>
      <c r="B19219" s="269">
        <v>38558</v>
      </c>
      <c r="C19219" s="270" t="s">
        <v>1290</v>
      </c>
      <c r="D19219" s="270" t="s">
        <v>2189</v>
      </c>
      <c r="E19219" s="277" t="s">
        <v>1290</v>
      </c>
      <c r="F19219" s="279" t="s">
        <v>882</v>
      </c>
    </row>
    <row r="19220" spans="1:6" x14ac:dyDescent="0.3">
      <c r="A19220" s="264" t="str">
        <f t="shared" si="300"/>
        <v>FairviewTN</v>
      </c>
      <c r="B19220" s="269">
        <v>37062</v>
      </c>
      <c r="C19220" s="270" t="s">
        <v>3997</v>
      </c>
      <c r="D19220" s="270" t="s">
        <v>2189</v>
      </c>
      <c r="E19220" s="277" t="s">
        <v>2204</v>
      </c>
      <c r="F19220" s="279" t="s">
        <v>882</v>
      </c>
    </row>
    <row r="19221" spans="1:6" x14ac:dyDescent="0.3">
      <c r="A19221" s="264" t="str">
        <f t="shared" si="300"/>
        <v>OaklandTN</v>
      </c>
      <c r="B19221" s="269">
        <v>38060</v>
      </c>
      <c r="C19221" s="270" t="s">
        <v>2552</v>
      </c>
      <c r="D19221" s="270" t="s">
        <v>2189</v>
      </c>
      <c r="E19221" s="277" t="s">
        <v>980</v>
      </c>
      <c r="F19221" s="279" t="s">
        <v>882</v>
      </c>
    </row>
    <row r="19222" spans="1:6" x14ac:dyDescent="0.3">
      <c r="A19222" s="264" t="str">
        <f t="shared" si="300"/>
        <v>Spring CityTN</v>
      </c>
      <c r="B19222" s="269">
        <v>37381</v>
      </c>
      <c r="C19222" s="270" t="s">
        <v>11110</v>
      </c>
      <c r="D19222" s="270" t="s">
        <v>2189</v>
      </c>
      <c r="E19222" s="277" t="s">
        <v>1968</v>
      </c>
      <c r="F19222" s="279" t="s">
        <v>882</v>
      </c>
    </row>
    <row r="19223" spans="1:6" x14ac:dyDescent="0.3">
      <c r="A19223" s="264" t="str">
        <f t="shared" si="300"/>
        <v>SomervilleTN</v>
      </c>
      <c r="B19223" s="269">
        <v>38068</v>
      </c>
      <c r="C19223" s="270" t="s">
        <v>1255</v>
      </c>
      <c r="D19223" s="270" t="s">
        <v>2189</v>
      </c>
      <c r="E19223" s="277" t="s">
        <v>980</v>
      </c>
      <c r="F19223" s="279" t="s">
        <v>882</v>
      </c>
    </row>
    <row r="19224" spans="1:6" x14ac:dyDescent="0.3">
      <c r="A19224" s="264" t="str">
        <f t="shared" si="300"/>
        <v>SeviervilleTN</v>
      </c>
      <c r="B19224" s="269">
        <v>37764</v>
      </c>
      <c r="C19224" s="270" t="s">
        <v>2206</v>
      </c>
      <c r="D19224" s="270" t="s">
        <v>2189</v>
      </c>
      <c r="E19224" s="277" t="s">
        <v>2206</v>
      </c>
      <c r="F19224" s="279" t="s">
        <v>882</v>
      </c>
    </row>
    <row r="19225" spans="1:6" x14ac:dyDescent="0.3">
      <c r="A19225" s="264" t="str">
        <f t="shared" si="300"/>
        <v>WhitwellTN</v>
      </c>
      <c r="B19225" s="269">
        <v>37397</v>
      </c>
      <c r="C19225" s="270" t="s">
        <v>11111</v>
      </c>
      <c r="D19225" s="270" t="s">
        <v>2189</v>
      </c>
      <c r="E19225" s="277" t="s">
        <v>1165</v>
      </c>
      <c r="F19225" s="279" t="s">
        <v>882</v>
      </c>
    </row>
    <row r="19226" spans="1:6" x14ac:dyDescent="0.3">
      <c r="A19226" s="264" t="str">
        <f t="shared" si="300"/>
        <v>MaynardvilleTN</v>
      </c>
      <c r="B19226" s="269">
        <v>37807</v>
      </c>
      <c r="C19226" s="270" t="s">
        <v>11112</v>
      </c>
      <c r="D19226" s="270" t="s">
        <v>2189</v>
      </c>
      <c r="E19226" s="277" t="s">
        <v>2198</v>
      </c>
      <c r="F19226" s="279" t="s">
        <v>882</v>
      </c>
    </row>
    <row r="19227" spans="1:6" x14ac:dyDescent="0.3">
      <c r="A19227" s="264" t="str">
        <f t="shared" si="300"/>
        <v>MunfordTN</v>
      </c>
      <c r="B19227" s="269">
        <v>38058</v>
      </c>
      <c r="C19227" s="270" t="s">
        <v>1316</v>
      </c>
      <c r="D19227" s="270" t="s">
        <v>2189</v>
      </c>
      <c r="E19227" s="277" t="s">
        <v>980</v>
      </c>
      <c r="F19227" s="279" t="s">
        <v>882</v>
      </c>
    </row>
    <row r="19228" spans="1:6" x14ac:dyDescent="0.3">
      <c r="A19228" s="264" t="str">
        <f t="shared" si="300"/>
        <v>LivingstonTN</v>
      </c>
      <c r="B19228" s="269">
        <v>38570</v>
      </c>
      <c r="C19228" s="270" t="s">
        <v>2844</v>
      </c>
      <c r="D19228" s="270" t="s">
        <v>2189</v>
      </c>
      <c r="E19228" s="277" t="s">
        <v>2193</v>
      </c>
      <c r="F19228" s="279" t="s">
        <v>882</v>
      </c>
    </row>
    <row r="19229" spans="1:6" x14ac:dyDescent="0.3">
      <c r="A19229" s="264" t="str">
        <f t="shared" si="300"/>
        <v>JacksboroTN</v>
      </c>
      <c r="B19229" s="269">
        <v>37757</v>
      </c>
      <c r="C19229" s="270" t="s">
        <v>11113</v>
      </c>
      <c r="D19229" s="270" t="s">
        <v>2189</v>
      </c>
      <c r="E19229" s="277" t="s">
        <v>2198</v>
      </c>
      <c r="F19229" s="279" t="s">
        <v>882</v>
      </c>
    </row>
    <row r="19230" spans="1:6" x14ac:dyDescent="0.3">
      <c r="A19230" s="264" t="str">
        <f t="shared" si="300"/>
        <v>Oliver SpringsTN</v>
      </c>
      <c r="B19230" s="269">
        <v>37840</v>
      </c>
      <c r="C19230" s="270" t="s">
        <v>11114</v>
      </c>
      <c r="D19230" s="270" t="s">
        <v>2189</v>
      </c>
      <c r="E19230" s="277" t="s">
        <v>2198</v>
      </c>
      <c r="F19230" s="279" t="s">
        <v>882</v>
      </c>
    </row>
    <row r="19231" spans="1:6" x14ac:dyDescent="0.3">
      <c r="A19231" s="264" t="str">
        <f t="shared" si="300"/>
        <v>AtokaTN</v>
      </c>
      <c r="B19231" s="269">
        <v>38004</v>
      </c>
      <c r="C19231" s="270" t="s">
        <v>11115</v>
      </c>
      <c r="D19231" s="270" t="s">
        <v>2189</v>
      </c>
      <c r="E19231" s="277" t="s">
        <v>980</v>
      </c>
      <c r="F19231" s="279" t="s">
        <v>882</v>
      </c>
    </row>
    <row r="19232" spans="1:6" x14ac:dyDescent="0.3">
      <c r="A19232" s="264" t="str">
        <f t="shared" si="300"/>
        <v>RutledgeTN</v>
      </c>
      <c r="B19232" s="269">
        <v>37861</v>
      </c>
      <c r="C19232" s="270" t="s">
        <v>4126</v>
      </c>
      <c r="D19232" s="270" t="s">
        <v>2189</v>
      </c>
      <c r="E19232" s="277" t="s">
        <v>2198</v>
      </c>
      <c r="F19232" s="279" t="s">
        <v>882</v>
      </c>
    </row>
    <row r="19233" spans="1:6" x14ac:dyDescent="0.3">
      <c r="A19233" s="264" t="str">
        <f t="shared" si="300"/>
        <v>WestmorelandTN</v>
      </c>
      <c r="B19233" s="269">
        <v>37186</v>
      </c>
      <c r="C19233" s="270" t="s">
        <v>5611</v>
      </c>
      <c r="D19233" s="270" t="s">
        <v>2189</v>
      </c>
      <c r="E19233" s="277" t="s">
        <v>2204</v>
      </c>
      <c r="F19233" s="279" t="s">
        <v>882</v>
      </c>
    </row>
    <row r="19234" spans="1:6" x14ac:dyDescent="0.3">
      <c r="A19234" s="264" t="str">
        <f t="shared" si="300"/>
        <v>WoodburyTN</v>
      </c>
      <c r="B19234" s="269">
        <v>37190</v>
      </c>
      <c r="C19234" s="270" t="s">
        <v>3484</v>
      </c>
      <c r="D19234" s="270" t="s">
        <v>2189</v>
      </c>
      <c r="E19234" s="277" t="s">
        <v>2204</v>
      </c>
      <c r="F19234" s="279" t="s">
        <v>882</v>
      </c>
    </row>
    <row r="19235" spans="1:6" x14ac:dyDescent="0.3">
      <c r="A19235" s="264" t="str">
        <f t="shared" si="300"/>
        <v>Strawberry PlainsTN</v>
      </c>
      <c r="B19235" s="269">
        <v>37871</v>
      </c>
      <c r="C19235" s="270" t="s">
        <v>11116</v>
      </c>
      <c r="D19235" s="270" t="s">
        <v>2189</v>
      </c>
      <c r="E19235" s="277" t="s">
        <v>2203</v>
      </c>
      <c r="F19235" s="279" t="s">
        <v>882</v>
      </c>
    </row>
    <row r="19236" spans="1:6" x14ac:dyDescent="0.3">
      <c r="A19236" s="264" t="str">
        <f t="shared" si="300"/>
        <v>Piney FlatsTN</v>
      </c>
      <c r="B19236" s="269">
        <v>37686</v>
      </c>
      <c r="C19236" s="270" t="s">
        <v>11117</v>
      </c>
      <c r="D19236" s="270" t="s">
        <v>2189</v>
      </c>
      <c r="E19236" s="277" t="s">
        <v>2197</v>
      </c>
      <c r="F19236" s="279" t="s">
        <v>882</v>
      </c>
    </row>
    <row r="19237" spans="1:6" x14ac:dyDescent="0.3">
      <c r="A19237" s="264" t="str">
        <f t="shared" si="300"/>
        <v>JasperTN</v>
      </c>
      <c r="B19237" s="269">
        <v>37347</v>
      </c>
      <c r="C19237" s="270" t="s">
        <v>1134</v>
      </c>
      <c r="D19237" s="270" t="s">
        <v>2189</v>
      </c>
      <c r="E19237" s="277" t="s">
        <v>1165</v>
      </c>
      <c r="F19237" s="279" t="s">
        <v>882</v>
      </c>
    </row>
    <row r="19238" spans="1:6" x14ac:dyDescent="0.3">
      <c r="A19238" s="264" t="str">
        <f t="shared" si="300"/>
        <v>ChuckeyTN</v>
      </c>
      <c r="B19238" s="269">
        <v>37641</v>
      </c>
      <c r="C19238" s="270" t="s">
        <v>11118</v>
      </c>
      <c r="D19238" s="270" t="s">
        <v>2189</v>
      </c>
      <c r="E19238" s="277" t="s">
        <v>2195</v>
      </c>
      <c r="F19238" s="279" t="s">
        <v>882</v>
      </c>
    </row>
    <row r="19239" spans="1:6" x14ac:dyDescent="0.3">
      <c r="A19239" s="264" t="str">
        <f t="shared" si="300"/>
        <v>TalbottTN</v>
      </c>
      <c r="B19239" s="269">
        <v>37877</v>
      </c>
      <c r="C19239" s="270" t="s">
        <v>11119</v>
      </c>
      <c r="D19239" s="270" t="s">
        <v>2189</v>
      </c>
      <c r="E19239" s="277" t="s">
        <v>2203</v>
      </c>
      <c r="F19239" s="279" t="s">
        <v>882</v>
      </c>
    </row>
    <row r="19240" spans="1:6" x14ac:dyDescent="0.3">
      <c r="A19240" s="264" t="str">
        <f t="shared" si="300"/>
        <v>AlcoaTN</v>
      </c>
      <c r="B19240" s="269">
        <v>37701</v>
      </c>
      <c r="C19240" s="270" t="s">
        <v>11120</v>
      </c>
      <c r="D19240" s="270" t="s">
        <v>2189</v>
      </c>
      <c r="E19240" s="277" t="s">
        <v>2198</v>
      </c>
      <c r="F19240" s="279" t="s">
        <v>882</v>
      </c>
    </row>
    <row r="19241" spans="1:6" x14ac:dyDescent="0.3">
      <c r="A19241" s="264" t="str">
        <f t="shared" si="300"/>
        <v>MontereyTN</v>
      </c>
      <c r="B19241" s="269">
        <v>38574</v>
      </c>
      <c r="C19241" s="270" t="s">
        <v>2632</v>
      </c>
      <c r="D19241" s="270" t="s">
        <v>2189</v>
      </c>
      <c r="E19241" s="277" t="s">
        <v>2193</v>
      </c>
      <c r="F19241" s="279" t="s">
        <v>882</v>
      </c>
    </row>
    <row r="19242" spans="1:6" x14ac:dyDescent="0.3">
      <c r="A19242" s="264" t="str">
        <f t="shared" si="300"/>
        <v>MemphisTN</v>
      </c>
      <c r="B19242" s="269">
        <v>38105</v>
      </c>
      <c r="C19242" s="270" t="s">
        <v>980</v>
      </c>
      <c r="D19242" s="270" t="s">
        <v>2189</v>
      </c>
      <c r="E19242" s="277" t="s">
        <v>980</v>
      </c>
      <c r="F19242" s="279" t="s">
        <v>882</v>
      </c>
    </row>
    <row r="19243" spans="1:6" x14ac:dyDescent="0.3">
      <c r="A19243" s="264" t="str">
        <f t="shared" si="300"/>
        <v>BrightonTN</v>
      </c>
      <c r="B19243" s="269">
        <v>38011</v>
      </c>
      <c r="C19243" s="270" t="s">
        <v>3277</v>
      </c>
      <c r="D19243" s="270" t="s">
        <v>2189</v>
      </c>
      <c r="E19243" s="277" t="s">
        <v>980</v>
      </c>
      <c r="F19243" s="279" t="s">
        <v>882</v>
      </c>
    </row>
    <row r="19244" spans="1:6" x14ac:dyDescent="0.3">
      <c r="A19244" s="264" t="str">
        <f t="shared" si="300"/>
        <v>KnoxvilleTN</v>
      </c>
      <c r="B19244" s="269">
        <v>37916</v>
      </c>
      <c r="C19244" s="270" t="s">
        <v>2198</v>
      </c>
      <c r="D19244" s="270" t="s">
        <v>2189</v>
      </c>
      <c r="E19244" s="277" t="s">
        <v>2198</v>
      </c>
      <c r="F19244" s="279" t="s">
        <v>882</v>
      </c>
    </row>
    <row r="19245" spans="1:6" x14ac:dyDescent="0.3">
      <c r="A19245" s="264" t="str">
        <f t="shared" si="300"/>
        <v>Mount PleasantTN</v>
      </c>
      <c r="B19245" s="269">
        <v>38474</v>
      </c>
      <c r="C19245" s="270" t="s">
        <v>1610</v>
      </c>
      <c r="D19245" s="270" t="s">
        <v>2189</v>
      </c>
      <c r="E19245" s="277" t="s">
        <v>2204</v>
      </c>
      <c r="F19245" s="279" t="s">
        <v>882</v>
      </c>
    </row>
    <row r="19246" spans="1:6" x14ac:dyDescent="0.3">
      <c r="A19246" s="264" t="str">
        <f t="shared" si="300"/>
        <v>EtowahTN</v>
      </c>
      <c r="B19246" s="269">
        <v>37331</v>
      </c>
      <c r="C19246" s="270" t="s">
        <v>7768</v>
      </c>
      <c r="D19246" s="270" t="s">
        <v>2189</v>
      </c>
      <c r="E19246" s="277" t="s">
        <v>995</v>
      </c>
      <c r="F19246" s="279" t="s">
        <v>882</v>
      </c>
    </row>
    <row r="19247" spans="1:6" x14ac:dyDescent="0.3">
      <c r="A19247" s="264" t="str">
        <f t="shared" si="300"/>
        <v>GatlinburgTN</v>
      </c>
      <c r="B19247" s="269">
        <v>37738</v>
      </c>
      <c r="C19247" s="270" t="s">
        <v>11121</v>
      </c>
      <c r="D19247" s="270" t="s">
        <v>2189</v>
      </c>
      <c r="E19247" s="277" t="s">
        <v>2206</v>
      </c>
      <c r="F19247" s="279" t="s">
        <v>882</v>
      </c>
    </row>
    <row r="19248" spans="1:6" x14ac:dyDescent="0.3">
      <c r="A19248" s="264" t="str">
        <f t="shared" si="300"/>
        <v>CentervilleTN</v>
      </c>
      <c r="B19248" s="269">
        <v>37033</v>
      </c>
      <c r="C19248" s="270" t="s">
        <v>4075</v>
      </c>
      <c r="D19248" s="270" t="s">
        <v>2189</v>
      </c>
      <c r="E19248" s="277" t="s">
        <v>2204</v>
      </c>
      <c r="F19248" s="279" t="s">
        <v>882</v>
      </c>
    </row>
    <row r="19249" spans="1:6" x14ac:dyDescent="0.3">
      <c r="A19249" s="264" t="str">
        <f t="shared" si="300"/>
        <v>ChattanoogaTN</v>
      </c>
      <c r="B19249" s="269">
        <v>37402</v>
      </c>
      <c r="C19249" s="270" t="s">
        <v>1165</v>
      </c>
      <c r="D19249" s="270" t="s">
        <v>2189</v>
      </c>
      <c r="E19249" s="277" t="s">
        <v>1165</v>
      </c>
      <c r="F19249" s="279" t="s">
        <v>882</v>
      </c>
    </row>
    <row r="19250" spans="1:6" x14ac:dyDescent="0.3">
      <c r="A19250" s="264" t="str">
        <f t="shared" si="300"/>
        <v>New MarketTN</v>
      </c>
      <c r="B19250" s="269">
        <v>37820</v>
      </c>
      <c r="C19250" s="270" t="s">
        <v>1168</v>
      </c>
      <c r="D19250" s="270" t="s">
        <v>2189</v>
      </c>
      <c r="E19250" s="277" t="s">
        <v>2203</v>
      </c>
      <c r="F19250" s="279" t="s">
        <v>882</v>
      </c>
    </row>
    <row r="19251" spans="1:6" x14ac:dyDescent="0.3">
      <c r="A19251" s="264" t="str">
        <f t="shared" si="300"/>
        <v>ChattanoogaTN</v>
      </c>
      <c r="B19251" s="269">
        <v>37407</v>
      </c>
      <c r="C19251" s="270" t="s">
        <v>1165</v>
      </c>
      <c r="D19251" s="270" t="s">
        <v>2189</v>
      </c>
      <c r="E19251" s="277" t="s">
        <v>1165</v>
      </c>
      <c r="F19251" s="279" t="s">
        <v>882</v>
      </c>
    </row>
    <row r="19252" spans="1:6" x14ac:dyDescent="0.3">
      <c r="A19252" s="264" t="str">
        <f t="shared" si="300"/>
        <v>BaxterTN</v>
      </c>
      <c r="B19252" s="269">
        <v>38544</v>
      </c>
      <c r="C19252" s="270" t="s">
        <v>4378</v>
      </c>
      <c r="D19252" s="270" t="s">
        <v>2189</v>
      </c>
      <c r="E19252" s="277" t="s">
        <v>2193</v>
      </c>
      <c r="F19252" s="279" t="s">
        <v>882</v>
      </c>
    </row>
    <row r="19253" spans="1:6" x14ac:dyDescent="0.3">
      <c r="A19253" s="264" t="str">
        <f t="shared" si="300"/>
        <v>NewbernTN</v>
      </c>
      <c r="B19253" s="269">
        <v>38059</v>
      </c>
      <c r="C19253" s="270" t="s">
        <v>1611</v>
      </c>
      <c r="D19253" s="270" t="s">
        <v>2189</v>
      </c>
      <c r="E19253" s="277" t="s">
        <v>2194</v>
      </c>
      <c r="F19253" s="279" t="s">
        <v>882</v>
      </c>
    </row>
    <row r="19254" spans="1:6" x14ac:dyDescent="0.3">
      <c r="A19254" s="264" t="str">
        <f t="shared" si="300"/>
        <v>NashvilleTN</v>
      </c>
      <c r="B19254" s="269">
        <v>37080</v>
      </c>
      <c r="C19254" s="270" t="s">
        <v>5314</v>
      </c>
      <c r="D19254" s="270" t="s">
        <v>2189</v>
      </c>
      <c r="E19254" s="277" t="s">
        <v>2204</v>
      </c>
      <c r="F19254" s="279" t="s">
        <v>882</v>
      </c>
    </row>
    <row r="19255" spans="1:6" x14ac:dyDescent="0.3">
      <c r="A19255" s="264" t="str">
        <f t="shared" si="300"/>
        <v>Chapel HillTN</v>
      </c>
      <c r="B19255" s="269">
        <v>37034</v>
      </c>
      <c r="C19255" s="270" t="s">
        <v>7611</v>
      </c>
      <c r="D19255" s="270" t="s">
        <v>2189</v>
      </c>
      <c r="E19255" s="277" t="s">
        <v>2120</v>
      </c>
      <c r="F19255" s="279" t="s">
        <v>882</v>
      </c>
    </row>
    <row r="19256" spans="1:6" x14ac:dyDescent="0.3">
      <c r="A19256" s="264" t="str">
        <f t="shared" si="300"/>
        <v>MorristownTN</v>
      </c>
      <c r="B19256" s="269">
        <v>37708</v>
      </c>
      <c r="C19256" s="270" t="s">
        <v>2203</v>
      </c>
      <c r="D19256" s="270" t="s">
        <v>2189</v>
      </c>
      <c r="E19256" s="277" t="s">
        <v>2203</v>
      </c>
      <c r="F19256" s="279" t="s">
        <v>882</v>
      </c>
    </row>
    <row r="19257" spans="1:6" x14ac:dyDescent="0.3">
      <c r="A19257" s="264" t="str">
        <f t="shared" si="300"/>
        <v>Estill SpringsTN</v>
      </c>
      <c r="B19257" s="269">
        <v>37330</v>
      </c>
      <c r="C19257" s="270" t="s">
        <v>11122</v>
      </c>
      <c r="D19257" s="270" t="s">
        <v>2189</v>
      </c>
      <c r="E19257" s="277" t="s">
        <v>2208</v>
      </c>
      <c r="F19257" s="279" t="s">
        <v>882</v>
      </c>
    </row>
    <row r="19258" spans="1:6" x14ac:dyDescent="0.3">
      <c r="A19258" s="264" t="str">
        <f t="shared" si="300"/>
        <v>CarthageTN</v>
      </c>
      <c r="B19258" s="269">
        <v>37030</v>
      </c>
      <c r="C19258" s="270" t="s">
        <v>4891</v>
      </c>
      <c r="D19258" s="270" t="s">
        <v>2189</v>
      </c>
      <c r="E19258" s="277" t="s">
        <v>2204</v>
      </c>
      <c r="F19258" s="279" t="s">
        <v>882</v>
      </c>
    </row>
    <row r="19259" spans="1:6" x14ac:dyDescent="0.3">
      <c r="A19259" s="264" t="str">
        <f t="shared" si="300"/>
        <v>GainesboroTN</v>
      </c>
      <c r="B19259" s="269">
        <v>38562</v>
      </c>
      <c r="C19259" s="270" t="s">
        <v>11123</v>
      </c>
      <c r="D19259" s="270" t="s">
        <v>2189</v>
      </c>
      <c r="E19259" s="277" t="s">
        <v>2193</v>
      </c>
      <c r="F19259" s="279" t="s">
        <v>882</v>
      </c>
    </row>
    <row r="19260" spans="1:6" x14ac:dyDescent="0.3">
      <c r="A19260" s="264" t="str">
        <f t="shared" si="300"/>
        <v>BaneberryTN</v>
      </c>
      <c r="B19260" s="269">
        <v>37890</v>
      </c>
      <c r="C19260" s="270" t="s">
        <v>11124</v>
      </c>
      <c r="D19260" s="270" t="s">
        <v>2189</v>
      </c>
      <c r="E19260" s="277" t="s">
        <v>2203</v>
      </c>
      <c r="F19260" s="279" t="s">
        <v>882</v>
      </c>
    </row>
    <row r="19261" spans="1:6" x14ac:dyDescent="0.3">
      <c r="A19261" s="264" t="str">
        <f t="shared" si="300"/>
        <v>KnoxvilleTN</v>
      </c>
      <c r="B19261" s="269">
        <v>37915</v>
      </c>
      <c r="C19261" s="270" t="s">
        <v>2198</v>
      </c>
      <c r="D19261" s="270" t="s">
        <v>2189</v>
      </c>
      <c r="E19261" s="277" t="s">
        <v>2198</v>
      </c>
      <c r="F19261" s="279" t="s">
        <v>882</v>
      </c>
    </row>
    <row r="19262" spans="1:6" x14ac:dyDescent="0.3">
      <c r="A19262" s="264" t="str">
        <f t="shared" si="300"/>
        <v>HartsvilleTN</v>
      </c>
      <c r="B19262" s="269">
        <v>37074</v>
      </c>
      <c r="C19262" s="270" t="s">
        <v>5506</v>
      </c>
      <c r="D19262" s="270" t="s">
        <v>2189</v>
      </c>
      <c r="E19262" s="277" t="s">
        <v>2204</v>
      </c>
      <c r="F19262" s="279" t="s">
        <v>882</v>
      </c>
    </row>
    <row r="19263" spans="1:6" x14ac:dyDescent="0.3">
      <c r="A19263" s="264" t="str">
        <f t="shared" si="300"/>
        <v>White BluffTN</v>
      </c>
      <c r="B19263" s="269">
        <v>37187</v>
      </c>
      <c r="C19263" s="270" t="s">
        <v>11125</v>
      </c>
      <c r="D19263" s="270" t="s">
        <v>2189</v>
      </c>
      <c r="E19263" s="277" t="s">
        <v>2204</v>
      </c>
      <c r="F19263" s="279" t="s">
        <v>882</v>
      </c>
    </row>
    <row r="19264" spans="1:6" x14ac:dyDescent="0.3">
      <c r="A19264" s="264" t="str">
        <f t="shared" si="300"/>
        <v>ChristianaTN</v>
      </c>
      <c r="B19264" s="269">
        <v>37037</v>
      </c>
      <c r="C19264" s="270" t="s">
        <v>11126</v>
      </c>
      <c r="D19264" s="270" t="s">
        <v>2189</v>
      </c>
      <c r="E19264" s="277" t="s">
        <v>2204</v>
      </c>
      <c r="F19264" s="279" t="s">
        <v>882</v>
      </c>
    </row>
    <row r="19265" spans="1:6" x14ac:dyDescent="0.3">
      <c r="A19265" s="264" t="str">
        <f t="shared" si="300"/>
        <v>Pleasant ViewTN</v>
      </c>
      <c r="B19265" s="269">
        <v>37146</v>
      </c>
      <c r="C19265" s="270" t="s">
        <v>11127</v>
      </c>
      <c r="D19265" s="270" t="s">
        <v>2189</v>
      </c>
      <c r="E19265" s="277" t="s">
        <v>2204</v>
      </c>
      <c r="F19265" s="279" t="s">
        <v>882</v>
      </c>
    </row>
    <row r="19266" spans="1:6" x14ac:dyDescent="0.3">
      <c r="A19266" s="264" t="str">
        <f t="shared" si="300"/>
        <v>CosbyTN</v>
      </c>
      <c r="B19266" s="269">
        <v>37722</v>
      </c>
      <c r="C19266" s="270" t="s">
        <v>7389</v>
      </c>
      <c r="D19266" s="270" t="s">
        <v>2189</v>
      </c>
      <c r="E19266" s="277" t="s">
        <v>2082</v>
      </c>
      <c r="F19266" s="279" t="s">
        <v>882</v>
      </c>
    </row>
    <row r="19267" spans="1:6" x14ac:dyDescent="0.3">
      <c r="A19267" s="264" t="str">
        <f t="shared" si="300"/>
        <v>Pigeon ForgeTN</v>
      </c>
      <c r="B19267" s="269">
        <v>37863</v>
      </c>
      <c r="C19267" s="270" t="s">
        <v>11128</v>
      </c>
      <c r="D19267" s="270" t="s">
        <v>2189</v>
      </c>
      <c r="E19267" s="277" t="s">
        <v>2206</v>
      </c>
      <c r="F19267" s="279" t="s">
        <v>882</v>
      </c>
    </row>
    <row r="19268" spans="1:6" x14ac:dyDescent="0.3">
      <c r="A19268" s="264" t="str">
        <f t="shared" ref="A19268:A19331" si="301">CONCATENATE(C19268,D19268)</f>
        <v>South PittsburgTN</v>
      </c>
      <c r="B19268" s="269">
        <v>37380</v>
      </c>
      <c r="C19268" s="270" t="s">
        <v>11129</v>
      </c>
      <c r="D19268" s="270" t="s">
        <v>2189</v>
      </c>
      <c r="E19268" s="277" t="s">
        <v>1165</v>
      </c>
      <c r="F19268" s="279" t="s">
        <v>882</v>
      </c>
    </row>
    <row r="19269" spans="1:6" x14ac:dyDescent="0.3">
      <c r="A19269" s="264" t="str">
        <f t="shared" si="301"/>
        <v>ChattanoogaTN</v>
      </c>
      <c r="B19269" s="269">
        <v>37419</v>
      </c>
      <c r="C19269" s="270" t="s">
        <v>1165</v>
      </c>
      <c r="D19269" s="270" t="s">
        <v>2189</v>
      </c>
      <c r="E19269" s="277" t="s">
        <v>1165</v>
      </c>
      <c r="F19269" s="279" t="s">
        <v>882</v>
      </c>
    </row>
    <row r="19270" spans="1:6" x14ac:dyDescent="0.3">
      <c r="A19270" s="264" t="str">
        <f t="shared" si="301"/>
        <v>Hickory WitheTN</v>
      </c>
      <c r="B19270" s="269">
        <v>38028</v>
      </c>
      <c r="C19270" s="270" t="s">
        <v>11130</v>
      </c>
      <c r="D19270" s="270" t="s">
        <v>2189</v>
      </c>
      <c r="E19270" s="277" t="s">
        <v>980</v>
      </c>
      <c r="F19270" s="279" t="s">
        <v>882</v>
      </c>
    </row>
    <row r="19271" spans="1:6" x14ac:dyDescent="0.3">
      <c r="A19271" s="264" t="str">
        <f t="shared" si="301"/>
        <v>LimestoneTN</v>
      </c>
      <c r="B19271" s="269">
        <v>37681</v>
      </c>
      <c r="C19271" s="270" t="s">
        <v>11131</v>
      </c>
      <c r="D19271" s="270" t="s">
        <v>2189</v>
      </c>
      <c r="E19271" s="277" t="s">
        <v>2196</v>
      </c>
      <c r="F19271" s="279" t="s">
        <v>882</v>
      </c>
    </row>
    <row r="19272" spans="1:6" x14ac:dyDescent="0.3">
      <c r="A19272" s="264" t="str">
        <f t="shared" si="301"/>
        <v>Bon AquaTN</v>
      </c>
      <c r="B19272" s="269">
        <v>37025</v>
      </c>
      <c r="C19272" s="270" t="s">
        <v>11132</v>
      </c>
      <c r="D19272" s="270" t="s">
        <v>2189</v>
      </c>
      <c r="E19272" s="277" t="s">
        <v>2204</v>
      </c>
      <c r="F19272" s="279" t="s">
        <v>882</v>
      </c>
    </row>
    <row r="19273" spans="1:6" x14ac:dyDescent="0.3">
      <c r="A19273" s="264" t="str">
        <f t="shared" si="301"/>
        <v>Lake CityTN</v>
      </c>
      <c r="B19273" s="269">
        <v>37769</v>
      </c>
      <c r="C19273" s="270" t="s">
        <v>1114</v>
      </c>
      <c r="D19273" s="270" t="s">
        <v>2189</v>
      </c>
      <c r="E19273" s="277" t="s">
        <v>2198</v>
      </c>
      <c r="F19273" s="279" t="s">
        <v>882</v>
      </c>
    </row>
    <row r="19274" spans="1:6" x14ac:dyDescent="0.3">
      <c r="A19274" s="264" t="str">
        <f t="shared" si="301"/>
        <v>NashvilleTN</v>
      </c>
      <c r="B19274" s="269">
        <v>37220</v>
      </c>
      <c r="C19274" s="270" t="s">
        <v>5314</v>
      </c>
      <c r="D19274" s="270" t="s">
        <v>2189</v>
      </c>
      <c r="E19274" s="277" t="s">
        <v>2204</v>
      </c>
      <c r="F19274" s="279" t="s">
        <v>882</v>
      </c>
    </row>
    <row r="19275" spans="1:6" x14ac:dyDescent="0.3">
      <c r="A19275" s="264" t="str">
        <f t="shared" si="301"/>
        <v>FriendsvilleTN</v>
      </c>
      <c r="B19275" s="269">
        <v>37737</v>
      </c>
      <c r="C19275" s="270" t="s">
        <v>11133</v>
      </c>
      <c r="D19275" s="270" t="s">
        <v>2189</v>
      </c>
      <c r="E19275" s="277" t="s">
        <v>2198</v>
      </c>
      <c r="F19275" s="279" t="s">
        <v>882</v>
      </c>
    </row>
    <row r="19276" spans="1:6" x14ac:dyDescent="0.3">
      <c r="A19276" s="264" t="str">
        <f t="shared" si="301"/>
        <v>Kingston SpringsTN</v>
      </c>
      <c r="B19276" s="269">
        <v>37082</v>
      </c>
      <c r="C19276" s="270" t="s">
        <v>11134</v>
      </c>
      <c r="D19276" s="270" t="s">
        <v>2189</v>
      </c>
      <c r="E19276" s="277" t="s">
        <v>2204</v>
      </c>
      <c r="F19276" s="279" t="s">
        <v>882</v>
      </c>
    </row>
    <row r="19277" spans="1:6" x14ac:dyDescent="0.3">
      <c r="A19277" s="264" t="str">
        <f t="shared" si="301"/>
        <v>DresdenTN</v>
      </c>
      <c r="B19277" s="269">
        <v>38225</v>
      </c>
      <c r="C19277" s="270" t="s">
        <v>9278</v>
      </c>
      <c r="D19277" s="270" t="s">
        <v>2189</v>
      </c>
      <c r="E19277" s="277" t="s">
        <v>2200</v>
      </c>
      <c r="F19277" s="279" t="s">
        <v>882</v>
      </c>
    </row>
    <row r="19278" spans="1:6" x14ac:dyDescent="0.3">
      <c r="A19278" s="264" t="str">
        <f t="shared" si="301"/>
        <v>GreenbackTN</v>
      </c>
      <c r="B19278" s="269">
        <v>37742</v>
      </c>
      <c r="C19278" s="270" t="s">
        <v>11135</v>
      </c>
      <c r="D19278" s="270" t="s">
        <v>2189</v>
      </c>
      <c r="E19278" s="277" t="s">
        <v>2198</v>
      </c>
      <c r="F19278" s="279" t="s">
        <v>882</v>
      </c>
    </row>
    <row r="19279" spans="1:6" x14ac:dyDescent="0.3">
      <c r="A19279" s="264" t="str">
        <f t="shared" si="301"/>
        <v>Walnut GroveTN</v>
      </c>
      <c r="B19279" s="269">
        <v>37048</v>
      </c>
      <c r="C19279" s="270" t="s">
        <v>1672</v>
      </c>
      <c r="D19279" s="270" t="s">
        <v>2189</v>
      </c>
      <c r="E19279" s="277" t="s">
        <v>2204</v>
      </c>
      <c r="F19279" s="279" t="s">
        <v>882</v>
      </c>
    </row>
    <row r="19280" spans="1:6" x14ac:dyDescent="0.3">
      <c r="A19280" s="264" t="str">
        <f t="shared" si="301"/>
        <v>EnglewoodTN</v>
      </c>
      <c r="B19280" s="269">
        <v>37329</v>
      </c>
      <c r="C19280" s="270" t="s">
        <v>3285</v>
      </c>
      <c r="D19280" s="270" t="s">
        <v>2189</v>
      </c>
      <c r="E19280" s="277" t="s">
        <v>995</v>
      </c>
      <c r="F19280" s="279" t="s">
        <v>882</v>
      </c>
    </row>
    <row r="19281" spans="1:6" x14ac:dyDescent="0.3">
      <c r="A19281" s="264" t="str">
        <f t="shared" si="301"/>
        <v>BurnsTN</v>
      </c>
      <c r="B19281" s="269">
        <v>37029</v>
      </c>
      <c r="C19281" s="270" t="s">
        <v>11136</v>
      </c>
      <c r="D19281" s="270" t="s">
        <v>2189</v>
      </c>
      <c r="E19281" s="277" t="s">
        <v>2204</v>
      </c>
      <c r="F19281" s="279" t="s">
        <v>882</v>
      </c>
    </row>
    <row r="19282" spans="1:6" x14ac:dyDescent="0.3">
      <c r="A19282" s="264" t="str">
        <f t="shared" si="301"/>
        <v>CharlotteTN</v>
      </c>
      <c r="B19282" s="269">
        <v>37036</v>
      </c>
      <c r="C19282" s="270" t="s">
        <v>2103</v>
      </c>
      <c r="D19282" s="270" t="s">
        <v>2189</v>
      </c>
      <c r="E19282" s="277" t="s">
        <v>2204</v>
      </c>
      <c r="F19282" s="279" t="s">
        <v>882</v>
      </c>
    </row>
    <row r="19283" spans="1:6" x14ac:dyDescent="0.3">
      <c r="A19283" s="264" t="str">
        <f t="shared" si="301"/>
        <v>WatertownTN</v>
      </c>
      <c r="B19283" s="269">
        <v>37184</v>
      </c>
      <c r="C19283" s="270" t="s">
        <v>2187</v>
      </c>
      <c r="D19283" s="270" t="s">
        <v>2189</v>
      </c>
      <c r="E19283" s="277" t="s">
        <v>2204</v>
      </c>
      <c r="F19283" s="279" t="s">
        <v>882</v>
      </c>
    </row>
    <row r="19284" spans="1:6" x14ac:dyDescent="0.3">
      <c r="A19284" s="264" t="str">
        <f t="shared" si="301"/>
        <v>KingsportTN</v>
      </c>
      <c r="B19284" s="269">
        <v>37665</v>
      </c>
      <c r="C19284" s="270" t="s">
        <v>11087</v>
      </c>
      <c r="D19284" s="270" t="s">
        <v>2189</v>
      </c>
      <c r="E19284" s="277" t="s">
        <v>2197</v>
      </c>
      <c r="F19284" s="279" t="s">
        <v>882</v>
      </c>
    </row>
    <row r="19285" spans="1:6" x14ac:dyDescent="0.3">
      <c r="A19285" s="264" t="str">
        <f t="shared" si="301"/>
        <v>MorrisonTN</v>
      </c>
      <c r="B19285" s="269">
        <v>37357</v>
      </c>
      <c r="C19285" s="270" t="s">
        <v>3294</v>
      </c>
      <c r="D19285" s="270" t="s">
        <v>2189</v>
      </c>
      <c r="E19285" s="277" t="s">
        <v>2201</v>
      </c>
      <c r="F19285" s="279" t="s">
        <v>882</v>
      </c>
    </row>
    <row r="19286" spans="1:6" x14ac:dyDescent="0.3">
      <c r="A19286" s="264" t="str">
        <f t="shared" si="301"/>
        <v>Roan MountainTN</v>
      </c>
      <c r="B19286" s="269">
        <v>37687</v>
      </c>
      <c r="C19286" s="270" t="s">
        <v>11137</v>
      </c>
      <c r="D19286" s="270" t="s">
        <v>2189</v>
      </c>
      <c r="E19286" s="277" t="s">
        <v>2196</v>
      </c>
      <c r="F19286" s="279" t="s">
        <v>882</v>
      </c>
    </row>
    <row r="19287" spans="1:6" x14ac:dyDescent="0.3">
      <c r="A19287" s="264" t="str">
        <f t="shared" si="301"/>
        <v>MemphisTN</v>
      </c>
      <c r="B19287" s="269">
        <v>38126</v>
      </c>
      <c r="C19287" s="270" t="s">
        <v>980</v>
      </c>
      <c r="D19287" s="270" t="s">
        <v>2189</v>
      </c>
      <c r="E19287" s="277" t="s">
        <v>980</v>
      </c>
      <c r="F19287" s="279" t="s">
        <v>882</v>
      </c>
    </row>
    <row r="19288" spans="1:6" x14ac:dyDescent="0.3">
      <c r="A19288" s="264" t="str">
        <f t="shared" si="301"/>
        <v>LylesTN</v>
      </c>
      <c r="B19288" s="269">
        <v>37098</v>
      </c>
      <c r="C19288" s="270" t="s">
        <v>11138</v>
      </c>
      <c r="D19288" s="270" t="s">
        <v>2189</v>
      </c>
      <c r="E19288" s="277" t="s">
        <v>2204</v>
      </c>
      <c r="F19288" s="279" t="s">
        <v>882</v>
      </c>
    </row>
    <row r="19289" spans="1:6" x14ac:dyDescent="0.3">
      <c r="A19289" s="264" t="str">
        <f t="shared" si="301"/>
        <v>SummertownTN</v>
      </c>
      <c r="B19289" s="269">
        <v>38483</v>
      </c>
      <c r="C19289" s="270" t="s">
        <v>11139</v>
      </c>
      <c r="D19289" s="270" t="s">
        <v>2189</v>
      </c>
      <c r="E19289" s="277" t="s">
        <v>2199</v>
      </c>
      <c r="F19289" s="279" t="s">
        <v>882</v>
      </c>
    </row>
    <row r="19290" spans="1:6" x14ac:dyDescent="0.3">
      <c r="A19290" s="264" t="str">
        <f t="shared" si="301"/>
        <v>MosheimTN</v>
      </c>
      <c r="B19290" s="269">
        <v>37818</v>
      </c>
      <c r="C19290" s="270" t="s">
        <v>11140</v>
      </c>
      <c r="D19290" s="270" t="s">
        <v>2189</v>
      </c>
      <c r="E19290" s="277" t="s">
        <v>2195</v>
      </c>
      <c r="F19290" s="279" t="s">
        <v>882</v>
      </c>
    </row>
    <row r="19291" spans="1:6" x14ac:dyDescent="0.3">
      <c r="A19291" s="264" t="str">
        <f t="shared" si="301"/>
        <v>Mount CarmelTN</v>
      </c>
      <c r="B19291" s="269">
        <v>37645</v>
      </c>
      <c r="C19291" s="270" t="s">
        <v>10292</v>
      </c>
      <c r="D19291" s="270" t="s">
        <v>2189</v>
      </c>
      <c r="E19291" s="277" t="s">
        <v>2197</v>
      </c>
      <c r="F19291" s="279" t="s">
        <v>882</v>
      </c>
    </row>
    <row r="19292" spans="1:6" x14ac:dyDescent="0.3">
      <c r="A19292" s="264" t="str">
        <f t="shared" si="301"/>
        <v>WartburgTN</v>
      </c>
      <c r="B19292" s="269">
        <v>37887</v>
      </c>
      <c r="C19292" s="270" t="s">
        <v>11141</v>
      </c>
      <c r="D19292" s="270" t="s">
        <v>2189</v>
      </c>
      <c r="E19292" s="277" t="s">
        <v>2198</v>
      </c>
      <c r="F19292" s="279" t="s">
        <v>882</v>
      </c>
    </row>
    <row r="19293" spans="1:6" x14ac:dyDescent="0.3">
      <c r="A19293" s="264" t="str">
        <f t="shared" si="301"/>
        <v>BethpageTN</v>
      </c>
      <c r="B19293" s="269">
        <v>37022</v>
      </c>
      <c r="C19293" s="270" t="s">
        <v>8697</v>
      </c>
      <c r="D19293" s="270" t="s">
        <v>2189</v>
      </c>
      <c r="E19293" s="277" t="s">
        <v>2204</v>
      </c>
      <c r="F19293" s="279" t="s">
        <v>882</v>
      </c>
    </row>
    <row r="19294" spans="1:6" x14ac:dyDescent="0.3">
      <c r="A19294" s="264" t="str">
        <f t="shared" si="301"/>
        <v>DecherdTN</v>
      </c>
      <c r="B19294" s="269">
        <v>37324</v>
      </c>
      <c r="C19294" s="270" t="s">
        <v>11142</v>
      </c>
      <c r="D19294" s="270" t="s">
        <v>2189</v>
      </c>
      <c r="E19294" s="277" t="s">
        <v>2208</v>
      </c>
      <c r="F19294" s="279" t="s">
        <v>882</v>
      </c>
    </row>
    <row r="19295" spans="1:6" x14ac:dyDescent="0.3">
      <c r="A19295" s="264" t="str">
        <f t="shared" si="301"/>
        <v>ChattanoogaTN</v>
      </c>
      <c r="B19295" s="269">
        <v>37403</v>
      </c>
      <c r="C19295" s="270" t="s">
        <v>1165</v>
      </c>
      <c r="D19295" s="270" t="s">
        <v>2189</v>
      </c>
      <c r="E19295" s="277" t="s">
        <v>1165</v>
      </c>
      <c r="F19295" s="279" t="s">
        <v>882</v>
      </c>
    </row>
    <row r="19296" spans="1:6" x14ac:dyDescent="0.3">
      <c r="A19296" s="264" t="str">
        <f t="shared" si="301"/>
        <v>GreenevilleTN</v>
      </c>
      <c r="B19296" s="269">
        <v>37616</v>
      </c>
      <c r="C19296" s="270" t="s">
        <v>2195</v>
      </c>
      <c r="D19296" s="270" t="s">
        <v>2189</v>
      </c>
      <c r="E19296" s="277" t="s">
        <v>2195</v>
      </c>
      <c r="F19296" s="279" t="s">
        <v>882</v>
      </c>
    </row>
    <row r="19297" spans="1:6" x14ac:dyDescent="0.3">
      <c r="A19297" s="264" t="str">
        <f t="shared" si="301"/>
        <v>BentonTN</v>
      </c>
      <c r="B19297" s="269">
        <v>37307</v>
      </c>
      <c r="C19297" s="270" t="s">
        <v>1719</v>
      </c>
      <c r="D19297" s="270" t="s">
        <v>2189</v>
      </c>
      <c r="E19297" s="277" t="s">
        <v>1414</v>
      </c>
      <c r="F19297" s="279" t="s">
        <v>882</v>
      </c>
    </row>
    <row r="19298" spans="1:6" x14ac:dyDescent="0.3">
      <c r="A19298" s="264" t="str">
        <f t="shared" si="301"/>
        <v>Bulls GapTN</v>
      </c>
      <c r="B19298" s="269">
        <v>37711</v>
      </c>
      <c r="C19298" s="270" t="s">
        <v>11143</v>
      </c>
      <c r="D19298" s="270" t="s">
        <v>2189</v>
      </c>
      <c r="E19298" s="277" t="s">
        <v>2197</v>
      </c>
      <c r="F19298" s="279" t="s">
        <v>882</v>
      </c>
    </row>
    <row r="19299" spans="1:6" x14ac:dyDescent="0.3">
      <c r="A19299" s="264" t="str">
        <f t="shared" si="301"/>
        <v>UnicoiTN</v>
      </c>
      <c r="B19299" s="269">
        <v>37692</v>
      </c>
      <c r="C19299" s="270" t="s">
        <v>11144</v>
      </c>
      <c r="D19299" s="270" t="s">
        <v>2189</v>
      </c>
      <c r="E19299" s="277" t="s">
        <v>2196</v>
      </c>
      <c r="F19299" s="279" t="s">
        <v>882</v>
      </c>
    </row>
    <row r="19300" spans="1:6" x14ac:dyDescent="0.3">
      <c r="A19300" s="264" t="str">
        <f t="shared" si="301"/>
        <v>LeomaTN</v>
      </c>
      <c r="B19300" s="269">
        <v>38468</v>
      </c>
      <c r="C19300" s="270" t="s">
        <v>11145</v>
      </c>
      <c r="D19300" s="270" t="s">
        <v>2189</v>
      </c>
      <c r="E19300" s="277" t="s">
        <v>2199</v>
      </c>
      <c r="F19300" s="279" t="s">
        <v>882</v>
      </c>
    </row>
    <row r="19301" spans="1:6" x14ac:dyDescent="0.3">
      <c r="A19301" s="264" t="str">
        <f t="shared" si="301"/>
        <v>SpringvilleTN</v>
      </c>
      <c r="B19301" s="269">
        <v>38256</v>
      </c>
      <c r="C19301" s="270" t="s">
        <v>1197</v>
      </c>
      <c r="D19301" s="270" t="s">
        <v>2189</v>
      </c>
      <c r="E19301" s="277" t="s">
        <v>2205</v>
      </c>
      <c r="F19301" s="279" t="s">
        <v>882</v>
      </c>
    </row>
    <row r="19302" spans="1:6" x14ac:dyDescent="0.3">
      <c r="A19302" s="264" t="str">
        <f t="shared" si="301"/>
        <v>BellsTN</v>
      </c>
      <c r="B19302" s="269">
        <v>38006</v>
      </c>
      <c r="C19302" s="270" t="s">
        <v>11146</v>
      </c>
      <c r="D19302" s="270" t="s">
        <v>2189</v>
      </c>
      <c r="E19302" s="277" t="s">
        <v>1273</v>
      </c>
      <c r="F19302" s="279" t="s">
        <v>882</v>
      </c>
    </row>
    <row r="19303" spans="1:6" x14ac:dyDescent="0.3">
      <c r="A19303" s="264" t="str">
        <f t="shared" si="301"/>
        <v>Mc DonaldTN</v>
      </c>
      <c r="B19303" s="269">
        <v>37353</v>
      </c>
      <c r="C19303" s="270" t="s">
        <v>9486</v>
      </c>
      <c r="D19303" s="270" t="s">
        <v>2189</v>
      </c>
      <c r="E19303" s="277" t="s">
        <v>1414</v>
      </c>
      <c r="F19303" s="279" t="s">
        <v>882</v>
      </c>
    </row>
    <row r="19304" spans="1:6" x14ac:dyDescent="0.3">
      <c r="A19304" s="264" t="str">
        <f t="shared" si="301"/>
        <v>AndersonvilleTN</v>
      </c>
      <c r="B19304" s="269">
        <v>37705</v>
      </c>
      <c r="C19304" s="270" t="s">
        <v>4203</v>
      </c>
      <c r="D19304" s="270" t="s">
        <v>2189</v>
      </c>
      <c r="E19304" s="277" t="s">
        <v>2198</v>
      </c>
      <c r="F19304" s="279" t="s">
        <v>882</v>
      </c>
    </row>
    <row r="19305" spans="1:6" x14ac:dyDescent="0.3">
      <c r="A19305" s="264" t="str">
        <f t="shared" si="301"/>
        <v>College GroveTN</v>
      </c>
      <c r="B19305" s="269">
        <v>37046</v>
      </c>
      <c r="C19305" s="270" t="s">
        <v>11147</v>
      </c>
      <c r="D19305" s="270" t="s">
        <v>2189</v>
      </c>
      <c r="E19305" s="277" t="s">
        <v>2204</v>
      </c>
      <c r="F19305" s="279" t="s">
        <v>882</v>
      </c>
    </row>
    <row r="19306" spans="1:6" x14ac:dyDescent="0.3">
      <c r="A19306" s="264" t="str">
        <f t="shared" si="301"/>
        <v>RicevilleTN</v>
      </c>
      <c r="B19306" s="269">
        <v>37370</v>
      </c>
      <c r="C19306" s="270" t="s">
        <v>11148</v>
      </c>
      <c r="D19306" s="270" t="s">
        <v>2189</v>
      </c>
      <c r="E19306" s="277" t="s">
        <v>995</v>
      </c>
      <c r="F19306" s="279" t="s">
        <v>882</v>
      </c>
    </row>
    <row r="19307" spans="1:6" x14ac:dyDescent="0.3">
      <c r="A19307" s="264" t="str">
        <f t="shared" si="301"/>
        <v>Bell BuckleTN</v>
      </c>
      <c r="B19307" s="269">
        <v>37020</v>
      </c>
      <c r="C19307" s="270" t="s">
        <v>11149</v>
      </c>
      <c r="D19307" s="270" t="s">
        <v>2189</v>
      </c>
      <c r="E19307" s="277" t="s">
        <v>2207</v>
      </c>
      <c r="F19307" s="279" t="s">
        <v>882</v>
      </c>
    </row>
    <row r="19308" spans="1:6" x14ac:dyDescent="0.3">
      <c r="A19308" s="264" t="str">
        <f t="shared" si="301"/>
        <v>RockvaleTN</v>
      </c>
      <c r="B19308" s="269">
        <v>37153</v>
      </c>
      <c r="C19308" s="270" t="s">
        <v>3401</v>
      </c>
      <c r="D19308" s="270" t="s">
        <v>2189</v>
      </c>
      <c r="E19308" s="277" t="s">
        <v>2204</v>
      </c>
      <c r="F19308" s="279" t="s">
        <v>882</v>
      </c>
    </row>
    <row r="19309" spans="1:6" x14ac:dyDescent="0.3">
      <c r="A19309" s="264" t="str">
        <f t="shared" si="301"/>
        <v>Red Boiling SpringsTN</v>
      </c>
      <c r="B19309" s="269">
        <v>37150</v>
      </c>
      <c r="C19309" s="270" t="s">
        <v>11150</v>
      </c>
      <c r="D19309" s="270" t="s">
        <v>2189</v>
      </c>
      <c r="E19309" s="277" t="s">
        <v>2204</v>
      </c>
      <c r="F19309" s="279" t="s">
        <v>882</v>
      </c>
    </row>
    <row r="19310" spans="1:6" x14ac:dyDescent="0.3">
      <c r="A19310" s="264" t="str">
        <f t="shared" si="301"/>
        <v>CaryvilleTN</v>
      </c>
      <c r="B19310" s="269">
        <v>37714</v>
      </c>
      <c r="C19310" s="270" t="s">
        <v>11151</v>
      </c>
      <c r="D19310" s="270" t="s">
        <v>2189</v>
      </c>
      <c r="E19310" s="277" t="s">
        <v>2198</v>
      </c>
      <c r="F19310" s="279" t="s">
        <v>882</v>
      </c>
    </row>
    <row r="19311" spans="1:6" x14ac:dyDescent="0.3">
      <c r="A19311" s="264" t="str">
        <f t="shared" si="301"/>
        <v>HamptonTN</v>
      </c>
      <c r="B19311" s="269">
        <v>37658</v>
      </c>
      <c r="C19311" s="270" t="s">
        <v>1847</v>
      </c>
      <c r="D19311" s="270" t="s">
        <v>2189</v>
      </c>
      <c r="E19311" s="277" t="s">
        <v>2196</v>
      </c>
      <c r="F19311" s="279" t="s">
        <v>882</v>
      </c>
    </row>
    <row r="19312" spans="1:6" x14ac:dyDescent="0.3">
      <c r="A19312" s="264" t="str">
        <f t="shared" si="301"/>
        <v>DrummondsTN</v>
      </c>
      <c r="B19312" s="269">
        <v>38023</v>
      </c>
      <c r="C19312" s="270" t="s">
        <v>11152</v>
      </c>
      <c r="D19312" s="270" t="s">
        <v>2189</v>
      </c>
      <c r="E19312" s="277" t="s">
        <v>980</v>
      </c>
      <c r="F19312" s="279" t="s">
        <v>882</v>
      </c>
    </row>
    <row r="19313" spans="1:6" x14ac:dyDescent="0.3">
      <c r="A19313" s="264" t="str">
        <f t="shared" si="301"/>
        <v>CulleokaTN</v>
      </c>
      <c r="B19313" s="269">
        <v>38451</v>
      </c>
      <c r="C19313" s="270" t="s">
        <v>11153</v>
      </c>
      <c r="D19313" s="270" t="s">
        <v>2189</v>
      </c>
      <c r="E19313" s="277" t="s">
        <v>2204</v>
      </c>
      <c r="F19313" s="279" t="s">
        <v>882</v>
      </c>
    </row>
    <row r="19314" spans="1:6" x14ac:dyDescent="0.3">
      <c r="A19314" s="264" t="str">
        <f t="shared" si="301"/>
        <v>WallandTN</v>
      </c>
      <c r="B19314" s="269">
        <v>37886</v>
      </c>
      <c r="C19314" s="270" t="s">
        <v>11154</v>
      </c>
      <c r="D19314" s="270" t="s">
        <v>2189</v>
      </c>
      <c r="E19314" s="277" t="s">
        <v>2198</v>
      </c>
      <c r="F19314" s="279" t="s">
        <v>882</v>
      </c>
    </row>
    <row r="19315" spans="1:6" x14ac:dyDescent="0.3">
      <c r="A19315" s="264" t="str">
        <f t="shared" si="301"/>
        <v>South FultonTN</v>
      </c>
      <c r="B19315" s="269">
        <v>38257</v>
      </c>
      <c r="C19315" s="270" t="s">
        <v>11155</v>
      </c>
      <c r="D19315" s="270" t="s">
        <v>2189</v>
      </c>
      <c r="E19315" s="277" t="s">
        <v>1490</v>
      </c>
      <c r="F19315" s="279" t="s">
        <v>882</v>
      </c>
    </row>
    <row r="19316" spans="1:6" x14ac:dyDescent="0.3">
      <c r="A19316" s="264" t="str">
        <f t="shared" si="301"/>
        <v>NiotaTN</v>
      </c>
      <c r="B19316" s="269">
        <v>37826</v>
      </c>
      <c r="C19316" s="270" t="s">
        <v>11156</v>
      </c>
      <c r="D19316" s="270" t="s">
        <v>2189</v>
      </c>
      <c r="E19316" s="277" t="s">
        <v>995</v>
      </c>
      <c r="F19316" s="279" t="s">
        <v>882</v>
      </c>
    </row>
    <row r="19317" spans="1:6" x14ac:dyDescent="0.3">
      <c r="A19317" s="264" t="str">
        <f t="shared" si="301"/>
        <v>AlamoTN</v>
      </c>
      <c r="B19317" s="269">
        <v>38001</v>
      </c>
      <c r="C19317" s="270" t="s">
        <v>2805</v>
      </c>
      <c r="D19317" s="270" t="s">
        <v>2189</v>
      </c>
      <c r="E19317" s="277" t="s">
        <v>1273</v>
      </c>
      <c r="F19317" s="279" t="s">
        <v>882</v>
      </c>
    </row>
    <row r="19318" spans="1:6" x14ac:dyDescent="0.3">
      <c r="A19318" s="264" t="str">
        <f t="shared" si="301"/>
        <v>PhiladelphiaTN</v>
      </c>
      <c r="B19318" s="269">
        <v>37846</v>
      </c>
      <c r="C19318" s="270" t="s">
        <v>7398</v>
      </c>
      <c r="D19318" s="270" t="s">
        <v>2189</v>
      </c>
      <c r="E19318" s="277" t="s">
        <v>2198</v>
      </c>
      <c r="F19318" s="279" t="s">
        <v>882</v>
      </c>
    </row>
    <row r="19319" spans="1:6" x14ac:dyDescent="0.3">
      <c r="A19319" s="264" t="str">
        <f t="shared" si="301"/>
        <v>SurgoinsvilleTN</v>
      </c>
      <c r="B19319" s="269">
        <v>37873</v>
      </c>
      <c r="C19319" s="270" t="s">
        <v>11157</v>
      </c>
      <c r="D19319" s="270" t="s">
        <v>2189</v>
      </c>
      <c r="E19319" s="277" t="s">
        <v>2197</v>
      </c>
      <c r="F19319" s="279" t="s">
        <v>882</v>
      </c>
    </row>
    <row r="19320" spans="1:6" x14ac:dyDescent="0.3">
      <c r="A19320" s="264" t="str">
        <f t="shared" si="301"/>
        <v>GeorgetownTN</v>
      </c>
      <c r="B19320" s="269">
        <v>37336</v>
      </c>
      <c r="C19320" s="270" t="s">
        <v>2162</v>
      </c>
      <c r="D19320" s="270" t="s">
        <v>2189</v>
      </c>
      <c r="E19320" s="277" t="s">
        <v>1414</v>
      </c>
      <c r="F19320" s="279" t="s">
        <v>882</v>
      </c>
    </row>
    <row r="19321" spans="1:6" x14ac:dyDescent="0.3">
      <c r="A19321" s="264" t="str">
        <f t="shared" si="301"/>
        <v>CharlestonTN</v>
      </c>
      <c r="B19321" s="269">
        <v>37310</v>
      </c>
      <c r="C19321" s="270" t="s">
        <v>2377</v>
      </c>
      <c r="D19321" s="270" t="s">
        <v>2189</v>
      </c>
      <c r="E19321" s="277" t="s">
        <v>1414</v>
      </c>
      <c r="F19321" s="279" t="s">
        <v>882</v>
      </c>
    </row>
    <row r="19322" spans="1:6" x14ac:dyDescent="0.3">
      <c r="A19322" s="264" t="str">
        <f t="shared" si="301"/>
        <v>AdamsTN</v>
      </c>
      <c r="B19322" s="269">
        <v>37010</v>
      </c>
      <c r="C19322" s="270" t="s">
        <v>6145</v>
      </c>
      <c r="D19322" s="270" t="s">
        <v>2189</v>
      </c>
      <c r="E19322" s="277" t="s">
        <v>1458</v>
      </c>
      <c r="F19322" s="279" t="s">
        <v>882</v>
      </c>
    </row>
    <row r="19323" spans="1:6" x14ac:dyDescent="0.3">
      <c r="A19323" s="264" t="str">
        <f t="shared" si="301"/>
        <v>NashvilleTN</v>
      </c>
      <c r="B19323" s="269">
        <v>37219</v>
      </c>
      <c r="C19323" s="270" t="s">
        <v>5314</v>
      </c>
      <c r="D19323" s="270" t="s">
        <v>2189</v>
      </c>
      <c r="E19323" s="277" t="s">
        <v>2204</v>
      </c>
      <c r="F19323" s="279" t="s">
        <v>882</v>
      </c>
    </row>
    <row r="19324" spans="1:6" x14ac:dyDescent="0.3">
      <c r="A19324" s="264" t="str">
        <f t="shared" si="301"/>
        <v>HeiskellTN</v>
      </c>
      <c r="B19324" s="269">
        <v>37754</v>
      </c>
      <c r="C19324" s="270" t="s">
        <v>11158</v>
      </c>
      <c r="D19324" s="270" t="s">
        <v>2189</v>
      </c>
      <c r="E19324" s="277" t="s">
        <v>2198</v>
      </c>
      <c r="F19324" s="279" t="s">
        <v>882</v>
      </c>
    </row>
    <row r="19325" spans="1:6" x14ac:dyDescent="0.3">
      <c r="A19325" s="264" t="str">
        <f t="shared" si="301"/>
        <v>RussellvilleTN</v>
      </c>
      <c r="B19325" s="269">
        <v>37860</v>
      </c>
      <c r="C19325" s="270" t="s">
        <v>984</v>
      </c>
      <c r="D19325" s="270" t="s">
        <v>2189</v>
      </c>
      <c r="E19325" s="277" t="s">
        <v>2203</v>
      </c>
      <c r="F19325" s="279" t="s">
        <v>882</v>
      </c>
    </row>
    <row r="19326" spans="1:6" x14ac:dyDescent="0.3">
      <c r="A19326" s="264" t="str">
        <f t="shared" si="301"/>
        <v>LascassasTN</v>
      </c>
      <c r="B19326" s="269">
        <v>37085</v>
      </c>
      <c r="C19326" s="270" t="s">
        <v>11159</v>
      </c>
      <c r="D19326" s="270" t="s">
        <v>2189</v>
      </c>
      <c r="E19326" s="277" t="s">
        <v>2204</v>
      </c>
      <c r="F19326" s="279" t="s">
        <v>882</v>
      </c>
    </row>
    <row r="19327" spans="1:6" x14ac:dyDescent="0.3">
      <c r="A19327" s="264" t="str">
        <f t="shared" si="301"/>
        <v>Rock IslandTN</v>
      </c>
      <c r="B19327" s="269">
        <v>38581</v>
      </c>
      <c r="C19327" s="270" t="s">
        <v>4674</v>
      </c>
      <c r="D19327" s="270" t="s">
        <v>2189</v>
      </c>
      <c r="E19327" s="277" t="s">
        <v>2201</v>
      </c>
      <c r="F19327" s="279" t="s">
        <v>882</v>
      </c>
    </row>
    <row r="19328" spans="1:6" x14ac:dyDescent="0.3">
      <c r="A19328" s="264" t="str">
        <f t="shared" si="301"/>
        <v>TelfordTN</v>
      </c>
      <c r="B19328" s="269">
        <v>37690</v>
      </c>
      <c r="C19328" s="270" t="s">
        <v>10197</v>
      </c>
      <c r="D19328" s="270" t="s">
        <v>2189</v>
      </c>
      <c r="E19328" s="277" t="s">
        <v>2196</v>
      </c>
      <c r="F19328" s="279" t="s">
        <v>882</v>
      </c>
    </row>
    <row r="19329" spans="1:6" x14ac:dyDescent="0.3">
      <c r="A19329" s="264" t="str">
        <f t="shared" si="301"/>
        <v>TownsendTN</v>
      </c>
      <c r="B19329" s="269">
        <v>37882</v>
      </c>
      <c r="C19329" s="270" t="s">
        <v>3559</v>
      </c>
      <c r="D19329" s="270" t="s">
        <v>2189</v>
      </c>
      <c r="E19329" s="277" t="s">
        <v>2198</v>
      </c>
      <c r="F19329" s="279" t="s">
        <v>882</v>
      </c>
    </row>
    <row r="19330" spans="1:6" x14ac:dyDescent="0.3">
      <c r="A19330" s="264" t="str">
        <f t="shared" si="301"/>
        <v>CollegedaleTN</v>
      </c>
      <c r="B19330" s="269">
        <v>37302</v>
      </c>
      <c r="C19330" s="270" t="s">
        <v>11160</v>
      </c>
      <c r="D19330" s="270" t="s">
        <v>2189</v>
      </c>
      <c r="E19330" s="277" t="s">
        <v>1165</v>
      </c>
      <c r="F19330" s="279" t="s">
        <v>882</v>
      </c>
    </row>
    <row r="19331" spans="1:6" x14ac:dyDescent="0.3">
      <c r="A19331" s="264" t="str">
        <f t="shared" si="301"/>
        <v>BlaineTN</v>
      </c>
      <c r="B19331" s="269">
        <v>37709</v>
      </c>
      <c r="C19331" s="270" t="s">
        <v>6901</v>
      </c>
      <c r="D19331" s="270" t="s">
        <v>2189</v>
      </c>
      <c r="E19331" s="277" t="s">
        <v>2198</v>
      </c>
      <c r="F19331" s="279" t="s">
        <v>882</v>
      </c>
    </row>
    <row r="19332" spans="1:6" x14ac:dyDescent="0.3">
      <c r="A19332" s="264" t="str">
        <f t="shared" ref="A19332:A19395" si="302">CONCATENATE(C19332,D19332)</f>
        <v>LorettoTN</v>
      </c>
      <c r="B19332" s="269">
        <v>38469</v>
      </c>
      <c r="C19332" s="270" t="s">
        <v>6883</v>
      </c>
      <c r="D19332" s="270" t="s">
        <v>2189</v>
      </c>
      <c r="E19332" s="277" t="s">
        <v>2199</v>
      </c>
      <c r="F19332" s="279" t="s">
        <v>882</v>
      </c>
    </row>
    <row r="19333" spans="1:6" x14ac:dyDescent="0.3">
      <c r="A19333" s="264" t="str">
        <f t="shared" si="302"/>
        <v>TroyTN</v>
      </c>
      <c r="B19333" s="269">
        <v>38260</v>
      </c>
      <c r="C19333" s="270" t="s">
        <v>949</v>
      </c>
      <c r="D19333" s="270" t="s">
        <v>2189</v>
      </c>
      <c r="E19333" s="277" t="s">
        <v>1490</v>
      </c>
      <c r="F19333" s="279" t="s">
        <v>882</v>
      </c>
    </row>
    <row r="19334" spans="1:6" x14ac:dyDescent="0.3">
      <c r="A19334" s="264" t="str">
        <f t="shared" si="302"/>
        <v>Fall BranchTN</v>
      </c>
      <c r="B19334" s="269">
        <v>37656</v>
      </c>
      <c r="C19334" s="270" t="s">
        <v>11161</v>
      </c>
      <c r="D19334" s="270" t="s">
        <v>2189</v>
      </c>
      <c r="E19334" s="277" t="s">
        <v>2196</v>
      </c>
      <c r="F19334" s="279" t="s">
        <v>882</v>
      </c>
    </row>
    <row r="19335" spans="1:6" x14ac:dyDescent="0.3">
      <c r="A19335" s="264" t="str">
        <f t="shared" si="302"/>
        <v>Cedar HillTN</v>
      </c>
      <c r="B19335" s="269">
        <v>37032</v>
      </c>
      <c r="C19335" s="270" t="s">
        <v>7241</v>
      </c>
      <c r="D19335" s="270" t="s">
        <v>2189</v>
      </c>
      <c r="E19335" s="277" t="s">
        <v>2204</v>
      </c>
      <c r="F19335" s="279" t="s">
        <v>882</v>
      </c>
    </row>
    <row r="19336" spans="1:6" x14ac:dyDescent="0.3">
      <c r="A19336" s="264" t="str">
        <f t="shared" si="302"/>
        <v>MooresburgTN</v>
      </c>
      <c r="B19336" s="269">
        <v>37811</v>
      </c>
      <c r="C19336" s="270" t="s">
        <v>11162</v>
      </c>
      <c r="D19336" s="270" t="s">
        <v>2189</v>
      </c>
      <c r="E19336" s="277" t="s">
        <v>2197</v>
      </c>
      <c r="F19336" s="279" t="s">
        <v>882</v>
      </c>
    </row>
    <row r="19337" spans="1:6" x14ac:dyDescent="0.3">
      <c r="A19337" s="264" t="str">
        <f t="shared" si="302"/>
        <v>ChattanoogaTN</v>
      </c>
      <c r="B19337" s="269">
        <v>37410</v>
      </c>
      <c r="C19337" s="270" t="s">
        <v>1165</v>
      </c>
      <c r="D19337" s="270" t="s">
        <v>2189</v>
      </c>
      <c r="E19337" s="277" t="s">
        <v>1165</v>
      </c>
      <c r="F19337" s="279" t="s">
        <v>882</v>
      </c>
    </row>
    <row r="19338" spans="1:6" x14ac:dyDescent="0.3">
      <c r="A19338" s="264" t="str">
        <f t="shared" si="302"/>
        <v>PegramTN</v>
      </c>
      <c r="B19338" s="269">
        <v>37143</v>
      </c>
      <c r="C19338" s="270" t="s">
        <v>11163</v>
      </c>
      <c r="D19338" s="270" t="s">
        <v>2189</v>
      </c>
      <c r="E19338" s="277" t="s">
        <v>2204</v>
      </c>
      <c r="F19338" s="279" t="s">
        <v>882</v>
      </c>
    </row>
    <row r="19339" spans="1:6" x14ac:dyDescent="0.3">
      <c r="A19339" s="264" t="str">
        <f t="shared" si="302"/>
        <v>ParrottsvilleTN</v>
      </c>
      <c r="B19339" s="269">
        <v>37843</v>
      </c>
      <c r="C19339" s="270" t="s">
        <v>11164</v>
      </c>
      <c r="D19339" s="270" t="s">
        <v>2189</v>
      </c>
      <c r="E19339" s="277" t="s">
        <v>2082</v>
      </c>
      <c r="F19339" s="279" t="s">
        <v>882</v>
      </c>
    </row>
    <row r="19340" spans="1:6" x14ac:dyDescent="0.3">
      <c r="A19340" s="264" t="str">
        <f t="shared" si="302"/>
        <v>KnoxvilleTN</v>
      </c>
      <c r="B19340" s="269">
        <v>37902</v>
      </c>
      <c r="C19340" s="270" t="s">
        <v>2198</v>
      </c>
      <c r="D19340" s="270" t="s">
        <v>2189</v>
      </c>
      <c r="E19340" s="277" t="s">
        <v>2198</v>
      </c>
      <c r="F19340" s="279" t="s">
        <v>882</v>
      </c>
    </row>
    <row r="19341" spans="1:6" x14ac:dyDescent="0.3">
      <c r="A19341" s="264" t="str">
        <f t="shared" si="302"/>
        <v>RockfordTN</v>
      </c>
      <c r="B19341" s="269">
        <v>37853</v>
      </c>
      <c r="C19341" s="270" t="s">
        <v>1335</v>
      </c>
      <c r="D19341" s="270" t="s">
        <v>2189</v>
      </c>
      <c r="E19341" s="277" t="s">
        <v>2198</v>
      </c>
      <c r="F19341" s="279" t="s">
        <v>882</v>
      </c>
    </row>
    <row r="19342" spans="1:6" x14ac:dyDescent="0.3">
      <c r="A19342" s="264" t="str">
        <f t="shared" si="302"/>
        <v>WoodlawnTN</v>
      </c>
      <c r="B19342" s="269">
        <v>37191</v>
      </c>
      <c r="C19342" s="270" t="s">
        <v>4967</v>
      </c>
      <c r="D19342" s="270" t="s">
        <v>2189</v>
      </c>
      <c r="E19342" s="277" t="s">
        <v>1458</v>
      </c>
      <c r="F19342" s="279" t="s">
        <v>882</v>
      </c>
    </row>
    <row r="19343" spans="1:6" x14ac:dyDescent="0.3">
      <c r="A19343" s="264" t="str">
        <f t="shared" si="302"/>
        <v>Castalian SpringsTN</v>
      </c>
      <c r="B19343" s="269">
        <v>37031</v>
      </c>
      <c r="C19343" s="270" t="s">
        <v>11165</v>
      </c>
      <c r="D19343" s="270" t="s">
        <v>2189</v>
      </c>
      <c r="E19343" s="277" t="s">
        <v>2204</v>
      </c>
      <c r="F19343" s="279" t="s">
        <v>882</v>
      </c>
    </row>
    <row r="19344" spans="1:6" x14ac:dyDescent="0.3">
      <c r="A19344" s="264" t="str">
        <f t="shared" si="302"/>
        <v>ChattanoogaTN</v>
      </c>
      <c r="B19344" s="269">
        <v>37408</v>
      </c>
      <c r="C19344" s="270" t="s">
        <v>1165</v>
      </c>
      <c r="D19344" s="270" t="s">
        <v>2189</v>
      </c>
      <c r="E19344" s="277" t="s">
        <v>1165</v>
      </c>
      <c r="F19344" s="279" t="s">
        <v>882</v>
      </c>
    </row>
    <row r="19345" spans="1:6" x14ac:dyDescent="0.3">
      <c r="A19345" s="264" t="str">
        <f t="shared" si="302"/>
        <v>NashvilleTN</v>
      </c>
      <c r="B19345" s="269">
        <v>37189</v>
      </c>
      <c r="C19345" s="270" t="s">
        <v>5314</v>
      </c>
      <c r="D19345" s="270" t="s">
        <v>2189</v>
      </c>
      <c r="E19345" s="277" t="s">
        <v>2204</v>
      </c>
      <c r="F19345" s="279" t="s">
        <v>882</v>
      </c>
    </row>
    <row r="19346" spans="1:6" x14ac:dyDescent="0.3">
      <c r="A19346" s="264" t="str">
        <f t="shared" si="302"/>
        <v>LuttrellTN</v>
      </c>
      <c r="B19346" s="269">
        <v>37779</v>
      </c>
      <c r="C19346" s="270" t="s">
        <v>11166</v>
      </c>
      <c r="D19346" s="270" t="s">
        <v>2189</v>
      </c>
      <c r="E19346" s="277" t="s">
        <v>2198</v>
      </c>
      <c r="F19346" s="279" t="s">
        <v>882</v>
      </c>
    </row>
    <row r="19347" spans="1:6" x14ac:dyDescent="0.3">
      <c r="A19347" s="264" t="str">
        <f t="shared" si="302"/>
        <v>MasonTN</v>
      </c>
      <c r="B19347" s="269">
        <v>38049</v>
      </c>
      <c r="C19347" s="270" t="s">
        <v>5014</v>
      </c>
      <c r="D19347" s="270" t="s">
        <v>2189</v>
      </c>
      <c r="E19347" s="277" t="s">
        <v>980</v>
      </c>
      <c r="F19347" s="279" t="s">
        <v>882</v>
      </c>
    </row>
    <row r="19348" spans="1:6" x14ac:dyDescent="0.3">
      <c r="A19348" s="264" t="str">
        <f t="shared" si="302"/>
        <v>EthridgeTN</v>
      </c>
      <c r="B19348" s="269">
        <v>38456</v>
      </c>
      <c r="C19348" s="270" t="s">
        <v>11167</v>
      </c>
      <c r="D19348" s="270" t="s">
        <v>2189</v>
      </c>
      <c r="E19348" s="277" t="s">
        <v>2199</v>
      </c>
      <c r="F19348" s="279" t="s">
        <v>882</v>
      </c>
    </row>
    <row r="19349" spans="1:6" x14ac:dyDescent="0.3">
      <c r="A19349" s="264" t="str">
        <f t="shared" si="302"/>
        <v>MoscowTN</v>
      </c>
      <c r="B19349" s="269">
        <v>38057</v>
      </c>
      <c r="C19349" s="270" t="s">
        <v>1279</v>
      </c>
      <c r="D19349" s="270" t="s">
        <v>2189</v>
      </c>
      <c r="E19349" s="277" t="s">
        <v>980</v>
      </c>
      <c r="F19349" s="279" t="s">
        <v>882</v>
      </c>
    </row>
    <row r="19350" spans="1:6" x14ac:dyDescent="0.3">
      <c r="A19350" s="264" t="str">
        <f t="shared" si="302"/>
        <v>JellicoTN</v>
      </c>
      <c r="B19350" s="269">
        <v>37762</v>
      </c>
      <c r="C19350" s="270" t="s">
        <v>11168</v>
      </c>
      <c r="D19350" s="270" t="s">
        <v>2189</v>
      </c>
      <c r="E19350" s="277" t="s">
        <v>2198</v>
      </c>
      <c r="F19350" s="279" t="s">
        <v>882</v>
      </c>
    </row>
    <row r="19351" spans="1:6" x14ac:dyDescent="0.3">
      <c r="A19351" s="264" t="str">
        <f t="shared" si="302"/>
        <v>GreenfieldTN</v>
      </c>
      <c r="B19351" s="269">
        <v>38230</v>
      </c>
      <c r="C19351" s="270" t="s">
        <v>2803</v>
      </c>
      <c r="D19351" s="270" t="s">
        <v>2189</v>
      </c>
      <c r="E19351" s="277" t="s">
        <v>2200</v>
      </c>
      <c r="F19351" s="279" t="s">
        <v>882</v>
      </c>
    </row>
    <row r="19352" spans="1:6" x14ac:dyDescent="0.3">
      <c r="A19352" s="264" t="str">
        <f t="shared" si="302"/>
        <v>ChattanoogaTN</v>
      </c>
      <c r="B19352" s="269">
        <v>37409</v>
      </c>
      <c r="C19352" s="270" t="s">
        <v>1165</v>
      </c>
      <c r="D19352" s="270" t="s">
        <v>2189</v>
      </c>
      <c r="E19352" s="277" t="s">
        <v>1165</v>
      </c>
      <c r="F19352" s="279" t="s">
        <v>882</v>
      </c>
    </row>
    <row r="19353" spans="1:6" x14ac:dyDescent="0.3">
      <c r="A19353" s="264" t="str">
        <f t="shared" si="302"/>
        <v>OldfortTN</v>
      </c>
      <c r="B19353" s="269">
        <v>37362</v>
      </c>
      <c r="C19353" s="270" t="s">
        <v>11169</v>
      </c>
      <c r="D19353" s="270" t="s">
        <v>2189</v>
      </c>
      <c r="E19353" s="277" t="s">
        <v>1414</v>
      </c>
      <c r="F19353" s="279" t="s">
        <v>882</v>
      </c>
    </row>
    <row r="19354" spans="1:6" x14ac:dyDescent="0.3">
      <c r="A19354" s="264" t="str">
        <f t="shared" si="302"/>
        <v>WhitesburgTN</v>
      </c>
      <c r="B19354" s="269">
        <v>37891</v>
      </c>
      <c r="C19354" s="270" t="s">
        <v>4112</v>
      </c>
      <c r="D19354" s="270" t="s">
        <v>2189</v>
      </c>
      <c r="E19354" s="277" t="s">
        <v>2203</v>
      </c>
      <c r="F19354" s="279" t="s">
        <v>882</v>
      </c>
    </row>
    <row r="19355" spans="1:6" x14ac:dyDescent="0.3">
      <c r="A19355" s="264" t="str">
        <f t="shared" si="302"/>
        <v>HillsboroTN</v>
      </c>
      <c r="B19355" s="269">
        <v>37342</v>
      </c>
      <c r="C19355" s="270" t="s">
        <v>1449</v>
      </c>
      <c r="D19355" s="270" t="s">
        <v>2189</v>
      </c>
      <c r="E19355" s="277" t="s">
        <v>2208</v>
      </c>
      <c r="F19355" s="279" t="s">
        <v>882</v>
      </c>
    </row>
    <row r="19356" spans="1:6" x14ac:dyDescent="0.3">
      <c r="A19356" s="264" t="str">
        <f t="shared" si="302"/>
        <v>CunninghamTN</v>
      </c>
      <c r="B19356" s="269">
        <v>37051</v>
      </c>
      <c r="C19356" s="270" t="s">
        <v>5626</v>
      </c>
      <c r="D19356" s="270" t="s">
        <v>2189</v>
      </c>
      <c r="E19356" s="277" t="s">
        <v>1458</v>
      </c>
      <c r="F19356" s="279" t="s">
        <v>882</v>
      </c>
    </row>
    <row r="19357" spans="1:6" x14ac:dyDescent="0.3">
      <c r="A19357" s="264" t="str">
        <f t="shared" si="302"/>
        <v>LynchburgTN</v>
      </c>
      <c r="B19357" s="269">
        <v>37352</v>
      </c>
      <c r="C19357" s="270" t="s">
        <v>2299</v>
      </c>
      <c r="D19357" s="270" t="s">
        <v>2189</v>
      </c>
      <c r="E19357" s="277" t="s">
        <v>2208</v>
      </c>
      <c r="F19357" s="279" t="s">
        <v>882</v>
      </c>
    </row>
    <row r="19358" spans="1:6" x14ac:dyDescent="0.3">
      <c r="A19358" s="264" t="str">
        <f t="shared" si="302"/>
        <v>Cross PlainsTN</v>
      </c>
      <c r="B19358" s="269">
        <v>37049</v>
      </c>
      <c r="C19358" s="270" t="s">
        <v>11170</v>
      </c>
      <c r="D19358" s="270" t="s">
        <v>2189</v>
      </c>
      <c r="E19358" s="277" t="s">
        <v>2204</v>
      </c>
      <c r="F19358" s="279" t="s">
        <v>882</v>
      </c>
    </row>
    <row r="19359" spans="1:6" x14ac:dyDescent="0.3">
      <c r="A19359" s="264" t="str">
        <f t="shared" si="302"/>
        <v>Sale CreekTN</v>
      </c>
      <c r="B19359" s="269">
        <v>37373</v>
      </c>
      <c r="C19359" s="270" t="s">
        <v>11171</v>
      </c>
      <c r="D19359" s="270" t="s">
        <v>2189</v>
      </c>
      <c r="E19359" s="277" t="s">
        <v>1165</v>
      </c>
      <c r="F19359" s="279" t="s">
        <v>882</v>
      </c>
    </row>
    <row r="19360" spans="1:6" x14ac:dyDescent="0.3">
      <c r="A19360" s="264" t="str">
        <f t="shared" si="302"/>
        <v>GraysvilleTN</v>
      </c>
      <c r="B19360" s="269">
        <v>37338</v>
      </c>
      <c r="C19360" s="270" t="s">
        <v>1471</v>
      </c>
      <c r="D19360" s="270" t="s">
        <v>2189</v>
      </c>
      <c r="E19360" s="277" t="s">
        <v>1968</v>
      </c>
      <c r="F19360" s="279" t="s">
        <v>882</v>
      </c>
    </row>
    <row r="19361" spans="1:6" x14ac:dyDescent="0.3">
      <c r="A19361" s="264" t="str">
        <f t="shared" si="302"/>
        <v>ChapmansboroTN</v>
      </c>
      <c r="B19361" s="269">
        <v>37035</v>
      </c>
      <c r="C19361" s="270" t="s">
        <v>11172</v>
      </c>
      <c r="D19361" s="270" t="s">
        <v>2189</v>
      </c>
      <c r="E19361" s="277" t="s">
        <v>2204</v>
      </c>
      <c r="F19361" s="279" t="s">
        <v>882</v>
      </c>
    </row>
    <row r="19362" spans="1:6" x14ac:dyDescent="0.3">
      <c r="A19362" s="264" t="str">
        <f t="shared" si="302"/>
        <v>RossvilleTN</v>
      </c>
      <c r="B19362" s="269">
        <v>38066</v>
      </c>
      <c r="C19362" s="270" t="s">
        <v>4984</v>
      </c>
      <c r="D19362" s="270" t="s">
        <v>2189</v>
      </c>
      <c r="E19362" s="277" t="s">
        <v>980</v>
      </c>
      <c r="F19362" s="279" t="s">
        <v>882</v>
      </c>
    </row>
    <row r="19363" spans="1:6" x14ac:dyDescent="0.3">
      <c r="A19363" s="264" t="str">
        <f t="shared" si="302"/>
        <v>WartraceTN</v>
      </c>
      <c r="B19363" s="269">
        <v>37183</v>
      </c>
      <c r="C19363" s="270" t="s">
        <v>11173</v>
      </c>
      <c r="D19363" s="270" t="s">
        <v>2189</v>
      </c>
      <c r="E19363" s="277" t="s">
        <v>2207</v>
      </c>
      <c r="F19363" s="279" t="s">
        <v>882</v>
      </c>
    </row>
    <row r="19364" spans="1:6" x14ac:dyDescent="0.3">
      <c r="A19364" s="264" t="str">
        <f t="shared" si="302"/>
        <v>MascotTN</v>
      </c>
      <c r="B19364" s="269">
        <v>37806</v>
      </c>
      <c r="C19364" s="270" t="s">
        <v>11174</v>
      </c>
      <c r="D19364" s="270" t="s">
        <v>2189</v>
      </c>
      <c r="E19364" s="277" t="s">
        <v>2198</v>
      </c>
      <c r="F19364" s="279" t="s">
        <v>882</v>
      </c>
    </row>
    <row r="19365" spans="1:6" x14ac:dyDescent="0.3">
      <c r="A19365" s="264" t="str">
        <f t="shared" si="302"/>
        <v>Beech BluffTN</v>
      </c>
      <c r="B19365" s="269">
        <v>38313</v>
      </c>
      <c r="C19365" s="270" t="s">
        <v>11175</v>
      </c>
      <c r="D19365" s="270" t="s">
        <v>2189</v>
      </c>
      <c r="E19365" s="277" t="s">
        <v>1273</v>
      </c>
      <c r="F19365" s="279" t="s">
        <v>882</v>
      </c>
    </row>
    <row r="19366" spans="1:6" x14ac:dyDescent="0.3">
      <c r="A19366" s="264" t="str">
        <f t="shared" si="302"/>
        <v>SewaneeTN</v>
      </c>
      <c r="B19366" s="269">
        <v>37375</v>
      </c>
      <c r="C19366" s="270" t="s">
        <v>11176</v>
      </c>
      <c r="D19366" s="270" t="s">
        <v>2189</v>
      </c>
      <c r="E19366" s="277" t="s">
        <v>2208</v>
      </c>
      <c r="F19366" s="279" t="s">
        <v>882</v>
      </c>
    </row>
    <row r="19367" spans="1:6" x14ac:dyDescent="0.3">
      <c r="A19367" s="264" t="str">
        <f t="shared" si="302"/>
        <v>CopperhillTN</v>
      </c>
      <c r="B19367" s="269">
        <v>37317</v>
      </c>
      <c r="C19367" s="270" t="s">
        <v>11177</v>
      </c>
      <c r="D19367" s="270" t="s">
        <v>2189</v>
      </c>
      <c r="E19367" s="277" t="s">
        <v>1414</v>
      </c>
      <c r="F19367" s="279" t="s">
        <v>882</v>
      </c>
    </row>
    <row r="19368" spans="1:6" x14ac:dyDescent="0.3">
      <c r="A19368" s="264" t="str">
        <f t="shared" si="302"/>
        <v>BuchananTN</v>
      </c>
      <c r="B19368" s="269">
        <v>38222</v>
      </c>
      <c r="C19368" s="270" t="s">
        <v>4081</v>
      </c>
      <c r="D19368" s="270" t="s">
        <v>2189</v>
      </c>
      <c r="E19368" s="277" t="s">
        <v>2205</v>
      </c>
      <c r="F19368" s="279" t="s">
        <v>882</v>
      </c>
    </row>
    <row r="19369" spans="1:6" x14ac:dyDescent="0.3">
      <c r="A19369" s="264" t="str">
        <f t="shared" si="302"/>
        <v>UnionvilleTN</v>
      </c>
      <c r="B19369" s="269">
        <v>37180</v>
      </c>
      <c r="C19369" s="270" t="s">
        <v>5441</v>
      </c>
      <c r="D19369" s="270" t="s">
        <v>2189</v>
      </c>
      <c r="E19369" s="277" t="s">
        <v>2207</v>
      </c>
      <c r="F19369" s="279" t="s">
        <v>882</v>
      </c>
    </row>
    <row r="19370" spans="1:6" x14ac:dyDescent="0.3">
      <c r="A19370" s="264" t="str">
        <f t="shared" si="302"/>
        <v>EvensvilleTN</v>
      </c>
      <c r="B19370" s="269">
        <v>37332</v>
      </c>
      <c r="C19370" s="270" t="s">
        <v>11178</v>
      </c>
      <c r="D19370" s="270" t="s">
        <v>2189</v>
      </c>
      <c r="E19370" s="277" t="s">
        <v>1968</v>
      </c>
      <c r="F19370" s="279" t="s">
        <v>882</v>
      </c>
    </row>
    <row r="19371" spans="1:6" x14ac:dyDescent="0.3">
      <c r="A19371" s="264" t="str">
        <f t="shared" si="302"/>
        <v>PuryearTN</v>
      </c>
      <c r="B19371" s="269">
        <v>38251</v>
      </c>
      <c r="C19371" s="270" t="s">
        <v>11179</v>
      </c>
      <c r="D19371" s="270" t="s">
        <v>2189</v>
      </c>
      <c r="E19371" s="277" t="s">
        <v>2205</v>
      </c>
      <c r="F19371" s="279" t="s">
        <v>882</v>
      </c>
    </row>
    <row r="19372" spans="1:6" x14ac:dyDescent="0.3">
      <c r="A19372" s="264" t="str">
        <f t="shared" si="302"/>
        <v>NunnellyTN</v>
      </c>
      <c r="B19372" s="269">
        <v>37137</v>
      </c>
      <c r="C19372" s="270" t="s">
        <v>11180</v>
      </c>
      <c r="D19372" s="270" t="s">
        <v>2189</v>
      </c>
      <c r="E19372" s="277" t="s">
        <v>2204</v>
      </c>
      <c r="F19372" s="279" t="s">
        <v>882</v>
      </c>
    </row>
    <row r="19373" spans="1:6" x14ac:dyDescent="0.3">
      <c r="A19373" s="264" t="str">
        <f t="shared" si="302"/>
        <v>GleasonTN</v>
      </c>
      <c r="B19373" s="269">
        <v>38229</v>
      </c>
      <c r="C19373" s="270" t="s">
        <v>11181</v>
      </c>
      <c r="D19373" s="270" t="s">
        <v>2189</v>
      </c>
      <c r="E19373" s="277" t="s">
        <v>2200</v>
      </c>
      <c r="F19373" s="279" t="s">
        <v>882</v>
      </c>
    </row>
    <row r="19374" spans="1:6" x14ac:dyDescent="0.3">
      <c r="A19374" s="264" t="str">
        <f t="shared" si="302"/>
        <v>ClevelandTN</v>
      </c>
      <c r="B19374" s="269">
        <v>37320</v>
      </c>
      <c r="C19374" s="270" t="s">
        <v>1414</v>
      </c>
      <c r="D19374" s="270" t="s">
        <v>2189</v>
      </c>
      <c r="E19374" s="277" t="s">
        <v>1414</v>
      </c>
      <c r="F19374" s="279" t="s">
        <v>882</v>
      </c>
    </row>
    <row r="19375" spans="1:6" x14ac:dyDescent="0.3">
      <c r="A19375" s="264" t="str">
        <f t="shared" si="302"/>
        <v>LancingTN</v>
      </c>
      <c r="B19375" s="269">
        <v>37770</v>
      </c>
      <c r="C19375" s="270" t="s">
        <v>11182</v>
      </c>
      <c r="D19375" s="270" t="s">
        <v>2189</v>
      </c>
      <c r="E19375" s="277" t="s">
        <v>2198</v>
      </c>
      <c r="F19375" s="279" t="s">
        <v>882</v>
      </c>
    </row>
    <row r="19376" spans="1:6" x14ac:dyDescent="0.3">
      <c r="A19376" s="264" t="str">
        <f t="shared" si="302"/>
        <v>WashburnTN</v>
      </c>
      <c r="B19376" s="269">
        <v>37888</v>
      </c>
      <c r="C19376" s="270" t="s">
        <v>4995</v>
      </c>
      <c r="D19376" s="270" t="s">
        <v>2189</v>
      </c>
      <c r="E19376" s="277" t="s">
        <v>2198</v>
      </c>
      <c r="F19376" s="279" t="s">
        <v>882</v>
      </c>
    </row>
    <row r="19377" spans="1:6" x14ac:dyDescent="0.3">
      <c r="A19377" s="264" t="str">
        <f t="shared" si="302"/>
        <v>FriendshipTN</v>
      </c>
      <c r="B19377" s="269">
        <v>38034</v>
      </c>
      <c r="C19377" s="270" t="s">
        <v>6453</v>
      </c>
      <c r="D19377" s="270" t="s">
        <v>2189</v>
      </c>
      <c r="E19377" s="277" t="s">
        <v>1273</v>
      </c>
      <c r="F19377" s="279" t="s">
        <v>882</v>
      </c>
    </row>
    <row r="19378" spans="1:6" x14ac:dyDescent="0.3">
      <c r="A19378" s="264" t="str">
        <f t="shared" si="302"/>
        <v>Del RioTN</v>
      </c>
      <c r="B19378" s="269">
        <v>37727</v>
      </c>
      <c r="C19378" s="270" t="s">
        <v>2234</v>
      </c>
      <c r="D19378" s="270" t="s">
        <v>2189</v>
      </c>
      <c r="E19378" s="277" t="s">
        <v>2082</v>
      </c>
      <c r="F19378" s="279" t="s">
        <v>882</v>
      </c>
    </row>
    <row r="19379" spans="1:6" x14ac:dyDescent="0.3">
      <c r="A19379" s="264" t="str">
        <f t="shared" si="302"/>
        <v>BelvidereTN</v>
      </c>
      <c r="B19379" s="269">
        <v>37306</v>
      </c>
      <c r="C19379" s="270" t="s">
        <v>4696</v>
      </c>
      <c r="D19379" s="270" t="s">
        <v>2189</v>
      </c>
      <c r="E19379" s="277" t="s">
        <v>2208</v>
      </c>
      <c r="F19379" s="279" t="s">
        <v>882</v>
      </c>
    </row>
    <row r="19380" spans="1:6" x14ac:dyDescent="0.3">
      <c r="A19380" s="264" t="str">
        <f t="shared" si="302"/>
        <v>EaglevilleTN</v>
      </c>
      <c r="B19380" s="269">
        <v>37060</v>
      </c>
      <c r="C19380" s="270" t="s">
        <v>11183</v>
      </c>
      <c r="D19380" s="270" t="s">
        <v>2189</v>
      </c>
      <c r="E19380" s="277" t="s">
        <v>2204</v>
      </c>
      <c r="F19380" s="279" t="s">
        <v>882</v>
      </c>
    </row>
    <row r="19381" spans="1:6" x14ac:dyDescent="0.3">
      <c r="A19381" s="264" t="str">
        <f t="shared" si="302"/>
        <v>PioneerTN</v>
      </c>
      <c r="B19381" s="269">
        <v>37847</v>
      </c>
      <c r="C19381" s="270" t="s">
        <v>11184</v>
      </c>
      <c r="D19381" s="270" t="s">
        <v>2189</v>
      </c>
      <c r="E19381" s="277" t="s">
        <v>2198</v>
      </c>
      <c r="F19381" s="279" t="s">
        <v>882</v>
      </c>
    </row>
    <row r="19382" spans="1:6" x14ac:dyDescent="0.3">
      <c r="A19382" s="264" t="str">
        <f t="shared" si="302"/>
        <v>Gilt EdgeTN</v>
      </c>
      <c r="B19382" s="269">
        <v>38015</v>
      </c>
      <c r="C19382" s="270" t="s">
        <v>11185</v>
      </c>
      <c r="D19382" s="270" t="s">
        <v>2189</v>
      </c>
      <c r="E19382" s="277" t="s">
        <v>980</v>
      </c>
      <c r="F19382" s="279" t="s">
        <v>882</v>
      </c>
    </row>
    <row r="19383" spans="1:6" x14ac:dyDescent="0.3">
      <c r="A19383" s="264" t="str">
        <f t="shared" si="302"/>
        <v>CunninghamTN</v>
      </c>
      <c r="B19383" s="269">
        <v>37052</v>
      </c>
      <c r="C19383" s="270" t="s">
        <v>5626</v>
      </c>
      <c r="D19383" s="270" t="s">
        <v>2189</v>
      </c>
      <c r="E19383" s="277" t="s">
        <v>1458</v>
      </c>
      <c r="F19383" s="279" t="s">
        <v>882</v>
      </c>
    </row>
    <row r="19384" spans="1:6" x14ac:dyDescent="0.3">
      <c r="A19384" s="264" t="str">
        <f t="shared" si="302"/>
        <v>GordonsvilleTN</v>
      </c>
      <c r="B19384" s="269">
        <v>38563</v>
      </c>
      <c r="C19384" s="270" t="s">
        <v>11186</v>
      </c>
      <c r="D19384" s="270" t="s">
        <v>2189</v>
      </c>
      <c r="E19384" s="277" t="s">
        <v>2204</v>
      </c>
      <c r="F19384" s="279" t="s">
        <v>882</v>
      </c>
    </row>
    <row r="19385" spans="1:6" x14ac:dyDescent="0.3">
      <c r="A19385" s="264" t="str">
        <f t="shared" si="302"/>
        <v>CornersvilleTN</v>
      </c>
      <c r="B19385" s="269">
        <v>37047</v>
      </c>
      <c r="C19385" s="270" t="s">
        <v>11187</v>
      </c>
      <c r="D19385" s="270" t="s">
        <v>2189</v>
      </c>
      <c r="E19385" s="277" t="s">
        <v>2120</v>
      </c>
      <c r="F19385" s="279" t="s">
        <v>882</v>
      </c>
    </row>
    <row r="19386" spans="1:6" x14ac:dyDescent="0.3">
      <c r="A19386" s="264" t="str">
        <f t="shared" si="302"/>
        <v>ReadyvilleTN</v>
      </c>
      <c r="B19386" s="269">
        <v>37149</v>
      </c>
      <c r="C19386" s="270" t="s">
        <v>11188</v>
      </c>
      <c r="D19386" s="270" t="s">
        <v>2189</v>
      </c>
      <c r="E19386" s="277" t="s">
        <v>2204</v>
      </c>
      <c r="F19386" s="279" t="s">
        <v>882</v>
      </c>
    </row>
    <row r="19387" spans="1:6" x14ac:dyDescent="0.3">
      <c r="A19387" s="264" t="str">
        <f t="shared" si="302"/>
        <v>SunbrightTN</v>
      </c>
      <c r="B19387" s="269">
        <v>37872</v>
      </c>
      <c r="C19387" s="270" t="s">
        <v>11189</v>
      </c>
      <c r="D19387" s="270" t="s">
        <v>2189</v>
      </c>
      <c r="E19387" s="277" t="s">
        <v>2198</v>
      </c>
      <c r="F19387" s="279" t="s">
        <v>882</v>
      </c>
    </row>
    <row r="19388" spans="1:6" x14ac:dyDescent="0.3">
      <c r="A19388" s="264" t="str">
        <f t="shared" si="302"/>
        <v>BeechgroveTN</v>
      </c>
      <c r="B19388" s="269">
        <v>37018</v>
      </c>
      <c r="C19388" s="270" t="s">
        <v>11190</v>
      </c>
      <c r="D19388" s="270" t="s">
        <v>2189</v>
      </c>
      <c r="E19388" s="277" t="s">
        <v>2208</v>
      </c>
      <c r="F19388" s="279" t="s">
        <v>882</v>
      </c>
    </row>
    <row r="19389" spans="1:6" x14ac:dyDescent="0.3">
      <c r="A19389" s="264" t="str">
        <f t="shared" si="302"/>
        <v>PinsonTN</v>
      </c>
      <c r="B19389" s="269">
        <v>38366</v>
      </c>
      <c r="C19389" s="270" t="s">
        <v>11191</v>
      </c>
      <c r="D19389" s="270" t="s">
        <v>2189</v>
      </c>
      <c r="E19389" s="277" t="s">
        <v>1273</v>
      </c>
      <c r="F19389" s="279" t="s">
        <v>882</v>
      </c>
    </row>
    <row r="19390" spans="1:6" x14ac:dyDescent="0.3">
      <c r="A19390" s="264" t="str">
        <f t="shared" si="302"/>
        <v>StantonTN</v>
      </c>
      <c r="B19390" s="269">
        <v>38069</v>
      </c>
      <c r="C19390" s="270" t="s">
        <v>1667</v>
      </c>
      <c r="D19390" s="270" t="s">
        <v>2189</v>
      </c>
      <c r="E19390" s="277" t="s">
        <v>2191</v>
      </c>
      <c r="F19390" s="279" t="s">
        <v>882</v>
      </c>
    </row>
    <row r="19391" spans="1:6" x14ac:dyDescent="0.3">
      <c r="A19391" s="264" t="str">
        <f t="shared" si="302"/>
        <v>SharonTN</v>
      </c>
      <c r="B19391" s="269">
        <v>38255</v>
      </c>
      <c r="C19391" s="270" t="s">
        <v>3525</v>
      </c>
      <c r="D19391" s="270" t="s">
        <v>2189</v>
      </c>
      <c r="E19391" s="277" t="s">
        <v>2200</v>
      </c>
      <c r="F19391" s="279" t="s">
        <v>882</v>
      </c>
    </row>
    <row r="19392" spans="1:6" x14ac:dyDescent="0.3">
      <c r="A19392" s="264" t="str">
        <f t="shared" si="302"/>
        <v>NashvilleTN</v>
      </c>
      <c r="B19392" s="269">
        <v>37201</v>
      </c>
      <c r="C19392" s="270" t="s">
        <v>5314</v>
      </c>
      <c r="D19392" s="270" t="s">
        <v>2189</v>
      </c>
      <c r="E19392" s="277" t="s">
        <v>2204</v>
      </c>
      <c r="F19392" s="279" t="s">
        <v>882</v>
      </c>
    </row>
    <row r="19393" spans="1:6" x14ac:dyDescent="0.3">
      <c r="A19393" s="264" t="str">
        <f t="shared" si="302"/>
        <v>BradyvilleTN</v>
      </c>
      <c r="B19393" s="269">
        <v>37026</v>
      </c>
      <c r="C19393" s="270" t="s">
        <v>11192</v>
      </c>
      <c r="D19393" s="270" t="s">
        <v>2189</v>
      </c>
      <c r="E19393" s="277" t="s">
        <v>2204</v>
      </c>
      <c r="F19393" s="279" t="s">
        <v>882</v>
      </c>
    </row>
    <row r="19394" spans="1:6" x14ac:dyDescent="0.3">
      <c r="A19394" s="264" t="str">
        <f t="shared" si="302"/>
        <v>Sharps ChapelTN</v>
      </c>
      <c r="B19394" s="269">
        <v>37866</v>
      </c>
      <c r="C19394" s="270" t="s">
        <v>11193</v>
      </c>
      <c r="D19394" s="270" t="s">
        <v>2189</v>
      </c>
      <c r="E19394" s="277" t="s">
        <v>2198</v>
      </c>
      <c r="F19394" s="279" t="s">
        <v>882</v>
      </c>
    </row>
    <row r="19395" spans="1:6" x14ac:dyDescent="0.3">
      <c r="A19395" s="264" t="str">
        <f t="shared" si="302"/>
        <v>MonroeTN</v>
      </c>
      <c r="B19395" s="269">
        <v>38573</v>
      </c>
      <c r="C19395" s="270" t="s">
        <v>1514</v>
      </c>
      <c r="D19395" s="270" t="s">
        <v>2189</v>
      </c>
      <c r="E19395" s="277" t="s">
        <v>2193</v>
      </c>
      <c r="F19395" s="279" t="s">
        <v>882</v>
      </c>
    </row>
    <row r="19396" spans="1:6" x14ac:dyDescent="0.3">
      <c r="A19396" s="264" t="str">
        <f t="shared" ref="A19396:A19459" si="303">CONCATENATE(C19396,D19396)</f>
        <v>MedonTN</v>
      </c>
      <c r="B19396" s="269">
        <v>38356</v>
      </c>
      <c r="C19396" s="270" t="s">
        <v>11194</v>
      </c>
      <c r="D19396" s="270" t="s">
        <v>2189</v>
      </c>
      <c r="E19396" s="277" t="s">
        <v>1273</v>
      </c>
      <c r="F19396" s="279" t="s">
        <v>882</v>
      </c>
    </row>
    <row r="19397" spans="1:6" x14ac:dyDescent="0.3">
      <c r="A19397" s="264" t="str">
        <f t="shared" si="303"/>
        <v>Pleasant ShadeTN</v>
      </c>
      <c r="B19397" s="269">
        <v>37145</v>
      </c>
      <c r="C19397" s="270" t="s">
        <v>11195</v>
      </c>
      <c r="D19397" s="270" t="s">
        <v>2189</v>
      </c>
      <c r="E19397" s="277" t="s">
        <v>2204</v>
      </c>
      <c r="F19397" s="279" t="s">
        <v>882</v>
      </c>
    </row>
    <row r="19398" spans="1:6" x14ac:dyDescent="0.3">
      <c r="A19398" s="264" t="str">
        <f t="shared" si="303"/>
        <v>HilhamTN</v>
      </c>
      <c r="B19398" s="269">
        <v>38568</v>
      </c>
      <c r="C19398" s="270" t="s">
        <v>11196</v>
      </c>
      <c r="D19398" s="270" t="s">
        <v>2189</v>
      </c>
      <c r="E19398" s="277" t="s">
        <v>2193</v>
      </c>
      <c r="F19398" s="279" t="s">
        <v>882</v>
      </c>
    </row>
    <row r="19399" spans="1:6" x14ac:dyDescent="0.3">
      <c r="A19399" s="264" t="str">
        <f t="shared" si="303"/>
        <v>ArringtonTN</v>
      </c>
      <c r="B19399" s="269">
        <v>37014</v>
      </c>
      <c r="C19399" s="270" t="s">
        <v>11197</v>
      </c>
      <c r="D19399" s="270" t="s">
        <v>2189</v>
      </c>
      <c r="E19399" s="277" t="s">
        <v>2204</v>
      </c>
      <c r="F19399" s="279" t="s">
        <v>882</v>
      </c>
    </row>
    <row r="19400" spans="1:6" x14ac:dyDescent="0.3">
      <c r="A19400" s="264" t="str">
        <f t="shared" si="303"/>
        <v>HuntlandTN</v>
      </c>
      <c r="B19400" s="269">
        <v>37345</v>
      </c>
      <c r="C19400" s="270" t="s">
        <v>11198</v>
      </c>
      <c r="D19400" s="270" t="s">
        <v>2189</v>
      </c>
      <c r="E19400" s="277" t="s">
        <v>2208</v>
      </c>
      <c r="F19400" s="279" t="s">
        <v>882</v>
      </c>
    </row>
    <row r="19401" spans="1:6" x14ac:dyDescent="0.3">
      <c r="A19401" s="264" t="str">
        <f t="shared" si="303"/>
        <v>CalhounTN</v>
      </c>
      <c r="B19401" s="269">
        <v>37309</v>
      </c>
      <c r="C19401" s="270" t="s">
        <v>1161</v>
      </c>
      <c r="D19401" s="270" t="s">
        <v>2189</v>
      </c>
      <c r="E19401" s="277" t="s">
        <v>995</v>
      </c>
      <c r="F19401" s="279" t="s">
        <v>882</v>
      </c>
    </row>
    <row r="19402" spans="1:6" x14ac:dyDescent="0.3">
      <c r="A19402" s="264" t="str">
        <f t="shared" si="303"/>
        <v>Lookout MountainTN</v>
      </c>
      <c r="B19402" s="269">
        <v>37350</v>
      </c>
      <c r="C19402" s="270" t="s">
        <v>4129</v>
      </c>
      <c r="D19402" s="270" t="s">
        <v>2189</v>
      </c>
      <c r="E19402" s="277" t="s">
        <v>1165</v>
      </c>
      <c r="F19402" s="279" t="s">
        <v>882</v>
      </c>
    </row>
    <row r="19403" spans="1:6" x14ac:dyDescent="0.3">
      <c r="A19403" s="264" t="str">
        <f t="shared" si="303"/>
        <v>CowanTN</v>
      </c>
      <c r="B19403" s="269">
        <v>37318</v>
      </c>
      <c r="C19403" s="270" t="s">
        <v>11199</v>
      </c>
      <c r="D19403" s="270" t="s">
        <v>2189</v>
      </c>
      <c r="E19403" s="277" t="s">
        <v>2208</v>
      </c>
      <c r="F19403" s="279" t="s">
        <v>882</v>
      </c>
    </row>
    <row r="19404" spans="1:6" x14ac:dyDescent="0.3">
      <c r="A19404" s="264" t="str">
        <f t="shared" si="303"/>
        <v>RickmanTN</v>
      </c>
      <c r="B19404" s="269">
        <v>38580</v>
      </c>
      <c r="C19404" s="270" t="s">
        <v>11200</v>
      </c>
      <c r="D19404" s="270" t="s">
        <v>2189</v>
      </c>
      <c r="E19404" s="277" t="s">
        <v>2193</v>
      </c>
      <c r="F19404" s="279" t="s">
        <v>882</v>
      </c>
    </row>
    <row r="19405" spans="1:6" x14ac:dyDescent="0.3">
      <c r="A19405" s="264" t="str">
        <f t="shared" si="303"/>
        <v>Deer LodgeTN</v>
      </c>
      <c r="B19405" s="269">
        <v>37726</v>
      </c>
      <c r="C19405" s="270" t="s">
        <v>11201</v>
      </c>
      <c r="D19405" s="270" t="s">
        <v>2189</v>
      </c>
      <c r="E19405" s="277" t="s">
        <v>2198</v>
      </c>
      <c r="F19405" s="279" t="s">
        <v>882</v>
      </c>
    </row>
    <row r="19406" spans="1:6" x14ac:dyDescent="0.3">
      <c r="A19406" s="264" t="str">
        <f t="shared" si="303"/>
        <v>MidwayTN</v>
      </c>
      <c r="B19406" s="269">
        <v>37809</v>
      </c>
      <c r="C19406" s="270" t="s">
        <v>1954</v>
      </c>
      <c r="D19406" s="270" t="s">
        <v>2189</v>
      </c>
      <c r="E19406" s="277" t="s">
        <v>2195</v>
      </c>
      <c r="F19406" s="279" t="s">
        <v>882</v>
      </c>
    </row>
    <row r="19407" spans="1:6" x14ac:dyDescent="0.3">
      <c r="A19407" s="264" t="str">
        <f t="shared" si="303"/>
        <v>SamburgTN</v>
      </c>
      <c r="B19407" s="269">
        <v>38232</v>
      </c>
      <c r="C19407" s="270" t="s">
        <v>11202</v>
      </c>
      <c r="D19407" s="270" t="s">
        <v>2189</v>
      </c>
      <c r="E19407" s="277" t="s">
        <v>1490</v>
      </c>
      <c r="F19407" s="279" t="s">
        <v>882</v>
      </c>
    </row>
    <row r="19408" spans="1:6" x14ac:dyDescent="0.3">
      <c r="A19408" s="264" t="str">
        <f t="shared" si="303"/>
        <v>ObionTN</v>
      </c>
      <c r="B19408" s="269">
        <v>38240</v>
      </c>
      <c r="C19408" s="270" t="s">
        <v>11203</v>
      </c>
      <c r="D19408" s="270" t="s">
        <v>2189</v>
      </c>
      <c r="E19408" s="277" t="s">
        <v>1490</v>
      </c>
      <c r="F19408" s="279" t="s">
        <v>882</v>
      </c>
    </row>
    <row r="19409" spans="1:6" x14ac:dyDescent="0.3">
      <c r="A19409" s="264" t="str">
        <f t="shared" si="303"/>
        <v>DelanoTN</v>
      </c>
      <c r="B19409" s="269">
        <v>37325</v>
      </c>
      <c r="C19409" s="270" t="s">
        <v>2702</v>
      </c>
      <c r="D19409" s="270" t="s">
        <v>2189</v>
      </c>
      <c r="E19409" s="277" t="s">
        <v>1414</v>
      </c>
      <c r="F19409" s="279" t="s">
        <v>882</v>
      </c>
    </row>
    <row r="19410" spans="1:6" x14ac:dyDescent="0.3">
      <c r="A19410" s="264" t="str">
        <f t="shared" si="303"/>
        <v>WataugaTN</v>
      </c>
      <c r="B19410" s="269">
        <v>37694</v>
      </c>
      <c r="C19410" s="270" t="s">
        <v>11204</v>
      </c>
      <c r="D19410" s="270" t="s">
        <v>2189</v>
      </c>
      <c r="E19410" s="277" t="s">
        <v>2196</v>
      </c>
      <c r="F19410" s="279" t="s">
        <v>882</v>
      </c>
    </row>
    <row r="19411" spans="1:6" x14ac:dyDescent="0.3">
      <c r="A19411" s="264" t="str">
        <f t="shared" si="303"/>
        <v>South CarthageTN</v>
      </c>
      <c r="B19411" s="269">
        <v>38547</v>
      </c>
      <c r="C19411" s="270" t="s">
        <v>11205</v>
      </c>
      <c r="D19411" s="270" t="s">
        <v>2189</v>
      </c>
      <c r="E19411" s="277" t="s">
        <v>2204</v>
      </c>
      <c r="F19411" s="279" t="s">
        <v>882</v>
      </c>
    </row>
    <row r="19412" spans="1:6" x14ac:dyDescent="0.3">
      <c r="A19412" s="264" t="str">
        <f t="shared" si="303"/>
        <v>MohawkTN</v>
      </c>
      <c r="B19412" s="269">
        <v>37810</v>
      </c>
      <c r="C19412" s="270" t="s">
        <v>6809</v>
      </c>
      <c r="D19412" s="270" t="s">
        <v>2189</v>
      </c>
      <c r="E19412" s="277" t="s">
        <v>2195</v>
      </c>
      <c r="F19412" s="279" t="s">
        <v>882</v>
      </c>
    </row>
    <row r="19413" spans="1:6" x14ac:dyDescent="0.3">
      <c r="A19413" s="264" t="str">
        <f t="shared" si="303"/>
        <v>AllonsTN</v>
      </c>
      <c r="B19413" s="269">
        <v>38541</v>
      </c>
      <c r="C19413" s="270" t="s">
        <v>11206</v>
      </c>
      <c r="D19413" s="270" t="s">
        <v>2189</v>
      </c>
      <c r="E19413" s="277" t="s">
        <v>2193</v>
      </c>
      <c r="F19413" s="279" t="s">
        <v>882</v>
      </c>
    </row>
    <row r="19414" spans="1:6" x14ac:dyDescent="0.3">
      <c r="A19414" s="264" t="str">
        <f t="shared" si="303"/>
        <v>SequatchieTN</v>
      </c>
      <c r="B19414" s="269">
        <v>37374</v>
      </c>
      <c r="C19414" s="270" t="s">
        <v>11207</v>
      </c>
      <c r="D19414" s="270" t="s">
        <v>2189</v>
      </c>
      <c r="E19414" s="277" t="s">
        <v>1165</v>
      </c>
      <c r="F19414" s="279" t="s">
        <v>882</v>
      </c>
    </row>
    <row r="19415" spans="1:6" x14ac:dyDescent="0.3">
      <c r="A19415" s="264" t="str">
        <f t="shared" si="303"/>
        <v>Santa FeTN</v>
      </c>
      <c r="B19415" s="269">
        <v>38482</v>
      </c>
      <c r="C19415" s="270" t="s">
        <v>1871</v>
      </c>
      <c r="D19415" s="270" t="s">
        <v>2189</v>
      </c>
      <c r="E19415" s="277" t="s">
        <v>2204</v>
      </c>
      <c r="F19415" s="279" t="s">
        <v>882</v>
      </c>
    </row>
    <row r="19416" spans="1:6" x14ac:dyDescent="0.3">
      <c r="A19416" s="264" t="str">
        <f t="shared" si="303"/>
        <v>TurtletownTN</v>
      </c>
      <c r="B19416" s="269">
        <v>37391</v>
      </c>
      <c r="C19416" s="270" t="s">
        <v>11208</v>
      </c>
      <c r="D19416" s="270" t="s">
        <v>2189</v>
      </c>
      <c r="E19416" s="277" t="s">
        <v>1414</v>
      </c>
      <c r="F19416" s="279" t="s">
        <v>882</v>
      </c>
    </row>
    <row r="19417" spans="1:6" x14ac:dyDescent="0.3">
      <c r="A19417" s="264" t="str">
        <f t="shared" si="303"/>
        <v>NorrisTN</v>
      </c>
      <c r="B19417" s="269">
        <v>37828</v>
      </c>
      <c r="C19417" s="270" t="s">
        <v>11031</v>
      </c>
      <c r="D19417" s="270" t="s">
        <v>2189</v>
      </c>
      <c r="E19417" s="277" t="s">
        <v>2198</v>
      </c>
      <c r="F19417" s="279" t="s">
        <v>882</v>
      </c>
    </row>
    <row r="19418" spans="1:6" x14ac:dyDescent="0.3">
      <c r="A19418" s="264" t="str">
        <f t="shared" si="303"/>
        <v>BybeeTN</v>
      </c>
      <c r="B19418" s="269">
        <v>37713</v>
      </c>
      <c r="C19418" s="270" t="s">
        <v>11209</v>
      </c>
      <c r="D19418" s="270" t="s">
        <v>2189</v>
      </c>
      <c r="E19418" s="277" t="s">
        <v>2082</v>
      </c>
      <c r="F19418" s="279" t="s">
        <v>882</v>
      </c>
    </row>
    <row r="19419" spans="1:6" x14ac:dyDescent="0.3">
      <c r="A19419" s="264" t="str">
        <f t="shared" si="303"/>
        <v>PalmyraTN</v>
      </c>
      <c r="B19419" s="269">
        <v>37142</v>
      </c>
      <c r="C19419" s="270" t="s">
        <v>5021</v>
      </c>
      <c r="D19419" s="270" t="s">
        <v>2189</v>
      </c>
      <c r="E19419" s="277" t="s">
        <v>1458</v>
      </c>
      <c r="F19419" s="279" t="s">
        <v>882</v>
      </c>
    </row>
    <row r="19420" spans="1:6" x14ac:dyDescent="0.3">
      <c r="A19420" s="264" t="str">
        <f t="shared" si="303"/>
        <v>OcoeeTN</v>
      </c>
      <c r="B19420" s="269">
        <v>37361</v>
      </c>
      <c r="C19420" s="270" t="s">
        <v>3666</v>
      </c>
      <c r="D19420" s="270" t="s">
        <v>2189</v>
      </c>
      <c r="E19420" s="277" t="s">
        <v>1414</v>
      </c>
      <c r="F19420" s="279" t="s">
        <v>882</v>
      </c>
    </row>
    <row r="19421" spans="1:6" x14ac:dyDescent="0.3">
      <c r="A19421" s="264" t="str">
        <f t="shared" si="303"/>
        <v>HenryTN</v>
      </c>
      <c r="B19421" s="269">
        <v>38231</v>
      </c>
      <c r="C19421" s="270" t="s">
        <v>4926</v>
      </c>
      <c r="D19421" s="270" t="s">
        <v>2189</v>
      </c>
      <c r="E19421" s="277" t="s">
        <v>2205</v>
      </c>
      <c r="F19421" s="279" t="s">
        <v>882</v>
      </c>
    </row>
    <row r="19422" spans="1:6" x14ac:dyDescent="0.3">
      <c r="A19422" s="264" t="str">
        <f t="shared" si="303"/>
        <v>NormandyTN</v>
      </c>
      <c r="B19422" s="269">
        <v>37360</v>
      </c>
      <c r="C19422" s="270" t="s">
        <v>11210</v>
      </c>
      <c r="D19422" s="270" t="s">
        <v>2189</v>
      </c>
      <c r="E19422" s="277" t="s">
        <v>2208</v>
      </c>
      <c r="F19422" s="279" t="s">
        <v>882</v>
      </c>
    </row>
    <row r="19423" spans="1:6" x14ac:dyDescent="0.3">
      <c r="A19423" s="264" t="str">
        <f t="shared" si="303"/>
        <v>OakdaleTN</v>
      </c>
      <c r="B19423" s="269">
        <v>37829</v>
      </c>
      <c r="C19423" s="270" t="s">
        <v>2667</v>
      </c>
      <c r="D19423" s="270" t="s">
        <v>2189</v>
      </c>
      <c r="E19423" s="277" t="s">
        <v>2198</v>
      </c>
      <c r="F19423" s="279" t="s">
        <v>882</v>
      </c>
    </row>
    <row r="19424" spans="1:6" x14ac:dyDescent="0.3">
      <c r="A19424" s="264" t="str">
        <f t="shared" si="303"/>
        <v>CollegedaleTN</v>
      </c>
      <c r="B19424" s="269">
        <v>37315</v>
      </c>
      <c r="C19424" s="270" t="s">
        <v>11160</v>
      </c>
      <c r="D19424" s="270" t="s">
        <v>2189</v>
      </c>
      <c r="E19424" s="277" t="s">
        <v>1165</v>
      </c>
      <c r="F19424" s="279" t="s">
        <v>882</v>
      </c>
    </row>
    <row r="19425" spans="1:6" x14ac:dyDescent="0.3">
      <c r="A19425" s="264" t="str">
        <f t="shared" si="303"/>
        <v>GrandviewTN</v>
      </c>
      <c r="B19425" s="269">
        <v>37337</v>
      </c>
      <c r="C19425" s="270" t="s">
        <v>7205</v>
      </c>
      <c r="D19425" s="270" t="s">
        <v>2189</v>
      </c>
      <c r="E19425" s="277" t="s">
        <v>1968</v>
      </c>
      <c r="F19425" s="279" t="s">
        <v>882</v>
      </c>
    </row>
    <row r="19426" spans="1:6" x14ac:dyDescent="0.3">
      <c r="A19426" s="264" t="str">
        <f t="shared" si="303"/>
        <v>VanleerTN</v>
      </c>
      <c r="B19426" s="269">
        <v>37181</v>
      </c>
      <c r="C19426" s="270" t="s">
        <v>11211</v>
      </c>
      <c r="D19426" s="270" t="s">
        <v>2189</v>
      </c>
      <c r="E19426" s="277" t="s">
        <v>2204</v>
      </c>
      <c r="F19426" s="279" t="s">
        <v>882</v>
      </c>
    </row>
    <row r="19427" spans="1:6" x14ac:dyDescent="0.3">
      <c r="A19427" s="264" t="str">
        <f t="shared" si="303"/>
        <v>HampshireTN</v>
      </c>
      <c r="B19427" s="269">
        <v>38461</v>
      </c>
      <c r="C19427" s="270" t="s">
        <v>11212</v>
      </c>
      <c r="D19427" s="270" t="s">
        <v>2189</v>
      </c>
      <c r="E19427" s="277" t="s">
        <v>2204</v>
      </c>
      <c r="F19427" s="279" t="s">
        <v>882</v>
      </c>
    </row>
    <row r="19428" spans="1:6" x14ac:dyDescent="0.3">
      <c r="A19428" s="264" t="str">
        <f t="shared" si="303"/>
        <v>Bloomington SpringsTN</v>
      </c>
      <c r="B19428" s="269">
        <v>38545</v>
      </c>
      <c r="C19428" s="270" t="s">
        <v>11213</v>
      </c>
      <c r="D19428" s="270" t="s">
        <v>2189</v>
      </c>
      <c r="E19428" s="277" t="s">
        <v>2193</v>
      </c>
      <c r="F19428" s="279" t="s">
        <v>882</v>
      </c>
    </row>
    <row r="19429" spans="1:6" x14ac:dyDescent="0.3">
      <c r="A19429" s="264" t="str">
        <f t="shared" si="303"/>
        <v>GadsdenTN</v>
      </c>
      <c r="B19429" s="269">
        <v>38337</v>
      </c>
      <c r="C19429" s="270" t="s">
        <v>937</v>
      </c>
      <c r="D19429" s="270" t="s">
        <v>2189</v>
      </c>
      <c r="E19429" s="277" t="s">
        <v>1273</v>
      </c>
      <c r="F19429" s="279" t="s">
        <v>882</v>
      </c>
    </row>
    <row r="19430" spans="1:6" x14ac:dyDescent="0.3">
      <c r="A19430" s="264" t="str">
        <f t="shared" si="303"/>
        <v>DuffTN</v>
      </c>
      <c r="B19430" s="269">
        <v>37729</v>
      </c>
      <c r="C19430" s="270" t="s">
        <v>11214</v>
      </c>
      <c r="D19430" s="270" t="s">
        <v>2189</v>
      </c>
      <c r="E19430" s="277" t="s">
        <v>2198</v>
      </c>
      <c r="F19430" s="279" t="s">
        <v>882</v>
      </c>
    </row>
    <row r="19431" spans="1:6" x14ac:dyDescent="0.3">
      <c r="A19431" s="264" t="str">
        <f t="shared" si="303"/>
        <v>MiltonTN</v>
      </c>
      <c r="B19431" s="269">
        <v>37118</v>
      </c>
      <c r="C19431" s="270" t="s">
        <v>3557</v>
      </c>
      <c r="D19431" s="270" t="s">
        <v>2189</v>
      </c>
      <c r="E19431" s="277" t="s">
        <v>2204</v>
      </c>
      <c r="F19431" s="279" t="s">
        <v>882</v>
      </c>
    </row>
    <row r="19432" spans="1:6" x14ac:dyDescent="0.3">
      <c r="A19432" s="264" t="str">
        <f t="shared" si="303"/>
        <v>ElmwoodTN</v>
      </c>
      <c r="B19432" s="269">
        <v>38560</v>
      </c>
      <c r="C19432" s="270" t="s">
        <v>4930</v>
      </c>
      <c r="D19432" s="270" t="s">
        <v>2189</v>
      </c>
      <c r="E19432" s="277" t="s">
        <v>2204</v>
      </c>
      <c r="F19432" s="279" t="s">
        <v>882</v>
      </c>
    </row>
    <row r="19433" spans="1:6" x14ac:dyDescent="0.3">
      <c r="A19433" s="264" t="str">
        <f t="shared" si="303"/>
        <v>DenmarkTN</v>
      </c>
      <c r="B19433" s="269">
        <v>38391</v>
      </c>
      <c r="C19433" s="270" t="s">
        <v>11215</v>
      </c>
      <c r="D19433" s="270" t="s">
        <v>2189</v>
      </c>
      <c r="E19433" s="277" t="s">
        <v>1273</v>
      </c>
      <c r="F19433" s="279" t="s">
        <v>882</v>
      </c>
    </row>
    <row r="19434" spans="1:6" x14ac:dyDescent="0.3">
      <c r="A19434" s="264" t="str">
        <f t="shared" si="303"/>
        <v>WilliamsportTN</v>
      </c>
      <c r="B19434" s="269">
        <v>38487</v>
      </c>
      <c r="C19434" s="270" t="s">
        <v>2148</v>
      </c>
      <c r="D19434" s="270" t="s">
        <v>2189</v>
      </c>
      <c r="E19434" s="277" t="s">
        <v>2204</v>
      </c>
      <c r="F19434" s="279" t="s">
        <v>882</v>
      </c>
    </row>
    <row r="19435" spans="1:6" x14ac:dyDescent="0.3">
      <c r="A19435" s="264" t="str">
        <f t="shared" si="303"/>
        <v>OakfieldTN</v>
      </c>
      <c r="B19435" s="269">
        <v>38362</v>
      </c>
      <c r="C19435" s="270" t="s">
        <v>4213</v>
      </c>
      <c r="D19435" s="270" t="s">
        <v>2189</v>
      </c>
      <c r="E19435" s="277" t="s">
        <v>1273</v>
      </c>
      <c r="F19435" s="279" t="s">
        <v>882</v>
      </c>
    </row>
    <row r="19436" spans="1:6" x14ac:dyDescent="0.3">
      <c r="A19436" s="264" t="str">
        <f t="shared" si="303"/>
        <v>EnvilleTN</v>
      </c>
      <c r="B19436" s="269">
        <v>38332</v>
      </c>
      <c r="C19436" s="270" t="s">
        <v>11216</v>
      </c>
      <c r="D19436" s="270" t="s">
        <v>2189</v>
      </c>
      <c r="E19436" s="277" t="s">
        <v>1273</v>
      </c>
      <c r="F19436" s="279" t="s">
        <v>882</v>
      </c>
    </row>
    <row r="19437" spans="1:6" x14ac:dyDescent="0.3">
      <c r="A19437" s="264" t="str">
        <f t="shared" si="303"/>
        <v>WhitleyvilleTN</v>
      </c>
      <c r="B19437" s="269">
        <v>38588</v>
      </c>
      <c r="C19437" s="270" t="s">
        <v>11217</v>
      </c>
      <c r="D19437" s="270" t="s">
        <v>2189</v>
      </c>
      <c r="E19437" s="277" t="s">
        <v>2193</v>
      </c>
      <c r="F19437" s="279" t="s">
        <v>882</v>
      </c>
    </row>
    <row r="19438" spans="1:6" x14ac:dyDescent="0.3">
      <c r="A19438" s="264" t="str">
        <f t="shared" si="303"/>
        <v>Primm SpringsTN</v>
      </c>
      <c r="B19438" s="269">
        <v>38476</v>
      </c>
      <c r="C19438" s="270" t="s">
        <v>11218</v>
      </c>
      <c r="D19438" s="270" t="s">
        <v>2189</v>
      </c>
      <c r="E19438" s="277" t="s">
        <v>2204</v>
      </c>
      <c r="F19438" s="279" t="s">
        <v>882</v>
      </c>
    </row>
    <row r="19439" spans="1:6" x14ac:dyDescent="0.3">
      <c r="A19439" s="264" t="str">
        <f t="shared" si="303"/>
        <v>Flag PondTN</v>
      </c>
      <c r="B19439" s="269">
        <v>37657</v>
      </c>
      <c r="C19439" s="270" t="s">
        <v>11219</v>
      </c>
      <c r="D19439" s="270" t="s">
        <v>2189</v>
      </c>
      <c r="E19439" s="277" t="s">
        <v>2196</v>
      </c>
      <c r="F19439" s="279" t="s">
        <v>882</v>
      </c>
    </row>
    <row r="19440" spans="1:6" x14ac:dyDescent="0.3">
      <c r="A19440" s="264" t="str">
        <f t="shared" si="303"/>
        <v>OrlindaTN</v>
      </c>
      <c r="B19440" s="269">
        <v>37141</v>
      </c>
      <c r="C19440" s="270" t="s">
        <v>11220</v>
      </c>
      <c r="D19440" s="270" t="s">
        <v>2189</v>
      </c>
      <c r="E19440" s="277" t="s">
        <v>2204</v>
      </c>
      <c r="F19440" s="279" t="s">
        <v>882</v>
      </c>
    </row>
    <row r="19441" spans="1:6" x14ac:dyDescent="0.3">
      <c r="A19441" s="264" t="str">
        <f t="shared" si="303"/>
        <v>Crab OrchardTN</v>
      </c>
      <c r="B19441" s="269">
        <v>37723</v>
      </c>
      <c r="C19441" s="270" t="s">
        <v>5729</v>
      </c>
      <c r="D19441" s="270" t="s">
        <v>2189</v>
      </c>
      <c r="E19441" s="277" t="s">
        <v>1290</v>
      </c>
      <c r="F19441" s="279" t="s">
        <v>882</v>
      </c>
    </row>
    <row r="19442" spans="1:6" x14ac:dyDescent="0.3">
      <c r="A19442" s="264" t="str">
        <f t="shared" si="303"/>
        <v>RelianceTN</v>
      </c>
      <c r="B19442" s="269">
        <v>37369</v>
      </c>
      <c r="C19442" s="270" t="s">
        <v>11221</v>
      </c>
      <c r="D19442" s="270" t="s">
        <v>2189</v>
      </c>
      <c r="E19442" s="277" t="s">
        <v>1414</v>
      </c>
      <c r="F19442" s="279" t="s">
        <v>882</v>
      </c>
    </row>
    <row r="19443" spans="1:6" x14ac:dyDescent="0.3">
      <c r="A19443" s="264" t="str">
        <f t="shared" si="303"/>
        <v>CrawfordTN</v>
      </c>
      <c r="B19443" s="269">
        <v>38554</v>
      </c>
      <c r="C19443" s="270" t="s">
        <v>4142</v>
      </c>
      <c r="D19443" s="270" t="s">
        <v>2189</v>
      </c>
      <c r="E19443" s="277" t="s">
        <v>2193</v>
      </c>
      <c r="F19443" s="279" t="s">
        <v>882</v>
      </c>
    </row>
    <row r="19444" spans="1:6" x14ac:dyDescent="0.3">
      <c r="A19444" s="264" t="str">
        <f t="shared" si="303"/>
        <v>SouthsideTN</v>
      </c>
      <c r="B19444" s="269">
        <v>37171</v>
      </c>
      <c r="C19444" s="270" t="s">
        <v>1239</v>
      </c>
      <c r="D19444" s="270" t="s">
        <v>2189</v>
      </c>
      <c r="E19444" s="277" t="s">
        <v>1458</v>
      </c>
      <c r="F19444" s="279" t="s">
        <v>882</v>
      </c>
    </row>
    <row r="19445" spans="1:6" x14ac:dyDescent="0.3">
      <c r="A19445" s="264" t="str">
        <f t="shared" si="303"/>
        <v>Duck RiverTN</v>
      </c>
      <c r="B19445" s="269">
        <v>38454</v>
      </c>
      <c r="C19445" s="270" t="s">
        <v>11222</v>
      </c>
      <c r="D19445" s="270" t="s">
        <v>2189</v>
      </c>
      <c r="E19445" s="277" t="s">
        <v>2204</v>
      </c>
      <c r="F19445" s="279" t="s">
        <v>882</v>
      </c>
    </row>
    <row r="19446" spans="1:6" x14ac:dyDescent="0.3">
      <c r="A19446" s="264" t="str">
        <f t="shared" si="303"/>
        <v>WestpointTN</v>
      </c>
      <c r="B19446" s="269">
        <v>38486</v>
      </c>
      <c r="C19446" s="270" t="s">
        <v>5460</v>
      </c>
      <c r="D19446" s="270" t="s">
        <v>2189</v>
      </c>
      <c r="E19446" s="277" t="s">
        <v>2199</v>
      </c>
      <c r="F19446" s="279" t="s">
        <v>882</v>
      </c>
    </row>
    <row r="19447" spans="1:6" x14ac:dyDescent="0.3">
      <c r="A19447" s="264" t="str">
        <f t="shared" si="303"/>
        <v>BricevilleTN</v>
      </c>
      <c r="B19447" s="269">
        <v>37710</v>
      </c>
      <c r="C19447" s="270" t="s">
        <v>11223</v>
      </c>
      <c r="D19447" s="270" t="s">
        <v>2189</v>
      </c>
      <c r="E19447" s="277" t="s">
        <v>2198</v>
      </c>
      <c r="F19447" s="279" t="s">
        <v>882</v>
      </c>
    </row>
    <row r="19448" spans="1:6" x14ac:dyDescent="0.3">
      <c r="A19448" s="264" t="str">
        <f t="shared" si="303"/>
        <v>FinleyTN</v>
      </c>
      <c r="B19448" s="269">
        <v>38030</v>
      </c>
      <c r="C19448" s="270" t="s">
        <v>11224</v>
      </c>
      <c r="D19448" s="270" t="s">
        <v>2189</v>
      </c>
      <c r="E19448" s="277" t="s">
        <v>2194</v>
      </c>
      <c r="F19448" s="279" t="s">
        <v>882</v>
      </c>
    </row>
    <row r="19449" spans="1:6" x14ac:dyDescent="0.3">
      <c r="A19449" s="264" t="str">
        <f t="shared" si="303"/>
        <v>RivesTN</v>
      </c>
      <c r="B19449" s="269">
        <v>38253</v>
      </c>
      <c r="C19449" s="270" t="s">
        <v>7451</v>
      </c>
      <c r="D19449" s="270" t="s">
        <v>2189</v>
      </c>
      <c r="E19449" s="277" t="s">
        <v>1490</v>
      </c>
      <c r="F19449" s="279" t="s">
        <v>882</v>
      </c>
    </row>
    <row r="19450" spans="1:6" x14ac:dyDescent="0.3">
      <c r="A19450" s="264" t="str">
        <f t="shared" si="303"/>
        <v>Saint JosephTN</v>
      </c>
      <c r="B19450" s="269">
        <v>38481</v>
      </c>
      <c r="C19450" s="270" t="s">
        <v>4862</v>
      </c>
      <c r="D19450" s="270" t="s">
        <v>2189</v>
      </c>
      <c r="E19450" s="277" t="s">
        <v>2199</v>
      </c>
      <c r="F19450" s="279" t="s">
        <v>882</v>
      </c>
    </row>
    <row r="19451" spans="1:6" x14ac:dyDescent="0.3">
      <c r="A19451" s="264" t="str">
        <f t="shared" si="303"/>
        <v>Dixon SpringsTN</v>
      </c>
      <c r="B19451" s="269">
        <v>37057</v>
      </c>
      <c r="C19451" s="270" t="s">
        <v>11225</v>
      </c>
      <c r="D19451" s="270" t="s">
        <v>2189</v>
      </c>
      <c r="E19451" s="277" t="s">
        <v>2204</v>
      </c>
      <c r="F19451" s="279" t="s">
        <v>882</v>
      </c>
    </row>
    <row r="19452" spans="1:6" x14ac:dyDescent="0.3">
      <c r="A19452" s="264" t="str">
        <f t="shared" si="303"/>
        <v>HartfordTN</v>
      </c>
      <c r="B19452" s="269">
        <v>37753</v>
      </c>
      <c r="C19452" s="270" t="s">
        <v>1319</v>
      </c>
      <c r="D19452" s="270" t="s">
        <v>2189</v>
      </c>
      <c r="E19452" s="277" t="s">
        <v>2082</v>
      </c>
      <c r="F19452" s="279" t="s">
        <v>882</v>
      </c>
    </row>
    <row r="19453" spans="1:6" x14ac:dyDescent="0.3">
      <c r="A19453" s="264" t="str">
        <f t="shared" si="303"/>
        <v>AuburntownTN</v>
      </c>
      <c r="B19453" s="269">
        <v>37016</v>
      </c>
      <c r="C19453" s="270" t="s">
        <v>11226</v>
      </c>
      <c r="D19453" s="270" t="s">
        <v>2189</v>
      </c>
      <c r="E19453" s="277" t="s">
        <v>2204</v>
      </c>
      <c r="F19453" s="279" t="s">
        <v>882</v>
      </c>
    </row>
    <row r="19454" spans="1:6" x14ac:dyDescent="0.3">
      <c r="A19454" s="264" t="str">
        <f t="shared" si="303"/>
        <v>Cottage GroveTN</v>
      </c>
      <c r="B19454" s="269">
        <v>38224</v>
      </c>
      <c r="C19454" s="270" t="s">
        <v>6897</v>
      </c>
      <c r="D19454" s="270" t="s">
        <v>2189</v>
      </c>
      <c r="E19454" s="277" t="s">
        <v>2205</v>
      </c>
      <c r="F19454" s="279" t="s">
        <v>882</v>
      </c>
    </row>
    <row r="19455" spans="1:6" x14ac:dyDescent="0.3">
      <c r="A19455" s="264" t="str">
        <f t="shared" si="303"/>
        <v>BelfastTN</v>
      </c>
      <c r="B19455" s="269">
        <v>37019</v>
      </c>
      <c r="C19455" s="270" t="s">
        <v>11227</v>
      </c>
      <c r="D19455" s="270" t="s">
        <v>2189</v>
      </c>
      <c r="E19455" s="277" t="s">
        <v>2120</v>
      </c>
      <c r="F19455" s="279" t="s">
        <v>882</v>
      </c>
    </row>
    <row r="19456" spans="1:6" x14ac:dyDescent="0.3">
      <c r="A19456" s="264" t="str">
        <f t="shared" si="303"/>
        <v>Buffalo ValleyTN</v>
      </c>
      <c r="B19456" s="269">
        <v>38548</v>
      </c>
      <c r="C19456" s="270" t="s">
        <v>11228</v>
      </c>
      <c r="D19456" s="270" t="s">
        <v>2189</v>
      </c>
      <c r="E19456" s="277" t="s">
        <v>2193</v>
      </c>
      <c r="F19456" s="279" t="s">
        <v>882</v>
      </c>
    </row>
    <row r="19457" spans="1:6" x14ac:dyDescent="0.3">
      <c r="A19457" s="264" t="str">
        <f t="shared" si="303"/>
        <v>PalmersvilleTN</v>
      </c>
      <c r="B19457" s="269">
        <v>38241</v>
      </c>
      <c r="C19457" s="270" t="s">
        <v>11229</v>
      </c>
      <c r="D19457" s="270" t="s">
        <v>2189</v>
      </c>
      <c r="E19457" s="277" t="s">
        <v>2200</v>
      </c>
      <c r="F19457" s="279" t="s">
        <v>882</v>
      </c>
    </row>
    <row r="19458" spans="1:6" x14ac:dyDescent="0.3">
      <c r="A19458" s="264" t="str">
        <f t="shared" si="303"/>
        <v>SequatchieTN</v>
      </c>
      <c r="B19458" s="269">
        <v>37340</v>
      </c>
      <c r="C19458" s="270" t="s">
        <v>11207</v>
      </c>
      <c r="D19458" s="270" t="s">
        <v>2189</v>
      </c>
      <c r="E19458" s="277" t="s">
        <v>1165</v>
      </c>
      <c r="F19458" s="279" t="s">
        <v>882</v>
      </c>
    </row>
    <row r="19459" spans="1:6" x14ac:dyDescent="0.3">
      <c r="A19459" s="264" t="str">
        <f t="shared" si="303"/>
        <v>WillistonTN</v>
      </c>
      <c r="B19459" s="269">
        <v>38076</v>
      </c>
      <c r="C19459" s="270" t="s">
        <v>1791</v>
      </c>
      <c r="D19459" s="270" t="s">
        <v>2189</v>
      </c>
      <c r="E19459" s="277" t="s">
        <v>980</v>
      </c>
      <c r="F19459" s="279" t="s">
        <v>882</v>
      </c>
    </row>
    <row r="19460" spans="1:6" x14ac:dyDescent="0.3">
      <c r="A19460" s="264" t="str">
        <f t="shared" ref="A19460:A19523" si="304">CONCATENATE(C19460,D19460)</f>
        <v>TrimbleTN</v>
      </c>
      <c r="B19460" s="269">
        <v>38259</v>
      </c>
      <c r="C19460" s="270" t="s">
        <v>7312</v>
      </c>
      <c r="D19460" s="270" t="s">
        <v>2189</v>
      </c>
      <c r="E19460" s="277" t="s">
        <v>2194</v>
      </c>
      <c r="F19460" s="279" t="s">
        <v>882</v>
      </c>
    </row>
    <row r="19461" spans="1:6" x14ac:dyDescent="0.3">
      <c r="A19461" s="264" t="str">
        <f t="shared" si="304"/>
        <v>HickmanTN</v>
      </c>
      <c r="B19461" s="269">
        <v>38567</v>
      </c>
      <c r="C19461" s="270" t="s">
        <v>3129</v>
      </c>
      <c r="D19461" s="270" t="s">
        <v>2189</v>
      </c>
      <c r="E19461" s="277" t="s">
        <v>2204</v>
      </c>
      <c r="F19461" s="279" t="s">
        <v>882</v>
      </c>
    </row>
    <row r="19462" spans="1:6" x14ac:dyDescent="0.3">
      <c r="A19462" s="264" t="str">
        <f t="shared" si="304"/>
        <v>Five PointsTN</v>
      </c>
      <c r="B19462" s="269">
        <v>38457</v>
      </c>
      <c r="C19462" s="270" t="s">
        <v>1564</v>
      </c>
      <c r="D19462" s="270" t="s">
        <v>2189</v>
      </c>
      <c r="E19462" s="277" t="s">
        <v>2199</v>
      </c>
      <c r="F19462" s="279" t="s">
        <v>882</v>
      </c>
    </row>
    <row r="19463" spans="1:6" x14ac:dyDescent="0.3">
      <c r="A19463" s="264" t="str">
        <f t="shared" si="304"/>
        <v>MercerTN</v>
      </c>
      <c r="B19463" s="269">
        <v>38392</v>
      </c>
      <c r="C19463" s="270" t="s">
        <v>11230</v>
      </c>
      <c r="D19463" s="270" t="s">
        <v>2189</v>
      </c>
      <c r="E19463" s="277" t="s">
        <v>1273</v>
      </c>
      <c r="F19463" s="279" t="s">
        <v>882</v>
      </c>
    </row>
    <row r="19464" spans="1:6" x14ac:dyDescent="0.3">
      <c r="A19464" s="264" t="str">
        <f t="shared" si="304"/>
        <v>GranvilleTN</v>
      </c>
      <c r="B19464" s="269">
        <v>38564</v>
      </c>
      <c r="C19464" s="270" t="s">
        <v>4952</v>
      </c>
      <c r="D19464" s="270" t="s">
        <v>2189</v>
      </c>
      <c r="E19464" s="277" t="s">
        <v>2193</v>
      </c>
      <c r="F19464" s="279" t="s">
        <v>882</v>
      </c>
    </row>
    <row r="19465" spans="1:6" x14ac:dyDescent="0.3">
      <c r="A19465" s="264" t="str">
        <f t="shared" si="304"/>
        <v>CopperhillTN</v>
      </c>
      <c r="B19465" s="269">
        <v>37326</v>
      </c>
      <c r="C19465" s="270" t="s">
        <v>11177</v>
      </c>
      <c r="D19465" s="270" t="s">
        <v>2189</v>
      </c>
      <c r="E19465" s="277" t="s">
        <v>1414</v>
      </c>
      <c r="F19465" s="279" t="s">
        <v>882</v>
      </c>
    </row>
    <row r="19466" spans="1:6" x14ac:dyDescent="0.3">
      <c r="A19466" s="264" t="str">
        <f t="shared" si="304"/>
        <v>TallasseeTN</v>
      </c>
      <c r="B19466" s="269">
        <v>37878</v>
      </c>
      <c r="C19466" s="270" t="s">
        <v>1121</v>
      </c>
      <c r="D19466" s="270" t="s">
        <v>2189</v>
      </c>
      <c r="E19466" s="277" t="s">
        <v>2198</v>
      </c>
      <c r="F19466" s="279" t="s">
        <v>882</v>
      </c>
    </row>
    <row r="19467" spans="1:6" x14ac:dyDescent="0.3">
      <c r="A19467" s="264" t="str">
        <f t="shared" si="304"/>
        <v>NewcombTN</v>
      </c>
      <c r="B19467" s="269">
        <v>37819</v>
      </c>
      <c r="C19467" s="270" t="s">
        <v>11231</v>
      </c>
      <c r="D19467" s="270" t="s">
        <v>2189</v>
      </c>
      <c r="E19467" s="277" t="s">
        <v>2198</v>
      </c>
      <c r="F19467" s="279" t="s">
        <v>882</v>
      </c>
    </row>
    <row r="19468" spans="1:6" x14ac:dyDescent="0.3">
      <c r="A19468" s="264" t="str">
        <f t="shared" si="304"/>
        <v>LurayTN</v>
      </c>
      <c r="B19468" s="269">
        <v>38352</v>
      </c>
      <c r="C19468" s="270" t="s">
        <v>11232</v>
      </c>
      <c r="D19468" s="270" t="s">
        <v>2189</v>
      </c>
      <c r="E19468" s="277" t="s">
        <v>1273</v>
      </c>
      <c r="F19468" s="279" t="s">
        <v>882</v>
      </c>
    </row>
    <row r="19469" spans="1:6" x14ac:dyDescent="0.3">
      <c r="A19469" s="264" t="str">
        <f t="shared" si="304"/>
        <v>AlpineTN</v>
      </c>
      <c r="B19469" s="269">
        <v>38543</v>
      </c>
      <c r="C19469" s="270" t="s">
        <v>2789</v>
      </c>
      <c r="D19469" s="270" t="s">
        <v>2189</v>
      </c>
      <c r="E19469" s="277" t="s">
        <v>2193</v>
      </c>
      <c r="F19469" s="279" t="s">
        <v>882</v>
      </c>
    </row>
    <row r="19470" spans="1:6" x14ac:dyDescent="0.3">
      <c r="A19470" s="264" t="str">
        <f t="shared" si="304"/>
        <v>MansfieldTN</v>
      </c>
      <c r="B19470" s="269">
        <v>38236</v>
      </c>
      <c r="C19470" s="270" t="s">
        <v>1977</v>
      </c>
      <c r="D19470" s="270" t="s">
        <v>2189</v>
      </c>
      <c r="E19470" s="277" t="s">
        <v>2205</v>
      </c>
      <c r="F19470" s="279" t="s">
        <v>882</v>
      </c>
    </row>
    <row r="19471" spans="1:6" x14ac:dyDescent="0.3">
      <c r="A19471" s="264" t="str">
        <f t="shared" si="304"/>
        <v>Maury CityTN</v>
      </c>
      <c r="B19471" s="269">
        <v>38050</v>
      </c>
      <c r="C19471" s="270" t="s">
        <v>11233</v>
      </c>
      <c r="D19471" s="270" t="s">
        <v>2189</v>
      </c>
      <c r="E19471" s="277" t="s">
        <v>1273</v>
      </c>
      <c r="F19471" s="279" t="s">
        <v>882</v>
      </c>
    </row>
    <row r="19472" spans="1:6" x14ac:dyDescent="0.3">
      <c r="A19472" s="264" t="str">
        <f t="shared" si="304"/>
        <v>RiddletonTN</v>
      </c>
      <c r="B19472" s="269">
        <v>37151</v>
      </c>
      <c r="C19472" s="270" t="s">
        <v>11234</v>
      </c>
      <c r="D19472" s="270" t="s">
        <v>2189</v>
      </c>
      <c r="E19472" s="277" t="s">
        <v>2204</v>
      </c>
      <c r="F19472" s="279" t="s">
        <v>882</v>
      </c>
    </row>
    <row r="19473" spans="1:6" x14ac:dyDescent="0.3">
      <c r="A19473" s="264" t="str">
        <f t="shared" si="304"/>
        <v>FarnerTN</v>
      </c>
      <c r="B19473" s="269">
        <v>37333</v>
      </c>
      <c r="C19473" s="270" t="s">
        <v>11235</v>
      </c>
      <c r="D19473" s="270" t="s">
        <v>2189</v>
      </c>
      <c r="E19473" s="277" t="s">
        <v>1414</v>
      </c>
      <c r="F19473" s="279" t="s">
        <v>882</v>
      </c>
    </row>
    <row r="19474" spans="1:6" x14ac:dyDescent="0.3">
      <c r="A19474" s="264" t="str">
        <f t="shared" si="304"/>
        <v>Jacks CreekTN</v>
      </c>
      <c r="B19474" s="269">
        <v>38347</v>
      </c>
      <c r="C19474" s="270" t="s">
        <v>11236</v>
      </c>
      <c r="D19474" s="270" t="s">
        <v>2189</v>
      </c>
      <c r="E19474" s="277" t="s">
        <v>1273</v>
      </c>
      <c r="F19474" s="279" t="s">
        <v>882</v>
      </c>
    </row>
    <row r="19475" spans="1:6" x14ac:dyDescent="0.3">
      <c r="A19475" s="264" t="str">
        <f t="shared" si="304"/>
        <v>SherwoodTN</v>
      </c>
      <c r="B19475" s="269">
        <v>37376</v>
      </c>
      <c r="C19475" s="270" t="s">
        <v>1700</v>
      </c>
      <c r="D19475" s="270" t="s">
        <v>2189</v>
      </c>
      <c r="E19475" s="277" t="s">
        <v>2208</v>
      </c>
      <c r="F19475" s="279" t="s">
        <v>882</v>
      </c>
    </row>
    <row r="19476" spans="1:6" x14ac:dyDescent="0.3">
      <c r="A19476" s="264" t="str">
        <f t="shared" si="304"/>
        <v>ClevelandTN</v>
      </c>
      <c r="B19476" s="269">
        <v>37364</v>
      </c>
      <c r="C19476" s="270" t="s">
        <v>1414</v>
      </c>
      <c r="D19476" s="270" t="s">
        <v>2189</v>
      </c>
      <c r="E19476" s="277" t="s">
        <v>1414</v>
      </c>
      <c r="F19476" s="279" t="s">
        <v>882</v>
      </c>
    </row>
    <row r="19477" spans="1:6" x14ac:dyDescent="0.3">
      <c r="A19477" s="264" t="str">
        <f t="shared" si="304"/>
        <v>HarrimanTN</v>
      </c>
      <c r="B19477" s="269">
        <v>37719</v>
      </c>
      <c r="C19477" s="270" t="s">
        <v>8971</v>
      </c>
      <c r="D19477" s="270" t="s">
        <v>2189</v>
      </c>
      <c r="E19477" s="277" t="s">
        <v>2198</v>
      </c>
      <c r="F19477" s="279" t="s">
        <v>882</v>
      </c>
    </row>
    <row r="19478" spans="1:6" x14ac:dyDescent="0.3">
      <c r="A19478" s="264" t="str">
        <f t="shared" si="304"/>
        <v>Chestnut MoundTN</v>
      </c>
      <c r="B19478" s="269">
        <v>38552</v>
      </c>
      <c r="C19478" s="270" t="s">
        <v>11237</v>
      </c>
      <c r="D19478" s="270" t="s">
        <v>2189</v>
      </c>
      <c r="E19478" s="277" t="s">
        <v>2204</v>
      </c>
      <c r="F19478" s="279" t="s">
        <v>882</v>
      </c>
    </row>
    <row r="19479" spans="1:6" x14ac:dyDescent="0.3">
      <c r="A19479" s="264" t="str">
        <f t="shared" si="304"/>
        <v>PetrosTN</v>
      </c>
      <c r="B19479" s="269">
        <v>37845</v>
      </c>
      <c r="C19479" s="270" t="s">
        <v>11238</v>
      </c>
      <c r="D19479" s="270" t="s">
        <v>2189</v>
      </c>
      <c r="E19479" s="277" t="s">
        <v>2198</v>
      </c>
      <c r="F19479" s="279" t="s">
        <v>882</v>
      </c>
    </row>
    <row r="19480" spans="1:6" x14ac:dyDescent="0.3">
      <c r="A19480" s="264" t="str">
        <f t="shared" si="304"/>
        <v>RidgetopTN</v>
      </c>
      <c r="B19480" s="269">
        <v>37152</v>
      </c>
      <c r="C19480" s="270" t="s">
        <v>11239</v>
      </c>
      <c r="D19480" s="270" t="s">
        <v>2189</v>
      </c>
      <c r="E19480" s="277" t="s">
        <v>2204</v>
      </c>
      <c r="F19480" s="279" t="s">
        <v>882</v>
      </c>
    </row>
    <row r="19481" spans="1:6" x14ac:dyDescent="0.3">
      <c r="A19481" s="264" t="str">
        <f t="shared" si="304"/>
        <v>WhitesideTN</v>
      </c>
      <c r="B19481" s="269">
        <v>37396</v>
      </c>
      <c r="C19481" s="270" t="s">
        <v>7448</v>
      </c>
      <c r="D19481" s="270" t="s">
        <v>2189</v>
      </c>
      <c r="E19481" s="277" t="s">
        <v>1165</v>
      </c>
      <c r="F19481" s="279" t="s">
        <v>882</v>
      </c>
    </row>
    <row r="19482" spans="1:6" x14ac:dyDescent="0.3">
      <c r="A19482" s="264" t="str">
        <f t="shared" si="304"/>
        <v>DukedomTN</v>
      </c>
      <c r="B19482" s="269">
        <v>38226</v>
      </c>
      <c r="C19482" s="270" t="s">
        <v>11240</v>
      </c>
      <c r="D19482" s="270" t="s">
        <v>2189</v>
      </c>
      <c r="E19482" s="277" t="s">
        <v>2200</v>
      </c>
      <c r="F19482" s="279" t="s">
        <v>882</v>
      </c>
    </row>
    <row r="19483" spans="1:6" x14ac:dyDescent="0.3">
      <c r="A19483" s="264" t="str">
        <f t="shared" si="304"/>
        <v>Powder SpringsTN</v>
      </c>
      <c r="B19483" s="269">
        <v>37848</v>
      </c>
      <c r="C19483" s="270" t="s">
        <v>3957</v>
      </c>
      <c r="D19483" s="270" t="s">
        <v>2189</v>
      </c>
      <c r="E19483" s="277" t="s">
        <v>2198</v>
      </c>
      <c r="F19483" s="279" t="s">
        <v>882</v>
      </c>
    </row>
    <row r="19484" spans="1:6" x14ac:dyDescent="0.3">
      <c r="A19484" s="264" t="str">
        <f t="shared" si="304"/>
        <v>GallawayTN</v>
      </c>
      <c r="B19484" s="269">
        <v>38036</v>
      </c>
      <c r="C19484" s="270" t="s">
        <v>11241</v>
      </c>
      <c r="D19484" s="270" t="s">
        <v>2189</v>
      </c>
      <c r="E19484" s="277" t="s">
        <v>980</v>
      </c>
      <c r="F19484" s="279" t="s">
        <v>882</v>
      </c>
    </row>
    <row r="19485" spans="1:6" x14ac:dyDescent="0.3">
      <c r="A19485" s="264" t="str">
        <f t="shared" si="304"/>
        <v>MorrisonTN</v>
      </c>
      <c r="B19485" s="269">
        <v>37394</v>
      </c>
      <c r="C19485" s="270" t="s">
        <v>3294</v>
      </c>
      <c r="D19485" s="270" t="s">
        <v>2189</v>
      </c>
      <c r="E19485" s="277" t="s">
        <v>2201</v>
      </c>
      <c r="F19485" s="279" t="s">
        <v>882</v>
      </c>
    </row>
    <row r="19486" spans="1:6" x14ac:dyDescent="0.3">
      <c r="A19486" s="264" t="str">
        <f t="shared" si="304"/>
        <v>MoscowTN</v>
      </c>
      <c r="B19486" s="269">
        <v>38046</v>
      </c>
      <c r="C19486" s="270" t="s">
        <v>1279</v>
      </c>
      <c r="D19486" s="270" t="s">
        <v>2189</v>
      </c>
      <c r="E19486" s="277" t="s">
        <v>980</v>
      </c>
      <c r="F19486" s="279" t="s">
        <v>882</v>
      </c>
    </row>
    <row r="19487" spans="1:6" x14ac:dyDescent="0.3">
      <c r="A19487" s="264" t="str">
        <f t="shared" si="304"/>
        <v>AlamoTN</v>
      </c>
      <c r="B19487" s="269">
        <v>38021</v>
      </c>
      <c r="C19487" s="270" t="s">
        <v>2805</v>
      </c>
      <c r="D19487" s="270" t="s">
        <v>2189</v>
      </c>
      <c r="E19487" s="277" t="s">
        <v>1273</v>
      </c>
      <c r="F19487" s="279" t="s">
        <v>882</v>
      </c>
    </row>
    <row r="19488" spans="1:6" x14ac:dyDescent="0.3">
      <c r="A19488" s="264" t="str">
        <f t="shared" si="304"/>
        <v>OnlyTN</v>
      </c>
      <c r="B19488" s="269">
        <v>37140</v>
      </c>
      <c r="C19488" s="270" t="s">
        <v>11242</v>
      </c>
      <c r="D19488" s="270" t="s">
        <v>2189</v>
      </c>
      <c r="E19488" s="277" t="s">
        <v>2204</v>
      </c>
      <c r="F19488" s="279" t="s">
        <v>882</v>
      </c>
    </row>
    <row r="19489" spans="1:6" x14ac:dyDescent="0.3">
      <c r="A19489" s="264" t="str">
        <f t="shared" si="304"/>
        <v>DyersburgTN</v>
      </c>
      <c r="B19489" s="269">
        <v>38047</v>
      </c>
      <c r="C19489" s="270" t="s">
        <v>2194</v>
      </c>
      <c r="D19489" s="270" t="s">
        <v>2189</v>
      </c>
      <c r="E19489" s="277" t="s">
        <v>2194</v>
      </c>
      <c r="F19489" s="279" t="s">
        <v>882</v>
      </c>
    </row>
    <row r="19490" spans="1:6" x14ac:dyDescent="0.3">
      <c r="A19490" s="264" t="str">
        <f t="shared" si="304"/>
        <v>JacksonTN</v>
      </c>
      <c r="B19490" s="269">
        <v>38378</v>
      </c>
      <c r="C19490" s="270" t="s">
        <v>1273</v>
      </c>
      <c r="D19490" s="270" t="s">
        <v>2189</v>
      </c>
      <c r="E19490" s="277" t="s">
        <v>1273</v>
      </c>
      <c r="F19490" s="279" t="s">
        <v>882</v>
      </c>
    </row>
    <row r="19491" spans="1:6" x14ac:dyDescent="0.3">
      <c r="A19491" s="264" t="str">
        <f t="shared" si="304"/>
        <v>FriendshipTN</v>
      </c>
      <c r="B19491" s="269">
        <v>38070</v>
      </c>
      <c r="C19491" s="270" t="s">
        <v>6453</v>
      </c>
      <c r="D19491" s="270" t="s">
        <v>2189</v>
      </c>
      <c r="E19491" s="277" t="s">
        <v>1273</v>
      </c>
      <c r="F19491" s="279" t="s">
        <v>882</v>
      </c>
    </row>
    <row r="19492" spans="1:6" x14ac:dyDescent="0.3">
      <c r="A19492" s="264" t="str">
        <f t="shared" si="304"/>
        <v>AllredTN</v>
      </c>
      <c r="B19492" s="269">
        <v>38542</v>
      </c>
      <c r="C19492" s="270" t="s">
        <v>11243</v>
      </c>
      <c r="D19492" s="270" t="s">
        <v>2189</v>
      </c>
      <c r="E19492" s="277" t="s">
        <v>2193</v>
      </c>
      <c r="F19492" s="279" t="s">
        <v>882</v>
      </c>
    </row>
    <row r="19493" spans="1:6" x14ac:dyDescent="0.3">
      <c r="A19493" s="264" t="str">
        <f t="shared" si="304"/>
        <v>RugbyTN</v>
      </c>
      <c r="B19493" s="269">
        <v>37733</v>
      </c>
      <c r="C19493" s="270" t="s">
        <v>11244</v>
      </c>
      <c r="D19493" s="270" t="s">
        <v>2189</v>
      </c>
      <c r="E19493" s="277" t="s">
        <v>2198</v>
      </c>
      <c r="F19493" s="279" t="s">
        <v>882</v>
      </c>
    </row>
    <row r="19494" spans="1:6" x14ac:dyDescent="0.3">
      <c r="A19494" s="264" t="str">
        <f t="shared" si="304"/>
        <v>KatyTX</v>
      </c>
      <c r="B19494" s="269">
        <v>77494</v>
      </c>
      <c r="C19494" s="270" t="s">
        <v>11245</v>
      </c>
      <c r="D19494" s="270" t="s">
        <v>2209</v>
      </c>
      <c r="E19494" s="277" t="s">
        <v>2240</v>
      </c>
      <c r="F19494" s="279" t="s">
        <v>484</v>
      </c>
    </row>
    <row r="19495" spans="1:6" x14ac:dyDescent="0.3">
      <c r="A19495" s="264" t="str">
        <f t="shared" si="304"/>
        <v>KatyTX</v>
      </c>
      <c r="B19495" s="269">
        <v>77449</v>
      </c>
      <c r="C19495" s="270" t="s">
        <v>11245</v>
      </c>
      <c r="D19495" s="270" t="s">
        <v>2209</v>
      </c>
      <c r="E19495" s="277" t="s">
        <v>2240</v>
      </c>
      <c r="F19495" s="279" t="s">
        <v>484</v>
      </c>
    </row>
    <row r="19496" spans="1:6" x14ac:dyDescent="0.3">
      <c r="A19496" s="264" t="str">
        <f t="shared" si="304"/>
        <v>HoustonTX</v>
      </c>
      <c r="B19496" s="269">
        <v>77084</v>
      </c>
      <c r="C19496" s="270" t="s">
        <v>1929</v>
      </c>
      <c r="D19496" s="270" t="s">
        <v>2209</v>
      </c>
      <c r="E19496" s="277" t="s">
        <v>2240</v>
      </c>
      <c r="F19496" s="279" t="s">
        <v>484</v>
      </c>
    </row>
    <row r="19497" spans="1:6" x14ac:dyDescent="0.3">
      <c r="A19497" s="264" t="str">
        <f t="shared" si="304"/>
        <v>El PasoTX</v>
      </c>
      <c r="B19497" s="269">
        <v>79936</v>
      </c>
      <c r="C19497" s="270" t="s">
        <v>1974</v>
      </c>
      <c r="D19497" s="270" t="s">
        <v>2209</v>
      </c>
      <c r="E19497" s="277" t="s">
        <v>1974</v>
      </c>
      <c r="F19497" s="279" t="s">
        <v>484</v>
      </c>
    </row>
    <row r="19498" spans="1:6" x14ac:dyDescent="0.3">
      <c r="A19498" s="264" t="str">
        <f t="shared" si="304"/>
        <v>PflugervilleTX</v>
      </c>
      <c r="B19498" s="269">
        <v>78660</v>
      </c>
      <c r="C19498" s="270" t="s">
        <v>11246</v>
      </c>
      <c r="D19498" s="270" t="s">
        <v>2209</v>
      </c>
      <c r="E19498" s="277" t="s">
        <v>2215</v>
      </c>
      <c r="F19498" s="279" t="s">
        <v>484</v>
      </c>
    </row>
    <row r="19499" spans="1:6" x14ac:dyDescent="0.3">
      <c r="A19499" s="264" t="str">
        <f t="shared" si="304"/>
        <v>New BraunfelsTX</v>
      </c>
      <c r="B19499" s="269">
        <v>78130</v>
      </c>
      <c r="C19499" s="270" t="s">
        <v>11247</v>
      </c>
      <c r="D19499" s="270" t="s">
        <v>2209</v>
      </c>
      <c r="E19499" s="277" t="s">
        <v>2266</v>
      </c>
      <c r="F19499" s="279" t="s">
        <v>484</v>
      </c>
    </row>
    <row r="19500" spans="1:6" x14ac:dyDescent="0.3">
      <c r="A19500" s="264" t="str">
        <f t="shared" si="304"/>
        <v>League CityTX</v>
      </c>
      <c r="B19500" s="269">
        <v>77573</v>
      </c>
      <c r="C19500" s="270" t="s">
        <v>11248</v>
      </c>
      <c r="D19500" s="270" t="s">
        <v>2209</v>
      </c>
      <c r="E19500" s="277" t="s">
        <v>2240</v>
      </c>
      <c r="F19500" s="279" t="s">
        <v>484</v>
      </c>
    </row>
    <row r="19501" spans="1:6" x14ac:dyDescent="0.3">
      <c r="A19501" s="264" t="str">
        <f t="shared" si="304"/>
        <v>PearlandTX</v>
      </c>
      <c r="B19501" s="269">
        <v>77584</v>
      </c>
      <c r="C19501" s="270" t="s">
        <v>11249</v>
      </c>
      <c r="D19501" s="270" t="s">
        <v>2209</v>
      </c>
      <c r="E19501" s="277" t="s">
        <v>2240</v>
      </c>
      <c r="F19501" s="279" t="s">
        <v>484</v>
      </c>
    </row>
    <row r="19502" spans="1:6" x14ac:dyDescent="0.3">
      <c r="A19502" s="264" t="str">
        <f t="shared" si="304"/>
        <v>Cedar ParkTX</v>
      </c>
      <c r="B19502" s="269">
        <v>78613</v>
      </c>
      <c r="C19502" s="270" t="s">
        <v>11250</v>
      </c>
      <c r="D19502" s="270" t="s">
        <v>2209</v>
      </c>
      <c r="E19502" s="277" t="s">
        <v>2215</v>
      </c>
      <c r="F19502" s="279" t="s">
        <v>484</v>
      </c>
    </row>
    <row r="19503" spans="1:6" x14ac:dyDescent="0.3">
      <c r="A19503" s="264" t="str">
        <f t="shared" si="304"/>
        <v>CypressTX</v>
      </c>
      <c r="B19503" s="269">
        <v>77433</v>
      </c>
      <c r="C19503" s="270" t="s">
        <v>2569</v>
      </c>
      <c r="D19503" s="270" t="s">
        <v>2209</v>
      </c>
      <c r="E19503" s="277" t="s">
        <v>2240</v>
      </c>
      <c r="F19503" s="279" t="s">
        <v>484</v>
      </c>
    </row>
    <row r="19504" spans="1:6" x14ac:dyDescent="0.3">
      <c r="A19504" s="264" t="str">
        <f t="shared" si="304"/>
        <v>MissionTX</v>
      </c>
      <c r="B19504" s="269">
        <v>78572</v>
      </c>
      <c r="C19504" s="270" t="s">
        <v>5546</v>
      </c>
      <c r="D19504" s="270" t="s">
        <v>2209</v>
      </c>
      <c r="E19504" s="277" t="s">
        <v>2252</v>
      </c>
      <c r="F19504" s="279" t="s">
        <v>484</v>
      </c>
    </row>
    <row r="19505" spans="1:6" x14ac:dyDescent="0.3">
      <c r="A19505" s="264" t="str">
        <f t="shared" si="304"/>
        <v>El PasoTX</v>
      </c>
      <c r="B19505" s="269">
        <v>79912</v>
      </c>
      <c r="C19505" s="270" t="s">
        <v>1974</v>
      </c>
      <c r="D19505" s="270" t="s">
        <v>2209</v>
      </c>
      <c r="E19505" s="277" t="s">
        <v>1974</v>
      </c>
      <c r="F19505" s="279" t="s">
        <v>484</v>
      </c>
    </row>
    <row r="19506" spans="1:6" x14ac:dyDescent="0.3">
      <c r="A19506" s="264" t="str">
        <f t="shared" si="304"/>
        <v>Grand PrairieTX</v>
      </c>
      <c r="B19506" s="269">
        <v>75052</v>
      </c>
      <c r="C19506" s="270" t="s">
        <v>11251</v>
      </c>
      <c r="D19506" s="270" t="s">
        <v>2209</v>
      </c>
      <c r="E19506" s="277" t="s">
        <v>2233</v>
      </c>
      <c r="F19506" s="279" t="s">
        <v>484</v>
      </c>
    </row>
    <row r="19507" spans="1:6" x14ac:dyDescent="0.3">
      <c r="A19507" s="264" t="str">
        <f t="shared" si="304"/>
        <v>CypressTX</v>
      </c>
      <c r="B19507" s="269">
        <v>77429</v>
      </c>
      <c r="C19507" s="270" t="s">
        <v>2569</v>
      </c>
      <c r="D19507" s="270" t="s">
        <v>2209</v>
      </c>
      <c r="E19507" s="277" t="s">
        <v>2240</v>
      </c>
      <c r="F19507" s="279" t="s">
        <v>484</v>
      </c>
    </row>
    <row r="19508" spans="1:6" x14ac:dyDescent="0.3">
      <c r="A19508" s="264" t="str">
        <f t="shared" si="304"/>
        <v>San AntonioTX</v>
      </c>
      <c r="B19508" s="269">
        <v>78245</v>
      </c>
      <c r="C19508" s="270" t="s">
        <v>3872</v>
      </c>
      <c r="D19508" s="270" t="s">
        <v>2209</v>
      </c>
      <c r="E19508" s="277" t="s">
        <v>2266</v>
      </c>
      <c r="F19508" s="279" t="s">
        <v>484</v>
      </c>
    </row>
    <row r="19509" spans="1:6" x14ac:dyDescent="0.3">
      <c r="A19509" s="264" t="str">
        <f t="shared" si="304"/>
        <v>Sugar LandTX</v>
      </c>
      <c r="B19509" s="269">
        <v>77479</v>
      </c>
      <c r="C19509" s="270" t="s">
        <v>11252</v>
      </c>
      <c r="D19509" s="270" t="s">
        <v>2209</v>
      </c>
      <c r="E19509" s="277" t="s">
        <v>2240</v>
      </c>
      <c r="F19509" s="279" t="s">
        <v>484</v>
      </c>
    </row>
    <row r="19510" spans="1:6" x14ac:dyDescent="0.3">
      <c r="A19510" s="264" t="str">
        <f t="shared" si="304"/>
        <v>HoustonTX</v>
      </c>
      <c r="B19510" s="269">
        <v>77036</v>
      </c>
      <c r="C19510" s="270" t="s">
        <v>1929</v>
      </c>
      <c r="D19510" s="270" t="s">
        <v>2209</v>
      </c>
      <c r="E19510" s="277" t="s">
        <v>2240</v>
      </c>
      <c r="F19510" s="279" t="s">
        <v>484</v>
      </c>
    </row>
    <row r="19511" spans="1:6" x14ac:dyDescent="0.3">
      <c r="A19511" s="264" t="str">
        <f t="shared" si="304"/>
        <v>AustinTX</v>
      </c>
      <c r="B19511" s="269">
        <v>78704</v>
      </c>
      <c r="C19511" s="270" t="s">
        <v>1632</v>
      </c>
      <c r="D19511" s="270" t="s">
        <v>2209</v>
      </c>
      <c r="E19511" s="277" t="s">
        <v>2215</v>
      </c>
      <c r="F19511" s="279" t="s">
        <v>484</v>
      </c>
    </row>
    <row r="19512" spans="1:6" x14ac:dyDescent="0.3">
      <c r="A19512" s="264" t="str">
        <f t="shared" si="304"/>
        <v>HoustonTX</v>
      </c>
      <c r="B19512" s="269">
        <v>77077</v>
      </c>
      <c r="C19512" s="270" t="s">
        <v>1929</v>
      </c>
      <c r="D19512" s="270" t="s">
        <v>2209</v>
      </c>
      <c r="E19512" s="277" t="s">
        <v>2240</v>
      </c>
      <c r="F19512" s="279" t="s">
        <v>484</v>
      </c>
    </row>
    <row r="19513" spans="1:6" x14ac:dyDescent="0.3">
      <c r="A19513" s="264" t="str">
        <f t="shared" si="304"/>
        <v>SpringTX</v>
      </c>
      <c r="B19513" s="269">
        <v>77379</v>
      </c>
      <c r="C19513" s="270" t="s">
        <v>11253</v>
      </c>
      <c r="D19513" s="270" t="s">
        <v>2209</v>
      </c>
      <c r="E19513" s="277" t="s">
        <v>2240</v>
      </c>
      <c r="F19513" s="279" t="s">
        <v>484</v>
      </c>
    </row>
    <row r="19514" spans="1:6" x14ac:dyDescent="0.3">
      <c r="A19514" s="264" t="str">
        <f t="shared" si="304"/>
        <v>DallasTX</v>
      </c>
      <c r="B19514" s="269">
        <v>75287</v>
      </c>
      <c r="C19514" s="270" t="s">
        <v>3974</v>
      </c>
      <c r="D19514" s="270" t="s">
        <v>2209</v>
      </c>
      <c r="E19514" s="277" t="s">
        <v>2233</v>
      </c>
      <c r="F19514" s="279" t="s">
        <v>484</v>
      </c>
    </row>
    <row r="19515" spans="1:6" x14ac:dyDescent="0.3">
      <c r="A19515" s="264" t="str">
        <f t="shared" si="304"/>
        <v>San MarcosTX</v>
      </c>
      <c r="B19515" s="269">
        <v>78666</v>
      </c>
      <c r="C19515" s="270" t="s">
        <v>2557</v>
      </c>
      <c r="D19515" s="270" t="s">
        <v>2209</v>
      </c>
      <c r="E19515" s="277" t="s">
        <v>2215</v>
      </c>
      <c r="F19515" s="279" t="s">
        <v>484</v>
      </c>
    </row>
    <row r="19516" spans="1:6" x14ac:dyDescent="0.3">
      <c r="A19516" s="264" t="str">
        <f t="shared" si="304"/>
        <v>BrownsvilleTX</v>
      </c>
      <c r="B19516" s="269">
        <v>78521</v>
      </c>
      <c r="C19516" s="270" t="s">
        <v>2191</v>
      </c>
      <c r="D19516" s="270" t="s">
        <v>2209</v>
      </c>
      <c r="E19516" s="277" t="s">
        <v>2225</v>
      </c>
      <c r="F19516" s="279" t="s">
        <v>484</v>
      </c>
    </row>
    <row r="19517" spans="1:6" x14ac:dyDescent="0.3">
      <c r="A19517" s="264" t="str">
        <f t="shared" si="304"/>
        <v>DallasTX</v>
      </c>
      <c r="B19517" s="269">
        <v>75243</v>
      </c>
      <c r="C19517" s="270" t="s">
        <v>3974</v>
      </c>
      <c r="D19517" s="270" t="s">
        <v>2209</v>
      </c>
      <c r="E19517" s="277" t="s">
        <v>2233</v>
      </c>
      <c r="F19517" s="279" t="s">
        <v>484</v>
      </c>
    </row>
    <row r="19518" spans="1:6" x14ac:dyDescent="0.3">
      <c r="A19518" s="264" t="str">
        <f t="shared" si="304"/>
        <v>AustinTX</v>
      </c>
      <c r="B19518" s="269">
        <v>78745</v>
      </c>
      <c r="C19518" s="270" t="s">
        <v>1632</v>
      </c>
      <c r="D19518" s="270" t="s">
        <v>2209</v>
      </c>
      <c r="E19518" s="277" t="s">
        <v>2215</v>
      </c>
      <c r="F19518" s="279" t="s">
        <v>484</v>
      </c>
    </row>
    <row r="19519" spans="1:6" x14ac:dyDescent="0.3">
      <c r="A19519" s="264" t="str">
        <f t="shared" si="304"/>
        <v>LewisvilleTX</v>
      </c>
      <c r="B19519" s="269">
        <v>75067</v>
      </c>
      <c r="C19519" s="270" t="s">
        <v>4614</v>
      </c>
      <c r="D19519" s="270" t="s">
        <v>2209</v>
      </c>
      <c r="E19519" s="277" t="s">
        <v>2233</v>
      </c>
      <c r="F19519" s="279" t="s">
        <v>484</v>
      </c>
    </row>
    <row r="19520" spans="1:6" x14ac:dyDescent="0.3">
      <c r="A19520" s="264" t="str">
        <f t="shared" si="304"/>
        <v>LeanderTX</v>
      </c>
      <c r="B19520" s="269">
        <v>78641</v>
      </c>
      <c r="C19520" s="270" t="s">
        <v>11254</v>
      </c>
      <c r="D19520" s="270" t="s">
        <v>2209</v>
      </c>
      <c r="E19520" s="277" t="s">
        <v>2215</v>
      </c>
      <c r="F19520" s="279" t="s">
        <v>484</v>
      </c>
    </row>
    <row r="19521" spans="1:6" x14ac:dyDescent="0.3">
      <c r="A19521" s="264" t="str">
        <f t="shared" si="304"/>
        <v>El PasoTX</v>
      </c>
      <c r="B19521" s="269">
        <v>79938</v>
      </c>
      <c r="C19521" s="270" t="s">
        <v>1974</v>
      </c>
      <c r="D19521" s="270" t="s">
        <v>2209</v>
      </c>
      <c r="E19521" s="277" t="s">
        <v>1974</v>
      </c>
      <c r="F19521" s="279" t="s">
        <v>484</v>
      </c>
    </row>
    <row r="19522" spans="1:6" x14ac:dyDescent="0.3">
      <c r="A19522" s="264" t="str">
        <f t="shared" si="304"/>
        <v>MansfieldTX</v>
      </c>
      <c r="B19522" s="269">
        <v>76063</v>
      </c>
      <c r="C19522" s="270" t="s">
        <v>1977</v>
      </c>
      <c r="D19522" s="270" t="s">
        <v>2209</v>
      </c>
      <c r="E19522" s="277" t="s">
        <v>2233</v>
      </c>
      <c r="F19522" s="279" t="s">
        <v>484</v>
      </c>
    </row>
    <row r="19523" spans="1:6" x14ac:dyDescent="0.3">
      <c r="A19523" s="264" t="str">
        <f t="shared" si="304"/>
        <v>Missouri CityTX</v>
      </c>
      <c r="B19523" s="269">
        <v>77459</v>
      </c>
      <c r="C19523" s="270" t="s">
        <v>7440</v>
      </c>
      <c r="D19523" s="270" t="s">
        <v>2209</v>
      </c>
      <c r="E19523" s="277" t="s">
        <v>2240</v>
      </c>
      <c r="F19523" s="279" t="s">
        <v>484</v>
      </c>
    </row>
    <row r="19524" spans="1:6" x14ac:dyDescent="0.3">
      <c r="A19524" s="264" t="str">
        <f t="shared" ref="A19524:A19587" si="305">CONCATENATE(C19524,D19524)</f>
        <v>BurlesonTX</v>
      </c>
      <c r="B19524" s="269">
        <v>76028</v>
      </c>
      <c r="C19524" s="270" t="s">
        <v>11255</v>
      </c>
      <c r="D19524" s="270" t="s">
        <v>2209</v>
      </c>
      <c r="E19524" s="277" t="s">
        <v>2233</v>
      </c>
      <c r="F19524" s="279" t="s">
        <v>484</v>
      </c>
    </row>
    <row r="19525" spans="1:6" x14ac:dyDescent="0.3">
      <c r="A19525" s="264" t="str">
        <f t="shared" si="305"/>
        <v>The ColonyTX</v>
      </c>
      <c r="B19525" s="269">
        <v>75056</v>
      </c>
      <c r="C19525" s="270" t="s">
        <v>11256</v>
      </c>
      <c r="D19525" s="270" t="s">
        <v>2209</v>
      </c>
      <c r="E19525" s="277" t="s">
        <v>2233</v>
      </c>
      <c r="F19525" s="279" t="s">
        <v>484</v>
      </c>
    </row>
    <row r="19526" spans="1:6" x14ac:dyDescent="0.3">
      <c r="A19526" s="264" t="str">
        <f t="shared" si="305"/>
        <v>PharrTX</v>
      </c>
      <c r="B19526" s="269">
        <v>78577</v>
      </c>
      <c r="C19526" s="270" t="s">
        <v>11257</v>
      </c>
      <c r="D19526" s="270" t="s">
        <v>2209</v>
      </c>
      <c r="E19526" s="277" t="s">
        <v>2252</v>
      </c>
      <c r="F19526" s="279" t="s">
        <v>484</v>
      </c>
    </row>
    <row r="19527" spans="1:6" x14ac:dyDescent="0.3">
      <c r="A19527" s="264" t="str">
        <f t="shared" si="305"/>
        <v>San AntonioTX</v>
      </c>
      <c r="B19527" s="269">
        <v>78240</v>
      </c>
      <c r="C19527" s="270" t="s">
        <v>3872</v>
      </c>
      <c r="D19527" s="270" t="s">
        <v>2209</v>
      </c>
      <c r="E19527" s="277" t="s">
        <v>2266</v>
      </c>
      <c r="F19527" s="279" t="s">
        <v>484</v>
      </c>
    </row>
    <row r="19528" spans="1:6" x14ac:dyDescent="0.3">
      <c r="A19528" s="264" t="str">
        <f t="shared" si="305"/>
        <v>College StationTX</v>
      </c>
      <c r="B19528" s="269">
        <v>77845</v>
      </c>
      <c r="C19528" s="270" t="s">
        <v>11258</v>
      </c>
      <c r="D19528" s="270" t="s">
        <v>2209</v>
      </c>
      <c r="E19528" s="277" t="s">
        <v>2227</v>
      </c>
      <c r="F19528" s="279" t="s">
        <v>484</v>
      </c>
    </row>
    <row r="19529" spans="1:6" x14ac:dyDescent="0.3">
      <c r="A19529" s="264" t="str">
        <f t="shared" si="305"/>
        <v>FriscoTX</v>
      </c>
      <c r="B19529" s="269">
        <v>75035</v>
      </c>
      <c r="C19529" s="270" t="s">
        <v>3318</v>
      </c>
      <c r="D19529" s="270" t="s">
        <v>2209</v>
      </c>
      <c r="E19529" s="277" t="s">
        <v>2233</v>
      </c>
      <c r="F19529" s="279" t="s">
        <v>484</v>
      </c>
    </row>
    <row r="19530" spans="1:6" x14ac:dyDescent="0.3">
      <c r="A19530" s="264" t="str">
        <f t="shared" si="305"/>
        <v>Cinco RanchTX</v>
      </c>
      <c r="B19530" s="269">
        <v>77450</v>
      </c>
      <c r="C19530" s="270" t="s">
        <v>11259</v>
      </c>
      <c r="D19530" s="270" t="s">
        <v>2209</v>
      </c>
      <c r="E19530" s="277" t="s">
        <v>2240</v>
      </c>
      <c r="F19530" s="279" t="s">
        <v>484</v>
      </c>
    </row>
    <row r="19531" spans="1:6" x14ac:dyDescent="0.3">
      <c r="A19531" s="264" t="str">
        <f t="shared" si="305"/>
        <v>DallasTX</v>
      </c>
      <c r="B19531" s="269">
        <v>75228</v>
      </c>
      <c r="C19531" s="270" t="s">
        <v>3974</v>
      </c>
      <c r="D19531" s="270" t="s">
        <v>2209</v>
      </c>
      <c r="E19531" s="277" t="s">
        <v>2233</v>
      </c>
      <c r="F19531" s="279" t="s">
        <v>484</v>
      </c>
    </row>
    <row r="19532" spans="1:6" x14ac:dyDescent="0.3">
      <c r="A19532" s="264" t="str">
        <f t="shared" si="305"/>
        <v>Fort WorthTX</v>
      </c>
      <c r="B19532" s="269">
        <v>76244</v>
      </c>
      <c r="C19532" s="270" t="s">
        <v>11260</v>
      </c>
      <c r="D19532" s="270" t="s">
        <v>2209</v>
      </c>
      <c r="E19532" s="277" t="s">
        <v>2233</v>
      </c>
      <c r="F19532" s="279" t="s">
        <v>484</v>
      </c>
    </row>
    <row r="19533" spans="1:6" x14ac:dyDescent="0.3">
      <c r="A19533" s="264" t="str">
        <f t="shared" si="305"/>
        <v>HoustonTX</v>
      </c>
      <c r="B19533" s="269">
        <v>77095</v>
      </c>
      <c r="C19533" s="270" t="s">
        <v>1929</v>
      </c>
      <c r="D19533" s="270" t="s">
        <v>2209</v>
      </c>
      <c r="E19533" s="277" t="s">
        <v>2240</v>
      </c>
      <c r="F19533" s="279" t="s">
        <v>484</v>
      </c>
    </row>
    <row r="19534" spans="1:6" x14ac:dyDescent="0.3">
      <c r="A19534" s="264" t="str">
        <f t="shared" si="305"/>
        <v>DallasTX</v>
      </c>
      <c r="B19534" s="269">
        <v>75206</v>
      </c>
      <c r="C19534" s="270" t="s">
        <v>3974</v>
      </c>
      <c r="D19534" s="270" t="s">
        <v>2209</v>
      </c>
      <c r="E19534" s="277" t="s">
        <v>2233</v>
      </c>
      <c r="F19534" s="279" t="s">
        <v>484</v>
      </c>
    </row>
    <row r="19535" spans="1:6" x14ac:dyDescent="0.3">
      <c r="A19535" s="264" t="str">
        <f t="shared" si="305"/>
        <v>DallasTX</v>
      </c>
      <c r="B19535" s="269">
        <v>75217</v>
      </c>
      <c r="C19535" s="270" t="s">
        <v>3974</v>
      </c>
      <c r="D19535" s="270" t="s">
        <v>2209</v>
      </c>
      <c r="E19535" s="277" t="s">
        <v>2233</v>
      </c>
      <c r="F19535" s="279" t="s">
        <v>484</v>
      </c>
    </row>
    <row r="19536" spans="1:6" x14ac:dyDescent="0.3">
      <c r="A19536" s="264" t="str">
        <f t="shared" si="305"/>
        <v>HoustonTX</v>
      </c>
      <c r="B19536" s="269">
        <v>77082</v>
      </c>
      <c r="C19536" s="270" t="s">
        <v>1929</v>
      </c>
      <c r="D19536" s="270" t="s">
        <v>2209</v>
      </c>
      <c r="E19536" s="277" t="s">
        <v>2240</v>
      </c>
      <c r="F19536" s="279" t="s">
        <v>484</v>
      </c>
    </row>
    <row r="19537" spans="1:6" x14ac:dyDescent="0.3">
      <c r="A19537" s="264" t="str">
        <f t="shared" si="305"/>
        <v>Fort WorthTX</v>
      </c>
      <c r="B19537" s="269">
        <v>76116</v>
      </c>
      <c r="C19537" s="270" t="s">
        <v>11260</v>
      </c>
      <c r="D19537" s="270" t="s">
        <v>2209</v>
      </c>
      <c r="E19537" s="277" t="s">
        <v>2233</v>
      </c>
      <c r="F19537" s="279" t="s">
        <v>484</v>
      </c>
    </row>
    <row r="19538" spans="1:6" x14ac:dyDescent="0.3">
      <c r="A19538" s="264" t="str">
        <f t="shared" si="305"/>
        <v>College StationTX</v>
      </c>
      <c r="B19538" s="269">
        <v>77840</v>
      </c>
      <c r="C19538" s="270" t="s">
        <v>11258</v>
      </c>
      <c r="D19538" s="270" t="s">
        <v>2209</v>
      </c>
      <c r="E19538" s="277" t="s">
        <v>2227</v>
      </c>
      <c r="F19538" s="279" t="s">
        <v>484</v>
      </c>
    </row>
    <row r="19539" spans="1:6" x14ac:dyDescent="0.3">
      <c r="A19539" s="264" t="str">
        <f t="shared" si="305"/>
        <v>HoustonTX</v>
      </c>
      <c r="B19539" s="269">
        <v>77007</v>
      </c>
      <c r="C19539" s="270" t="s">
        <v>1929</v>
      </c>
      <c r="D19539" s="270" t="s">
        <v>2209</v>
      </c>
      <c r="E19539" s="277" t="s">
        <v>2240</v>
      </c>
      <c r="F19539" s="279" t="s">
        <v>484</v>
      </c>
    </row>
    <row r="19540" spans="1:6" x14ac:dyDescent="0.3">
      <c r="A19540" s="264" t="str">
        <f t="shared" si="305"/>
        <v>MesquiteTX</v>
      </c>
      <c r="B19540" s="269">
        <v>75150</v>
      </c>
      <c r="C19540" s="270" t="s">
        <v>8496</v>
      </c>
      <c r="D19540" s="270" t="s">
        <v>2209</v>
      </c>
      <c r="E19540" s="277" t="s">
        <v>2233</v>
      </c>
      <c r="F19540" s="279" t="s">
        <v>484</v>
      </c>
    </row>
    <row r="19541" spans="1:6" x14ac:dyDescent="0.3">
      <c r="A19541" s="264" t="str">
        <f t="shared" si="305"/>
        <v>McAllenTX</v>
      </c>
      <c r="B19541" s="269">
        <v>78501</v>
      </c>
      <c r="C19541" s="270" t="s">
        <v>11261</v>
      </c>
      <c r="D19541" s="270" t="s">
        <v>2209</v>
      </c>
      <c r="E19541" s="277" t="s">
        <v>2252</v>
      </c>
      <c r="F19541" s="279" t="s">
        <v>484</v>
      </c>
    </row>
    <row r="19542" spans="1:6" x14ac:dyDescent="0.3">
      <c r="A19542" s="264" t="str">
        <f t="shared" si="305"/>
        <v>San AntonioTX</v>
      </c>
      <c r="B19542" s="269">
        <v>78249</v>
      </c>
      <c r="C19542" s="270" t="s">
        <v>3872</v>
      </c>
      <c r="D19542" s="270" t="s">
        <v>2209</v>
      </c>
      <c r="E19542" s="277" t="s">
        <v>2266</v>
      </c>
      <c r="F19542" s="279" t="s">
        <v>484</v>
      </c>
    </row>
    <row r="19543" spans="1:6" x14ac:dyDescent="0.3">
      <c r="A19543" s="264" t="str">
        <f t="shared" si="305"/>
        <v>HoustonTX</v>
      </c>
      <c r="B19543" s="269">
        <v>77057</v>
      </c>
      <c r="C19543" s="270" t="s">
        <v>1929</v>
      </c>
      <c r="D19543" s="270" t="s">
        <v>2209</v>
      </c>
      <c r="E19543" s="277" t="s">
        <v>2240</v>
      </c>
      <c r="F19543" s="279" t="s">
        <v>484</v>
      </c>
    </row>
    <row r="19544" spans="1:6" x14ac:dyDescent="0.3">
      <c r="A19544" s="264" t="str">
        <f t="shared" si="305"/>
        <v>San AntonioTX</v>
      </c>
      <c r="B19544" s="269">
        <v>78254</v>
      </c>
      <c r="C19544" s="270" t="s">
        <v>3872</v>
      </c>
      <c r="D19544" s="270" t="s">
        <v>2209</v>
      </c>
      <c r="E19544" s="277" t="s">
        <v>2266</v>
      </c>
      <c r="F19544" s="279" t="s">
        <v>484</v>
      </c>
    </row>
    <row r="19545" spans="1:6" x14ac:dyDescent="0.3">
      <c r="A19545" s="264" t="str">
        <f t="shared" si="305"/>
        <v>BaytownTX</v>
      </c>
      <c r="B19545" s="269">
        <v>77521</v>
      </c>
      <c r="C19545" s="270" t="s">
        <v>11262</v>
      </c>
      <c r="D19545" s="270" t="s">
        <v>2209</v>
      </c>
      <c r="E19545" s="277" t="s">
        <v>2240</v>
      </c>
      <c r="F19545" s="279" t="s">
        <v>484</v>
      </c>
    </row>
    <row r="19546" spans="1:6" x14ac:dyDescent="0.3">
      <c r="A19546" s="264" t="str">
        <f t="shared" si="305"/>
        <v>McKinneyTX</v>
      </c>
      <c r="B19546" s="269">
        <v>75070</v>
      </c>
      <c r="C19546" s="270" t="s">
        <v>11263</v>
      </c>
      <c r="D19546" s="270" t="s">
        <v>2209</v>
      </c>
      <c r="E19546" s="277" t="s">
        <v>2233</v>
      </c>
      <c r="F19546" s="279" t="s">
        <v>484</v>
      </c>
    </row>
    <row r="19547" spans="1:6" x14ac:dyDescent="0.3">
      <c r="A19547" s="264" t="str">
        <f t="shared" si="305"/>
        <v>AllenTX</v>
      </c>
      <c r="B19547" s="269">
        <v>75002</v>
      </c>
      <c r="C19547" s="270" t="s">
        <v>5644</v>
      </c>
      <c r="D19547" s="270" t="s">
        <v>2209</v>
      </c>
      <c r="E19547" s="277" t="s">
        <v>2233</v>
      </c>
      <c r="F19547" s="279" t="s">
        <v>484</v>
      </c>
    </row>
    <row r="19548" spans="1:6" x14ac:dyDescent="0.3">
      <c r="A19548" s="264" t="str">
        <f t="shared" si="305"/>
        <v>GarlandTX</v>
      </c>
      <c r="B19548" s="269">
        <v>75043</v>
      </c>
      <c r="C19548" s="270" t="s">
        <v>2128</v>
      </c>
      <c r="D19548" s="270" t="s">
        <v>2209</v>
      </c>
      <c r="E19548" s="277" t="s">
        <v>2233</v>
      </c>
      <c r="F19548" s="279" t="s">
        <v>484</v>
      </c>
    </row>
    <row r="19549" spans="1:6" x14ac:dyDescent="0.3">
      <c r="A19549" s="264" t="str">
        <f t="shared" si="305"/>
        <v>AtascocitaTX</v>
      </c>
      <c r="B19549" s="269">
        <v>77346</v>
      </c>
      <c r="C19549" s="270" t="s">
        <v>11264</v>
      </c>
      <c r="D19549" s="270" t="s">
        <v>2209</v>
      </c>
      <c r="E19549" s="277" t="s">
        <v>2240</v>
      </c>
      <c r="F19549" s="279" t="s">
        <v>484</v>
      </c>
    </row>
    <row r="19550" spans="1:6" x14ac:dyDescent="0.3">
      <c r="A19550" s="264" t="str">
        <f t="shared" si="305"/>
        <v>AustinTX</v>
      </c>
      <c r="B19550" s="269">
        <v>78748</v>
      </c>
      <c r="C19550" s="270" t="s">
        <v>1632</v>
      </c>
      <c r="D19550" s="270" t="s">
        <v>2209</v>
      </c>
      <c r="E19550" s="277" t="s">
        <v>2215</v>
      </c>
      <c r="F19550" s="279" t="s">
        <v>484</v>
      </c>
    </row>
    <row r="19551" spans="1:6" x14ac:dyDescent="0.3">
      <c r="A19551" s="264" t="str">
        <f t="shared" si="305"/>
        <v>Fort WorthTX</v>
      </c>
      <c r="B19551" s="269">
        <v>76179</v>
      </c>
      <c r="C19551" s="270" t="s">
        <v>11260</v>
      </c>
      <c r="D19551" s="270" t="s">
        <v>2209</v>
      </c>
      <c r="E19551" s="277" t="s">
        <v>2233</v>
      </c>
      <c r="F19551" s="279" t="s">
        <v>484</v>
      </c>
    </row>
    <row r="19552" spans="1:6" x14ac:dyDescent="0.3">
      <c r="A19552" s="264" t="str">
        <f t="shared" si="305"/>
        <v>San AntonioTX</v>
      </c>
      <c r="B19552" s="269">
        <v>78251</v>
      </c>
      <c r="C19552" s="270" t="s">
        <v>3872</v>
      </c>
      <c r="D19552" s="270" t="s">
        <v>2209</v>
      </c>
      <c r="E19552" s="277" t="s">
        <v>2266</v>
      </c>
      <c r="F19552" s="279" t="s">
        <v>484</v>
      </c>
    </row>
    <row r="19553" spans="1:6" x14ac:dyDescent="0.3">
      <c r="A19553" s="264" t="str">
        <f t="shared" si="305"/>
        <v>AustinTX</v>
      </c>
      <c r="B19553" s="269">
        <v>78758</v>
      </c>
      <c r="C19553" s="270" t="s">
        <v>1632</v>
      </c>
      <c r="D19553" s="270" t="s">
        <v>2209</v>
      </c>
      <c r="E19553" s="277" t="s">
        <v>2215</v>
      </c>
      <c r="F19553" s="279" t="s">
        <v>484</v>
      </c>
    </row>
    <row r="19554" spans="1:6" x14ac:dyDescent="0.3">
      <c r="A19554" s="264" t="str">
        <f t="shared" si="305"/>
        <v>TomballTX</v>
      </c>
      <c r="B19554" s="269">
        <v>77375</v>
      </c>
      <c r="C19554" s="270" t="s">
        <v>11265</v>
      </c>
      <c r="D19554" s="270" t="s">
        <v>2209</v>
      </c>
      <c r="E19554" s="277" t="s">
        <v>2240</v>
      </c>
      <c r="F19554" s="279" t="s">
        <v>484</v>
      </c>
    </row>
    <row r="19555" spans="1:6" x14ac:dyDescent="0.3">
      <c r="A19555" s="264" t="str">
        <f t="shared" si="305"/>
        <v>HoustonTX</v>
      </c>
      <c r="B19555" s="269">
        <v>77083</v>
      </c>
      <c r="C19555" s="270" t="s">
        <v>1929</v>
      </c>
      <c r="D19555" s="270" t="s">
        <v>2209</v>
      </c>
      <c r="E19555" s="277" t="s">
        <v>2240</v>
      </c>
      <c r="F19555" s="279" t="s">
        <v>484</v>
      </c>
    </row>
    <row r="19556" spans="1:6" x14ac:dyDescent="0.3">
      <c r="A19556" s="264" t="str">
        <f t="shared" si="305"/>
        <v>DallasTX</v>
      </c>
      <c r="B19556" s="269">
        <v>75211</v>
      </c>
      <c r="C19556" s="270" t="s">
        <v>3974</v>
      </c>
      <c r="D19556" s="270" t="s">
        <v>2209</v>
      </c>
      <c r="E19556" s="277" t="s">
        <v>2233</v>
      </c>
      <c r="F19556" s="279" t="s">
        <v>484</v>
      </c>
    </row>
    <row r="19557" spans="1:6" x14ac:dyDescent="0.3">
      <c r="A19557" s="264" t="str">
        <f t="shared" si="305"/>
        <v>AustinTX</v>
      </c>
      <c r="B19557" s="269">
        <v>78741</v>
      </c>
      <c r="C19557" s="270" t="s">
        <v>1632</v>
      </c>
      <c r="D19557" s="270" t="s">
        <v>2209</v>
      </c>
      <c r="E19557" s="277" t="s">
        <v>2215</v>
      </c>
      <c r="F19557" s="279" t="s">
        <v>484</v>
      </c>
    </row>
    <row r="19558" spans="1:6" x14ac:dyDescent="0.3">
      <c r="A19558" s="264" t="str">
        <f t="shared" si="305"/>
        <v>Round RockTX</v>
      </c>
      <c r="B19558" s="269">
        <v>78664</v>
      </c>
      <c r="C19558" s="270" t="s">
        <v>11266</v>
      </c>
      <c r="D19558" s="270" t="s">
        <v>2209</v>
      </c>
      <c r="E19558" s="277" t="s">
        <v>2215</v>
      </c>
      <c r="F19558" s="279" t="s">
        <v>484</v>
      </c>
    </row>
    <row r="19559" spans="1:6" x14ac:dyDescent="0.3">
      <c r="A19559" s="264" t="str">
        <f t="shared" si="305"/>
        <v>El PasoTX</v>
      </c>
      <c r="B19559" s="269">
        <v>79924</v>
      </c>
      <c r="C19559" s="270" t="s">
        <v>1974</v>
      </c>
      <c r="D19559" s="270" t="s">
        <v>2209</v>
      </c>
      <c r="E19559" s="277" t="s">
        <v>1974</v>
      </c>
      <c r="F19559" s="279" t="s">
        <v>484</v>
      </c>
    </row>
    <row r="19560" spans="1:6" x14ac:dyDescent="0.3">
      <c r="A19560" s="264" t="str">
        <f t="shared" si="305"/>
        <v>AustinTX</v>
      </c>
      <c r="B19560" s="269">
        <v>78753</v>
      </c>
      <c r="C19560" s="270" t="s">
        <v>1632</v>
      </c>
      <c r="D19560" s="270" t="s">
        <v>2209</v>
      </c>
      <c r="E19560" s="277" t="s">
        <v>2215</v>
      </c>
      <c r="F19560" s="279" t="s">
        <v>484</v>
      </c>
    </row>
    <row r="19561" spans="1:6" x14ac:dyDescent="0.3">
      <c r="A19561" s="264" t="str">
        <f t="shared" si="305"/>
        <v>WylieTX</v>
      </c>
      <c r="B19561" s="269">
        <v>75098</v>
      </c>
      <c r="C19561" s="270" t="s">
        <v>11267</v>
      </c>
      <c r="D19561" s="270" t="s">
        <v>2209</v>
      </c>
      <c r="E19561" s="277" t="s">
        <v>2233</v>
      </c>
      <c r="F19561" s="279" t="s">
        <v>484</v>
      </c>
    </row>
    <row r="19562" spans="1:6" x14ac:dyDescent="0.3">
      <c r="A19562" s="264" t="str">
        <f t="shared" si="305"/>
        <v>San AntonioTX</v>
      </c>
      <c r="B19562" s="269">
        <v>78253</v>
      </c>
      <c r="C19562" s="270" t="s">
        <v>3872</v>
      </c>
      <c r="D19562" s="270" t="s">
        <v>2209</v>
      </c>
      <c r="E19562" s="277" t="s">
        <v>2266</v>
      </c>
      <c r="F19562" s="279" t="s">
        <v>484</v>
      </c>
    </row>
    <row r="19563" spans="1:6" x14ac:dyDescent="0.3">
      <c r="A19563" s="264" t="str">
        <f t="shared" si="305"/>
        <v>LubbockTX</v>
      </c>
      <c r="B19563" s="269">
        <v>79424</v>
      </c>
      <c r="C19563" s="270" t="s">
        <v>2249</v>
      </c>
      <c r="D19563" s="270" t="s">
        <v>2209</v>
      </c>
      <c r="E19563" s="277" t="s">
        <v>2249</v>
      </c>
      <c r="F19563" s="279" t="s">
        <v>484</v>
      </c>
    </row>
    <row r="19564" spans="1:6" x14ac:dyDescent="0.3">
      <c r="A19564" s="264" t="str">
        <f t="shared" si="305"/>
        <v>SpringTX</v>
      </c>
      <c r="B19564" s="269">
        <v>77373</v>
      </c>
      <c r="C19564" s="270" t="s">
        <v>11253</v>
      </c>
      <c r="D19564" s="270" t="s">
        <v>2209</v>
      </c>
      <c r="E19564" s="277" t="s">
        <v>2240</v>
      </c>
      <c r="F19564" s="279" t="s">
        <v>484</v>
      </c>
    </row>
    <row r="19565" spans="1:6" x14ac:dyDescent="0.3">
      <c r="A19565" s="264" t="str">
        <f t="shared" si="305"/>
        <v>HoustonTX</v>
      </c>
      <c r="B19565" s="269">
        <v>77070</v>
      </c>
      <c r="C19565" s="270" t="s">
        <v>1929</v>
      </c>
      <c r="D19565" s="270" t="s">
        <v>2209</v>
      </c>
      <c r="E19565" s="277" t="s">
        <v>2240</v>
      </c>
      <c r="F19565" s="279" t="s">
        <v>484</v>
      </c>
    </row>
    <row r="19566" spans="1:6" x14ac:dyDescent="0.3">
      <c r="A19566" s="264" t="str">
        <f t="shared" si="305"/>
        <v>DallasTX</v>
      </c>
      <c r="B19566" s="269">
        <v>75204</v>
      </c>
      <c r="C19566" s="270" t="s">
        <v>3974</v>
      </c>
      <c r="D19566" s="270" t="s">
        <v>2209</v>
      </c>
      <c r="E19566" s="277" t="s">
        <v>2233</v>
      </c>
      <c r="F19566" s="279" t="s">
        <v>484</v>
      </c>
    </row>
    <row r="19567" spans="1:6" x14ac:dyDescent="0.3">
      <c r="A19567" s="264" t="str">
        <f t="shared" si="305"/>
        <v>Little ElmTX</v>
      </c>
      <c r="B19567" s="269">
        <v>75068</v>
      </c>
      <c r="C19567" s="270" t="s">
        <v>11268</v>
      </c>
      <c r="D19567" s="270" t="s">
        <v>2209</v>
      </c>
      <c r="E19567" s="277" t="s">
        <v>2233</v>
      </c>
      <c r="F19567" s="279" t="s">
        <v>484</v>
      </c>
    </row>
    <row r="19568" spans="1:6" x14ac:dyDescent="0.3">
      <c r="A19568" s="264" t="str">
        <f t="shared" si="305"/>
        <v>Fort WorthTX</v>
      </c>
      <c r="B19568" s="269">
        <v>76137</v>
      </c>
      <c r="C19568" s="270" t="s">
        <v>11260</v>
      </c>
      <c r="D19568" s="270" t="s">
        <v>2209</v>
      </c>
      <c r="E19568" s="277" t="s">
        <v>2233</v>
      </c>
      <c r="F19568" s="279" t="s">
        <v>484</v>
      </c>
    </row>
    <row r="19569" spans="1:6" x14ac:dyDescent="0.3">
      <c r="A19569" s="264" t="str">
        <f t="shared" si="305"/>
        <v>AustinTX</v>
      </c>
      <c r="B19569" s="269">
        <v>78759</v>
      </c>
      <c r="C19569" s="270" t="s">
        <v>1632</v>
      </c>
      <c r="D19569" s="270" t="s">
        <v>2209</v>
      </c>
      <c r="E19569" s="277" t="s">
        <v>2215</v>
      </c>
      <c r="F19569" s="279" t="s">
        <v>484</v>
      </c>
    </row>
    <row r="19570" spans="1:6" x14ac:dyDescent="0.3">
      <c r="A19570" s="264" t="str">
        <f t="shared" si="305"/>
        <v>McKinneyTX</v>
      </c>
      <c r="B19570" s="269">
        <v>75071</v>
      </c>
      <c r="C19570" s="270" t="s">
        <v>11263</v>
      </c>
      <c r="D19570" s="270" t="s">
        <v>2209</v>
      </c>
      <c r="E19570" s="277" t="s">
        <v>2233</v>
      </c>
      <c r="F19570" s="279" t="s">
        <v>484</v>
      </c>
    </row>
    <row r="19571" spans="1:6" x14ac:dyDescent="0.3">
      <c r="A19571" s="264" t="str">
        <f t="shared" si="305"/>
        <v>GrapevineTX</v>
      </c>
      <c r="B19571" s="269">
        <v>76051</v>
      </c>
      <c r="C19571" s="270" t="s">
        <v>11269</v>
      </c>
      <c r="D19571" s="270" t="s">
        <v>2209</v>
      </c>
      <c r="E19571" s="277" t="s">
        <v>2233</v>
      </c>
      <c r="F19571" s="279" t="s">
        <v>484</v>
      </c>
    </row>
    <row r="19572" spans="1:6" x14ac:dyDescent="0.3">
      <c r="A19572" s="264" t="str">
        <f t="shared" si="305"/>
        <v>KyleTX</v>
      </c>
      <c r="B19572" s="269">
        <v>78640</v>
      </c>
      <c r="C19572" s="270" t="s">
        <v>11270</v>
      </c>
      <c r="D19572" s="270" t="s">
        <v>2209</v>
      </c>
      <c r="E19572" s="277" t="s">
        <v>2215</v>
      </c>
      <c r="F19572" s="279" t="s">
        <v>484</v>
      </c>
    </row>
    <row r="19573" spans="1:6" x14ac:dyDescent="0.3">
      <c r="A19573" s="264" t="str">
        <f t="shared" si="305"/>
        <v>Horizon CityTX</v>
      </c>
      <c r="B19573" s="269">
        <v>79928</v>
      </c>
      <c r="C19573" s="270" t="s">
        <v>11271</v>
      </c>
      <c r="D19573" s="270" t="s">
        <v>2209</v>
      </c>
      <c r="E19573" s="277" t="s">
        <v>1974</v>
      </c>
      <c r="F19573" s="279" t="s">
        <v>484</v>
      </c>
    </row>
    <row r="19574" spans="1:6" x14ac:dyDescent="0.3">
      <c r="A19574" s="264" t="str">
        <f t="shared" si="305"/>
        <v>San AntonioTX</v>
      </c>
      <c r="B19574" s="269">
        <v>78209</v>
      </c>
      <c r="C19574" s="270" t="s">
        <v>3872</v>
      </c>
      <c r="D19574" s="270" t="s">
        <v>2209</v>
      </c>
      <c r="E19574" s="277" t="s">
        <v>2266</v>
      </c>
      <c r="F19574" s="279" t="s">
        <v>484</v>
      </c>
    </row>
    <row r="19575" spans="1:6" x14ac:dyDescent="0.3">
      <c r="A19575" s="264" t="str">
        <f t="shared" si="305"/>
        <v>San AntonioTX</v>
      </c>
      <c r="B19575" s="269">
        <v>78223</v>
      </c>
      <c r="C19575" s="270" t="s">
        <v>3872</v>
      </c>
      <c r="D19575" s="270" t="s">
        <v>2209</v>
      </c>
      <c r="E19575" s="277" t="s">
        <v>2266</v>
      </c>
      <c r="F19575" s="279" t="s">
        <v>484</v>
      </c>
    </row>
    <row r="19576" spans="1:6" x14ac:dyDescent="0.3">
      <c r="A19576" s="264" t="str">
        <f t="shared" si="305"/>
        <v>BrownsvilleTX</v>
      </c>
      <c r="B19576" s="269">
        <v>78520</v>
      </c>
      <c r="C19576" s="270" t="s">
        <v>2191</v>
      </c>
      <c r="D19576" s="270" t="s">
        <v>2209</v>
      </c>
      <c r="E19576" s="277" t="s">
        <v>2225</v>
      </c>
      <c r="F19576" s="279" t="s">
        <v>484</v>
      </c>
    </row>
    <row r="19577" spans="1:6" x14ac:dyDescent="0.3">
      <c r="A19577" s="264" t="str">
        <f t="shared" si="305"/>
        <v>SpringTX</v>
      </c>
      <c r="B19577" s="269">
        <v>77386</v>
      </c>
      <c r="C19577" s="270" t="s">
        <v>11253</v>
      </c>
      <c r="D19577" s="270" t="s">
        <v>2209</v>
      </c>
      <c r="E19577" s="277" t="s">
        <v>2240</v>
      </c>
      <c r="F19577" s="279" t="s">
        <v>484</v>
      </c>
    </row>
    <row r="19578" spans="1:6" x14ac:dyDescent="0.3">
      <c r="A19578" s="264" t="str">
        <f t="shared" si="305"/>
        <v>FriscoTX</v>
      </c>
      <c r="B19578" s="269">
        <v>75034</v>
      </c>
      <c r="C19578" s="270" t="s">
        <v>3318</v>
      </c>
      <c r="D19578" s="270" t="s">
        <v>2209</v>
      </c>
      <c r="E19578" s="277" t="s">
        <v>2233</v>
      </c>
      <c r="F19578" s="279" t="s">
        <v>484</v>
      </c>
    </row>
    <row r="19579" spans="1:6" x14ac:dyDescent="0.3">
      <c r="A19579" s="264" t="str">
        <f t="shared" si="305"/>
        <v>DesotoTX</v>
      </c>
      <c r="B19579" s="269">
        <v>75115</v>
      </c>
      <c r="C19579" s="270" t="s">
        <v>11272</v>
      </c>
      <c r="D19579" s="270" t="s">
        <v>2209</v>
      </c>
      <c r="E19579" s="277" t="s">
        <v>2233</v>
      </c>
      <c r="F19579" s="279" t="s">
        <v>484</v>
      </c>
    </row>
    <row r="19580" spans="1:6" x14ac:dyDescent="0.3">
      <c r="A19580" s="264" t="str">
        <f t="shared" si="305"/>
        <v>LaredoTX</v>
      </c>
      <c r="B19580" s="269">
        <v>78045</v>
      </c>
      <c r="C19580" s="270" t="s">
        <v>2245</v>
      </c>
      <c r="D19580" s="270" t="s">
        <v>2209</v>
      </c>
      <c r="E19580" s="277" t="s">
        <v>2245</v>
      </c>
      <c r="F19580" s="279" t="s">
        <v>484</v>
      </c>
    </row>
    <row r="19581" spans="1:6" x14ac:dyDescent="0.3">
      <c r="A19581" s="264" t="str">
        <f t="shared" si="305"/>
        <v>RichmondTX</v>
      </c>
      <c r="B19581" s="269">
        <v>77407</v>
      </c>
      <c r="C19581" s="270" t="s">
        <v>1393</v>
      </c>
      <c r="D19581" s="270" t="s">
        <v>2209</v>
      </c>
      <c r="E19581" s="277" t="s">
        <v>2240</v>
      </c>
      <c r="F19581" s="279" t="s">
        <v>484</v>
      </c>
    </row>
    <row r="19582" spans="1:6" x14ac:dyDescent="0.3">
      <c r="A19582" s="264" t="str">
        <f t="shared" si="305"/>
        <v>PlanoTX</v>
      </c>
      <c r="B19582" s="269">
        <v>75093</v>
      </c>
      <c r="C19582" s="270" t="s">
        <v>4800</v>
      </c>
      <c r="D19582" s="270" t="s">
        <v>2209</v>
      </c>
      <c r="E19582" s="277" t="s">
        <v>2233</v>
      </c>
      <c r="F19582" s="279" t="s">
        <v>484</v>
      </c>
    </row>
    <row r="19583" spans="1:6" x14ac:dyDescent="0.3">
      <c r="A19583" s="264" t="str">
        <f t="shared" si="305"/>
        <v>EdinburgTX</v>
      </c>
      <c r="B19583" s="269">
        <v>78542</v>
      </c>
      <c r="C19583" s="270" t="s">
        <v>4974</v>
      </c>
      <c r="D19583" s="270" t="s">
        <v>2209</v>
      </c>
      <c r="E19583" s="277" t="s">
        <v>2252</v>
      </c>
      <c r="F19583" s="279" t="s">
        <v>484</v>
      </c>
    </row>
    <row r="19584" spans="1:6" x14ac:dyDescent="0.3">
      <c r="A19584" s="264" t="str">
        <f t="shared" si="305"/>
        <v>San AntonioTX</v>
      </c>
      <c r="B19584" s="269">
        <v>78228</v>
      </c>
      <c r="C19584" s="270" t="s">
        <v>3872</v>
      </c>
      <c r="D19584" s="270" t="s">
        <v>2209</v>
      </c>
      <c r="E19584" s="277" t="s">
        <v>2266</v>
      </c>
      <c r="F19584" s="279" t="s">
        <v>484</v>
      </c>
    </row>
    <row r="19585" spans="1:6" x14ac:dyDescent="0.3">
      <c r="A19585" s="264" t="str">
        <f t="shared" si="305"/>
        <v>Round RockTX</v>
      </c>
      <c r="B19585" s="269">
        <v>78665</v>
      </c>
      <c r="C19585" s="270" t="s">
        <v>11266</v>
      </c>
      <c r="D19585" s="270" t="s">
        <v>2209</v>
      </c>
      <c r="E19585" s="277" t="s">
        <v>2215</v>
      </c>
      <c r="F19585" s="279" t="s">
        <v>484</v>
      </c>
    </row>
    <row r="19586" spans="1:6" x14ac:dyDescent="0.3">
      <c r="A19586" s="264" t="str">
        <f t="shared" si="305"/>
        <v>San AntonioTX</v>
      </c>
      <c r="B19586" s="269">
        <v>78230</v>
      </c>
      <c r="C19586" s="270" t="s">
        <v>3872</v>
      </c>
      <c r="D19586" s="270" t="s">
        <v>2209</v>
      </c>
      <c r="E19586" s="277" t="s">
        <v>2266</v>
      </c>
      <c r="F19586" s="279" t="s">
        <v>484</v>
      </c>
    </row>
    <row r="19587" spans="1:6" x14ac:dyDescent="0.3">
      <c r="A19587" s="264" t="str">
        <f t="shared" si="305"/>
        <v>AmarilloTX</v>
      </c>
      <c r="B19587" s="269">
        <v>79109</v>
      </c>
      <c r="C19587" s="270" t="s">
        <v>2212</v>
      </c>
      <c r="D19587" s="270" t="s">
        <v>2209</v>
      </c>
      <c r="E19587" s="277" t="s">
        <v>2212</v>
      </c>
      <c r="F19587" s="279" t="s">
        <v>484</v>
      </c>
    </row>
    <row r="19588" spans="1:6" x14ac:dyDescent="0.3">
      <c r="A19588" s="264" t="str">
        <f t="shared" ref="A19588:A19651" si="306">CONCATENATE(C19588,D19588)</f>
        <v>CarrolltonTX</v>
      </c>
      <c r="B19588" s="269">
        <v>75007</v>
      </c>
      <c r="C19588" s="270" t="s">
        <v>1438</v>
      </c>
      <c r="D19588" s="270" t="s">
        <v>2209</v>
      </c>
      <c r="E19588" s="277" t="s">
        <v>2233</v>
      </c>
      <c r="F19588" s="279" t="s">
        <v>484</v>
      </c>
    </row>
    <row r="19589" spans="1:6" x14ac:dyDescent="0.3">
      <c r="A19589" s="264" t="str">
        <f t="shared" si="306"/>
        <v>McAllenTX</v>
      </c>
      <c r="B19589" s="269">
        <v>78504</v>
      </c>
      <c r="C19589" s="270" t="s">
        <v>11261</v>
      </c>
      <c r="D19589" s="270" t="s">
        <v>2209</v>
      </c>
      <c r="E19589" s="277" t="s">
        <v>2252</v>
      </c>
      <c r="F19589" s="279" t="s">
        <v>484</v>
      </c>
    </row>
    <row r="19590" spans="1:6" x14ac:dyDescent="0.3">
      <c r="A19590" s="264" t="str">
        <f t="shared" si="306"/>
        <v>DallasTX</v>
      </c>
      <c r="B19590" s="269">
        <v>75219</v>
      </c>
      <c r="C19590" s="270" t="s">
        <v>3974</v>
      </c>
      <c r="D19590" s="270" t="s">
        <v>2209</v>
      </c>
      <c r="E19590" s="277" t="s">
        <v>2233</v>
      </c>
      <c r="F19590" s="279" t="s">
        <v>484</v>
      </c>
    </row>
    <row r="19591" spans="1:6" x14ac:dyDescent="0.3">
      <c r="A19591" s="264" t="str">
        <f t="shared" si="306"/>
        <v>HarlingenTX</v>
      </c>
      <c r="B19591" s="269">
        <v>78550</v>
      </c>
      <c r="C19591" s="270" t="s">
        <v>11273</v>
      </c>
      <c r="D19591" s="270" t="s">
        <v>2209</v>
      </c>
      <c r="E19591" s="277" t="s">
        <v>2225</v>
      </c>
      <c r="F19591" s="279" t="s">
        <v>484</v>
      </c>
    </row>
    <row r="19592" spans="1:6" x14ac:dyDescent="0.3">
      <c r="A19592" s="264" t="str">
        <f t="shared" si="306"/>
        <v>RichardsonTX</v>
      </c>
      <c r="B19592" s="269">
        <v>75080</v>
      </c>
      <c r="C19592" s="270" t="s">
        <v>11274</v>
      </c>
      <c r="D19592" s="270" t="s">
        <v>2209</v>
      </c>
      <c r="E19592" s="277" t="s">
        <v>2233</v>
      </c>
      <c r="F19592" s="279" t="s">
        <v>484</v>
      </c>
    </row>
    <row r="19593" spans="1:6" x14ac:dyDescent="0.3">
      <c r="A19593" s="264" t="str">
        <f t="shared" si="306"/>
        <v>San AntonioTX</v>
      </c>
      <c r="B19593" s="269">
        <v>78258</v>
      </c>
      <c r="C19593" s="270" t="s">
        <v>3872</v>
      </c>
      <c r="D19593" s="270" t="s">
        <v>2209</v>
      </c>
      <c r="E19593" s="277" t="s">
        <v>2266</v>
      </c>
      <c r="F19593" s="279" t="s">
        <v>484</v>
      </c>
    </row>
    <row r="19594" spans="1:6" x14ac:dyDescent="0.3">
      <c r="A19594" s="264" t="str">
        <f t="shared" si="306"/>
        <v>GarlandTX</v>
      </c>
      <c r="B19594" s="269">
        <v>75040</v>
      </c>
      <c r="C19594" s="270" t="s">
        <v>2128</v>
      </c>
      <c r="D19594" s="270" t="s">
        <v>2209</v>
      </c>
      <c r="E19594" s="277" t="s">
        <v>2233</v>
      </c>
      <c r="F19594" s="279" t="s">
        <v>484</v>
      </c>
    </row>
    <row r="19595" spans="1:6" x14ac:dyDescent="0.3">
      <c r="A19595" s="264" t="str">
        <f t="shared" si="306"/>
        <v>DallasTX</v>
      </c>
      <c r="B19595" s="269">
        <v>75231</v>
      </c>
      <c r="C19595" s="270" t="s">
        <v>3974</v>
      </c>
      <c r="D19595" s="270" t="s">
        <v>2209</v>
      </c>
      <c r="E19595" s="277" t="s">
        <v>2233</v>
      </c>
      <c r="F19595" s="279" t="s">
        <v>484</v>
      </c>
    </row>
    <row r="19596" spans="1:6" x14ac:dyDescent="0.3">
      <c r="A19596" s="264" t="str">
        <f t="shared" si="306"/>
        <v>HoustonTX</v>
      </c>
      <c r="B19596" s="269">
        <v>77042</v>
      </c>
      <c r="C19596" s="270" t="s">
        <v>1929</v>
      </c>
      <c r="D19596" s="270" t="s">
        <v>2209</v>
      </c>
      <c r="E19596" s="277" t="s">
        <v>2240</v>
      </c>
      <c r="F19596" s="279" t="s">
        <v>484</v>
      </c>
    </row>
    <row r="19597" spans="1:6" x14ac:dyDescent="0.3">
      <c r="A19597" s="264" t="str">
        <f t="shared" si="306"/>
        <v>KilleenTX</v>
      </c>
      <c r="B19597" s="269">
        <v>76549</v>
      </c>
      <c r="C19597" s="270" t="s">
        <v>11275</v>
      </c>
      <c r="D19597" s="270" t="s">
        <v>2209</v>
      </c>
      <c r="E19597" s="277" t="s">
        <v>2242</v>
      </c>
      <c r="F19597" s="279" t="s">
        <v>484</v>
      </c>
    </row>
    <row r="19598" spans="1:6" x14ac:dyDescent="0.3">
      <c r="A19598" s="264" t="str">
        <f t="shared" si="306"/>
        <v>Round RockTX</v>
      </c>
      <c r="B19598" s="269">
        <v>78681</v>
      </c>
      <c r="C19598" s="270" t="s">
        <v>11266</v>
      </c>
      <c r="D19598" s="270" t="s">
        <v>2209</v>
      </c>
      <c r="E19598" s="277" t="s">
        <v>2215</v>
      </c>
      <c r="F19598" s="279" t="s">
        <v>484</v>
      </c>
    </row>
    <row r="19599" spans="1:6" x14ac:dyDescent="0.3">
      <c r="A19599" s="264" t="str">
        <f t="shared" si="306"/>
        <v>IrvingTX</v>
      </c>
      <c r="B19599" s="269">
        <v>75061</v>
      </c>
      <c r="C19599" s="270" t="s">
        <v>11276</v>
      </c>
      <c r="D19599" s="270" t="s">
        <v>2209</v>
      </c>
      <c r="E19599" s="277" t="s">
        <v>2233</v>
      </c>
      <c r="F19599" s="279" t="s">
        <v>484</v>
      </c>
    </row>
    <row r="19600" spans="1:6" x14ac:dyDescent="0.3">
      <c r="A19600" s="264" t="str">
        <f t="shared" si="306"/>
        <v>ForneyTX</v>
      </c>
      <c r="B19600" s="269">
        <v>75126</v>
      </c>
      <c r="C19600" s="270" t="s">
        <v>11277</v>
      </c>
      <c r="D19600" s="270" t="s">
        <v>2209</v>
      </c>
      <c r="E19600" s="277" t="s">
        <v>2233</v>
      </c>
      <c r="F19600" s="279" t="s">
        <v>484</v>
      </c>
    </row>
    <row r="19601" spans="1:6" x14ac:dyDescent="0.3">
      <c r="A19601" s="264" t="str">
        <f t="shared" si="306"/>
        <v>San AntonioTX</v>
      </c>
      <c r="B19601" s="269">
        <v>78250</v>
      </c>
      <c r="C19601" s="270" t="s">
        <v>3872</v>
      </c>
      <c r="D19601" s="270" t="s">
        <v>2209</v>
      </c>
      <c r="E19601" s="277" t="s">
        <v>2266</v>
      </c>
      <c r="F19601" s="279" t="s">
        <v>484</v>
      </c>
    </row>
    <row r="19602" spans="1:6" x14ac:dyDescent="0.3">
      <c r="A19602" s="264" t="str">
        <f t="shared" si="306"/>
        <v>MesquiteTX</v>
      </c>
      <c r="B19602" s="269">
        <v>75149</v>
      </c>
      <c r="C19602" s="270" t="s">
        <v>8496</v>
      </c>
      <c r="D19602" s="270" t="s">
        <v>2209</v>
      </c>
      <c r="E19602" s="277" t="s">
        <v>2233</v>
      </c>
      <c r="F19602" s="279" t="s">
        <v>484</v>
      </c>
    </row>
    <row r="19603" spans="1:6" x14ac:dyDescent="0.3">
      <c r="A19603" s="264" t="str">
        <f t="shared" si="306"/>
        <v>PlanoTX</v>
      </c>
      <c r="B19603" s="269">
        <v>75025</v>
      </c>
      <c r="C19603" s="270" t="s">
        <v>4800</v>
      </c>
      <c r="D19603" s="270" t="s">
        <v>2209</v>
      </c>
      <c r="E19603" s="277" t="s">
        <v>2233</v>
      </c>
      <c r="F19603" s="279" t="s">
        <v>484</v>
      </c>
    </row>
    <row r="19604" spans="1:6" x14ac:dyDescent="0.3">
      <c r="A19604" s="264" t="str">
        <f t="shared" si="306"/>
        <v>PlanoTX</v>
      </c>
      <c r="B19604" s="269">
        <v>75024</v>
      </c>
      <c r="C19604" s="270" t="s">
        <v>4800</v>
      </c>
      <c r="D19604" s="270" t="s">
        <v>2209</v>
      </c>
      <c r="E19604" s="277" t="s">
        <v>2233</v>
      </c>
      <c r="F19604" s="279" t="s">
        <v>484</v>
      </c>
    </row>
    <row r="19605" spans="1:6" x14ac:dyDescent="0.3">
      <c r="A19605" s="264" t="str">
        <f t="shared" si="306"/>
        <v>HoustonTX</v>
      </c>
      <c r="B19605" s="269">
        <v>77063</v>
      </c>
      <c r="C19605" s="270" t="s">
        <v>1929</v>
      </c>
      <c r="D19605" s="270" t="s">
        <v>2209</v>
      </c>
      <c r="E19605" s="277" t="s">
        <v>2240</v>
      </c>
      <c r="F19605" s="279" t="s">
        <v>484</v>
      </c>
    </row>
    <row r="19606" spans="1:6" x14ac:dyDescent="0.3">
      <c r="A19606" s="264" t="str">
        <f t="shared" si="306"/>
        <v>San AntonioTX</v>
      </c>
      <c r="B19606" s="269">
        <v>78216</v>
      </c>
      <c r="C19606" s="270" t="s">
        <v>3872</v>
      </c>
      <c r="D19606" s="270" t="s">
        <v>2209</v>
      </c>
      <c r="E19606" s="277" t="s">
        <v>2266</v>
      </c>
      <c r="F19606" s="279" t="s">
        <v>484</v>
      </c>
    </row>
    <row r="19607" spans="1:6" x14ac:dyDescent="0.3">
      <c r="A19607" s="264" t="str">
        <f t="shared" si="306"/>
        <v>HoustonTX</v>
      </c>
      <c r="B19607" s="269">
        <v>77081</v>
      </c>
      <c r="C19607" s="270" t="s">
        <v>1929</v>
      </c>
      <c r="D19607" s="270" t="s">
        <v>2209</v>
      </c>
      <c r="E19607" s="277" t="s">
        <v>2240</v>
      </c>
      <c r="F19607" s="279" t="s">
        <v>484</v>
      </c>
    </row>
    <row r="19608" spans="1:6" x14ac:dyDescent="0.3">
      <c r="A19608" s="264" t="str">
        <f t="shared" si="306"/>
        <v>Fort WorthTX</v>
      </c>
      <c r="B19608" s="269">
        <v>76133</v>
      </c>
      <c r="C19608" s="270" t="s">
        <v>11260</v>
      </c>
      <c r="D19608" s="270" t="s">
        <v>2209</v>
      </c>
      <c r="E19608" s="277" t="s">
        <v>2233</v>
      </c>
      <c r="F19608" s="279" t="s">
        <v>484</v>
      </c>
    </row>
    <row r="19609" spans="1:6" x14ac:dyDescent="0.3">
      <c r="A19609" s="264" t="str">
        <f t="shared" si="306"/>
        <v>FriendswoodTX</v>
      </c>
      <c r="B19609" s="269">
        <v>77546</v>
      </c>
      <c r="C19609" s="270" t="s">
        <v>11278</v>
      </c>
      <c r="D19609" s="270" t="s">
        <v>2209</v>
      </c>
      <c r="E19609" s="277" t="s">
        <v>2240</v>
      </c>
      <c r="F19609" s="279" t="s">
        <v>484</v>
      </c>
    </row>
    <row r="19610" spans="1:6" x14ac:dyDescent="0.3">
      <c r="A19610" s="264" t="str">
        <f t="shared" si="306"/>
        <v>IrvingTX</v>
      </c>
      <c r="B19610" s="269">
        <v>75063</v>
      </c>
      <c r="C19610" s="270" t="s">
        <v>11276</v>
      </c>
      <c r="D19610" s="270" t="s">
        <v>2209</v>
      </c>
      <c r="E19610" s="277" t="s">
        <v>2233</v>
      </c>
      <c r="F19610" s="279" t="s">
        <v>484</v>
      </c>
    </row>
    <row r="19611" spans="1:6" x14ac:dyDescent="0.3">
      <c r="A19611" s="264" t="str">
        <f t="shared" si="306"/>
        <v>RichmondTX</v>
      </c>
      <c r="B19611" s="269">
        <v>77406</v>
      </c>
      <c r="C19611" s="270" t="s">
        <v>1393</v>
      </c>
      <c r="D19611" s="270" t="s">
        <v>2209</v>
      </c>
      <c r="E19611" s="277" t="s">
        <v>2240</v>
      </c>
      <c r="F19611" s="279" t="s">
        <v>484</v>
      </c>
    </row>
    <row r="19612" spans="1:6" x14ac:dyDescent="0.3">
      <c r="A19612" s="264" t="str">
        <f t="shared" si="306"/>
        <v>PlanoTX</v>
      </c>
      <c r="B19612" s="269">
        <v>75074</v>
      </c>
      <c r="C19612" s="270" t="s">
        <v>4800</v>
      </c>
      <c r="D19612" s="270" t="s">
        <v>2209</v>
      </c>
      <c r="E19612" s="277" t="s">
        <v>2233</v>
      </c>
      <c r="F19612" s="279" t="s">
        <v>484</v>
      </c>
    </row>
    <row r="19613" spans="1:6" x14ac:dyDescent="0.3">
      <c r="A19613" s="264" t="str">
        <f t="shared" si="306"/>
        <v>ArlingtonTX</v>
      </c>
      <c r="B19613" s="269">
        <v>76010</v>
      </c>
      <c r="C19613" s="270" t="s">
        <v>2452</v>
      </c>
      <c r="D19613" s="270" t="s">
        <v>2209</v>
      </c>
      <c r="E19613" s="277" t="s">
        <v>2233</v>
      </c>
      <c r="F19613" s="279" t="s">
        <v>484</v>
      </c>
    </row>
    <row r="19614" spans="1:6" x14ac:dyDescent="0.3">
      <c r="A19614" s="264" t="str">
        <f t="shared" si="306"/>
        <v>San AntonioTX</v>
      </c>
      <c r="B19614" s="269">
        <v>78247</v>
      </c>
      <c r="C19614" s="270" t="s">
        <v>3872</v>
      </c>
      <c r="D19614" s="270" t="s">
        <v>2209</v>
      </c>
      <c r="E19614" s="277" t="s">
        <v>2266</v>
      </c>
      <c r="F19614" s="279" t="s">
        <v>484</v>
      </c>
    </row>
    <row r="19615" spans="1:6" x14ac:dyDescent="0.3">
      <c r="A19615" s="264" t="str">
        <f t="shared" si="306"/>
        <v>KilleenTX</v>
      </c>
      <c r="B19615" s="269">
        <v>76542</v>
      </c>
      <c r="C19615" s="270" t="s">
        <v>11275</v>
      </c>
      <c r="D19615" s="270" t="s">
        <v>2209</v>
      </c>
      <c r="E19615" s="277" t="s">
        <v>2242</v>
      </c>
      <c r="F19615" s="279" t="s">
        <v>484</v>
      </c>
    </row>
    <row r="19616" spans="1:6" x14ac:dyDescent="0.3">
      <c r="A19616" s="264" t="str">
        <f t="shared" si="306"/>
        <v>AtascocitaTX</v>
      </c>
      <c r="B19616" s="269">
        <v>77396</v>
      </c>
      <c r="C19616" s="270" t="s">
        <v>11264</v>
      </c>
      <c r="D19616" s="270" t="s">
        <v>2209</v>
      </c>
      <c r="E19616" s="277" t="s">
        <v>2240</v>
      </c>
      <c r="F19616" s="279" t="s">
        <v>484</v>
      </c>
    </row>
    <row r="19617" spans="1:6" x14ac:dyDescent="0.3">
      <c r="A19617" s="264" t="str">
        <f t="shared" si="306"/>
        <v>San AntonioTX</v>
      </c>
      <c r="B19617" s="269">
        <v>78233</v>
      </c>
      <c r="C19617" s="270" t="s">
        <v>3872</v>
      </c>
      <c r="D19617" s="270" t="s">
        <v>2209</v>
      </c>
      <c r="E19617" s="277" t="s">
        <v>2266</v>
      </c>
      <c r="F19617" s="279" t="s">
        <v>484</v>
      </c>
    </row>
    <row r="19618" spans="1:6" x14ac:dyDescent="0.3">
      <c r="A19618" s="264" t="str">
        <f t="shared" si="306"/>
        <v>HoustonTX</v>
      </c>
      <c r="B19618" s="269">
        <v>77008</v>
      </c>
      <c r="C19618" s="270" t="s">
        <v>1929</v>
      </c>
      <c r="D19618" s="270" t="s">
        <v>2209</v>
      </c>
      <c r="E19618" s="277" t="s">
        <v>2240</v>
      </c>
      <c r="F19618" s="279" t="s">
        <v>484</v>
      </c>
    </row>
    <row r="19619" spans="1:6" x14ac:dyDescent="0.3">
      <c r="A19619" s="264" t="str">
        <f t="shared" si="306"/>
        <v>SeguinTX</v>
      </c>
      <c r="B19619" s="269">
        <v>78155</v>
      </c>
      <c r="C19619" s="270" t="s">
        <v>11279</v>
      </c>
      <c r="D19619" s="270" t="s">
        <v>2209</v>
      </c>
      <c r="E19619" s="277" t="s">
        <v>2266</v>
      </c>
      <c r="F19619" s="279" t="s">
        <v>484</v>
      </c>
    </row>
    <row r="19620" spans="1:6" x14ac:dyDescent="0.3">
      <c r="A19620" s="264" t="str">
        <f t="shared" si="306"/>
        <v>PlanoTX</v>
      </c>
      <c r="B19620" s="269">
        <v>75023</v>
      </c>
      <c r="C19620" s="270" t="s">
        <v>4800</v>
      </c>
      <c r="D19620" s="270" t="s">
        <v>2209</v>
      </c>
      <c r="E19620" s="277" t="s">
        <v>2233</v>
      </c>
      <c r="F19620" s="279" t="s">
        <v>484</v>
      </c>
    </row>
    <row r="19621" spans="1:6" x14ac:dyDescent="0.3">
      <c r="A19621" s="264" t="str">
        <f t="shared" si="306"/>
        <v>HoustonTX</v>
      </c>
      <c r="B19621" s="269">
        <v>77072</v>
      </c>
      <c r="C19621" s="270" t="s">
        <v>1929</v>
      </c>
      <c r="D19621" s="270" t="s">
        <v>2209</v>
      </c>
      <c r="E19621" s="277" t="s">
        <v>2240</v>
      </c>
      <c r="F19621" s="279" t="s">
        <v>484</v>
      </c>
    </row>
    <row r="19622" spans="1:6" x14ac:dyDescent="0.3">
      <c r="A19622" s="264" t="str">
        <f t="shared" si="306"/>
        <v>HoustonTX</v>
      </c>
      <c r="B19622" s="269">
        <v>77089</v>
      </c>
      <c r="C19622" s="270" t="s">
        <v>1929</v>
      </c>
      <c r="D19622" s="270" t="s">
        <v>2209</v>
      </c>
      <c r="E19622" s="277" t="s">
        <v>2240</v>
      </c>
      <c r="F19622" s="279" t="s">
        <v>484</v>
      </c>
    </row>
    <row r="19623" spans="1:6" x14ac:dyDescent="0.3">
      <c r="A19623" s="264" t="str">
        <f t="shared" si="306"/>
        <v>RichmondTX</v>
      </c>
      <c r="B19623" s="269">
        <v>77469</v>
      </c>
      <c r="C19623" s="270" t="s">
        <v>1393</v>
      </c>
      <c r="D19623" s="270" t="s">
        <v>2209</v>
      </c>
      <c r="E19623" s="277" t="s">
        <v>2240</v>
      </c>
      <c r="F19623" s="279" t="s">
        <v>484</v>
      </c>
    </row>
    <row r="19624" spans="1:6" x14ac:dyDescent="0.3">
      <c r="A19624" s="264" t="str">
        <f t="shared" si="306"/>
        <v>AlvinTX</v>
      </c>
      <c r="B19624" s="269">
        <v>77511</v>
      </c>
      <c r="C19624" s="270" t="s">
        <v>5156</v>
      </c>
      <c r="D19624" s="270" t="s">
        <v>2209</v>
      </c>
      <c r="E19624" s="277" t="s">
        <v>2240</v>
      </c>
      <c r="F19624" s="279" t="s">
        <v>484</v>
      </c>
    </row>
    <row r="19625" spans="1:6" x14ac:dyDescent="0.3">
      <c r="A19625" s="264" t="str">
        <f t="shared" si="306"/>
        <v>CarrolltonTX</v>
      </c>
      <c r="B19625" s="269">
        <v>75006</v>
      </c>
      <c r="C19625" s="270" t="s">
        <v>1438</v>
      </c>
      <c r="D19625" s="270" t="s">
        <v>2209</v>
      </c>
      <c r="E19625" s="277" t="s">
        <v>2233</v>
      </c>
      <c r="F19625" s="279" t="s">
        <v>484</v>
      </c>
    </row>
    <row r="19626" spans="1:6" x14ac:dyDescent="0.3">
      <c r="A19626" s="264" t="str">
        <f t="shared" si="306"/>
        <v>DallasTX</v>
      </c>
      <c r="B19626" s="269">
        <v>75227</v>
      </c>
      <c r="C19626" s="270" t="s">
        <v>3974</v>
      </c>
      <c r="D19626" s="270" t="s">
        <v>2209</v>
      </c>
      <c r="E19626" s="277" t="s">
        <v>2233</v>
      </c>
      <c r="F19626" s="279" t="s">
        <v>484</v>
      </c>
    </row>
    <row r="19627" spans="1:6" x14ac:dyDescent="0.3">
      <c r="A19627" s="264" t="str">
        <f t="shared" si="306"/>
        <v>HoustonTX</v>
      </c>
      <c r="B19627" s="269">
        <v>77015</v>
      </c>
      <c r="C19627" s="270" t="s">
        <v>1929</v>
      </c>
      <c r="D19627" s="270" t="s">
        <v>2209</v>
      </c>
      <c r="E19627" s="277" t="s">
        <v>2240</v>
      </c>
      <c r="F19627" s="279" t="s">
        <v>484</v>
      </c>
    </row>
    <row r="19628" spans="1:6" x14ac:dyDescent="0.3">
      <c r="A19628" s="264" t="str">
        <f t="shared" si="306"/>
        <v>LaredoTX</v>
      </c>
      <c r="B19628" s="269">
        <v>78046</v>
      </c>
      <c r="C19628" s="270" t="s">
        <v>2245</v>
      </c>
      <c r="D19628" s="270" t="s">
        <v>2209</v>
      </c>
      <c r="E19628" s="277" t="s">
        <v>2245</v>
      </c>
      <c r="F19628" s="279" t="s">
        <v>484</v>
      </c>
    </row>
    <row r="19629" spans="1:6" x14ac:dyDescent="0.3">
      <c r="A19629" s="264" t="str">
        <f t="shared" si="306"/>
        <v>HoustonTX</v>
      </c>
      <c r="B19629" s="269">
        <v>77040</v>
      </c>
      <c r="C19629" s="270" t="s">
        <v>1929</v>
      </c>
      <c r="D19629" s="270" t="s">
        <v>2209</v>
      </c>
      <c r="E19629" s="277" t="s">
        <v>2240</v>
      </c>
      <c r="F19629" s="279" t="s">
        <v>484</v>
      </c>
    </row>
    <row r="19630" spans="1:6" x14ac:dyDescent="0.3">
      <c r="A19630" s="264" t="str">
        <f t="shared" si="306"/>
        <v>DallasTX</v>
      </c>
      <c r="B19630" s="269">
        <v>75248</v>
      </c>
      <c r="C19630" s="270" t="s">
        <v>3974</v>
      </c>
      <c r="D19630" s="270" t="s">
        <v>2209</v>
      </c>
      <c r="E19630" s="277" t="s">
        <v>2233</v>
      </c>
      <c r="F19630" s="279" t="s">
        <v>484</v>
      </c>
    </row>
    <row r="19631" spans="1:6" x14ac:dyDescent="0.3">
      <c r="A19631" s="264" t="str">
        <f t="shared" si="306"/>
        <v>SpringTX</v>
      </c>
      <c r="B19631" s="269">
        <v>77388</v>
      </c>
      <c r="C19631" s="270" t="s">
        <v>11253</v>
      </c>
      <c r="D19631" s="270" t="s">
        <v>2209</v>
      </c>
      <c r="E19631" s="277" t="s">
        <v>2240</v>
      </c>
      <c r="F19631" s="279" t="s">
        <v>484</v>
      </c>
    </row>
    <row r="19632" spans="1:6" x14ac:dyDescent="0.3">
      <c r="A19632" s="264" t="str">
        <f t="shared" si="306"/>
        <v>KerrvilleTX</v>
      </c>
      <c r="B19632" s="269">
        <v>78028</v>
      </c>
      <c r="C19632" s="270" t="s">
        <v>2241</v>
      </c>
      <c r="D19632" s="270" t="s">
        <v>2209</v>
      </c>
      <c r="E19632" s="277" t="s">
        <v>2241</v>
      </c>
      <c r="F19632" s="279" t="s">
        <v>484</v>
      </c>
    </row>
    <row r="19633" spans="1:6" x14ac:dyDescent="0.3">
      <c r="A19633" s="264" t="str">
        <f t="shared" si="306"/>
        <v>IrvingTX</v>
      </c>
      <c r="B19633" s="269">
        <v>75062</v>
      </c>
      <c r="C19633" s="270" t="s">
        <v>11276</v>
      </c>
      <c r="D19633" s="270" t="s">
        <v>2209</v>
      </c>
      <c r="E19633" s="277" t="s">
        <v>2233</v>
      </c>
      <c r="F19633" s="279" t="s">
        <v>484</v>
      </c>
    </row>
    <row r="19634" spans="1:6" x14ac:dyDescent="0.3">
      <c r="A19634" s="264" t="str">
        <f t="shared" si="306"/>
        <v>Fort WorthTX</v>
      </c>
      <c r="B19634" s="269">
        <v>76112</v>
      </c>
      <c r="C19634" s="270" t="s">
        <v>11260</v>
      </c>
      <c r="D19634" s="270" t="s">
        <v>2209</v>
      </c>
      <c r="E19634" s="277" t="s">
        <v>2233</v>
      </c>
      <c r="F19634" s="279" t="s">
        <v>484</v>
      </c>
    </row>
    <row r="19635" spans="1:6" x14ac:dyDescent="0.3">
      <c r="A19635" s="264" t="str">
        <f t="shared" si="306"/>
        <v>DallasTX</v>
      </c>
      <c r="B19635" s="269">
        <v>75216</v>
      </c>
      <c r="C19635" s="270" t="s">
        <v>3974</v>
      </c>
      <c r="D19635" s="270" t="s">
        <v>2209</v>
      </c>
      <c r="E19635" s="277" t="s">
        <v>2233</v>
      </c>
      <c r="F19635" s="279" t="s">
        <v>484</v>
      </c>
    </row>
    <row r="19636" spans="1:6" x14ac:dyDescent="0.3">
      <c r="A19636" s="264" t="str">
        <f t="shared" si="306"/>
        <v>El PasoTX</v>
      </c>
      <c r="B19636" s="269">
        <v>79907</v>
      </c>
      <c r="C19636" s="270" t="s">
        <v>1974</v>
      </c>
      <c r="D19636" s="270" t="s">
        <v>2209</v>
      </c>
      <c r="E19636" s="277" t="s">
        <v>1974</v>
      </c>
      <c r="F19636" s="279" t="s">
        <v>484</v>
      </c>
    </row>
    <row r="19637" spans="1:6" x14ac:dyDescent="0.3">
      <c r="A19637" s="264" t="str">
        <f t="shared" si="306"/>
        <v>TempleTX</v>
      </c>
      <c r="B19637" s="269">
        <v>76502</v>
      </c>
      <c r="C19637" s="270" t="s">
        <v>4024</v>
      </c>
      <c r="D19637" s="270" t="s">
        <v>2209</v>
      </c>
      <c r="E19637" s="277" t="s">
        <v>2242</v>
      </c>
      <c r="F19637" s="279" t="s">
        <v>484</v>
      </c>
    </row>
    <row r="19638" spans="1:6" x14ac:dyDescent="0.3">
      <c r="A19638" s="264" t="str">
        <f t="shared" si="306"/>
        <v>ConverseTX</v>
      </c>
      <c r="B19638" s="269">
        <v>78109</v>
      </c>
      <c r="C19638" s="270" t="s">
        <v>5403</v>
      </c>
      <c r="D19638" s="270" t="s">
        <v>2209</v>
      </c>
      <c r="E19638" s="277" t="s">
        <v>2266</v>
      </c>
      <c r="F19638" s="279" t="s">
        <v>484</v>
      </c>
    </row>
    <row r="19639" spans="1:6" x14ac:dyDescent="0.3">
      <c r="A19639" s="264" t="str">
        <f t="shared" si="306"/>
        <v>San AntonioTX</v>
      </c>
      <c r="B19639" s="269">
        <v>78201</v>
      </c>
      <c r="C19639" s="270" t="s">
        <v>3872</v>
      </c>
      <c r="D19639" s="270" t="s">
        <v>2209</v>
      </c>
      <c r="E19639" s="277" t="s">
        <v>2266</v>
      </c>
      <c r="F19639" s="279" t="s">
        <v>484</v>
      </c>
    </row>
    <row r="19640" spans="1:6" x14ac:dyDescent="0.3">
      <c r="A19640" s="264" t="str">
        <f t="shared" si="306"/>
        <v>EulessTX</v>
      </c>
      <c r="B19640" s="269">
        <v>76039</v>
      </c>
      <c r="C19640" s="270" t="s">
        <v>11280</v>
      </c>
      <c r="D19640" s="270" t="s">
        <v>2209</v>
      </c>
      <c r="E19640" s="277" t="s">
        <v>2233</v>
      </c>
      <c r="F19640" s="279" t="s">
        <v>484</v>
      </c>
    </row>
    <row r="19641" spans="1:6" x14ac:dyDescent="0.3">
      <c r="A19641" s="264" t="str">
        <f t="shared" si="306"/>
        <v>San AntonioTX</v>
      </c>
      <c r="B19641" s="269">
        <v>78213</v>
      </c>
      <c r="C19641" s="270" t="s">
        <v>3872</v>
      </c>
      <c r="D19641" s="270" t="s">
        <v>2209</v>
      </c>
      <c r="E19641" s="277" t="s">
        <v>2266</v>
      </c>
      <c r="F19641" s="279" t="s">
        <v>484</v>
      </c>
    </row>
    <row r="19642" spans="1:6" x14ac:dyDescent="0.3">
      <c r="A19642" s="264" t="str">
        <f t="shared" si="306"/>
        <v>ArlingtonTX</v>
      </c>
      <c r="B19642" s="269">
        <v>76017</v>
      </c>
      <c r="C19642" s="270" t="s">
        <v>2452</v>
      </c>
      <c r="D19642" s="270" t="s">
        <v>2209</v>
      </c>
      <c r="E19642" s="277" t="s">
        <v>2233</v>
      </c>
      <c r="F19642" s="279" t="s">
        <v>484</v>
      </c>
    </row>
    <row r="19643" spans="1:6" x14ac:dyDescent="0.3">
      <c r="A19643" s="264" t="str">
        <f t="shared" si="306"/>
        <v>Corpus ChristiTX</v>
      </c>
      <c r="B19643" s="269">
        <v>78414</v>
      </c>
      <c r="C19643" s="270" t="s">
        <v>2229</v>
      </c>
      <c r="D19643" s="270" t="s">
        <v>2209</v>
      </c>
      <c r="E19643" s="277" t="s">
        <v>2229</v>
      </c>
      <c r="F19643" s="279" t="s">
        <v>484</v>
      </c>
    </row>
    <row r="19644" spans="1:6" x14ac:dyDescent="0.3">
      <c r="A19644" s="264" t="str">
        <f t="shared" si="306"/>
        <v>DallasTX</v>
      </c>
      <c r="B19644" s="269">
        <v>75214</v>
      </c>
      <c r="C19644" s="270" t="s">
        <v>3974</v>
      </c>
      <c r="D19644" s="270" t="s">
        <v>2209</v>
      </c>
      <c r="E19644" s="277" t="s">
        <v>2233</v>
      </c>
      <c r="F19644" s="279" t="s">
        <v>484</v>
      </c>
    </row>
    <row r="19645" spans="1:6" x14ac:dyDescent="0.3">
      <c r="A19645" s="264" t="str">
        <f t="shared" si="306"/>
        <v>HoustonTX</v>
      </c>
      <c r="B19645" s="269">
        <v>77339</v>
      </c>
      <c r="C19645" s="270" t="s">
        <v>1929</v>
      </c>
      <c r="D19645" s="270" t="s">
        <v>2209</v>
      </c>
      <c r="E19645" s="277" t="s">
        <v>2240</v>
      </c>
      <c r="F19645" s="279" t="s">
        <v>484</v>
      </c>
    </row>
    <row r="19646" spans="1:6" x14ac:dyDescent="0.3">
      <c r="A19646" s="264" t="str">
        <f t="shared" si="306"/>
        <v>MidlandTX</v>
      </c>
      <c r="B19646" s="269">
        <v>79705</v>
      </c>
      <c r="C19646" s="270" t="s">
        <v>1607</v>
      </c>
      <c r="D19646" s="270" t="s">
        <v>2209</v>
      </c>
      <c r="E19646" s="277" t="s">
        <v>1607</v>
      </c>
      <c r="F19646" s="279" t="s">
        <v>484</v>
      </c>
    </row>
    <row r="19647" spans="1:6" x14ac:dyDescent="0.3">
      <c r="A19647" s="264" t="str">
        <f t="shared" si="306"/>
        <v>San AntonioTX</v>
      </c>
      <c r="B19647" s="269">
        <v>78229</v>
      </c>
      <c r="C19647" s="270" t="s">
        <v>3872</v>
      </c>
      <c r="D19647" s="270" t="s">
        <v>2209</v>
      </c>
      <c r="E19647" s="277" t="s">
        <v>2266</v>
      </c>
      <c r="F19647" s="279" t="s">
        <v>484</v>
      </c>
    </row>
    <row r="19648" spans="1:6" x14ac:dyDescent="0.3">
      <c r="A19648" s="264" t="str">
        <f t="shared" si="306"/>
        <v>HoustonTX</v>
      </c>
      <c r="B19648" s="269">
        <v>77024</v>
      </c>
      <c r="C19648" s="270" t="s">
        <v>1929</v>
      </c>
      <c r="D19648" s="270" t="s">
        <v>2209</v>
      </c>
      <c r="E19648" s="277" t="s">
        <v>2240</v>
      </c>
      <c r="F19648" s="279" t="s">
        <v>484</v>
      </c>
    </row>
    <row r="19649" spans="1:6" x14ac:dyDescent="0.3">
      <c r="A19649" s="264" t="str">
        <f t="shared" si="306"/>
        <v>PearlandTX</v>
      </c>
      <c r="B19649" s="269">
        <v>77581</v>
      </c>
      <c r="C19649" s="270" t="s">
        <v>11249</v>
      </c>
      <c r="D19649" s="270" t="s">
        <v>2209</v>
      </c>
      <c r="E19649" s="277" t="s">
        <v>2240</v>
      </c>
      <c r="F19649" s="279" t="s">
        <v>484</v>
      </c>
    </row>
    <row r="19650" spans="1:6" x14ac:dyDescent="0.3">
      <c r="A19650" s="264" t="str">
        <f t="shared" si="306"/>
        <v>Del RioTX</v>
      </c>
      <c r="B19650" s="269">
        <v>78840</v>
      </c>
      <c r="C19650" s="270" t="s">
        <v>2234</v>
      </c>
      <c r="D19650" s="270" t="s">
        <v>2209</v>
      </c>
      <c r="E19650" s="277" t="s">
        <v>2234</v>
      </c>
      <c r="F19650" s="279" t="s">
        <v>484</v>
      </c>
    </row>
    <row r="19651" spans="1:6" x14ac:dyDescent="0.3">
      <c r="A19651" s="264" t="str">
        <f t="shared" si="306"/>
        <v>HoustonTX</v>
      </c>
      <c r="B19651" s="269">
        <v>77088</v>
      </c>
      <c r="C19651" s="270" t="s">
        <v>1929</v>
      </c>
      <c r="D19651" s="270" t="s">
        <v>2209</v>
      </c>
      <c r="E19651" s="277" t="s">
        <v>2240</v>
      </c>
      <c r="F19651" s="279" t="s">
        <v>484</v>
      </c>
    </row>
    <row r="19652" spans="1:6" x14ac:dyDescent="0.3">
      <c r="A19652" s="264" t="str">
        <f t="shared" ref="A19652:A19715" si="307">CONCATENATE(C19652,D19652)</f>
        <v>Fort WorthTX</v>
      </c>
      <c r="B19652" s="269">
        <v>76108</v>
      </c>
      <c r="C19652" s="270" t="s">
        <v>11260</v>
      </c>
      <c r="D19652" s="270" t="s">
        <v>2209</v>
      </c>
      <c r="E19652" s="277" t="s">
        <v>2233</v>
      </c>
      <c r="F19652" s="279" t="s">
        <v>484</v>
      </c>
    </row>
    <row r="19653" spans="1:6" x14ac:dyDescent="0.3">
      <c r="A19653" s="264" t="str">
        <f t="shared" si="307"/>
        <v>Cedar HillTX</v>
      </c>
      <c r="B19653" s="269">
        <v>75104</v>
      </c>
      <c r="C19653" s="270" t="s">
        <v>7241</v>
      </c>
      <c r="D19653" s="270" t="s">
        <v>2209</v>
      </c>
      <c r="E19653" s="277" t="s">
        <v>2233</v>
      </c>
      <c r="F19653" s="279" t="s">
        <v>484</v>
      </c>
    </row>
    <row r="19654" spans="1:6" x14ac:dyDescent="0.3">
      <c r="A19654" s="264" t="str">
        <f t="shared" si="307"/>
        <v>HoustonTX</v>
      </c>
      <c r="B19654" s="269">
        <v>77099</v>
      </c>
      <c r="C19654" s="270" t="s">
        <v>1929</v>
      </c>
      <c r="D19654" s="270" t="s">
        <v>2209</v>
      </c>
      <c r="E19654" s="277" t="s">
        <v>2240</v>
      </c>
      <c r="F19654" s="279" t="s">
        <v>484</v>
      </c>
    </row>
    <row r="19655" spans="1:6" x14ac:dyDescent="0.3">
      <c r="A19655" s="264" t="str">
        <f t="shared" si="307"/>
        <v>AllenTX</v>
      </c>
      <c r="B19655" s="269">
        <v>75013</v>
      </c>
      <c r="C19655" s="270" t="s">
        <v>5644</v>
      </c>
      <c r="D19655" s="270" t="s">
        <v>2209</v>
      </c>
      <c r="E19655" s="277" t="s">
        <v>2233</v>
      </c>
      <c r="F19655" s="279" t="s">
        <v>484</v>
      </c>
    </row>
    <row r="19656" spans="1:6" x14ac:dyDescent="0.3">
      <c r="A19656" s="264" t="str">
        <f t="shared" si="307"/>
        <v>GarlandTX</v>
      </c>
      <c r="B19656" s="269">
        <v>75044</v>
      </c>
      <c r="C19656" s="270" t="s">
        <v>2128</v>
      </c>
      <c r="D19656" s="270" t="s">
        <v>2209</v>
      </c>
      <c r="E19656" s="277" t="s">
        <v>2233</v>
      </c>
      <c r="F19656" s="279" t="s">
        <v>484</v>
      </c>
    </row>
    <row r="19657" spans="1:6" x14ac:dyDescent="0.3">
      <c r="A19657" s="264" t="str">
        <f t="shared" si="307"/>
        <v>HoustonTX</v>
      </c>
      <c r="B19657" s="269">
        <v>77090</v>
      </c>
      <c r="C19657" s="270" t="s">
        <v>1929</v>
      </c>
      <c r="D19657" s="270" t="s">
        <v>2209</v>
      </c>
      <c r="E19657" s="277" t="s">
        <v>2240</v>
      </c>
      <c r="F19657" s="279" t="s">
        <v>484</v>
      </c>
    </row>
    <row r="19658" spans="1:6" x14ac:dyDescent="0.3">
      <c r="A19658" s="264" t="str">
        <f t="shared" si="307"/>
        <v>CoppellTX</v>
      </c>
      <c r="B19658" s="269">
        <v>75019</v>
      </c>
      <c r="C19658" s="270" t="s">
        <v>11281</v>
      </c>
      <c r="D19658" s="270" t="s">
        <v>2209</v>
      </c>
      <c r="E19658" s="277" t="s">
        <v>2233</v>
      </c>
      <c r="F19658" s="279" t="s">
        <v>484</v>
      </c>
    </row>
    <row r="19659" spans="1:6" x14ac:dyDescent="0.3">
      <c r="A19659" s="264" t="str">
        <f t="shared" si="307"/>
        <v>DickinsonTX</v>
      </c>
      <c r="B19659" s="269">
        <v>77539</v>
      </c>
      <c r="C19659" s="270" t="s">
        <v>1784</v>
      </c>
      <c r="D19659" s="270" t="s">
        <v>2209</v>
      </c>
      <c r="E19659" s="277" t="s">
        <v>2240</v>
      </c>
      <c r="F19659" s="279" t="s">
        <v>484</v>
      </c>
    </row>
    <row r="19660" spans="1:6" x14ac:dyDescent="0.3">
      <c r="A19660" s="264" t="str">
        <f t="shared" si="307"/>
        <v>HoustonTX</v>
      </c>
      <c r="B19660" s="269">
        <v>77055</v>
      </c>
      <c r="C19660" s="270" t="s">
        <v>1929</v>
      </c>
      <c r="D19660" s="270" t="s">
        <v>2209</v>
      </c>
      <c r="E19660" s="277" t="s">
        <v>2240</v>
      </c>
      <c r="F19660" s="279" t="s">
        <v>484</v>
      </c>
    </row>
    <row r="19661" spans="1:6" x14ac:dyDescent="0.3">
      <c r="A19661" s="264" t="str">
        <f t="shared" si="307"/>
        <v>WaxahachieTX</v>
      </c>
      <c r="B19661" s="269">
        <v>75165</v>
      </c>
      <c r="C19661" s="270" t="s">
        <v>11282</v>
      </c>
      <c r="D19661" s="270" t="s">
        <v>2209</v>
      </c>
      <c r="E19661" s="277" t="s">
        <v>2233</v>
      </c>
      <c r="F19661" s="279" t="s">
        <v>484</v>
      </c>
    </row>
    <row r="19662" spans="1:6" x14ac:dyDescent="0.3">
      <c r="A19662" s="264" t="str">
        <f t="shared" si="307"/>
        <v>HoustonTX</v>
      </c>
      <c r="B19662" s="269">
        <v>77044</v>
      </c>
      <c r="C19662" s="270" t="s">
        <v>1929</v>
      </c>
      <c r="D19662" s="270" t="s">
        <v>2209</v>
      </c>
      <c r="E19662" s="277" t="s">
        <v>2240</v>
      </c>
      <c r="F19662" s="279" t="s">
        <v>484</v>
      </c>
    </row>
    <row r="19663" spans="1:6" x14ac:dyDescent="0.3">
      <c r="A19663" s="264" t="str">
        <f t="shared" si="307"/>
        <v>HoustonTX</v>
      </c>
      <c r="B19663" s="269">
        <v>77004</v>
      </c>
      <c r="C19663" s="270" t="s">
        <v>1929</v>
      </c>
      <c r="D19663" s="270" t="s">
        <v>2209</v>
      </c>
      <c r="E19663" s="277" t="s">
        <v>2240</v>
      </c>
      <c r="F19663" s="279" t="s">
        <v>484</v>
      </c>
    </row>
    <row r="19664" spans="1:6" x14ac:dyDescent="0.3">
      <c r="A19664" s="264" t="str">
        <f t="shared" si="307"/>
        <v>HoustonTX</v>
      </c>
      <c r="B19664" s="269">
        <v>77064</v>
      </c>
      <c r="C19664" s="270" t="s">
        <v>1929</v>
      </c>
      <c r="D19664" s="270" t="s">
        <v>2209</v>
      </c>
      <c r="E19664" s="277" t="s">
        <v>2240</v>
      </c>
      <c r="F19664" s="279" t="s">
        <v>484</v>
      </c>
    </row>
    <row r="19665" spans="1:6" x14ac:dyDescent="0.3">
      <c r="A19665" s="264" t="str">
        <f t="shared" si="307"/>
        <v>LubbockTX</v>
      </c>
      <c r="B19665" s="269">
        <v>79423</v>
      </c>
      <c r="C19665" s="270" t="s">
        <v>2249</v>
      </c>
      <c r="D19665" s="270" t="s">
        <v>2209</v>
      </c>
      <c r="E19665" s="277" t="s">
        <v>2249</v>
      </c>
      <c r="F19665" s="279" t="s">
        <v>484</v>
      </c>
    </row>
    <row r="19666" spans="1:6" x14ac:dyDescent="0.3">
      <c r="A19666" s="264" t="str">
        <f t="shared" si="307"/>
        <v>San AntonioTX</v>
      </c>
      <c r="B19666" s="269">
        <v>78227</v>
      </c>
      <c r="C19666" s="270" t="s">
        <v>3872</v>
      </c>
      <c r="D19666" s="270" t="s">
        <v>2209</v>
      </c>
      <c r="E19666" s="277" t="s">
        <v>2266</v>
      </c>
      <c r="F19666" s="279" t="s">
        <v>484</v>
      </c>
    </row>
    <row r="19667" spans="1:6" x14ac:dyDescent="0.3">
      <c r="A19667" s="264" t="str">
        <f t="shared" si="307"/>
        <v>AustinTX</v>
      </c>
      <c r="B19667" s="269">
        <v>78744</v>
      </c>
      <c r="C19667" s="270" t="s">
        <v>1632</v>
      </c>
      <c r="D19667" s="270" t="s">
        <v>2209</v>
      </c>
      <c r="E19667" s="277" t="s">
        <v>2215</v>
      </c>
      <c r="F19667" s="279" t="s">
        <v>484</v>
      </c>
    </row>
    <row r="19668" spans="1:6" x14ac:dyDescent="0.3">
      <c r="A19668" s="264" t="str">
        <f t="shared" si="307"/>
        <v>Fort WorthTX</v>
      </c>
      <c r="B19668" s="269">
        <v>76107</v>
      </c>
      <c r="C19668" s="270" t="s">
        <v>11260</v>
      </c>
      <c r="D19668" s="270" t="s">
        <v>2209</v>
      </c>
      <c r="E19668" s="277" t="s">
        <v>2233</v>
      </c>
      <c r="F19668" s="279" t="s">
        <v>484</v>
      </c>
    </row>
    <row r="19669" spans="1:6" x14ac:dyDescent="0.3">
      <c r="A19669" s="264" t="str">
        <f t="shared" si="307"/>
        <v>HoustonTX</v>
      </c>
      <c r="B19669" s="269">
        <v>77080</v>
      </c>
      <c r="C19669" s="270" t="s">
        <v>1929</v>
      </c>
      <c r="D19669" s="270" t="s">
        <v>2209</v>
      </c>
      <c r="E19669" s="277" t="s">
        <v>2240</v>
      </c>
      <c r="F19669" s="279" t="s">
        <v>484</v>
      </c>
    </row>
    <row r="19670" spans="1:6" x14ac:dyDescent="0.3">
      <c r="A19670" s="264" t="str">
        <f t="shared" si="307"/>
        <v>OdessaTX</v>
      </c>
      <c r="B19670" s="269">
        <v>79762</v>
      </c>
      <c r="C19670" s="270" t="s">
        <v>2256</v>
      </c>
      <c r="D19670" s="270" t="s">
        <v>2209</v>
      </c>
      <c r="E19670" s="277" t="s">
        <v>2256</v>
      </c>
      <c r="F19670" s="279" t="s">
        <v>484</v>
      </c>
    </row>
    <row r="19671" spans="1:6" x14ac:dyDescent="0.3">
      <c r="A19671" s="264" t="str">
        <f t="shared" si="307"/>
        <v>San AntonioTX</v>
      </c>
      <c r="B19671" s="269">
        <v>78207</v>
      </c>
      <c r="C19671" s="270" t="s">
        <v>3872</v>
      </c>
      <c r="D19671" s="270" t="s">
        <v>2209</v>
      </c>
      <c r="E19671" s="277" t="s">
        <v>2266</v>
      </c>
      <c r="F19671" s="279" t="s">
        <v>484</v>
      </c>
    </row>
    <row r="19672" spans="1:6" x14ac:dyDescent="0.3">
      <c r="A19672" s="264" t="str">
        <f t="shared" si="307"/>
        <v>BrownsvilleTX</v>
      </c>
      <c r="B19672" s="269">
        <v>78526</v>
      </c>
      <c r="C19672" s="270" t="s">
        <v>2191</v>
      </c>
      <c r="D19672" s="270" t="s">
        <v>2209</v>
      </c>
      <c r="E19672" s="277" t="s">
        <v>2225</v>
      </c>
      <c r="F19672" s="279" t="s">
        <v>484</v>
      </c>
    </row>
    <row r="19673" spans="1:6" x14ac:dyDescent="0.3">
      <c r="A19673" s="264" t="str">
        <f t="shared" si="307"/>
        <v>MidlandTX</v>
      </c>
      <c r="B19673" s="269">
        <v>79707</v>
      </c>
      <c r="C19673" s="270" t="s">
        <v>1607</v>
      </c>
      <c r="D19673" s="270" t="s">
        <v>2209</v>
      </c>
      <c r="E19673" s="277" t="s">
        <v>1607</v>
      </c>
      <c r="F19673" s="279" t="s">
        <v>484</v>
      </c>
    </row>
    <row r="19674" spans="1:6" x14ac:dyDescent="0.3">
      <c r="A19674" s="264" t="str">
        <f t="shared" si="307"/>
        <v>BoerneTX</v>
      </c>
      <c r="B19674" s="269">
        <v>78006</v>
      </c>
      <c r="C19674" s="270" t="s">
        <v>11283</v>
      </c>
      <c r="D19674" s="270" t="s">
        <v>2209</v>
      </c>
      <c r="E19674" s="277" t="s">
        <v>2266</v>
      </c>
      <c r="F19674" s="279" t="s">
        <v>484</v>
      </c>
    </row>
    <row r="19675" spans="1:6" x14ac:dyDescent="0.3">
      <c r="A19675" s="264" t="str">
        <f t="shared" si="307"/>
        <v>Copperas CoveTX</v>
      </c>
      <c r="B19675" s="269">
        <v>76522</v>
      </c>
      <c r="C19675" s="270" t="s">
        <v>11284</v>
      </c>
      <c r="D19675" s="270" t="s">
        <v>2209</v>
      </c>
      <c r="E19675" s="277" t="s">
        <v>2242</v>
      </c>
      <c r="F19675" s="279" t="s">
        <v>484</v>
      </c>
    </row>
    <row r="19676" spans="1:6" x14ac:dyDescent="0.3">
      <c r="A19676" s="264" t="str">
        <f t="shared" si="307"/>
        <v>Sugar LandTX</v>
      </c>
      <c r="B19676" s="269">
        <v>77498</v>
      </c>
      <c r="C19676" s="270" t="s">
        <v>11252</v>
      </c>
      <c r="D19676" s="270" t="s">
        <v>2209</v>
      </c>
      <c r="E19676" s="277" t="s">
        <v>2240</v>
      </c>
      <c r="F19676" s="279" t="s">
        <v>484</v>
      </c>
    </row>
    <row r="19677" spans="1:6" x14ac:dyDescent="0.3">
      <c r="A19677" s="264" t="str">
        <f t="shared" si="307"/>
        <v>Eagle PassTX</v>
      </c>
      <c r="B19677" s="269">
        <v>78852</v>
      </c>
      <c r="C19677" s="270" t="s">
        <v>2236</v>
      </c>
      <c r="D19677" s="270" t="s">
        <v>2209</v>
      </c>
      <c r="E19677" s="277" t="s">
        <v>2236</v>
      </c>
      <c r="F19677" s="279" t="s">
        <v>484</v>
      </c>
    </row>
    <row r="19678" spans="1:6" x14ac:dyDescent="0.3">
      <c r="A19678" s="264" t="str">
        <f t="shared" si="307"/>
        <v>BeltonTX</v>
      </c>
      <c r="B19678" s="269">
        <v>76513</v>
      </c>
      <c r="C19678" s="270" t="s">
        <v>5796</v>
      </c>
      <c r="D19678" s="270" t="s">
        <v>2209</v>
      </c>
      <c r="E19678" s="277" t="s">
        <v>2242</v>
      </c>
      <c r="F19678" s="279" t="s">
        <v>484</v>
      </c>
    </row>
    <row r="19679" spans="1:6" x14ac:dyDescent="0.3">
      <c r="A19679" s="264" t="str">
        <f t="shared" si="307"/>
        <v>Corpus ChristiTX</v>
      </c>
      <c r="B19679" s="269">
        <v>78412</v>
      </c>
      <c r="C19679" s="270" t="s">
        <v>2229</v>
      </c>
      <c r="D19679" s="270" t="s">
        <v>2209</v>
      </c>
      <c r="E19679" s="277" t="s">
        <v>2229</v>
      </c>
      <c r="F19679" s="279" t="s">
        <v>484</v>
      </c>
    </row>
    <row r="19680" spans="1:6" x14ac:dyDescent="0.3">
      <c r="A19680" s="264" t="str">
        <f t="shared" si="307"/>
        <v>VictoriaTX</v>
      </c>
      <c r="B19680" s="269">
        <v>77901</v>
      </c>
      <c r="C19680" s="270" t="s">
        <v>2275</v>
      </c>
      <c r="D19680" s="270" t="s">
        <v>2209</v>
      </c>
      <c r="E19680" s="277" t="s">
        <v>2275</v>
      </c>
      <c r="F19680" s="279" t="s">
        <v>484</v>
      </c>
    </row>
    <row r="19681" spans="1:6" x14ac:dyDescent="0.3">
      <c r="A19681" s="264" t="str">
        <f t="shared" si="307"/>
        <v>MissionTX</v>
      </c>
      <c r="B19681" s="269">
        <v>78574</v>
      </c>
      <c r="C19681" s="270" t="s">
        <v>5546</v>
      </c>
      <c r="D19681" s="270" t="s">
        <v>2209</v>
      </c>
      <c r="E19681" s="277" t="s">
        <v>2252</v>
      </c>
      <c r="F19681" s="279" t="s">
        <v>484</v>
      </c>
    </row>
    <row r="19682" spans="1:6" x14ac:dyDescent="0.3">
      <c r="A19682" s="264" t="str">
        <f t="shared" si="307"/>
        <v>San AntonioTX</v>
      </c>
      <c r="B19682" s="269">
        <v>78232</v>
      </c>
      <c r="C19682" s="270" t="s">
        <v>3872</v>
      </c>
      <c r="D19682" s="270" t="s">
        <v>2209</v>
      </c>
      <c r="E19682" s="277" t="s">
        <v>2266</v>
      </c>
      <c r="F19682" s="279" t="s">
        <v>484</v>
      </c>
    </row>
    <row r="19683" spans="1:6" x14ac:dyDescent="0.3">
      <c r="A19683" s="264" t="str">
        <f t="shared" si="307"/>
        <v>Flower MoundTX</v>
      </c>
      <c r="B19683" s="269">
        <v>75028</v>
      </c>
      <c r="C19683" s="270" t="s">
        <v>11285</v>
      </c>
      <c r="D19683" s="270" t="s">
        <v>2209</v>
      </c>
      <c r="E19683" s="277" t="s">
        <v>2233</v>
      </c>
      <c r="F19683" s="279" t="s">
        <v>484</v>
      </c>
    </row>
    <row r="19684" spans="1:6" x14ac:dyDescent="0.3">
      <c r="A19684" s="264" t="str">
        <f t="shared" si="307"/>
        <v>BedfordTX</v>
      </c>
      <c r="B19684" s="269">
        <v>76021</v>
      </c>
      <c r="C19684" s="270" t="s">
        <v>1347</v>
      </c>
      <c r="D19684" s="270" t="s">
        <v>2209</v>
      </c>
      <c r="E19684" s="277" t="s">
        <v>2233</v>
      </c>
      <c r="F19684" s="279" t="s">
        <v>484</v>
      </c>
    </row>
    <row r="19685" spans="1:6" x14ac:dyDescent="0.3">
      <c r="A19685" s="264" t="str">
        <f t="shared" si="307"/>
        <v>Grand PrairieTX</v>
      </c>
      <c r="B19685" s="269">
        <v>75050</v>
      </c>
      <c r="C19685" s="270" t="s">
        <v>11251</v>
      </c>
      <c r="D19685" s="270" t="s">
        <v>2209</v>
      </c>
      <c r="E19685" s="277" t="s">
        <v>2233</v>
      </c>
      <c r="F19685" s="279" t="s">
        <v>484</v>
      </c>
    </row>
    <row r="19686" spans="1:6" x14ac:dyDescent="0.3">
      <c r="A19686" s="264" t="str">
        <f t="shared" si="307"/>
        <v>El PasoTX</v>
      </c>
      <c r="B19686" s="269">
        <v>79925</v>
      </c>
      <c r="C19686" s="270" t="s">
        <v>1974</v>
      </c>
      <c r="D19686" s="270" t="s">
        <v>2209</v>
      </c>
      <c r="E19686" s="277" t="s">
        <v>1974</v>
      </c>
      <c r="F19686" s="279" t="s">
        <v>484</v>
      </c>
    </row>
    <row r="19687" spans="1:6" x14ac:dyDescent="0.3">
      <c r="A19687" s="264" t="str">
        <f t="shared" si="307"/>
        <v>San AngeloTX</v>
      </c>
      <c r="B19687" s="269">
        <v>76904</v>
      </c>
      <c r="C19687" s="270" t="s">
        <v>2264</v>
      </c>
      <c r="D19687" s="270" t="s">
        <v>2209</v>
      </c>
      <c r="E19687" s="277" t="s">
        <v>2264</v>
      </c>
      <c r="F19687" s="279" t="s">
        <v>484</v>
      </c>
    </row>
    <row r="19688" spans="1:6" x14ac:dyDescent="0.3">
      <c r="A19688" s="264" t="str">
        <f t="shared" si="307"/>
        <v>LaredoTX</v>
      </c>
      <c r="B19688" s="269">
        <v>78041</v>
      </c>
      <c r="C19688" s="270" t="s">
        <v>2245</v>
      </c>
      <c r="D19688" s="270" t="s">
        <v>2209</v>
      </c>
      <c r="E19688" s="277" t="s">
        <v>2245</v>
      </c>
      <c r="F19688" s="279" t="s">
        <v>484</v>
      </c>
    </row>
    <row r="19689" spans="1:6" x14ac:dyDescent="0.3">
      <c r="A19689" s="264" t="str">
        <f t="shared" si="307"/>
        <v>Red OakTX</v>
      </c>
      <c r="B19689" s="269">
        <v>75154</v>
      </c>
      <c r="C19689" s="270" t="s">
        <v>7767</v>
      </c>
      <c r="D19689" s="270" t="s">
        <v>2209</v>
      </c>
      <c r="E19689" s="277" t="s">
        <v>2233</v>
      </c>
      <c r="F19689" s="279" t="s">
        <v>484</v>
      </c>
    </row>
    <row r="19690" spans="1:6" x14ac:dyDescent="0.3">
      <c r="A19690" s="264" t="str">
        <f t="shared" si="307"/>
        <v>DentonTX</v>
      </c>
      <c r="B19690" s="269">
        <v>76210</v>
      </c>
      <c r="C19690" s="270" t="s">
        <v>5668</v>
      </c>
      <c r="D19690" s="270" t="s">
        <v>2209</v>
      </c>
      <c r="E19690" s="277" t="s">
        <v>2233</v>
      </c>
      <c r="F19690" s="279" t="s">
        <v>484</v>
      </c>
    </row>
    <row r="19691" spans="1:6" x14ac:dyDescent="0.3">
      <c r="A19691" s="264" t="str">
        <f t="shared" si="307"/>
        <v>San AntonioTX</v>
      </c>
      <c r="B19691" s="269">
        <v>78217</v>
      </c>
      <c r="C19691" s="270" t="s">
        <v>3872</v>
      </c>
      <c r="D19691" s="270" t="s">
        <v>2209</v>
      </c>
      <c r="E19691" s="277" t="s">
        <v>2266</v>
      </c>
      <c r="F19691" s="279" t="s">
        <v>484</v>
      </c>
    </row>
    <row r="19692" spans="1:6" x14ac:dyDescent="0.3">
      <c r="A19692" s="264" t="str">
        <f t="shared" si="307"/>
        <v>Corpus ChristiTX</v>
      </c>
      <c r="B19692" s="269">
        <v>78413</v>
      </c>
      <c r="C19692" s="270" t="s">
        <v>2229</v>
      </c>
      <c r="D19692" s="270" t="s">
        <v>2209</v>
      </c>
      <c r="E19692" s="277" t="s">
        <v>2229</v>
      </c>
      <c r="F19692" s="279" t="s">
        <v>484</v>
      </c>
    </row>
    <row r="19693" spans="1:6" x14ac:dyDescent="0.3">
      <c r="A19693" s="264" t="str">
        <f t="shared" si="307"/>
        <v>HumbleTX</v>
      </c>
      <c r="B19693" s="269">
        <v>77338</v>
      </c>
      <c r="C19693" s="270" t="s">
        <v>11286</v>
      </c>
      <c r="D19693" s="270" t="s">
        <v>2209</v>
      </c>
      <c r="E19693" s="277" t="s">
        <v>2240</v>
      </c>
      <c r="F19693" s="279" t="s">
        <v>484</v>
      </c>
    </row>
    <row r="19694" spans="1:6" x14ac:dyDescent="0.3">
      <c r="A19694" s="264" t="str">
        <f t="shared" si="307"/>
        <v>RichardsonTX</v>
      </c>
      <c r="B19694" s="269">
        <v>75081</v>
      </c>
      <c r="C19694" s="270" t="s">
        <v>11274</v>
      </c>
      <c r="D19694" s="270" t="s">
        <v>2209</v>
      </c>
      <c r="E19694" s="277" t="s">
        <v>2233</v>
      </c>
      <c r="F19694" s="279" t="s">
        <v>484</v>
      </c>
    </row>
    <row r="19695" spans="1:6" x14ac:dyDescent="0.3">
      <c r="A19695" s="264" t="str">
        <f t="shared" si="307"/>
        <v>PlanoTX</v>
      </c>
      <c r="B19695" s="269">
        <v>75075</v>
      </c>
      <c r="C19695" s="270" t="s">
        <v>4800</v>
      </c>
      <c r="D19695" s="270" t="s">
        <v>2209</v>
      </c>
      <c r="E19695" s="277" t="s">
        <v>2233</v>
      </c>
      <c r="F19695" s="279" t="s">
        <v>484</v>
      </c>
    </row>
    <row r="19696" spans="1:6" x14ac:dyDescent="0.3">
      <c r="A19696" s="264" t="str">
        <f t="shared" si="307"/>
        <v>HoustonTX</v>
      </c>
      <c r="B19696" s="269">
        <v>77060</v>
      </c>
      <c r="C19696" s="270" t="s">
        <v>1929</v>
      </c>
      <c r="D19696" s="270" t="s">
        <v>2209</v>
      </c>
      <c r="E19696" s="277" t="s">
        <v>2240</v>
      </c>
      <c r="F19696" s="279" t="s">
        <v>484</v>
      </c>
    </row>
    <row r="19697" spans="1:6" x14ac:dyDescent="0.3">
      <c r="A19697" s="264" t="str">
        <f t="shared" si="307"/>
        <v>RoanokeTX</v>
      </c>
      <c r="B19697" s="269">
        <v>76262</v>
      </c>
      <c r="C19697" s="270" t="s">
        <v>2302</v>
      </c>
      <c r="D19697" s="270" t="s">
        <v>2209</v>
      </c>
      <c r="E19697" s="277" t="s">
        <v>2233</v>
      </c>
      <c r="F19697" s="279" t="s">
        <v>484</v>
      </c>
    </row>
    <row r="19698" spans="1:6" x14ac:dyDescent="0.3">
      <c r="A19698" s="264" t="str">
        <f t="shared" si="307"/>
        <v>SchertzTX</v>
      </c>
      <c r="B19698" s="269">
        <v>78154</v>
      </c>
      <c r="C19698" s="270" t="s">
        <v>11287</v>
      </c>
      <c r="D19698" s="270" t="s">
        <v>2209</v>
      </c>
      <c r="E19698" s="277" t="s">
        <v>2266</v>
      </c>
      <c r="F19698" s="279" t="s">
        <v>484</v>
      </c>
    </row>
    <row r="19699" spans="1:6" x14ac:dyDescent="0.3">
      <c r="A19699" s="264" t="str">
        <f t="shared" si="307"/>
        <v>North Richland HillsTX</v>
      </c>
      <c r="B19699" s="269">
        <v>76180</v>
      </c>
      <c r="C19699" s="270" t="s">
        <v>11288</v>
      </c>
      <c r="D19699" s="270" t="s">
        <v>2209</v>
      </c>
      <c r="E19699" s="277" t="s">
        <v>2233</v>
      </c>
      <c r="F19699" s="279" t="s">
        <v>484</v>
      </c>
    </row>
    <row r="19700" spans="1:6" x14ac:dyDescent="0.3">
      <c r="A19700" s="264" t="str">
        <f t="shared" si="307"/>
        <v>Fort WorthTX</v>
      </c>
      <c r="B19700" s="269">
        <v>76119</v>
      </c>
      <c r="C19700" s="270" t="s">
        <v>11260</v>
      </c>
      <c r="D19700" s="270" t="s">
        <v>2209</v>
      </c>
      <c r="E19700" s="277" t="s">
        <v>2233</v>
      </c>
      <c r="F19700" s="279" t="s">
        <v>484</v>
      </c>
    </row>
    <row r="19701" spans="1:6" x14ac:dyDescent="0.3">
      <c r="A19701" s="264" t="str">
        <f t="shared" si="307"/>
        <v>AustinTX</v>
      </c>
      <c r="B19701" s="269">
        <v>78723</v>
      </c>
      <c r="C19701" s="270" t="s">
        <v>1632</v>
      </c>
      <c r="D19701" s="270" t="s">
        <v>2209</v>
      </c>
      <c r="E19701" s="277" t="s">
        <v>2215</v>
      </c>
      <c r="F19701" s="279" t="s">
        <v>484</v>
      </c>
    </row>
    <row r="19702" spans="1:6" x14ac:dyDescent="0.3">
      <c r="A19702" s="264" t="str">
        <f t="shared" si="307"/>
        <v>HoustonTX</v>
      </c>
      <c r="B19702" s="269">
        <v>77006</v>
      </c>
      <c r="C19702" s="270" t="s">
        <v>1929</v>
      </c>
      <c r="D19702" s="270" t="s">
        <v>2209</v>
      </c>
      <c r="E19702" s="277" t="s">
        <v>2240</v>
      </c>
      <c r="F19702" s="279" t="s">
        <v>484</v>
      </c>
    </row>
    <row r="19703" spans="1:6" x14ac:dyDescent="0.3">
      <c r="A19703" s="264" t="str">
        <f t="shared" si="307"/>
        <v>HoustonTX</v>
      </c>
      <c r="B19703" s="269">
        <v>77009</v>
      </c>
      <c r="C19703" s="270" t="s">
        <v>1929</v>
      </c>
      <c r="D19703" s="270" t="s">
        <v>2209</v>
      </c>
      <c r="E19703" s="277" t="s">
        <v>2240</v>
      </c>
      <c r="F19703" s="279" t="s">
        <v>484</v>
      </c>
    </row>
    <row r="19704" spans="1:6" x14ac:dyDescent="0.3">
      <c r="A19704" s="264" t="str">
        <f t="shared" si="307"/>
        <v>IrvingTX</v>
      </c>
      <c r="B19704" s="269">
        <v>75060</v>
      </c>
      <c r="C19704" s="270" t="s">
        <v>11276</v>
      </c>
      <c r="D19704" s="270" t="s">
        <v>2209</v>
      </c>
      <c r="E19704" s="277" t="s">
        <v>2233</v>
      </c>
      <c r="F19704" s="279" t="s">
        <v>484</v>
      </c>
    </row>
    <row r="19705" spans="1:6" x14ac:dyDescent="0.3">
      <c r="A19705" s="264" t="str">
        <f t="shared" si="307"/>
        <v>AubreyTX</v>
      </c>
      <c r="B19705" s="269">
        <v>76227</v>
      </c>
      <c r="C19705" s="270" t="s">
        <v>11289</v>
      </c>
      <c r="D19705" s="270" t="s">
        <v>2209</v>
      </c>
      <c r="E19705" s="277" t="s">
        <v>2233</v>
      </c>
      <c r="F19705" s="279" t="s">
        <v>484</v>
      </c>
    </row>
    <row r="19706" spans="1:6" x14ac:dyDescent="0.3">
      <c r="A19706" s="264" t="str">
        <f t="shared" si="307"/>
        <v>MontgomeryTX</v>
      </c>
      <c r="B19706" s="269">
        <v>77356</v>
      </c>
      <c r="C19706" s="270" t="s">
        <v>941</v>
      </c>
      <c r="D19706" s="270" t="s">
        <v>2209</v>
      </c>
      <c r="E19706" s="277" t="s">
        <v>2240</v>
      </c>
      <c r="F19706" s="279" t="s">
        <v>484</v>
      </c>
    </row>
    <row r="19707" spans="1:6" x14ac:dyDescent="0.3">
      <c r="A19707" s="264" t="str">
        <f t="shared" si="307"/>
        <v>AustinTX</v>
      </c>
      <c r="B19707" s="269">
        <v>78749</v>
      </c>
      <c r="C19707" s="270" t="s">
        <v>1632</v>
      </c>
      <c r="D19707" s="270" t="s">
        <v>2209</v>
      </c>
      <c r="E19707" s="277" t="s">
        <v>2215</v>
      </c>
      <c r="F19707" s="279" t="s">
        <v>484</v>
      </c>
    </row>
    <row r="19708" spans="1:6" x14ac:dyDescent="0.3">
      <c r="A19708" s="264" t="str">
        <f t="shared" si="307"/>
        <v>BudaTX</v>
      </c>
      <c r="B19708" s="269">
        <v>78610</v>
      </c>
      <c r="C19708" s="270" t="s">
        <v>5128</v>
      </c>
      <c r="D19708" s="270" t="s">
        <v>2209</v>
      </c>
      <c r="E19708" s="277" t="s">
        <v>2215</v>
      </c>
      <c r="F19708" s="279" t="s">
        <v>484</v>
      </c>
    </row>
    <row r="19709" spans="1:6" x14ac:dyDescent="0.3">
      <c r="A19709" s="264" t="str">
        <f t="shared" si="307"/>
        <v>HoustonTX</v>
      </c>
      <c r="B19709" s="269">
        <v>77065</v>
      </c>
      <c r="C19709" s="270" t="s">
        <v>1929</v>
      </c>
      <c r="D19709" s="270" t="s">
        <v>2209</v>
      </c>
      <c r="E19709" s="277" t="s">
        <v>2240</v>
      </c>
      <c r="F19709" s="279" t="s">
        <v>484</v>
      </c>
    </row>
    <row r="19710" spans="1:6" x14ac:dyDescent="0.3">
      <c r="A19710" s="264" t="str">
        <f t="shared" si="307"/>
        <v>RosenbergTX</v>
      </c>
      <c r="B19710" s="269">
        <v>77471</v>
      </c>
      <c r="C19710" s="270" t="s">
        <v>11290</v>
      </c>
      <c r="D19710" s="270" t="s">
        <v>2209</v>
      </c>
      <c r="E19710" s="277" t="s">
        <v>2240</v>
      </c>
      <c r="F19710" s="279" t="s">
        <v>484</v>
      </c>
    </row>
    <row r="19711" spans="1:6" x14ac:dyDescent="0.3">
      <c r="A19711" s="264" t="str">
        <f t="shared" si="307"/>
        <v>McKinneyTX</v>
      </c>
      <c r="B19711" s="269">
        <v>75069</v>
      </c>
      <c r="C19711" s="270" t="s">
        <v>11263</v>
      </c>
      <c r="D19711" s="270" t="s">
        <v>2209</v>
      </c>
      <c r="E19711" s="277" t="s">
        <v>2233</v>
      </c>
      <c r="F19711" s="279" t="s">
        <v>484</v>
      </c>
    </row>
    <row r="19712" spans="1:6" x14ac:dyDescent="0.3">
      <c r="A19712" s="264" t="str">
        <f t="shared" si="307"/>
        <v>HoustonTX</v>
      </c>
      <c r="B19712" s="269">
        <v>77079</v>
      </c>
      <c r="C19712" s="270" t="s">
        <v>1929</v>
      </c>
      <c r="D19712" s="270" t="s">
        <v>2209</v>
      </c>
      <c r="E19712" s="277" t="s">
        <v>2240</v>
      </c>
      <c r="F19712" s="279" t="s">
        <v>484</v>
      </c>
    </row>
    <row r="19713" spans="1:6" x14ac:dyDescent="0.3">
      <c r="A19713" s="264" t="str">
        <f t="shared" si="307"/>
        <v>HoustonTX</v>
      </c>
      <c r="B19713" s="269">
        <v>77035</v>
      </c>
      <c r="C19713" s="270" t="s">
        <v>1929</v>
      </c>
      <c r="D19713" s="270" t="s">
        <v>2209</v>
      </c>
      <c r="E19713" s="277" t="s">
        <v>2240</v>
      </c>
      <c r="F19713" s="279" t="s">
        <v>484</v>
      </c>
    </row>
    <row r="19714" spans="1:6" x14ac:dyDescent="0.3">
      <c r="A19714" s="264" t="str">
        <f t="shared" si="307"/>
        <v>DonnaTX</v>
      </c>
      <c r="B19714" s="269">
        <v>78537</v>
      </c>
      <c r="C19714" s="270" t="s">
        <v>11291</v>
      </c>
      <c r="D19714" s="270" t="s">
        <v>2209</v>
      </c>
      <c r="E19714" s="277" t="s">
        <v>2252</v>
      </c>
      <c r="F19714" s="279" t="s">
        <v>484</v>
      </c>
    </row>
    <row r="19715" spans="1:6" x14ac:dyDescent="0.3">
      <c r="A19715" s="264" t="str">
        <f t="shared" si="307"/>
        <v>Port ArthurTX</v>
      </c>
      <c r="B19715" s="269">
        <v>77642</v>
      </c>
      <c r="C19715" s="270" t="s">
        <v>11292</v>
      </c>
      <c r="D19715" s="270" t="s">
        <v>2209</v>
      </c>
      <c r="E19715" s="277" t="s">
        <v>2217</v>
      </c>
      <c r="F19715" s="279" t="s">
        <v>484</v>
      </c>
    </row>
    <row r="19716" spans="1:6" x14ac:dyDescent="0.3">
      <c r="A19716" s="264" t="str">
        <f t="shared" ref="A19716:A19779" si="308">CONCATENATE(C19716,D19716)</f>
        <v>HoustonTX</v>
      </c>
      <c r="B19716" s="269">
        <v>77096</v>
      </c>
      <c r="C19716" s="270" t="s">
        <v>1929</v>
      </c>
      <c r="D19716" s="270" t="s">
        <v>2209</v>
      </c>
      <c r="E19716" s="277" t="s">
        <v>2240</v>
      </c>
      <c r="F19716" s="279" t="s">
        <v>484</v>
      </c>
    </row>
    <row r="19717" spans="1:6" x14ac:dyDescent="0.3">
      <c r="A19717" s="264" t="str">
        <f t="shared" si="308"/>
        <v>TexarkanaTX</v>
      </c>
      <c r="B19717" s="269">
        <v>75501</v>
      </c>
      <c r="C19717" s="270" t="s">
        <v>986</v>
      </c>
      <c r="D19717" s="270" t="s">
        <v>2209</v>
      </c>
      <c r="E19717" s="277" t="s">
        <v>986</v>
      </c>
      <c r="F19717" s="279" t="s">
        <v>484</v>
      </c>
    </row>
    <row r="19718" spans="1:6" x14ac:dyDescent="0.3">
      <c r="A19718" s="264" t="str">
        <f t="shared" si="308"/>
        <v>GeorgetownTX</v>
      </c>
      <c r="B19718" s="269">
        <v>78628</v>
      </c>
      <c r="C19718" s="270" t="s">
        <v>2162</v>
      </c>
      <c r="D19718" s="270" t="s">
        <v>2209</v>
      </c>
      <c r="E19718" s="277" t="s">
        <v>2215</v>
      </c>
      <c r="F19718" s="279" t="s">
        <v>484</v>
      </c>
    </row>
    <row r="19719" spans="1:6" x14ac:dyDescent="0.3">
      <c r="A19719" s="264" t="str">
        <f t="shared" si="308"/>
        <v>Fort WorthTX</v>
      </c>
      <c r="B19719" s="269">
        <v>76131</v>
      </c>
      <c r="C19719" s="270" t="s">
        <v>11260</v>
      </c>
      <c r="D19719" s="270" t="s">
        <v>2209</v>
      </c>
      <c r="E19719" s="277" t="s">
        <v>2233</v>
      </c>
      <c r="F19719" s="279" t="s">
        <v>484</v>
      </c>
    </row>
    <row r="19720" spans="1:6" x14ac:dyDescent="0.3">
      <c r="A19720" s="264" t="str">
        <f t="shared" si="308"/>
        <v>San BenitoTX</v>
      </c>
      <c r="B19720" s="269">
        <v>78586</v>
      </c>
      <c r="C19720" s="270" t="s">
        <v>11293</v>
      </c>
      <c r="D19720" s="270" t="s">
        <v>2209</v>
      </c>
      <c r="E19720" s="277" t="s">
        <v>2225</v>
      </c>
      <c r="F19720" s="279" t="s">
        <v>484</v>
      </c>
    </row>
    <row r="19721" spans="1:6" x14ac:dyDescent="0.3">
      <c r="A19721" s="264" t="str">
        <f t="shared" si="308"/>
        <v>LongviewTX</v>
      </c>
      <c r="B19721" s="269">
        <v>75605</v>
      </c>
      <c r="C19721" s="270" t="s">
        <v>2248</v>
      </c>
      <c r="D19721" s="270" t="s">
        <v>2209</v>
      </c>
      <c r="E19721" s="277" t="s">
        <v>2248</v>
      </c>
      <c r="F19721" s="279" t="s">
        <v>484</v>
      </c>
    </row>
    <row r="19722" spans="1:6" x14ac:dyDescent="0.3">
      <c r="A19722" s="264" t="str">
        <f t="shared" si="308"/>
        <v>San AntonioTX</v>
      </c>
      <c r="B19722" s="269">
        <v>78218</v>
      </c>
      <c r="C19722" s="270" t="s">
        <v>3872</v>
      </c>
      <c r="D19722" s="270" t="s">
        <v>2209</v>
      </c>
      <c r="E19722" s="277" t="s">
        <v>2266</v>
      </c>
      <c r="F19722" s="279" t="s">
        <v>484</v>
      </c>
    </row>
    <row r="19723" spans="1:6" x14ac:dyDescent="0.3">
      <c r="A19723" s="264" t="str">
        <f t="shared" si="308"/>
        <v>HoustonTX</v>
      </c>
      <c r="B19723" s="269">
        <v>77054</v>
      </c>
      <c r="C19723" s="270" t="s">
        <v>1929</v>
      </c>
      <c r="D19723" s="270" t="s">
        <v>2209</v>
      </c>
      <c r="E19723" s="277" t="s">
        <v>2240</v>
      </c>
      <c r="F19723" s="279" t="s">
        <v>484</v>
      </c>
    </row>
    <row r="19724" spans="1:6" x14ac:dyDescent="0.3">
      <c r="A19724" s="264" t="str">
        <f t="shared" si="308"/>
        <v>ConroeTX</v>
      </c>
      <c r="B19724" s="269">
        <v>77304</v>
      </c>
      <c r="C19724" s="270" t="s">
        <v>11294</v>
      </c>
      <c r="D19724" s="270" t="s">
        <v>2209</v>
      </c>
      <c r="E19724" s="277" t="s">
        <v>2240</v>
      </c>
      <c r="F19724" s="279" t="s">
        <v>484</v>
      </c>
    </row>
    <row r="19725" spans="1:6" x14ac:dyDescent="0.3">
      <c r="A19725" s="264" t="str">
        <f t="shared" si="308"/>
        <v>EdinburgTX</v>
      </c>
      <c r="B19725" s="269">
        <v>78541</v>
      </c>
      <c r="C19725" s="270" t="s">
        <v>4974</v>
      </c>
      <c r="D19725" s="270" t="s">
        <v>2209</v>
      </c>
      <c r="E19725" s="277" t="s">
        <v>2252</v>
      </c>
      <c r="F19725" s="279" t="s">
        <v>484</v>
      </c>
    </row>
    <row r="19726" spans="1:6" x14ac:dyDescent="0.3">
      <c r="A19726" s="264" t="str">
        <f t="shared" si="308"/>
        <v>DallasTX</v>
      </c>
      <c r="B19726" s="269">
        <v>75220</v>
      </c>
      <c r="C19726" s="270" t="s">
        <v>3974</v>
      </c>
      <c r="D19726" s="270" t="s">
        <v>2209</v>
      </c>
      <c r="E19726" s="277" t="s">
        <v>2233</v>
      </c>
      <c r="F19726" s="279" t="s">
        <v>484</v>
      </c>
    </row>
    <row r="19727" spans="1:6" x14ac:dyDescent="0.3">
      <c r="A19727" s="264" t="str">
        <f t="shared" si="308"/>
        <v>Corpus ChristiTX</v>
      </c>
      <c r="B19727" s="269">
        <v>78418</v>
      </c>
      <c r="C19727" s="270" t="s">
        <v>2229</v>
      </c>
      <c r="D19727" s="270" t="s">
        <v>2209</v>
      </c>
      <c r="E19727" s="277" t="s">
        <v>2229</v>
      </c>
      <c r="F19727" s="279" t="s">
        <v>484</v>
      </c>
    </row>
    <row r="19728" spans="1:6" x14ac:dyDescent="0.3">
      <c r="A19728" s="264" t="str">
        <f t="shared" si="308"/>
        <v>AustinTX</v>
      </c>
      <c r="B19728" s="269">
        <v>78729</v>
      </c>
      <c r="C19728" s="270" t="s">
        <v>1632</v>
      </c>
      <c r="D19728" s="270" t="s">
        <v>2209</v>
      </c>
      <c r="E19728" s="277" t="s">
        <v>2215</v>
      </c>
      <c r="F19728" s="279" t="s">
        <v>484</v>
      </c>
    </row>
    <row r="19729" spans="1:6" x14ac:dyDescent="0.3">
      <c r="A19729" s="264" t="str">
        <f t="shared" si="308"/>
        <v>HoustonTX</v>
      </c>
      <c r="B19729" s="269">
        <v>77056</v>
      </c>
      <c r="C19729" s="270" t="s">
        <v>1929</v>
      </c>
      <c r="D19729" s="270" t="s">
        <v>2209</v>
      </c>
      <c r="E19729" s="277" t="s">
        <v>2240</v>
      </c>
      <c r="F19729" s="279" t="s">
        <v>484</v>
      </c>
    </row>
    <row r="19730" spans="1:6" x14ac:dyDescent="0.3">
      <c r="A19730" s="264" t="str">
        <f t="shared" si="308"/>
        <v>RockwallTX</v>
      </c>
      <c r="B19730" s="269">
        <v>75087</v>
      </c>
      <c r="C19730" s="270" t="s">
        <v>11295</v>
      </c>
      <c r="D19730" s="270" t="s">
        <v>2209</v>
      </c>
      <c r="E19730" s="277" t="s">
        <v>2233</v>
      </c>
      <c r="F19730" s="279" t="s">
        <v>484</v>
      </c>
    </row>
    <row r="19731" spans="1:6" x14ac:dyDescent="0.3">
      <c r="A19731" s="264" t="str">
        <f t="shared" si="308"/>
        <v>HoustonTX</v>
      </c>
      <c r="B19731" s="269">
        <v>77092</v>
      </c>
      <c r="C19731" s="270" t="s">
        <v>1929</v>
      </c>
      <c r="D19731" s="270" t="s">
        <v>2209</v>
      </c>
      <c r="E19731" s="277" t="s">
        <v>2240</v>
      </c>
      <c r="F19731" s="279" t="s">
        <v>484</v>
      </c>
    </row>
    <row r="19732" spans="1:6" x14ac:dyDescent="0.3">
      <c r="A19732" s="264" t="str">
        <f t="shared" si="308"/>
        <v>CiboloTX</v>
      </c>
      <c r="B19732" s="269">
        <v>78108</v>
      </c>
      <c r="C19732" s="270" t="s">
        <v>11296</v>
      </c>
      <c r="D19732" s="270" t="s">
        <v>2209</v>
      </c>
      <c r="E19732" s="277" t="s">
        <v>2266</v>
      </c>
      <c r="F19732" s="279" t="s">
        <v>484</v>
      </c>
    </row>
    <row r="19733" spans="1:6" x14ac:dyDescent="0.3">
      <c r="A19733" s="264" t="str">
        <f t="shared" si="308"/>
        <v>IrvingTX</v>
      </c>
      <c r="B19733" s="269">
        <v>75038</v>
      </c>
      <c r="C19733" s="270" t="s">
        <v>11276</v>
      </c>
      <c r="D19733" s="270" t="s">
        <v>2209</v>
      </c>
      <c r="E19733" s="277" t="s">
        <v>2233</v>
      </c>
      <c r="F19733" s="279" t="s">
        <v>484</v>
      </c>
    </row>
    <row r="19734" spans="1:6" x14ac:dyDescent="0.3">
      <c r="A19734" s="264" t="str">
        <f t="shared" si="308"/>
        <v>MidlothianTX</v>
      </c>
      <c r="B19734" s="269">
        <v>76065</v>
      </c>
      <c r="C19734" s="270" t="s">
        <v>11297</v>
      </c>
      <c r="D19734" s="270" t="s">
        <v>2209</v>
      </c>
      <c r="E19734" s="277" t="s">
        <v>2233</v>
      </c>
      <c r="F19734" s="279" t="s">
        <v>484</v>
      </c>
    </row>
    <row r="19735" spans="1:6" x14ac:dyDescent="0.3">
      <c r="A19735" s="264" t="str">
        <f t="shared" si="308"/>
        <v>The WoodlandsTX</v>
      </c>
      <c r="B19735" s="269">
        <v>77354</v>
      </c>
      <c r="C19735" s="270" t="s">
        <v>11298</v>
      </c>
      <c r="D19735" s="270" t="s">
        <v>2209</v>
      </c>
      <c r="E19735" s="277" t="s">
        <v>2240</v>
      </c>
      <c r="F19735" s="279" t="s">
        <v>484</v>
      </c>
    </row>
    <row r="19736" spans="1:6" x14ac:dyDescent="0.3">
      <c r="A19736" s="264" t="str">
        <f t="shared" si="308"/>
        <v>TylerTX</v>
      </c>
      <c r="B19736" s="269">
        <v>75701</v>
      </c>
      <c r="C19736" s="270" t="s">
        <v>2272</v>
      </c>
      <c r="D19736" s="270" t="s">
        <v>2209</v>
      </c>
      <c r="E19736" s="277" t="s">
        <v>2272</v>
      </c>
      <c r="F19736" s="279" t="s">
        <v>484</v>
      </c>
    </row>
    <row r="19737" spans="1:6" x14ac:dyDescent="0.3">
      <c r="A19737" s="264" t="str">
        <f t="shared" si="308"/>
        <v>WacoTX</v>
      </c>
      <c r="B19737" s="269">
        <v>76706</v>
      </c>
      <c r="C19737" s="270" t="s">
        <v>2276</v>
      </c>
      <c r="D19737" s="270" t="s">
        <v>2209</v>
      </c>
      <c r="E19737" s="277" t="s">
        <v>2276</v>
      </c>
      <c r="F19737" s="279" t="s">
        <v>484</v>
      </c>
    </row>
    <row r="19738" spans="1:6" x14ac:dyDescent="0.3">
      <c r="A19738" s="264" t="str">
        <f t="shared" si="308"/>
        <v>WeslacoTX</v>
      </c>
      <c r="B19738" s="269">
        <v>78596</v>
      </c>
      <c r="C19738" s="270" t="s">
        <v>11299</v>
      </c>
      <c r="D19738" s="270" t="s">
        <v>2209</v>
      </c>
      <c r="E19738" s="277" t="s">
        <v>2252</v>
      </c>
      <c r="F19738" s="279" t="s">
        <v>484</v>
      </c>
    </row>
    <row r="19739" spans="1:6" x14ac:dyDescent="0.3">
      <c r="A19739" s="264" t="str">
        <f t="shared" si="308"/>
        <v>PorterTX</v>
      </c>
      <c r="B19739" s="269">
        <v>77365</v>
      </c>
      <c r="C19739" s="270" t="s">
        <v>9777</v>
      </c>
      <c r="D19739" s="270" t="s">
        <v>2209</v>
      </c>
      <c r="E19739" s="277" t="s">
        <v>2240</v>
      </c>
      <c r="F19739" s="279" t="s">
        <v>484</v>
      </c>
    </row>
    <row r="19740" spans="1:6" x14ac:dyDescent="0.3">
      <c r="A19740" s="264" t="str">
        <f t="shared" si="308"/>
        <v>KellerTX</v>
      </c>
      <c r="B19740" s="269">
        <v>76248</v>
      </c>
      <c r="C19740" s="270" t="s">
        <v>11300</v>
      </c>
      <c r="D19740" s="270" t="s">
        <v>2209</v>
      </c>
      <c r="E19740" s="277" t="s">
        <v>2233</v>
      </c>
      <c r="F19740" s="279" t="s">
        <v>484</v>
      </c>
    </row>
    <row r="19741" spans="1:6" x14ac:dyDescent="0.3">
      <c r="A19741" s="264" t="str">
        <f t="shared" si="308"/>
        <v>TomballTX</v>
      </c>
      <c r="B19741" s="269">
        <v>77377</v>
      </c>
      <c r="C19741" s="270" t="s">
        <v>11265</v>
      </c>
      <c r="D19741" s="270" t="s">
        <v>2209</v>
      </c>
      <c r="E19741" s="277" t="s">
        <v>2240</v>
      </c>
      <c r="F19741" s="279" t="s">
        <v>484</v>
      </c>
    </row>
    <row r="19742" spans="1:6" x14ac:dyDescent="0.3">
      <c r="A19742" s="264" t="str">
        <f t="shared" si="308"/>
        <v>LufkinTX</v>
      </c>
      <c r="B19742" s="269">
        <v>75904</v>
      </c>
      <c r="C19742" s="270" t="s">
        <v>2250</v>
      </c>
      <c r="D19742" s="270" t="s">
        <v>2209</v>
      </c>
      <c r="E19742" s="277" t="s">
        <v>2250</v>
      </c>
      <c r="F19742" s="279" t="s">
        <v>484</v>
      </c>
    </row>
    <row r="19743" spans="1:6" x14ac:dyDescent="0.3">
      <c r="A19743" s="264" t="str">
        <f t="shared" si="308"/>
        <v>DallasTX</v>
      </c>
      <c r="B19743" s="269">
        <v>75230</v>
      </c>
      <c r="C19743" s="270" t="s">
        <v>3974</v>
      </c>
      <c r="D19743" s="270" t="s">
        <v>2209</v>
      </c>
      <c r="E19743" s="277" t="s">
        <v>2233</v>
      </c>
      <c r="F19743" s="279" t="s">
        <v>484</v>
      </c>
    </row>
    <row r="19744" spans="1:6" x14ac:dyDescent="0.3">
      <c r="A19744" s="264" t="str">
        <f t="shared" si="308"/>
        <v>Corpus ChristiTX</v>
      </c>
      <c r="B19744" s="269">
        <v>78415</v>
      </c>
      <c r="C19744" s="270" t="s">
        <v>2229</v>
      </c>
      <c r="D19744" s="270" t="s">
        <v>2209</v>
      </c>
      <c r="E19744" s="277" t="s">
        <v>2229</v>
      </c>
      <c r="F19744" s="279" t="s">
        <v>484</v>
      </c>
    </row>
    <row r="19745" spans="1:6" x14ac:dyDescent="0.3">
      <c r="A19745" s="264" t="str">
        <f t="shared" si="308"/>
        <v>LubbockTX</v>
      </c>
      <c r="B19745" s="269">
        <v>79416</v>
      </c>
      <c r="C19745" s="270" t="s">
        <v>2249</v>
      </c>
      <c r="D19745" s="270" t="s">
        <v>2209</v>
      </c>
      <c r="E19745" s="277" t="s">
        <v>2249</v>
      </c>
      <c r="F19745" s="279" t="s">
        <v>484</v>
      </c>
    </row>
    <row r="19746" spans="1:6" x14ac:dyDescent="0.3">
      <c r="A19746" s="264" t="str">
        <f t="shared" si="308"/>
        <v>HoustonTX</v>
      </c>
      <c r="B19746" s="269">
        <v>77074</v>
      </c>
      <c r="C19746" s="270" t="s">
        <v>1929</v>
      </c>
      <c r="D19746" s="270" t="s">
        <v>2209</v>
      </c>
      <c r="E19746" s="277" t="s">
        <v>2240</v>
      </c>
      <c r="F19746" s="279" t="s">
        <v>484</v>
      </c>
    </row>
    <row r="19747" spans="1:6" x14ac:dyDescent="0.3">
      <c r="A19747" s="264" t="str">
        <f t="shared" si="308"/>
        <v>AustinTX</v>
      </c>
      <c r="B19747" s="269">
        <v>78717</v>
      </c>
      <c r="C19747" s="270" t="s">
        <v>1632</v>
      </c>
      <c r="D19747" s="270" t="s">
        <v>2209</v>
      </c>
      <c r="E19747" s="277" t="s">
        <v>2215</v>
      </c>
      <c r="F19747" s="279" t="s">
        <v>484</v>
      </c>
    </row>
    <row r="19748" spans="1:6" x14ac:dyDescent="0.3">
      <c r="A19748" s="264" t="str">
        <f t="shared" si="308"/>
        <v>The WoodlandsTX</v>
      </c>
      <c r="B19748" s="269">
        <v>77381</v>
      </c>
      <c r="C19748" s="270" t="s">
        <v>11298</v>
      </c>
      <c r="D19748" s="270" t="s">
        <v>2209</v>
      </c>
      <c r="E19748" s="277" t="s">
        <v>2240</v>
      </c>
      <c r="F19748" s="279" t="s">
        <v>484</v>
      </c>
    </row>
    <row r="19749" spans="1:6" x14ac:dyDescent="0.3">
      <c r="A19749" s="264" t="str">
        <f t="shared" si="308"/>
        <v>BaytownTX</v>
      </c>
      <c r="B19749" s="269">
        <v>77520</v>
      </c>
      <c r="C19749" s="270" t="s">
        <v>11262</v>
      </c>
      <c r="D19749" s="270" t="s">
        <v>2209</v>
      </c>
      <c r="E19749" s="277" t="s">
        <v>2240</v>
      </c>
      <c r="F19749" s="279" t="s">
        <v>484</v>
      </c>
    </row>
    <row r="19750" spans="1:6" x14ac:dyDescent="0.3">
      <c r="A19750" s="264" t="str">
        <f t="shared" si="308"/>
        <v>HoustonTX</v>
      </c>
      <c r="B19750" s="269">
        <v>77025</v>
      </c>
      <c r="C19750" s="270" t="s">
        <v>1929</v>
      </c>
      <c r="D19750" s="270" t="s">
        <v>2209</v>
      </c>
      <c r="E19750" s="277" t="s">
        <v>2240</v>
      </c>
      <c r="F19750" s="279" t="s">
        <v>484</v>
      </c>
    </row>
    <row r="19751" spans="1:6" x14ac:dyDescent="0.3">
      <c r="A19751" s="264" t="str">
        <f t="shared" si="308"/>
        <v>The WoodlandsTX</v>
      </c>
      <c r="B19751" s="269">
        <v>77389</v>
      </c>
      <c r="C19751" s="270" t="s">
        <v>11298</v>
      </c>
      <c r="D19751" s="270" t="s">
        <v>2209</v>
      </c>
      <c r="E19751" s="277" t="s">
        <v>2240</v>
      </c>
      <c r="F19751" s="279" t="s">
        <v>484</v>
      </c>
    </row>
    <row r="19752" spans="1:6" x14ac:dyDescent="0.3">
      <c r="A19752" s="264" t="str">
        <f t="shared" si="308"/>
        <v>BeaumontTX</v>
      </c>
      <c r="B19752" s="269">
        <v>77706</v>
      </c>
      <c r="C19752" s="270" t="s">
        <v>2533</v>
      </c>
      <c r="D19752" s="270" t="s">
        <v>2209</v>
      </c>
      <c r="E19752" s="277" t="s">
        <v>2217</v>
      </c>
      <c r="F19752" s="279" t="s">
        <v>484</v>
      </c>
    </row>
    <row r="19753" spans="1:6" x14ac:dyDescent="0.3">
      <c r="A19753" s="264" t="str">
        <f t="shared" si="308"/>
        <v>San AntonioTX</v>
      </c>
      <c r="B19753" s="269">
        <v>78210</v>
      </c>
      <c r="C19753" s="270" t="s">
        <v>3872</v>
      </c>
      <c r="D19753" s="270" t="s">
        <v>2209</v>
      </c>
      <c r="E19753" s="277" t="s">
        <v>2266</v>
      </c>
      <c r="F19753" s="279" t="s">
        <v>484</v>
      </c>
    </row>
    <row r="19754" spans="1:6" x14ac:dyDescent="0.3">
      <c r="A19754" s="264" t="str">
        <f t="shared" si="308"/>
        <v>ArlingtonTX</v>
      </c>
      <c r="B19754" s="269">
        <v>76006</v>
      </c>
      <c r="C19754" s="270" t="s">
        <v>2452</v>
      </c>
      <c r="D19754" s="270" t="s">
        <v>2209</v>
      </c>
      <c r="E19754" s="277" t="s">
        <v>2233</v>
      </c>
      <c r="F19754" s="279" t="s">
        <v>484</v>
      </c>
    </row>
    <row r="19755" spans="1:6" x14ac:dyDescent="0.3">
      <c r="A19755" s="264" t="str">
        <f t="shared" si="308"/>
        <v>La PorteTX</v>
      </c>
      <c r="B19755" s="269">
        <v>77571</v>
      </c>
      <c r="C19755" s="270" t="s">
        <v>5276</v>
      </c>
      <c r="D19755" s="270" t="s">
        <v>2209</v>
      </c>
      <c r="E19755" s="277" t="s">
        <v>2240</v>
      </c>
      <c r="F19755" s="279" t="s">
        <v>484</v>
      </c>
    </row>
    <row r="19756" spans="1:6" x14ac:dyDescent="0.3">
      <c r="A19756" s="264" t="str">
        <f t="shared" si="308"/>
        <v>ArlingtonTX</v>
      </c>
      <c r="B19756" s="269">
        <v>76013</v>
      </c>
      <c r="C19756" s="270" t="s">
        <v>2452</v>
      </c>
      <c r="D19756" s="270" t="s">
        <v>2209</v>
      </c>
      <c r="E19756" s="277" t="s">
        <v>2233</v>
      </c>
      <c r="F19756" s="279" t="s">
        <v>484</v>
      </c>
    </row>
    <row r="19757" spans="1:6" x14ac:dyDescent="0.3">
      <c r="A19757" s="264" t="str">
        <f t="shared" si="308"/>
        <v>DallasTX</v>
      </c>
      <c r="B19757" s="269">
        <v>75252</v>
      </c>
      <c r="C19757" s="270" t="s">
        <v>3974</v>
      </c>
      <c r="D19757" s="270" t="s">
        <v>2209</v>
      </c>
      <c r="E19757" s="277" t="s">
        <v>2233</v>
      </c>
      <c r="F19757" s="279" t="s">
        <v>484</v>
      </c>
    </row>
    <row r="19758" spans="1:6" x14ac:dyDescent="0.3">
      <c r="A19758" s="264" t="str">
        <f t="shared" si="308"/>
        <v>Highland VillageTX</v>
      </c>
      <c r="B19758" s="269">
        <v>75077</v>
      </c>
      <c r="C19758" s="270" t="s">
        <v>11301</v>
      </c>
      <c r="D19758" s="270" t="s">
        <v>2209</v>
      </c>
      <c r="E19758" s="277" t="s">
        <v>2233</v>
      </c>
      <c r="F19758" s="279" t="s">
        <v>484</v>
      </c>
    </row>
    <row r="19759" spans="1:6" x14ac:dyDescent="0.3">
      <c r="A19759" s="264" t="str">
        <f t="shared" si="308"/>
        <v>AustinTX</v>
      </c>
      <c r="B19759" s="269">
        <v>78727</v>
      </c>
      <c r="C19759" s="270" t="s">
        <v>1632</v>
      </c>
      <c r="D19759" s="270" t="s">
        <v>2209</v>
      </c>
      <c r="E19759" s="277" t="s">
        <v>2215</v>
      </c>
      <c r="F19759" s="279" t="s">
        <v>484</v>
      </c>
    </row>
    <row r="19760" spans="1:6" x14ac:dyDescent="0.3">
      <c r="A19760" s="264" t="str">
        <f t="shared" si="308"/>
        <v>HoustonTX</v>
      </c>
      <c r="B19760" s="269">
        <v>77073</v>
      </c>
      <c r="C19760" s="270" t="s">
        <v>1929</v>
      </c>
      <c r="D19760" s="270" t="s">
        <v>2209</v>
      </c>
      <c r="E19760" s="277" t="s">
        <v>2240</v>
      </c>
      <c r="F19760" s="279" t="s">
        <v>484</v>
      </c>
    </row>
    <row r="19761" spans="1:6" x14ac:dyDescent="0.3">
      <c r="A19761" s="264" t="str">
        <f t="shared" si="308"/>
        <v>FriscoTX</v>
      </c>
      <c r="B19761" s="269">
        <v>75033</v>
      </c>
      <c r="C19761" s="270" t="s">
        <v>3318</v>
      </c>
      <c r="D19761" s="270" t="s">
        <v>2209</v>
      </c>
      <c r="E19761" s="277" t="s">
        <v>2233</v>
      </c>
      <c r="F19761" s="279" t="s">
        <v>484</v>
      </c>
    </row>
    <row r="19762" spans="1:6" x14ac:dyDescent="0.3">
      <c r="A19762" s="264" t="str">
        <f t="shared" si="308"/>
        <v>KatyTX</v>
      </c>
      <c r="B19762" s="269">
        <v>77493</v>
      </c>
      <c r="C19762" s="270" t="s">
        <v>11245</v>
      </c>
      <c r="D19762" s="270" t="s">
        <v>2209</v>
      </c>
      <c r="E19762" s="277" t="s">
        <v>2240</v>
      </c>
      <c r="F19762" s="279" t="s">
        <v>484</v>
      </c>
    </row>
    <row r="19763" spans="1:6" x14ac:dyDescent="0.3">
      <c r="A19763" s="264" t="str">
        <f t="shared" si="308"/>
        <v>The WoodlandsTX</v>
      </c>
      <c r="B19763" s="269">
        <v>77380</v>
      </c>
      <c r="C19763" s="270" t="s">
        <v>11298</v>
      </c>
      <c r="D19763" s="270" t="s">
        <v>2209</v>
      </c>
      <c r="E19763" s="277" t="s">
        <v>2240</v>
      </c>
      <c r="F19763" s="279" t="s">
        <v>484</v>
      </c>
    </row>
    <row r="19764" spans="1:6" x14ac:dyDescent="0.3">
      <c r="A19764" s="264" t="str">
        <f t="shared" si="308"/>
        <v>OdessaTX</v>
      </c>
      <c r="B19764" s="269">
        <v>79763</v>
      </c>
      <c r="C19764" s="270" t="s">
        <v>2256</v>
      </c>
      <c r="D19764" s="270" t="s">
        <v>2209</v>
      </c>
      <c r="E19764" s="277" t="s">
        <v>2256</v>
      </c>
      <c r="F19764" s="279" t="s">
        <v>484</v>
      </c>
    </row>
    <row r="19765" spans="1:6" x14ac:dyDescent="0.3">
      <c r="A19765" s="264" t="str">
        <f t="shared" si="308"/>
        <v>HoustonTX</v>
      </c>
      <c r="B19765" s="269">
        <v>77093</v>
      </c>
      <c r="C19765" s="270" t="s">
        <v>1929</v>
      </c>
      <c r="D19765" s="270" t="s">
        <v>2209</v>
      </c>
      <c r="E19765" s="277" t="s">
        <v>2240</v>
      </c>
      <c r="F19765" s="279" t="s">
        <v>484</v>
      </c>
    </row>
    <row r="19766" spans="1:6" x14ac:dyDescent="0.3">
      <c r="A19766" s="264" t="str">
        <f t="shared" si="308"/>
        <v>EdinburgTX</v>
      </c>
      <c r="B19766" s="269">
        <v>78539</v>
      </c>
      <c r="C19766" s="270" t="s">
        <v>4974</v>
      </c>
      <c r="D19766" s="270" t="s">
        <v>2209</v>
      </c>
      <c r="E19766" s="277" t="s">
        <v>2252</v>
      </c>
      <c r="F19766" s="279" t="s">
        <v>484</v>
      </c>
    </row>
    <row r="19767" spans="1:6" x14ac:dyDescent="0.3">
      <c r="A19767" s="264" t="str">
        <f t="shared" si="308"/>
        <v>Fort WorthTX</v>
      </c>
      <c r="B19767" s="269">
        <v>76132</v>
      </c>
      <c r="C19767" s="270" t="s">
        <v>11260</v>
      </c>
      <c r="D19767" s="270" t="s">
        <v>2209</v>
      </c>
      <c r="E19767" s="277" t="s">
        <v>2233</v>
      </c>
      <c r="F19767" s="279" t="s">
        <v>484</v>
      </c>
    </row>
    <row r="19768" spans="1:6" x14ac:dyDescent="0.3">
      <c r="A19768" s="264" t="str">
        <f t="shared" si="308"/>
        <v>Lake JacksonTX</v>
      </c>
      <c r="B19768" s="269">
        <v>77566</v>
      </c>
      <c r="C19768" s="270" t="s">
        <v>11302</v>
      </c>
      <c r="D19768" s="270" t="s">
        <v>2209</v>
      </c>
      <c r="E19768" s="277" t="s">
        <v>2240</v>
      </c>
      <c r="F19768" s="279" t="s">
        <v>484</v>
      </c>
    </row>
    <row r="19769" spans="1:6" x14ac:dyDescent="0.3">
      <c r="A19769" s="264" t="str">
        <f t="shared" si="308"/>
        <v>HuntsvilleTX</v>
      </c>
      <c r="B19769" s="269">
        <v>77340</v>
      </c>
      <c r="C19769" s="270" t="s">
        <v>938</v>
      </c>
      <c r="D19769" s="270" t="s">
        <v>2209</v>
      </c>
      <c r="E19769" s="277" t="s">
        <v>938</v>
      </c>
      <c r="F19769" s="279" t="s">
        <v>484</v>
      </c>
    </row>
    <row r="19770" spans="1:6" x14ac:dyDescent="0.3">
      <c r="A19770" s="264" t="str">
        <f t="shared" si="308"/>
        <v>HoustonTX</v>
      </c>
      <c r="B19770" s="269">
        <v>77034</v>
      </c>
      <c r="C19770" s="270" t="s">
        <v>1929</v>
      </c>
      <c r="D19770" s="270" t="s">
        <v>2209</v>
      </c>
      <c r="E19770" s="277" t="s">
        <v>2240</v>
      </c>
      <c r="F19770" s="279" t="s">
        <v>484</v>
      </c>
    </row>
    <row r="19771" spans="1:6" x14ac:dyDescent="0.3">
      <c r="A19771" s="264" t="str">
        <f t="shared" si="308"/>
        <v>GeorgetownTX</v>
      </c>
      <c r="B19771" s="269">
        <v>78633</v>
      </c>
      <c r="C19771" s="270" t="s">
        <v>2162</v>
      </c>
      <c r="D19771" s="270" t="s">
        <v>2209</v>
      </c>
      <c r="E19771" s="277" t="s">
        <v>2215</v>
      </c>
      <c r="F19771" s="279" t="s">
        <v>484</v>
      </c>
    </row>
    <row r="19772" spans="1:6" x14ac:dyDescent="0.3">
      <c r="A19772" s="264" t="str">
        <f t="shared" si="308"/>
        <v>AustinTX</v>
      </c>
      <c r="B19772" s="269">
        <v>78731</v>
      </c>
      <c r="C19772" s="270" t="s">
        <v>1632</v>
      </c>
      <c r="D19772" s="270" t="s">
        <v>2209</v>
      </c>
      <c r="E19772" s="277" t="s">
        <v>2215</v>
      </c>
      <c r="F19772" s="279" t="s">
        <v>484</v>
      </c>
    </row>
    <row r="19773" spans="1:6" x14ac:dyDescent="0.3">
      <c r="A19773" s="264" t="str">
        <f t="shared" si="308"/>
        <v>The WoodlandsTX</v>
      </c>
      <c r="B19773" s="269">
        <v>77382</v>
      </c>
      <c r="C19773" s="270" t="s">
        <v>11298</v>
      </c>
      <c r="D19773" s="270" t="s">
        <v>2209</v>
      </c>
      <c r="E19773" s="277" t="s">
        <v>2240</v>
      </c>
      <c r="F19773" s="279" t="s">
        <v>484</v>
      </c>
    </row>
    <row r="19774" spans="1:6" x14ac:dyDescent="0.3">
      <c r="A19774" s="264" t="str">
        <f t="shared" si="308"/>
        <v>El PasoTX</v>
      </c>
      <c r="B19774" s="269">
        <v>79915</v>
      </c>
      <c r="C19774" s="270" t="s">
        <v>1974</v>
      </c>
      <c r="D19774" s="270" t="s">
        <v>2209</v>
      </c>
      <c r="E19774" s="277" t="s">
        <v>1974</v>
      </c>
      <c r="F19774" s="279" t="s">
        <v>484</v>
      </c>
    </row>
    <row r="19775" spans="1:6" x14ac:dyDescent="0.3">
      <c r="A19775" s="264" t="str">
        <f t="shared" si="308"/>
        <v>IrvingTX</v>
      </c>
      <c r="B19775" s="269">
        <v>75039</v>
      </c>
      <c r="C19775" s="270" t="s">
        <v>11276</v>
      </c>
      <c r="D19775" s="270" t="s">
        <v>2209</v>
      </c>
      <c r="E19775" s="277" t="s">
        <v>2233</v>
      </c>
      <c r="F19775" s="279" t="s">
        <v>484</v>
      </c>
    </row>
    <row r="19776" spans="1:6" x14ac:dyDescent="0.3">
      <c r="A19776" s="264" t="str">
        <f t="shared" si="308"/>
        <v>StaffordTX</v>
      </c>
      <c r="B19776" s="269">
        <v>77477</v>
      </c>
      <c r="C19776" s="270" t="s">
        <v>11303</v>
      </c>
      <c r="D19776" s="270" t="s">
        <v>2209</v>
      </c>
      <c r="E19776" s="277" t="s">
        <v>2240</v>
      </c>
      <c r="F19776" s="279" t="s">
        <v>484</v>
      </c>
    </row>
    <row r="19777" spans="1:6" x14ac:dyDescent="0.3">
      <c r="A19777" s="264" t="str">
        <f t="shared" si="308"/>
        <v>HoustonTX</v>
      </c>
      <c r="B19777" s="269">
        <v>77019</v>
      </c>
      <c r="C19777" s="270" t="s">
        <v>1929</v>
      </c>
      <c r="D19777" s="270" t="s">
        <v>2209</v>
      </c>
      <c r="E19777" s="277" t="s">
        <v>2240</v>
      </c>
      <c r="F19777" s="279" t="s">
        <v>484</v>
      </c>
    </row>
    <row r="19778" spans="1:6" x14ac:dyDescent="0.3">
      <c r="A19778" s="264" t="str">
        <f t="shared" si="308"/>
        <v>GeorgetownTX</v>
      </c>
      <c r="B19778" s="269">
        <v>78626</v>
      </c>
      <c r="C19778" s="270" t="s">
        <v>2162</v>
      </c>
      <c r="D19778" s="270" t="s">
        <v>2209</v>
      </c>
      <c r="E19778" s="277" t="s">
        <v>2215</v>
      </c>
      <c r="F19778" s="279" t="s">
        <v>484</v>
      </c>
    </row>
    <row r="19779" spans="1:6" x14ac:dyDescent="0.3">
      <c r="A19779" s="264" t="str">
        <f t="shared" si="308"/>
        <v>KilleenTX</v>
      </c>
      <c r="B19779" s="269">
        <v>76543</v>
      </c>
      <c r="C19779" s="270" t="s">
        <v>11275</v>
      </c>
      <c r="D19779" s="270" t="s">
        <v>2209</v>
      </c>
      <c r="E19779" s="277" t="s">
        <v>2242</v>
      </c>
      <c r="F19779" s="279" t="s">
        <v>484</v>
      </c>
    </row>
    <row r="19780" spans="1:6" x14ac:dyDescent="0.3">
      <c r="A19780" s="264" t="str">
        <f t="shared" ref="A19780:A19843" si="309">CONCATENATE(C19780,D19780)</f>
        <v>New BraunfelsTX</v>
      </c>
      <c r="B19780" s="269">
        <v>78132</v>
      </c>
      <c r="C19780" s="270" t="s">
        <v>11247</v>
      </c>
      <c r="D19780" s="270" t="s">
        <v>2209</v>
      </c>
      <c r="E19780" s="277" t="s">
        <v>2266</v>
      </c>
      <c r="F19780" s="279" t="s">
        <v>484</v>
      </c>
    </row>
    <row r="19781" spans="1:6" x14ac:dyDescent="0.3">
      <c r="A19781" s="264" t="str">
        <f t="shared" si="309"/>
        <v>DallasTX</v>
      </c>
      <c r="B19781" s="269">
        <v>75238</v>
      </c>
      <c r="C19781" s="270" t="s">
        <v>3974</v>
      </c>
      <c r="D19781" s="270" t="s">
        <v>2209</v>
      </c>
      <c r="E19781" s="277" t="s">
        <v>2233</v>
      </c>
      <c r="F19781" s="279" t="s">
        <v>484</v>
      </c>
    </row>
    <row r="19782" spans="1:6" x14ac:dyDescent="0.3">
      <c r="A19782" s="264" t="str">
        <f t="shared" si="309"/>
        <v>LaredoTX</v>
      </c>
      <c r="B19782" s="269">
        <v>78043</v>
      </c>
      <c r="C19782" s="270" t="s">
        <v>2245</v>
      </c>
      <c r="D19782" s="270" t="s">
        <v>2209</v>
      </c>
      <c r="E19782" s="277" t="s">
        <v>2245</v>
      </c>
      <c r="F19782" s="279" t="s">
        <v>484</v>
      </c>
    </row>
    <row r="19783" spans="1:6" x14ac:dyDescent="0.3">
      <c r="A19783" s="264" t="str">
        <f t="shared" si="309"/>
        <v>Grand PrairieTX</v>
      </c>
      <c r="B19783" s="269">
        <v>75051</v>
      </c>
      <c r="C19783" s="270" t="s">
        <v>11251</v>
      </c>
      <c r="D19783" s="270" t="s">
        <v>2209</v>
      </c>
      <c r="E19783" s="277" t="s">
        <v>2233</v>
      </c>
      <c r="F19783" s="279" t="s">
        <v>484</v>
      </c>
    </row>
    <row r="19784" spans="1:6" x14ac:dyDescent="0.3">
      <c r="A19784" s="264" t="str">
        <f t="shared" si="309"/>
        <v>San AngeloTX</v>
      </c>
      <c r="B19784" s="269">
        <v>76903</v>
      </c>
      <c r="C19784" s="270" t="s">
        <v>2264</v>
      </c>
      <c r="D19784" s="270" t="s">
        <v>2209</v>
      </c>
      <c r="E19784" s="277" t="s">
        <v>2264</v>
      </c>
      <c r="F19784" s="279" t="s">
        <v>484</v>
      </c>
    </row>
    <row r="19785" spans="1:6" x14ac:dyDescent="0.3">
      <c r="A19785" s="264" t="str">
        <f t="shared" si="309"/>
        <v>San AntonioTX</v>
      </c>
      <c r="B19785" s="269">
        <v>78221</v>
      </c>
      <c r="C19785" s="270" t="s">
        <v>3872</v>
      </c>
      <c r="D19785" s="270" t="s">
        <v>2209</v>
      </c>
      <c r="E19785" s="277" t="s">
        <v>2266</v>
      </c>
      <c r="F19785" s="279" t="s">
        <v>484</v>
      </c>
    </row>
    <row r="19786" spans="1:6" x14ac:dyDescent="0.3">
      <c r="A19786" s="264" t="str">
        <f t="shared" si="309"/>
        <v>GranburyTX</v>
      </c>
      <c r="B19786" s="269">
        <v>76049</v>
      </c>
      <c r="C19786" s="270" t="s">
        <v>11304</v>
      </c>
      <c r="D19786" s="270" t="s">
        <v>2209</v>
      </c>
      <c r="E19786" s="277" t="s">
        <v>2233</v>
      </c>
      <c r="F19786" s="279" t="s">
        <v>484</v>
      </c>
    </row>
    <row r="19787" spans="1:6" x14ac:dyDescent="0.3">
      <c r="A19787" s="264" t="str">
        <f t="shared" si="309"/>
        <v>CarrolltonTX</v>
      </c>
      <c r="B19787" s="269">
        <v>75010</v>
      </c>
      <c r="C19787" s="270" t="s">
        <v>1438</v>
      </c>
      <c r="D19787" s="270" t="s">
        <v>2209</v>
      </c>
      <c r="E19787" s="277" t="s">
        <v>2233</v>
      </c>
      <c r="F19787" s="279" t="s">
        <v>484</v>
      </c>
    </row>
    <row r="19788" spans="1:6" x14ac:dyDescent="0.3">
      <c r="A19788" s="264" t="str">
        <f t="shared" si="309"/>
        <v>San AngeloTX</v>
      </c>
      <c r="B19788" s="269">
        <v>76901</v>
      </c>
      <c r="C19788" s="270" t="s">
        <v>2264</v>
      </c>
      <c r="D19788" s="270" t="s">
        <v>2209</v>
      </c>
      <c r="E19788" s="277" t="s">
        <v>2264</v>
      </c>
      <c r="F19788" s="279" t="s">
        <v>484</v>
      </c>
    </row>
    <row r="19789" spans="1:6" x14ac:dyDescent="0.3">
      <c r="A19789" s="264" t="str">
        <f t="shared" si="309"/>
        <v>GalvestonTX</v>
      </c>
      <c r="B19789" s="269">
        <v>77550</v>
      </c>
      <c r="C19789" s="270" t="s">
        <v>5370</v>
      </c>
      <c r="D19789" s="270" t="s">
        <v>2209</v>
      </c>
      <c r="E19789" s="277" t="s">
        <v>2240</v>
      </c>
      <c r="F19789" s="279" t="s">
        <v>484</v>
      </c>
    </row>
    <row r="19790" spans="1:6" x14ac:dyDescent="0.3">
      <c r="A19790" s="264" t="str">
        <f t="shared" si="309"/>
        <v>AltonTX</v>
      </c>
      <c r="B19790" s="269">
        <v>78573</v>
      </c>
      <c r="C19790" s="270" t="s">
        <v>4684</v>
      </c>
      <c r="D19790" s="270" t="s">
        <v>2209</v>
      </c>
      <c r="E19790" s="277" t="s">
        <v>2252</v>
      </c>
      <c r="F19790" s="279" t="s">
        <v>484</v>
      </c>
    </row>
    <row r="19791" spans="1:6" x14ac:dyDescent="0.3">
      <c r="A19791" s="264" t="str">
        <f t="shared" si="309"/>
        <v>Big SpringTX</v>
      </c>
      <c r="B19791" s="269">
        <v>79720</v>
      </c>
      <c r="C19791" s="270" t="s">
        <v>2219</v>
      </c>
      <c r="D19791" s="270" t="s">
        <v>2209</v>
      </c>
      <c r="E19791" s="277" t="s">
        <v>2219</v>
      </c>
      <c r="F19791" s="279" t="s">
        <v>484</v>
      </c>
    </row>
    <row r="19792" spans="1:6" x14ac:dyDescent="0.3">
      <c r="A19792" s="264" t="str">
        <f t="shared" si="309"/>
        <v>AbileneTX</v>
      </c>
      <c r="B19792" s="269">
        <v>79605</v>
      </c>
      <c r="C19792" s="270" t="s">
        <v>2210</v>
      </c>
      <c r="D19792" s="270" t="s">
        <v>2209</v>
      </c>
      <c r="E19792" s="277" t="s">
        <v>2210</v>
      </c>
      <c r="F19792" s="279" t="s">
        <v>484</v>
      </c>
    </row>
    <row r="19793" spans="1:6" x14ac:dyDescent="0.3">
      <c r="A19793" s="264" t="str">
        <f t="shared" si="309"/>
        <v>HoustonTX</v>
      </c>
      <c r="B19793" s="269">
        <v>77075</v>
      </c>
      <c r="C19793" s="270" t="s">
        <v>1929</v>
      </c>
      <c r="D19793" s="270" t="s">
        <v>2209</v>
      </c>
      <c r="E19793" s="277" t="s">
        <v>2240</v>
      </c>
      <c r="F19793" s="279" t="s">
        <v>484</v>
      </c>
    </row>
    <row r="19794" spans="1:6" x14ac:dyDescent="0.3">
      <c r="A19794" s="264" t="str">
        <f t="shared" si="309"/>
        <v>Rio Grande CityTX</v>
      </c>
      <c r="B19794" s="269">
        <v>78582</v>
      </c>
      <c r="C19794" s="270" t="s">
        <v>2263</v>
      </c>
      <c r="D19794" s="270" t="s">
        <v>2209</v>
      </c>
      <c r="E19794" s="277" t="s">
        <v>2263</v>
      </c>
      <c r="F19794" s="279" t="s">
        <v>484</v>
      </c>
    </row>
    <row r="19795" spans="1:6" x14ac:dyDescent="0.3">
      <c r="A19795" s="264" t="str">
        <f t="shared" si="309"/>
        <v>StephenvilleTX</v>
      </c>
      <c r="B19795" s="269">
        <v>76401</v>
      </c>
      <c r="C19795" s="270" t="s">
        <v>2269</v>
      </c>
      <c r="D19795" s="270" t="s">
        <v>2209</v>
      </c>
      <c r="E19795" s="277" t="s">
        <v>2269</v>
      </c>
      <c r="F19795" s="279" t="s">
        <v>484</v>
      </c>
    </row>
    <row r="19796" spans="1:6" x14ac:dyDescent="0.3">
      <c r="A19796" s="264" t="str">
        <f t="shared" si="309"/>
        <v>HoustonTX</v>
      </c>
      <c r="B19796" s="269">
        <v>77598</v>
      </c>
      <c r="C19796" s="270" t="s">
        <v>1929</v>
      </c>
      <c r="D19796" s="270" t="s">
        <v>2209</v>
      </c>
      <c r="E19796" s="277" t="s">
        <v>2240</v>
      </c>
      <c r="F19796" s="279" t="s">
        <v>484</v>
      </c>
    </row>
    <row r="19797" spans="1:6" x14ac:dyDescent="0.3">
      <c r="A19797" s="264" t="str">
        <f t="shared" si="309"/>
        <v>HurstTX</v>
      </c>
      <c r="B19797" s="269">
        <v>76053</v>
      </c>
      <c r="C19797" s="270" t="s">
        <v>5117</v>
      </c>
      <c r="D19797" s="270" t="s">
        <v>2209</v>
      </c>
      <c r="E19797" s="277" t="s">
        <v>2233</v>
      </c>
      <c r="F19797" s="279" t="s">
        <v>484</v>
      </c>
    </row>
    <row r="19798" spans="1:6" x14ac:dyDescent="0.3">
      <c r="A19798" s="264" t="str">
        <f t="shared" si="309"/>
        <v>AmarilloTX</v>
      </c>
      <c r="B19798" s="269">
        <v>79106</v>
      </c>
      <c r="C19798" s="270" t="s">
        <v>2212</v>
      </c>
      <c r="D19798" s="270" t="s">
        <v>2209</v>
      </c>
      <c r="E19798" s="277" t="s">
        <v>2212</v>
      </c>
      <c r="F19798" s="279" t="s">
        <v>484</v>
      </c>
    </row>
    <row r="19799" spans="1:6" x14ac:dyDescent="0.3">
      <c r="A19799" s="264" t="str">
        <f t="shared" si="309"/>
        <v>Missouri CityTX</v>
      </c>
      <c r="B19799" s="269">
        <v>77489</v>
      </c>
      <c r="C19799" s="270" t="s">
        <v>7440</v>
      </c>
      <c r="D19799" s="270" t="s">
        <v>2209</v>
      </c>
      <c r="E19799" s="277" t="s">
        <v>2240</v>
      </c>
      <c r="F19799" s="279" t="s">
        <v>484</v>
      </c>
    </row>
    <row r="19800" spans="1:6" x14ac:dyDescent="0.3">
      <c r="A19800" s="264" t="str">
        <f t="shared" si="309"/>
        <v>AustinTX</v>
      </c>
      <c r="B19800" s="269">
        <v>78705</v>
      </c>
      <c r="C19800" s="270" t="s">
        <v>1632</v>
      </c>
      <c r="D19800" s="270" t="s">
        <v>2209</v>
      </c>
      <c r="E19800" s="277" t="s">
        <v>2215</v>
      </c>
      <c r="F19800" s="279" t="s">
        <v>484</v>
      </c>
    </row>
    <row r="19801" spans="1:6" x14ac:dyDescent="0.3">
      <c r="A19801" s="264" t="str">
        <f t="shared" si="309"/>
        <v>Farmers BranchTX</v>
      </c>
      <c r="B19801" s="269">
        <v>75234</v>
      </c>
      <c r="C19801" s="270" t="s">
        <v>11305</v>
      </c>
      <c r="D19801" s="270" t="s">
        <v>2209</v>
      </c>
      <c r="E19801" s="277" t="s">
        <v>2233</v>
      </c>
      <c r="F19801" s="279" t="s">
        <v>484</v>
      </c>
    </row>
    <row r="19802" spans="1:6" x14ac:dyDescent="0.3">
      <c r="A19802" s="264" t="str">
        <f t="shared" si="309"/>
        <v>Deer ParkTX</v>
      </c>
      <c r="B19802" s="269">
        <v>77536</v>
      </c>
      <c r="C19802" s="270" t="s">
        <v>3237</v>
      </c>
      <c r="D19802" s="270" t="s">
        <v>2209</v>
      </c>
      <c r="E19802" s="277" t="s">
        <v>2240</v>
      </c>
      <c r="F19802" s="279" t="s">
        <v>484</v>
      </c>
    </row>
    <row r="19803" spans="1:6" x14ac:dyDescent="0.3">
      <c r="A19803" s="264" t="str">
        <f t="shared" si="309"/>
        <v>San AntonioTX</v>
      </c>
      <c r="B19803" s="269">
        <v>78212</v>
      </c>
      <c r="C19803" s="270" t="s">
        <v>3872</v>
      </c>
      <c r="D19803" s="270" t="s">
        <v>2209</v>
      </c>
      <c r="E19803" s="277" t="s">
        <v>2266</v>
      </c>
      <c r="F19803" s="279" t="s">
        <v>484</v>
      </c>
    </row>
    <row r="19804" spans="1:6" x14ac:dyDescent="0.3">
      <c r="A19804" s="264" t="str">
        <f t="shared" si="309"/>
        <v>El PasoTX</v>
      </c>
      <c r="B19804" s="269">
        <v>79904</v>
      </c>
      <c r="C19804" s="270" t="s">
        <v>1974</v>
      </c>
      <c r="D19804" s="270" t="s">
        <v>2209</v>
      </c>
      <c r="E19804" s="277" t="s">
        <v>1974</v>
      </c>
      <c r="F19804" s="279" t="s">
        <v>484</v>
      </c>
    </row>
    <row r="19805" spans="1:6" x14ac:dyDescent="0.3">
      <c r="A19805" s="264" t="str">
        <f t="shared" si="309"/>
        <v>HarlingenTX</v>
      </c>
      <c r="B19805" s="269">
        <v>78552</v>
      </c>
      <c r="C19805" s="270" t="s">
        <v>11273</v>
      </c>
      <c r="D19805" s="270" t="s">
        <v>2209</v>
      </c>
      <c r="E19805" s="277" t="s">
        <v>2225</v>
      </c>
      <c r="F19805" s="279" t="s">
        <v>484</v>
      </c>
    </row>
    <row r="19806" spans="1:6" x14ac:dyDescent="0.3">
      <c r="A19806" s="264" t="str">
        <f t="shared" si="309"/>
        <v>HuttoTX</v>
      </c>
      <c r="B19806" s="269">
        <v>78634</v>
      </c>
      <c r="C19806" s="270" t="s">
        <v>11306</v>
      </c>
      <c r="D19806" s="270" t="s">
        <v>2209</v>
      </c>
      <c r="E19806" s="277" t="s">
        <v>2215</v>
      </c>
      <c r="F19806" s="279" t="s">
        <v>484</v>
      </c>
    </row>
    <row r="19807" spans="1:6" x14ac:dyDescent="0.3">
      <c r="A19807" s="264" t="str">
        <f t="shared" si="309"/>
        <v>LongviewTX</v>
      </c>
      <c r="B19807" s="269">
        <v>75604</v>
      </c>
      <c r="C19807" s="270" t="s">
        <v>2248</v>
      </c>
      <c r="D19807" s="270" t="s">
        <v>2209</v>
      </c>
      <c r="E19807" s="277" t="s">
        <v>2248</v>
      </c>
      <c r="F19807" s="279" t="s">
        <v>484</v>
      </c>
    </row>
    <row r="19808" spans="1:6" x14ac:dyDescent="0.3">
      <c r="A19808" s="264" t="str">
        <f t="shared" si="309"/>
        <v>CrosbyTX</v>
      </c>
      <c r="B19808" s="269">
        <v>77532</v>
      </c>
      <c r="C19808" s="270" t="s">
        <v>6982</v>
      </c>
      <c r="D19808" s="270" t="s">
        <v>2209</v>
      </c>
      <c r="E19808" s="277" t="s">
        <v>2240</v>
      </c>
      <c r="F19808" s="279" t="s">
        <v>484</v>
      </c>
    </row>
    <row r="19809" spans="1:6" x14ac:dyDescent="0.3">
      <c r="A19809" s="264" t="str">
        <f t="shared" si="309"/>
        <v>AustinTX</v>
      </c>
      <c r="B19809" s="269">
        <v>78728</v>
      </c>
      <c r="C19809" s="270" t="s">
        <v>1632</v>
      </c>
      <c r="D19809" s="270" t="s">
        <v>2209</v>
      </c>
      <c r="E19809" s="277" t="s">
        <v>2215</v>
      </c>
      <c r="F19809" s="279" t="s">
        <v>484</v>
      </c>
    </row>
    <row r="19810" spans="1:6" x14ac:dyDescent="0.3">
      <c r="A19810" s="264" t="str">
        <f t="shared" si="309"/>
        <v>WeatherfordTX</v>
      </c>
      <c r="B19810" s="269">
        <v>76087</v>
      </c>
      <c r="C19810" s="270" t="s">
        <v>2053</v>
      </c>
      <c r="D19810" s="270" t="s">
        <v>2209</v>
      </c>
      <c r="E19810" s="277" t="s">
        <v>2233</v>
      </c>
      <c r="F19810" s="279" t="s">
        <v>484</v>
      </c>
    </row>
    <row r="19811" spans="1:6" x14ac:dyDescent="0.3">
      <c r="A19811" s="264" t="str">
        <f t="shared" si="309"/>
        <v>DaytonTX</v>
      </c>
      <c r="B19811" s="269">
        <v>77535</v>
      </c>
      <c r="C19811" s="270" t="s">
        <v>1968</v>
      </c>
      <c r="D19811" s="270" t="s">
        <v>2209</v>
      </c>
      <c r="E19811" s="277" t="s">
        <v>2240</v>
      </c>
      <c r="F19811" s="279" t="s">
        <v>484</v>
      </c>
    </row>
    <row r="19812" spans="1:6" x14ac:dyDescent="0.3">
      <c r="A19812" s="264" t="str">
        <f t="shared" si="309"/>
        <v>DallasTX</v>
      </c>
      <c r="B19812" s="269">
        <v>75254</v>
      </c>
      <c r="C19812" s="270" t="s">
        <v>3974</v>
      </c>
      <c r="D19812" s="270" t="s">
        <v>2209</v>
      </c>
      <c r="E19812" s="277" t="s">
        <v>2233</v>
      </c>
      <c r="F19812" s="279" t="s">
        <v>484</v>
      </c>
    </row>
    <row r="19813" spans="1:6" x14ac:dyDescent="0.3">
      <c r="A19813" s="264" t="str">
        <f t="shared" si="309"/>
        <v>OrangeTX</v>
      </c>
      <c r="B19813" s="269">
        <v>77630</v>
      </c>
      <c r="C19813" s="270" t="s">
        <v>2655</v>
      </c>
      <c r="D19813" s="270" t="s">
        <v>2209</v>
      </c>
      <c r="E19813" s="277" t="s">
        <v>2217</v>
      </c>
      <c r="F19813" s="279" t="s">
        <v>484</v>
      </c>
    </row>
    <row r="19814" spans="1:6" x14ac:dyDescent="0.3">
      <c r="A19814" s="264" t="str">
        <f t="shared" si="309"/>
        <v>LaredoTX</v>
      </c>
      <c r="B19814" s="269">
        <v>78040</v>
      </c>
      <c r="C19814" s="270" t="s">
        <v>2245</v>
      </c>
      <c r="D19814" s="270" t="s">
        <v>2209</v>
      </c>
      <c r="E19814" s="277" t="s">
        <v>2245</v>
      </c>
      <c r="F19814" s="279" t="s">
        <v>484</v>
      </c>
    </row>
    <row r="19815" spans="1:6" x14ac:dyDescent="0.3">
      <c r="A19815" s="264" t="str">
        <f t="shared" si="309"/>
        <v>EulessTX</v>
      </c>
      <c r="B19815" s="269">
        <v>76040</v>
      </c>
      <c r="C19815" s="270" t="s">
        <v>11280</v>
      </c>
      <c r="D19815" s="270" t="s">
        <v>2209</v>
      </c>
      <c r="E19815" s="277" t="s">
        <v>2233</v>
      </c>
      <c r="F19815" s="279" t="s">
        <v>484</v>
      </c>
    </row>
    <row r="19816" spans="1:6" x14ac:dyDescent="0.3">
      <c r="A19816" s="264" t="str">
        <f t="shared" si="309"/>
        <v>San JuanTX</v>
      </c>
      <c r="B19816" s="269">
        <v>78589</v>
      </c>
      <c r="C19816" s="270" t="s">
        <v>11307</v>
      </c>
      <c r="D19816" s="270" t="s">
        <v>2209</v>
      </c>
      <c r="E19816" s="277" t="s">
        <v>2252</v>
      </c>
      <c r="F19816" s="279" t="s">
        <v>484</v>
      </c>
    </row>
    <row r="19817" spans="1:6" x14ac:dyDescent="0.3">
      <c r="A19817" s="264" t="str">
        <f t="shared" si="309"/>
        <v>Royse CityTX</v>
      </c>
      <c r="B19817" s="269">
        <v>75189</v>
      </c>
      <c r="C19817" s="270" t="s">
        <v>11308</v>
      </c>
      <c r="D19817" s="270" t="s">
        <v>2209</v>
      </c>
      <c r="E19817" s="277" t="s">
        <v>2233</v>
      </c>
      <c r="F19817" s="279" t="s">
        <v>484</v>
      </c>
    </row>
    <row r="19818" spans="1:6" x14ac:dyDescent="0.3">
      <c r="A19818" s="264" t="str">
        <f t="shared" si="309"/>
        <v>Harker HeightsTX</v>
      </c>
      <c r="B19818" s="269">
        <v>76548</v>
      </c>
      <c r="C19818" s="270" t="s">
        <v>11309</v>
      </c>
      <c r="D19818" s="270" t="s">
        <v>2209</v>
      </c>
      <c r="E19818" s="277" t="s">
        <v>2242</v>
      </c>
      <c r="F19818" s="279" t="s">
        <v>484</v>
      </c>
    </row>
    <row r="19819" spans="1:6" x14ac:dyDescent="0.3">
      <c r="A19819" s="264" t="str">
        <f t="shared" si="309"/>
        <v>North Richland HillsTX</v>
      </c>
      <c r="B19819" s="269">
        <v>76182</v>
      </c>
      <c r="C19819" s="270" t="s">
        <v>11288</v>
      </c>
      <c r="D19819" s="270" t="s">
        <v>2209</v>
      </c>
      <c r="E19819" s="277" t="s">
        <v>2233</v>
      </c>
      <c r="F19819" s="279" t="s">
        <v>484</v>
      </c>
    </row>
    <row r="19820" spans="1:6" x14ac:dyDescent="0.3">
      <c r="A19820" s="264" t="str">
        <f t="shared" si="309"/>
        <v>GarlandTX</v>
      </c>
      <c r="B19820" s="269">
        <v>75042</v>
      </c>
      <c r="C19820" s="270" t="s">
        <v>2128</v>
      </c>
      <c r="D19820" s="270" t="s">
        <v>2209</v>
      </c>
      <c r="E19820" s="277" t="s">
        <v>2233</v>
      </c>
      <c r="F19820" s="279" t="s">
        <v>484</v>
      </c>
    </row>
    <row r="19821" spans="1:6" x14ac:dyDescent="0.3">
      <c r="A19821" s="264" t="str">
        <f t="shared" si="309"/>
        <v>DallasTX</v>
      </c>
      <c r="B19821" s="269">
        <v>75229</v>
      </c>
      <c r="C19821" s="270" t="s">
        <v>3974</v>
      </c>
      <c r="D19821" s="270" t="s">
        <v>2209</v>
      </c>
      <c r="E19821" s="277" t="s">
        <v>2233</v>
      </c>
      <c r="F19821" s="279" t="s">
        <v>484</v>
      </c>
    </row>
    <row r="19822" spans="1:6" x14ac:dyDescent="0.3">
      <c r="A19822" s="264" t="str">
        <f t="shared" si="309"/>
        <v>RockwallTX</v>
      </c>
      <c r="B19822" s="269">
        <v>75032</v>
      </c>
      <c r="C19822" s="270" t="s">
        <v>11295</v>
      </c>
      <c r="D19822" s="270" t="s">
        <v>2209</v>
      </c>
      <c r="E19822" s="277" t="s">
        <v>2233</v>
      </c>
      <c r="F19822" s="279" t="s">
        <v>484</v>
      </c>
    </row>
    <row r="19823" spans="1:6" x14ac:dyDescent="0.3">
      <c r="A19823" s="264" t="str">
        <f t="shared" si="309"/>
        <v>AzleTX</v>
      </c>
      <c r="B19823" s="269">
        <v>76020</v>
      </c>
      <c r="C19823" s="270" t="s">
        <v>11310</v>
      </c>
      <c r="D19823" s="270" t="s">
        <v>2209</v>
      </c>
      <c r="E19823" s="277" t="s">
        <v>2233</v>
      </c>
      <c r="F19823" s="279" t="s">
        <v>484</v>
      </c>
    </row>
    <row r="19824" spans="1:6" x14ac:dyDescent="0.3">
      <c r="A19824" s="264" t="str">
        <f t="shared" si="309"/>
        <v>PasadenaTX</v>
      </c>
      <c r="B19824" s="269">
        <v>77502</v>
      </c>
      <c r="C19824" s="270" t="s">
        <v>2656</v>
      </c>
      <c r="D19824" s="270" t="s">
        <v>2209</v>
      </c>
      <c r="E19824" s="277" t="s">
        <v>2240</v>
      </c>
      <c r="F19824" s="279" t="s">
        <v>484</v>
      </c>
    </row>
    <row r="19825" spans="1:6" x14ac:dyDescent="0.3">
      <c r="A19825" s="264" t="str">
        <f t="shared" si="309"/>
        <v>VictoriaTX</v>
      </c>
      <c r="B19825" s="269">
        <v>77904</v>
      </c>
      <c r="C19825" s="270" t="s">
        <v>2275</v>
      </c>
      <c r="D19825" s="270" t="s">
        <v>2209</v>
      </c>
      <c r="E19825" s="277" t="s">
        <v>2275</v>
      </c>
      <c r="F19825" s="279" t="s">
        <v>484</v>
      </c>
    </row>
    <row r="19826" spans="1:6" x14ac:dyDescent="0.3">
      <c r="A19826" s="264" t="str">
        <f t="shared" si="309"/>
        <v>HoustonTX</v>
      </c>
      <c r="B19826" s="269">
        <v>77018</v>
      </c>
      <c r="C19826" s="270" t="s">
        <v>1929</v>
      </c>
      <c r="D19826" s="270" t="s">
        <v>2209</v>
      </c>
      <c r="E19826" s="277" t="s">
        <v>2240</v>
      </c>
      <c r="F19826" s="279" t="s">
        <v>484</v>
      </c>
    </row>
    <row r="19827" spans="1:6" x14ac:dyDescent="0.3">
      <c r="A19827" s="264" t="str">
        <f t="shared" si="309"/>
        <v>Haltom CityTX</v>
      </c>
      <c r="B19827" s="269">
        <v>76117</v>
      </c>
      <c r="C19827" s="270" t="s">
        <v>11311</v>
      </c>
      <c r="D19827" s="270" t="s">
        <v>2209</v>
      </c>
      <c r="E19827" s="277" t="s">
        <v>2233</v>
      </c>
      <c r="F19827" s="279" t="s">
        <v>484</v>
      </c>
    </row>
    <row r="19828" spans="1:6" x14ac:dyDescent="0.3">
      <c r="A19828" s="264" t="str">
        <f t="shared" si="309"/>
        <v>HoustonTX</v>
      </c>
      <c r="B19828" s="269">
        <v>77027</v>
      </c>
      <c r="C19828" s="270" t="s">
        <v>1929</v>
      </c>
      <c r="D19828" s="270" t="s">
        <v>2209</v>
      </c>
      <c r="E19828" s="277" t="s">
        <v>2240</v>
      </c>
      <c r="F19828" s="279" t="s">
        <v>484</v>
      </c>
    </row>
    <row r="19829" spans="1:6" x14ac:dyDescent="0.3">
      <c r="A19829" s="264" t="str">
        <f t="shared" si="309"/>
        <v>San AntonioTX</v>
      </c>
      <c r="B19829" s="269">
        <v>78260</v>
      </c>
      <c r="C19829" s="270" t="s">
        <v>3872</v>
      </c>
      <c r="D19829" s="270" t="s">
        <v>2209</v>
      </c>
      <c r="E19829" s="277" t="s">
        <v>2266</v>
      </c>
      <c r="F19829" s="279" t="s">
        <v>484</v>
      </c>
    </row>
    <row r="19830" spans="1:6" x14ac:dyDescent="0.3">
      <c r="A19830" s="264" t="str">
        <f t="shared" si="309"/>
        <v>BellmeadTX</v>
      </c>
      <c r="B19830" s="269">
        <v>76705</v>
      </c>
      <c r="C19830" s="270" t="s">
        <v>11312</v>
      </c>
      <c r="D19830" s="270" t="s">
        <v>2209</v>
      </c>
      <c r="E19830" s="277" t="s">
        <v>2276</v>
      </c>
      <c r="F19830" s="279" t="s">
        <v>484</v>
      </c>
    </row>
    <row r="19831" spans="1:6" x14ac:dyDescent="0.3">
      <c r="A19831" s="264" t="str">
        <f t="shared" si="309"/>
        <v>AustinTX</v>
      </c>
      <c r="B19831" s="269">
        <v>78746</v>
      </c>
      <c r="C19831" s="270" t="s">
        <v>1632</v>
      </c>
      <c r="D19831" s="270" t="s">
        <v>2209</v>
      </c>
      <c r="E19831" s="277" t="s">
        <v>2215</v>
      </c>
      <c r="F19831" s="279" t="s">
        <v>484</v>
      </c>
    </row>
    <row r="19832" spans="1:6" x14ac:dyDescent="0.3">
      <c r="A19832" s="264" t="str">
        <f t="shared" si="309"/>
        <v>BastropTX</v>
      </c>
      <c r="B19832" s="269">
        <v>78602</v>
      </c>
      <c r="C19832" s="270" t="s">
        <v>1495</v>
      </c>
      <c r="D19832" s="270" t="s">
        <v>2209</v>
      </c>
      <c r="E19832" s="277" t="s">
        <v>2215</v>
      </c>
      <c r="F19832" s="279" t="s">
        <v>484</v>
      </c>
    </row>
    <row r="19833" spans="1:6" x14ac:dyDescent="0.3">
      <c r="A19833" s="264" t="str">
        <f t="shared" si="309"/>
        <v>DallasTX</v>
      </c>
      <c r="B19833" s="269">
        <v>75208</v>
      </c>
      <c r="C19833" s="270" t="s">
        <v>3974</v>
      </c>
      <c r="D19833" s="270" t="s">
        <v>2209</v>
      </c>
      <c r="E19833" s="277" t="s">
        <v>2233</v>
      </c>
      <c r="F19833" s="279" t="s">
        <v>484</v>
      </c>
    </row>
    <row r="19834" spans="1:6" x14ac:dyDescent="0.3">
      <c r="A19834" s="264" t="str">
        <f t="shared" si="309"/>
        <v>KingsvilleTX</v>
      </c>
      <c r="B19834" s="269">
        <v>78363</v>
      </c>
      <c r="C19834" s="270" t="s">
        <v>2243</v>
      </c>
      <c r="D19834" s="270" t="s">
        <v>2209</v>
      </c>
      <c r="E19834" s="277" t="s">
        <v>2243</v>
      </c>
      <c r="F19834" s="279" t="s">
        <v>484</v>
      </c>
    </row>
    <row r="19835" spans="1:6" x14ac:dyDescent="0.3">
      <c r="A19835" s="264" t="str">
        <f t="shared" si="309"/>
        <v>ArlingtonTX</v>
      </c>
      <c r="B19835" s="269">
        <v>76016</v>
      </c>
      <c r="C19835" s="270" t="s">
        <v>2452</v>
      </c>
      <c r="D19835" s="270" t="s">
        <v>2209</v>
      </c>
      <c r="E19835" s="277" t="s">
        <v>2233</v>
      </c>
      <c r="F19835" s="279" t="s">
        <v>484</v>
      </c>
    </row>
    <row r="19836" spans="1:6" x14ac:dyDescent="0.3">
      <c r="A19836" s="264" t="str">
        <f t="shared" si="309"/>
        <v>GranburyTX</v>
      </c>
      <c r="B19836" s="269">
        <v>76048</v>
      </c>
      <c r="C19836" s="270" t="s">
        <v>11304</v>
      </c>
      <c r="D19836" s="270" t="s">
        <v>2209</v>
      </c>
      <c r="E19836" s="277" t="s">
        <v>2233</v>
      </c>
      <c r="F19836" s="279" t="s">
        <v>484</v>
      </c>
    </row>
    <row r="19837" spans="1:6" x14ac:dyDescent="0.3">
      <c r="A19837" s="264" t="str">
        <f t="shared" si="309"/>
        <v>SocorroTX</v>
      </c>
      <c r="B19837" s="269">
        <v>79927</v>
      </c>
      <c r="C19837" s="270" t="s">
        <v>11313</v>
      </c>
      <c r="D19837" s="270" t="s">
        <v>2209</v>
      </c>
      <c r="E19837" s="277" t="s">
        <v>1974</v>
      </c>
      <c r="F19837" s="279" t="s">
        <v>484</v>
      </c>
    </row>
    <row r="19838" spans="1:6" x14ac:dyDescent="0.3">
      <c r="A19838" s="264" t="str">
        <f t="shared" si="309"/>
        <v>HoustonTX</v>
      </c>
      <c r="B19838" s="269">
        <v>77041</v>
      </c>
      <c r="C19838" s="270" t="s">
        <v>1929</v>
      </c>
      <c r="D19838" s="270" t="s">
        <v>2209</v>
      </c>
      <c r="E19838" s="277" t="s">
        <v>2240</v>
      </c>
      <c r="F19838" s="279" t="s">
        <v>484</v>
      </c>
    </row>
    <row r="19839" spans="1:6" x14ac:dyDescent="0.3">
      <c r="A19839" s="264" t="str">
        <f t="shared" si="309"/>
        <v>OdessaTX</v>
      </c>
      <c r="B19839" s="269">
        <v>79761</v>
      </c>
      <c r="C19839" s="270" t="s">
        <v>2256</v>
      </c>
      <c r="D19839" s="270" t="s">
        <v>2209</v>
      </c>
      <c r="E19839" s="277" t="s">
        <v>2256</v>
      </c>
      <c r="F19839" s="279" t="s">
        <v>484</v>
      </c>
    </row>
    <row r="19840" spans="1:6" x14ac:dyDescent="0.3">
      <c r="A19840" s="264" t="str">
        <f t="shared" si="309"/>
        <v>Texas CityTX</v>
      </c>
      <c r="B19840" s="269">
        <v>77590</v>
      </c>
      <c r="C19840" s="270" t="s">
        <v>11314</v>
      </c>
      <c r="D19840" s="270" t="s">
        <v>2209</v>
      </c>
      <c r="E19840" s="277" t="s">
        <v>2240</v>
      </c>
      <c r="F19840" s="279" t="s">
        <v>484</v>
      </c>
    </row>
    <row r="19841" spans="1:6" x14ac:dyDescent="0.3">
      <c r="A19841" s="264" t="str">
        <f t="shared" si="309"/>
        <v>AustinTX</v>
      </c>
      <c r="B19841" s="269">
        <v>78703</v>
      </c>
      <c r="C19841" s="270" t="s">
        <v>1632</v>
      </c>
      <c r="D19841" s="270" t="s">
        <v>2209</v>
      </c>
      <c r="E19841" s="277" t="s">
        <v>2215</v>
      </c>
      <c r="F19841" s="279" t="s">
        <v>484</v>
      </c>
    </row>
    <row r="19842" spans="1:6" x14ac:dyDescent="0.3">
      <c r="A19842" s="264" t="str">
        <f t="shared" si="309"/>
        <v>AbileneTX</v>
      </c>
      <c r="B19842" s="269">
        <v>79606</v>
      </c>
      <c r="C19842" s="270" t="s">
        <v>2210</v>
      </c>
      <c r="D19842" s="270" t="s">
        <v>2209</v>
      </c>
      <c r="E19842" s="277" t="s">
        <v>2210</v>
      </c>
      <c r="F19842" s="279" t="s">
        <v>484</v>
      </c>
    </row>
    <row r="19843" spans="1:6" x14ac:dyDescent="0.3">
      <c r="A19843" s="264" t="str">
        <f t="shared" si="309"/>
        <v>BrenhamTX</v>
      </c>
      <c r="B19843" s="269">
        <v>77833</v>
      </c>
      <c r="C19843" s="270" t="s">
        <v>2223</v>
      </c>
      <c r="D19843" s="270" t="s">
        <v>2209</v>
      </c>
      <c r="E19843" s="277" t="s">
        <v>2223</v>
      </c>
      <c r="F19843" s="279" t="s">
        <v>484</v>
      </c>
    </row>
    <row r="19844" spans="1:6" x14ac:dyDescent="0.3">
      <c r="A19844" s="264" t="str">
        <f t="shared" ref="A19844:A19907" si="310">CONCATENATE(C19844,D19844)</f>
        <v>HoustonTX</v>
      </c>
      <c r="B19844" s="269">
        <v>77014</v>
      </c>
      <c r="C19844" s="270" t="s">
        <v>1929</v>
      </c>
      <c r="D19844" s="270" t="s">
        <v>2209</v>
      </c>
      <c r="E19844" s="277" t="s">
        <v>2240</v>
      </c>
      <c r="F19844" s="279" t="s">
        <v>484</v>
      </c>
    </row>
    <row r="19845" spans="1:6" x14ac:dyDescent="0.3">
      <c r="A19845" s="264" t="str">
        <f t="shared" si="310"/>
        <v>San AntonioTX</v>
      </c>
      <c r="B19845" s="269">
        <v>78237</v>
      </c>
      <c r="C19845" s="270" t="s">
        <v>3872</v>
      </c>
      <c r="D19845" s="270" t="s">
        <v>2209</v>
      </c>
      <c r="E19845" s="277" t="s">
        <v>2266</v>
      </c>
      <c r="F19845" s="279" t="s">
        <v>484</v>
      </c>
    </row>
    <row r="19846" spans="1:6" x14ac:dyDescent="0.3">
      <c r="A19846" s="264" t="str">
        <f t="shared" si="310"/>
        <v>HoustonTX</v>
      </c>
      <c r="B19846" s="269">
        <v>77049</v>
      </c>
      <c r="C19846" s="270" t="s">
        <v>1929</v>
      </c>
      <c r="D19846" s="270" t="s">
        <v>2209</v>
      </c>
      <c r="E19846" s="277" t="s">
        <v>2240</v>
      </c>
      <c r="F19846" s="279" t="s">
        <v>484</v>
      </c>
    </row>
    <row r="19847" spans="1:6" x14ac:dyDescent="0.3">
      <c r="A19847" s="264" t="str">
        <f t="shared" si="310"/>
        <v>BeaumontTX</v>
      </c>
      <c r="B19847" s="269">
        <v>77705</v>
      </c>
      <c r="C19847" s="270" t="s">
        <v>2533</v>
      </c>
      <c r="D19847" s="270" t="s">
        <v>2209</v>
      </c>
      <c r="E19847" s="277" t="s">
        <v>2217</v>
      </c>
      <c r="F19847" s="279" t="s">
        <v>484</v>
      </c>
    </row>
    <row r="19848" spans="1:6" x14ac:dyDescent="0.3">
      <c r="A19848" s="264" t="str">
        <f t="shared" si="310"/>
        <v>HoustonTX</v>
      </c>
      <c r="B19848" s="269">
        <v>77021</v>
      </c>
      <c r="C19848" s="270" t="s">
        <v>1929</v>
      </c>
      <c r="D19848" s="270" t="s">
        <v>2209</v>
      </c>
      <c r="E19848" s="277" t="s">
        <v>2240</v>
      </c>
      <c r="F19848" s="279" t="s">
        <v>484</v>
      </c>
    </row>
    <row r="19849" spans="1:6" x14ac:dyDescent="0.3">
      <c r="A19849" s="264" t="str">
        <f t="shared" si="310"/>
        <v>AngletonTX</v>
      </c>
      <c r="B19849" s="269">
        <v>77515</v>
      </c>
      <c r="C19849" s="270" t="s">
        <v>11315</v>
      </c>
      <c r="D19849" s="270" t="s">
        <v>2209</v>
      </c>
      <c r="E19849" s="277" t="s">
        <v>2240</v>
      </c>
      <c r="F19849" s="279" t="s">
        <v>484</v>
      </c>
    </row>
    <row r="19850" spans="1:6" x14ac:dyDescent="0.3">
      <c r="A19850" s="264" t="str">
        <f t="shared" si="310"/>
        <v>ArlingtonTX</v>
      </c>
      <c r="B19850" s="269">
        <v>76014</v>
      </c>
      <c r="C19850" s="270" t="s">
        <v>2452</v>
      </c>
      <c r="D19850" s="270" t="s">
        <v>2209</v>
      </c>
      <c r="E19850" s="277" t="s">
        <v>2233</v>
      </c>
      <c r="F19850" s="279" t="s">
        <v>484</v>
      </c>
    </row>
    <row r="19851" spans="1:6" x14ac:dyDescent="0.3">
      <c r="A19851" s="264" t="str">
        <f t="shared" si="310"/>
        <v>ConroeTX</v>
      </c>
      <c r="B19851" s="269">
        <v>77301</v>
      </c>
      <c r="C19851" s="270" t="s">
        <v>11294</v>
      </c>
      <c r="D19851" s="270" t="s">
        <v>2209</v>
      </c>
      <c r="E19851" s="277" t="s">
        <v>2240</v>
      </c>
      <c r="F19851" s="279" t="s">
        <v>484</v>
      </c>
    </row>
    <row r="19852" spans="1:6" x14ac:dyDescent="0.3">
      <c r="A19852" s="264" t="str">
        <f t="shared" si="310"/>
        <v>Fort WorthTX</v>
      </c>
      <c r="B19852" s="269">
        <v>76109</v>
      </c>
      <c r="C19852" s="270" t="s">
        <v>11260</v>
      </c>
      <c r="D19852" s="270" t="s">
        <v>2209</v>
      </c>
      <c r="E19852" s="277" t="s">
        <v>2233</v>
      </c>
      <c r="F19852" s="279" t="s">
        <v>484</v>
      </c>
    </row>
    <row r="19853" spans="1:6" x14ac:dyDescent="0.3">
      <c r="A19853" s="264" t="str">
        <f t="shared" si="310"/>
        <v>LantanaTX</v>
      </c>
      <c r="B19853" s="269">
        <v>76226</v>
      </c>
      <c r="C19853" s="270" t="s">
        <v>3693</v>
      </c>
      <c r="D19853" s="270" t="s">
        <v>2209</v>
      </c>
      <c r="E19853" s="277" t="s">
        <v>2233</v>
      </c>
      <c r="F19853" s="279" t="s">
        <v>484</v>
      </c>
    </row>
    <row r="19854" spans="1:6" x14ac:dyDescent="0.3">
      <c r="A19854" s="264" t="str">
        <f t="shared" si="310"/>
        <v>PasadenaTX</v>
      </c>
      <c r="B19854" s="269">
        <v>77506</v>
      </c>
      <c r="C19854" s="270" t="s">
        <v>2656</v>
      </c>
      <c r="D19854" s="270" t="s">
        <v>2209</v>
      </c>
      <c r="E19854" s="277" t="s">
        <v>2240</v>
      </c>
      <c r="F19854" s="279" t="s">
        <v>484</v>
      </c>
    </row>
    <row r="19855" spans="1:6" x14ac:dyDescent="0.3">
      <c r="A19855" s="264" t="str">
        <f t="shared" si="310"/>
        <v>AustinTX</v>
      </c>
      <c r="B19855" s="269">
        <v>78750</v>
      </c>
      <c r="C19855" s="270" t="s">
        <v>1632</v>
      </c>
      <c r="D19855" s="270" t="s">
        <v>2209</v>
      </c>
      <c r="E19855" s="277" t="s">
        <v>2215</v>
      </c>
      <c r="F19855" s="279" t="s">
        <v>484</v>
      </c>
    </row>
    <row r="19856" spans="1:6" x14ac:dyDescent="0.3">
      <c r="A19856" s="264" t="str">
        <f t="shared" si="310"/>
        <v>GainesvilleTX</v>
      </c>
      <c r="B19856" s="269">
        <v>76240</v>
      </c>
      <c r="C19856" s="270" t="s">
        <v>1107</v>
      </c>
      <c r="D19856" s="270" t="s">
        <v>2209</v>
      </c>
      <c r="E19856" s="277" t="s">
        <v>1107</v>
      </c>
      <c r="F19856" s="279" t="s">
        <v>484</v>
      </c>
    </row>
    <row r="19857" spans="1:6" x14ac:dyDescent="0.3">
      <c r="A19857" s="264" t="str">
        <f t="shared" si="310"/>
        <v>Fort WorthTX</v>
      </c>
      <c r="B19857" s="269">
        <v>76123</v>
      </c>
      <c r="C19857" s="270" t="s">
        <v>11260</v>
      </c>
      <c r="D19857" s="270" t="s">
        <v>2209</v>
      </c>
      <c r="E19857" s="277" t="s">
        <v>2233</v>
      </c>
      <c r="F19857" s="279" t="s">
        <v>484</v>
      </c>
    </row>
    <row r="19858" spans="1:6" x14ac:dyDescent="0.3">
      <c r="A19858" s="264" t="str">
        <f t="shared" si="310"/>
        <v>CorsicanaTX</v>
      </c>
      <c r="B19858" s="269">
        <v>75110</v>
      </c>
      <c r="C19858" s="270" t="s">
        <v>2231</v>
      </c>
      <c r="D19858" s="270" t="s">
        <v>2209</v>
      </c>
      <c r="E19858" s="277" t="s">
        <v>2231</v>
      </c>
      <c r="F19858" s="279" t="s">
        <v>484</v>
      </c>
    </row>
    <row r="19859" spans="1:6" x14ac:dyDescent="0.3">
      <c r="A19859" s="264" t="str">
        <f t="shared" si="310"/>
        <v>LufkinTX</v>
      </c>
      <c r="B19859" s="269">
        <v>75901</v>
      </c>
      <c r="C19859" s="270" t="s">
        <v>2250</v>
      </c>
      <c r="D19859" s="270" t="s">
        <v>2209</v>
      </c>
      <c r="E19859" s="277" t="s">
        <v>2250</v>
      </c>
      <c r="F19859" s="279" t="s">
        <v>484</v>
      </c>
    </row>
    <row r="19860" spans="1:6" x14ac:dyDescent="0.3">
      <c r="A19860" s="264" t="str">
        <f t="shared" si="310"/>
        <v>San AntonioTX</v>
      </c>
      <c r="B19860" s="269">
        <v>78259</v>
      </c>
      <c r="C19860" s="270" t="s">
        <v>3872</v>
      </c>
      <c r="D19860" s="270" t="s">
        <v>2209</v>
      </c>
      <c r="E19860" s="277" t="s">
        <v>2266</v>
      </c>
      <c r="F19860" s="279" t="s">
        <v>484</v>
      </c>
    </row>
    <row r="19861" spans="1:6" x14ac:dyDescent="0.3">
      <c r="A19861" s="264" t="str">
        <f t="shared" si="310"/>
        <v>HoustonTX</v>
      </c>
      <c r="B19861" s="269">
        <v>77087</v>
      </c>
      <c r="C19861" s="270" t="s">
        <v>1929</v>
      </c>
      <c r="D19861" s="270" t="s">
        <v>2209</v>
      </c>
      <c r="E19861" s="277" t="s">
        <v>2240</v>
      </c>
      <c r="F19861" s="279" t="s">
        <v>484</v>
      </c>
    </row>
    <row r="19862" spans="1:6" x14ac:dyDescent="0.3">
      <c r="A19862" s="264" t="str">
        <f t="shared" si="310"/>
        <v>WindcrestTX</v>
      </c>
      <c r="B19862" s="269">
        <v>78239</v>
      </c>
      <c r="C19862" s="270" t="s">
        <v>11316</v>
      </c>
      <c r="D19862" s="270" t="s">
        <v>2209</v>
      </c>
      <c r="E19862" s="277" t="s">
        <v>2266</v>
      </c>
      <c r="F19862" s="279" t="s">
        <v>484</v>
      </c>
    </row>
    <row r="19863" spans="1:6" x14ac:dyDescent="0.3">
      <c r="A19863" s="264" t="str">
        <f t="shared" si="310"/>
        <v>FredericksburgTX</v>
      </c>
      <c r="B19863" s="269">
        <v>78624</v>
      </c>
      <c r="C19863" s="270" t="s">
        <v>2238</v>
      </c>
      <c r="D19863" s="270" t="s">
        <v>2209</v>
      </c>
      <c r="E19863" s="277" t="s">
        <v>2238</v>
      </c>
      <c r="F19863" s="279" t="s">
        <v>484</v>
      </c>
    </row>
    <row r="19864" spans="1:6" x14ac:dyDescent="0.3">
      <c r="A19864" s="264" t="str">
        <f t="shared" si="310"/>
        <v>ShermanTX</v>
      </c>
      <c r="B19864" s="269">
        <v>75092</v>
      </c>
      <c r="C19864" s="270" t="s">
        <v>3520</v>
      </c>
      <c r="D19864" s="270" t="s">
        <v>2209</v>
      </c>
      <c r="E19864" s="277" t="s">
        <v>2267</v>
      </c>
      <c r="F19864" s="279" t="s">
        <v>484</v>
      </c>
    </row>
    <row r="19865" spans="1:6" x14ac:dyDescent="0.3">
      <c r="A19865" s="264" t="str">
        <f t="shared" si="310"/>
        <v>WacoTX</v>
      </c>
      <c r="B19865" s="269">
        <v>76710</v>
      </c>
      <c r="C19865" s="270" t="s">
        <v>2276</v>
      </c>
      <c r="D19865" s="270" t="s">
        <v>2209</v>
      </c>
      <c r="E19865" s="277" t="s">
        <v>2276</v>
      </c>
      <c r="F19865" s="279" t="s">
        <v>484</v>
      </c>
    </row>
    <row r="19866" spans="1:6" x14ac:dyDescent="0.3">
      <c r="A19866" s="264" t="str">
        <f t="shared" si="310"/>
        <v>BryanTX</v>
      </c>
      <c r="B19866" s="269">
        <v>77802</v>
      </c>
      <c r="C19866" s="270" t="s">
        <v>11317</v>
      </c>
      <c r="D19866" s="270" t="s">
        <v>2209</v>
      </c>
      <c r="E19866" s="277" t="s">
        <v>2227</v>
      </c>
      <c r="F19866" s="279" t="s">
        <v>484</v>
      </c>
    </row>
    <row r="19867" spans="1:6" x14ac:dyDescent="0.3">
      <c r="A19867" s="264" t="str">
        <f t="shared" si="310"/>
        <v>ArlingtonTX</v>
      </c>
      <c r="B19867" s="269">
        <v>76012</v>
      </c>
      <c r="C19867" s="270" t="s">
        <v>2452</v>
      </c>
      <c r="D19867" s="270" t="s">
        <v>2209</v>
      </c>
      <c r="E19867" s="277" t="s">
        <v>2233</v>
      </c>
      <c r="F19867" s="279" t="s">
        <v>484</v>
      </c>
    </row>
    <row r="19868" spans="1:6" x14ac:dyDescent="0.3">
      <c r="A19868" s="264" t="str">
        <f t="shared" si="310"/>
        <v>AmarilloTX</v>
      </c>
      <c r="B19868" s="269">
        <v>79107</v>
      </c>
      <c r="C19868" s="270" t="s">
        <v>2212</v>
      </c>
      <c r="D19868" s="270" t="s">
        <v>2209</v>
      </c>
      <c r="E19868" s="277" t="s">
        <v>2212</v>
      </c>
      <c r="F19868" s="279" t="s">
        <v>484</v>
      </c>
    </row>
    <row r="19869" spans="1:6" x14ac:dyDescent="0.3">
      <c r="A19869" s="264" t="str">
        <f t="shared" si="310"/>
        <v>AustinTX</v>
      </c>
      <c r="B19869" s="269">
        <v>78702</v>
      </c>
      <c r="C19869" s="270" t="s">
        <v>1632</v>
      </c>
      <c r="D19869" s="270" t="s">
        <v>2209</v>
      </c>
      <c r="E19869" s="277" t="s">
        <v>2215</v>
      </c>
      <c r="F19869" s="279" t="s">
        <v>484</v>
      </c>
    </row>
    <row r="19870" spans="1:6" x14ac:dyDescent="0.3">
      <c r="A19870" s="264" t="str">
        <f t="shared" si="310"/>
        <v>TexarkanaTX</v>
      </c>
      <c r="B19870" s="269">
        <v>75503</v>
      </c>
      <c r="C19870" s="270" t="s">
        <v>986</v>
      </c>
      <c r="D19870" s="270" t="s">
        <v>2209</v>
      </c>
      <c r="E19870" s="277" t="s">
        <v>986</v>
      </c>
      <c r="F19870" s="279" t="s">
        <v>484</v>
      </c>
    </row>
    <row r="19871" spans="1:6" x14ac:dyDescent="0.3">
      <c r="A19871" s="264" t="str">
        <f t="shared" si="310"/>
        <v>DallasTX</v>
      </c>
      <c r="B19871" s="269">
        <v>75201</v>
      </c>
      <c r="C19871" s="270" t="s">
        <v>3974</v>
      </c>
      <c r="D19871" s="270" t="s">
        <v>2209</v>
      </c>
      <c r="E19871" s="277" t="s">
        <v>2233</v>
      </c>
      <c r="F19871" s="279" t="s">
        <v>484</v>
      </c>
    </row>
    <row r="19872" spans="1:6" x14ac:dyDescent="0.3">
      <c r="A19872" s="264" t="str">
        <f t="shared" si="310"/>
        <v>San AntonioTX</v>
      </c>
      <c r="B19872" s="269">
        <v>78244</v>
      </c>
      <c r="C19872" s="270" t="s">
        <v>3872</v>
      </c>
      <c r="D19872" s="270" t="s">
        <v>2209</v>
      </c>
      <c r="E19872" s="277" t="s">
        <v>2266</v>
      </c>
      <c r="F19872" s="279" t="s">
        <v>484</v>
      </c>
    </row>
    <row r="19873" spans="1:6" x14ac:dyDescent="0.3">
      <c r="A19873" s="264" t="str">
        <f t="shared" si="310"/>
        <v>WoodwayTX</v>
      </c>
      <c r="B19873" s="269">
        <v>76712</v>
      </c>
      <c r="C19873" s="270" t="s">
        <v>11318</v>
      </c>
      <c r="D19873" s="270" t="s">
        <v>2209</v>
      </c>
      <c r="E19873" s="277" t="s">
        <v>2276</v>
      </c>
      <c r="F19873" s="279" t="s">
        <v>484</v>
      </c>
    </row>
    <row r="19874" spans="1:6" x14ac:dyDescent="0.3">
      <c r="A19874" s="264" t="str">
        <f t="shared" si="310"/>
        <v>ArcolaTX</v>
      </c>
      <c r="B19874" s="269">
        <v>77583</v>
      </c>
      <c r="C19874" s="270" t="s">
        <v>11319</v>
      </c>
      <c r="D19874" s="270" t="s">
        <v>2209</v>
      </c>
      <c r="E19874" s="277" t="s">
        <v>2240</v>
      </c>
      <c r="F19874" s="279" t="s">
        <v>484</v>
      </c>
    </row>
    <row r="19875" spans="1:6" x14ac:dyDescent="0.3">
      <c r="A19875" s="264" t="str">
        <f t="shared" si="310"/>
        <v>DallasTX</v>
      </c>
      <c r="B19875" s="269">
        <v>75218</v>
      </c>
      <c r="C19875" s="270" t="s">
        <v>3974</v>
      </c>
      <c r="D19875" s="270" t="s">
        <v>2209</v>
      </c>
      <c r="E19875" s="277" t="s">
        <v>2233</v>
      </c>
      <c r="F19875" s="279" t="s">
        <v>484</v>
      </c>
    </row>
    <row r="19876" spans="1:6" x14ac:dyDescent="0.3">
      <c r="A19876" s="264" t="str">
        <f t="shared" si="310"/>
        <v>MidlandTX</v>
      </c>
      <c r="B19876" s="269">
        <v>79701</v>
      </c>
      <c r="C19876" s="270" t="s">
        <v>1607</v>
      </c>
      <c r="D19876" s="270" t="s">
        <v>2209</v>
      </c>
      <c r="E19876" s="277" t="s">
        <v>1607</v>
      </c>
      <c r="F19876" s="279" t="s">
        <v>484</v>
      </c>
    </row>
    <row r="19877" spans="1:6" x14ac:dyDescent="0.3">
      <c r="A19877" s="264" t="str">
        <f t="shared" si="310"/>
        <v>ProsperTX</v>
      </c>
      <c r="B19877" s="269">
        <v>75078</v>
      </c>
      <c r="C19877" s="270" t="s">
        <v>11320</v>
      </c>
      <c r="D19877" s="270" t="s">
        <v>2209</v>
      </c>
      <c r="E19877" s="277" t="s">
        <v>2233</v>
      </c>
      <c r="F19877" s="279" t="s">
        <v>484</v>
      </c>
    </row>
    <row r="19878" spans="1:6" x14ac:dyDescent="0.3">
      <c r="A19878" s="264" t="str">
        <f t="shared" si="310"/>
        <v>AustinTX</v>
      </c>
      <c r="B19878" s="269">
        <v>78757</v>
      </c>
      <c r="C19878" s="270" t="s">
        <v>1632</v>
      </c>
      <c r="D19878" s="270" t="s">
        <v>2209</v>
      </c>
      <c r="E19878" s="277" t="s">
        <v>2215</v>
      </c>
      <c r="F19878" s="279" t="s">
        <v>484</v>
      </c>
    </row>
    <row r="19879" spans="1:6" x14ac:dyDescent="0.3">
      <c r="A19879" s="264" t="str">
        <f t="shared" si="310"/>
        <v>RowlettTX</v>
      </c>
      <c r="B19879" s="269">
        <v>75089</v>
      </c>
      <c r="C19879" s="270" t="s">
        <v>11321</v>
      </c>
      <c r="D19879" s="270" t="s">
        <v>2209</v>
      </c>
      <c r="E19879" s="277" t="s">
        <v>2233</v>
      </c>
      <c r="F19879" s="279" t="s">
        <v>484</v>
      </c>
    </row>
    <row r="19880" spans="1:6" x14ac:dyDescent="0.3">
      <c r="A19880" s="264" t="str">
        <f t="shared" si="310"/>
        <v>DallasTX</v>
      </c>
      <c r="B19880" s="269">
        <v>75224</v>
      </c>
      <c r="C19880" s="270" t="s">
        <v>3974</v>
      </c>
      <c r="D19880" s="270" t="s">
        <v>2209</v>
      </c>
      <c r="E19880" s="277" t="s">
        <v>2233</v>
      </c>
      <c r="F19880" s="279" t="s">
        <v>484</v>
      </c>
    </row>
    <row r="19881" spans="1:6" x14ac:dyDescent="0.3">
      <c r="A19881" s="264" t="str">
        <f t="shared" si="310"/>
        <v>CleburneTX</v>
      </c>
      <c r="B19881" s="269">
        <v>76033</v>
      </c>
      <c r="C19881" s="270" t="s">
        <v>11322</v>
      </c>
      <c r="D19881" s="270" t="s">
        <v>2209</v>
      </c>
      <c r="E19881" s="277" t="s">
        <v>2233</v>
      </c>
      <c r="F19881" s="279" t="s">
        <v>484</v>
      </c>
    </row>
    <row r="19882" spans="1:6" x14ac:dyDescent="0.3">
      <c r="A19882" s="264" t="str">
        <f t="shared" si="310"/>
        <v>ArlingtonTX</v>
      </c>
      <c r="B19882" s="269">
        <v>76001</v>
      </c>
      <c r="C19882" s="270" t="s">
        <v>2452</v>
      </c>
      <c r="D19882" s="270" t="s">
        <v>2209</v>
      </c>
      <c r="E19882" s="277" t="s">
        <v>2233</v>
      </c>
      <c r="F19882" s="279" t="s">
        <v>484</v>
      </c>
    </row>
    <row r="19883" spans="1:6" x14ac:dyDescent="0.3">
      <c r="A19883" s="264" t="str">
        <f t="shared" si="310"/>
        <v>DallasTX</v>
      </c>
      <c r="B19883" s="269">
        <v>75240</v>
      </c>
      <c r="C19883" s="270" t="s">
        <v>3974</v>
      </c>
      <c r="D19883" s="270" t="s">
        <v>2209</v>
      </c>
      <c r="E19883" s="277" t="s">
        <v>2233</v>
      </c>
      <c r="F19883" s="279" t="s">
        <v>484</v>
      </c>
    </row>
    <row r="19884" spans="1:6" x14ac:dyDescent="0.3">
      <c r="A19884" s="264" t="str">
        <f t="shared" si="310"/>
        <v>WacoTX</v>
      </c>
      <c r="B19884" s="269">
        <v>76708</v>
      </c>
      <c r="C19884" s="270" t="s">
        <v>2276</v>
      </c>
      <c r="D19884" s="270" t="s">
        <v>2209</v>
      </c>
      <c r="E19884" s="277" t="s">
        <v>2276</v>
      </c>
      <c r="F19884" s="279" t="s">
        <v>484</v>
      </c>
    </row>
    <row r="19885" spans="1:6" x14ac:dyDescent="0.3">
      <c r="A19885" s="264" t="str">
        <f t="shared" si="310"/>
        <v>DallasTX</v>
      </c>
      <c r="B19885" s="269">
        <v>75241</v>
      </c>
      <c r="C19885" s="270" t="s">
        <v>3974</v>
      </c>
      <c r="D19885" s="270" t="s">
        <v>2209</v>
      </c>
      <c r="E19885" s="277" t="s">
        <v>2233</v>
      </c>
      <c r="F19885" s="279" t="s">
        <v>484</v>
      </c>
    </row>
    <row r="19886" spans="1:6" x14ac:dyDescent="0.3">
      <c r="A19886" s="264" t="str">
        <f t="shared" si="310"/>
        <v>HelotesTX</v>
      </c>
      <c r="B19886" s="269">
        <v>78023</v>
      </c>
      <c r="C19886" s="270" t="s">
        <v>11323</v>
      </c>
      <c r="D19886" s="270" t="s">
        <v>2209</v>
      </c>
      <c r="E19886" s="277" t="s">
        <v>2266</v>
      </c>
      <c r="F19886" s="279" t="s">
        <v>484</v>
      </c>
    </row>
    <row r="19887" spans="1:6" x14ac:dyDescent="0.3">
      <c r="A19887" s="264" t="str">
        <f t="shared" si="310"/>
        <v>HoustonTX</v>
      </c>
      <c r="B19887" s="269">
        <v>77047</v>
      </c>
      <c r="C19887" s="270" t="s">
        <v>1929</v>
      </c>
      <c r="D19887" s="270" t="s">
        <v>2209</v>
      </c>
      <c r="E19887" s="277" t="s">
        <v>2240</v>
      </c>
      <c r="F19887" s="279" t="s">
        <v>484</v>
      </c>
    </row>
    <row r="19888" spans="1:6" x14ac:dyDescent="0.3">
      <c r="A19888" s="264" t="str">
        <f t="shared" si="310"/>
        <v>RichardsonTX</v>
      </c>
      <c r="B19888" s="269">
        <v>75082</v>
      </c>
      <c r="C19888" s="270" t="s">
        <v>11274</v>
      </c>
      <c r="D19888" s="270" t="s">
        <v>2209</v>
      </c>
      <c r="E19888" s="277" t="s">
        <v>2233</v>
      </c>
      <c r="F19888" s="279" t="s">
        <v>484</v>
      </c>
    </row>
    <row r="19889" spans="1:6" x14ac:dyDescent="0.3">
      <c r="A19889" s="264" t="str">
        <f t="shared" si="310"/>
        <v>JacksonvilleTX</v>
      </c>
      <c r="B19889" s="269">
        <v>75766</v>
      </c>
      <c r="C19889" s="270" t="s">
        <v>1034</v>
      </c>
      <c r="D19889" s="270" t="s">
        <v>2209</v>
      </c>
      <c r="E19889" s="277" t="s">
        <v>1034</v>
      </c>
      <c r="F19889" s="279" t="s">
        <v>484</v>
      </c>
    </row>
    <row r="19890" spans="1:6" x14ac:dyDescent="0.3">
      <c r="A19890" s="264" t="str">
        <f t="shared" si="310"/>
        <v>TempleTX</v>
      </c>
      <c r="B19890" s="269">
        <v>76504</v>
      </c>
      <c r="C19890" s="270" t="s">
        <v>4024</v>
      </c>
      <c r="D19890" s="270" t="s">
        <v>2209</v>
      </c>
      <c r="E19890" s="277" t="s">
        <v>2242</v>
      </c>
      <c r="F19890" s="279" t="s">
        <v>484</v>
      </c>
    </row>
    <row r="19891" spans="1:6" x14ac:dyDescent="0.3">
      <c r="A19891" s="264" t="str">
        <f t="shared" si="310"/>
        <v>DentonTX</v>
      </c>
      <c r="B19891" s="269">
        <v>76209</v>
      </c>
      <c r="C19891" s="270" t="s">
        <v>5668</v>
      </c>
      <c r="D19891" s="270" t="s">
        <v>2209</v>
      </c>
      <c r="E19891" s="277" t="s">
        <v>2233</v>
      </c>
      <c r="F19891" s="279" t="s">
        <v>484</v>
      </c>
    </row>
    <row r="19892" spans="1:6" x14ac:dyDescent="0.3">
      <c r="A19892" s="264" t="str">
        <f t="shared" si="310"/>
        <v>Fort WorthTX</v>
      </c>
      <c r="B19892" s="269">
        <v>76110</v>
      </c>
      <c r="C19892" s="270" t="s">
        <v>11260</v>
      </c>
      <c r="D19892" s="270" t="s">
        <v>2209</v>
      </c>
      <c r="E19892" s="277" t="s">
        <v>2233</v>
      </c>
      <c r="F19892" s="279" t="s">
        <v>484</v>
      </c>
    </row>
    <row r="19893" spans="1:6" x14ac:dyDescent="0.3">
      <c r="A19893" s="264" t="str">
        <f t="shared" si="310"/>
        <v>Bee CaveTX</v>
      </c>
      <c r="B19893" s="269">
        <v>78738</v>
      </c>
      <c r="C19893" s="270" t="s">
        <v>11324</v>
      </c>
      <c r="D19893" s="270" t="s">
        <v>2209</v>
      </c>
      <c r="E19893" s="277" t="s">
        <v>2215</v>
      </c>
      <c r="F19893" s="279" t="s">
        <v>484</v>
      </c>
    </row>
    <row r="19894" spans="1:6" x14ac:dyDescent="0.3">
      <c r="A19894" s="264" t="str">
        <f t="shared" si="310"/>
        <v>CrowleyTX</v>
      </c>
      <c r="B19894" s="269">
        <v>76036</v>
      </c>
      <c r="C19894" s="270" t="s">
        <v>5857</v>
      </c>
      <c r="D19894" s="270" t="s">
        <v>2209</v>
      </c>
      <c r="E19894" s="277" t="s">
        <v>2233</v>
      </c>
      <c r="F19894" s="279" t="s">
        <v>484</v>
      </c>
    </row>
    <row r="19895" spans="1:6" x14ac:dyDescent="0.3">
      <c r="A19895" s="264" t="str">
        <f t="shared" si="310"/>
        <v>ArlingtonTX</v>
      </c>
      <c r="B19895" s="269">
        <v>76011</v>
      </c>
      <c r="C19895" s="270" t="s">
        <v>2452</v>
      </c>
      <c r="D19895" s="270" t="s">
        <v>2209</v>
      </c>
      <c r="E19895" s="277" t="s">
        <v>2233</v>
      </c>
      <c r="F19895" s="279" t="s">
        <v>484</v>
      </c>
    </row>
    <row r="19896" spans="1:6" x14ac:dyDescent="0.3">
      <c r="A19896" s="264" t="str">
        <f t="shared" si="310"/>
        <v>HoustonTX</v>
      </c>
      <c r="B19896" s="269">
        <v>77091</v>
      </c>
      <c r="C19896" s="270" t="s">
        <v>1929</v>
      </c>
      <c r="D19896" s="270" t="s">
        <v>2209</v>
      </c>
      <c r="E19896" s="277" t="s">
        <v>2240</v>
      </c>
      <c r="F19896" s="279" t="s">
        <v>484</v>
      </c>
    </row>
    <row r="19897" spans="1:6" x14ac:dyDescent="0.3">
      <c r="A19897" s="264" t="str">
        <f t="shared" si="310"/>
        <v>MontgomeryTX</v>
      </c>
      <c r="B19897" s="269">
        <v>77316</v>
      </c>
      <c r="C19897" s="270" t="s">
        <v>941</v>
      </c>
      <c r="D19897" s="270" t="s">
        <v>2209</v>
      </c>
      <c r="E19897" s="277" t="s">
        <v>2240</v>
      </c>
      <c r="F19897" s="279" t="s">
        <v>484</v>
      </c>
    </row>
    <row r="19898" spans="1:6" x14ac:dyDescent="0.3">
      <c r="A19898" s="264" t="str">
        <f t="shared" si="310"/>
        <v>DentonTX</v>
      </c>
      <c r="B19898" s="269">
        <v>76201</v>
      </c>
      <c r="C19898" s="270" t="s">
        <v>5668</v>
      </c>
      <c r="D19898" s="270" t="s">
        <v>2209</v>
      </c>
      <c r="E19898" s="277" t="s">
        <v>2233</v>
      </c>
      <c r="F19898" s="279" t="s">
        <v>484</v>
      </c>
    </row>
    <row r="19899" spans="1:6" x14ac:dyDescent="0.3">
      <c r="A19899" s="264" t="str">
        <f t="shared" si="310"/>
        <v>University ParkTX</v>
      </c>
      <c r="B19899" s="269">
        <v>75205</v>
      </c>
      <c r="C19899" s="270" t="s">
        <v>3651</v>
      </c>
      <c r="D19899" s="270" t="s">
        <v>2209</v>
      </c>
      <c r="E19899" s="277" t="s">
        <v>2233</v>
      </c>
      <c r="F19899" s="279" t="s">
        <v>484</v>
      </c>
    </row>
    <row r="19900" spans="1:6" x14ac:dyDescent="0.3">
      <c r="A19900" s="264" t="str">
        <f t="shared" si="310"/>
        <v>Corpus ChristiTX</v>
      </c>
      <c r="B19900" s="269">
        <v>78411</v>
      </c>
      <c r="C19900" s="270" t="s">
        <v>2229</v>
      </c>
      <c r="D19900" s="270" t="s">
        <v>2209</v>
      </c>
      <c r="E19900" s="277" t="s">
        <v>2229</v>
      </c>
      <c r="F19900" s="279" t="s">
        <v>484</v>
      </c>
    </row>
    <row r="19901" spans="1:6" x14ac:dyDescent="0.3">
      <c r="A19901" s="264" t="str">
        <f t="shared" si="310"/>
        <v>Sulphur SpringsTX</v>
      </c>
      <c r="B19901" s="269">
        <v>75482</v>
      </c>
      <c r="C19901" s="270" t="s">
        <v>1985</v>
      </c>
      <c r="D19901" s="270" t="s">
        <v>2209</v>
      </c>
      <c r="E19901" s="277" t="s">
        <v>1985</v>
      </c>
      <c r="F19901" s="279" t="s">
        <v>484</v>
      </c>
    </row>
    <row r="19902" spans="1:6" x14ac:dyDescent="0.3">
      <c r="A19902" s="264" t="str">
        <f t="shared" si="310"/>
        <v>ChannelviewTX</v>
      </c>
      <c r="B19902" s="269">
        <v>77530</v>
      </c>
      <c r="C19902" s="270" t="s">
        <v>11325</v>
      </c>
      <c r="D19902" s="270" t="s">
        <v>2209</v>
      </c>
      <c r="E19902" s="277" t="s">
        <v>2240</v>
      </c>
      <c r="F19902" s="279" t="s">
        <v>484</v>
      </c>
    </row>
    <row r="19903" spans="1:6" x14ac:dyDescent="0.3">
      <c r="A19903" s="264" t="str">
        <f t="shared" si="310"/>
        <v>LakewayTX</v>
      </c>
      <c r="B19903" s="269">
        <v>78734</v>
      </c>
      <c r="C19903" s="270" t="s">
        <v>11326</v>
      </c>
      <c r="D19903" s="270" t="s">
        <v>2209</v>
      </c>
      <c r="E19903" s="277" t="s">
        <v>2215</v>
      </c>
      <c r="F19903" s="279" t="s">
        <v>484</v>
      </c>
    </row>
    <row r="19904" spans="1:6" x14ac:dyDescent="0.3">
      <c r="A19904" s="264" t="str">
        <f t="shared" si="310"/>
        <v>San AntonioTX</v>
      </c>
      <c r="B19904" s="269">
        <v>78238</v>
      </c>
      <c r="C19904" s="270" t="s">
        <v>3872</v>
      </c>
      <c r="D19904" s="270" t="s">
        <v>2209</v>
      </c>
      <c r="E19904" s="277" t="s">
        <v>2266</v>
      </c>
      <c r="F19904" s="279" t="s">
        <v>484</v>
      </c>
    </row>
    <row r="19905" spans="1:6" x14ac:dyDescent="0.3">
      <c r="A19905" s="264" t="str">
        <f t="shared" si="310"/>
        <v>AlamoTX</v>
      </c>
      <c r="B19905" s="269">
        <v>78516</v>
      </c>
      <c r="C19905" s="270" t="s">
        <v>2805</v>
      </c>
      <c r="D19905" s="270" t="s">
        <v>2209</v>
      </c>
      <c r="E19905" s="277" t="s">
        <v>2252</v>
      </c>
      <c r="F19905" s="279" t="s">
        <v>484</v>
      </c>
    </row>
    <row r="19906" spans="1:6" x14ac:dyDescent="0.3">
      <c r="A19906" s="264" t="str">
        <f t="shared" si="310"/>
        <v>SeabrookTX</v>
      </c>
      <c r="B19906" s="269">
        <v>77586</v>
      </c>
      <c r="C19906" s="270" t="s">
        <v>8058</v>
      </c>
      <c r="D19906" s="270" t="s">
        <v>2209</v>
      </c>
      <c r="E19906" s="277" t="s">
        <v>2240</v>
      </c>
      <c r="F19906" s="279" t="s">
        <v>484</v>
      </c>
    </row>
    <row r="19907" spans="1:6" x14ac:dyDescent="0.3">
      <c r="A19907" s="264" t="str">
        <f t="shared" si="310"/>
        <v>HoustonTX</v>
      </c>
      <c r="B19907" s="269">
        <v>77017</v>
      </c>
      <c r="C19907" s="270" t="s">
        <v>1929</v>
      </c>
      <c r="D19907" s="270" t="s">
        <v>2209</v>
      </c>
      <c r="E19907" s="277" t="s">
        <v>2240</v>
      </c>
      <c r="F19907" s="279" t="s">
        <v>484</v>
      </c>
    </row>
    <row r="19908" spans="1:6" x14ac:dyDescent="0.3">
      <c r="A19908" s="264" t="str">
        <f t="shared" ref="A19908:A19971" si="311">CONCATENATE(C19908,D19908)</f>
        <v>HoustonTX</v>
      </c>
      <c r="B19908" s="269">
        <v>77066</v>
      </c>
      <c r="C19908" s="270" t="s">
        <v>1929</v>
      </c>
      <c r="D19908" s="270" t="s">
        <v>2209</v>
      </c>
      <c r="E19908" s="277" t="s">
        <v>2240</v>
      </c>
      <c r="F19908" s="279" t="s">
        <v>484</v>
      </c>
    </row>
    <row r="19909" spans="1:6" x14ac:dyDescent="0.3">
      <c r="A19909" s="264" t="str">
        <f t="shared" si="311"/>
        <v>MercedesTX</v>
      </c>
      <c r="B19909" s="269">
        <v>78570</v>
      </c>
      <c r="C19909" s="270" t="s">
        <v>11327</v>
      </c>
      <c r="D19909" s="270" t="s">
        <v>2209</v>
      </c>
      <c r="E19909" s="277" t="s">
        <v>2252</v>
      </c>
      <c r="F19909" s="279" t="s">
        <v>484</v>
      </c>
    </row>
    <row r="19910" spans="1:6" x14ac:dyDescent="0.3">
      <c r="A19910" s="264" t="str">
        <f t="shared" si="311"/>
        <v>Fort WorthTX</v>
      </c>
      <c r="B19910" s="269">
        <v>76114</v>
      </c>
      <c r="C19910" s="270" t="s">
        <v>11260</v>
      </c>
      <c r="D19910" s="270" t="s">
        <v>2209</v>
      </c>
      <c r="E19910" s="277" t="s">
        <v>2233</v>
      </c>
      <c r="F19910" s="279" t="s">
        <v>484</v>
      </c>
    </row>
    <row r="19911" spans="1:6" x14ac:dyDescent="0.3">
      <c r="A19911" s="264" t="str">
        <f t="shared" si="311"/>
        <v>NederlandTX</v>
      </c>
      <c r="B19911" s="269">
        <v>77627</v>
      </c>
      <c r="C19911" s="270" t="s">
        <v>3329</v>
      </c>
      <c r="D19911" s="270" t="s">
        <v>2209</v>
      </c>
      <c r="E19911" s="277" t="s">
        <v>2217</v>
      </c>
      <c r="F19911" s="279" t="s">
        <v>484</v>
      </c>
    </row>
    <row r="19912" spans="1:6" x14ac:dyDescent="0.3">
      <c r="A19912" s="264" t="str">
        <f t="shared" si="311"/>
        <v>BrownwoodTX</v>
      </c>
      <c r="B19912" s="269">
        <v>76801</v>
      </c>
      <c r="C19912" s="270" t="s">
        <v>2226</v>
      </c>
      <c r="D19912" s="270" t="s">
        <v>2209</v>
      </c>
      <c r="E19912" s="277" t="s">
        <v>2226</v>
      </c>
      <c r="F19912" s="279" t="s">
        <v>484</v>
      </c>
    </row>
    <row r="19913" spans="1:6" x14ac:dyDescent="0.3">
      <c r="A19913" s="264" t="str">
        <f t="shared" si="311"/>
        <v>Roman ForestTX</v>
      </c>
      <c r="B19913" s="269">
        <v>77357</v>
      </c>
      <c r="C19913" s="270" t="s">
        <v>11328</v>
      </c>
      <c r="D19913" s="270" t="s">
        <v>2209</v>
      </c>
      <c r="E19913" s="277" t="s">
        <v>2240</v>
      </c>
      <c r="F19913" s="279" t="s">
        <v>484</v>
      </c>
    </row>
    <row r="19914" spans="1:6" x14ac:dyDescent="0.3">
      <c r="A19914" s="264" t="str">
        <f t="shared" si="311"/>
        <v>HoustonTX</v>
      </c>
      <c r="B19914" s="269">
        <v>77005</v>
      </c>
      <c r="C19914" s="270" t="s">
        <v>1929</v>
      </c>
      <c r="D19914" s="270" t="s">
        <v>2209</v>
      </c>
      <c r="E19914" s="277" t="s">
        <v>2240</v>
      </c>
      <c r="F19914" s="279" t="s">
        <v>484</v>
      </c>
    </row>
    <row r="19915" spans="1:6" x14ac:dyDescent="0.3">
      <c r="A19915" s="264" t="str">
        <f t="shared" si="311"/>
        <v>Fort WorthTX</v>
      </c>
      <c r="B19915" s="269">
        <v>76140</v>
      </c>
      <c r="C19915" s="270" t="s">
        <v>11260</v>
      </c>
      <c r="D19915" s="270" t="s">
        <v>2209</v>
      </c>
      <c r="E19915" s="277" t="s">
        <v>2233</v>
      </c>
      <c r="F19915" s="279" t="s">
        <v>484</v>
      </c>
    </row>
    <row r="19916" spans="1:6" x14ac:dyDescent="0.3">
      <c r="A19916" s="264" t="str">
        <f t="shared" si="311"/>
        <v>Canyon LakeTX</v>
      </c>
      <c r="B19916" s="269">
        <v>78133</v>
      </c>
      <c r="C19916" s="270" t="s">
        <v>2799</v>
      </c>
      <c r="D19916" s="270" t="s">
        <v>2209</v>
      </c>
      <c r="E19916" s="277" t="s">
        <v>2266</v>
      </c>
      <c r="F19916" s="279" t="s">
        <v>484</v>
      </c>
    </row>
    <row r="19917" spans="1:6" x14ac:dyDescent="0.3">
      <c r="A19917" s="264" t="str">
        <f t="shared" si="311"/>
        <v>HoustonTX</v>
      </c>
      <c r="B19917" s="269">
        <v>77043</v>
      </c>
      <c r="C19917" s="270" t="s">
        <v>1929</v>
      </c>
      <c r="D19917" s="270" t="s">
        <v>2209</v>
      </c>
      <c r="E19917" s="277" t="s">
        <v>2240</v>
      </c>
      <c r="F19917" s="279" t="s">
        <v>484</v>
      </c>
    </row>
    <row r="19918" spans="1:6" x14ac:dyDescent="0.3">
      <c r="A19918" s="264" t="str">
        <f t="shared" si="311"/>
        <v>HoustonTX</v>
      </c>
      <c r="B19918" s="269">
        <v>77022</v>
      </c>
      <c r="C19918" s="270" t="s">
        <v>1929</v>
      </c>
      <c r="D19918" s="270" t="s">
        <v>2209</v>
      </c>
      <c r="E19918" s="277" t="s">
        <v>2240</v>
      </c>
      <c r="F19918" s="279" t="s">
        <v>484</v>
      </c>
    </row>
    <row r="19919" spans="1:6" x14ac:dyDescent="0.3">
      <c r="A19919" s="264" t="str">
        <f t="shared" si="311"/>
        <v>HoustonTX</v>
      </c>
      <c r="B19919" s="269">
        <v>77071</v>
      </c>
      <c r="C19919" s="270" t="s">
        <v>1929</v>
      </c>
      <c r="D19919" s="270" t="s">
        <v>2209</v>
      </c>
      <c r="E19919" s="277" t="s">
        <v>2240</v>
      </c>
      <c r="F19919" s="279" t="s">
        <v>484</v>
      </c>
    </row>
    <row r="19920" spans="1:6" x14ac:dyDescent="0.3">
      <c r="A19920" s="264" t="str">
        <f t="shared" si="311"/>
        <v>DallasTX</v>
      </c>
      <c r="B19920" s="269">
        <v>75232</v>
      </c>
      <c r="C19920" s="270" t="s">
        <v>3974</v>
      </c>
      <c r="D19920" s="270" t="s">
        <v>2209</v>
      </c>
      <c r="E19920" s="277" t="s">
        <v>2233</v>
      </c>
      <c r="F19920" s="279" t="s">
        <v>484</v>
      </c>
    </row>
    <row r="19921" spans="1:6" x14ac:dyDescent="0.3">
      <c r="A19921" s="264" t="str">
        <f t="shared" si="311"/>
        <v>ConroeTX</v>
      </c>
      <c r="B19921" s="269">
        <v>77384</v>
      </c>
      <c r="C19921" s="270" t="s">
        <v>11294</v>
      </c>
      <c r="D19921" s="270" t="s">
        <v>2209</v>
      </c>
      <c r="E19921" s="277" t="s">
        <v>2240</v>
      </c>
      <c r="F19921" s="279" t="s">
        <v>484</v>
      </c>
    </row>
    <row r="19922" spans="1:6" x14ac:dyDescent="0.3">
      <c r="A19922" s="264" t="str">
        <f t="shared" si="311"/>
        <v>HoustonTX</v>
      </c>
      <c r="B19922" s="269">
        <v>77023</v>
      </c>
      <c r="C19922" s="270" t="s">
        <v>1929</v>
      </c>
      <c r="D19922" s="270" t="s">
        <v>2209</v>
      </c>
      <c r="E19922" s="277" t="s">
        <v>2240</v>
      </c>
      <c r="F19922" s="279" t="s">
        <v>484</v>
      </c>
    </row>
    <row r="19923" spans="1:6" x14ac:dyDescent="0.3">
      <c r="A19923" s="264" t="str">
        <f t="shared" si="311"/>
        <v>ClevelandTX</v>
      </c>
      <c r="B19923" s="269">
        <v>77327</v>
      </c>
      <c r="C19923" s="270" t="s">
        <v>1414</v>
      </c>
      <c r="D19923" s="270" t="s">
        <v>2209</v>
      </c>
      <c r="E19923" s="277" t="s">
        <v>2240</v>
      </c>
      <c r="F19923" s="279" t="s">
        <v>484</v>
      </c>
    </row>
    <row r="19924" spans="1:6" x14ac:dyDescent="0.3">
      <c r="A19924" s="264" t="str">
        <f t="shared" si="311"/>
        <v>HoustonTX</v>
      </c>
      <c r="B19924" s="269">
        <v>77016</v>
      </c>
      <c r="C19924" s="270" t="s">
        <v>1929</v>
      </c>
      <c r="D19924" s="270" t="s">
        <v>2209</v>
      </c>
      <c r="E19924" s="277" t="s">
        <v>2240</v>
      </c>
      <c r="F19924" s="279" t="s">
        <v>484</v>
      </c>
    </row>
    <row r="19925" spans="1:6" x14ac:dyDescent="0.3">
      <c r="A19925" s="264" t="str">
        <f t="shared" si="311"/>
        <v>GalvestonTX</v>
      </c>
      <c r="B19925" s="269">
        <v>77551</v>
      </c>
      <c r="C19925" s="270" t="s">
        <v>5370</v>
      </c>
      <c r="D19925" s="270" t="s">
        <v>2209</v>
      </c>
      <c r="E19925" s="277" t="s">
        <v>2240</v>
      </c>
      <c r="F19925" s="279" t="s">
        <v>484</v>
      </c>
    </row>
    <row r="19926" spans="1:6" x14ac:dyDescent="0.3">
      <c r="A19926" s="264" t="str">
        <f t="shared" si="311"/>
        <v>SouthlakeTX</v>
      </c>
      <c r="B19926" s="269">
        <v>76092</v>
      </c>
      <c r="C19926" s="270" t="s">
        <v>11329</v>
      </c>
      <c r="D19926" s="270" t="s">
        <v>2209</v>
      </c>
      <c r="E19926" s="277" t="s">
        <v>2233</v>
      </c>
      <c r="F19926" s="279" t="s">
        <v>484</v>
      </c>
    </row>
    <row r="19927" spans="1:6" x14ac:dyDescent="0.3">
      <c r="A19927" s="264" t="str">
        <f t="shared" si="311"/>
        <v>LubbockTX</v>
      </c>
      <c r="B19927" s="269">
        <v>79407</v>
      </c>
      <c r="C19927" s="270" t="s">
        <v>2249</v>
      </c>
      <c r="D19927" s="270" t="s">
        <v>2209</v>
      </c>
      <c r="E19927" s="277" t="s">
        <v>2249</v>
      </c>
      <c r="F19927" s="279" t="s">
        <v>484</v>
      </c>
    </row>
    <row r="19928" spans="1:6" x14ac:dyDescent="0.3">
      <c r="A19928" s="264" t="str">
        <f t="shared" si="311"/>
        <v>Fort WorthTX</v>
      </c>
      <c r="B19928" s="269">
        <v>76106</v>
      </c>
      <c r="C19928" s="270" t="s">
        <v>11260</v>
      </c>
      <c r="D19928" s="270" t="s">
        <v>2209</v>
      </c>
      <c r="E19928" s="277" t="s">
        <v>2233</v>
      </c>
      <c r="F19928" s="279" t="s">
        <v>484</v>
      </c>
    </row>
    <row r="19929" spans="1:6" x14ac:dyDescent="0.3">
      <c r="A19929" s="264" t="str">
        <f t="shared" si="311"/>
        <v>HoustonTX</v>
      </c>
      <c r="B19929" s="269">
        <v>77067</v>
      </c>
      <c r="C19929" s="270" t="s">
        <v>1929</v>
      </c>
      <c r="D19929" s="270" t="s">
        <v>2209</v>
      </c>
      <c r="E19929" s="277" t="s">
        <v>2240</v>
      </c>
      <c r="F19929" s="279" t="s">
        <v>484</v>
      </c>
    </row>
    <row r="19930" spans="1:6" x14ac:dyDescent="0.3">
      <c r="A19930" s="264" t="str">
        <f t="shared" si="311"/>
        <v>DallasTX</v>
      </c>
      <c r="B19930" s="269">
        <v>75225</v>
      </c>
      <c r="C19930" s="270" t="s">
        <v>3974</v>
      </c>
      <c r="D19930" s="270" t="s">
        <v>2209</v>
      </c>
      <c r="E19930" s="277" t="s">
        <v>2233</v>
      </c>
      <c r="F19930" s="279" t="s">
        <v>484</v>
      </c>
    </row>
    <row r="19931" spans="1:6" x14ac:dyDescent="0.3">
      <c r="A19931" s="264" t="str">
        <f t="shared" si="311"/>
        <v>StagecoachTX</v>
      </c>
      <c r="B19931" s="269">
        <v>77355</v>
      </c>
      <c r="C19931" s="270" t="s">
        <v>11330</v>
      </c>
      <c r="D19931" s="270" t="s">
        <v>2209</v>
      </c>
      <c r="E19931" s="277" t="s">
        <v>2240</v>
      </c>
      <c r="F19931" s="279" t="s">
        <v>484</v>
      </c>
    </row>
    <row r="19932" spans="1:6" x14ac:dyDescent="0.3">
      <c r="A19932" s="264" t="str">
        <f t="shared" si="311"/>
        <v>RockportTX</v>
      </c>
      <c r="B19932" s="269">
        <v>78382</v>
      </c>
      <c r="C19932" s="270" t="s">
        <v>6148</v>
      </c>
      <c r="D19932" s="270" t="s">
        <v>2209</v>
      </c>
      <c r="E19932" s="277" t="s">
        <v>2229</v>
      </c>
      <c r="F19932" s="279" t="s">
        <v>484</v>
      </c>
    </row>
    <row r="19933" spans="1:6" x14ac:dyDescent="0.3">
      <c r="A19933" s="264" t="str">
        <f t="shared" si="311"/>
        <v>San AntonioTX</v>
      </c>
      <c r="B19933" s="269">
        <v>78242</v>
      </c>
      <c r="C19933" s="270" t="s">
        <v>3872</v>
      </c>
      <c r="D19933" s="270" t="s">
        <v>2209</v>
      </c>
      <c r="E19933" s="277" t="s">
        <v>2266</v>
      </c>
      <c r="F19933" s="279" t="s">
        <v>484</v>
      </c>
    </row>
    <row r="19934" spans="1:6" x14ac:dyDescent="0.3">
      <c r="A19934" s="264" t="str">
        <f t="shared" si="311"/>
        <v>VidorTX</v>
      </c>
      <c r="B19934" s="269">
        <v>77662</v>
      </c>
      <c r="C19934" s="270" t="s">
        <v>11331</v>
      </c>
      <c r="D19934" s="270" t="s">
        <v>2209</v>
      </c>
      <c r="E19934" s="277" t="s">
        <v>2217</v>
      </c>
      <c r="F19934" s="279" t="s">
        <v>484</v>
      </c>
    </row>
    <row r="19935" spans="1:6" x14ac:dyDescent="0.3">
      <c r="A19935" s="264" t="str">
        <f t="shared" si="311"/>
        <v>El PasoTX</v>
      </c>
      <c r="B19935" s="269">
        <v>79902</v>
      </c>
      <c r="C19935" s="270" t="s">
        <v>1974</v>
      </c>
      <c r="D19935" s="270" t="s">
        <v>2209</v>
      </c>
      <c r="E19935" s="277" t="s">
        <v>1974</v>
      </c>
      <c r="F19935" s="279" t="s">
        <v>484</v>
      </c>
    </row>
    <row r="19936" spans="1:6" x14ac:dyDescent="0.3">
      <c r="A19936" s="264" t="str">
        <f t="shared" si="311"/>
        <v>HoustonTX</v>
      </c>
      <c r="B19936" s="269">
        <v>77045</v>
      </c>
      <c r="C19936" s="270" t="s">
        <v>1929</v>
      </c>
      <c r="D19936" s="270" t="s">
        <v>2209</v>
      </c>
      <c r="E19936" s="277" t="s">
        <v>2240</v>
      </c>
      <c r="F19936" s="279" t="s">
        <v>484</v>
      </c>
    </row>
    <row r="19937" spans="1:6" x14ac:dyDescent="0.3">
      <c r="A19937" s="264" t="str">
        <f t="shared" si="311"/>
        <v>GarlandTX</v>
      </c>
      <c r="B19937" s="269">
        <v>75041</v>
      </c>
      <c r="C19937" s="270" t="s">
        <v>2128</v>
      </c>
      <c r="D19937" s="270" t="s">
        <v>2209</v>
      </c>
      <c r="E19937" s="277" t="s">
        <v>2233</v>
      </c>
      <c r="F19937" s="279" t="s">
        <v>484</v>
      </c>
    </row>
    <row r="19938" spans="1:6" x14ac:dyDescent="0.3">
      <c r="A19938" s="264" t="str">
        <f t="shared" si="311"/>
        <v>El PasoTX</v>
      </c>
      <c r="B19938" s="269">
        <v>79930</v>
      </c>
      <c r="C19938" s="270" t="s">
        <v>1974</v>
      </c>
      <c r="D19938" s="270" t="s">
        <v>2209</v>
      </c>
      <c r="E19938" s="277" t="s">
        <v>1974</v>
      </c>
      <c r="F19938" s="279" t="s">
        <v>484</v>
      </c>
    </row>
    <row r="19939" spans="1:6" x14ac:dyDescent="0.3">
      <c r="A19939" s="264" t="str">
        <f t="shared" si="311"/>
        <v>HoustonTX</v>
      </c>
      <c r="B19939" s="269">
        <v>77098</v>
      </c>
      <c r="C19939" s="270" t="s">
        <v>1929</v>
      </c>
      <c r="D19939" s="270" t="s">
        <v>2209</v>
      </c>
      <c r="E19939" s="277" t="s">
        <v>2240</v>
      </c>
      <c r="F19939" s="279" t="s">
        <v>484</v>
      </c>
    </row>
    <row r="19940" spans="1:6" x14ac:dyDescent="0.3">
      <c r="A19940" s="264" t="str">
        <f t="shared" si="311"/>
        <v>HuntsvilleTX</v>
      </c>
      <c r="B19940" s="269">
        <v>77320</v>
      </c>
      <c r="C19940" s="270" t="s">
        <v>938</v>
      </c>
      <c r="D19940" s="270" t="s">
        <v>2209</v>
      </c>
      <c r="E19940" s="277" t="s">
        <v>938</v>
      </c>
      <c r="F19940" s="279" t="s">
        <v>484</v>
      </c>
    </row>
    <row r="19941" spans="1:6" x14ac:dyDescent="0.3">
      <c r="A19941" s="264" t="str">
        <f t="shared" si="311"/>
        <v>AddisonTX</v>
      </c>
      <c r="B19941" s="269">
        <v>75001</v>
      </c>
      <c r="C19941" s="270" t="s">
        <v>4691</v>
      </c>
      <c r="D19941" s="270" t="s">
        <v>2209</v>
      </c>
      <c r="E19941" s="277" t="s">
        <v>2233</v>
      </c>
      <c r="F19941" s="279" t="s">
        <v>484</v>
      </c>
    </row>
    <row r="19942" spans="1:6" x14ac:dyDescent="0.3">
      <c r="A19942" s="264" t="str">
        <f t="shared" si="311"/>
        <v>El PasoTX</v>
      </c>
      <c r="B19942" s="269">
        <v>79934</v>
      </c>
      <c r="C19942" s="270" t="s">
        <v>1974</v>
      </c>
      <c r="D19942" s="270" t="s">
        <v>2209</v>
      </c>
      <c r="E19942" s="277" t="s">
        <v>1974</v>
      </c>
      <c r="F19942" s="279" t="s">
        <v>484</v>
      </c>
    </row>
    <row r="19943" spans="1:6" x14ac:dyDescent="0.3">
      <c r="A19943" s="264" t="str">
        <f t="shared" si="311"/>
        <v>Corpus ChristiTX</v>
      </c>
      <c r="B19943" s="269">
        <v>78410</v>
      </c>
      <c r="C19943" s="270" t="s">
        <v>2229</v>
      </c>
      <c r="D19943" s="270" t="s">
        <v>2209</v>
      </c>
      <c r="E19943" s="277" t="s">
        <v>2229</v>
      </c>
      <c r="F19943" s="279" t="s">
        <v>484</v>
      </c>
    </row>
    <row r="19944" spans="1:6" x14ac:dyDescent="0.3">
      <c r="A19944" s="264" t="str">
        <f t="shared" si="311"/>
        <v>TerrellTX</v>
      </c>
      <c r="B19944" s="269">
        <v>75160</v>
      </c>
      <c r="C19944" s="270" t="s">
        <v>7855</v>
      </c>
      <c r="D19944" s="270" t="s">
        <v>2209</v>
      </c>
      <c r="E19944" s="277" t="s">
        <v>2233</v>
      </c>
      <c r="F19944" s="279" t="s">
        <v>484</v>
      </c>
    </row>
    <row r="19945" spans="1:6" x14ac:dyDescent="0.3">
      <c r="A19945" s="264" t="str">
        <f t="shared" si="311"/>
        <v>BenbrookTX</v>
      </c>
      <c r="B19945" s="269">
        <v>76126</v>
      </c>
      <c r="C19945" s="270" t="s">
        <v>11332</v>
      </c>
      <c r="D19945" s="270" t="s">
        <v>2209</v>
      </c>
      <c r="E19945" s="277" t="s">
        <v>2233</v>
      </c>
      <c r="F19945" s="279" t="s">
        <v>484</v>
      </c>
    </row>
    <row r="19946" spans="1:6" x14ac:dyDescent="0.3">
      <c r="A19946" s="264" t="str">
        <f t="shared" si="311"/>
        <v>DenisonTX</v>
      </c>
      <c r="B19946" s="269">
        <v>75020</v>
      </c>
      <c r="C19946" s="270" t="s">
        <v>11333</v>
      </c>
      <c r="D19946" s="270" t="s">
        <v>2209</v>
      </c>
      <c r="E19946" s="277" t="s">
        <v>2267</v>
      </c>
      <c r="F19946" s="279" t="s">
        <v>484</v>
      </c>
    </row>
    <row r="19947" spans="1:6" x14ac:dyDescent="0.3">
      <c r="A19947" s="264" t="str">
        <f t="shared" si="311"/>
        <v>Bay CityTX</v>
      </c>
      <c r="B19947" s="269">
        <v>77414</v>
      </c>
      <c r="C19947" s="270" t="s">
        <v>1575</v>
      </c>
      <c r="D19947" s="270" t="s">
        <v>2209</v>
      </c>
      <c r="E19947" s="277" t="s">
        <v>1575</v>
      </c>
      <c r="F19947" s="279" t="s">
        <v>484</v>
      </c>
    </row>
    <row r="19948" spans="1:6" x14ac:dyDescent="0.3">
      <c r="A19948" s="264" t="str">
        <f t="shared" si="311"/>
        <v>ParisTX</v>
      </c>
      <c r="B19948" s="269">
        <v>75460</v>
      </c>
      <c r="C19948" s="270" t="s">
        <v>2205</v>
      </c>
      <c r="D19948" s="270" t="s">
        <v>2209</v>
      </c>
      <c r="E19948" s="277" t="s">
        <v>2205</v>
      </c>
      <c r="F19948" s="279" t="s">
        <v>484</v>
      </c>
    </row>
    <row r="19949" spans="1:6" x14ac:dyDescent="0.3">
      <c r="A19949" s="264" t="str">
        <f t="shared" si="311"/>
        <v>MidlandTX</v>
      </c>
      <c r="B19949" s="269">
        <v>79706</v>
      </c>
      <c r="C19949" s="270" t="s">
        <v>1607</v>
      </c>
      <c r="D19949" s="270" t="s">
        <v>2209</v>
      </c>
      <c r="E19949" s="277" t="s">
        <v>1607</v>
      </c>
      <c r="F19949" s="279" t="s">
        <v>484</v>
      </c>
    </row>
    <row r="19950" spans="1:6" x14ac:dyDescent="0.3">
      <c r="A19950" s="264" t="str">
        <f t="shared" si="311"/>
        <v>HoustonTX</v>
      </c>
      <c r="B19950" s="269">
        <v>77058</v>
      </c>
      <c r="C19950" s="270" t="s">
        <v>1929</v>
      </c>
      <c r="D19950" s="270" t="s">
        <v>2209</v>
      </c>
      <c r="E19950" s="277" t="s">
        <v>2240</v>
      </c>
      <c r="F19950" s="279" t="s">
        <v>484</v>
      </c>
    </row>
    <row r="19951" spans="1:6" x14ac:dyDescent="0.3">
      <c r="A19951" s="264" t="str">
        <f t="shared" si="311"/>
        <v>AliceTX</v>
      </c>
      <c r="B19951" s="269">
        <v>78332</v>
      </c>
      <c r="C19951" s="270" t="s">
        <v>2211</v>
      </c>
      <c r="D19951" s="270" t="s">
        <v>2209</v>
      </c>
      <c r="E19951" s="277" t="s">
        <v>2211</v>
      </c>
      <c r="F19951" s="279" t="s">
        <v>484</v>
      </c>
    </row>
    <row r="19952" spans="1:6" x14ac:dyDescent="0.3">
      <c r="A19952" s="264" t="str">
        <f t="shared" si="311"/>
        <v>ArlingtonTX</v>
      </c>
      <c r="B19952" s="269">
        <v>76002</v>
      </c>
      <c r="C19952" s="270" t="s">
        <v>2452</v>
      </c>
      <c r="D19952" s="270" t="s">
        <v>2209</v>
      </c>
      <c r="E19952" s="277" t="s">
        <v>2233</v>
      </c>
      <c r="F19952" s="279" t="s">
        <v>484</v>
      </c>
    </row>
    <row r="19953" spans="1:6" x14ac:dyDescent="0.3">
      <c r="A19953" s="264" t="str">
        <f t="shared" si="311"/>
        <v>WeatherfordTX</v>
      </c>
      <c r="B19953" s="269">
        <v>76086</v>
      </c>
      <c r="C19953" s="270" t="s">
        <v>2053</v>
      </c>
      <c r="D19953" s="270" t="s">
        <v>2209</v>
      </c>
      <c r="E19953" s="277" t="s">
        <v>2233</v>
      </c>
      <c r="F19953" s="279" t="s">
        <v>484</v>
      </c>
    </row>
    <row r="19954" spans="1:6" x14ac:dyDescent="0.3">
      <c r="A19954" s="264" t="str">
        <f t="shared" si="311"/>
        <v>EnnisTX</v>
      </c>
      <c r="B19954" s="269">
        <v>75119</v>
      </c>
      <c r="C19954" s="270" t="s">
        <v>11334</v>
      </c>
      <c r="D19954" s="270" t="s">
        <v>2209</v>
      </c>
      <c r="E19954" s="277" t="s">
        <v>2233</v>
      </c>
      <c r="F19954" s="279" t="s">
        <v>484</v>
      </c>
    </row>
    <row r="19955" spans="1:6" x14ac:dyDescent="0.3">
      <c r="A19955" s="264" t="str">
        <f t="shared" si="311"/>
        <v>AmarilloTX</v>
      </c>
      <c r="B19955" s="269">
        <v>79118</v>
      </c>
      <c r="C19955" s="270" t="s">
        <v>2212</v>
      </c>
      <c r="D19955" s="270" t="s">
        <v>2209</v>
      </c>
      <c r="E19955" s="277" t="s">
        <v>2212</v>
      </c>
      <c r="F19955" s="279" t="s">
        <v>484</v>
      </c>
    </row>
    <row r="19956" spans="1:6" x14ac:dyDescent="0.3">
      <c r="A19956" s="264" t="str">
        <f t="shared" si="311"/>
        <v>HoustonTX</v>
      </c>
      <c r="B19956" s="269">
        <v>77062</v>
      </c>
      <c r="C19956" s="270" t="s">
        <v>1929</v>
      </c>
      <c r="D19956" s="270" t="s">
        <v>2209</v>
      </c>
      <c r="E19956" s="277" t="s">
        <v>2240</v>
      </c>
      <c r="F19956" s="279" t="s">
        <v>484</v>
      </c>
    </row>
    <row r="19957" spans="1:6" x14ac:dyDescent="0.3">
      <c r="A19957" s="264" t="str">
        <f t="shared" si="311"/>
        <v>HoustonTX</v>
      </c>
      <c r="B19957" s="269">
        <v>77076</v>
      </c>
      <c r="C19957" s="270" t="s">
        <v>1929</v>
      </c>
      <c r="D19957" s="270" t="s">
        <v>2209</v>
      </c>
      <c r="E19957" s="277" t="s">
        <v>2240</v>
      </c>
      <c r="F19957" s="279" t="s">
        <v>484</v>
      </c>
    </row>
    <row r="19958" spans="1:6" x14ac:dyDescent="0.3">
      <c r="A19958" s="264" t="str">
        <f t="shared" si="311"/>
        <v>HoustonTX</v>
      </c>
      <c r="B19958" s="269">
        <v>77345</v>
      </c>
      <c r="C19958" s="270" t="s">
        <v>1929</v>
      </c>
      <c r="D19958" s="270" t="s">
        <v>2209</v>
      </c>
      <c r="E19958" s="277" t="s">
        <v>2240</v>
      </c>
      <c r="F19958" s="279" t="s">
        <v>484</v>
      </c>
    </row>
    <row r="19959" spans="1:6" x14ac:dyDescent="0.3">
      <c r="A19959" s="264" t="str">
        <f t="shared" si="311"/>
        <v>HoustonTX</v>
      </c>
      <c r="B19959" s="269">
        <v>77033</v>
      </c>
      <c r="C19959" s="270" t="s">
        <v>1929</v>
      </c>
      <c r="D19959" s="270" t="s">
        <v>2209</v>
      </c>
      <c r="E19959" s="277" t="s">
        <v>2240</v>
      </c>
      <c r="F19959" s="279" t="s">
        <v>484</v>
      </c>
    </row>
    <row r="19960" spans="1:6" x14ac:dyDescent="0.3">
      <c r="A19960" s="264" t="str">
        <f t="shared" si="311"/>
        <v>WeslacoTX</v>
      </c>
      <c r="B19960" s="269">
        <v>78599</v>
      </c>
      <c r="C19960" s="270" t="s">
        <v>11299</v>
      </c>
      <c r="D19960" s="270" t="s">
        <v>2209</v>
      </c>
      <c r="E19960" s="277" t="s">
        <v>2252</v>
      </c>
      <c r="F19960" s="279" t="s">
        <v>484</v>
      </c>
    </row>
    <row r="19961" spans="1:6" x14ac:dyDescent="0.3">
      <c r="A19961" s="264" t="str">
        <f t="shared" si="311"/>
        <v>AustinTX</v>
      </c>
      <c r="B19961" s="269">
        <v>78735</v>
      </c>
      <c r="C19961" s="270" t="s">
        <v>1632</v>
      </c>
      <c r="D19961" s="270" t="s">
        <v>2209</v>
      </c>
      <c r="E19961" s="277" t="s">
        <v>2215</v>
      </c>
      <c r="F19961" s="279" t="s">
        <v>484</v>
      </c>
    </row>
    <row r="19962" spans="1:6" x14ac:dyDescent="0.3">
      <c r="A19962" s="264" t="str">
        <f t="shared" si="311"/>
        <v>KilgoreTX</v>
      </c>
      <c r="B19962" s="269">
        <v>75662</v>
      </c>
      <c r="C19962" s="270" t="s">
        <v>11335</v>
      </c>
      <c r="D19962" s="270" t="s">
        <v>2209</v>
      </c>
      <c r="E19962" s="277" t="s">
        <v>2248</v>
      </c>
      <c r="F19962" s="279" t="s">
        <v>484</v>
      </c>
    </row>
    <row r="19963" spans="1:6" x14ac:dyDescent="0.3">
      <c r="A19963" s="264" t="str">
        <f t="shared" si="311"/>
        <v>El PasoTX</v>
      </c>
      <c r="B19963" s="269">
        <v>79932</v>
      </c>
      <c r="C19963" s="270" t="s">
        <v>1974</v>
      </c>
      <c r="D19963" s="270" t="s">
        <v>2209</v>
      </c>
      <c r="E19963" s="277" t="s">
        <v>1974</v>
      </c>
      <c r="F19963" s="279" t="s">
        <v>484</v>
      </c>
    </row>
    <row r="19964" spans="1:6" x14ac:dyDescent="0.3">
      <c r="A19964" s="264" t="str">
        <f t="shared" si="311"/>
        <v>ColleyvilleTX</v>
      </c>
      <c r="B19964" s="269">
        <v>76034</v>
      </c>
      <c r="C19964" s="270" t="s">
        <v>11336</v>
      </c>
      <c r="D19964" s="270" t="s">
        <v>2209</v>
      </c>
      <c r="E19964" s="277" t="s">
        <v>2233</v>
      </c>
      <c r="F19964" s="279" t="s">
        <v>484</v>
      </c>
    </row>
    <row r="19965" spans="1:6" x14ac:dyDescent="0.3">
      <c r="A19965" s="264" t="str">
        <f t="shared" si="311"/>
        <v>Mount PleasantTX</v>
      </c>
      <c r="B19965" s="269">
        <v>75455</v>
      </c>
      <c r="C19965" s="270" t="s">
        <v>1610</v>
      </c>
      <c r="D19965" s="270" t="s">
        <v>2209</v>
      </c>
      <c r="E19965" s="277" t="s">
        <v>1610</v>
      </c>
      <c r="F19965" s="279" t="s">
        <v>484</v>
      </c>
    </row>
    <row r="19966" spans="1:6" x14ac:dyDescent="0.3">
      <c r="A19966" s="264" t="str">
        <f t="shared" si="311"/>
        <v>BryanTX</v>
      </c>
      <c r="B19966" s="269">
        <v>77803</v>
      </c>
      <c r="C19966" s="270" t="s">
        <v>11317</v>
      </c>
      <c r="D19966" s="270" t="s">
        <v>2209</v>
      </c>
      <c r="E19966" s="277" t="s">
        <v>2227</v>
      </c>
      <c r="F19966" s="279" t="s">
        <v>484</v>
      </c>
    </row>
    <row r="19967" spans="1:6" x14ac:dyDescent="0.3">
      <c r="A19967" s="264" t="str">
        <f t="shared" si="311"/>
        <v>San AntonioTX</v>
      </c>
      <c r="B19967" s="269">
        <v>78211</v>
      </c>
      <c r="C19967" s="270" t="s">
        <v>3872</v>
      </c>
      <c r="D19967" s="270" t="s">
        <v>2209</v>
      </c>
      <c r="E19967" s="277" t="s">
        <v>2266</v>
      </c>
      <c r="F19967" s="279" t="s">
        <v>484</v>
      </c>
    </row>
    <row r="19968" spans="1:6" x14ac:dyDescent="0.3">
      <c r="A19968" s="264" t="str">
        <f t="shared" si="311"/>
        <v>Sugar LandTX</v>
      </c>
      <c r="B19968" s="269">
        <v>77478</v>
      </c>
      <c r="C19968" s="270" t="s">
        <v>11252</v>
      </c>
      <c r="D19968" s="270" t="s">
        <v>2209</v>
      </c>
      <c r="E19968" s="277" t="s">
        <v>2240</v>
      </c>
      <c r="F19968" s="279" t="s">
        <v>484</v>
      </c>
    </row>
    <row r="19969" spans="1:6" x14ac:dyDescent="0.3">
      <c r="A19969" s="264" t="str">
        <f t="shared" si="311"/>
        <v>AbileneTX</v>
      </c>
      <c r="B19969" s="269">
        <v>79602</v>
      </c>
      <c r="C19969" s="270" t="s">
        <v>2210</v>
      </c>
      <c r="D19969" s="270" t="s">
        <v>2209</v>
      </c>
      <c r="E19969" s="277" t="s">
        <v>2210</v>
      </c>
      <c r="F19969" s="279" t="s">
        <v>484</v>
      </c>
    </row>
    <row r="19970" spans="1:6" x14ac:dyDescent="0.3">
      <c r="A19970" s="264" t="str">
        <f t="shared" si="311"/>
        <v>DentonTX</v>
      </c>
      <c r="B19970" s="269">
        <v>76208</v>
      </c>
      <c r="C19970" s="270" t="s">
        <v>5668</v>
      </c>
      <c r="D19970" s="270" t="s">
        <v>2209</v>
      </c>
      <c r="E19970" s="277" t="s">
        <v>2233</v>
      </c>
      <c r="F19970" s="279" t="s">
        <v>484</v>
      </c>
    </row>
    <row r="19971" spans="1:6" x14ac:dyDescent="0.3">
      <c r="A19971" s="264" t="str">
        <f t="shared" si="311"/>
        <v>ConroeTX</v>
      </c>
      <c r="B19971" s="269">
        <v>77385</v>
      </c>
      <c r="C19971" s="270" t="s">
        <v>11294</v>
      </c>
      <c r="D19971" s="270" t="s">
        <v>2209</v>
      </c>
      <c r="E19971" s="277" t="s">
        <v>2240</v>
      </c>
      <c r="F19971" s="279" t="s">
        <v>484</v>
      </c>
    </row>
    <row r="19972" spans="1:6" x14ac:dyDescent="0.3">
      <c r="A19972" s="264" t="str">
        <f t="shared" ref="A19972:A20035" si="312">CONCATENATE(C19972,D19972)</f>
        <v>AustinTX</v>
      </c>
      <c r="B19972" s="269">
        <v>78754</v>
      </c>
      <c r="C19972" s="270" t="s">
        <v>1632</v>
      </c>
      <c r="D19972" s="270" t="s">
        <v>2209</v>
      </c>
      <c r="E19972" s="277" t="s">
        <v>2215</v>
      </c>
      <c r="F19972" s="279" t="s">
        <v>484</v>
      </c>
    </row>
    <row r="19973" spans="1:6" x14ac:dyDescent="0.3">
      <c r="A19973" s="264" t="str">
        <f t="shared" si="312"/>
        <v>PasadenaTX</v>
      </c>
      <c r="B19973" s="269">
        <v>77504</v>
      </c>
      <c r="C19973" s="270" t="s">
        <v>2656</v>
      </c>
      <c r="D19973" s="270" t="s">
        <v>2209</v>
      </c>
      <c r="E19973" s="277" t="s">
        <v>2240</v>
      </c>
      <c r="F19973" s="279" t="s">
        <v>484</v>
      </c>
    </row>
    <row r="19974" spans="1:6" x14ac:dyDescent="0.3">
      <c r="A19974" s="264" t="str">
        <f t="shared" si="312"/>
        <v>Universal CityTX</v>
      </c>
      <c r="B19974" s="269">
        <v>78148</v>
      </c>
      <c r="C19974" s="270" t="s">
        <v>11337</v>
      </c>
      <c r="D19974" s="270" t="s">
        <v>2209</v>
      </c>
      <c r="E19974" s="277" t="s">
        <v>2266</v>
      </c>
      <c r="F19974" s="279" t="s">
        <v>484</v>
      </c>
    </row>
    <row r="19975" spans="1:6" x14ac:dyDescent="0.3">
      <c r="A19975" s="264" t="str">
        <f t="shared" si="312"/>
        <v>KilleenTX</v>
      </c>
      <c r="B19975" s="269">
        <v>76541</v>
      </c>
      <c r="C19975" s="270" t="s">
        <v>11275</v>
      </c>
      <c r="D19975" s="270" t="s">
        <v>2209</v>
      </c>
      <c r="E19975" s="277" t="s">
        <v>2242</v>
      </c>
      <c r="F19975" s="279" t="s">
        <v>484</v>
      </c>
    </row>
    <row r="19976" spans="1:6" x14ac:dyDescent="0.3">
      <c r="A19976" s="264" t="str">
        <f t="shared" si="312"/>
        <v>Wichita FallsTX</v>
      </c>
      <c r="B19976" s="269">
        <v>76308</v>
      </c>
      <c r="C19976" s="270" t="s">
        <v>2278</v>
      </c>
      <c r="D19976" s="270" t="s">
        <v>2209</v>
      </c>
      <c r="E19976" s="277" t="s">
        <v>2278</v>
      </c>
      <c r="F19976" s="279" t="s">
        <v>484</v>
      </c>
    </row>
    <row r="19977" spans="1:6" x14ac:dyDescent="0.3">
      <c r="A19977" s="264" t="str">
        <f t="shared" si="312"/>
        <v>LindaleTX</v>
      </c>
      <c r="B19977" s="269">
        <v>75771</v>
      </c>
      <c r="C19977" s="270" t="s">
        <v>4102</v>
      </c>
      <c r="D19977" s="270" t="s">
        <v>2209</v>
      </c>
      <c r="E19977" s="277" t="s">
        <v>2272</v>
      </c>
      <c r="F19977" s="279" t="s">
        <v>484</v>
      </c>
    </row>
    <row r="19978" spans="1:6" x14ac:dyDescent="0.3">
      <c r="A19978" s="264" t="str">
        <f t="shared" si="312"/>
        <v>AustinTX</v>
      </c>
      <c r="B19978" s="269">
        <v>78751</v>
      </c>
      <c r="C19978" s="270" t="s">
        <v>1632</v>
      </c>
      <c r="D19978" s="270" t="s">
        <v>2209</v>
      </c>
      <c r="E19978" s="277" t="s">
        <v>2215</v>
      </c>
      <c r="F19978" s="279" t="s">
        <v>484</v>
      </c>
    </row>
    <row r="19979" spans="1:6" x14ac:dyDescent="0.3">
      <c r="A19979" s="264" t="str">
        <f t="shared" si="312"/>
        <v>HoustonTX</v>
      </c>
      <c r="B19979" s="269">
        <v>77061</v>
      </c>
      <c r="C19979" s="270" t="s">
        <v>1929</v>
      </c>
      <c r="D19979" s="270" t="s">
        <v>2209</v>
      </c>
      <c r="E19979" s="277" t="s">
        <v>2240</v>
      </c>
      <c r="F19979" s="279" t="s">
        <v>484</v>
      </c>
    </row>
    <row r="19980" spans="1:6" x14ac:dyDescent="0.3">
      <c r="A19980" s="264" t="str">
        <f t="shared" si="312"/>
        <v>ManorTX</v>
      </c>
      <c r="B19980" s="269">
        <v>78653</v>
      </c>
      <c r="C19980" s="270" t="s">
        <v>4204</v>
      </c>
      <c r="D19980" s="270" t="s">
        <v>2209</v>
      </c>
      <c r="E19980" s="277" t="s">
        <v>2215</v>
      </c>
      <c r="F19980" s="279" t="s">
        <v>484</v>
      </c>
    </row>
    <row r="19981" spans="1:6" x14ac:dyDescent="0.3">
      <c r="A19981" s="264" t="str">
        <f t="shared" si="312"/>
        <v>LumbertonTX</v>
      </c>
      <c r="B19981" s="269">
        <v>77657</v>
      </c>
      <c r="C19981" s="270" t="s">
        <v>1753</v>
      </c>
      <c r="D19981" s="270" t="s">
        <v>2209</v>
      </c>
      <c r="E19981" s="277" t="s">
        <v>2217</v>
      </c>
      <c r="F19981" s="279" t="s">
        <v>484</v>
      </c>
    </row>
    <row r="19982" spans="1:6" x14ac:dyDescent="0.3">
      <c r="A19982" s="264" t="str">
        <f t="shared" si="312"/>
        <v>CanyonTX</v>
      </c>
      <c r="B19982" s="269">
        <v>79015</v>
      </c>
      <c r="C19982" s="270" t="s">
        <v>3212</v>
      </c>
      <c r="D19982" s="270" t="s">
        <v>2209</v>
      </c>
      <c r="E19982" s="277" t="s">
        <v>2212</v>
      </c>
      <c r="F19982" s="279" t="s">
        <v>484</v>
      </c>
    </row>
    <row r="19983" spans="1:6" x14ac:dyDescent="0.3">
      <c r="A19983" s="264" t="str">
        <f t="shared" si="312"/>
        <v>ElginTX</v>
      </c>
      <c r="B19983" s="269">
        <v>78621</v>
      </c>
      <c r="C19983" s="270" t="s">
        <v>2449</v>
      </c>
      <c r="D19983" s="270" t="s">
        <v>2209</v>
      </c>
      <c r="E19983" s="277" t="s">
        <v>2215</v>
      </c>
      <c r="F19983" s="279" t="s">
        <v>484</v>
      </c>
    </row>
    <row r="19984" spans="1:6" x14ac:dyDescent="0.3">
      <c r="A19984" s="264" t="str">
        <f t="shared" si="312"/>
        <v>Fort WorthTX</v>
      </c>
      <c r="B19984" s="269">
        <v>76134</v>
      </c>
      <c r="C19984" s="270" t="s">
        <v>11260</v>
      </c>
      <c r="D19984" s="270" t="s">
        <v>2209</v>
      </c>
      <c r="E19984" s="277" t="s">
        <v>2233</v>
      </c>
      <c r="F19984" s="279" t="s">
        <v>484</v>
      </c>
    </row>
    <row r="19985" spans="1:6" x14ac:dyDescent="0.3">
      <c r="A19985" s="264" t="str">
        <f t="shared" si="312"/>
        <v>BaytownTX</v>
      </c>
      <c r="B19985" s="269">
        <v>77523</v>
      </c>
      <c r="C19985" s="270" t="s">
        <v>11262</v>
      </c>
      <c r="D19985" s="270" t="s">
        <v>2209</v>
      </c>
      <c r="E19985" s="277" t="s">
        <v>2240</v>
      </c>
      <c r="F19985" s="279" t="s">
        <v>484</v>
      </c>
    </row>
    <row r="19986" spans="1:6" x14ac:dyDescent="0.3">
      <c r="A19986" s="264" t="str">
        <f t="shared" si="312"/>
        <v>RowlettTX</v>
      </c>
      <c r="B19986" s="269">
        <v>75088</v>
      </c>
      <c r="C19986" s="270" t="s">
        <v>11321</v>
      </c>
      <c r="D19986" s="270" t="s">
        <v>2209</v>
      </c>
      <c r="E19986" s="277" t="s">
        <v>2233</v>
      </c>
      <c r="F19986" s="279" t="s">
        <v>484</v>
      </c>
    </row>
    <row r="19987" spans="1:6" x14ac:dyDescent="0.3">
      <c r="A19987" s="264" t="str">
        <f t="shared" si="312"/>
        <v>HoustonTX</v>
      </c>
      <c r="B19987" s="269">
        <v>77053</v>
      </c>
      <c r="C19987" s="270" t="s">
        <v>1929</v>
      </c>
      <c r="D19987" s="270" t="s">
        <v>2209</v>
      </c>
      <c r="E19987" s="277" t="s">
        <v>2240</v>
      </c>
      <c r="F19987" s="279" t="s">
        <v>484</v>
      </c>
    </row>
    <row r="19988" spans="1:6" x14ac:dyDescent="0.3">
      <c r="A19988" s="264" t="str">
        <f t="shared" si="312"/>
        <v>San AntonioTX</v>
      </c>
      <c r="B19988" s="269">
        <v>78261</v>
      </c>
      <c r="C19988" s="270" t="s">
        <v>3872</v>
      </c>
      <c r="D19988" s="270" t="s">
        <v>2209</v>
      </c>
      <c r="E19988" s="277" t="s">
        <v>2266</v>
      </c>
      <c r="F19988" s="279" t="s">
        <v>484</v>
      </c>
    </row>
    <row r="19989" spans="1:6" x14ac:dyDescent="0.3">
      <c r="A19989" s="264" t="str">
        <f t="shared" si="312"/>
        <v>HoustonTX</v>
      </c>
      <c r="B19989" s="269">
        <v>77020</v>
      </c>
      <c r="C19989" s="270" t="s">
        <v>1929</v>
      </c>
      <c r="D19989" s="270" t="s">
        <v>2209</v>
      </c>
      <c r="E19989" s="277" t="s">
        <v>2240</v>
      </c>
      <c r="F19989" s="279" t="s">
        <v>484</v>
      </c>
    </row>
    <row r="19990" spans="1:6" x14ac:dyDescent="0.3">
      <c r="A19990" s="264" t="str">
        <f t="shared" si="312"/>
        <v>AbileneTX</v>
      </c>
      <c r="B19990" s="269">
        <v>79603</v>
      </c>
      <c r="C19990" s="270" t="s">
        <v>2210</v>
      </c>
      <c r="D19990" s="270" t="s">
        <v>2209</v>
      </c>
      <c r="E19990" s="277" t="s">
        <v>2210</v>
      </c>
      <c r="F19990" s="279" t="s">
        <v>484</v>
      </c>
    </row>
    <row r="19991" spans="1:6" x14ac:dyDescent="0.3">
      <c r="A19991" s="264" t="str">
        <f t="shared" si="312"/>
        <v>PlainviewTX</v>
      </c>
      <c r="B19991" s="269">
        <v>79072</v>
      </c>
      <c r="C19991" s="270" t="s">
        <v>1965</v>
      </c>
      <c r="D19991" s="270" t="s">
        <v>2209</v>
      </c>
      <c r="E19991" s="277" t="s">
        <v>1965</v>
      </c>
      <c r="F19991" s="279" t="s">
        <v>484</v>
      </c>
    </row>
    <row r="19992" spans="1:6" x14ac:dyDescent="0.3">
      <c r="A19992" s="264" t="str">
        <f t="shared" si="312"/>
        <v>AustinTX</v>
      </c>
      <c r="B19992" s="269">
        <v>78752</v>
      </c>
      <c r="C19992" s="270" t="s">
        <v>1632</v>
      </c>
      <c r="D19992" s="270" t="s">
        <v>2209</v>
      </c>
      <c r="E19992" s="277" t="s">
        <v>2215</v>
      </c>
      <c r="F19992" s="279" t="s">
        <v>484</v>
      </c>
    </row>
    <row r="19993" spans="1:6" x14ac:dyDescent="0.3">
      <c r="A19993" s="264" t="str">
        <f t="shared" si="312"/>
        <v>ArlingtonTX</v>
      </c>
      <c r="B19993" s="269">
        <v>76018</v>
      </c>
      <c r="C19993" s="270" t="s">
        <v>2452</v>
      </c>
      <c r="D19993" s="270" t="s">
        <v>2209</v>
      </c>
      <c r="E19993" s="277" t="s">
        <v>2233</v>
      </c>
      <c r="F19993" s="279" t="s">
        <v>484</v>
      </c>
    </row>
    <row r="19994" spans="1:6" x14ac:dyDescent="0.3">
      <c r="A19994" s="264" t="str">
        <f t="shared" si="312"/>
        <v>ShermanTX</v>
      </c>
      <c r="B19994" s="269">
        <v>75090</v>
      </c>
      <c r="C19994" s="270" t="s">
        <v>3520</v>
      </c>
      <c r="D19994" s="270" t="s">
        <v>2209</v>
      </c>
      <c r="E19994" s="277" t="s">
        <v>2267</v>
      </c>
      <c r="F19994" s="279" t="s">
        <v>484</v>
      </c>
    </row>
    <row r="19995" spans="1:6" x14ac:dyDescent="0.3">
      <c r="A19995" s="264" t="str">
        <f t="shared" si="312"/>
        <v>MauricevilleTX</v>
      </c>
      <c r="B19995" s="269">
        <v>77632</v>
      </c>
      <c r="C19995" s="270" t="s">
        <v>11338</v>
      </c>
      <c r="D19995" s="270" t="s">
        <v>2209</v>
      </c>
      <c r="E19995" s="277" t="s">
        <v>2217</v>
      </c>
      <c r="F19995" s="279" t="s">
        <v>484</v>
      </c>
    </row>
    <row r="19996" spans="1:6" x14ac:dyDescent="0.3">
      <c r="A19996" s="264" t="str">
        <f t="shared" si="312"/>
        <v>ManvelTX</v>
      </c>
      <c r="B19996" s="269">
        <v>77578</v>
      </c>
      <c r="C19996" s="270" t="s">
        <v>7943</v>
      </c>
      <c r="D19996" s="270" t="s">
        <v>2209</v>
      </c>
      <c r="E19996" s="277" t="s">
        <v>2240</v>
      </c>
      <c r="F19996" s="279" t="s">
        <v>484</v>
      </c>
    </row>
    <row r="19997" spans="1:6" x14ac:dyDescent="0.3">
      <c r="A19997" s="264" t="str">
        <f t="shared" si="312"/>
        <v>SachseTX</v>
      </c>
      <c r="B19997" s="269">
        <v>75048</v>
      </c>
      <c r="C19997" s="270" t="s">
        <v>11339</v>
      </c>
      <c r="D19997" s="270" t="s">
        <v>2209</v>
      </c>
      <c r="E19997" s="277" t="s">
        <v>2233</v>
      </c>
      <c r="F19997" s="279" t="s">
        <v>484</v>
      </c>
    </row>
    <row r="19998" spans="1:6" x14ac:dyDescent="0.3">
      <c r="A19998" s="264" t="str">
        <f t="shared" si="312"/>
        <v>OdessaTX</v>
      </c>
      <c r="B19998" s="269">
        <v>79764</v>
      </c>
      <c r="C19998" s="270" t="s">
        <v>2256</v>
      </c>
      <c r="D19998" s="270" t="s">
        <v>2209</v>
      </c>
      <c r="E19998" s="277" t="s">
        <v>2256</v>
      </c>
      <c r="F19998" s="279" t="s">
        <v>484</v>
      </c>
    </row>
    <row r="19999" spans="1:6" x14ac:dyDescent="0.3">
      <c r="A19999" s="264" t="str">
        <f t="shared" si="312"/>
        <v>HoustonTX</v>
      </c>
      <c r="B19999" s="269">
        <v>77038</v>
      </c>
      <c r="C19999" s="270" t="s">
        <v>1929</v>
      </c>
      <c r="D19999" s="270" t="s">
        <v>2209</v>
      </c>
      <c r="E19999" s="277" t="s">
        <v>2240</v>
      </c>
      <c r="F19999" s="279" t="s">
        <v>484</v>
      </c>
    </row>
    <row r="20000" spans="1:6" x14ac:dyDescent="0.3">
      <c r="A20000" s="264" t="str">
        <f t="shared" si="312"/>
        <v>DallasTX</v>
      </c>
      <c r="B20000" s="269">
        <v>75235</v>
      </c>
      <c r="C20000" s="270" t="s">
        <v>3974</v>
      </c>
      <c r="D20000" s="270" t="s">
        <v>2209</v>
      </c>
      <c r="E20000" s="277" t="s">
        <v>2233</v>
      </c>
      <c r="F20000" s="279" t="s">
        <v>484</v>
      </c>
    </row>
    <row r="20001" spans="1:6" x14ac:dyDescent="0.3">
      <c r="A20001" s="264" t="str">
        <f t="shared" si="312"/>
        <v>Flower MoundTX</v>
      </c>
      <c r="B20001" s="269">
        <v>75022</v>
      </c>
      <c r="C20001" s="270" t="s">
        <v>11285</v>
      </c>
      <c r="D20001" s="270" t="s">
        <v>2209</v>
      </c>
      <c r="E20001" s="277" t="s">
        <v>2233</v>
      </c>
      <c r="F20001" s="279" t="s">
        <v>484</v>
      </c>
    </row>
    <row r="20002" spans="1:6" x14ac:dyDescent="0.3">
      <c r="A20002" s="264" t="str">
        <f t="shared" si="312"/>
        <v>PasadenaTX</v>
      </c>
      <c r="B20002" s="269">
        <v>77505</v>
      </c>
      <c r="C20002" s="270" t="s">
        <v>2656</v>
      </c>
      <c r="D20002" s="270" t="s">
        <v>2209</v>
      </c>
      <c r="E20002" s="277" t="s">
        <v>2240</v>
      </c>
      <c r="F20002" s="279" t="s">
        <v>484</v>
      </c>
    </row>
    <row r="20003" spans="1:6" x14ac:dyDescent="0.3">
      <c r="A20003" s="264" t="str">
        <f t="shared" si="312"/>
        <v>HoustonTX</v>
      </c>
      <c r="B20003" s="269">
        <v>77069</v>
      </c>
      <c r="C20003" s="270" t="s">
        <v>1929</v>
      </c>
      <c r="D20003" s="270" t="s">
        <v>2209</v>
      </c>
      <c r="E20003" s="277" t="s">
        <v>2240</v>
      </c>
      <c r="F20003" s="279" t="s">
        <v>484</v>
      </c>
    </row>
    <row r="20004" spans="1:6" x14ac:dyDescent="0.3">
      <c r="A20004" s="264" t="str">
        <f t="shared" si="312"/>
        <v>LubbockTX</v>
      </c>
      <c r="B20004" s="269">
        <v>79413</v>
      </c>
      <c r="C20004" s="270" t="s">
        <v>2249</v>
      </c>
      <c r="D20004" s="270" t="s">
        <v>2209</v>
      </c>
      <c r="E20004" s="277" t="s">
        <v>2249</v>
      </c>
      <c r="F20004" s="279" t="s">
        <v>484</v>
      </c>
    </row>
    <row r="20005" spans="1:6" x14ac:dyDescent="0.3">
      <c r="A20005" s="264" t="str">
        <f t="shared" si="312"/>
        <v>PasadenaTX</v>
      </c>
      <c r="B20005" s="269">
        <v>77503</v>
      </c>
      <c r="C20005" s="270" t="s">
        <v>2656</v>
      </c>
      <c r="D20005" s="270" t="s">
        <v>2209</v>
      </c>
      <c r="E20005" s="277" t="s">
        <v>2240</v>
      </c>
      <c r="F20005" s="279" t="s">
        <v>484</v>
      </c>
    </row>
    <row r="20006" spans="1:6" x14ac:dyDescent="0.3">
      <c r="A20006" s="264" t="str">
        <f t="shared" si="312"/>
        <v>WataugaTX</v>
      </c>
      <c r="B20006" s="269">
        <v>76148</v>
      </c>
      <c r="C20006" s="270" t="s">
        <v>11204</v>
      </c>
      <c r="D20006" s="270" t="s">
        <v>2209</v>
      </c>
      <c r="E20006" s="277" t="s">
        <v>2233</v>
      </c>
      <c r="F20006" s="279" t="s">
        <v>484</v>
      </c>
    </row>
    <row r="20007" spans="1:6" x14ac:dyDescent="0.3">
      <c r="A20007" s="264" t="str">
        <f t="shared" si="312"/>
        <v>FresnoTX</v>
      </c>
      <c r="B20007" s="269">
        <v>77545</v>
      </c>
      <c r="C20007" s="270" t="s">
        <v>1015</v>
      </c>
      <c r="D20007" s="270" t="s">
        <v>2209</v>
      </c>
      <c r="E20007" s="277" t="s">
        <v>2240</v>
      </c>
      <c r="F20007" s="279" t="s">
        <v>484</v>
      </c>
    </row>
    <row r="20008" spans="1:6" x14ac:dyDescent="0.3">
      <c r="A20008" s="264" t="str">
        <f t="shared" si="312"/>
        <v>Fort WorthTX</v>
      </c>
      <c r="B20008" s="269">
        <v>76177</v>
      </c>
      <c r="C20008" s="270" t="s">
        <v>11260</v>
      </c>
      <c r="D20008" s="270" t="s">
        <v>2209</v>
      </c>
      <c r="E20008" s="277" t="s">
        <v>2233</v>
      </c>
      <c r="F20008" s="279" t="s">
        <v>484</v>
      </c>
    </row>
    <row r="20009" spans="1:6" x14ac:dyDescent="0.3">
      <c r="A20009" s="264" t="str">
        <f t="shared" si="312"/>
        <v>NacogdochesTX</v>
      </c>
      <c r="B20009" s="269">
        <v>75965</v>
      </c>
      <c r="C20009" s="270" t="s">
        <v>2255</v>
      </c>
      <c r="D20009" s="270" t="s">
        <v>2209</v>
      </c>
      <c r="E20009" s="277" t="s">
        <v>2255</v>
      </c>
      <c r="F20009" s="279" t="s">
        <v>484</v>
      </c>
    </row>
    <row r="20010" spans="1:6" x14ac:dyDescent="0.3">
      <c r="A20010" s="264" t="str">
        <f t="shared" si="312"/>
        <v>LancasterTX</v>
      </c>
      <c r="B20010" s="269">
        <v>75146</v>
      </c>
      <c r="C20010" s="270" t="s">
        <v>2117</v>
      </c>
      <c r="D20010" s="270" t="s">
        <v>2209</v>
      </c>
      <c r="E20010" s="277" t="s">
        <v>2233</v>
      </c>
      <c r="F20010" s="279" t="s">
        <v>484</v>
      </c>
    </row>
    <row r="20011" spans="1:6" x14ac:dyDescent="0.3">
      <c r="A20011" s="264" t="str">
        <f t="shared" si="312"/>
        <v>BeevilleTX</v>
      </c>
      <c r="B20011" s="269">
        <v>78102</v>
      </c>
      <c r="C20011" s="270" t="s">
        <v>2218</v>
      </c>
      <c r="D20011" s="270" t="s">
        <v>2209</v>
      </c>
      <c r="E20011" s="277" t="s">
        <v>2218</v>
      </c>
      <c r="F20011" s="279" t="s">
        <v>484</v>
      </c>
    </row>
    <row r="20012" spans="1:6" x14ac:dyDescent="0.3">
      <c r="A20012" s="264" t="str">
        <f t="shared" si="312"/>
        <v>HoustonTX</v>
      </c>
      <c r="B20012" s="269">
        <v>77086</v>
      </c>
      <c r="C20012" s="270" t="s">
        <v>1929</v>
      </c>
      <c r="D20012" s="270" t="s">
        <v>2209</v>
      </c>
      <c r="E20012" s="277" t="s">
        <v>2240</v>
      </c>
      <c r="F20012" s="279" t="s">
        <v>484</v>
      </c>
    </row>
    <row r="20013" spans="1:6" x14ac:dyDescent="0.3">
      <c r="A20013" s="264" t="str">
        <f t="shared" si="312"/>
        <v>San AntonioTX</v>
      </c>
      <c r="B20013" s="269">
        <v>78214</v>
      </c>
      <c r="C20013" s="270" t="s">
        <v>3872</v>
      </c>
      <c r="D20013" s="270" t="s">
        <v>2209</v>
      </c>
      <c r="E20013" s="277" t="s">
        <v>2266</v>
      </c>
      <c r="F20013" s="279" t="s">
        <v>484</v>
      </c>
    </row>
    <row r="20014" spans="1:6" x14ac:dyDescent="0.3">
      <c r="A20014" s="264" t="str">
        <f t="shared" si="312"/>
        <v>AbileneTX</v>
      </c>
      <c r="B20014" s="269">
        <v>79601</v>
      </c>
      <c r="C20014" s="270" t="s">
        <v>2210</v>
      </c>
      <c r="D20014" s="270" t="s">
        <v>2209</v>
      </c>
      <c r="E20014" s="277" t="s">
        <v>2210</v>
      </c>
      <c r="F20014" s="279" t="s">
        <v>484</v>
      </c>
    </row>
    <row r="20015" spans="1:6" x14ac:dyDescent="0.3">
      <c r="A20015" s="264" t="str">
        <f t="shared" si="312"/>
        <v>AmarilloTX</v>
      </c>
      <c r="B20015" s="269">
        <v>79119</v>
      </c>
      <c r="C20015" s="270" t="s">
        <v>2212</v>
      </c>
      <c r="D20015" s="270" t="s">
        <v>2209</v>
      </c>
      <c r="E20015" s="277" t="s">
        <v>2212</v>
      </c>
      <c r="F20015" s="279" t="s">
        <v>484</v>
      </c>
    </row>
    <row r="20016" spans="1:6" x14ac:dyDescent="0.3">
      <c r="A20016" s="264" t="str">
        <f t="shared" si="312"/>
        <v>San AntonioTX</v>
      </c>
      <c r="B20016" s="269">
        <v>78222</v>
      </c>
      <c r="C20016" s="270" t="s">
        <v>3872</v>
      </c>
      <c r="D20016" s="270" t="s">
        <v>2209</v>
      </c>
      <c r="E20016" s="277" t="s">
        <v>2266</v>
      </c>
      <c r="F20016" s="279" t="s">
        <v>484</v>
      </c>
    </row>
    <row r="20017" spans="1:6" x14ac:dyDescent="0.3">
      <c r="A20017" s="264" t="str">
        <f t="shared" si="312"/>
        <v>HoustonTX</v>
      </c>
      <c r="B20017" s="269">
        <v>77026</v>
      </c>
      <c r="C20017" s="270" t="s">
        <v>1929</v>
      </c>
      <c r="D20017" s="270" t="s">
        <v>2209</v>
      </c>
      <c r="E20017" s="277" t="s">
        <v>2240</v>
      </c>
      <c r="F20017" s="279" t="s">
        <v>484</v>
      </c>
    </row>
    <row r="20018" spans="1:6" x14ac:dyDescent="0.3">
      <c r="A20018" s="264" t="str">
        <f t="shared" si="312"/>
        <v>SpringtownTX</v>
      </c>
      <c r="B20018" s="269">
        <v>76082</v>
      </c>
      <c r="C20018" s="270" t="s">
        <v>11340</v>
      </c>
      <c r="D20018" s="270" t="s">
        <v>2209</v>
      </c>
      <c r="E20018" s="277" t="s">
        <v>2233</v>
      </c>
      <c r="F20018" s="279" t="s">
        <v>484</v>
      </c>
    </row>
    <row r="20019" spans="1:6" x14ac:dyDescent="0.3">
      <c r="A20019" s="264" t="str">
        <f t="shared" si="312"/>
        <v>Wichita FallsTX</v>
      </c>
      <c r="B20019" s="269">
        <v>76310</v>
      </c>
      <c r="C20019" s="270" t="s">
        <v>2278</v>
      </c>
      <c r="D20019" s="270" t="s">
        <v>2209</v>
      </c>
      <c r="E20019" s="277" t="s">
        <v>2278</v>
      </c>
      <c r="F20019" s="279" t="s">
        <v>484</v>
      </c>
    </row>
    <row r="20020" spans="1:6" x14ac:dyDescent="0.3">
      <c r="A20020" s="264" t="str">
        <f t="shared" si="312"/>
        <v>Balch SpringsTX</v>
      </c>
      <c r="B20020" s="269">
        <v>75180</v>
      </c>
      <c r="C20020" s="270" t="s">
        <v>11341</v>
      </c>
      <c r="D20020" s="270" t="s">
        <v>2209</v>
      </c>
      <c r="E20020" s="277" t="s">
        <v>2233</v>
      </c>
      <c r="F20020" s="279" t="s">
        <v>484</v>
      </c>
    </row>
    <row r="20021" spans="1:6" x14ac:dyDescent="0.3">
      <c r="A20021" s="264" t="str">
        <f t="shared" si="312"/>
        <v>El PasoTX</v>
      </c>
      <c r="B20021" s="269">
        <v>79905</v>
      </c>
      <c r="C20021" s="270" t="s">
        <v>1974</v>
      </c>
      <c r="D20021" s="270" t="s">
        <v>2209</v>
      </c>
      <c r="E20021" s="277" t="s">
        <v>1974</v>
      </c>
      <c r="F20021" s="279" t="s">
        <v>484</v>
      </c>
    </row>
    <row r="20022" spans="1:6" x14ac:dyDescent="0.3">
      <c r="A20022" s="264" t="str">
        <f t="shared" si="312"/>
        <v>PrincetonTX</v>
      </c>
      <c r="B20022" s="269">
        <v>75407</v>
      </c>
      <c r="C20022" s="270" t="s">
        <v>1675</v>
      </c>
      <c r="D20022" s="270" t="s">
        <v>2209</v>
      </c>
      <c r="E20022" s="277" t="s">
        <v>2233</v>
      </c>
      <c r="F20022" s="279" t="s">
        <v>484</v>
      </c>
    </row>
    <row r="20023" spans="1:6" x14ac:dyDescent="0.3">
      <c r="A20023" s="264" t="str">
        <f t="shared" si="312"/>
        <v>FloresvilleTX</v>
      </c>
      <c r="B20023" s="269">
        <v>78114</v>
      </c>
      <c r="C20023" s="270" t="s">
        <v>11342</v>
      </c>
      <c r="D20023" s="270" t="s">
        <v>2209</v>
      </c>
      <c r="E20023" s="277" t="s">
        <v>2266</v>
      </c>
      <c r="F20023" s="279" t="s">
        <v>484</v>
      </c>
    </row>
    <row r="20024" spans="1:6" x14ac:dyDescent="0.3">
      <c r="A20024" s="264" t="str">
        <f t="shared" si="312"/>
        <v>LubbockTX</v>
      </c>
      <c r="B20024" s="269">
        <v>79414</v>
      </c>
      <c r="C20024" s="270" t="s">
        <v>2249</v>
      </c>
      <c r="D20024" s="270" t="s">
        <v>2209</v>
      </c>
      <c r="E20024" s="277" t="s">
        <v>2249</v>
      </c>
      <c r="F20024" s="279" t="s">
        <v>484</v>
      </c>
    </row>
    <row r="20025" spans="1:6" x14ac:dyDescent="0.3">
      <c r="A20025" s="264" t="str">
        <f t="shared" si="312"/>
        <v>PampaTX</v>
      </c>
      <c r="B20025" s="269">
        <v>79065</v>
      </c>
      <c r="C20025" s="270" t="s">
        <v>2258</v>
      </c>
      <c r="D20025" s="270" t="s">
        <v>2209</v>
      </c>
      <c r="E20025" s="277" t="s">
        <v>2258</v>
      </c>
      <c r="F20025" s="279" t="s">
        <v>484</v>
      </c>
    </row>
    <row r="20026" spans="1:6" x14ac:dyDescent="0.3">
      <c r="A20026" s="264" t="str">
        <f t="shared" si="312"/>
        <v>OdessaTX</v>
      </c>
      <c r="B20026" s="269">
        <v>79765</v>
      </c>
      <c r="C20026" s="270" t="s">
        <v>2256</v>
      </c>
      <c r="D20026" s="270" t="s">
        <v>2209</v>
      </c>
      <c r="E20026" s="277" t="s">
        <v>2256</v>
      </c>
      <c r="F20026" s="279" t="s">
        <v>484</v>
      </c>
    </row>
    <row r="20027" spans="1:6" x14ac:dyDescent="0.3">
      <c r="A20027" s="264" t="str">
        <f t="shared" si="312"/>
        <v>LongviewTX</v>
      </c>
      <c r="B20027" s="269">
        <v>75602</v>
      </c>
      <c r="C20027" s="270" t="s">
        <v>2248</v>
      </c>
      <c r="D20027" s="270" t="s">
        <v>2209</v>
      </c>
      <c r="E20027" s="277" t="s">
        <v>2248</v>
      </c>
      <c r="F20027" s="279" t="s">
        <v>484</v>
      </c>
    </row>
    <row r="20028" spans="1:6" x14ac:dyDescent="0.3">
      <c r="A20028" s="264" t="str">
        <f t="shared" si="312"/>
        <v>Fort WorthTX</v>
      </c>
      <c r="B20028" s="269">
        <v>76135</v>
      </c>
      <c r="C20028" s="270" t="s">
        <v>11260</v>
      </c>
      <c r="D20028" s="270" t="s">
        <v>2209</v>
      </c>
      <c r="E20028" s="277" t="s">
        <v>2233</v>
      </c>
      <c r="F20028" s="279" t="s">
        <v>484</v>
      </c>
    </row>
    <row r="20029" spans="1:6" x14ac:dyDescent="0.3">
      <c r="A20029" s="264" t="str">
        <f t="shared" si="312"/>
        <v>PortlandTX</v>
      </c>
      <c r="B20029" s="269">
        <v>78374</v>
      </c>
      <c r="C20029" s="270" t="s">
        <v>3489</v>
      </c>
      <c r="D20029" s="270" t="s">
        <v>2209</v>
      </c>
      <c r="E20029" s="277" t="s">
        <v>2229</v>
      </c>
      <c r="F20029" s="279" t="s">
        <v>484</v>
      </c>
    </row>
    <row r="20030" spans="1:6" x14ac:dyDescent="0.3">
      <c r="A20030" s="264" t="str">
        <f t="shared" si="312"/>
        <v>Mineral WellsTX</v>
      </c>
      <c r="B20030" s="269">
        <v>76067</v>
      </c>
      <c r="C20030" s="270" t="s">
        <v>2253</v>
      </c>
      <c r="D20030" s="270" t="s">
        <v>2209</v>
      </c>
      <c r="E20030" s="277" t="s">
        <v>2253</v>
      </c>
      <c r="F20030" s="279" t="s">
        <v>484</v>
      </c>
    </row>
    <row r="20031" spans="1:6" x14ac:dyDescent="0.3">
      <c r="A20031" s="264" t="str">
        <f t="shared" si="312"/>
        <v>MesquiteTX</v>
      </c>
      <c r="B20031" s="269">
        <v>75181</v>
      </c>
      <c r="C20031" s="270" t="s">
        <v>8496</v>
      </c>
      <c r="D20031" s="270" t="s">
        <v>2209</v>
      </c>
      <c r="E20031" s="277" t="s">
        <v>2233</v>
      </c>
      <c r="F20031" s="279" t="s">
        <v>484</v>
      </c>
    </row>
    <row r="20032" spans="1:6" x14ac:dyDescent="0.3">
      <c r="A20032" s="264" t="str">
        <f t="shared" si="312"/>
        <v>Fort WorthTX</v>
      </c>
      <c r="B20032" s="269">
        <v>76120</v>
      </c>
      <c r="C20032" s="270" t="s">
        <v>11260</v>
      </c>
      <c r="D20032" s="270" t="s">
        <v>2209</v>
      </c>
      <c r="E20032" s="277" t="s">
        <v>2233</v>
      </c>
      <c r="F20032" s="279" t="s">
        <v>484</v>
      </c>
    </row>
    <row r="20033" spans="1:6" x14ac:dyDescent="0.3">
      <c r="A20033" s="264" t="str">
        <f t="shared" si="312"/>
        <v>DallasTX</v>
      </c>
      <c r="B20033" s="269">
        <v>75237</v>
      </c>
      <c r="C20033" s="270" t="s">
        <v>3974</v>
      </c>
      <c r="D20033" s="270" t="s">
        <v>2209</v>
      </c>
      <c r="E20033" s="277" t="s">
        <v>2233</v>
      </c>
      <c r="F20033" s="279" t="s">
        <v>484</v>
      </c>
    </row>
    <row r="20034" spans="1:6" x14ac:dyDescent="0.3">
      <c r="A20034" s="264" t="str">
        <f t="shared" si="312"/>
        <v>RobstownTX</v>
      </c>
      <c r="B20034" s="269">
        <v>78380</v>
      </c>
      <c r="C20034" s="270" t="s">
        <v>11343</v>
      </c>
      <c r="D20034" s="270" t="s">
        <v>2209</v>
      </c>
      <c r="E20034" s="277" t="s">
        <v>2229</v>
      </c>
      <c r="F20034" s="279" t="s">
        <v>484</v>
      </c>
    </row>
    <row r="20035" spans="1:6" x14ac:dyDescent="0.3">
      <c r="A20035" s="264" t="str">
        <f t="shared" si="312"/>
        <v>Dripping SpringsTX</v>
      </c>
      <c r="B20035" s="269">
        <v>78620</v>
      </c>
      <c r="C20035" s="270" t="s">
        <v>11344</v>
      </c>
      <c r="D20035" s="270" t="s">
        <v>2209</v>
      </c>
      <c r="E20035" s="277" t="s">
        <v>2215</v>
      </c>
      <c r="F20035" s="279" t="s">
        <v>484</v>
      </c>
    </row>
    <row r="20036" spans="1:6" x14ac:dyDescent="0.3">
      <c r="A20036" s="264" t="str">
        <f t="shared" ref="A20036:A20099" si="313">CONCATENATE(C20036,D20036)</f>
        <v>DallasTX</v>
      </c>
      <c r="B20036" s="269">
        <v>75212</v>
      </c>
      <c r="C20036" s="270" t="s">
        <v>3974</v>
      </c>
      <c r="D20036" s="270" t="s">
        <v>2209</v>
      </c>
      <c r="E20036" s="277" t="s">
        <v>2233</v>
      </c>
      <c r="F20036" s="279" t="s">
        <v>484</v>
      </c>
    </row>
    <row r="20037" spans="1:6" x14ac:dyDescent="0.3">
      <c r="A20037" s="264" t="str">
        <f t="shared" si="313"/>
        <v>MidlandTX</v>
      </c>
      <c r="B20037" s="269">
        <v>79703</v>
      </c>
      <c r="C20037" s="270" t="s">
        <v>1607</v>
      </c>
      <c r="D20037" s="270" t="s">
        <v>2209</v>
      </c>
      <c r="E20037" s="277" t="s">
        <v>1607</v>
      </c>
      <c r="F20037" s="279" t="s">
        <v>484</v>
      </c>
    </row>
    <row r="20038" spans="1:6" x14ac:dyDescent="0.3">
      <c r="A20038" s="264" t="str">
        <f t="shared" si="313"/>
        <v>AlvaradoTX</v>
      </c>
      <c r="B20038" s="269">
        <v>76009</v>
      </c>
      <c r="C20038" s="270" t="s">
        <v>11345</v>
      </c>
      <c r="D20038" s="270" t="s">
        <v>2209</v>
      </c>
      <c r="E20038" s="277" t="s">
        <v>2233</v>
      </c>
      <c r="F20038" s="279" t="s">
        <v>484</v>
      </c>
    </row>
    <row r="20039" spans="1:6" x14ac:dyDescent="0.3">
      <c r="A20039" s="264" t="str">
        <f t="shared" si="313"/>
        <v>Fort WorthTX</v>
      </c>
      <c r="B20039" s="269">
        <v>76052</v>
      </c>
      <c r="C20039" s="270" t="s">
        <v>11260</v>
      </c>
      <c r="D20039" s="270" t="s">
        <v>2209</v>
      </c>
      <c r="E20039" s="277" t="s">
        <v>2233</v>
      </c>
      <c r="F20039" s="279" t="s">
        <v>484</v>
      </c>
    </row>
    <row r="20040" spans="1:6" x14ac:dyDescent="0.3">
      <c r="A20040" s="264" t="str">
        <f t="shared" si="313"/>
        <v>DallasTX</v>
      </c>
      <c r="B20040" s="269">
        <v>75215</v>
      </c>
      <c r="C20040" s="270" t="s">
        <v>3974</v>
      </c>
      <c r="D20040" s="270" t="s">
        <v>2209</v>
      </c>
      <c r="E20040" s="277" t="s">
        <v>2233</v>
      </c>
      <c r="F20040" s="279" t="s">
        <v>484</v>
      </c>
    </row>
    <row r="20041" spans="1:6" x14ac:dyDescent="0.3">
      <c r="A20041" s="264" t="str">
        <f t="shared" si="313"/>
        <v>Gun Barrel CityTX</v>
      </c>
      <c r="B20041" s="269">
        <v>75156</v>
      </c>
      <c r="C20041" s="270" t="s">
        <v>11346</v>
      </c>
      <c r="D20041" s="270" t="s">
        <v>2209</v>
      </c>
      <c r="E20041" s="277" t="s">
        <v>995</v>
      </c>
      <c r="F20041" s="279" t="s">
        <v>484</v>
      </c>
    </row>
    <row r="20042" spans="1:6" x14ac:dyDescent="0.3">
      <c r="A20042" s="264" t="str">
        <f t="shared" si="313"/>
        <v>La MarqueTX</v>
      </c>
      <c r="B20042" s="269">
        <v>77568</v>
      </c>
      <c r="C20042" s="270" t="s">
        <v>11347</v>
      </c>
      <c r="D20042" s="270" t="s">
        <v>2209</v>
      </c>
      <c r="E20042" s="277" t="s">
        <v>2240</v>
      </c>
      <c r="F20042" s="279" t="s">
        <v>484</v>
      </c>
    </row>
    <row r="20043" spans="1:6" x14ac:dyDescent="0.3">
      <c r="A20043" s="264" t="str">
        <f t="shared" si="313"/>
        <v>AustinTX</v>
      </c>
      <c r="B20043" s="269">
        <v>78724</v>
      </c>
      <c r="C20043" s="270" t="s">
        <v>1632</v>
      </c>
      <c r="D20043" s="270" t="s">
        <v>2209</v>
      </c>
      <c r="E20043" s="277" t="s">
        <v>2215</v>
      </c>
      <c r="F20043" s="279" t="s">
        <v>484</v>
      </c>
    </row>
    <row r="20044" spans="1:6" x14ac:dyDescent="0.3">
      <c r="A20044" s="264" t="str">
        <f t="shared" si="313"/>
        <v>NacogdochesTX</v>
      </c>
      <c r="B20044" s="269">
        <v>75964</v>
      </c>
      <c r="C20044" s="270" t="s">
        <v>2255</v>
      </c>
      <c r="D20044" s="270" t="s">
        <v>2209</v>
      </c>
      <c r="E20044" s="277" t="s">
        <v>2255</v>
      </c>
      <c r="F20044" s="279" t="s">
        <v>484</v>
      </c>
    </row>
    <row r="20045" spans="1:6" x14ac:dyDescent="0.3">
      <c r="A20045" s="264" t="str">
        <f t="shared" si="313"/>
        <v>McAllenTX</v>
      </c>
      <c r="B20045" s="269">
        <v>78503</v>
      </c>
      <c r="C20045" s="270" t="s">
        <v>11261</v>
      </c>
      <c r="D20045" s="270" t="s">
        <v>2209</v>
      </c>
      <c r="E20045" s="277" t="s">
        <v>2252</v>
      </c>
      <c r="F20045" s="279" t="s">
        <v>484</v>
      </c>
    </row>
    <row r="20046" spans="1:6" x14ac:dyDescent="0.3">
      <c r="A20046" s="264" t="str">
        <f t="shared" si="313"/>
        <v>HoustonTX</v>
      </c>
      <c r="B20046" s="269">
        <v>77039</v>
      </c>
      <c r="C20046" s="270" t="s">
        <v>1929</v>
      </c>
      <c r="D20046" s="270" t="s">
        <v>2209</v>
      </c>
      <c r="E20046" s="277" t="s">
        <v>2240</v>
      </c>
      <c r="F20046" s="279" t="s">
        <v>484</v>
      </c>
    </row>
    <row r="20047" spans="1:6" x14ac:dyDescent="0.3">
      <c r="A20047" s="264" t="str">
        <f t="shared" si="313"/>
        <v>KaufmanTX</v>
      </c>
      <c r="B20047" s="269">
        <v>75142</v>
      </c>
      <c r="C20047" s="270" t="s">
        <v>11348</v>
      </c>
      <c r="D20047" s="270" t="s">
        <v>2209</v>
      </c>
      <c r="E20047" s="277" t="s">
        <v>2233</v>
      </c>
      <c r="F20047" s="279" t="s">
        <v>484</v>
      </c>
    </row>
    <row r="20048" spans="1:6" x14ac:dyDescent="0.3">
      <c r="A20048" s="264" t="str">
        <f t="shared" si="313"/>
        <v>UvaldeTX</v>
      </c>
      <c r="B20048" s="269">
        <v>78801</v>
      </c>
      <c r="C20048" s="270" t="s">
        <v>2273</v>
      </c>
      <c r="D20048" s="270" t="s">
        <v>2209</v>
      </c>
      <c r="E20048" s="277" t="s">
        <v>2273</v>
      </c>
      <c r="F20048" s="279" t="s">
        <v>484</v>
      </c>
    </row>
    <row r="20049" spans="1:6" x14ac:dyDescent="0.3">
      <c r="A20049" s="264" t="str">
        <f t="shared" si="313"/>
        <v>GreenvilleTX</v>
      </c>
      <c r="B20049" s="269">
        <v>75402</v>
      </c>
      <c r="C20049" s="270" t="s">
        <v>1706</v>
      </c>
      <c r="D20049" s="270" t="s">
        <v>2209</v>
      </c>
      <c r="E20049" s="277" t="s">
        <v>2233</v>
      </c>
      <c r="F20049" s="279" t="s">
        <v>484</v>
      </c>
    </row>
    <row r="20050" spans="1:6" x14ac:dyDescent="0.3">
      <c r="A20050" s="264" t="str">
        <f t="shared" si="313"/>
        <v>RomaTX</v>
      </c>
      <c r="B20050" s="269">
        <v>78584</v>
      </c>
      <c r="C20050" s="270" t="s">
        <v>11349</v>
      </c>
      <c r="D20050" s="270" t="s">
        <v>2209</v>
      </c>
      <c r="E20050" s="277" t="s">
        <v>2263</v>
      </c>
      <c r="F20050" s="279" t="s">
        <v>484</v>
      </c>
    </row>
    <row r="20051" spans="1:6" x14ac:dyDescent="0.3">
      <c r="A20051" s="264" t="str">
        <f t="shared" si="313"/>
        <v>TaylorTX</v>
      </c>
      <c r="B20051" s="269">
        <v>76574</v>
      </c>
      <c r="C20051" s="270" t="s">
        <v>1883</v>
      </c>
      <c r="D20051" s="270" t="s">
        <v>2209</v>
      </c>
      <c r="E20051" s="277" t="s">
        <v>2215</v>
      </c>
      <c r="F20051" s="279" t="s">
        <v>484</v>
      </c>
    </row>
    <row r="20052" spans="1:6" x14ac:dyDescent="0.3">
      <c r="A20052" s="264" t="str">
        <f t="shared" si="313"/>
        <v>Port LavacaTX</v>
      </c>
      <c r="B20052" s="269">
        <v>77979</v>
      </c>
      <c r="C20052" s="270" t="s">
        <v>2260</v>
      </c>
      <c r="D20052" s="270" t="s">
        <v>2209</v>
      </c>
      <c r="E20052" s="277" t="s">
        <v>2260</v>
      </c>
      <c r="F20052" s="279" t="s">
        <v>484</v>
      </c>
    </row>
    <row r="20053" spans="1:6" x14ac:dyDescent="0.3">
      <c r="A20053" s="264" t="str">
        <f t="shared" si="313"/>
        <v>Fort WorthTX</v>
      </c>
      <c r="B20053" s="269">
        <v>76105</v>
      </c>
      <c r="C20053" s="270" t="s">
        <v>11260</v>
      </c>
      <c r="D20053" s="270" t="s">
        <v>2209</v>
      </c>
      <c r="E20053" s="277" t="s">
        <v>2233</v>
      </c>
      <c r="F20053" s="279" t="s">
        <v>484</v>
      </c>
    </row>
    <row r="20054" spans="1:6" x14ac:dyDescent="0.3">
      <c r="A20054" s="264" t="str">
        <f t="shared" si="313"/>
        <v>SilsbeeTX</v>
      </c>
      <c r="B20054" s="269">
        <v>77656</v>
      </c>
      <c r="C20054" s="270" t="s">
        <v>11350</v>
      </c>
      <c r="D20054" s="270" t="s">
        <v>2209</v>
      </c>
      <c r="E20054" s="277" t="s">
        <v>2217</v>
      </c>
      <c r="F20054" s="279" t="s">
        <v>484</v>
      </c>
    </row>
    <row r="20055" spans="1:6" x14ac:dyDescent="0.3">
      <c r="A20055" s="264" t="str">
        <f t="shared" si="313"/>
        <v>Spring BranchTX</v>
      </c>
      <c r="B20055" s="269">
        <v>78070</v>
      </c>
      <c r="C20055" s="270" t="s">
        <v>11351</v>
      </c>
      <c r="D20055" s="270" t="s">
        <v>2209</v>
      </c>
      <c r="E20055" s="277" t="s">
        <v>2266</v>
      </c>
      <c r="F20055" s="279" t="s">
        <v>484</v>
      </c>
    </row>
    <row r="20056" spans="1:6" x14ac:dyDescent="0.3">
      <c r="A20056" s="264" t="str">
        <f t="shared" si="313"/>
        <v>DallasTX</v>
      </c>
      <c r="B20056" s="269">
        <v>75209</v>
      </c>
      <c r="C20056" s="270" t="s">
        <v>3974</v>
      </c>
      <c r="D20056" s="270" t="s">
        <v>2209</v>
      </c>
      <c r="E20056" s="277" t="s">
        <v>2233</v>
      </c>
      <c r="F20056" s="279" t="s">
        <v>484</v>
      </c>
    </row>
    <row r="20057" spans="1:6" x14ac:dyDescent="0.3">
      <c r="A20057" s="264" t="str">
        <f t="shared" si="313"/>
        <v>San AntonioTX</v>
      </c>
      <c r="B20057" s="269">
        <v>78224</v>
      </c>
      <c r="C20057" s="270" t="s">
        <v>3872</v>
      </c>
      <c r="D20057" s="270" t="s">
        <v>2209</v>
      </c>
      <c r="E20057" s="277" t="s">
        <v>2266</v>
      </c>
      <c r="F20057" s="279" t="s">
        <v>484</v>
      </c>
    </row>
    <row r="20058" spans="1:6" x14ac:dyDescent="0.3">
      <c r="A20058" s="264" t="str">
        <f t="shared" si="313"/>
        <v>LockhartTX</v>
      </c>
      <c r="B20058" s="269">
        <v>78644</v>
      </c>
      <c r="C20058" s="270" t="s">
        <v>11352</v>
      </c>
      <c r="D20058" s="270" t="s">
        <v>2209</v>
      </c>
      <c r="E20058" s="277" t="s">
        <v>2215</v>
      </c>
      <c r="F20058" s="279" t="s">
        <v>484</v>
      </c>
    </row>
    <row r="20059" spans="1:6" x14ac:dyDescent="0.3">
      <c r="A20059" s="264" t="str">
        <f t="shared" si="313"/>
        <v>GreenvilleTX</v>
      </c>
      <c r="B20059" s="269">
        <v>75401</v>
      </c>
      <c r="C20059" s="270" t="s">
        <v>1706</v>
      </c>
      <c r="D20059" s="270" t="s">
        <v>2209</v>
      </c>
      <c r="E20059" s="277" t="s">
        <v>2233</v>
      </c>
      <c r="F20059" s="279" t="s">
        <v>484</v>
      </c>
    </row>
    <row r="20060" spans="1:6" x14ac:dyDescent="0.3">
      <c r="A20060" s="264" t="str">
        <f t="shared" si="313"/>
        <v>DecaturTX</v>
      </c>
      <c r="B20060" s="269">
        <v>76234</v>
      </c>
      <c r="C20060" s="270" t="s">
        <v>929</v>
      </c>
      <c r="D20060" s="270" t="s">
        <v>2209</v>
      </c>
      <c r="E20060" s="277" t="s">
        <v>2233</v>
      </c>
      <c r="F20060" s="279" t="s">
        <v>484</v>
      </c>
    </row>
    <row r="20061" spans="1:6" x14ac:dyDescent="0.3">
      <c r="A20061" s="264" t="str">
        <f t="shared" si="313"/>
        <v>AthensTX</v>
      </c>
      <c r="B20061" s="269">
        <v>75751</v>
      </c>
      <c r="C20061" s="270" t="s">
        <v>995</v>
      </c>
      <c r="D20061" s="270" t="s">
        <v>2209</v>
      </c>
      <c r="E20061" s="277" t="s">
        <v>995</v>
      </c>
      <c r="F20061" s="279" t="s">
        <v>484</v>
      </c>
    </row>
    <row r="20062" spans="1:6" x14ac:dyDescent="0.3">
      <c r="A20062" s="264" t="str">
        <f t="shared" si="313"/>
        <v>Wichita FallsTX</v>
      </c>
      <c r="B20062" s="269">
        <v>76301</v>
      </c>
      <c r="C20062" s="270" t="s">
        <v>2278</v>
      </c>
      <c r="D20062" s="270" t="s">
        <v>2209</v>
      </c>
      <c r="E20062" s="277" t="s">
        <v>2278</v>
      </c>
      <c r="F20062" s="279" t="s">
        <v>484</v>
      </c>
    </row>
    <row r="20063" spans="1:6" x14ac:dyDescent="0.3">
      <c r="A20063" s="264" t="str">
        <f t="shared" si="313"/>
        <v>San AntonioTX</v>
      </c>
      <c r="B20063" s="269">
        <v>78220</v>
      </c>
      <c r="C20063" s="270" t="s">
        <v>3872</v>
      </c>
      <c r="D20063" s="270" t="s">
        <v>2209</v>
      </c>
      <c r="E20063" s="277" t="s">
        <v>2266</v>
      </c>
      <c r="F20063" s="279" t="s">
        <v>484</v>
      </c>
    </row>
    <row r="20064" spans="1:6" x14ac:dyDescent="0.3">
      <c r="A20064" s="264" t="str">
        <f t="shared" si="313"/>
        <v>AledoTX</v>
      </c>
      <c r="B20064" s="269">
        <v>76008</v>
      </c>
      <c r="C20064" s="270" t="s">
        <v>4865</v>
      </c>
      <c r="D20064" s="270" t="s">
        <v>2209</v>
      </c>
      <c r="E20064" s="277" t="s">
        <v>2233</v>
      </c>
      <c r="F20064" s="279" t="s">
        <v>484</v>
      </c>
    </row>
    <row r="20065" spans="1:6" x14ac:dyDescent="0.3">
      <c r="A20065" s="264" t="str">
        <f t="shared" si="313"/>
        <v>WimberleyTX</v>
      </c>
      <c r="B20065" s="269">
        <v>78676</v>
      </c>
      <c r="C20065" s="270" t="s">
        <v>11353</v>
      </c>
      <c r="D20065" s="270" t="s">
        <v>2209</v>
      </c>
      <c r="E20065" s="277" t="s">
        <v>2215</v>
      </c>
      <c r="F20065" s="279" t="s">
        <v>484</v>
      </c>
    </row>
    <row r="20066" spans="1:6" x14ac:dyDescent="0.3">
      <c r="A20066" s="264" t="str">
        <f t="shared" si="313"/>
        <v>Port ArthurTX</v>
      </c>
      <c r="B20066" s="269">
        <v>77640</v>
      </c>
      <c r="C20066" s="270" t="s">
        <v>11292</v>
      </c>
      <c r="D20066" s="270" t="s">
        <v>2209</v>
      </c>
      <c r="E20066" s="277" t="s">
        <v>2217</v>
      </c>
      <c r="F20066" s="279" t="s">
        <v>484</v>
      </c>
    </row>
    <row r="20067" spans="1:6" x14ac:dyDescent="0.3">
      <c r="A20067" s="264" t="str">
        <f t="shared" si="313"/>
        <v>ArlingtonTX</v>
      </c>
      <c r="B20067" s="269">
        <v>76015</v>
      </c>
      <c r="C20067" s="270" t="s">
        <v>2452</v>
      </c>
      <c r="D20067" s="270" t="s">
        <v>2209</v>
      </c>
      <c r="E20067" s="277" t="s">
        <v>2233</v>
      </c>
      <c r="F20067" s="279" t="s">
        <v>484</v>
      </c>
    </row>
    <row r="20068" spans="1:6" x14ac:dyDescent="0.3">
      <c r="A20068" s="264" t="str">
        <f t="shared" si="313"/>
        <v>AmarilloTX</v>
      </c>
      <c r="B20068" s="269">
        <v>79110</v>
      </c>
      <c r="C20068" s="270" t="s">
        <v>2212</v>
      </c>
      <c r="D20068" s="270" t="s">
        <v>2209</v>
      </c>
      <c r="E20068" s="277" t="s">
        <v>2212</v>
      </c>
      <c r="F20068" s="279" t="s">
        <v>484</v>
      </c>
    </row>
    <row r="20069" spans="1:6" x14ac:dyDescent="0.3">
      <c r="A20069" s="264" t="str">
        <f t="shared" si="313"/>
        <v>DentonTX</v>
      </c>
      <c r="B20069" s="269">
        <v>76205</v>
      </c>
      <c r="C20069" s="270" t="s">
        <v>5668</v>
      </c>
      <c r="D20069" s="270" t="s">
        <v>2209</v>
      </c>
      <c r="E20069" s="277" t="s">
        <v>2233</v>
      </c>
      <c r="F20069" s="279" t="s">
        <v>484</v>
      </c>
    </row>
    <row r="20070" spans="1:6" x14ac:dyDescent="0.3">
      <c r="A20070" s="264" t="str">
        <f t="shared" si="313"/>
        <v>CluteTX</v>
      </c>
      <c r="B20070" s="269">
        <v>77531</v>
      </c>
      <c r="C20070" s="270" t="s">
        <v>11354</v>
      </c>
      <c r="D20070" s="270" t="s">
        <v>2209</v>
      </c>
      <c r="E20070" s="277" t="s">
        <v>2240</v>
      </c>
      <c r="F20070" s="279" t="s">
        <v>484</v>
      </c>
    </row>
    <row r="20071" spans="1:6" x14ac:dyDescent="0.3">
      <c r="A20071" s="264" t="str">
        <f t="shared" si="313"/>
        <v>AustinTX</v>
      </c>
      <c r="B20071" s="269">
        <v>78747</v>
      </c>
      <c r="C20071" s="270" t="s">
        <v>1632</v>
      </c>
      <c r="D20071" s="270" t="s">
        <v>2209</v>
      </c>
      <c r="E20071" s="277" t="s">
        <v>2215</v>
      </c>
      <c r="F20071" s="279" t="s">
        <v>484</v>
      </c>
    </row>
    <row r="20072" spans="1:6" x14ac:dyDescent="0.3">
      <c r="A20072" s="264" t="str">
        <f t="shared" si="313"/>
        <v>AustinTX</v>
      </c>
      <c r="B20072" s="269">
        <v>78617</v>
      </c>
      <c r="C20072" s="270" t="s">
        <v>1632</v>
      </c>
      <c r="D20072" s="270" t="s">
        <v>2209</v>
      </c>
      <c r="E20072" s="277" t="s">
        <v>2215</v>
      </c>
      <c r="F20072" s="279" t="s">
        <v>484</v>
      </c>
    </row>
    <row r="20073" spans="1:6" x14ac:dyDescent="0.3">
      <c r="A20073" s="264" t="str">
        <f t="shared" si="313"/>
        <v>JoshuaTX</v>
      </c>
      <c r="B20073" s="269">
        <v>76058</v>
      </c>
      <c r="C20073" s="270" t="s">
        <v>11355</v>
      </c>
      <c r="D20073" s="270" t="s">
        <v>2209</v>
      </c>
      <c r="E20073" s="277" t="s">
        <v>2233</v>
      </c>
      <c r="F20073" s="279" t="s">
        <v>484</v>
      </c>
    </row>
    <row r="20074" spans="1:6" x14ac:dyDescent="0.3">
      <c r="A20074" s="264" t="str">
        <f t="shared" si="313"/>
        <v>ConroeTX</v>
      </c>
      <c r="B20074" s="269">
        <v>77303</v>
      </c>
      <c r="C20074" s="270" t="s">
        <v>11294</v>
      </c>
      <c r="D20074" s="270" t="s">
        <v>2209</v>
      </c>
      <c r="E20074" s="277" t="s">
        <v>2240</v>
      </c>
      <c r="F20074" s="279" t="s">
        <v>484</v>
      </c>
    </row>
    <row r="20075" spans="1:6" x14ac:dyDescent="0.3">
      <c r="A20075" s="264" t="str">
        <f t="shared" si="313"/>
        <v>GatesvilleTX</v>
      </c>
      <c r="B20075" s="269">
        <v>76528</v>
      </c>
      <c r="C20075" s="270" t="s">
        <v>7864</v>
      </c>
      <c r="D20075" s="270" t="s">
        <v>2209</v>
      </c>
      <c r="E20075" s="277" t="s">
        <v>2242</v>
      </c>
      <c r="F20075" s="279" t="s">
        <v>484</v>
      </c>
    </row>
    <row r="20076" spans="1:6" x14ac:dyDescent="0.3">
      <c r="A20076" s="264" t="str">
        <f t="shared" si="313"/>
        <v>GrovesTX</v>
      </c>
      <c r="B20076" s="269">
        <v>77619</v>
      </c>
      <c r="C20076" s="270" t="s">
        <v>11356</v>
      </c>
      <c r="D20076" s="270" t="s">
        <v>2209</v>
      </c>
      <c r="E20076" s="277" t="s">
        <v>2217</v>
      </c>
      <c r="F20076" s="279" t="s">
        <v>484</v>
      </c>
    </row>
    <row r="20077" spans="1:6" x14ac:dyDescent="0.3">
      <c r="A20077" s="264" t="str">
        <f t="shared" si="313"/>
        <v>MarshallTX</v>
      </c>
      <c r="B20077" s="269">
        <v>75672</v>
      </c>
      <c r="C20077" s="270" t="s">
        <v>1649</v>
      </c>
      <c r="D20077" s="270" t="s">
        <v>2209</v>
      </c>
      <c r="E20077" s="277" t="s">
        <v>1649</v>
      </c>
      <c r="F20077" s="279" t="s">
        <v>484</v>
      </c>
    </row>
    <row r="20078" spans="1:6" x14ac:dyDescent="0.3">
      <c r="A20078" s="264" t="str">
        <f t="shared" si="313"/>
        <v>Fort WorthTX</v>
      </c>
      <c r="B20078" s="269">
        <v>76111</v>
      </c>
      <c r="C20078" s="270" t="s">
        <v>11260</v>
      </c>
      <c r="D20078" s="270" t="s">
        <v>2209</v>
      </c>
      <c r="E20078" s="277" t="s">
        <v>2233</v>
      </c>
      <c r="F20078" s="279" t="s">
        <v>484</v>
      </c>
    </row>
    <row r="20079" spans="1:6" x14ac:dyDescent="0.3">
      <c r="A20079" s="264" t="str">
        <f t="shared" si="313"/>
        <v>DallasTX</v>
      </c>
      <c r="B20079" s="269">
        <v>75253</v>
      </c>
      <c r="C20079" s="270" t="s">
        <v>3974</v>
      </c>
      <c r="D20079" s="270" t="s">
        <v>2209</v>
      </c>
      <c r="E20079" s="277" t="s">
        <v>2233</v>
      </c>
      <c r="F20079" s="279" t="s">
        <v>484</v>
      </c>
    </row>
    <row r="20080" spans="1:6" x14ac:dyDescent="0.3">
      <c r="A20080" s="264" t="str">
        <f t="shared" si="313"/>
        <v>NacogdochesTX</v>
      </c>
      <c r="B20080" s="269">
        <v>75961</v>
      </c>
      <c r="C20080" s="270" t="s">
        <v>2255</v>
      </c>
      <c r="D20080" s="270" t="s">
        <v>2209</v>
      </c>
      <c r="E20080" s="277" t="s">
        <v>2255</v>
      </c>
      <c r="F20080" s="279" t="s">
        <v>484</v>
      </c>
    </row>
    <row r="20081" spans="1:6" x14ac:dyDescent="0.3">
      <c r="A20081" s="264" t="str">
        <f t="shared" si="313"/>
        <v>HoustonTX</v>
      </c>
      <c r="B20081" s="269">
        <v>77048</v>
      </c>
      <c r="C20081" s="270" t="s">
        <v>1929</v>
      </c>
      <c r="D20081" s="270" t="s">
        <v>2209</v>
      </c>
      <c r="E20081" s="277" t="s">
        <v>2240</v>
      </c>
      <c r="F20081" s="279" t="s">
        <v>484</v>
      </c>
    </row>
    <row r="20082" spans="1:6" x14ac:dyDescent="0.3">
      <c r="A20082" s="264" t="str">
        <f t="shared" si="313"/>
        <v>Los FresnosTX</v>
      </c>
      <c r="B20082" s="269">
        <v>78566</v>
      </c>
      <c r="C20082" s="270" t="s">
        <v>11357</v>
      </c>
      <c r="D20082" s="270" t="s">
        <v>2209</v>
      </c>
      <c r="E20082" s="277" t="s">
        <v>2225</v>
      </c>
      <c r="F20082" s="279" t="s">
        <v>484</v>
      </c>
    </row>
    <row r="20083" spans="1:6" x14ac:dyDescent="0.3">
      <c r="A20083" s="264" t="str">
        <f t="shared" si="313"/>
        <v>MurphyTX</v>
      </c>
      <c r="B20083" s="269">
        <v>75094</v>
      </c>
      <c r="C20083" s="270" t="s">
        <v>4627</v>
      </c>
      <c r="D20083" s="270" t="s">
        <v>2209</v>
      </c>
      <c r="E20083" s="277" t="s">
        <v>2233</v>
      </c>
      <c r="F20083" s="279" t="s">
        <v>484</v>
      </c>
    </row>
    <row r="20084" spans="1:6" x14ac:dyDescent="0.3">
      <c r="A20084" s="264" t="str">
        <f t="shared" si="313"/>
        <v>LevellandTX</v>
      </c>
      <c r="B20084" s="269">
        <v>79336</v>
      </c>
      <c r="C20084" s="270" t="s">
        <v>2246</v>
      </c>
      <c r="D20084" s="270" t="s">
        <v>2209</v>
      </c>
      <c r="E20084" s="277" t="s">
        <v>2246</v>
      </c>
      <c r="F20084" s="279" t="s">
        <v>484</v>
      </c>
    </row>
    <row r="20085" spans="1:6" x14ac:dyDescent="0.3">
      <c r="A20085" s="264" t="str">
        <f t="shared" si="313"/>
        <v>DuncanvilleTX</v>
      </c>
      <c r="B20085" s="269">
        <v>75137</v>
      </c>
      <c r="C20085" s="270" t="s">
        <v>1378</v>
      </c>
      <c r="D20085" s="270" t="s">
        <v>2209</v>
      </c>
      <c r="E20085" s="277" t="s">
        <v>2233</v>
      </c>
      <c r="F20085" s="279" t="s">
        <v>484</v>
      </c>
    </row>
    <row r="20086" spans="1:6" x14ac:dyDescent="0.3">
      <c r="A20086" s="264" t="str">
        <f t="shared" si="313"/>
        <v>WillisTX</v>
      </c>
      <c r="B20086" s="269">
        <v>77318</v>
      </c>
      <c r="C20086" s="270" t="s">
        <v>11358</v>
      </c>
      <c r="D20086" s="270" t="s">
        <v>2209</v>
      </c>
      <c r="E20086" s="277" t="s">
        <v>2240</v>
      </c>
      <c r="F20086" s="279" t="s">
        <v>484</v>
      </c>
    </row>
    <row r="20087" spans="1:6" x14ac:dyDescent="0.3">
      <c r="A20087" s="264" t="str">
        <f t="shared" si="313"/>
        <v>ToolTX</v>
      </c>
      <c r="B20087" s="269">
        <v>75143</v>
      </c>
      <c r="C20087" s="270" t="s">
        <v>11359</v>
      </c>
      <c r="D20087" s="270" t="s">
        <v>2209</v>
      </c>
      <c r="E20087" s="277" t="s">
        <v>995</v>
      </c>
      <c r="F20087" s="279" t="s">
        <v>484</v>
      </c>
    </row>
    <row r="20088" spans="1:6" x14ac:dyDescent="0.3">
      <c r="A20088" s="264" t="str">
        <f t="shared" si="313"/>
        <v>AustinTX</v>
      </c>
      <c r="B20088" s="269">
        <v>78737</v>
      </c>
      <c r="C20088" s="270" t="s">
        <v>1632</v>
      </c>
      <c r="D20088" s="270" t="s">
        <v>2209</v>
      </c>
      <c r="E20088" s="277" t="s">
        <v>2215</v>
      </c>
      <c r="F20088" s="279" t="s">
        <v>484</v>
      </c>
    </row>
    <row r="20089" spans="1:6" x14ac:dyDescent="0.3">
      <c r="A20089" s="264" t="str">
        <f t="shared" si="313"/>
        <v>BeltonTX</v>
      </c>
      <c r="B20089" s="269">
        <v>76544</v>
      </c>
      <c r="C20089" s="270" t="s">
        <v>5796</v>
      </c>
      <c r="D20089" s="270" t="s">
        <v>2209</v>
      </c>
      <c r="E20089" s="277" t="s">
        <v>2242</v>
      </c>
      <c r="F20089" s="279" t="s">
        <v>484</v>
      </c>
    </row>
    <row r="20090" spans="1:6" x14ac:dyDescent="0.3">
      <c r="A20090" s="264" t="str">
        <f t="shared" si="313"/>
        <v>El CampoTX</v>
      </c>
      <c r="B20090" s="269">
        <v>77437</v>
      </c>
      <c r="C20090" s="270" t="s">
        <v>2237</v>
      </c>
      <c r="D20090" s="270" t="s">
        <v>2209</v>
      </c>
      <c r="E20090" s="277" t="s">
        <v>2237</v>
      </c>
      <c r="F20090" s="279" t="s">
        <v>484</v>
      </c>
    </row>
    <row r="20091" spans="1:6" x14ac:dyDescent="0.3">
      <c r="A20091" s="264" t="str">
        <f t="shared" si="313"/>
        <v>TylerTX</v>
      </c>
      <c r="B20091" s="269">
        <v>75707</v>
      </c>
      <c r="C20091" s="270" t="s">
        <v>2272</v>
      </c>
      <c r="D20091" s="270" t="s">
        <v>2209</v>
      </c>
      <c r="E20091" s="277" t="s">
        <v>2272</v>
      </c>
      <c r="F20091" s="279" t="s">
        <v>484</v>
      </c>
    </row>
    <row r="20092" spans="1:6" x14ac:dyDescent="0.3">
      <c r="A20092" s="264" t="str">
        <f t="shared" si="313"/>
        <v>Fort WorthTX</v>
      </c>
      <c r="B20092" s="269">
        <v>76104</v>
      </c>
      <c r="C20092" s="270" t="s">
        <v>11260</v>
      </c>
      <c r="D20092" s="270" t="s">
        <v>2209</v>
      </c>
      <c r="E20092" s="277" t="s">
        <v>2233</v>
      </c>
      <c r="F20092" s="279" t="s">
        <v>484</v>
      </c>
    </row>
    <row r="20093" spans="1:6" x14ac:dyDescent="0.3">
      <c r="A20093" s="264" t="str">
        <f t="shared" si="313"/>
        <v>HoustonTX</v>
      </c>
      <c r="B20093" s="269">
        <v>77051</v>
      </c>
      <c r="C20093" s="270" t="s">
        <v>1929</v>
      </c>
      <c r="D20093" s="270" t="s">
        <v>2209</v>
      </c>
      <c r="E20093" s="277" t="s">
        <v>2240</v>
      </c>
      <c r="F20093" s="279" t="s">
        <v>484</v>
      </c>
    </row>
    <row r="20094" spans="1:6" x14ac:dyDescent="0.3">
      <c r="A20094" s="264" t="str">
        <f t="shared" si="313"/>
        <v>HoustonTX</v>
      </c>
      <c r="B20094" s="269">
        <v>77002</v>
      </c>
      <c r="C20094" s="270" t="s">
        <v>1929</v>
      </c>
      <c r="D20094" s="270" t="s">
        <v>2209</v>
      </c>
      <c r="E20094" s="277" t="s">
        <v>2240</v>
      </c>
      <c r="F20094" s="279" t="s">
        <v>484</v>
      </c>
    </row>
    <row r="20095" spans="1:6" x14ac:dyDescent="0.3">
      <c r="A20095" s="264" t="str">
        <f t="shared" si="313"/>
        <v>West TawakoniTX</v>
      </c>
      <c r="B20095" s="269">
        <v>75474</v>
      </c>
      <c r="C20095" s="270" t="s">
        <v>11360</v>
      </c>
      <c r="D20095" s="270" t="s">
        <v>2209</v>
      </c>
      <c r="E20095" s="277" t="s">
        <v>2233</v>
      </c>
      <c r="F20095" s="279" t="s">
        <v>484</v>
      </c>
    </row>
    <row r="20096" spans="1:6" x14ac:dyDescent="0.3">
      <c r="A20096" s="264" t="str">
        <f t="shared" si="313"/>
        <v>ConroeTX</v>
      </c>
      <c r="B20096" s="269">
        <v>77302</v>
      </c>
      <c r="C20096" s="270" t="s">
        <v>11294</v>
      </c>
      <c r="D20096" s="270" t="s">
        <v>2209</v>
      </c>
      <c r="E20096" s="277" t="s">
        <v>2240</v>
      </c>
      <c r="F20096" s="279" t="s">
        <v>484</v>
      </c>
    </row>
    <row r="20097" spans="1:6" x14ac:dyDescent="0.3">
      <c r="A20097" s="264" t="str">
        <f t="shared" si="313"/>
        <v>LancasterTX</v>
      </c>
      <c r="B20097" s="269">
        <v>75134</v>
      </c>
      <c r="C20097" s="270" t="s">
        <v>2117</v>
      </c>
      <c r="D20097" s="270" t="s">
        <v>2209</v>
      </c>
      <c r="E20097" s="277" t="s">
        <v>2233</v>
      </c>
      <c r="F20097" s="279" t="s">
        <v>484</v>
      </c>
    </row>
    <row r="20098" spans="1:6" x14ac:dyDescent="0.3">
      <c r="A20098" s="264" t="str">
        <f t="shared" si="313"/>
        <v>TempleTX</v>
      </c>
      <c r="B20098" s="269">
        <v>76501</v>
      </c>
      <c r="C20098" s="270" t="s">
        <v>4024</v>
      </c>
      <c r="D20098" s="270" t="s">
        <v>2209</v>
      </c>
      <c r="E20098" s="277" t="s">
        <v>2242</v>
      </c>
      <c r="F20098" s="279" t="s">
        <v>484</v>
      </c>
    </row>
    <row r="20099" spans="1:6" x14ac:dyDescent="0.3">
      <c r="A20099" s="264" t="str">
        <f t="shared" si="313"/>
        <v>BoerneTX</v>
      </c>
      <c r="B20099" s="269">
        <v>78015</v>
      </c>
      <c r="C20099" s="270" t="s">
        <v>11283</v>
      </c>
      <c r="D20099" s="270" t="s">
        <v>2209</v>
      </c>
      <c r="E20099" s="277" t="s">
        <v>2266</v>
      </c>
      <c r="F20099" s="279" t="s">
        <v>484</v>
      </c>
    </row>
    <row r="20100" spans="1:6" x14ac:dyDescent="0.3">
      <c r="A20100" s="264" t="str">
        <f t="shared" ref="A20100:A20163" si="314">CONCATENATE(C20100,D20100)</f>
        <v>AndrewsTX</v>
      </c>
      <c r="B20100" s="269">
        <v>79714</v>
      </c>
      <c r="C20100" s="270" t="s">
        <v>2213</v>
      </c>
      <c r="D20100" s="270" t="s">
        <v>2209</v>
      </c>
      <c r="E20100" s="277" t="s">
        <v>2213</v>
      </c>
      <c r="F20100" s="279" t="s">
        <v>484</v>
      </c>
    </row>
    <row r="20101" spans="1:6" x14ac:dyDescent="0.3">
      <c r="A20101" s="264" t="str">
        <f t="shared" si="314"/>
        <v>PalestineTX</v>
      </c>
      <c r="B20101" s="269">
        <v>75801</v>
      </c>
      <c r="C20101" s="270" t="s">
        <v>1927</v>
      </c>
      <c r="D20101" s="270" t="s">
        <v>2209</v>
      </c>
      <c r="E20101" s="277" t="s">
        <v>1927</v>
      </c>
      <c r="F20101" s="279" t="s">
        <v>484</v>
      </c>
    </row>
    <row r="20102" spans="1:6" x14ac:dyDescent="0.3">
      <c r="A20102" s="264" t="str">
        <f t="shared" si="314"/>
        <v>FreeportTX</v>
      </c>
      <c r="B20102" s="269">
        <v>77541</v>
      </c>
      <c r="C20102" s="270" t="s">
        <v>1313</v>
      </c>
      <c r="D20102" s="270" t="s">
        <v>2209</v>
      </c>
      <c r="E20102" s="277" t="s">
        <v>2240</v>
      </c>
      <c r="F20102" s="279" t="s">
        <v>484</v>
      </c>
    </row>
    <row r="20103" spans="1:6" x14ac:dyDescent="0.3">
      <c r="A20103" s="264" t="str">
        <f t="shared" si="314"/>
        <v>DuncanvilleTX</v>
      </c>
      <c r="B20103" s="269">
        <v>75116</v>
      </c>
      <c r="C20103" s="270" t="s">
        <v>1378</v>
      </c>
      <c r="D20103" s="270" t="s">
        <v>2209</v>
      </c>
      <c r="E20103" s="277" t="s">
        <v>2233</v>
      </c>
      <c r="F20103" s="279" t="s">
        <v>484</v>
      </c>
    </row>
    <row r="20104" spans="1:6" x14ac:dyDescent="0.3">
      <c r="A20104" s="264" t="str">
        <f t="shared" si="314"/>
        <v>ClevelandTX</v>
      </c>
      <c r="B20104" s="269">
        <v>77328</v>
      </c>
      <c r="C20104" s="270" t="s">
        <v>1414</v>
      </c>
      <c r="D20104" s="270" t="s">
        <v>2209</v>
      </c>
      <c r="E20104" s="277" t="s">
        <v>2240</v>
      </c>
      <c r="F20104" s="279" t="s">
        <v>484</v>
      </c>
    </row>
    <row r="20105" spans="1:6" x14ac:dyDescent="0.3">
      <c r="A20105" s="264" t="str">
        <f t="shared" si="314"/>
        <v>Liberty HillTX</v>
      </c>
      <c r="B20105" s="269">
        <v>78642</v>
      </c>
      <c r="C20105" s="270" t="s">
        <v>11032</v>
      </c>
      <c r="D20105" s="270" t="s">
        <v>2209</v>
      </c>
      <c r="E20105" s="277" t="s">
        <v>2215</v>
      </c>
      <c r="F20105" s="279" t="s">
        <v>484</v>
      </c>
    </row>
    <row r="20106" spans="1:6" x14ac:dyDescent="0.3">
      <c r="A20106" s="264" t="str">
        <f t="shared" si="314"/>
        <v>El PasoTX</v>
      </c>
      <c r="B20106" s="269">
        <v>79903</v>
      </c>
      <c r="C20106" s="270" t="s">
        <v>1974</v>
      </c>
      <c r="D20106" s="270" t="s">
        <v>2209</v>
      </c>
      <c r="E20106" s="277" t="s">
        <v>1974</v>
      </c>
      <c r="F20106" s="279" t="s">
        <v>484</v>
      </c>
    </row>
    <row r="20107" spans="1:6" x14ac:dyDescent="0.3">
      <c r="A20107" s="264" t="str">
        <f t="shared" si="314"/>
        <v>HerefordTX</v>
      </c>
      <c r="B20107" s="269">
        <v>79045</v>
      </c>
      <c r="C20107" s="270" t="s">
        <v>2239</v>
      </c>
      <c r="D20107" s="270" t="s">
        <v>2209</v>
      </c>
      <c r="E20107" s="277" t="s">
        <v>2239</v>
      </c>
      <c r="F20107" s="279" t="s">
        <v>484</v>
      </c>
    </row>
    <row r="20108" spans="1:6" x14ac:dyDescent="0.3">
      <c r="A20108" s="264" t="str">
        <f t="shared" si="314"/>
        <v>El PasoTX</v>
      </c>
      <c r="B20108" s="269">
        <v>79935</v>
      </c>
      <c r="C20108" s="270" t="s">
        <v>1974</v>
      </c>
      <c r="D20108" s="270" t="s">
        <v>2209</v>
      </c>
      <c r="E20108" s="277" t="s">
        <v>1974</v>
      </c>
      <c r="F20108" s="279" t="s">
        <v>484</v>
      </c>
    </row>
    <row r="20109" spans="1:6" x14ac:dyDescent="0.3">
      <c r="A20109" s="264" t="str">
        <f t="shared" si="314"/>
        <v>BeaumontTX</v>
      </c>
      <c r="B20109" s="269">
        <v>77707</v>
      </c>
      <c r="C20109" s="270" t="s">
        <v>2533</v>
      </c>
      <c r="D20109" s="270" t="s">
        <v>2209</v>
      </c>
      <c r="E20109" s="277" t="s">
        <v>2217</v>
      </c>
      <c r="F20109" s="279" t="s">
        <v>484</v>
      </c>
    </row>
    <row r="20110" spans="1:6" x14ac:dyDescent="0.3">
      <c r="A20110" s="264" t="str">
        <f t="shared" si="314"/>
        <v>AustinTX</v>
      </c>
      <c r="B20110" s="269">
        <v>78739</v>
      </c>
      <c r="C20110" s="270" t="s">
        <v>1632</v>
      </c>
      <c r="D20110" s="270" t="s">
        <v>2209</v>
      </c>
      <c r="E20110" s="277" t="s">
        <v>2215</v>
      </c>
      <c r="F20110" s="279" t="s">
        <v>484</v>
      </c>
    </row>
    <row r="20111" spans="1:6" x14ac:dyDescent="0.3">
      <c r="A20111" s="264" t="str">
        <f t="shared" si="314"/>
        <v>WillisTX</v>
      </c>
      <c r="B20111" s="269">
        <v>77378</v>
      </c>
      <c r="C20111" s="270" t="s">
        <v>11358</v>
      </c>
      <c r="D20111" s="270" t="s">
        <v>2209</v>
      </c>
      <c r="E20111" s="277" t="s">
        <v>2240</v>
      </c>
      <c r="F20111" s="279" t="s">
        <v>484</v>
      </c>
    </row>
    <row r="20112" spans="1:6" x14ac:dyDescent="0.3">
      <c r="A20112" s="264" t="str">
        <f t="shared" si="314"/>
        <v>AnnaTX</v>
      </c>
      <c r="B20112" s="269">
        <v>75409</v>
      </c>
      <c r="C20112" s="270" t="s">
        <v>9496</v>
      </c>
      <c r="D20112" s="270" t="s">
        <v>2209</v>
      </c>
      <c r="E20112" s="277" t="s">
        <v>2233</v>
      </c>
      <c r="F20112" s="279" t="s">
        <v>484</v>
      </c>
    </row>
    <row r="20113" spans="1:6" x14ac:dyDescent="0.3">
      <c r="A20113" s="264" t="str">
        <f t="shared" si="314"/>
        <v>FulshearTX</v>
      </c>
      <c r="B20113" s="269">
        <v>77441</v>
      </c>
      <c r="C20113" s="270" t="s">
        <v>11361</v>
      </c>
      <c r="D20113" s="270" t="s">
        <v>2209</v>
      </c>
      <c r="E20113" s="277" t="s">
        <v>2240</v>
      </c>
      <c r="F20113" s="279" t="s">
        <v>484</v>
      </c>
    </row>
    <row r="20114" spans="1:6" x14ac:dyDescent="0.3">
      <c r="A20114" s="264" t="str">
        <f t="shared" si="314"/>
        <v>HoustonTX</v>
      </c>
      <c r="B20114" s="269">
        <v>77030</v>
      </c>
      <c r="C20114" s="270" t="s">
        <v>1929</v>
      </c>
      <c r="D20114" s="270" t="s">
        <v>2209</v>
      </c>
      <c r="E20114" s="277" t="s">
        <v>2240</v>
      </c>
      <c r="F20114" s="279" t="s">
        <v>484</v>
      </c>
    </row>
    <row r="20115" spans="1:6" x14ac:dyDescent="0.3">
      <c r="A20115" s="264" t="str">
        <f t="shared" si="314"/>
        <v>AustinTX</v>
      </c>
      <c r="B20115" s="269">
        <v>78701</v>
      </c>
      <c r="C20115" s="270" t="s">
        <v>1632</v>
      </c>
      <c r="D20115" s="270" t="s">
        <v>2209</v>
      </c>
      <c r="E20115" s="277" t="s">
        <v>2215</v>
      </c>
      <c r="F20115" s="279" t="s">
        <v>484</v>
      </c>
    </row>
    <row r="20116" spans="1:6" x14ac:dyDescent="0.3">
      <c r="A20116" s="264" t="str">
        <f t="shared" si="314"/>
        <v>HoustonTX</v>
      </c>
      <c r="B20116" s="269">
        <v>77011</v>
      </c>
      <c r="C20116" s="270" t="s">
        <v>1929</v>
      </c>
      <c r="D20116" s="270" t="s">
        <v>2209</v>
      </c>
      <c r="E20116" s="277" t="s">
        <v>2240</v>
      </c>
      <c r="F20116" s="279" t="s">
        <v>484</v>
      </c>
    </row>
    <row r="20117" spans="1:6" x14ac:dyDescent="0.3">
      <c r="A20117" s="264" t="str">
        <f t="shared" si="314"/>
        <v>Fort WorthTX</v>
      </c>
      <c r="B20117" s="269">
        <v>76115</v>
      </c>
      <c r="C20117" s="270" t="s">
        <v>11260</v>
      </c>
      <c r="D20117" s="270" t="s">
        <v>2209</v>
      </c>
      <c r="E20117" s="277" t="s">
        <v>2233</v>
      </c>
      <c r="F20117" s="279" t="s">
        <v>484</v>
      </c>
    </row>
    <row r="20118" spans="1:6" x14ac:dyDescent="0.3">
      <c r="A20118" s="264" t="str">
        <f t="shared" si="314"/>
        <v>MarshallTX</v>
      </c>
      <c r="B20118" s="269">
        <v>75670</v>
      </c>
      <c r="C20118" s="270" t="s">
        <v>1649</v>
      </c>
      <c r="D20118" s="270" t="s">
        <v>2209</v>
      </c>
      <c r="E20118" s="277" t="s">
        <v>1649</v>
      </c>
      <c r="F20118" s="279" t="s">
        <v>484</v>
      </c>
    </row>
    <row r="20119" spans="1:6" x14ac:dyDescent="0.3">
      <c r="A20119" s="264" t="str">
        <f t="shared" si="314"/>
        <v>DallasTX</v>
      </c>
      <c r="B20119" s="269">
        <v>75236</v>
      </c>
      <c r="C20119" s="270" t="s">
        <v>3974</v>
      </c>
      <c r="D20119" s="270" t="s">
        <v>2209</v>
      </c>
      <c r="E20119" s="277" t="s">
        <v>2233</v>
      </c>
      <c r="F20119" s="279" t="s">
        <v>484</v>
      </c>
    </row>
    <row r="20120" spans="1:6" x14ac:dyDescent="0.3">
      <c r="A20120" s="264" t="str">
        <f t="shared" si="314"/>
        <v>BeaumontTX</v>
      </c>
      <c r="B20120" s="269">
        <v>77713</v>
      </c>
      <c r="C20120" s="270" t="s">
        <v>2533</v>
      </c>
      <c r="D20120" s="270" t="s">
        <v>2209</v>
      </c>
      <c r="E20120" s="277" t="s">
        <v>2217</v>
      </c>
      <c r="F20120" s="279" t="s">
        <v>484</v>
      </c>
    </row>
    <row r="20121" spans="1:6" x14ac:dyDescent="0.3">
      <c r="A20121" s="264" t="str">
        <f t="shared" si="314"/>
        <v>AustinTX</v>
      </c>
      <c r="B20121" s="269">
        <v>78726</v>
      </c>
      <c r="C20121" s="270" t="s">
        <v>1632</v>
      </c>
      <c r="D20121" s="270" t="s">
        <v>2209</v>
      </c>
      <c r="E20121" s="277" t="s">
        <v>2215</v>
      </c>
      <c r="F20121" s="279" t="s">
        <v>484</v>
      </c>
    </row>
    <row r="20122" spans="1:6" x14ac:dyDescent="0.3">
      <c r="A20122" s="264" t="str">
        <f t="shared" si="314"/>
        <v>Lago VistaTX</v>
      </c>
      <c r="B20122" s="269">
        <v>78645</v>
      </c>
      <c r="C20122" s="270" t="s">
        <v>11362</v>
      </c>
      <c r="D20122" s="270" t="s">
        <v>2209</v>
      </c>
      <c r="E20122" s="277" t="s">
        <v>2215</v>
      </c>
      <c r="F20122" s="279" t="s">
        <v>484</v>
      </c>
    </row>
    <row r="20123" spans="1:6" x14ac:dyDescent="0.3">
      <c r="A20123" s="264" t="str">
        <f t="shared" si="314"/>
        <v>AustinTX</v>
      </c>
      <c r="B20123" s="269">
        <v>78732</v>
      </c>
      <c r="C20123" s="270" t="s">
        <v>1632</v>
      </c>
      <c r="D20123" s="270" t="s">
        <v>2209</v>
      </c>
      <c r="E20123" s="277" t="s">
        <v>2215</v>
      </c>
      <c r="F20123" s="279" t="s">
        <v>484</v>
      </c>
    </row>
    <row r="20124" spans="1:6" x14ac:dyDescent="0.3">
      <c r="A20124" s="264" t="str">
        <f t="shared" si="314"/>
        <v>HockleyTX</v>
      </c>
      <c r="B20124" s="269">
        <v>77447</v>
      </c>
      <c r="C20124" s="270" t="s">
        <v>11363</v>
      </c>
      <c r="D20124" s="270" t="s">
        <v>2209</v>
      </c>
      <c r="E20124" s="277" t="s">
        <v>2240</v>
      </c>
      <c r="F20124" s="279" t="s">
        <v>484</v>
      </c>
    </row>
    <row r="20125" spans="1:6" x14ac:dyDescent="0.3">
      <c r="A20125" s="264" t="str">
        <f t="shared" si="314"/>
        <v>LongviewTX</v>
      </c>
      <c r="B20125" s="269">
        <v>75601</v>
      </c>
      <c r="C20125" s="270" t="s">
        <v>2248</v>
      </c>
      <c r="D20125" s="270" t="s">
        <v>2209</v>
      </c>
      <c r="E20125" s="277" t="s">
        <v>2248</v>
      </c>
      <c r="F20125" s="279" t="s">
        <v>484</v>
      </c>
    </row>
    <row r="20126" spans="1:6" x14ac:dyDescent="0.3">
      <c r="A20126" s="264" t="str">
        <f t="shared" si="314"/>
        <v>HoustonTX</v>
      </c>
      <c r="B20126" s="269">
        <v>77012</v>
      </c>
      <c r="C20126" s="270" t="s">
        <v>1929</v>
      </c>
      <c r="D20126" s="270" t="s">
        <v>2209</v>
      </c>
      <c r="E20126" s="277" t="s">
        <v>2240</v>
      </c>
      <c r="F20126" s="279" t="s">
        <v>484</v>
      </c>
    </row>
    <row r="20127" spans="1:6" x14ac:dyDescent="0.3">
      <c r="A20127" s="264" t="str">
        <f t="shared" si="314"/>
        <v>PalestineTX</v>
      </c>
      <c r="B20127" s="269">
        <v>75803</v>
      </c>
      <c r="C20127" s="270" t="s">
        <v>1927</v>
      </c>
      <c r="D20127" s="270" t="s">
        <v>2209</v>
      </c>
      <c r="E20127" s="277" t="s">
        <v>1927</v>
      </c>
      <c r="F20127" s="279" t="s">
        <v>484</v>
      </c>
    </row>
    <row r="20128" spans="1:6" x14ac:dyDescent="0.3">
      <c r="A20128" s="264" t="str">
        <f t="shared" si="314"/>
        <v>HewittTX</v>
      </c>
      <c r="B20128" s="269">
        <v>76643</v>
      </c>
      <c r="C20128" s="270" t="s">
        <v>11364</v>
      </c>
      <c r="D20128" s="270" t="s">
        <v>2209</v>
      </c>
      <c r="E20128" s="277" t="s">
        <v>2276</v>
      </c>
      <c r="F20128" s="279" t="s">
        <v>484</v>
      </c>
    </row>
    <row r="20129" spans="1:6" x14ac:dyDescent="0.3">
      <c r="A20129" s="264" t="str">
        <f t="shared" si="314"/>
        <v>SeagovilleTX</v>
      </c>
      <c r="B20129" s="269">
        <v>75159</v>
      </c>
      <c r="C20129" s="270" t="s">
        <v>11365</v>
      </c>
      <c r="D20129" s="270" t="s">
        <v>2209</v>
      </c>
      <c r="E20129" s="277" t="s">
        <v>2233</v>
      </c>
      <c r="F20129" s="279" t="s">
        <v>484</v>
      </c>
    </row>
    <row r="20130" spans="1:6" x14ac:dyDescent="0.3">
      <c r="A20130" s="264" t="str">
        <f t="shared" si="314"/>
        <v>HoustonTX</v>
      </c>
      <c r="B20130" s="269">
        <v>77059</v>
      </c>
      <c r="C20130" s="270" t="s">
        <v>1929</v>
      </c>
      <c r="D20130" s="270" t="s">
        <v>2209</v>
      </c>
      <c r="E20130" s="277" t="s">
        <v>2240</v>
      </c>
      <c r="F20130" s="279" t="s">
        <v>484</v>
      </c>
    </row>
    <row r="20131" spans="1:6" x14ac:dyDescent="0.3">
      <c r="A20131" s="264" t="str">
        <f t="shared" si="314"/>
        <v>Corpus ChristiTX</v>
      </c>
      <c r="B20131" s="269">
        <v>78404</v>
      </c>
      <c r="C20131" s="270" t="s">
        <v>2229</v>
      </c>
      <c r="D20131" s="270" t="s">
        <v>2209</v>
      </c>
      <c r="E20131" s="277" t="s">
        <v>2229</v>
      </c>
      <c r="F20131" s="279" t="s">
        <v>484</v>
      </c>
    </row>
    <row r="20132" spans="1:6" x14ac:dyDescent="0.3">
      <c r="A20132" s="264" t="str">
        <f t="shared" si="314"/>
        <v>DentonTX</v>
      </c>
      <c r="B20132" s="269">
        <v>76207</v>
      </c>
      <c r="C20132" s="270" t="s">
        <v>5668</v>
      </c>
      <c r="D20132" s="270" t="s">
        <v>2209</v>
      </c>
      <c r="E20132" s="277" t="s">
        <v>2233</v>
      </c>
      <c r="F20132" s="279" t="s">
        <v>484</v>
      </c>
    </row>
    <row r="20133" spans="1:6" x14ac:dyDescent="0.3">
      <c r="A20133" s="264" t="str">
        <f t="shared" si="314"/>
        <v>Texas CityTX</v>
      </c>
      <c r="B20133" s="269">
        <v>77591</v>
      </c>
      <c r="C20133" s="270" t="s">
        <v>11314</v>
      </c>
      <c r="D20133" s="270" t="s">
        <v>2209</v>
      </c>
      <c r="E20133" s="277" t="s">
        <v>2240</v>
      </c>
      <c r="F20133" s="279" t="s">
        <v>484</v>
      </c>
    </row>
    <row r="20134" spans="1:6" x14ac:dyDescent="0.3">
      <c r="A20134" s="264" t="str">
        <f t="shared" si="314"/>
        <v>HoustonTX</v>
      </c>
      <c r="B20134" s="269">
        <v>77028</v>
      </c>
      <c r="C20134" s="270" t="s">
        <v>1929</v>
      </c>
      <c r="D20134" s="270" t="s">
        <v>2209</v>
      </c>
      <c r="E20134" s="277" t="s">
        <v>2240</v>
      </c>
      <c r="F20134" s="279" t="s">
        <v>484</v>
      </c>
    </row>
    <row r="20135" spans="1:6" x14ac:dyDescent="0.3">
      <c r="A20135" s="264" t="str">
        <f t="shared" si="314"/>
        <v>Wichita FallsTX</v>
      </c>
      <c r="B20135" s="269">
        <v>76306</v>
      </c>
      <c r="C20135" s="270" t="s">
        <v>2278</v>
      </c>
      <c r="D20135" s="270" t="s">
        <v>2209</v>
      </c>
      <c r="E20135" s="277" t="s">
        <v>2278</v>
      </c>
      <c r="F20135" s="279" t="s">
        <v>484</v>
      </c>
    </row>
    <row r="20136" spans="1:6" x14ac:dyDescent="0.3">
      <c r="A20136" s="264" t="str">
        <f t="shared" si="314"/>
        <v>HoustonTX</v>
      </c>
      <c r="B20136" s="269">
        <v>77013</v>
      </c>
      <c r="C20136" s="270" t="s">
        <v>1929</v>
      </c>
      <c r="D20136" s="270" t="s">
        <v>2209</v>
      </c>
      <c r="E20136" s="277" t="s">
        <v>2240</v>
      </c>
      <c r="F20136" s="279" t="s">
        <v>484</v>
      </c>
    </row>
    <row r="20137" spans="1:6" x14ac:dyDescent="0.3">
      <c r="A20137" s="264" t="str">
        <f t="shared" si="314"/>
        <v>SangerTX</v>
      </c>
      <c r="B20137" s="269">
        <v>76266</v>
      </c>
      <c r="C20137" s="270" t="s">
        <v>2696</v>
      </c>
      <c r="D20137" s="270" t="s">
        <v>2209</v>
      </c>
      <c r="E20137" s="277" t="s">
        <v>2233</v>
      </c>
      <c r="F20137" s="279" t="s">
        <v>484</v>
      </c>
    </row>
    <row r="20138" spans="1:6" x14ac:dyDescent="0.3">
      <c r="A20138" s="264" t="str">
        <f t="shared" si="314"/>
        <v>DumasTX</v>
      </c>
      <c r="B20138" s="269">
        <v>79029</v>
      </c>
      <c r="C20138" s="270" t="s">
        <v>2235</v>
      </c>
      <c r="D20138" s="270" t="s">
        <v>2209</v>
      </c>
      <c r="E20138" s="277" t="s">
        <v>2235</v>
      </c>
      <c r="F20138" s="279" t="s">
        <v>484</v>
      </c>
    </row>
    <row r="20139" spans="1:6" x14ac:dyDescent="0.3">
      <c r="A20139" s="264" t="str">
        <f t="shared" si="314"/>
        <v>HoustonTX</v>
      </c>
      <c r="B20139" s="269">
        <v>77031</v>
      </c>
      <c r="C20139" s="270" t="s">
        <v>1929</v>
      </c>
      <c r="D20139" s="270" t="s">
        <v>2209</v>
      </c>
      <c r="E20139" s="277" t="s">
        <v>2240</v>
      </c>
      <c r="F20139" s="279" t="s">
        <v>484</v>
      </c>
    </row>
    <row r="20140" spans="1:6" x14ac:dyDescent="0.3">
      <c r="A20140" s="264" t="str">
        <f t="shared" si="314"/>
        <v>BedfordTX</v>
      </c>
      <c r="B20140" s="269">
        <v>76022</v>
      </c>
      <c r="C20140" s="270" t="s">
        <v>1347</v>
      </c>
      <c r="D20140" s="270" t="s">
        <v>2209</v>
      </c>
      <c r="E20140" s="277" t="s">
        <v>2233</v>
      </c>
      <c r="F20140" s="279" t="s">
        <v>484</v>
      </c>
    </row>
    <row r="20141" spans="1:6" x14ac:dyDescent="0.3">
      <c r="A20141" s="264" t="str">
        <f t="shared" si="314"/>
        <v>DallasTX</v>
      </c>
      <c r="B20141" s="269">
        <v>75203</v>
      </c>
      <c r="C20141" s="270" t="s">
        <v>3974</v>
      </c>
      <c r="D20141" s="270" t="s">
        <v>2209</v>
      </c>
      <c r="E20141" s="277" t="s">
        <v>2233</v>
      </c>
      <c r="F20141" s="279" t="s">
        <v>484</v>
      </c>
    </row>
    <row r="20142" spans="1:6" x14ac:dyDescent="0.3">
      <c r="A20142" s="264" t="str">
        <f t="shared" si="314"/>
        <v>CleburneTX</v>
      </c>
      <c r="B20142" s="269">
        <v>76031</v>
      </c>
      <c r="C20142" s="270" t="s">
        <v>11322</v>
      </c>
      <c r="D20142" s="270" t="s">
        <v>2209</v>
      </c>
      <c r="E20142" s="277" t="s">
        <v>2233</v>
      </c>
      <c r="F20142" s="279" t="s">
        <v>484</v>
      </c>
    </row>
    <row r="20143" spans="1:6" x14ac:dyDescent="0.3">
      <c r="A20143" s="264" t="str">
        <f t="shared" si="314"/>
        <v>BellaireTX</v>
      </c>
      <c r="B20143" s="269">
        <v>77401</v>
      </c>
      <c r="C20143" s="270" t="s">
        <v>9425</v>
      </c>
      <c r="D20143" s="270" t="s">
        <v>2209</v>
      </c>
      <c r="E20143" s="277" t="s">
        <v>2240</v>
      </c>
      <c r="F20143" s="279" t="s">
        <v>484</v>
      </c>
    </row>
    <row r="20144" spans="1:6" x14ac:dyDescent="0.3">
      <c r="A20144" s="264" t="str">
        <f t="shared" si="314"/>
        <v>WhartonTX</v>
      </c>
      <c r="B20144" s="269">
        <v>77488</v>
      </c>
      <c r="C20144" s="270" t="s">
        <v>8281</v>
      </c>
      <c r="D20144" s="270" t="s">
        <v>2209</v>
      </c>
      <c r="E20144" s="277" t="s">
        <v>2237</v>
      </c>
      <c r="F20144" s="279" t="s">
        <v>484</v>
      </c>
    </row>
    <row r="20145" spans="1:6" x14ac:dyDescent="0.3">
      <c r="A20145" s="264" t="str">
        <f t="shared" si="314"/>
        <v>GalvestonTX</v>
      </c>
      <c r="B20145" s="269">
        <v>77554</v>
      </c>
      <c r="C20145" s="270" t="s">
        <v>5370</v>
      </c>
      <c r="D20145" s="270" t="s">
        <v>2209</v>
      </c>
      <c r="E20145" s="277" t="s">
        <v>2240</v>
      </c>
      <c r="F20145" s="279" t="s">
        <v>484</v>
      </c>
    </row>
    <row r="20146" spans="1:6" x14ac:dyDescent="0.3">
      <c r="A20146" s="264" t="str">
        <f t="shared" si="314"/>
        <v>PleasantonTX</v>
      </c>
      <c r="B20146" s="269">
        <v>78064</v>
      </c>
      <c r="C20146" s="270" t="s">
        <v>2581</v>
      </c>
      <c r="D20146" s="270" t="s">
        <v>2209</v>
      </c>
      <c r="E20146" s="277" t="s">
        <v>2266</v>
      </c>
      <c r="F20146" s="279" t="s">
        <v>484</v>
      </c>
    </row>
    <row r="20147" spans="1:6" x14ac:dyDescent="0.3">
      <c r="A20147" s="264" t="str">
        <f t="shared" si="314"/>
        <v>Santa FeTX</v>
      </c>
      <c r="B20147" s="269">
        <v>77510</v>
      </c>
      <c r="C20147" s="270" t="s">
        <v>1871</v>
      </c>
      <c r="D20147" s="270" t="s">
        <v>2209</v>
      </c>
      <c r="E20147" s="277" t="s">
        <v>2240</v>
      </c>
      <c r="F20147" s="279" t="s">
        <v>484</v>
      </c>
    </row>
    <row r="20148" spans="1:6" x14ac:dyDescent="0.3">
      <c r="A20148" s="264" t="str">
        <f t="shared" si="314"/>
        <v>LibertyTX</v>
      </c>
      <c r="B20148" s="269">
        <v>77575</v>
      </c>
      <c r="C20148" s="270" t="s">
        <v>4959</v>
      </c>
      <c r="D20148" s="270" t="s">
        <v>2209</v>
      </c>
      <c r="E20148" s="277" t="s">
        <v>2240</v>
      </c>
      <c r="F20148" s="279" t="s">
        <v>484</v>
      </c>
    </row>
    <row r="20149" spans="1:6" x14ac:dyDescent="0.3">
      <c r="A20149" s="264" t="str">
        <f t="shared" si="314"/>
        <v>San AntonioTX</v>
      </c>
      <c r="B20149" s="269">
        <v>78255</v>
      </c>
      <c r="C20149" s="270" t="s">
        <v>3872</v>
      </c>
      <c r="D20149" s="270" t="s">
        <v>2209</v>
      </c>
      <c r="E20149" s="277" t="s">
        <v>2266</v>
      </c>
      <c r="F20149" s="279" t="s">
        <v>484</v>
      </c>
    </row>
    <row r="20150" spans="1:6" x14ac:dyDescent="0.3">
      <c r="A20150" s="264" t="str">
        <f t="shared" si="314"/>
        <v>Wichita FallsTX</v>
      </c>
      <c r="B20150" s="269">
        <v>76309</v>
      </c>
      <c r="C20150" s="270" t="s">
        <v>2278</v>
      </c>
      <c r="D20150" s="270" t="s">
        <v>2209</v>
      </c>
      <c r="E20150" s="277" t="s">
        <v>2278</v>
      </c>
      <c r="F20150" s="279" t="s">
        <v>484</v>
      </c>
    </row>
    <row r="20151" spans="1:6" x14ac:dyDescent="0.3">
      <c r="A20151" s="264" t="str">
        <f t="shared" si="314"/>
        <v>HoustonTX</v>
      </c>
      <c r="B20151" s="269">
        <v>77029</v>
      </c>
      <c r="C20151" s="270" t="s">
        <v>1929</v>
      </c>
      <c r="D20151" s="270" t="s">
        <v>2209</v>
      </c>
      <c r="E20151" s="277" t="s">
        <v>2240</v>
      </c>
      <c r="F20151" s="279" t="s">
        <v>484</v>
      </c>
    </row>
    <row r="20152" spans="1:6" x14ac:dyDescent="0.3">
      <c r="A20152" s="264" t="str">
        <f t="shared" si="314"/>
        <v>Richland HillsTX</v>
      </c>
      <c r="B20152" s="269">
        <v>76118</v>
      </c>
      <c r="C20152" s="270" t="s">
        <v>11366</v>
      </c>
      <c r="D20152" s="270" t="s">
        <v>2209</v>
      </c>
      <c r="E20152" s="277" t="s">
        <v>2233</v>
      </c>
      <c r="F20152" s="279" t="s">
        <v>484</v>
      </c>
    </row>
    <row r="20153" spans="1:6" x14ac:dyDescent="0.3">
      <c r="A20153" s="264" t="str">
        <f t="shared" si="314"/>
        <v>LubbockTX</v>
      </c>
      <c r="B20153" s="269">
        <v>79415</v>
      </c>
      <c r="C20153" s="270" t="s">
        <v>2249</v>
      </c>
      <c r="D20153" s="270" t="s">
        <v>2209</v>
      </c>
      <c r="E20153" s="277" t="s">
        <v>2249</v>
      </c>
      <c r="F20153" s="279" t="s">
        <v>484</v>
      </c>
    </row>
    <row r="20154" spans="1:6" x14ac:dyDescent="0.3">
      <c r="A20154" s="264" t="str">
        <f t="shared" si="314"/>
        <v>CelinaTX</v>
      </c>
      <c r="B20154" s="269">
        <v>75009</v>
      </c>
      <c r="C20154" s="270" t="s">
        <v>1958</v>
      </c>
      <c r="D20154" s="270" t="s">
        <v>2209</v>
      </c>
      <c r="E20154" s="277" t="s">
        <v>2233</v>
      </c>
      <c r="F20154" s="279" t="s">
        <v>484</v>
      </c>
    </row>
    <row r="20155" spans="1:6" x14ac:dyDescent="0.3">
      <c r="A20155" s="264" t="str">
        <f t="shared" si="314"/>
        <v>BorgerTX</v>
      </c>
      <c r="B20155" s="269">
        <v>79007</v>
      </c>
      <c r="C20155" s="270" t="s">
        <v>2222</v>
      </c>
      <c r="D20155" s="270" t="s">
        <v>2209</v>
      </c>
      <c r="E20155" s="277" t="s">
        <v>2222</v>
      </c>
      <c r="F20155" s="279" t="s">
        <v>484</v>
      </c>
    </row>
    <row r="20156" spans="1:6" x14ac:dyDescent="0.3">
      <c r="A20156" s="264" t="str">
        <f t="shared" si="314"/>
        <v>San AntonioTX</v>
      </c>
      <c r="B20156" s="269">
        <v>78256</v>
      </c>
      <c r="C20156" s="270" t="s">
        <v>3872</v>
      </c>
      <c r="D20156" s="270" t="s">
        <v>2209</v>
      </c>
      <c r="E20156" s="277" t="s">
        <v>2266</v>
      </c>
      <c r="F20156" s="279" t="s">
        <v>484</v>
      </c>
    </row>
    <row r="20157" spans="1:6" x14ac:dyDescent="0.3">
      <c r="A20157" s="264" t="str">
        <f t="shared" si="314"/>
        <v>BryanTX</v>
      </c>
      <c r="B20157" s="269">
        <v>77801</v>
      </c>
      <c r="C20157" s="270" t="s">
        <v>11317</v>
      </c>
      <c r="D20157" s="270" t="s">
        <v>2209</v>
      </c>
      <c r="E20157" s="277" t="s">
        <v>2227</v>
      </c>
      <c r="F20157" s="279" t="s">
        <v>484</v>
      </c>
    </row>
    <row r="20158" spans="1:6" x14ac:dyDescent="0.3">
      <c r="A20158" s="264" t="str">
        <f t="shared" si="314"/>
        <v>SealyTX</v>
      </c>
      <c r="B20158" s="269">
        <v>77474</v>
      </c>
      <c r="C20158" s="270" t="s">
        <v>11367</v>
      </c>
      <c r="D20158" s="270" t="s">
        <v>2209</v>
      </c>
      <c r="E20158" s="277" t="s">
        <v>2240</v>
      </c>
      <c r="F20158" s="279" t="s">
        <v>484</v>
      </c>
    </row>
    <row r="20159" spans="1:6" x14ac:dyDescent="0.3">
      <c r="A20159" s="264" t="str">
        <f t="shared" si="314"/>
        <v>DallasTX</v>
      </c>
      <c r="B20159" s="269">
        <v>75244</v>
      </c>
      <c r="C20159" s="270" t="s">
        <v>3974</v>
      </c>
      <c r="D20159" s="270" t="s">
        <v>2209</v>
      </c>
      <c r="E20159" s="277" t="s">
        <v>2233</v>
      </c>
      <c r="F20159" s="279" t="s">
        <v>484</v>
      </c>
    </row>
    <row r="20160" spans="1:6" x14ac:dyDescent="0.3">
      <c r="A20160" s="264" t="str">
        <f t="shared" si="314"/>
        <v>LewisvilleTX</v>
      </c>
      <c r="B20160" s="269">
        <v>75057</v>
      </c>
      <c r="C20160" s="270" t="s">
        <v>4614</v>
      </c>
      <c r="D20160" s="270" t="s">
        <v>2209</v>
      </c>
      <c r="E20160" s="277" t="s">
        <v>2233</v>
      </c>
      <c r="F20160" s="279" t="s">
        <v>484</v>
      </c>
    </row>
    <row r="20161" spans="1:6" x14ac:dyDescent="0.3">
      <c r="A20161" s="264" t="str">
        <f t="shared" si="314"/>
        <v>San AntonioTX</v>
      </c>
      <c r="B20161" s="269">
        <v>78248</v>
      </c>
      <c r="C20161" s="270" t="s">
        <v>3872</v>
      </c>
      <c r="D20161" s="270" t="s">
        <v>2209</v>
      </c>
      <c r="E20161" s="277" t="s">
        <v>2266</v>
      </c>
      <c r="F20161" s="279" t="s">
        <v>484</v>
      </c>
    </row>
    <row r="20162" spans="1:6" x14ac:dyDescent="0.3">
      <c r="A20162" s="264" t="str">
        <f t="shared" si="314"/>
        <v>LubbockTX</v>
      </c>
      <c r="B20162" s="269">
        <v>79412</v>
      </c>
      <c r="C20162" s="270" t="s">
        <v>2249</v>
      </c>
      <c r="D20162" s="270" t="s">
        <v>2209</v>
      </c>
      <c r="E20162" s="277" t="s">
        <v>2249</v>
      </c>
      <c r="F20162" s="279" t="s">
        <v>484</v>
      </c>
    </row>
    <row r="20163" spans="1:6" x14ac:dyDescent="0.3">
      <c r="A20163" s="264" t="str">
        <f t="shared" si="314"/>
        <v>VictoriaTX</v>
      </c>
      <c r="B20163" s="269">
        <v>77905</v>
      </c>
      <c r="C20163" s="270" t="s">
        <v>2275</v>
      </c>
      <c r="D20163" s="270" t="s">
        <v>2209</v>
      </c>
      <c r="E20163" s="277" t="s">
        <v>2275</v>
      </c>
      <c r="F20163" s="279" t="s">
        <v>484</v>
      </c>
    </row>
    <row r="20164" spans="1:6" x14ac:dyDescent="0.3">
      <c r="A20164" s="264" t="str">
        <f t="shared" ref="A20164:A20227" si="315">CONCATENATE(C20164,D20164)</f>
        <v>LampasasTX</v>
      </c>
      <c r="B20164" s="269">
        <v>76550</v>
      </c>
      <c r="C20164" s="270" t="s">
        <v>11368</v>
      </c>
      <c r="D20164" s="270" t="s">
        <v>2209</v>
      </c>
      <c r="E20164" s="277" t="s">
        <v>2242</v>
      </c>
      <c r="F20164" s="279" t="s">
        <v>484</v>
      </c>
    </row>
    <row r="20165" spans="1:6" x14ac:dyDescent="0.3">
      <c r="A20165" s="264" t="str">
        <f t="shared" si="315"/>
        <v>HoustonTX</v>
      </c>
      <c r="B20165" s="269">
        <v>77003</v>
      </c>
      <c r="C20165" s="270" t="s">
        <v>1929</v>
      </c>
      <c r="D20165" s="270" t="s">
        <v>2209</v>
      </c>
      <c r="E20165" s="277" t="s">
        <v>2240</v>
      </c>
      <c r="F20165" s="279" t="s">
        <v>484</v>
      </c>
    </row>
    <row r="20166" spans="1:6" x14ac:dyDescent="0.3">
      <c r="A20166" s="264" t="str">
        <f t="shared" si="315"/>
        <v>KirbyTX</v>
      </c>
      <c r="B20166" s="269">
        <v>78219</v>
      </c>
      <c r="C20166" s="270" t="s">
        <v>11369</v>
      </c>
      <c r="D20166" s="270" t="s">
        <v>2209</v>
      </c>
      <c r="E20166" s="277" t="s">
        <v>2266</v>
      </c>
      <c r="F20166" s="279" t="s">
        <v>484</v>
      </c>
    </row>
    <row r="20167" spans="1:6" x14ac:dyDescent="0.3">
      <c r="A20167" s="264" t="str">
        <f t="shared" si="315"/>
        <v>ZapataTX</v>
      </c>
      <c r="B20167" s="269">
        <v>78076</v>
      </c>
      <c r="C20167" s="270" t="s">
        <v>2280</v>
      </c>
      <c r="D20167" s="270" t="s">
        <v>2209</v>
      </c>
      <c r="E20167" s="277" t="s">
        <v>2280</v>
      </c>
      <c r="F20167" s="279" t="s">
        <v>484</v>
      </c>
    </row>
    <row r="20168" spans="1:6" x14ac:dyDescent="0.3">
      <c r="A20168" s="264" t="str">
        <f t="shared" si="315"/>
        <v>HempsteadTX</v>
      </c>
      <c r="B20168" s="269">
        <v>77445</v>
      </c>
      <c r="C20168" s="270" t="s">
        <v>11370</v>
      </c>
      <c r="D20168" s="270" t="s">
        <v>2209</v>
      </c>
      <c r="E20168" s="277" t="s">
        <v>2240</v>
      </c>
      <c r="F20168" s="279" t="s">
        <v>484</v>
      </c>
    </row>
    <row r="20169" spans="1:6" x14ac:dyDescent="0.3">
      <c r="A20169" s="264" t="str">
        <f t="shared" si="315"/>
        <v>WacoTX</v>
      </c>
      <c r="B20169" s="269">
        <v>76707</v>
      </c>
      <c r="C20169" s="270" t="s">
        <v>2276</v>
      </c>
      <c r="D20169" s="270" t="s">
        <v>2209</v>
      </c>
      <c r="E20169" s="277" t="s">
        <v>2276</v>
      </c>
      <c r="F20169" s="279" t="s">
        <v>484</v>
      </c>
    </row>
    <row r="20170" spans="1:6" x14ac:dyDescent="0.3">
      <c r="A20170" s="264" t="str">
        <f t="shared" si="315"/>
        <v>LubbockTX</v>
      </c>
      <c r="B20170" s="269">
        <v>79403</v>
      </c>
      <c r="C20170" s="270" t="s">
        <v>2249</v>
      </c>
      <c r="D20170" s="270" t="s">
        <v>2209</v>
      </c>
      <c r="E20170" s="277" t="s">
        <v>2249</v>
      </c>
      <c r="F20170" s="279" t="s">
        <v>484</v>
      </c>
    </row>
    <row r="20171" spans="1:6" x14ac:dyDescent="0.3">
      <c r="A20171" s="264" t="str">
        <f t="shared" si="315"/>
        <v>SweetwaterTX</v>
      </c>
      <c r="B20171" s="269">
        <v>79556</v>
      </c>
      <c r="C20171" s="270" t="s">
        <v>2271</v>
      </c>
      <c r="D20171" s="270" t="s">
        <v>2209</v>
      </c>
      <c r="E20171" s="277" t="s">
        <v>2271</v>
      </c>
      <c r="F20171" s="279" t="s">
        <v>484</v>
      </c>
    </row>
    <row r="20172" spans="1:6" x14ac:dyDescent="0.3">
      <c r="A20172" s="264" t="str">
        <f t="shared" si="315"/>
        <v>GladewaterTX</v>
      </c>
      <c r="B20172" s="269">
        <v>75647</v>
      </c>
      <c r="C20172" s="270" t="s">
        <v>11371</v>
      </c>
      <c r="D20172" s="270" t="s">
        <v>2209</v>
      </c>
      <c r="E20172" s="277" t="s">
        <v>2248</v>
      </c>
      <c r="F20172" s="279" t="s">
        <v>484</v>
      </c>
    </row>
    <row r="20173" spans="1:6" x14ac:dyDescent="0.3">
      <c r="A20173" s="264" t="str">
        <f t="shared" si="315"/>
        <v>La VerniaTX</v>
      </c>
      <c r="B20173" s="269">
        <v>78121</v>
      </c>
      <c r="C20173" s="270" t="s">
        <v>11372</v>
      </c>
      <c r="D20173" s="270" t="s">
        <v>2209</v>
      </c>
      <c r="E20173" s="277" t="s">
        <v>2266</v>
      </c>
      <c r="F20173" s="279" t="s">
        <v>484</v>
      </c>
    </row>
    <row r="20174" spans="1:6" x14ac:dyDescent="0.3">
      <c r="A20174" s="264" t="str">
        <f t="shared" si="315"/>
        <v>SnyderTX</v>
      </c>
      <c r="B20174" s="269">
        <v>79549</v>
      </c>
      <c r="C20174" s="270" t="s">
        <v>2268</v>
      </c>
      <c r="D20174" s="270" t="s">
        <v>2209</v>
      </c>
      <c r="E20174" s="277" t="s">
        <v>2268</v>
      </c>
      <c r="F20174" s="279" t="s">
        <v>484</v>
      </c>
    </row>
    <row r="20175" spans="1:6" x14ac:dyDescent="0.3">
      <c r="A20175" s="264" t="str">
        <f t="shared" si="315"/>
        <v>HoustonTX</v>
      </c>
      <c r="B20175" s="269">
        <v>77336</v>
      </c>
      <c r="C20175" s="270" t="s">
        <v>1929</v>
      </c>
      <c r="D20175" s="270" t="s">
        <v>2209</v>
      </c>
      <c r="E20175" s="277" t="s">
        <v>2240</v>
      </c>
      <c r="F20175" s="279" t="s">
        <v>484</v>
      </c>
    </row>
    <row r="20176" spans="1:6" x14ac:dyDescent="0.3">
      <c r="A20176" s="264" t="str">
        <f t="shared" si="315"/>
        <v>BeaumontTX</v>
      </c>
      <c r="B20176" s="269">
        <v>77703</v>
      </c>
      <c r="C20176" s="270" t="s">
        <v>2533</v>
      </c>
      <c r="D20176" s="270" t="s">
        <v>2209</v>
      </c>
      <c r="E20176" s="277" t="s">
        <v>2217</v>
      </c>
      <c r="F20176" s="279" t="s">
        <v>484</v>
      </c>
    </row>
    <row r="20177" spans="1:6" x14ac:dyDescent="0.3">
      <c r="A20177" s="264" t="str">
        <f t="shared" si="315"/>
        <v>JustinTX</v>
      </c>
      <c r="B20177" s="269">
        <v>76247</v>
      </c>
      <c r="C20177" s="270" t="s">
        <v>11373</v>
      </c>
      <c r="D20177" s="270" t="s">
        <v>2209</v>
      </c>
      <c r="E20177" s="277" t="s">
        <v>2233</v>
      </c>
      <c r="F20177" s="279" t="s">
        <v>484</v>
      </c>
    </row>
    <row r="20178" spans="1:6" x14ac:dyDescent="0.3">
      <c r="A20178" s="264" t="str">
        <f t="shared" si="315"/>
        <v>Grand PrairieTX</v>
      </c>
      <c r="B20178" s="269">
        <v>75054</v>
      </c>
      <c r="C20178" s="270" t="s">
        <v>11251</v>
      </c>
      <c r="D20178" s="270" t="s">
        <v>2209</v>
      </c>
      <c r="E20178" s="277" t="s">
        <v>2233</v>
      </c>
      <c r="F20178" s="279" t="s">
        <v>484</v>
      </c>
    </row>
    <row r="20179" spans="1:6" x14ac:dyDescent="0.3">
      <c r="A20179" s="264" t="str">
        <f t="shared" si="315"/>
        <v>Port NechesTX</v>
      </c>
      <c r="B20179" s="269">
        <v>77651</v>
      </c>
      <c r="C20179" s="270" t="s">
        <v>11374</v>
      </c>
      <c r="D20179" s="270" t="s">
        <v>2209</v>
      </c>
      <c r="E20179" s="277" t="s">
        <v>2217</v>
      </c>
      <c r="F20179" s="279" t="s">
        <v>484</v>
      </c>
    </row>
    <row r="20180" spans="1:6" x14ac:dyDescent="0.3">
      <c r="A20180" s="264" t="str">
        <f t="shared" si="315"/>
        <v>WhitehouseTX</v>
      </c>
      <c r="B20180" s="269">
        <v>75791</v>
      </c>
      <c r="C20180" s="270" t="s">
        <v>9439</v>
      </c>
      <c r="D20180" s="270" t="s">
        <v>2209</v>
      </c>
      <c r="E20180" s="277" t="s">
        <v>2272</v>
      </c>
      <c r="F20180" s="279" t="s">
        <v>484</v>
      </c>
    </row>
    <row r="20181" spans="1:6" x14ac:dyDescent="0.3">
      <c r="A20181" s="264" t="str">
        <f t="shared" si="315"/>
        <v>BryanTX</v>
      </c>
      <c r="B20181" s="269">
        <v>77808</v>
      </c>
      <c r="C20181" s="270" t="s">
        <v>11317</v>
      </c>
      <c r="D20181" s="270" t="s">
        <v>2209</v>
      </c>
      <c r="E20181" s="277" t="s">
        <v>2227</v>
      </c>
      <c r="F20181" s="279" t="s">
        <v>484</v>
      </c>
    </row>
    <row r="20182" spans="1:6" x14ac:dyDescent="0.3">
      <c r="A20182" s="264" t="str">
        <f t="shared" si="315"/>
        <v>BeaumontTX</v>
      </c>
      <c r="B20182" s="269">
        <v>77701</v>
      </c>
      <c r="C20182" s="270" t="s">
        <v>2533</v>
      </c>
      <c r="D20182" s="270" t="s">
        <v>2209</v>
      </c>
      <c r="E20182" s="277" t="s">
        <v>2217</v>
      </c>
      <c r="F20182" s="279" t="s">
        <v>484</v>
      </c>
    </row>
    <row r="20183" spans="1:6" x14ac:dyDescent="0.3">
      <c r="A20183" s="264" t="str">
        <f t="shared" si="315"/>
        <v>BullardTX</v>
      </c>
      <c r="B20183" s="269">
        <v>75757</v>
      </c>
      <c r="C20183" s="270" t="s">
        <v>11375</v>
      </c>
      <c r="D20183" s="270" t="s">
        <v>2209</v>
      </c>
      <c r="E20183" s="277" t="s">
        <v>2272</v>
      </c>
      <c r="F20183" s="279" t="s">
        <v>484</v>
      </c>
    </row>
    <row r="20184" spans="1:6" x14ac:dyDescent="0.3">
      <c r="A20184" s="264" t="str">
        <f t="shared" si="315"/>
        <v>SpicewoodTX</v>
      </c>
      <c r="B20184" s="269">
        <v>78669</v>
      </c>
      <c r="C20184" s="270" t="s">
        <v>11376</v>
      </c>
      <c r="D20184" s="270" t="s">
        <v>2209</v>
      </c>
      <c r="E20184" s="277" t="s">
        <v>2215</v>
      </c>
      <c r="F20184" s="279" t="s">
        <v>484</v>
      </c>
    </row>
    <row r="20185" spans="1:6" x14ac:dyDescent="0.3">
      <c r="A20185" s="264" t="str">
        <f t="shared" si="315"/>
        <v>San AntonioTX</v>
      </c>
      <c r="B20185" s="269">
        <v>78257</v>
      </c>
      <c r="C20185" s="270" t="s">
        <v>3872</v>
      </c>
      <c r="D20185" s="270" t="s">
        <v>2209</v>
      </c>
      <c r="E20185" s="277" t="s">
        <v>2266</v>
      </c>
      <c r="F20185" s="279" t="s">
        <v>484</v>
      </c>
    </row>
    <row r="20186" spans="1:6" x14ac:dyDescent="0.3">
      <c r="A20186" s="264" t="str">
        <f t="shared" si="315"/>
        <v>BrazoriaTX</v>
      </c>
      <c r="B20186" s="269">
        <v>77422</v>
      </c>
      <c r="C20186" s="270" t="s">
        <v>11377</v>
      </c>
      <c r="D20186" s="270" t="s">
        <v>2209</v>
      </c>
      <c r="E20186" s="277" t="s">
        <v>2240</v>
      </c>
      <c r="F20186" s="279" t="s">
        <v>484</v>
      </c>
    </row>
    <row r="20187" spans="1:6" x14ac:dyDescent="0.3">
      <c r="A20187" s="264" t="str">
        <f t="shared" si="315"/>
        <v>South HoustonTX</v>
      </c>
      <c r="B20187" s="269">
        <v>77587</v>
      </c>
      <c r="C20187" s="270" t="s">
        <v>11378</v>
      </c>
      <c r="D20187" s="270" t="s">
        <v>2209</v>
      </c>
      <c r="E20187" s="277" t="s">
        <v>2240</v>
      </c>
      <c r="F20187" s="279" t="s">
        <v>484</v>
      </c>
    </row>
    <row r="20188" spans="1:6" x14ac:dyDescent="0.3">
      <c r="A20188" s="264" t="str">
        <f t="shared" si="315"/>
        <v>HoustonTX</v>
      </c>
      <c r="B20188" s="269">
        <v>77085</v>
      </c>
      <c r="C20188" s="270" t="s">
        <v>1929</v>
      </c>
      <c r="D20188" s="270" t="s">
        <v>2209</v>
      </c>
      <c r="E20188" s="277" t="s">
        <v>2240</v>
      </c>
      <c r="F20188" s="279" t="s">
        <v>484</v>
      </c>
    </row>
    <row r="20189" spans="1:6" x14ac:dyDescent="0.3">
      <c r="A20189" s="264" t="str">
        <f t="shared" si="315"/>
        <v>BonhamTX</v>
      </c>
      <c r="B20189" s="269">
        <v>75418</v>
      </c>
      <c r="C20189" s="270" t="s">
        <v>2220</v>
      </c>
      <c r="D20189" s="270" t="s">
        <v>2209</v>
      </c>
      <c r="E20189" s="277" t="s">
        <v>2220</v>
      </c>
      <c r="F20189" s="279" t="s">
        <v>484</v>
      </c>
    </row>
    <row r="20190" spans="1:6" x14ac:dyDescent="0.3">
      <c r="A20190" s="264" t="str">
        <f t="shared" si="315"/>
        <v>GilmerTX</v>
      </c>
      <c r="B20190" s="269">
        <v>75644</v>
      </c>
      <c r="C20190" s="270" t="s">
        <v>11379</v>
      </c>
      <c r="D20190" s="270" t="s">
        <v>2209</v>
      </c>
      <c r="E20190" s="277" t="s">
        <v>2248</v>
      </c>
      <c r="F20190" s="279" t="s">
        <v>484</v>
      </c>
    </row>
    <row r="20191" spans="1:6" x14ac:dyDescent="0.3">
      <c r="A20191" s="264" t="str">
        <f t="shared" si="315"/>
        <v>HoustonTX</v>
      </c>
      <c r="B20191" s="269">
        <v>77037</v>
      </c>
      <c r="C20191" s="270" t="s">
        <v>1929</v>
      </c>
      <c r="D20191" s="270" t="s">
        <v>2209</v>
      </c>
      <c r="E20191" s="277" t="s">
        <v>2240</v>
      </c>
      <c r="F20191" s="279" t="s">
        <v>484</v>
      </c>
    </row>
    <row r="20192" spans="1:6" x14ac:dyDescent="0.3">
      <c r="A20192" s="264" t="str">
        <f t="shared" si="315"/>
        <v>Eagle PassTX</v>
      </c>
      <c r="B20192" s="269">
        <v>78853</v>
      </c>
      <c r="C20192" s="270" t="s">
        <v>2236</v>
      </c>
      <c r="D20192" s="270" t="s">
        <v>2209</v>
      </c>
      <c r="E20192" s="277" t="s">
        <v>2236</v>
      </c>
      <c r="F20192" s="279" t="s">
        <v>484</v>
      </c>
    </row>
    <row r="20193" spans="1:6" x14ac:dyDescent="0.3">
      <c r="A20193" s="264" t="str">
        <f t="shared" si="315"/>
        <v>WallerTX</v>
      </c>
      <c r="B20193" s="269">
        <v>77484</v>
      </c>
      <c r="C20193" s="270" t="s">
        <v>11380</v>
      </c>
      <c r="D20193" s="270" t="s">
        <v>2209</v>
      </c>
      <c r="E20193" s="277" t="s">
        <v>2240</v>
      </c>
      <c r="F20193" s="279" t="s">
        <v>484</v>
      </c>
    </row>
    <row r="20194" spans="1:6" x14ac:dyDescent="0.3">
      <c r="A20194" s="264" t="str">
        <f t="shared" si="315"/>
        <v>TrinityTX</v>
      </c>
      <c r="B20194" s="269">
        <v>75862</v>
      </c>
      <c r="C20194" s="270" t="s">
        <v>1247</v>
      </c>
      <c r="D20194" s="270" t="s">
        <v>2209</v>
      </c>
      <c r="E20194" s="277" t="s">
        <v>938</v>
      </c>
      <c r="F20194" s="279" t="s">
        <v>484</v>
      </c>
    </row>
    <row r="20195" spans="1:6" x14ac:dyDescent="0.3">
      <c r="A20195" s="264" t="str">
        <f t="shared" si="315"/>
        <v>HondoTX</v>
      </c>
      <c r="B20195" s="269">
        <v>78861</v>
      </c>
      <c r="C20195" s="270" t="s">
        <v>11381</v>
      </c>
      <c r="D20195" s="270" t="s">
        <v>2209</v>
      </c>
      <c r="E20195" s="277" t="s">
        <v>2266</v>
      </c>
      <c r="F20195" s="279" t="s">
        <v>484</v>
      </c>
    </row>
    <row r="20196" spans="1:6" x14ac:dyDescent="0.3">
      <c r="A20196" s="264" t="str">
        <f t="shared" si="315"/>
        <v>Cedar CreekTX</v>
      </c>
      <c r="B20196" s="269">
        <v>78612</v>
      </c>
      <c r="C20196" s="270" t="s">
        <v>8034</v>
      </c>
      <c r="D20196" s="270" t="s">
        <v>2209</v>
      </c>
      <c r="E20196" s="277" t="s">
        <v>2215</v>
      </c>
      <c r="F20196" s="279" t="s">
        <v>484</v>
      </c>
    </row>
    <row r="20197" spans="1:6" x14ac:dyDescent="0.3">
      <c r="A20197" s="264" t="str">
        <f t="shared" si="315"/>
        <v>CaldwellTX</v>
      </c>
      <c r="B20197" s="269">
        <v>77836</v>
      </c>
      <c r="C20197" s="270" t="s">
        <v>4543</v>
      </c>
      <c r="D20197" s="270" t="s">
        <v>2209</v>
      </c>
      <c r="E20197" s="277" t="s">
        <v>2227</v>
      </c>
      <c r="F20197" s="279" t="s">
        <v>484</v>
      </c>
    </row>
    <row r="20198" spans="1:6" x14ac:dyDescent="0.3">
      <c r="A20198" s="264" t="str">
        <f t="shared" si="315"/>
        <v>VernonTX</v>
      </c>
      <c r="B20198" s="269">
        <v>76384</v>
      </c>
      <c r="C20198" s="270" t="s">
        <v>2274</v>
      </c>
      <c r="D20198" s="270" t="s">
        <v>2209</v>
      </c>
      <c r="E20198" s="277" t="s">
        <v>2274</v>
      </c>
      <c r="F20198" s="279" t="s">
        <v>484</v>
      </c>
    </row>
    <row r="20199" spans="1:6" x14ac:dyDescent="0.3">
      <c r="A20199" s="264" t="str">
        <f t="shared" si="315"/>
        <v>Fort WorthTX</v>
      </c>
      <c r="B20199" s="269">
        <v>76103</v>
      </c>
      <c r="C20199" s="270" t="s">
        <v>11260</v>
      </c>
      <c r="D20199" s="270" t="s">
        <v>2209</v>
      </c>
      <c r="E20199" s="277" t="s">
        <v>2233</v>
      </c>
      <c r="F20199" s="279" t="s">
        <v>484</v>
      </c>
    </row>
    <row r="20200" spans="1:6" x14ac:dyDescent="0.3">
      <c r="A20200" s="264" t="str">
        <f t="shared" si="315"/>
        <v>BeaumontTX</v>
      </c>
      <c r="B20200" s="269">
        <v>77708</v>
      </c>
      <c r="C20200" s="270" t="s">
        <v>2533</v>
      </c>
      <c r="D20200" s="270" t="s">
        <v>2209</v>
      </c>
      <c r="E20200" s="277" t="s">
        <v>2217</v>
      </c>
      <c r="F20200" s="279" t="s">
        <v>484</v>
      </c>
    </row>
    <row r="20201" spans="1:6" x14ac:dyDescent="0.3">
      <c r="A20201" s="264" t="str">
        <f t="shared" si="315"/>
        <v>Lake DallasTX</v>
      </c>
      <c r="B20201" s="269">
        <v>75065</v>
      </c>
      <c r="C20201" s="270" t="s">
        <v>11382</v>
      </c>
      <c r="D20201" s="270" t="s">
        <v>2209</v>
      </c>
      <c r="E20201" s="277" t="s">
        <v>2233</v>
      </c>
      <c r="F20201" s="279" t="s">
        <v>484</v>
      </c>
    </row>
    <row r="20202" spans="1:6" x14ac:dyDescent="0.3">
      <c r="A20202" s="264" t="str">
        <f t="shared" si="315"/>
        <v>HendersonTX</v>
      </c>
      <c r="B20202" s="269">
        <v>75652</v>
      </c>
      <c r="C20202" s="270" t="s">
        <v>1749</v>
      </c>
      <c r="D20202" s="270" t="s">
        <v>2209</v>
      </c>
      <c r="E20202" s="277" t="s">
        <v>2248</v>
      </c>
      <c r="F20202" s="279" t="s">
        <v>484</v>
      </c>
    </row>
    <row r="20203" spans="1:6" x14ac:dyDescent="0.3">
      <c r="A20203" s="264" t="str">
        <f t="shared" si="315"/>
        <v>ConroeTX</v>
      </c>
      <c r="B20203" s="269">
        <v>77306</v>
      </c>
      <c r="C20203" s="270" t="s">
        <v>11294</v>
      </c>
      <c r="D20203" s="270" t="s">
        <v>2209</v>
      </c>
      <c r="E20203" s="277" t="s">
        <v>2240</v>
      </c>
      <c r="F20203" s="279" t="s">
        <v>484</v>
      </c>
    </row>
    <row r="20204" spans="1:6" x14ac:dyDescent="0.3">
      <c r="A20204" s="264" t="str">
        <f t="shared" si="315"/>
        <v>BanderaTX</v>
      </c>
      <c r="B20204" s="269">
        <v>78003</v>
      </c>
      <c r="C20204" s="270" t="s">
        <v>11383</v>
      </c>
      <c r="D20204" s="270" t="s">
        <v>2209</v>
      </c>
      <c r="E20204" s="277" t="s">
        <v>2266</v>
      </c>
      <c r="F20204" s="279" t="s">
        <v>484</v>
      </c>
    </row>
    <row r="20205" spans="1:6" x14ac:dyDescent="0.3">
      <c r="A20205" s="264" t="str">
        <f t="shared" si="315"/>
        <v>Wichita FallsTX</v>
      </c>
      <c r="B20205" s="269">
        <v>76302</v>
      </c>
      <c r="C20205" s="270" t="s">
        <v>2278</v>
      </c>
      <c r="D20205" s="270" t="s">
        <v>2209</v>
      </c>
      <c r="E20205" s="277" t="s">
        <v>2278</v>
      </c>
      <c r="F20205" s="279" t="s">
        <v>484</v>
      </c>
    </row>
    <row r="20206" spans="1:6" x14ac:dyDescent="0.3">
      <c r="A20206" s="264" t="str">
        <f t="shared" si="315"/>
        <v>SplendoraTX</v>
      </c>
      <c r="B20206" s="269">
        <v>77372</v>
      </c>
      <c r="C20206" s="270" t="s">
        <v>11384</v>
      </c>
      <c r="D20206" s="270" t="s">
        <v>2209</v>
      </c>
      <c r="E20206" s="277" t="s">
        <v>2240</v>
      </c>
      <c r="F20206" s="279" t="s">
        <v>484</v>
      </c>
    </row>
    <row r="20207" spans="1:6" x14ac:dyDescent="0.3">
      <c r="A20207" s="264" t="str">
        <f t="shared" si="315"/>
        <v>La FeriaTX</v>
      </c>
      <c r="B20207" s="269">
        <v>78559</v>
      </c>
      <c r="C20207" s="270" t="s">
        <v>11385</v>
      </c>
      <c r="D20207" s="270" t="s">
        <v>2209</v>
      </c>
      <c r="E20207" s="277" t="s">
        <v>2225</v>
      </c>
      <c r="F20207" s="279" t="s">
        <v>484</v>
      </c>
    </row>
    <row r="20208" spans="1:6" x14ac:dyDescent="0.3">
      <c r="A20208" s="264" t="str">
        <f t="shared" si="315"/>
        <v>PecosTX</v>
      </c>
      <c r="B20208" s="269">
        <v>79772</v>
      </c>
      <c r="C20208" s="270" t="s">
        <v>2259</v>
      </c>
      <c r="D20208" s="270" t="s">
        <v>2209</v>
      </c>
      <c r="E20208" s="277" t="s">
        <v>2259</v>
      </c>
      <c r="F20208" s="279" t="s">
        <v>484</v>
      </c>
    </row>
    <row r="20209" spans="1:6" x14ac:dyDescent="0.3">
      <c r="A20209" s="264" t="str">
        <f t="shared" si="315"/>
        <v>HurstTX</v>
      </c>
      <c r="B20209" s="269">
        <v>76054</v>
      </c>
      <c r="C20209" s="270" t="s">
        <v>5117</v>
      </c>
      <c r="D20209" s="270" t="s">
        <v>2209</v>
      </c>
      <c r="E20209" s="277" t="s">
        <v>2233</v>
      </c>
      <c r="F20209" s="279" t="s">
        <v>484</v>
      </c>
    </row>
    <row r="20210" spans="1:6" x14ac:dyDescent="0.3">
      <c r="A20210" s="264" t="str">
        <f t="shared" si="315"/>
        <v>WeatherfordTX</v>
      </c>
      <c r="B20210" s="269">
        <v>76088</v>
      </c>
      <c r="C20210" s="270" t="s">
        <v>2053</v>
      </c>
      <c r="D20210" s="270" t="s">
        <v>2209</v>
      </c>
      <c r="E20210" s="277" t="s">
        <v>2233</v>
      </c>
      <c r="F20210" s="279" t="s">
        <v>484</v>
      </c>
    </row>
    <row r="20211" spans="1:6" x14ac:dyDescent="0.3">
      <c r="A20211" s="264" t="str">
        <f t="shared" si="315"/>
        <v>BrookshireTX</v>
      </c>
      <c r="B20211" s="269">
        <v>77423</v>
      </c>
      <c r="C20211" s="270" t="s">
        <v>11386</v>
      </c>
      <c r="D20211" s="270" t="s">
        <v>2209</v>
      </c>
      <c r="E20211" s="277" t="s">
        <v>2240</v>
      </c>
      <c r="F20211" s="279" t="s">
        <v>484</v>
      </c>
    </row>
    <row r="20212" spans="1:6" x14ac:dyDescent="0.3">
      <c r="A20212" s="264" t="str">
        <f t="shared" si="315"/>
        <v>InglesideTX</v>
      </c>
      <c r="B20212" s="269">
        <v>78362</v>
      </c>
      <c r="C20212" s="270" t="s">
        <v>6491</v>
      </c>
      <c r="D20212" s="270" t="s">
        <v>2209</v>
      </c>
      <c r="E20212" s="277" t="s">
        <v>2229</v>
      </c>
      <c r="F20212" s="279" t="s">
        <v>484</v>
      </c>
    </row>
    <row r="20213" spans="1:6" x14ac:dyDescent="0.3">
      <c r="A20213" s="264" t="str">
        <f t="shared" si="315"/>
        <v>ChandlerTX</v>
      </c>
      <c r="B20213" s="269">
        <v>75758</v>
      </c>
      <c r="C20213" s="270" t="s">
        <v>2164</v>
      </c>
      <c r="D20213" s="270" t="s">
        <v>2209</v>
      </c>
      <c r="E20213" s="277" t="s">
        <v>995</v>
      </c>
      <c r="F20213" s="279" t="s">
        <v>484</v>
      </c>
    </row>
    <row r="20214" spans="1:6" x14ac:dyDescent="0.3">
      <c r="A20214" s="264" t="str">
        <f t="shared" si="315"/>
        <v>BurkburnettTX</v>
      </c>
      <c r="B20214" s="269">
        <v>76354</v>
      </c>
      <c r="C20214" s="270" t="s">
        <v>11387</v>
      </c>
      <c r="D20214" s="270" t="s">
        <v>2209</v>
      </c>
      <c r="E20214" s="277" t="s">
        <v>2278</v>
      </c>
      <c r="F20214" s="279" t="s">
        <v>484</v>
      </c>
    </row>
    <row r="20215" spans="1:6" x14ac:dyDescent="0.3">
      <c r="A20215" s="264" t="str">
        <f t="shared" si="315"/>
        <v>HitchcockTX</v>
      </c>
      <c r="B20215" s="269">
        <v>77563</v>
      </c>
      <c r="C20215" s="270" t="s">
        <v>11070</v>
      </c>
      <c r="D20215" s="270" t="s">
        <v>2209</v>
      </c>
      <c r="E20215" s="277" t="s">
        <v>2240</v>
      </c>
      <c r="F20215" s="279" t="s">
        <v>484</v>
      </c>
    </row>
    <row r="20216" spans="1:6" x14ac:dyDescent="0.3">
      <c r="A20216" s="264" t="str">
        <f t="shared" si="315"/>
        <v>San AntonioTX</v>
      </c>
      <c r="B20216" s="269">
        <v>78204</v>
      </c>
      <c r="C20216" s="270" t="s">
        <v>3872</v>
      </c>
      <c r="D20216" s="270" t="s">
        <v>2209</v>
      </c>
      <c r="E20216" s="277" t="s">
        <v>2266</v>
      </c>
      <c r="F20216" s="279" t="s">
        <v>484</v>
      </c>
    </row>
    <row r="20217" spans="1:6" x14ac:dyDescent="0.3">
      <c r="A20217" s="264" t="str">
        <f t="shared" si="315"/>
        <v>Port IsabelTX</v>
      </c>
      <c r="B20217" s="269">
        <v>78578</v>
      </c>
      <c r="C20217" s="270" t="s">
        <v>11388</v>
      </c>
      <c r="D20217" s="270" t="s">
        <v>2209</v>
      </c>
      <c r="E20217" s="277" t="s">
        <v>2225</v>
      </c>
      <c r="F20217" s="279" t="s">
        <v>484</v>
      </c>
    </row>
    <row r="20218" spans="1:6" x14ac:dyDescent="0.3">
      <c r="A20218" s="264" t="str">
        <f t="shared" si="315"/>
        <v>Corpus ChristiTX</v>
      </c>
      <c r="B20218" s="269">
        <v>78416</v>
      </c>
      <c r="C20218" s="270" t="s">
        <v>2229</v>
      </c>
      <c r="D20218" s="270" t="s">
        <v>2209</v>
      </c>
      <c r="E20218" s="277" t="s">
        <v>2229</v>
      </c>
      <c r="F20218" s="279" t="s">
        <v>484</v>
      </c>
    </row>
    <row r="20219" spans="1:6" x14ac:dyDescent="0.3">
      <c r="A20219" s="264" t="str">
        <f t="shared" si="315"/>
        <v>DallasTX</v>
      </c>
      <c r="B20219" s="269">
        <v>75249</v>
      </c>
      <c r="C20219" s="270" t="s">
        <v>3974</v>
      </c>
      <c r="D20219" s="270" t="s">
        <v>2209</v>
      </c>
      <c r="E20219" s="277" t="s">
        <v>2233</v>
      </c>
      <c r="F20219" s="279" t="s">
        <v>484</v>
      </c>
    </row>
    <row r="20220" spans="1:6" x14ac:dyDescent="0.3">
      <c r="A20220" s="264" t="str">
        <f t="shared" si="315"/>
        <v>ParisTX</v>
      </c>
      <c r="B20220" s="269">
        <v>75462</v>
      </c>
      <c r="C20220" s="270" t="s">
        <v>2205</v>
      </c>
      <c r="D20220" s="270" t="s">
        <v>2209</v>
      </c>
      <c r="E20220" s="277" t="s">
        <v>2205</v>
      </c>
      <c r="F20220" s="279" t="s">
        <v>484</v>
      </c>
    </row>
    <row r="20221" spans="1:6" x14ac:dyDescent="0.3">
      <c r="A20221" s="264" t="str">
        <f t="shared" si="315"/>
        <v>Aransas PassTX</v>
      </c>
      <c r="B20221" s="269">
        <v>78336</v>
      </c>
      <c r="C20221" s="270" t="s">
        <v>11389</v>
      </c>
      <c r="D20221" s="270" t="s">
        <v>2209</v>
      </c>
      <c r="E20221" s="277" t="s">
        <v>2229</v>
      </c>
      <c r="F20221" s="279" t="s">
        <v>484</v>
      </c>
    </row>
    <row r="20222" spans="1:6" x14ac:dyDescent="0.3">
      <c r="A20222" s="264" t="str">
        <f t="shared" si="315"/>
        <v>LamesaTX</v>
      </c>
      <c r="B20222" s="269">
        <v>79331</v>
      </c>
      <c r="C20222" s="270" t="s">
        <v>2244</v>
      </c>
      <c r="D20222" s="270" t="s">
        <v>2209</v>
      </c>
      <c r="E20222" s="277" t="s">
        <v>2244</v>
      </c>
      <c r="F20222" s="279" t="s">
        <v>484</v>
      </c>
    </row>
    <row r="20223" spans="1:6" x14ac:dyDescent="0.3">
      <c r="A20223" s="264" t="str">
        <f t="shared" si="315"/>
        <v>DallasTX</v>
      </c>
      <c r="B20223" s="269">
        <v>75233</v>
      </c>
      <c r="C20223" s="270" t="s">
        <v>3974</v>
      </c>
      <c r="D20223" s="270" t="s">
        <v>2209</v>
      </c>
      <c r="E20223" s="277" t="s">
        <v>2233</v>
      </c>
      <c r="F20223" s="279" t="s">
        <v>484</v>
      </c>
    </row>
    <row r="20224" spans="1:6" x14ac:dyDescent="0.3">
      <c r="A20224" s="264" t="str">
        <f t="shared" si="315"/>
        <v>HendersonTX</v>
      </c>
      <c r="B20224" s="269">
        <v>75654</v>
      </c>
      <c r="C20224" s="270" t="s">
        <v>1749</v>
      </c>
      <c r="D20224" s="270" t="s">
        <v>2209</v>
      </c>
      <c r="E20224" s="277" t="s">
        <v>2248</v>
      </c>
      <c r="F20224" s="279" t="s">
        <v>484</v>
      </c>
    </row>
    <row r="20225" spans="1:6" x14ac:dyDescent="0.3">
      <c r="A20225" s="264" t="str">
        <f t="shared" si="315"/>
        <v>BulverdeTX</v>
      </c>
      <c r="B20225" s="269">
        <v>78163</v>
      </c>
      <c r="C20225" s="270" t="s">
        <v>11390</v>
      </c>
      <c r="D20225" s="270" t="s">
        <v>2209</v>
      </c>
      <c r="E20225" s="277" t="s">
        <v>2266</v>
      </c>
      <c r="F20225" s="279" t="s">
        <v>484</v>
      </c>
    </row>
    <row r="20226" spans="1:6" x14ac:dyDescent="0.3">
      <c r="A20226" s="264" t="str">
        <f t="shared" si="315"/>
        <v>DallasTX</v>
      </c>
      <c r="B20226" s="269">
        <v>75223</v>
      </c>
      <c r="C20226" s="270" t="s">
        <v>3974</v>
      </c>
      <c r="D20226" s="270" t="s">
        <v>2209</v>
      </c>
      <c r="E20226" s="277" t="s">
        <v>2233</v>
      </c>
      <c r="F20226" s="279" t="s">
        <v>484</v>
      </c>
    </row>
    <row r="20227" spans="1:6" x14ac:dyDescent="0.3">
      <c r="A20227" s="264" t="str">
        <f t="shared" si="315"/>
        <v>AmarilloTX</v>
      </c>
      <c r="B20227" s="269">
        <v>79108</v>
      </c>
      <c r="C20227" s="270" t="s">
        <v>2212</v>
      </c>
      <c r="D20227" s="270" t="s">
        <v>2209</v>
      </c>
      <c r="E20227" s="277" t="s">
        <v>2212</v>
      </c>
      <c r="F20227" s="279" t="s">
        <v>484</v>
      </c>
    </row>
    <row r="20228" spans="1:6" x14ac:dyDescent="0.3">
      <c r="A20228" s="264" t="str">
        <f t="shared" ref="A20228:A20291" si="316">CONCATENATE(C20228,D20228)</f>
        <v>HoustonTX</v>
      </c>
      <c r="B20228" s="269">
        <v>77078</v>
      </c>
      <c r="C20228" s="270" t="s">
        <v>1929</v>
      </c>
      <c r="D20228" s="270" t="s">
        <v>2209</v>
      </c>
      <c r="E20228" s="277" t="s">
        <v>2240</v>
      </c>
      <c r="F20228" s="279" t="s">
        <v>484</v>
      </c>
    </row>
    <row r="20229" spans="1:6" x14ac:dyDescent="0.3">
      <c r="A20229" s="264" t="str">
        <f t="shared" si="316"/>
        <v>BryanTX</v>
      </c>
      <c r="B20229" s="269">
        <v>77807</v>
      </c>
      <c r="C20229" s="270" t="s">
        <v>11317</v>
      </c>
      <c r="D20229" s="270" t="s">
        <v>2209</v>
      </c>
      <c r="E20229" s="277" t="s">
        <v>2227</v>
      </c>
      <c r="F20229" s="279" t="s">
        <v>484</v>
      </c>
    </row>
    <row r="20230" spans="1:6" x14ac:dyDescent="0.3">
      <c r="A20230" s="264" t="str">
        <f t="shared" si="316"/>
        <v>HoustonTX</v>
      </c>
      <c r="B20230" s="269">
        <v>77068</v>
      </c>
      <c r="C20230" s="270" t="s">
        <v>1929</v>
      </c>
      <c r="D20230" s="270" t="s">
        <v>2209</v>
      </c>
      <c r="E20230" s="277" t="s">
        <v>2240</v>
      </c>
      <c r="F20230" s="279" t="s">
        <v>484</v>
      </c>
    </row>
    <row r="20231" spans="1:6" x14ac:dyDescent="0.3">
      <c r="A20231" s="264" t="str">
        <f t="shared" si="316"/>
        <v>Fort WorthTX</v>
      </c>
      <c r="B20231" s="269">
        <v>76164</v>
      </c>
      <c r="C20231" s="270" t="s">
        <v>11260</v>
      </c>
      <c r="D20231" s="270" t="s">
        <v>2209</v>
      </c>
      <c r="E20231" s="277" t="s">
        <v>2233</v>
      </c>
      <c r="F20231" s="279" t="s">
        <v>484</v>
      </c>
    </row>
    <row r="20232" spans="1:6" x14ac:dyDescent="0.3">
      <c r="A20232" s="264" t="str">
        <f t="shared" si="316"/>
        <v>AustinTX</v>
      </c>
      <c r="B20232" s="269">
        <v>78756</v>
      </c>
      <c r="C20232" s="270" t="s">
        <v>1632</v>
      </c>
      <c r="D20232" s="270" t="s">
        <v>2209</v>
      </c>
      <c r="E20232" s="277" t="s">
        <v>2215</v>
      </c>
      <c r="F20232" s="279" t="s">
        <v>484</v>
      </c>
    </row>
    <row r="20233" spans="1:6" x14ac:dyDescent="0.3">
      <c r="A20233" s="264" t="str">
        <f t="shared" si="316"/>
        <v>HoustonTX</v>
      </c>
      <c r="B20233" s="269">
        <v>77094</v>
      </c>
      <c r="C20233" s="270" t="s">
        <v>1929</v>
      </c>
      <c r="D20233" s="270" t="s">
        <v>2209</v>
      </c>
      <c r="E20233" s="277" t="s">
        <v>2240</v>
      </c>
      <c r="F20233" s="279" t="s">
        <v>484</v>
      </c>
    </row>
    <row r="20234" spans="1:6" x14ac:dyDescent="0.3">
      <c r="A20234" s="264" t="str">
        <f t="shared" si="316"/>
        <v>El PasoTX</v>
      </c>
      <c r="B20234" s="269">
        <v>79901</v>
      </c>
      <c r="C20234" s="270" t="s">
        <v>1974</v>
      </c>
      <c r="D20234" s="270" t="s">
        <v>2209</v>
      </c>
      <c r="E20234" s="277" t="s">
        <v>1974</v>
      </c>
      <c r="F20234" s="279" t="s">
        <v>484</v>
      </c>
    </row>
    <row r="20235" spans="1:6" x14ac:dyDescent="0.3">
      <c r="A20235" s="264" t="str">
        <f t="shared" si="316"/>
        <v>BridgeportTX</v>
      </c>
      <c r="B20235" s="269">
        <v>76426</v>
      </c>
      <c r="C20235" s="270" t="s">
        <v>1398</v>
      </c>
      <c r="D20235" s="270" t="s">
        <v>2209</v>
      </c>
      <c r="E20235" s="277" t="s">
        <v>2233</v>
      </c>
      <c r="F20235" s="279" t="s">
        <v>484</v>
      </c>
    </row>
    <row r="20236" spans="1:6" x14ac:dyDescent="0.3">
      <c r="A20236" s="264" t="str">
        <f t="shared" si="316"/>
        <v>BellvilleTX</v>
      </c>
      <c r="B20236" s="269">
        <v>77418</v>
      </c>
      <c r="C20236" s="270" t="s">
        <v>9435</v>
      </c>
      <c r="D20236" s="270" t="s">
        <v>2209</v>
      </c>
      <c r="E20236" s="277" t="s">
        <v>2240</v>
      </c>
      <c r="F20236" s="279" t="s">
        <v>484</v>
      </c>
    </row>
    <row r="20237" spans="1:6" x14ac:dyDescent="0.3">
      <c r="A20237" s="264" t="str">
        <f t="shared" si="316"/>
        <v>San AngeloTX</v>
      </c>
      <c r="B20237" s="269">
        <v>76905</v>
      </c>
      <c r="C20237" s="270" t="s">
        <v>2264</v>
      </c>
      <c r="D20237" s="270" t="s">
        <v>2209</v>
      </c>
      <c r="E20237" s="277" t="s">
        <v>2264</v>
      </c>
      <c r="F20237" s="279" t="s">
        <v>484</v>
      </c>
    </row>
    <row r="20238" spans="1:6" x14ac:dyDescent="0.3">
      <c r="A20238" s="264" t="str">
        <f t="shared" si="316"/>
        <v>San AntonioTX</v>
      </c>
      <c r="B20238" s="269">
        <v>78202</v>
      </c>
      <c r="C20238" s="270" t="s">
        <v>3872</v>
      </c>
      <c r="D20238" s="270" t="s">
        <v>2209</v>
      </c>
      <c r="E20238" s="277" t="s">
        <v>2266</v>
      </c>
      <c r="F20238" s="279" t="s">
        <v>484</v>
      </c>
    </row>
    <row r="20239" spans="1:6" x14ac:dyDescent="0.3">
      <c r="A20239" s="264" t="str">
        <f t="shared" si="316"/>
        <v>BacliffTX</v>
      </c>
      <c r="B20239" s="269">
        <v>77518</v>
      </c>
      <c r="C20239" s="270" t="s">
        <v>11391</v>
      </c>
      <c r="D20239" s="270" t="s">
        <v>2209</v>
      </c>
      <c r="E20239" s="277" t="s">
        <v>2240</v>
      </c>
      <c r="F20239" s="279" t="s">
        <v>484</v>
      </c>
    </row>
    <row r="20240" spans="1:6" x14ac:dyDescent="0.3">
      <c r="A20240" s="264" t="str">
        <f t="shared" si="316"/>
        <v>NeedvilleTX</v>
      </c>
      <c r="B20240" s="269">
        <v>77461</v>
      </c>
      <c r="C20240" s="270" t="s">
        <v>11392</v>
      </c>
      <c r="D20240" s="270" t="s">
        <v>2209</v>
      </c>
      <c r="E20240" s="277" t="s">
        <v>2240</v>
      </c>
      <c r="F20240" s="279" t="s">
        <v>484</v>
      </c>
    </row>
    <row r="20241" spans="1:6" x14ac:dyDescent="0.3">
      <c r="A20241" s="264" t="str">
        <f t="shared" si="316"/>
        <v>San AntonioTX</v>
      </c>
      <c r="B20241" s="269">
        <v>78225</v>
      </c>
      <c r="C20241" s="270" t="s">
        <v>3872</v>
      </c>
      <c r="D20241" s="270" t="s">
        <v>2209</v>
      </c>
      <c r="E20241" s="277" t="s">
        <v>2266</v>
      </c>
      <c r="F20241" s="279" t="s">
        <v>484</v>
      </c>
    </row>
    <row r="20242" spans="1:6" x14ac:dyDescent="0.3">
      <c r="A20242" s="264" t="str">
        <f t="shared" si="316"/>
        <v>HoustonTX</v>
      </c>
      <c r="B20242" s="269">
        <v>77032</v>
      </c>
      <c r="C20242" s="270" t="s">
        <v>1929</v>
      </c>
      <c r="D20242" s="270" t="s">
        <v>2209</v>
      </c>
      <c r="E20242" s="277" t="s">
        <v>2240</v>
      </c>
      <c r="F20242" s="279" t="s">
        <v>484</v>
      </c>
    </row>
    <row r="20243" spans="1:6" x14ac:dyDescent="0.3">
      <c r="A20243" s="264" t="str">
        <f t="shared" si="316"/>
        <v>HighlandsTX</v>
      </c>
      <c r="B20243" s="269">
        <v>77562</v>
      </c>
      <c r="C20243" s="270" t="s">
        <v>9161</v>
      </c>
      <c r="D20243" s="270" t="s">
        <v>2209</v>
      </c>
      <c r="E20243" s="277" t="s">
        <v>2240</v>
      </c>
      <c r="F20243" s="279" t="s">
        <v>484</v>
      </c>
    </row>
    <row r="20244" spans="1:6" x14ac:dyDescent="0.3">
      <c r="A20244" s="264" t="str">
        <f t="shared" si="316"/>
        <v>WeatherfordTX</v>
      </c>
      <c r="B20244" s="269">
        <v>76085</v>
      </c>
      <c r="C20244" s="270" t="s">
        <v>2053</v>
      </c>
      <c r="D20244" s="270" t="s">
        <v>2209</v>
      </c>
      <c r="E20244" s="277" t="s">
        <v>2233</v>
      </c>
      <c r="F20244" s="279" t="s">
        <v>484</v>
      </c>
    </row>
    <row r="20245" spans="1:6" x14ac:dyDescent="0.3">
      <c r="A20245" s="264" t="str">
        <f t="shared" si="316"/>
        <v>MelissaTX</v>
      </c>
      <c r="B20245" s="269">
        <v>75454</v>
      </c>
      <c r="C20245" s="270" t="s">
        <v>11393</v>
      </c>
      <c r="D20245" s="270" t="s">
        <v>2209</v>
      </c>
      <c r="E20245" s="277" t="s">
        <v>2233</v>
      </c>
      <c r="F20245" s="279" t="s">
        <v>484</v>
      </c>
    </row>
    <row r="20246" spans="1:6" x14ac:dyDescent="0.3">
      <c r="A20246" s="264" t="str">
        <f t="shared" si="316"/>
        <v>AustinTX</v>
      </c>
      <c r="B20246" s="269">
        <v>78721</v>
      </c>
      <c r="C20246" s="270" t="s">
        <v>1632</v>
      </c>
      <c r="D20246" s="270" t="s">
        <v>2209</v>
      </c>
      <c r="E20246" s="277" t="s">
        <v>2215</v>
      </c>
      <c r="F20246" s="279" t="s">
        <v>484</v>
      </c>
    </row>
    <row r="20247" spans="1:6" x14ac:dyDescent="0.3">
      <c r="A20247" s="264" t="str">
        <f t="shared" si="316"/>
        <v>SmithvilleTX</v>
      </c>
      <c r="B20247" s="269">
        <v>78957</v>
      </c>
      <c r="C20247" s="270" t="s">
        <v>4180</v>
      </c>
      <c r="D20247" s="270" t="s">
        <v>2209</v>
      </c>
      <c r="E20247" s="277" t="s">
        <v>2215</v>
      </c>
      <c r="F20247" s="279" t="s">
        <v>484</v>
      </c>
    </row>
    <row r="20248" spans="1:6" x14ac:dyDescent="0.3">
      <c r="A20248" s="264" t="str">
        <f t="shared" si="316"/>
        <v>San AntonioTX</v>
      </c>
      <c r="B20248" s="269">
        <v>78264</v>
      </c>
      <c r="C20248" s="270" t="s">
        <v>3872</v>
      </c>
      <c r="D20248" s="270" t="s">
        <v>2209</v>
      </c>
      <c r="E20248" s="277" t="s">
        <v>2266</v>
      </c>
      <c r="F20248" s="279" t="s">
        <v>484</v>
      </c>
    </row>
    <row r="20249" spans="1:6" x14ac:dyDescent="0.3">
      <c r="A20249" s="264" t="str">
        <f t="shared" si="316"/>
        <v>HidalgoTX</v>
      </c>
      <c r="B20249" s="269">
        <v>78557</v>
      </c>
      <c r="C20249" s="270" t="s">
        <v>11394</v>
      </c>
      <c r="D20249" s="270" t="s">
        <v>2209</v>
      </c>
      <c r="E20249" s="277" t="s">
        <v>2252</v>
      </c>
      <c r="F20249" s="279" t="s">
        <v>484</v>
      </c>
    </row>
    <row r="20250" spans="1:6" x14ac:dyDescent="0.3">
      <c r="A20250" s="264" t="str">
        <f t="shared" si="316"/>
        <v>Pipe CreekTX</v>
      </c>
      <c r="B20250" s="269">
        <v>78063</v>
      </c>
      <c r="C20250" s="270" t="s">
        <v>11395</v>
      </c>
      <c r="D20250" s="270" t="s">
        <v>2209</v>
      </c>
      <c r="E20250" s="277" t="s">
        <v>2266</v>
      </c>
      <c r="F20250" s="279" t="s">
        <v>484</v>
      </c>
    </row>
    <row r="20251" spans="1:6" x14ac:dyDescent="0.3">
      <c r="A20251" s="264" t="str">
        <f t="shared" si="316"/>
        <v>Fort WorthTX</v>
      </c>
      <c r="B20251" s="269">
        <v>76102</v>
      </c>
      <c r="C20251" s="270" t="s">
        <v>11260</v>
      </c>
      <c r="D20251" s="270" t="s">
        <v>2209</v>
      </c>
      <c r="E20251" s="277" t="s">
        <v>2233</v>
      </c>
      <c r="F20251" s="279" t="s">
        <v>484</v>
      </c>
    </row>
    <row r="20252" spans="1:6" x14ac:dyDescent="0.3">
      <c r="A20252" s="264" t="str">
        <f t="shared" si="316"/>
        <v>WhitesboroTX</v>
      </c>
      <c r="B20252" s="269">
        <v>76273</v>
      </c>
      <c r="C20252" s="270" t="s">
        <v>8751</v>
      </c>
      <c r="D20252" s="270" t="s">
        <v>2209</v>
      </c>
      <c r="E20252" s="277" t="s">
        <v>2267</v>
      </c>
      <c r="F20252" s="279" t="s">
        <v>484</v>
      </c>
    </row>
    <row r="20253" spans="1:6" x14ac:dyDescent="0.3">
      <c r="A20253" s="264" t="str">
        <f t="shared" si="316"/>
        <v>AmarilloTX</v>
      </c>
      <c r="B20253" s="269">
        <v>79124</v>
      </c>
      <c r="C20253" s="270" t="s">
        <v>2212</v>
      </c>
      <c r="D20253" s="270" t="s">
        <v>2209</v>
      </c>
      <c r="E20253" s="277" t="s">
        <v>2212</v>
      </c>
      <c r="F20253" s="279" t="s">
        <v>484</v>
      </c>
    </row>
    <row r="20254" spans="1:6" x14ac:dyDescent="0.3">
      <c r="A20254" s="264" t="str">
        <f t="shared" si="316"/>
        <v>San AntonioTX</v>
      </c>
      <c r="B20254" s="269">
        <v>78252</v>
      </c>
      <c r="C20254" s="270" t="s">
        <v>3872</v>
      </c>
      <c r="D20254" s="270" t="s">
        <v>2209</v>
      </c>
      <c r="E20254" s="277" t="s">
        <v>2266</v>
      </c>
      <c r="F20254" s="279" t="s">
        <v>484</v>
      </c>
    </row>
    <row r="20255" spans="1:6" x14ac:dyDescent="0.3">
      <c r="A20255" s="264" t="str">
        <f t="shared" si="316"/>
        <v>Corpus ChristiTX</v>
      </c>
      <c r="B20255" s="269">
        <v>78408</v>
      </c>
      <c r="C20255" s="270" t="s">
        <v>2229</v>
      </c>
      <c r="D20255" s="270" t="s">
        <v>2209</v>
      </c>
      <c r="E20255" s="277" t="s">
        <v>2229</v>
      </c>
      <c r="F20255" s="279" t="s">
        <v>484</v>
      </c>
    </row>
    <row r="20256" spans="1:6" x14ac:dyDescent="0.3">
      <c r="A20256" s="264" t="str">
        <f t="shared" si="316"/>
        <v>PottsboroTX</v>
      </c>
      <c r="B20256" s="269">
        <v>75076</v>
      </c>
      <c r="C20256" s="270" t="s">
        <v>11396</v>
      </c>
      <c r="D20256" s="270" t="s">
        <v>2209</v>
      </c>
      <c r="E20256" s="277" t="s">
        <v>2267</v>
      </c>
      <c r="F20256" s="279" t="s">
        <v>484</v>
      </c>
    </row>
    <row r="20257" spans="1:6" x14ac:dyDescent="0.3">
      <c r="A20257" s="264" t="str">
        <f t="shared" si="316"/>
        <v>AustinTX</v>
      </c>
      <c r="B20257" s="269">
        <v>78730</v>
      </c>
      <c r="C20257" s="270" t="s">
        <v>1632</v>
      </c>
      <c r="D20257" s="270" t="s">
        <v>2209</v>
      </c>
      <c r="E20257" s="277" t="s">
        <v>2215</v>
      </c>
      <c r="F20257" s="279" t="s">
        <v>484</v>
      </c>
    </row>
    <row r="20258" spans="1:6" x14ac:dyDescent="0.3">
      <c r="A20258" s="264" t="str">
        <f t="shared" si="316"/>
        <v>HallsvilleTX</v>
      </c>
      <c r="B20258" s="269">
        <v>75650</v>
      </c>
      <c r="C20258" s="270" t="s">
        <v>7264</v>
      </c>
      <c r="D20258" s="270" t="s">
        <v>2209</v>
      </c>
      <c r="E20258" s="277" t="s">
        <v>1649</v>
      </c>
      <c r="F20258" s="279" t="s">
        <v>484</v>
      </c>
    </row>
    <row r="20259" spans="1:6" x14ac:dyDescent="0.3">
      <c r="A20259" s="264" t="str">
        <f t="shared" si="316"/>
        <v>Bridge CityTX</v>
      </c>
      <c r="B20259" s="269">
        <v>77611</v>
      </c>
      <c r="C20259" s="270" t="s">
        <v>11397</v>
      </c>
      <c r="D20259" s="270" t="s">
        <v>2209</v>
      </c>
      <c r="E20259" s="277" t="s">
        <v>2217</v>
      </c>
      <c r="F20259" s="279" t="s">
        <v>484</v>
      </c>
    </row>
    <row r="20260" spans="1:6" x14ac:dyDescent="0.3">
      <c r="A20260" s="264" t="str">
        <f t="shared" si="316"/>
        <v>GilmerTX</v>
      </c>
      <c r="B20260" s="269">
        <v>75645</v>
      </c>
      <c r="C20260" s="270" t="s">
        <v>11379</v>
      </c>
      <c r="D20260" s="270" t="s">
        <v>2209</v>
      </c>
      <c r="E20260" s="277" t="s">
        <v>2248</v>
      </c>
      <c r="F20260" s="279" t="s">
        <v>484</v>
      </c>
    </row>
    <row r="20261" spans="1:6" x14ac:dyDescent="0.3">
      <c r="A20261" s="264" t="str">
        <f t="shared" si="316"/>
        <v>CommerceTX</v>
      </c>
      <c r="B20261" s="269">
        <v>75428</v>
      </c>
      <c r="C20261" s="270" t="s">
        <v>2893</v>
      </c>
      <c r="D20261" s="270" t="s">
        <v>2209</v>
      </c>
      <c r="E20261" s="277" t="s">
        <v>2233</v>
      </c>
      <c r="F20261" s="279" t="s">
        <v>484</v>
      </c>
    </row>
    <row r="20262" spans="1:6" x14ac:dyDescent="0.3">
      <c r="A20262" s="264" t="str">
        <f t="shared" si="316"/>
        <v>FarmersvilleTX</v>
      </c>
      <c r="B20262" s="269">
        <v>75442</v>
      </c>
      <c r="C20262" s="270" t="s">
        <v>2907</v>
      </c>
      <c r="D20262" s="270" t="s">
        <v>2209</v>
      </c>
      <c r="E20262" s="277" t="s">
        <v>2233</v>
      </c>
      <c r="F20262" s="279" t="s">
        <v>484</v>
      </c>
    </row>
    <row r="20263" spans="1:6" x14ac:dyDescent="0.3">
      <c r="A20263" s="264" t="str">
        <f t="shared" si="316"/>
        <v>San ElizarioTX</v>
      </c>
      <c r="B20263" s="269">
        <v>79849</v>
      </c>
      <c r="C20263" s="270" t="s">
        <v>11398</v>
      </c>
      <c r="D20263" s="270" t="s">
        <v>2209</v>
      </c>
      <c r="E20263" s="277" t="s">
        <v>1974</v>
      </c>
      <c r="F20263" s="279" t="s">
        <v>484</v>
      </c>
    </row>
    <row r="20264" spans="1:6" x14ac:dyDescent="0.3">
      <c r="A20264" s="264" t="str">
        <f t="shared" si="316"/>
        <v>CanutilloTX</v>
      </c>
      <c r="B20264" s="269">
        <v>79835</v>
      </c>
      <c r="C20264" s="270" t="s">
        <v>11399</v>
      </c>
      <c r="D20264" s="270" t="s">
        <v>2209</v>
      </c>
      <c r="E20264" s="277" t="s">
        <v>1974</v>
      </c>
      <c r="F20264" s="279" t="s">
        <v>484</v>
      </c>
    </row>
    <row r="20265" spans="1:6" x14ac:dyDescent="0.3">
      <c r="A20265" s="264" t="str">
        <f t="shared" si="316"/>
        <v>Mc GregorTX</v>
      </c>
      <c r="B20265" s="269">
        <v>76657</v>
      </c>
      <c r="C20265" s="270" t="s">
        <v>11400</v>
      </c>
      <c r="D20265" s="270" t="s">
        <v>2209</v>
      </c>
      <c r="E20265" s="277" t="s">
        <v>2276</v>
      </c>
      <c r="F20265" s="279" t="s">
        <v>484</v>
      </c>
    </row>
    <row r="20266" spans="1:6" x14ac:dyDescent="0.3">
      <c r="A20266" s="264" t="str">
        <f t="shared" si="316"/>
        <v>SintonTX</v>
      </c>
      <c r="B20266" s="269">
        <v>78387</v>
      </c>
      <c r="C20266" s="270" t="s">
        <v>11401</v>
      </c>
      <c r="D20266" s="270" t="s">
        <v>2209</v>
      </c>
      <c r="E20266" s="277" t="s">
        <v>2229</v>
      </c>
      <c r="F20266" s="279" t="s">
        <v>484</v>
      </c>
    </row>
    <row r="20267" spans="1:6" x14ac:dyDescent="0.3">
      <c r="A20267" s="264" t="str">
        <f t="shared" si="316"/>
        <v>League CityTX</v>
      </c>
      <c r="B20267" s="269">
        <v>77565</v>
      </c>
      <c r="C20267" s="270" t="s">
        <v>11248</v>
      </c>
      <c r="D20267" s="270" t="s">
        <v>2209</v>
      </c>
      <c r="E20267" s="277" t="s">
        <v>2240</v>
      </c>
      <c r="F20267" s="279" t="s">
        <v>484</v>
      </c>
    </row>
    <row r="20268" spans="1:6" x14ac:dyDescent="0.3">
      <c r="A20268" s="264" t="str">
        <f t="shared" si="316"/>
        <v>Iowa ParkTX</v>
      </c>
      <c r="B20268" s="269">
        <v>76367</v>
      </c>
      <c r="C20268" s="270" t="s">
        <v>11402</v>
      </c>
      <c r="D20268" s="270" t="s">
        <v>2209</v>
      </c>
      <c r="E20268" s="277" t="s">
        <v>2278</v>
      </c>
      <c r="F20268" s="279" t="s">
        <v>484</v>
      </c>
    </row>
    <row r="20269" spans="1:6" x14ac:dyDescent="0.3">
      <c r="A20269" s="264" t="str">
        <f t="shared" si="316"/>
        <v>AmarilloTX</v>
      </c>
      <c r="B20269" s="269">
        <v>79102</v>
      </c>
      <c r="C20269" s="270" t="s">
        <v>2212</v>
      </c>
      <c r="D20269" s="270" t="s">
        <v>2209</v>
      </c>
      <c r="E20269" s="277" t="s">
        <v>2212</v>
      </c>
      <c r="F20269" s="279" t="s">
        <v>484</v>
      </c>
    </row>
    <row r="20270" spans="1:6" x14ac:dyDescent="0.3">
      <c r="A20270" s="264" t="str">
        <f t="shared" si="316"/>
        <v>PoteetTX</v>
      </c>
      <c r="B20270" s="269">
        <v>78065</v>
      </c>
      <c r="C20270" s="270" t="s">
        <v>11403</v>
      </c>
      <c r="D20270" s="270" t="s">
        <v>2209</v>
      </c>
      <c r="E20270" s="277" t="s">
        <v>2266</v>
      </c>
      <c r="F20270" s="279" t="s">
        <v>484</v>
      </c>
    </row>
    <row r="20271" spans="1:6" x14ac:dyDescent="0.3">
      <c r="A20271" s="264" t="str">
        <f t="shared" si="316"/>
        <v>DenisonTX</v>
      </c>
      <c r="B20271" s="269">
        <v>75021</v>
      </c>
      <c r="C20271" s="270" t="s">
        <v>11333</v>
      </c>
      <c r="D20271" s="270" t="s">
        <v>2209</v>
      </c>
      <c r="E20271" s="277" t="s">
        <v>2267</v>
      </c>
      <c r="F20271" s="279" t="s">
        <v>484</v>
      </c>
    </row>
    <row r="20272" spans="1:6" x14ac:dyDescent="0.3">
      <c r="A20272" s="264" t="str">
        <f t="shared" si="316"/>
        <v>AustinTX</v>
      </c>
      <c r="B20272" s="269">
        <v>78736</v>
      </c>
      <c r="C20272" s="270" t="s">
        <v>1632</v>
      </c>
      <c r="D20272" s="270" t="s">
        <v>2209</v>
      </c>
      <c r="E20272" s="277" t="s">
        <v>2215</v>
      </c>
      <c r="F20272" s="279" t="s">
        <v>484</v>
      </c>
    </row>
    <row r="20273" spans="1:6" x14ac:dyDescent="0.3">
      <c r="A20273" s="264" t="str">
        <f t="shared" si="316"/>
        <v>New BostonTX</v>
      </c>
      <c r="B20273" s="269">
        <v>75570</v>
      </c>
      <c r="C20273" s="270" t="s">
        <v>5003</v>
      </c>
      <c r="D20273" s="270" t="s">
        <v>2209</v>
      </c>
      <c r="E20273" s="277" t="s">
        <v>986</v>
      </c>
      <c r="F20273" s="279" t="s">
        <v>484</v>
      </c>
    </row>
    <row r="20274" spans="1:6" x14ac:dyDescent="0.3">
      <c r="A20274" s="264" t="str">
        <f t="shared" si="316"/>
        <v>PenitasTX</v>
      </c>
      <c r="B20274" s="269">
        <v>78576</v>
      </c>
      <c r="C20274" s="270" t="s">
        <v>11404</v>
      </c>
      <c r="D20274" s="270" t="s">
        <v>2209</v>
      </c>
      <c r="E20274" s="277" t="s">
        <v>2252</v>
      </c>
      <c r="F20274" s="279" t="s">
        <v>484</v>
      </c>
    </row>
    <row r="20275" spans="1:6" x14ac:dyDescent="0.3">
      <c r="A20275" s="264" t="str">
        <f t="shared" si="316"/>
        <v>DevineTX</v>
      </c>
      <c r="B20275" s="269">
        <v>78016</v>
      </c>
      <c r="C20275" s="270" t="s">
        <v>11405</v>
      </c>
      <c r="D20275" s="270" t="s">
        <v>2209</v>
      </c>
      <c r="E20275" s="277" t="s">
        <v>2266</v>
      </c>
      <c r="F20275" s="279" t="s">
        <v>484</v>
      </c>
    </row>
    <row r="20276" spans="1:6" x14ac:dyDescent="0.3">
      <c r="A20276" s="264" t="str">
        <f t="shared" si="316"/>
        <v>San AntonioTX</v>
      </c>
      <c r="B20276" s="269">
        <v>78231</v>
      </c>
      <c r="C20276" s="270" t="s">
        <v>3872</v>
      </c>
      <c r="D20276" s="270" t="s">
        <v>2209</v>
      </c>
      <c r="E20276" s="277" t="s">
        <v>2266</v>
      </c>
      <c r="F20276" s="279" t="s">
        <v>484</v>
      </c>
    </row>
    <row r="20277" spans="1:6" x14ac:dyDescent="0.3">
      <c r="A20277" s="264" t="str">
        <f t="shared" si="316"/>
        <v>RaymondvilleTX</v>
      </c>
      <c r="B20277" s="269">
        <v>78580</v>
      </c>
      <c r="C20277" s="270" t="s">
        <v>2262</v>
      </c>
      <c r="D20277" s="270" t="s">
        <v>2209</v>
      </c>
      <c r="E20277" s="277" t="s">
        <v>2262</v>
      </c>
      <c r="F20277" s="279" t="s">
        <v>484</v>
      </c>
    </row>
    <row r="20278" spans="1:6" x14ac:dyDescent="0.3">
      <c r="A20278" s="264" t="str">
        <f t="shared" si="316"/>
        <v>LubbockTX</v>
      </c>
      <c r="B20278" s="269">
        <v>79410</v>
      </c>
      <c r="C20278" s="270" t="s">
        <v>2249</v>
      </c>
      <c r="D20278" s="270" t="s">
        <v>2209</v>
      </c>
      <c r="E20278" s="277" t="s">
        <v>2249</v>
      </c>
      <c r="F20278" s="279" t="s">
        <v>484</v>
      </c>
    </row>
    <row r="20279" spans="1:6" x14ac:dyDescent="0.3">
      <c r="A20279" s="264" t="str">
        <f t="shared" si="316"/>
        <v>RuskTX</v>
      </c>
      <c r="B20279" s="269">
        <v>75785</v>
      </c>
      <c r="C20279" s="270" t="s">
        <v>11406</v>
      </c>
      <c r="D20279" s="270" t="s">
        <v>2209</v>
      </c>
      <c r="E20279" s="277" t="s">
        <v>1034</v>
      </c>
      <c r="F20279" s="279" t="s">
        <v>484</v>
      </c>
    </row>
    <row r="20280" spans="1:6" x14ac:dyDescent="0.3">
      <c r="A20280" s="264" t="str">
        <f t="shared" si="316"/>
        <v>MathisTX</v>
      </c>
      <c r="B20280" s="269">
        <v>78368</v>
      </c>
      <c r="C20280" s="270" t="s">
        <v>11407</v>
      </c>
      <c r="D20280" s="270" t="s">
        <v>2209</v>
      </c>
      <c r="E20280" s="277" t="s">
        <v>2229</v>
      </c>
      <c r="F20280" s="279" t="s">
        <v>484</v>
      </c>
    </row>
    <row r="20281" spans="1:6" x14ac:dyDescent="0.3">
      <c r="A20281" s="264" t="str">
        <f t="shared" si="316"/>
        <v>TylerTX</v>
      </c>
      <c r="B20281" s="269">
        <v>75704</v>
      </c>
      <c r="C20281" s="270" t="s">
        <v>2272</v>
      </c>
      <c r="D20281" s="270" t="s">
        <v>2209</v>
      </c>
      <c r="E20281" s="277" t="s">
        <v>2272</v>
      </c>
      <c r="F20281" s="279" t="s">
        <v>484</v>
      </c>
    </row>
    <row r="20282" spans="1:6" x14ac:dyDescent="0.3">
      <c r="A20282" s="264" t="str">
        <f t="shared" si="316"/>
        <v>KountzeTX</v>
      </c>
      <c r="B20282" s="269">
        <v>77625</v>
      </c>
      <c r="C20282" s="270" t="s">
        <v>11408</v>
      </c>
      <c r="D20282" s="270" t="s">
        <v>2209</v>
      </c>
      <c r="E20282" s="277" t="s">
        <v>2217</v>
      </c>
      <c r="F20282" s="279" t="s">
        <v>484</v>
      </c>
    </row>
    <row r="20283" spans="1:6" x14ac:dyDescent="0.3">
      <c r="A20283" s="264" t="str">
        <f t="shared" si="316"/>
        <v>WaxahachieTX</v>
      </c>
      <c r="B20283" s="269">
        <v>75167</v>
      </c>
      <c r="C20283" s="270" t="s">
        <v>11282</v>
      </c>
      <c r="D20283" s="270" t="s">
        <v>2209</v>
      </c>
      <c r="E20283" s="277" t="s">
        <v>2233</v>
      </c>
      <c r="F20283" s="279" t="s">
        <v>484</v>
      </c>
    </row>
    <row r="20284" spans="1:6" x14ac:dyDescent="0.3">
      <c r="A20284" s="264" t="str">
        <f t="shared" si="316"/>
        <v>SaladoTX</v>
      </c>
      <c r="B20284" s="269">
        <v>76571</v>
      </c>
      <c r="C20284" s="270" t="s">
        <v>11409</v>
      </c>
      <c r="D20284" s="270" t="s">
        <v>2209</v>
      </c>
      <c r="E20284" s="277" t="s">
        <v>2242</v>
      </c>
      <c r="F20284" s="279" t="s">
        <v>484</v>
      </c>
    </row>
    <row r="20285" spans="1:6" x14ac:dyDescent="0.3">
      <c r="A20285" s="264" t="str">
        <f t="shared" si="316"/>
        <v>HuntingtonTX</v>
      </c>
      <c r="B20285" s="269">
        <v>75949</v>
      </c>
      <c r="C20285" s="270" t="s">
        <v>1366</v>
      </c>
      <c r="D20285" s="270" t="s">
        <v>2209</v>
      </c>
      <c r="E20285" s="277" t="s">
        <v>2250</v>
      </c>
      <c r="F20285" s="279" t="s">
        <v>484</v>
      </c>
    </row>
    <row r="20286" spans="1:6" x14ac:dyDescent="0.3">
      <c r="A20286" s="264" t="str">
        <f t="shared" si="316"/>
        <v>WacoTX</v>
      </c>
      <c r="B20286" s="269">
        <v>76711</v>
      </c>
      <c r="C20286" s="270" t="s">
        <v>2276</v>
      </c>
      <c r="D20286" s="270" t="s">
        <v>2209</v>
      </c>
      <c r="E20286" s="277" t="s">
        <v>2276</v>
      </c>
      <c r="F20286" s="279" t="s">
        <v>484</v>
      </c>
    </row>
    <row r="20287" spans="1:6" x14ac:dyDescent="0.3">
      <c r="A20287" s="264" t="str">
        <f t="shared" si="316"/>
        <v>DublinTX</v>
      </c>
      <c r="B20287" s="269">
        <v>76446</v>
      </c>
      <c r="C20287" s="270" t="s">
        <v>1173</v>
      </c>
      <c r="D20287" s="270" t="s">
        <v>2209</v>
      </c>
      <c r="E20287" s="277" t="s">
        <v>2269</v>
      </c>
      <c r="F20287" s="279" t="s">
        <v>484</v>
      </c>
    </row>
    <row r="20288" spans="1:6" x14ac:dyDescent="0.3">
      <c r="A20288" s="264" t="str">
        <f t="shared" si="316"/>
        <v>AmarilloTX</v>
      </c>
      <c r="B20288" s="269">
        <v>79103</v>
      </c>
      <c r="C20288" s="270" t="s">
        <v>2212</v>
      </c>
      <c r="D20288" s="270" t="s">
        <v>2209</v>
      </c>
      <c r="E20288" s="277" t="s">
        <v>2212</v>
      </c>
      <c r="F20288" s="279" t="s">
        <v>484</v>
      </c>
    </row>
    <row r="20289" spans="1:6" x14ac:dyDescent="0.3">
      <c r="A20289" s="264" t="str">
        <f t="shared" si="316"/>
        <v>Van AlstyneTX</v>
      </c>
      <c r="B20289" s="269">
        <v>75495</v>
      </c>
      <c r="C20289" s="270" t="s">
        <v>11410</v>
      </c>
      <c r="D20289" s="270" t="s">
        <v>2209</v>
      </c>
      <c r="E20289" s="277" t="s">
        <v>2267</v>
      </c>
      <c r="F20289" s="279" t="s">
        <v>484</v>
      </c>
    </row>
    <row r="20290" spans="1:6" x14ac:dyDescent="0.3">
      <c r="A20290" s="264" t="str">
        <f t="shared" si="316"/>
        <v>CastrovilleTX</v>
      </c>
      <c r="B20290" s="269">
        <v>78009</v>
      </c>
      <c r="C20290" s="270" t="s">
        <v>2902</v>
      </c>
      <c r="D20290" s="270" t="s">
        <v>2209</v>
      </c>
      <c r="E20290" s="277" t="s">
        <v>2266</v>
      </c>
      <c r="F20290" s="279" t="s">
        <v>484</v>
      </c>
    </row>
    <row r="20291" spans="1:6" x14ac:dyDescent="0.3">
      <c r="A20291" s="264" t="str">
        <f t="shared" si="316"/>
        <v>Fort WorthTX</v>
      </c>
      <c r="B20291" s="269">
        <v>76155</v>
      </c>
      <c r="C20291" s="270" t="s">
        <v>11260</v>
      </c>
      <c r="D20291" s="270" t="s">
        <v>2209</v>
      </c>
      <c r="E20291" s="277" t="s">
        <v>2233</v>
      </c>
      <c r="F20291" s="279" t="s">
        <v>484</v>
      </c>
    </row>
    <row r="20292" spans="1:6" x14ac:dyDescent="0.3">
      <c r="A20292" s="264" t="str">
        <f t="shared" ref="A20292:A20355" si="317">CONCATENATE(C20292,D20292)</f>
        <v>LubbockTX</v>
      </c>
      <c r="B20292" s="269">
        <v>79404</v>
      </c>
      <c r="C20292" s="270" t="s">
        <v>2249</v>
      </c>
      <c r="D20292" s="270" t="s">
        <v>2209</v>
      </c>
      <c r="E20292" s="277" t="s">
        <v>2249</v>
      </c>
      <c r="F20292" s="279" t="s">
        <v>484</v>
      </c>
    </row>
    <row r="20293" spans="1:6" x14ac:dyDescent="0.3">
      <c r="A20293" s="264" t="str">
        <f t="shared" si="317"/>
        <v>MabankTX</v>
      </c>
      <c r="B20293" s="269">
        <v>75147</v>
      </c>
      <c r="C20293" s="270" t="s">
        <v>11411</v>
      </c>
      <c r="D20293" s="270" t="s">
        <v>2209</v>
      </c>
      <c r="E20293" s="277" t="s">
        <v>2233</v>
      </c>
      <c r="F20293" s="279" t="s">
        <v>484</v>
      </c>
    </row>
    <row r="20294" spans="1:6" x14ac:dyDescent="0.3">
      <c r="A20294" s="264" t="str">
        <f t="shared" si="317"/>
        <v>New FairviewTX</v>
      </c>
      <c r="B20294" s="269">
        <v>76078</v>
      </c>
      <c r="C20294" s="270" t="s">
        <v>11412</v>
      </c>
      <c r="D20294" s="270" t="s">
        <v>2209</v>
      </c>
      <c r="E20294" s="277" t="s">
        <v>2233</v>
      </c>
      <c r="F20294" s="279" t="s">
        <v>484</v>
      </c>
    </row>
    <row r="20295" spans="1:6" x14ac:dyDescent="0.3">
      <c r="A20295" s="264" t="str">
        <f t="shared" si="317"/>
        <v>JarrellTX</v>
      </c>
      <c r="B20295" s="269">
        <v>76537</v>
      </c>
      <c r="C20295" s="270" t="s">
        <v>11413</v>
      </c>
      <c r="D20295" s="270" t="s">
        <v>2209</v>
      </c>
      <c r="E20295" s="277" t="s">
        <v>2215</v>
      </c>
      <c r="F20295" s="279" t="s">
        <v>484</v>
      </c>
    </row>
    <row r="20296" spans="1:6" x14ac:dyDescent="0.3">
      <c r="A20296" s="264" t="str">
        <f t="shared" si="317"/>
        <v>ClydeTX</v>
      </c>
      <c r="B20296" s="269">
        <v>79510</v>
      </c>
      <c r="C20296" s="270" t="s">
        <v>7450</v>
      </c>
      <c r="D20296" s="270" t="s">
        <v>2209</v>
      </c>
      <c r="E20296" s="277" t="s">
        <v>2210</v>
      </c>
      <c r="F20296" s="279" t="s">
        <v>484</v>
      </c>
    </row>
    <row r="20297" spans="1:6" x14ac:dyDescent="0.3">
      <c r="A20297" s="264" t="str">
        <f t="shared" si="317"/>
        <v>LorenaTX</v>
      </c>
      <c r="B20297" s="269">
        <v>76655</v>
      </c>
      <c r="C20297" s="270" t="s">
        <v>11414</v>
      </c>
      <c r="D20297" s="270" t="s">
        <v>2209</v>
      </c>
      <c r="E20297" s="277" t="s">
        <v>2276</v>
      </c>
      <c r="F20297" s="279" t="s">
        <v>484</v>
      </c>
    </row>
    <row r="20298" spans="1:6" x14ac:dyDescent="0.3">
      <c r="A20298" s="264" t="str">
        <f t="shared" si="317"/>
        <v>TylerTX</v>
      </c>
      <c r="B20298" s="269">
        <v>75706</v>
      </c>
      <c r="C20298" s="270" t="s">
        <v>2272</v>
      </c>
      <c r="D20298" s="270" t="s">
        <v>2209</v>
      </c>
      <c r="E20298" s="277" t="s">
        <v>2272</v>
      </c>
      <c r="F20298" s="279" t="s">
        <v>484</v>
      </c>
    </row>
    <row r="20299" spans="1:6" x14ac:dyDescent="0.3">
      <c r="A20299" s="264" t="str">
        <f t="shared" si="317"/>
        <v>AdkinsTX</v>
      </c>
      <c r="B20299" s="269">
        <v>78101</v>
      </c>
      <c r="C20299" s="270" t="s">
        <v>11415</v>
      </c>
      <c r="D20299" s="270" t="s">
        <v>2209</v>
      </c>
      <c r="E20299" s="277" t="s">
        <v>2266</v>
      </c>
      <c r="F20299" s="279" t="s">
        <v>484</v>
      </c>
    </row>
    <row r="20300" spans="1:6" x14ac:dyDescent="0.3">
      <c r="A20300" s="264" t="str">
        <f t="shared" si="317"/>
        <v>EdcouchTX</v>
      </c>
      <c r="B20300" s="269">
        <v>78538</v>
      </c>
      <c r="C20300" s="270" t="s">
        <v>11416</v>
      </c>
      <c r="D20300" s="270" t="s">
        <v>2209</v>
      </c>
      <c r="E20300" s="277" t="s">
        <v>2252</v>
      </c>
      <c r="F20300" s="279" t="s">
        <v>484</v>
      </c>
    </row>
    <row r="20301" spans="1:6" x14ac:dyDescent="0.3">
      <c r="A20301" s="264" t="str">
        <f t="shared" si="317"/>
        <v>KempnerTX</v>
      </c>
      <c r="B20301" s="269">
        <v>76539</v>
      </c>
      <c r="C20301" s="270" t="s">
        <v>11417</v>
      </c>
      <c r="D20301" s="270" t="s">
        <v>2209</v>
      </c>
      <c r="E20301" s="277" t="s">
        <v>2242</v>
      </c>
      <c r="F20301" s="279" t="s">
        <v>484</v>
      </c>
    </row>
    <row r="20302" spans="1:6" x14ac:dyDescent="0.3">
      <c r="A20302" s="264" t="str">
        <f t="shared" si="317"/>
        <v>VenusTX</v>
      </c>
      <c r="B20302" s="269">
        <v>76084</v>
      </c>
      <c r="C20302" s="270" t="s">
        <v>3937</v>
      </c>
      <c r="D20302" s="270" t="s">
        <v>2209</v>
      </c>
      <c r="E20302" s="277" t="s">
        <v>2233</v>
      </c>
      <c r="F20302" s="279" t="s">
        <v>484</v>
      </c>
    </row>
    <row r="20303" spans="1:6" x14ac:dyDescent="0.3">
      <c r="A20303" s="264" t="str">
        <f t="shared" si="317"/>
        <v>KrumTX</v>
      </c>
      <c r="B20303" s="269">
        <v>76249</v>
      </c>
      <c r="C20303" s="270" t="s">
        <v>11418</v>
      </c>
      <c r="D20303" s="270" t="s">
        <v>2209</v>
      </c>
      <c r="E20303" s="277" t="s">
        <v>2233</v>
      </c>
      <c r="F20303" s="279" t="s">
        <v>484</v>
      </c>
    </row>
    <row r="20304" spans="1:6" x14ac:dyDescent="0.3">
      <c r="A20304" s="264" t="str">
        <f t="shared" si="317"/>
        <v>KennedaleTX</v>
      </c>
      <c r="B20304" s="269">
        <v>76060</v>
      </c>
      <c r="C20304" s="270" t="s">
        <v>11419</v>
      </c>
      <c r="D20304" s="270" t="s">
        <v>2209</v>
      </c>
      <c r="E20304" s="277" t="s">
        <v>2233</v>
      </c>
      <c r="F20304" s="279" t="s">
        <v>484</v>
      </c>
    </row>
    <row r="20305" spans="1:6" x14ac:dyDescent="0.3">
      <c r="A20305" s="264" t="str">
        <f t="shared" si="317"/>
        <v>ElmendorfTX</v>
      </c>
      <c r="B20305" s="269">
        <v>78112</v>
      </c>
      <c r="C20305" s="270" t="s">
        <v>11420</v>
      </c>
      <c r="D20305" s="270" t="s">
        <v>2209</v>
      </c>
      <c r="E20305" s="277" t="s">
        <v>2266</v>
      </c>
      <c r="F20305" s="279" t="s">
        <v>484</v>
      </c>
    </row>
    <row r="20306" spans="1:6" x14ac:dyDescent="0.3">
      <c r="A20306" s="264" t="str">
        <f t="shared" si="317"/>
        <v>LulingTX</v>
      </c>
      <c r="B20306" s="269">
        <v>78648</v>
      </c>
      <c r="C20306" s="270" t="s">
        <v>5866</v>
      </c>
      <c r="D20306" s="270" t="s">
        <v>2209</v>
      </c>
      <c r="E20306" s="277" t="s">
        <v>2215</v>
      </c>
      <c r="F20306" s="279" t="s">
        <v>484</v>
      </c>
    </row>
    <row r="20307" spans="1:6" x14ac:dyDescent="0.3">
      <c r="A20307" s="264" t="str">
        <f t="shared" si="317"/>
        <v>WolfforthTX</v>
      </c>
      <c r="B20307" s="269">
        <v>79382</v>
      </c>
      <c r="C20307" s="270" t="s">
        <v>11421</v>
      </c>
      <c r="D20307" s="270" t="s">
        <v>2209</v>
      </c>
      <c r="E20307" s="277" t="s">
        <v>2249</v>
      </c>
      <c r="F20307" s="279" t="s">
        <v>484</v>
      </c>
    </row>
    <row r="20308" spans="1:6" x14ac:dyDescent="0.3">
      <c r="A20308" s="264" t="str">
        <f t="shared" si="317"/>
        <v>AustinTX</v>
      </c>
      <c r="B20308" s="269">
        <v>78725</v>
      </c>
      <c r="C20308" s="270" t="s">
        <v>1632</v>
      </c>
      <c r="D20308" s="270" t="s">
        <v>2209</v>
      </c>
      <c r="E20308" s="277" t="s">
        <v>2215</v>
      </c>
      <c r="F20308" s="279" t="s">
        <v>484</v>
      </c>
    </row>
    <row r="20309" spans="1:6" x14ac:dyDescent="0.3">
      <c r="A20309" s="264" t="str">
        <f t="shared" si="317"/>
        <v>SlatonTX</v>
      </c>
      <c r="B20309" s="269">
        <v>79364</v>
      </c>
      <c r="C20309" s="270" t="s">
        <v>11422</v>
      </c>
      <c r="D20309" s="270" t="s">
        <v>2209</v>
      </c>
      <c r="E20309" s="277" t="s">
        <v>2249</v>
      </c>
      <c r="F20309" s="279" t="s">
        <v>484</v>
      </c>
    </row>
    <row r="20310" spans="1:6" x14ac:dyDescent="0.3">
      <c r="A20310" s="264" t="str">
        <f t="shared" si="317"/>
        <v>West ColumbiaTX</v>
      </c>
      <c r="B20310" s="269">
        <v>77486</v>
      </c>
      <c r="C20310" s="270" t="s">
        <v>10909</v>
      </c>
      <c r="D20310" s="270" t="s">
        <v>2209</v>
      </c>
      <c r="E20310" s="277" t="s">
        <v>2240</v>
      </c>
      <c r="F20310" s="279" t="s">
        <v>484</v>
      </c>
    </row>
    <row r="20311" spans="1:6" x14ac:dyDescent="0.3">
      <c r="A20311" s="264" t="str">
        <f t="shared" si="317"/>
        <v>AustinTX</v>
      </c>
      <c r="B20311" s="269">
        <v>78733</v>
      </c>
      <c r="C20311" s="270" t="s">
        <v>1632</v>
      </c>
      <c r="D20311" s="270" t="s">
        <v>2209</v>
      </c>
      <c r="E20311" s="277" t="s">
        <v>2215</v>
      </c>
      <c r="F20311" s="279" t="s">
        <v>484</v>
      </c>
    </row>
    <row r="20312" spans="1:6" x14ac:dyDescent="0.3">
      <c r="A20312" s="264" t="str">
        <f t="shared" si="317"/>
        <v>TroupTX</v>
      </c>
      <c r="B20312" s="269">
        <v>75789</v>
      </c>
      <c r="C20312" s="270" t="s">
        <v>11423</v>
      </c>
      <c r="D20312" s="270" t="s">
        <v>2209</v>
      </c>
      <c r="E20312" s="277" t="s">
        <v>2272</v>
      </c>
      <c r="F20312" s="279" t="s">
        <v>484</v>
      </c>
    </row>
    <row r="20313" spans="1:6" x14ac:dyDescent="0.3">
      <c r="A20313" s="264" t="str">
        <f t="shared" si="317"/>
        <v>WacoTX</v>
      </c>
      <c r="B20313" s="269">
        <v>76704</v>
      </c>
      <c r="C20313" s="270" t="s">
        <v>2276</v>
      </c>
      <c r="D20313" s="270" t="s">
        <v>2209</v>
      </c>
      <c r="E20313" s="277" t="s">
        <v>2276</v>
      </c>
      <c r="F20313" s="279" t="s">
        <v>484</v>
      </c>
    </row>
    <row r="20314" spans="1:6" x14ac:dyDescent="0.3">
      <c r="A20314" s="264" t="str">
        <f t="shared" si="317"/>
        <v>PalaciosTX</v>
      </c>
      <c r="B20314" s="269">
        <v>77465</v>
      </c>
      <c r="C20314" s="270" t="s">
        <v>11424</v>
      </c>
      <c r="D20314" s="270" t="s">
        <v>2209</v>
      </c>
      <c r="E20314" s="277" t="s">
        <v>1575</v>
      </c>
      <c r="F20314" s="279" t="s">
        <v>484</v>
      </c>
    </row>
    <row r="20315" spans="1:6" x14ac:dyDescent="0.3">
      <c r="A20315" s="264" t="str">
        <f t="shared" si="317"/>
        <v>AustinTX</v>
      </c>
      <c r="B20315" s="269">
        <v>78722</v>
      </c>
      <c r="C20315" s="270" t="s">
        <v>1632</v>
      </c>
      <c r="D20315" s="270" t="s">
        <v>2209</v>
      </c>
      <c r="E20315" s="277" t="s">
        <v>2215</v>
      </c>
      <c r="F20315" s="279" t="s">
        <v>484</v>
      </c>
    </row>
    <row r="20316" spans="1:6" x14ac:dyDescent="0.3">
      <c r="A20316" s="264" t="str">
        <f t="shared" si="317"/>
        <v>Glen RoseTX</v>
      </c>
      <c r="B20316" s="269">
        <v>76043</v>
      </c>
      <c r="C20316" s="270" t="s">
        <v>11425</v>
      </c>
      <c r="D20316" s="270" t="s">
        <v>2209</v>
      </c>
      <c r="E20316" s="277" t="s">
        <v>2233</v>
      </c>
      <c r="F20316" s="279" t="s">
        <v>484</v>
      </c>
    </row>
    <row r="20317" spans="1:6" x14ac:dyDescent="0.3">
      <c r="A20317" s="264" t="str">
        <f t="shared" si="317"/>
        <v>DallasTX</v>
      </c>
      <c r="B20317" s="269">
        <v>75210</v>
      </c>
      <c r="C20317" s="270" t="s">
        <v>3974</v>
      </c>
      <c r="D20317" s="270" t="s">
        <v>2209</v>
      </c>
      <c r="E20317" s="277" t="s">
        <v>2233</v>
      </c>
      <c r="F20317" s="279" t="s">
        <v>484</v>
      </c>
    </row>
    <row r="20318" spans="1:6" x14ac:dyDescent="0.3">
      <c r="A20318" s="264" t="str">
        <f t="shared" si="317"/>
        <v>Cedar CreekTX</v>
      </c>
      <c r="B20318" s="269">
        <v>78616</v>
      </c>
      <c r="C20318" s="270" t="s">
        <v>8034</v>
      </c>
      <c r="D20318" s="270" t="s">
        <v>2209</v>
      </c>
      <c r="E20318" s="277" t="s">
        <v>2215</v>
      </c>
      <c r="F20318" s="279" t="s">
        <v>484</v>
      </c>
    </row>
    <row r="20319" spans="1:6" x14ac:dyDescent="0.3">
      <c r="A20319" s="264" t="str">
        <f t="shared" si="317"/>
        <v>HearneTX</v>
      </c>
      <c r="B20319" s="269">
        <v>77859</v>
      </c>
      <c r="C20319" s="270" t="s">
        <v>11426</v>
      </c>
      <c r="D20319" s="270" t="s">
        <v>2209</v>
      </c>
      <c r="E20319" s="277" t="s">
        <v>2227</v>
      </c>
      <c r="F20319" s="279" t="s">
        <v>484</v>
      </c>
    </row>
    <row r="20320" spans="1:6" x14ac:dyDescent="0.3">
      <c r="A20320" s="264" t="str">
        <f t="shared" si="317"/>
        <v>SweenyTX</v>
      </c>
      <c r="B20320" s="269">
        <v>77480</v>
      </c>
      <c r="C20320" s="270" t="s">
        <v>11427</v>
      </c>
      <c r="D20320" s="270" t="s">
        <v>2209</v>
      </c>
      <c r="E20320" s="277" t="s">
        <v>2240</v>
      </c>
      <c r="F20320" s="279" t="s">
        <v>484</v>
      </c>
    </row>
    <row r="20321" spans="1:6" x14ac:dyDescent="0.3">
      <c r="A20321" s="264" t="str">
        <f t="shared" si="317"/>
        <v>DibollTX</v>
      </c>
      <c r="B20321" s="269">
        <v>75941</v>
      </c>
      <c r="C20321" s="270" t="s">
        <v>11428</v>
      </c>
      <c r="D20321" s="270" t="s">
        <v>2209</v>
      </c>
      <c r="E20321" s="277" t="s">
        <v>2250</v>
      </c>
      <c r="F20321" s="279" t="s">
        <v>484</v>
      </c>
    </row>
    <row r="20322" spans="1:6" x14ac:dyDescent="0.3">
      <c r="A20322" s="264" t="str">
        <f t="shared" si="317"/>
        <v>AthensTX</v>
      </c>
      <c r="B20322" s="269">
        <v>75752</v>
      </c>
      <c r="C20322" s="270" t="s">
        <v>995</v>
      </c>
      <c r="D20322" s="270" t="s">
        <v>2209</v>
      </c>
      <c r="E20322" s="277" t="s">
        <v>995</v>
      </c>
      <c r="F20322" s="279" t="s">
        <v>484</v>
      </c>
    </row>
    <row r="20323" spans="1:6" x14ac:dyDescent="0.3">
      <c r="A20323" s="264" t="str">
        <f t="shared" si="317"/>
        <v>Galena ParkTX</v>
      </c>
      <c r="B20323" s="269">
        <v>77547</v>
      </c>
      <c r="C20323" s="270" t="s">
        <v>11429</v>
      </c>
      <c r="D20323" s="270" t="s">
        <v>2209</v>
      </c>
      <c r="E20323" s="277" t="s">
        <v>2240</v>
      </c>
      <c r="F20323" s="279" t="s">
        <v>484</v>
      </c>
    </row>
    <row r="20324" spans="1:6" x14ac:dyDescent="0.3">
      <c r="A20324" s="264" t="str">
        <f t="shared" si="317"/>
        <v>WinnieTX</v>
      </c>
      <c r="B20324" s="269">
        <v>77665</v>
      </c>
      <c r="C20324" s="270" t="s">
        <v>11430</v>
      </c>
      <c r="D20324" s="270" t="s">
        <v>2209</v>
      </c>
      <c r="E20324" s="277" t="s">
        <v>2240</v>
      </c>
      <c r="F20324" s="279" t="s">
        <v>484</v>
      </c>
    </row>
    <row r="20325" spans="1:6" x14ac:dyDescent="0.3">
      <c r="A20325" s="264" t="str">
        <f t="shared" si="317"/>
        <v>LytleTX</v>
      </c>
      <c r="B20325" s="269">
        <v>78052</v>
      </c>
      <c r="C20325" s="270" t="s">
        <v>11431</v>
      </c>
      <c r="D20325" s="270" t="s">
        <v>2209</v>
      </c>
      <c r="E20325" s="277" t="s">
        <v>2266</v>
      </c>
      <c r="F20325" s="279" t="s">
        <v>484</v>
      </c>
    </row>
    <row r="20326" spans="1:6" x14ac:dyDescent="0.3">
      <c r="A20326" s="264" t="str">
        <f t="shared" si="317"/>
        <v>MarlinTX</v>
      </c>
      <c r="B20326" s="269">
        <v>76661</v>
      </c>
      <c r="C20326" s="270" t="s">
        <v>10812</v>
      </c>
      <c r="D20326" s="270" t="s">
        <v>2209</v>
      </c>
      <c r="E20326" s="277" t="s">
        <v>2276</v>
      </c>
      <c r="F20326" s="279" t="s">
        <v>484</v>
      </c>
    </row>
    <row r="20327" spans="1:6" x14ac:dyDescent="0.3">
      <c r="A20327" s="264" t="str">
        <f t="shared" si="317"/>
        <v>San AntonioTX</v>
      </c>
      <c r="B20327" s="269">
        <v>78073</v>
      </c>
      <c r="C20327" s="270" t="s">
        <v>3872</v>
      </c>
      <c r="D20327" s="270" t="s">
        <v>2209</v>
      </c>
      <c r="E20327" s="277" t="s">
        <v>2266</v>
      </c>
      <c r="F20327" s="279" t="s">
        <v>484</v>
      </c>
    </row>
    <row r="20328" spans="1:6" x14ac:dyDescent="0.3">
      <c r="A20328" s="264" t="str">
        <f t="shared" si="317"/>
        <v>El PasoTX</v>
      </c>
      <c r="B20328" s="269">
        <v>79922</v>
      </c>
      <c r="C20328" s="270" t="s">
        <v>1974</v>
      </c>
      <c r="D20328" s="270" t="s">
        <v>2209</v>
      </c>
      <c r="E20328" s="277" t="s">
        <v>1974</v>
      </c>
      <c r="F20328" s="279" t="s">
        <v>484</v>
      </c>
    </row>
    <row r="20329" spans="1:6" x14ac:dyDescent="0.3">
      <c r="A20329" s="264" t="str">
        <f t="shared" si="317"/>
        <v>Pilot PointTX</v>
      </c>
      <c r="B20329" s="269">
        <v>76258</v>
      </c>
      <c r="C20329" s="270" t="s">
        <v>11432</v>
      </c>
      <c r="D20329" s="270" t="s">
        <v>2209</v>
      </c>
      <c r="E20329" s="277" t="s">
        <v>2233</v>
      </c>
      <c r="F20329" s="279" t="s">
        <v>484</v>
      </c>
    </row>
    <row r="20330" spans="1:6" x14ac:dyDescent="0.3">
      <c r="A20330" s="264" t="str">
        <f t="shared" si="317"/>
        <v>BoydTX</v>
      </c>
      <c r="B20330" s="269">
        <v>76023</v>
      </c>
      <c r="C20330" s="270" t="s">
        <v>11433</v>
      </c>
      <c r="D20330" s="270" t="s">
        <v>2209</v>
      </c>
      <c r="E20330" s="277" t="s">
        <v>2233</v>
      </c>
      <c r="F20330" s="279" t="s">
        <v>484</v>
      </c>
    </row>
    <row r="20331" spans="1:6" x14ac:dyDescent="0.3">
      <c r="A20331" s="264" t="str">
        <f t="shared" si="317"/>
        <v>LubbockTX</v>
      </c>
      <c r="B20331" s="269">
        <v>79411</v>
      </c>
      <c r="C20331" s="270" t="s">
        <v>2249</v>
      </c>
      <c r="D20331" s="270" t="s">
        <v>2209</v>
      </c>
      <c r="E20331" s="277" t="s">
        <v>2249</v>
      </c>
      <c r="F20331" s="279" t="s">
        <v>484</v>
      </c>
    </row>
    <row r="20332" spans="1:6" x14ac:dyDescent="0.3">
      <c r="A20332" s="264" t="str">
        <f t="shared" si="317"/>
        <v>Caddo MillsTX</v>
      </c>
      <c r="B20332" s="269">
        <v>75135</v>
      </c>
      <c r="C20332" s="270" t="s">
        <v>11434</v>
      </c>
      <c r="D20332" s="270" t="s">
        <v>2209</v>
      </c>
      <c r="E20332" s="277" t="s">
        <v>2233</v>
      </c>
      <c r="F20332" s="279" t="s">
        <v>484</v>
      </c>
    </row>
    <row r="20333" spans="1:6" x14ac:dyDescent="0.3">
      <c r="A20333" s="264" t="str">
        <f t="shared" si="317"/>
        <v>MalakoffTX</v>
      </c>
      <c r="B20333" s="269">
        <v>75148</v>
      </c>
      <c r="C20333" s="270" t="s">
        <v>11435</v>
      </c>
      <c r="D20333" s="270" t="s">
        <v>2209</v>
      </c>
      <c r="E20333" s="277" t="s">
        <v>995</v>
      </c>
      <c r="F20333" s="279" t="s">
        <v>484</v>
      </c>
    </row>
    <row r="20334" spans="1:6" x14ac:dyDescent="0.3">
      <c r="A20334" s="264" t="str">
        <f t="shared" si="317"/>
        <v>Coffee CityTX</v>
      </c>
      <c r="B20334" s="269">
        <v>75763</v>
      </c>
      <c r="C20334" s="270" t="s">
        <v>11436</v>
      </c>
      <c r="D20334" s="270" t="s">
        <v>2209</v>
      </c>
      <c r="E20334" s="277" t="s">
        <v>995</v>
      </c>
      <c r="F20334" s="279" t="s">
        <v>484</v>
      </c>
    </row>
    <row r="20335" spans="1:6" x14ac:dyDescent="0.3">
      <c r="A20335" s="264" t="str">
        <f t="shared" si="317"/>
        <v>AmarilloTX</v>
      </c>
      <c r="B20335" s="269">
        <v>79121</v>
      </c>
      <c r="C20335" s="270" t="s">
        <v>2212</v>
      </c>
      <c r="D20335" s="270" t="s">
        <v>2209</v>
      </c>
      <c r="E20335" s="277" t="s">
        <v>2212</v>
      </c>
      <c r="F20335" s="279" t="s">
        <v>484</v>
      </c>
    </row>
    <row r="20336" spans="1:6" x14ac:dyDescent="0.3">
      <c r="A20336" s="264" t="str">
        <f t="shared" si="317"/>
        <v>GrandviewTX</v>
      </c>
      <c r="B20336" s="269">
        <v>76050</v>
      </c>
      <c r="C20336" s="270" t="s">
        <v>7205</v>
      </c>
      <c r="D20336" s="270" t="s">
        <v>2209</v>
      </c>
      <c r="E20336" s="277" t="s">
        <v>2233</v>
      </c>
      <c r="F20336" s="279" t="s">
        <v>484</v>
      </c>
    </row>
    <row r="20337" spans="1:6" x14ac:dyDescent="0.3">
      <c r="A20337" s="264" t="str">
        <f t="shared" si="317"/>
        <v>WestTX</v>
      </c>
      <c r="B20337" s="269">
        <v>76691</v>
      </c>
      <c r="C20337" s="270" t="s">
        <v>11437</v>
      </c>
      <c r="D20337" s="270" t="s">
        <v>2209</v>
      </c>
      <c r="E20337" s="277" t="s">
        <v>2276</v>
      </c>
      <c r="F20337" s="279" t="s">
        <v>484</v>
      </c>
    </row>
    <row r="20338" spans="1:6" x14ac:dyDescent="0.3">
      <c r="A20338" s="264" t="str">
        <f t="shared" si="317"/>
        <v>OdessaTX</v>
      </c>
      <c r="B20338" s="269">
        <v>79766</v>
      </c>
      <c r="C20338" s="270" t="s">
        <v>2256</v>
      </c>
      <c r="D20338" s="270" t="s">
        <v>2209</v>
      </c>
      <c r="E20338" s="277" t="s">
        <v>2256</v>
      </c>
      <c r="F20338" s="279" t="s">
        <v>484</v>
      </c>
    </row>
    <row r="20339" spans="1:6" x14ac:dyDescent="0.3">
      <c r="A20339" s="264" t="str">
        <f t="shared" si="317"/>
        <v>White OakTX</v>
      </c>
      <c r="B20339" s="269">
        <v>75693</v>
      </c>
      <c r="C20339" s="270" t="s">
        <v>9346</v>
      </c>
      <c r="D20339" s="270" t="s">
        <v>2209</v>
      </c>
      <c r="E20339" s="277" t="s">
        <v>2248</v>
      </c>
      <c r="F20339" s="279" t="s">
        <v>484</v>
      </c>
    </row>
    <row r="20340" spans="1:6" x14ac:dyDescent="0.3">
      <c r="A20340" s="264" t="str">
        <f t="shared" si="317"/>
        <v>DallasTX</v>
      </c>
      <c r="B20340" s="269">
        <v>75226</v>
      </c>
      <c r="C20340" s="270" t="s">
        <v>3974</v>
      </c>
      <c r="D20340" s="270" t="s">
        <v>2209</v>
      </c>
      <c r="E20340" s="277" t="s">
        <v>2233</v>
      </c>
      <c r="F20340" s="279" t="s">
        <v>484</v>
      </c>
    </row>
    <row r="20341" spans="1:6" x14ac:dyDescent="0.3">
      <c r="A20341" s="264" t="str">
        <f t="shared" si="317"/>
        <v>TerrellTX</v>
      </c>
      <c r="B20341" s="269">
        <v>75161</v>
      </c>
      <c r="C20341" s="270" t="s">
        <v>7855</v>
      </c>
      <c r="D20341" s="270" t="s">
        <v>2209</v>
      </c>
      <c r="E20341" s="277" t="s">
        <v>2233</v>
      </c>
      <c r="F20341" s="279" t="s">
        <v>484</v>
      </c>
    </row>
    <row r="20342" spans="1:6" x14ac:dyDescent="0.3">
      <c r="A20342" s="264" t="str">
        <f t="shared" si="317"/>
        <v>San AntonioTX</v>
      </c>
      <c r="B20342" s="269">
        <v>78226</v>
      </c>
      <c r="C20342" s="270" t="s">
        <v>3872</v>
      </c>
      <c r="D20342" s="270" t="s">
        <v>2209</v>
      </c>
      <c r="E20342" s="277" t="s">
        <v>2266</v>
      </c>
      <c r="F20342" s="279" t="s">
        <v>484</v>
      </c>
    </row>
    <row r="20343" spans="1:6" x14ac:dyDescent="0.3">
      <c r="A20343" s="264" t="str">
        <f t="shared" si="317"/>
        <v>TylerTX</v>
      </c>
      <c r="B20343" s="269">
        <v>75709</v>
      </c>
      <c r="C20343" s="270" t="s">
        <v>2272</v>
      </c>
      <c r="D20343" s="270" t="s">
        <v>2209</v>
      </c>
      <c r="E20343" s="277" t="s">
        <v>2272</v>
      </c>
      <c r="F20343" s="279" t="s">
        <v>484</v>
      </c>
    </row>
    <row r="20344" spans="1:6" x14ac:dyDescent="0.3">
      <c r="A20344" s="264" t="str">
        <f t="shared" si="317"/>
        <v>IngramTX</v>
      </c>
      <c r="B20344" s="269">
        <v>78025</v>
      </c>
      <c r="C20344" s="270" t="s">
        <v>11438</v>
      </c>
      <c r="D20344" s="270" t="s">
        <v>2209</v>
      </c>
      <c r="E20344" s="277" t="s">
        <v>2241</v>
      </c>
      <c r="F20344" s="279" t="s">
        <v>484</v>
      </c>
    </row>
    <row r="20345" spans="1:6" x14ac:dyDescent="0.3">
      <c r="A20345" s="264" t="str">
        <f t="shared" si="317"/>
        <v>PinehurstTX</v>
      </c>
      <c r="B20345" s="269">
        <v>77362</v>
      </c>
      <c r="C20345" s="270" t="s">
        <v>7633</v>
      </c>
      <c r="D20345" s="270" t="s">
        <v>2209</v>
      </c>
      <c r="E20345" s="277" t="s">
        <v>2240</v>
      </c>
      <c r="F20345" s="279" t="s">
        <v>484</v>
      </c>
    </row>
    <row r="20346" spans="1:6" x14ac:dyDescent="0.3">
      <c r="A20346" s="264" t="str">
        <f t="shared" si="317"/>
        <v>Rancho ViejoTX</v>
      </c>
      <c r="B20346" s="269">
        <v>78575</v>
      </c>
      <c r="C20346" s="270" t="s">
        <v>11439</v>
      </c>
      <c r="D20346" s="270" t="s">
        <v>2209</v>
      </c>
      <c r="E20346" s="277" t="s">
        <v>2225</v>
      </c>
      <c r="F20346" s="279" t="s">
        <v>484</v>
      </c>
    </row>
    <row r="20347" spans="1:6" x14ac:dyDescent="0.3">
      <c r="A20347" s="264" t="str">
        <f t="shared" si="317"/>
        <v>Orange GroveTX</v>
      </c>
      <c r="B20347" s="269">
        <v>78372</v>
      </c>
      <c r="C20347" s="270" t="s">
        <v>11440</v>
      </c>
      <c r="D20347" s="270" t="s">
        <v>2209</v>
      </c>
      <c r="E20347" s="277" t="s">
        <v>2211</v>
      </c>
      <c r="F20347" s="279" t="s">
        <v>484</v>
      </c>
    </row>
    <row r="20348" spans="1:6" x14ac:dyDescent="0.3">
      <c r="A20348" s="264" t="str">
        <f t="shared" si="317"/>
        <v>De KalbTX</v>
      </c>
      <c r="B20348" s="269">
        <v>75559</v>
      </c>
      <c r="C20348" s="270" t="s">
        <v>7391</v>
      </c>
      <c r="D20348" s="270" t="s">
        <v>2209</v>
      </c>
      <c r="E20348" s="277" t="s">
        <v>986</v>
      </c>
      <c r="F20348" s="279" t="s">
        <v>484</v>
      </c>
    </row>
    <row r="20349" spans="1:6" x14ac:dyDescent="0.3">
      <c r="A20349" s="264" t="str">
        <f t="shared" si="317"/>
        <v>Garden RidgeTX</v>
      </c>
      <c r="B20349" s="269">
        <v>78266</v>
      </c>
      <c r="C20349" s="270" t="s">
        <v>11441</v>
      </c>
      <c r="D20349" s="270" t="s">
        <v>2209</v>
      </c>
      <c r="E20349" s="277" t="s">
        <v>2266</v>
      </c>
      <c r="F20349" s="279" t="s">
        <v>484</v>
      </c>
    </row>
    <row r="20350" spans="1:6" x14ac:dyDescent="0.3">
      <c r="A20350" s="264" t="str">
        <f t="shared" si="317"/>
        <v>AmarilloTX</v>
      </c>
      <c r="B20350" s="269">
        <v>79104</v>
      </c>
      <c r="C20350" s="270" t="s">
        <v>2212</v>
      </c>
      <c r="D20350" s="270" t="s">
        <v>2209</v>
      </c>
      <c r="E20350" s="277" t="s">
        <v>2212</v>
      </c>
      <c r="F20350" s="279" t="s">
        <v>484</v>
      </c>
    </row>
    <row r="20351" spans="1:6" x14ac:dyDescent="0.3">
      <c r="A20351" s="264" t="str">
        <f t="shared" si="317"/>
        <v>JourdantonTX</v>
      </c>
      <c r="B20351" s="269">
        <v>78026</v>
      </c>
      <c r="C20351" s="270" t="s">
        <v>11442</v>
      </c>
      <c r="D20351" s="270" t="s">
        <v>2209</v>
      </c>
      <c r="E20351" s="277" t="s">
        <v>2266</v>
      </c>
      <c r="F20351" s="279" t="s">
        <v>484</v>
      </c>
    </row>
    <row r="20352" spans="1:6" x14ac:dyDescent="0.3">
      <c r="A20352" s="264" t="str">
        <f t="shared" si="317"/>
        <v>FabensTX</v>
      </c>
      <c r="B20352" s="269">
        <v>79838</v>
      </c>
      <c r="C20352" s="270" t="s">
        <v>11443</v>
      </c>
      <c r="D20352" s="270" t="s">
        <v>2209</v>
      </c>
      <c r="E20352" s="277" t="s">
        <v>1974</v>
      </c>
      <c r="F20352" s="279" t="s">
        <v>484</v>
      </c>
    </row>
    <row r="20353" spans="1:6" x14ac:dyDescent="0.3">
      <c r="A20353" s="264" t="str">
        <f t="shared" si="317"/>
        <v>AtascosaTX</v>
      </c>
      <c r="B20353" s="269">
        <v>78002</v>
      </c>
      <c r="C20353" s="270" t="s">
        <v>11444</v>
      </c>
      <c r="D20353" s="270" t="s">
        <v>2209</v>
      </c>
      <c r="E20353" s="277" t="s">
        <v>2266</v>
      </c>
      <c r="F20353" s="279" t="s">
        <v>484</v>
      </c>
    </row>
    <row r="20354" spans="1:6" x14ac:dyDescent="0.3">
      <c r="A20354" s="264" t="str">
        <f t="shared" si="317"/>
        <v>Santa ClaraTX</v>
      </c>
      <c r="B20354" s="269">
        <v>78124</v>
      </c>
      <c r="C20354" s="270" t="s">
        <v>2494</v>
      </c>
      <c r="D20354" s="270" t="s">
        <v>2209</v>
      </c>
      <c r="E20354" s="277" t="s">
        <v>2266</v>
      </c>
      <c r="F20354" s="279" t="s">
        <v>484</v>
      </c>
    </row>
    <row r="20355" spans="1:6" x14ac:dyDescent="0.3">
      <c r="A20355" s="264" t="str">
        <f t="shared" si="317"/>
        <v>OvertonTX</v>
      </c>
      <c r="B20355" s="269">
        <v>75684</v>
      </c>
      <c r="C20355" s="270" t="s">
        <v>8005</v>
      </c>
      <c r="D20355" s="270" t="s">
        <v>2209</v>
      </c>
      <c r="E20355" s="277" t="s">
        <v>2248</v>
      </c>
      <c r="F20355" s="279" t="s">
        <v>484</v>
      </c>
    </row>
    <row r="20356" spans="1:6" x14ac:dyDescent="0.3">
      <c r="A20356" s="264" t="str">
        <f t="shared" ref="A20356:A20419" si="318">CONCATENATE(C20356,D20356)</f>
        <v>Rio HondoTX</v>
      </c>
      <c r="B20356" s="269">
        <v>78583</v>
      </c>
      <c r="C20356" s="270" t="s">
        <v>11445</v>
      </c>
      <c r="D20356" s="270" t="s">
        <v>2209</v>
      </c>
      <c r="E20356" s="277" t="s">
        <v>2225</v>
      </c>
      <c r="F20356" s="279" t="s">
        <v>484</v>
      </c>
    </row>
    <row r="20357" spans="1:6" x14ac:dyDescent="0.3">
      <c r="A20357" s="264" t="str">
        <f t="shared" si="318"/>
        <v>GoliadTX</v>
      </c>
      <c r="B20357" s="269">
        <v>77963</v>
      </c>
      <c r="C20357" s="270" t="s">
        <v>11446</v>
      </c>
      <c r="D20357" s="270" t="s">
        <v>2209</v>
      </c>
      <c r="E20357" s="277" t="s">
        <v>2275</v>
      </c>
      <c r="F20357" s="279" t="s">
        <v>484</v>
      </c>
    </row>
    <row r="20358" spans="1:6" x14ac:dyDescent="0.3">
      <c r="A20358" s="264" t="str">
        <f t="shared" si="318"/>
        <v>ElkhartTX</v>
      </c>
      <c r="B20358" s="269">
        <v>75839</v>
      </c>
      <c r="C20358" s="270" t="s">
        <v>4390</v>
      </c>
      <c r="D20358" s="270" t="s">
        <v>2209</v>
      </c>
      <c r="E20358" s="277" t="s">
        <v>1927</v>
      </c>
      <c r="F20358" s="279" t="s">
        <v>484</v>
      </c>
    </row>
    <row r="20359" spans="1:6" x14ac:dyDescent="0.3">
      <c r="A20359" s="264" t="str">
        <f t="shared" si="318"/>
        <v>El PasoTX</v>
      </c>
      <c r="B20359" s="269">
        <v>79911</v>
      </c>
      <c r="C20359" s="270" t="s">
        <v>1974</v>
      </c>
      <c r="D20359" s="270" t="s">
        <v>2209</v>
      </c>
      <c r="E20359" s="277" t="s">
        <v>1974</v>
      </c>
      <c r="F20359" s="279" t="s">
        <v>484</v>
      </c>
    </row>
    <row r="20360" spans="1:6" x14ac:dyDescent="0.3">
      <c r="A20360" s="264" t="str">
        <f t="shared" si="318"/>
        <v>ComfortTX</v>
      </c>
      <c r="B20360" s="269">
        <v>78013</v>
      </c>
      <c r="C20360" s="270" t="s">
        <v>11447</v>
      </c>
      <c r="D20360" s="270" t="s">
        <v>2209</v>
      </c>
      <c r="E20360" s="277" t="s">
        <v>2266</v>
      </c>
      <c r="F20360" s="279" t="s">
        <v>484</v>
      </c>
    </row>
    <row r="20361" spans="1:6" x14ac:dyDescent="0.3">
      <c r="A20361" s="264" t="str">
        <f t="shared" si="318"/>
        <v>FerrisTX</v>
      </c>
      <c r="B20361" s="269">
        <v>75125</v>
      </c>
      <c r="C20361" s="270" t="s">
        <v>11448</v>
      </c>
      <c r="D20361" s="270" t="s">
        <v>2209</v>
      </c>
      <c r="E20361" s="277" t="s">
        <v>2233</v>
      </c>
      <c r="F20361" s="279" t="s">
        <v>484</v>
      </c>
    </row>
    <row r="20362" spans="1:6" x14ac:dyDescent="0.3">
      <c r="A20362" s="264" t="str">
        <f t="shared" si="318"/>
        <v>FritchTX</v>
      </c>
      <c r="B20362" s="269">
        <v>79036</v>
      </c>
      <c r="C20362" s="270" t="s">
        <v>11449</v>
      </c>
      <c r="D20362" s="270" t="s">
        <v>2209</v>
      </c>
      <c r="E20362" s="277" t="s">
        <v>2222</v>
      </c>
      <c r="F20362" s="279" t="s">
        <v>484</v>
      </c>
    </row>
    <row r="20363" spans="1:6" x14ac:dyDescent="0.3">
      <c r="A20363" s="264" t="str">
        <f t="shared" si="318"/>
        <v>Santa FeTX</v>
      </c>
      <c r="B20363" s="269">
        <v>77517</v>
      </c>
      <c r="C20363" s="270" t="s">
        <v>1871</v>
      </c>
      <c r="D20363" s="270" t="s">
        <v>2209</v>
      </c>
      <c r="E20363" s="277" t="s">
        <v>2240</v>
      </c>
      <c r="F20363" s="279" t="s">
        <v>484</v>
      </c>
    </row>
    <row r="20364" spans="1:6" x14ac:dyDescent="0.3">
      <c r="A20364" s="264" t="str">
        <f t="shared" si="318"/>
        <v>LongviewTX</v>
      </c>
      <c r="B20364" s="269">
        <v>75603</v>
      </c>
      <c r="C20364" s="270" t="s">
        <v>2248</v>
      </c>
      <c r="D20364" s="270" t="s">
        <v>2209</v>
      </c>
      <c r="E20364" s="277" t="s">
        <v>2248</v>
      </c>
      <c r="F20364" s="279" t="s">
        <v>484</v>
      </c>
    </row>
    <row r="20365" spans="1:6" x14ac:dyDescent="0.3">
      <c r="A20365" s="264" t="str">
        <f t="shared" si="318"/>
        <v>El PasoTX</v>
      </c>
      <c r="B20365" s="269">
        <v>79836</v>
      </c>
      <c r="C20365" s="270" t="s">
        <v>1974</v>
      </c>
      <c r="D20365" s="270" t="s">
        <v>2209</v>
      </c>
      <c r="E20365" s="277" t="s">
        <v>1974</v>
      </c>
      <c r="F20365" s="279" t="s">
        <v>484</v>
      </c>
    </row>
    <row r="20366" spans="1:6" x14ac:dyDescent="0.3">
      <c r="A20366" s="264" t="str">
        <f t="shared" si="318"/>
        <v>ShallowaterTX</v>
      </c>
      <c r="B20366" s="269">
        <v>79363</v>
      </c>
      <c r="C20366" s="270" t="s">
        <v>11450</v>
      </c>
      <c r="D20366" s="270" t="s">
        <v>2209</v>
      </c>
      <c r="E20366" s="277" t="s">
        <v>2249</v>
      </c>
      <c r="F20366" s="279" t="s">
        <v>484</v>
      </c>
    </row>
    <row r="20367" spans="1:6" x14ac:dyDescent="0.3">
      <c r="A20367" s="264" t="str">
        <f t="shared" si="318"/>
        <v>NolanvilleTX</v>
      </c>
      <c r="B20367" s="269">
        <v>76559</v>
      </c>
      <c r="C20367" s="270" t="s">
        <v>11451</v>
      </c>
      <c r="D20367" s="270" t="s">
        <v>2209</v>
      </c>
      <c r="E20367" s="277" t="s">
        <v>2242</v>
      </c>
      <c r="F20367" s="279" t="s">
        <v>484</v>
      </c>
    </row>
    <row r="20368" spans="1:6" x14ac:dyDescent="0.3">
      <c r="A20368" s="264" t="str">
        <f t="shared" si="318"/>
        <v>New WaverlyTX</v>
      </c>
      <c r="B20368" s="269">
        <v>77358</v>
      </c>
      <c r="C20368" s="270" t="s">
        <v>5538</v>
      </c>
      <c r="D20368" s="270" t="s">
        <v>2209</v>
      </c>
      <c r="E20368" s="277" t="s">
        <v>938</v>
      </c>
      <c r="F20368" s="279" t="s">
        <v>484</v>
      </c>
    </row>
    <row r="20369" spans="1:6" x14ac:dyDescent="0.3">
      <c r="A20369" s="264" t="str">
        <f t="shared" si="318"/>
        <v>JosephineTX</v>
      </c>
      <c r="B20369" s="269">
        <v>75173</v>
      </c>
      <c r="C20369" s="270" t="s">
        <v>11452</v>
      </c>
      <c r="D20369" s="270" t="s">
        <v>2209</v>
      </c>
      <c r="E20369" s="277" t="s">
        <v>2233</v>
      </c>
      <c r="F20369" s="279" t="s">
        <v>484</v>
      </c>
    </row>
    <row r="20370" spans="1:6" x14ac:dyDescent="0.3">
      <c r="A20370" s="264" t="str">
        <f t="shared" si="318"/>
        <v>AustinTX</v>
      </c>
      <c r="B20370" s="269">
        <v>78652</v>
      </c>
      <c r="C20370" s="270" t="s">
        <v>1632</v>
      </c>
      <c r="D20370" s="270" t="s">
        <v>2209</v>
      </c>
      <c r="E20370" s="277" t="s">
        <v>2215</v>
      </c>
      <c r="F20370" s="279" t="s">
        <v>484</v>
      </c>
    </row>
    <row r="20371" spans="1:6" x14ac:dyDescent="0.3">
      <c r="A20371" s="264" t="str">
        <f t="shared" si="318"/>
        <v>San AntonioTX</v>
      </c>
      <c r="B20371" s="269">
        <v>78215</v>
      </c>
      <c r="C20371" s="270" t="s">
        <v>3872</v>
      </c>
      <c r="D20371" s="270" t="s">
        <v>2209</v>
      </c>
      <c r="E20371" s="277" t="s">
        <v>2266</v>
      </c>
      <c r="F20371" s="279" t="s">
        <v>484</v>
      </c>
    </row>
    <row r="20372" spans="1:6" x14ac:dyDescent="0.3">
      <c r="A20372" s="264" t="str">
        <f t="shared" si="318"/>
        <v>ParadiseTX</v>
      </c>
      <c r="B20372" s="269">
        <v>76073</v>
      </c>
      <c r="C20372" s="270" t="s">
        <v>2996</v>
      </c>
      <c r="D20372" s="270" t="s">
        <v>2209</v>
      </c>
      <c r="E20372" s="277" t="s">
        <v>2233</v>
      </c>
      <c r="F20372" s="279" t="s">
        <v>484</v>
      </c>
    </row>
    <row r="20373" spans="1:6" x14ac:dyDescent="0.3">
      <c r="A20373" s="264" t="str">
        <f t="shared" si="318"/>
        <v>HooksTX</v>
      </c>
      <c r="B20373" s="269">
        <v>75561</v>
      </c>
      <c r="C20373" s="270" t="s">
        <v>11453</v>
      </c>
      <c r="D20373" s="270" t="s">
        <v>2209</v>
      </c>
      <c r="E20373" s="277" t="s">
        <v>986</v>
      </c>
      <c r="F20373" s="279" t="s">
        <v>484</v>
      </c>
    </row>
    <row r="20374" spans="1:6" x14ac:dyDescent="0.3">
      <c r="A20374" s="264" t="str">
        <f t="shared" si="318"/>
        <v>WaskomTX</v>
      </c>
      <c r="B20374" s="269">
        <v>75692</v>
      </c>
      <c r="C20374" s="270" t="s">
        <v>11454</v>
      </c>
      <c r="D20374" s="270" t="s">
        <v>2209</v>
      </c>
      <c r="E20374" s="277" t="s">
        <v>1649</v>
      </c>
      <c r="F20374" s="279" t="s">
        <v>484</v>
      </c>
    </row>
    <row r="20375" spans="1:6" x14ac:dyDescent="0.3">
      <c r="A20375" s="264" t="str">
        <f t="shared" si="318"/>
        <v>FranklinTX</v>
      </c>
      <c r="B20375" s="269">
        <v>77856</v>
      </c>
      <c r="C20375" s="270" t="s">
        <v>3539</v>
      </c>
      <c r="D20375" s="270" t="s">
        <v>2209</v>
      </c>
      <c r="E20375" s="277" t="s">
        <v>2227</v>
      </c>
      <c r="F20375" s="279" t="s">
        <v>484</v>
      </c>
    </row>
    <row r="20376" spans="1:6" x14ac:dyDescent="0.3">
      <c r="A20376" s="264" t="str">
        <f t="shared" si="318"/>
        <v>DianaTX</v>
      </c>
      <c r="B20376" s="269">
        <v>75640</v>
      </c>
      <c r="C20376" s="270" t="s">
        <v>11455</v>
      </c>
      <c r="D20376" s="270" t="s">
        <v>2209</v>
      </c>
      <c r="E20376" s="277" t="s">
        <v>2248</v>
      </c>
      <c r="F20376" s="279" t="s">
        <v>484</v>
      </c>
    </row>
    <row r="20377" spans="1:6" x14ac:dyDescent="0.3">
      <c r="A20377" s="264" t="str">
        <f t="shared" si="318"/>
        <v>SomervilleTX</v>
      </c>
      <c r="B20377" s="269">
        <v>77879</v>
      </c>
      <c r="C20377" s="270" t="s">
        <v>1255</v>
      </c>
      <c r="D20377" s="270" t="s">
        <v>2209</v>
      </c>
      <c r="E20377" s="277" t="s">
        <v>2227</v>
      </c>
      <c r="F20377" s="279" t="s">
        <v>484</v>
      </c>
    </row>
    <row r="20378" spans="1:6" x14ac:dyDescent="0.3">
      <c r="A20378" s="264" t="str">
        <f t="shared" si="318"/>
        <v>ElsaTX</v>
      </c>
      <c r="B20378" s="269">
        <v>78543</v>
      </c>
      <c r="C20378" s="270" t="s">
        <v>11456</v>
      </c>
      <c r="D20378" s="270" t="s">
        <v>2209</v>
      </c>
      <c r="E20378" s="277" t="s">
        <v>2252</v>
      </c>
      <c r="F20378" s="279" t="s">
        <v>484</v>
      </c>
    </row>
    <row r="20379" spans="1:6" x14ac:dyDescent="0.3">
      <c r="A20379" s="264" t="str">
        <f t="shared" si="318"/>
        <v>Big SandyTX</v>
      </c>
      <c r="B20379" s="269">
        <v>75755</v>
      </c>
      <c r="C20379" s="270" t="s">
        <v>11457</v>
      </c>
      <c r="D20379" s="270" t="s">
        <v>2209</v>
      </c>
      <c r="E20379" s="277" t="s">
        <v>2248</v>
      </c>
      <c r="F20379" s="279" t="s">
        <v>484</v>
      </c>
    </row>
    <row r="20380" spans="1:6" x14ac:dyDescent="0.3">
      <c r="A20380" s="264" t="str">
        <f t="shared" si="318"/>
        <v>HenriettaTX</v>
      </c>
      <c r="B20380" s="269">
        <v>76365</v>
      </c>
      <c r="C20380" s="270" t="s">
        <v>7431</v>
      </c>
      <c r="D20380" s="270" t="s">
        <v>2209</v>
      </c>
      <c r="E20380" s="277" t="s">
        <v>2278</v>
      </c>
      <c r="F20380" s="279" t="s">
        <v>484</v>
      </c>
    </row>
    <row r="20381" spans="1:6" x14ac:dyDescent="0.3">
      <c r="A20381" s="264" t="str">
        <f t="shared" si="318"/>
        <v>CrandallTX</v>
      </c>
      <c r="B20381" s="269">
        <v>75114</v>
      </c>
      <c r="C20381" s="270" t="s">
        <v>4117</v>
      </c>
      <c r="D20381" s="270" t="s">
        <v>2209</v>
      </c>
      <c r="E20381" s="277" t="s">
        <v>2233</v>
      </c>
      <c r="F20381" s="279" t="s">
        <v>484</v>
      </c>
    </row>
    <row r="20382" spans="1:6" x14ac:dyDescent="0.3">
      <c r="A20382" s="264" t="str">
        <f t="shared" si="318"/>
        <v>EustaceTX</v>
      </c>
      <c r="B20382" s="269">
        <v>75124</v>
      </c>
      <c r="C20382" s="270" t="s">
        <v>11458</v>
      </c>
      <c r="D20382" s="270" t="s">
        <v>2209</v>
      </c>
      <c r="E20382" s="277" t="s">
        <v>995</v>
      </c>
      <c r="F20382" s="279" t="s">
        <v>484</v>
      </c>
    </row>
    <row r="20383" spans="1:6" x14ac:dyDescent="0.3">
      <c r="A20383" s="264" t="str">
        <f t="shared" si="318"/>
        <v>SunnyvaleTX</v>
      </c>
      <c r="B20383" s="269">
        <v>75182</v>
      </c>
      <c r="C20383" s="270" t="s">
        <v>2513</v>
      </c>
      <c r="D20383" s="270" t="s">
        <v>2209</v>
      </c>
      <c r="E20383" s="277" t="s">
        <v>2233</v>
      </c>
      <c r="F20383" s="279" t="s">
        <v>484</v>
      </c>
    </row>
    <row r="20384" spans="1:6" x14ac:dyDescent="0.3">
      <c r="A20384" s="264" t="str">
        <f t="shared" si="318"/>
        <v>HoweTX</v>
      </c>
      <c r="B20384" s="269">
        <v>75459</v>
      </c>
      <c r="C20384" s="270" t="s">
        <v>4605</v>
      </c>
      <c r="D20384" s="270" t="s">
        <v>2209</v>
      </c>
      <c r="E20384" s="277" t="s">
        <v>2267</v>
      </c>
      <c r="F20384" s="279" t="s">
        <v>484</v>
      </c>
    </row>
    <row r="20385" spans="1:6" x14ac:dyDescent="0.3">
      <c r="A20385" s="264" t="str">
        <f t="shared" si="318"/>
        <v>MerkelTX</v>
      </c>
      <c r="B20385" s="269">
        <v>79536</v>
      </c>
      <c r="C20385" s="270" t="s">
        <v>11459</v>
      </c>
      <c r="D20385" s="270" t="s">
        <v>2209</v>
      </c>
      <c r="E20385" s="277" t="s">
        <v>2210</v>
      </c>
      <c r="F20385" s="279" t="s">
        <v>484</v>
      </c>
    </row>
    <row r="20386" spans="1:6" x14ac:dyDescent="0.3">
      <c r="A20386" s="264" t="str">
        <f t="shared" si="318"/>
        <v>Wichita FallsTX</v>
      </c>
      <c r="B20386" s="269">
        <v>76305</v>
      </c>
      <c r="C20386" s="270" t="s">
        <v>2278</v>
      </c>
      <c r="D20386" s="270" t="s">
        <v>2209</v>
      </c>
      <c r="E20386" s="277" t="s">
        <v>2278</v>
      </c>
      <c r="F20386" s="279" t="s">
        <v>484</v>
      </c>
    </row>
    <row r="20387" spans="1:6" x14ac:dyDescent="0.3">
      <c r="A20387" s="264" t="str">
        <f t="shared" si="318"/>
        <v>WhitewrightTX</v>
      </c>
      <c r="B20387" s="269">
        <v>75491</v>
      </c>
      <c r="C20387" s="270" t="s">
        <v>11460</v>
      </c>
      <c r="D20387" s="270" t="s">
        <v>2209</v>
      </c>
      <c r="E20387" s="277" t="s">
        <v>2267</v>
      </c>
      <c r="F20387" s="279" t="s">
        <v>484</v>
      </c>
    </row>
    <row r="20388" spans="1:6" x14ac:dyDescent="0.3">
      <c r="A20388" s="264" t="str">
        <f t="shared" si="318"/>
        <v>PonderTX</v>
      </c>
      <c r="B20388" s="269">
        <v>76259</v>
      </c>
      <c r="C20388" s="270" t="s">
        <v>11461</v>
      </c>
      <c r="D20388" s="270" t="s">
        <v>2209</v>
      </c>
      <c r="E20388" s="277" t="s">
        <v>2233</v>
      </c>
      <c r="F20388" s="279" t="s">
        <v>484</v>
      </c>
    </row>
    <row r="20389" spans="1:6" x14ac:dyDescent="0.3">
      <c r="A20389" s="264" t="str">
        <f t="shared" si="318"/>
        <v>TaftTX</v>
      </c>
      <c r="B20389" s="269">
        <v>78390</v>
      </c>
      <c r="C20389" s="270" t="s">
        <v>2810</v>
      </c>
      <c r="D20389" s="270" t="s">
        <v>2209</v>
      </c>
      <c r="E20389" s="277" t="s">
        <v>2229</v>
      </c>
      <c r="F20389" s="279" t="s">
        <v>484</v>
      </c>
    </row>
    <row r="20390" spans="1:6" x14ac:dyDescent="0.3">
      <c r="A20390" s="264" t="str">
        <f t="shared" si="318"/>
        <v>Valley ViewTX</v>
      </c>
      <c r="B20390" s="269">
        <v>76272</v>
      </c>
      <c r="C20390" s="270" t="s">
        <v>10629</v>
      </c>
      <c r="D20390" s="270" t="s">
        <v>2209</v>
      </c>
      <c r="E20390" s="277" t="s">
        <v>1107</v>
      </c>
      <c r="F20390" s="279" t="s">
        <v>484</v>
      </c>
    </row>
    <row r="20391" spans="1:6" x14ac:dyDescent="0.3">
      <c r="A20391" s="264" t="str">
        <f t="shared" si="318"/>
        <v>Port AransasTX</v>
      </c>
      <c r="B20391" s="269">
        <v>78373</v>
      </c>
      <c r="C20391" s="270" t="s">
        <v>11462</v>
      </c>
      <c r="D20391" s="270" t="s">
        <v>2209</v>
      </c>
      <c r="E20391" s="277" t="s">
        <v>2229</v>
      </c>
      <c r="F20391" s="279" t="s">
        <v>484</v>
      </c>
    </row>
    <row r="20392" spans="1:6" x14ac:dyDescent="0.3">
      <c r="A20392" s="264" t="str">
        <f t="shared" si="318"/>
        <v>China SpringTX</v>
      </c>
      <c r="B20392" s="269">
        <v>76633</v>
      </c>
      <c r="C20392" s="270" t="s">
        <v>11463</v>
      </c>
      <c r="D20392" s="270" t="s">
        <v>2209</v>
      </c>
      <c r="E20392" s="277" t="s">
        <v>2276</v>
      </c>
      <c r="F20392" s="279" t="s">
        <v>484</v>
      </c>
    </row>
    <row r="20393" spans="1:6" x14ac:dyDescent="0.3">
      <c r="A20393" s="264" t="str">
        <f t="shared" si="318"/>
        <v>MoodyTX</v>
      </c>
      <c r="B20393" s="269">
        <v>76557</v>
      </c>
      <c r="C20393" s="270" t="s">
        <v>1166</v>
      </c>
      <c r="D20393" s="270" t="s">
        <v>2209</v>
      </c>
      <c r="E20393" s="277" t="s">
        <v>2276</v>
      </c>
      <c r="F20393" s="279" t="s">
        <v>484</v>
      </c>
    </row>
    <row r="20394" spans="1:6" x14ac:dyDescent="0.3">
      <c r="A20394" s="264" t="str">
        <f t="shared" si="318"/>
        <v>DriftwoodTX</v>
      </c>
      <c r="B20394" s="269">
        <v>78619</v>
      </c>
      <c r="C20394" s="270" t="s">
        <v>11464</v>
      </c>
      <c r="D20394" s="270" t="s">
        <v>2209</v>
      </c>
      <c r="E20394" s="277" t="s">
        <v>2215</v>
      </c>
      <c r="F20394" s="279" t="s">
        <v>484</v>
      </c>
    </row>
    <row r="20395" spans="1:6" x14ac:dyDescent="0.3">
      <c r="A20395" s="264" t="str">
        <f t="shared" si="318"/>
        <v>San AntonioTX</v>
      </c>
      <c r="B20395" s="269">
        <v>78203</v>
      </c>
      <c r="C20395" s="270" t="s">
        <v>3872</v>
      </c>
      <c r="D20395" s="270" t="s">
        <v>2209</v>
      </c>
      <c r="E20395" s="277" t="s">
        <v>2266</v>
      </c>
      <c r="F20395" s="279" t="s">
        <v>484</v>
      </c>
    </row>
    <row r="20396" spans="1:6" x14ac:dyDescent="0.3">
      <c r="A20396" s="264" t="str">
        <f t="shared" si="318"/>
        <v>LubbockTX</v>
      </c>
      <c r="B20396" s="269">
        <v>79401</v>
      </c>
      <c r="C20396" s="270" t="s">
        <v>2249</v>
      </c>
      <c r="D20396" s="270" t="s">
        <v>2209</v>
      </c>
      <c r="E20396" s="277" t="s">
        <v>2249</v>
      </c>
      <c r="F20396" s="279" t="s">
        <v>484</v>
      </c>
    </row>
    <row r="20397" spans="1:6" x14ac:dyDescent="0.3">
      <c r="A20397" s="264" t="str">
        <f t="shared" si="318"/>
        <v>SomersetTX</v>
      </c>
      <c r="B20397" s="269">
        <v>78069</v>
      </c>
      <c r="C20397" s="270" t="s">
        <v>1488</v>
      </c>
      <c r="D20397" s="270" t="s">
        <v>2209</v>
      </c>
      <c r="E20397" s="277" t="s">
        <v>2266</v>
      </c>
      <c r="F20397" s="279" t="s">
        <v>484</v>
      </c>
    </row>
    <row r="20398" spans="1:6" x14ac:dyDescent="0.3">
      <c r="A20398" s="264" t="str">
        <f t="shared" si="318"/>
        <v>Sour LakeTX</v>
      </c>
      <c r="B20398" s="269">
        <v>77659</v>
      </c>
      <c r="C20398" s="270" t="s">
        <v>11465</v>
      </c>
      <c r="D20398" s="270" t="s">
        <v>2209</v>
      </c>
      <c r="E20398" s="277" t="s">
        <v>2217</v>
      </c>
      <c r="F20398" s="279" t="s">
        <v>484</v>
      </c>
    </row>
    <row r="20399" spans="1:6" x14ac:dyDescent="0.3">
      <c r="A20399" s="264" t="str">
        <f t="shared" si="318"/>
        <v>Corpus ChristiTX</v>
      </c>
      <c r="B20399" s="269">
        <v>78401</v>
      </c>
      <c r="C20399" s="270" t="s">
        <v>2229</v>
      </c>
      <c r="D20399" s="270" t="s">
        <v>2209</v>
      </c>
      <c r="E20399" s="277" t="s">
        <v>2229</v>
      </c>
      <c r="F20399" s="279" t="s">
        <v>484</v>
      </c>
    </row>
    <row r="20400" spans="1:6" x14ac:dyDescent="0.3">
      <c r="A20400" s="264" t="str">
        <f t="shared" si="318"/>
        <v>East BernardTX</v>
      </c>
      <c r="B20400" s="269">
        <v>77435</v>
      </c>
      <c r="C20400" s="270" t="s">
        <v>11466</v>
      </c>
      <c r="D20400" s="270" t="s">
        <v>2209</v>
      </c>
      <c r="E20400" s="277" t="s">
        <v>2237</v>
      </c>
      <c r="F20400" s="279" t="s">
        <v>484</v>
      </c>
    </row>
    <row r="20401" spans="1:6" x14ac:dyDescent="0.3">
      <c r="A20401" s="264" t="str">
        <f t="shared" si="318"/>
        <v>ScurryTX</v>
      </c>
      <c r="B20401" s="269">
        <v>75158</v>
      </c>
      <c r="C20401" s="270" t="s">
        <v>11467</v>
      </c>
      <c r="D20401" s="270" t="s">
        <v>2209</v>
      </c>
      <c r="E20401" s="277" t="s">
        <v>2233</v>
      </c>
      <c r="F20401" s="279" t="s">
        <v>484</v>
      </c>
    </row>
    <row r="20402" spans="1:6" x14ac:dyDescent="0.3">
      <c r="A20402" s="264" t="str">
        <f t="shared" si="318"/>
        <v>NashTX</v>
      </c>
      <c r="B20402" s="269">
        <v>75569</v>
      </c>
      <c r="C20402" s="270" t="s">
        <v>11468</v>
      </c>
      <c r="D20402" s="270" t="s">
        <v>2209</v>
      </c>
      <c r="E20402" s="277" t="s">
        <v>986</v>
      </c>
      <c r="F20402" s="279" t="s">
        <v>484</v>
      </c>
    </row>
    <row r="20403" spans="1:6" x14ac:dyDescent="0.3">
      <c r="A20403" s="264" t="str">
        <f t="shared" si="318"/>
        <v>EarlyTX</v>
      </c>
      <c r="B20403" s="269">
        <v>76802</v>
      </c>
      <c r="C20403" s="270" t="s">
        <v>11469</v>
      </c>
      <c r="D20403" s="270" t="s">
        <v>2209</v>
      </c>
      <c r="E20403" s="277" t="s">
        <v>2226</v>
      </c>
      <c r="F20403" s="279" t="s">
        <v>484</v>
      </c>
    </row>
    <row r="20404" spans="1:6" x14ac:dyDescent="0.3">
      <c r="A20404" s="264" t="str">
        <f t="shared" si="318"/>
        <v>LeonardTX</v>
      </c>
      <c r="B20404" s="269">
        <v>75452</v>
      </c>
      <c r="C20404" s="270" t="s">
        <v>6741</v>
      </c>
      <c r="D20404" s="270" t="s">
        <v>2209</v>
      </c>
      <c r="E20404" s="277" t="s">
        <v>2220</v>
      </c>
      <c r="F20404" s="279" t="s">
        <v>484</v>
      </c>
    </row>
    <row r="20405" spans="1:6" x14ac:dyDescent="0.3">
      <c r="A20405" s="264" t="str">
        <f t="shared" si="318"/>
        <v>TroyTX</v>
      </c>
      <c r="B20405" s="269">
        <v>76579</v>
      </c>
      <c r="C20405" s="270" t="s">
        <v>949</v>
      </c>
      <c r="D20405" s="270" t="s">
        <v>2209</v>
      </c>
      <c r="E20405" s="277" t="s">
        <v>2242</v>
      </c>
      <c r="F20405" s="279" t="s">
        <v>484</v>
      </c>
    </row>
    <row r="20406" spans="1:6" x14ac:dyDescent="0.3">
      <c r="A20406" s="264" t="str">
        <f t="shared" si="318"/>
        <v>DallasTX</v>
      </c>
      <c r="B20406" s="269">
        <v>75202</v>
      </c>
      <c r="C20406" s="270" t="s">
        <v>3974</v>
      </c>
      <c r="D20406" s="270" t="s">
        <v>2209</v>
      </c>
      <c r="E20406" s="277" t="s">
        <v>2233</v>
      </c>
      <c r="F20406" s="279" t="s">
        <v>484</v>
      </c>
    </row>
    <row r="20407" spans="1:6" x14ac:dyDescent="0.3">
      <c r="A20407" s="264" t="str">
        <f t="shared" si="318"/>
        <v>AnahuacTX</v>
      </c>
      <c r="B20407" s="269">
        <v>77514</v>
      </c>
      <c r="C20407" s="270" t="s">
        <v>11470</v>
      </c>
      <c r="D20407" s="270" t="s">
        <v>2209</v>
      </c>
      <c r="E20407" s="277" t="s">
        <v>2240</v>
      </c>
      <c r="F20407" s="279" t="s">
        <v>484</v>
      </c>
    </row>
    <row r="20408" spans="1:6" x14ac:dyDescent="0.3">
      <c r="A20408" s="264" t="str">
        <f t="shared" si="318"/>
        <v>NewtonTX</v>
      </c>
      <c r="B20408" s="269">
        <v>75966</v>
      </c>
      <c r="C20408" s="270" t="s">
        <v>1244</v>
      </c>
      <c r="D20408" s="270" t="s">
        <v>2209</v>
      </c>
      <c r="E20408" s="277" t="s">
        <v>2217</v>
      </c>
      <c r="F20408" s="279" t="s">
        <v>484</v>
      </c>
    </row>
    <row r="20409" spans="1:6" x14ac:dyDescent="0.3">
      <c r="A20409" s="264" t="str">
        <f t="shared" si="318"/>
        <v>StockdaleTX</v>
      </c>
      <c r="B20409" s="269">
        <v>78160</v>
      </c>
      <c r="C20409" s="270" t="s">
        <v>10748</v>
      </c>
      <c r="D20409" s="270" t="s">
        <v>2209</v>
      </c>
      <c r="E20409" s="277" t="s">
        <v>2266</v>
      </c>
      <c r="F20409" s="279" t="s">
        <v>484</v>
      </c>
    </row>
    <row r="20410" spans="1:6" x14ac:dyDescent="0.3">
      <c r="A20410" s="264" t="str">
        <f t="shared" si="318"/>
        <v>PalmerTX</v>
      </c>
      <c r="B20410" s="269">
        <v>75152</v>
      </c>
      <c r="C20410" s="270" t="s">
        <v>899</v>
      </c>
      <c r="D20410" s="270" t="s">
        <v>2209</v>
      </c>
      <c r="E20410" s="277" t="s">
        <v>2233</v>
      </c>
      <c r="F20410" s="279" t="s">
        <v>484</v>
      </c>
    </row>
    <row r="20411" spans="1:6" x14ac:dyDescent="0.3">
      <c r="A20411" s="264" t="str">
        <f t="shared" si="318"/>
        <v>TuscolaTX</v>
      </c>
      <c r="B20411" s="269">
        <v>79562</v>
      </c>
      <c r="C20411" s="270" t="s">
        <v>11471</v>
      </c>
      <c r="D20411" s="270" t="s">
        <v>2209</v>
      </c>
      <c r="E20411" s="277" t="s">
        <v>2210</v>
      </c>
      <c r="F20411" s="279" t="s">
        <v>484</v>
      </c>
    </row>
    <row r="20412" spans="1:6" x14ac:dyDescent="0.3">
      <c r="A20412" s="264" t="str">
        <f t="shared" si="318"/>
        <v>GodleyTX</v>
      </c>
      <c r="B20412" s="269">
        <v>76044</v>
      </c>
      <c r="C20412" s="270" t="s">
        <v>11472</v>
      </c>
      <c r="D20412" s="270" t="s">
        <v>2209</v>
      </c>
      <c r="E20412" s="277" t="s">
        <v>2233</v>
      </c>
      <c r="F20412" s="279" t="s">
        <v>484</v>
      </c>
    </row>
    <row r="20413" spans="1:6" x14ac:dyDescent="0.3">
      <c r="A20413" s="264" t="str">
        <f t="shared" si="318"/>
        <v>TatumTX</v>
      </c>
      <c r="B20413" s="269">
        <v>75691</v>
      </c>
      <c r="C20413" s="270" t="s">
        <v>11473</v>
      </c>
      <c r="D20413" s="270" t="s">
        <v>2209</v>
      </c>
      <c r="E20413" s="277" t="s">
        <v>2248</v>
      </c>
      <c r="F20413" s="279" t="s">
        <v>484</v>
      </c>
    </row>
    <row r="20414" spans="1:6" x14ac:dyDescent="0.3">
      <c r="A20414" s="264" t="str">
        <f t="shared" si="318"/>
        <v>NataliaTX</v>
      </c>
      <c r="B20414" s="269">
        <v>78059</v>
      </c>
      <c r="C20414" s="270" t="s">
        <v>11474</v>
      </c>
      <c r="D20414" s="270" t="s">
        <v>2209</v>
      </c>
      <c r="E20414" s="277" t="s">
        <v>2266</v>
      </c>
      <c r="F20414" s="279" t="s">
        <v>484</v>
      </c>
    </row>
    <row r="20415" spans="1:6" x14ac:dyDescent="0.3">
      <c r="A20415" s="264" t="str">
        <f t="shared" si="318"/>
        <v>OdemTX</v>
      </c>
      <c r="B20415" s="269">
        <v>78370</v>
      </c>
      <c r="C20415" s="270" t="s">
        <v>11475</v>
      </c>
      <c r="D20415" s="270" t="s">
        <v>2209</v>
      </c>
      <c r="E20415" s="277" t="s">
        <v>2229</v>
      </c>
      <c r="F20415" s="279" t="s">
        <v>484</v>
      </c>
    </row>
    <row r="20416" spans="1:6" x14ac:dyDescent="0.3">
      <c r="A20416" s="264" t="str">
        <f t="shared" si="318"/>
        <v>San AntonioTX</v>
      </c>
      <c r="B20416" s="269">
        <v>78208</v>
      </c>
      <c r="C20416" s="270" t="s">
        <v>3872</v>
      </c>
      <c r="D20416" s="270" t="s">
        <v>2209</v>
      </c>
      <c r="E20416" s="277" t="s">
        <v>2266</v>
      </c>
      <c r="F20416" s="279" t="s">
        <v>484</v>
      </c>
    </row>
    <row r="20417" spans="1:6" x14ac:dyDescent="0.3">
      <c r="A20417" s="264" t="str">
        <f t="shared" si="318"/>
        <v>Sullivan CityTX</v>
      </c>
      <c r="B20417" s="269">
        <v>78595</v>
      </c>
      <c r="C20417" s="270" t="s">
        <v>11476</v>
      </c>
      <c r="D20417" s="270" t="s">
        <v>2209</v>
      </c>
      <c r="E20417" s="277" t="s">
        <v>2252</v>
      </c>
      <c r="F20417" s="279" t="s">
        <v>484</v>
      </c>
    </row>
    <row r="20418" spans="1:6" x14ac:dyDescent="0.3">
      <c r="A20418" s="264" t="str">
        <f t="shared" si="318"/>
        <v>LavonTX</v>
      </c>
      <c r="B20418" s="269">
        <v>75166</v>
      </c>
      <c r="C20418" s="270" t="s">
        <v>11477</v>
      </c>
      <c r="D20418" s="270" t="s">
        <v>2209</v>
      </c>
      <c r="E20418" s="277" t="s">
        <v>2233</v>
      </c>
      <c r="F20418" s="279" t="s">
        <v>484</v>
      </c>
    </row>
    <row r="20419" spans="1:6" x14ac:dyDescent="0.3">
      <c r="A20419" s="264" t="str">
        <f t="shared" si="318"/>
        <v>KeeneTX</v>
      </c>
      <c r="B20419" s="269">
        <v>76059</v>
      </c>
      <c r="C20419" s="270" t="s">
        <v>1822</v>
      </c>
      <c r="D20419" s="270" t="s">
        <v>2209</v>
      </c>
      <c r="E20419" s="277" t="s">
        <v>2233</v>
      </c>
      <c r="F20419" s="279" t="s">
        <v>484</v>
      </c>
    </row>
    <row r="20420" spans="1:6" x14ac:dyDescent="0.3">
      <c r="A20420" s="264" t="str">
        <f t="shared" ref="A20420:A20483" si="319">CONCATENATE(C20420,D20420)</f>
        <v>MildredTX</v>
      </c>
      <c r="B20420" s="269">
        <v>75109</v>
      </c>
      <c r="C20420" s="270" t="s">
        <v>11478</v>
      </c>
      <c r="D20420" s="270" t="s">
        <v>2209</v>
      </c>
      <c r="E20420" s="277" t="s">
        <v>2231</v>
      </c>
      <c r="F20420" s="279" t="s">
        <v>484</v>
      </c>
    </row>
    <row r="20421" spans="1:6" x14ac:dyDescent="0.3">
      <c r="A20421" s="264" t="str">
        <f t="shared" si="319"/>
        <v>WilmerTX</v>
      </c>
      <c r="B20421" s="269">
        <v>75172</v>
      </c>
      <c r="C20421" s="270" t="s">
        <v>1205</v>
      </c>
      <c r="D20421" s="270" t="s">
        <v>2209</v>
      </c>
      <c r="E20421" s="277" t="s">
        <v>2233</v>
      </c>
      <c r="F20421" s="279" t="s">
        <v>484</v>
      </c>
    </row>
    <row r="20422" spans="1:6" x14ac:dyDescent="0.3">
      <c r="A20422" s="264" t="str">
        <f t="shared" si="319"/>
        <v>BrownsboroTX</v>
      </c>
      <c r="B20422" s="269">
        <v>75756</v>
      </c>
      <c r="C20422" s="270" t="s">
        <v>11479</v>
      </c>
      <c r="D20422" s="270" t="s">
        <v>2209</v>
      </c>
      <c r="E20422" s="277" t="s">
        <v>995</v>
      </c>
      <c r="F20422" s="279" t="s">
        <v>484</v>
      </c>
    </row>
    <row r="20423" spans="1:6" x14ac:dyDescent="0.3">
      <c r="A20423" s="264" t="str">
        <f t="shared" si="319"/>
        <v>HutchinsTX</v>
      </c>
      <c r="B20423" s="269">
        <v>75141</v>
      </c>
      <c r="C20423" s="270" t="s">
        <v>11480</v>
      </c>
      <c r="D20423" s="270" t="s">
        <v>2209</v>
      </c>
      <c r="E20423" s="277" t="s">
        <v>2233</v>
      </c>
      <c r="F20423" s="279" t="s">
        <v>484</v>
      </c>
    </row>
    <row r="20424" spans="1:6" x14ac:dyDescent="0.3">
      <c r="A20424" s="264" t="str">
        <f t="shared" si="319"/>
        <v>China GroveTX</v>
      </c>
      <c r="B20424" s="269">
        <v>78263</v>
      </c>
      <c r="C20424" s="270" t="s">
        <v>7659</v>
      </c>
      <c r="D20424" s="270" t="s">
        <v>2209</v>
      </c>
      <c r="E20424" s="277" t="s">
        <v>2266</v>
      </c>
      <c r="F20424" s="279" t="s">
        <v>484</v>
      </c>
    </row>
    <row r="20425" spans="1:6" x14ac:dyDescent="0.3">
      <c r="A20425" s="264" t="str">
        <f t="shared" si="319"/>
        <v>La JoyaTX</v>
      </c>
      <c r="B20425" s="269">
        <v>78560</v>
      </c>
      <c r="C20425" s="270" t="s">
        <v>11481</v>
      </c>
      <c r="D20425" s="270" t="s">
        <v>2209</v>
      </c>
      <c r="E20425" s="277" t="s">
        <v>2252</v>
      </c>
      <c r="F20425" s="279" t="s">
        <v>484</v>
      </c>
    </row>
    <row r="20426" spans="1:6" x14ac:dyDescent="0.3">
      <c r="A20426" s="264" t="str">
        <f t="shared" si="319"/>
        <v>StantonTX</v>
      </c>
      <c r="B20426" s="269">
        <v>79782</v>
      </c>
      <c r="C20426" s="270" t="s">
        <v>1667</v>
      </c>
      <c r="D20426" s="270" t="s">
        <v>2209</v>
      </c>
      <c r="E20426" s="277" t="s">
        <v>1607</v>
      </c>
      <c r="F20426" s="279" t="s">
        <v>484</v>
      </c>
    </row>
    <row r="20427" spans="1:6" x14ac:dyDescent="0.3">
      <c r="A20427" s="264" t="str">
        <f t="shared" si="319"/>
        <v>FlorenceTX</v>
      </c>
      <c r="B20427" s="269">
        <v>76527</v>
      </c>
      <c r="C20427" s="270" t="s">
        <v>969</v>
      </c>
      <c r="D20427" s="270" t="s">
        <v>2209</v>
      </c>
      <c r="E20427" s="277" t="s">
        <v>2215</v>
      </c>
      <c r="F20427" s="279" t="s">
        <v>484</v>
      </c>
    </row>
    <row r="20428" spans="1:6" x14ac:dyDescent="0.3">
      <c r="A20428" s="264" t="str">
        <f t="shared" si="319"/>
        <v>GarrisonTX</v>
      </c>
      <c r="B20428" s="269">
        <v>75946</v>
      </c>
      <c r="C20428" s="270" t="s">
        <v>4455</v>
      </c>
      <c r="D20428" s="270" t="s">
        <v>2209</v>
      </c>
      <c r="E20428" s="277" t="s">
        <v>2255</v>
      </c>
      <c r="F20428" s="279" t="s">
        <v>484</v>
      </c>
    </row>
    <row r="20429" spans="1:6" x14ac:dyDescent="0.3">
      <c r="A20429" s="264" t="str">
        <f t="shared" si="319"/>
        <v>MaudTX</v>
      </c>
      <c r="B20429" s="269">
        <v>75567</v>
      </c>
      <c r="C20429" s="270" t="s">
        <v>9799</v>
      </c>
      <c r="D20429" s="270" t="s">
        <v>2209</v>
      </c>
      <c r="E20429" s="277" t="s">
        <v>986</v>
      </c>
      <c r="F20429" s="279" t="s">
        <v>484</v>
      </c>
    </row>
    <row r="20430" spans="1:6" x14ac:dyDescent="0.3">
      <c r="A20430" s="264" t="str">
        <f t="shared" si="319"/>
        <v>DallasTX</v>
      </c>
      <c r="B20430" s="269">
        <v>75207</v>
      </c>
      <c r="C20430" s="270" t="s">
        <v>3974</v>
      </c>
      <c r="D20430" s="270" t="s">
        <v>2209</v>
      </c>
      <c r="E20430" s="277" t="s">
        <v>2233</v>
      </c>
      <c r="F20430" s="279" t="s">
        <v>484</v>
      </c>
    </row>
    <row r="20431" spans="1:6" x14ac:dyDescent="0.3">
      <c r="A20431" s="264" t="str">
        <f t="shared" si="319"/>
        <v>ChicoTX</v>
      </c>
      <c r="B20431" s="269">
        <v>76431</v>
      </c>
      <c r="C20431" s="270" t="s">
        <v>1006</v>
      </c>
      <c r="D20431" s="270" t="s">
        <v>2209</v>
      </c>
      <c r="E20431" s="277" t="s">
        <v>2233</v>
      </c>
      <c r="F20431" s="279" t="s">
        <v>484</v>
      </c>
    </row>
    <row r="20432" spans="1:6" x14ac:dyDescent="0.3">
      <c r="A20432" s="264" t="str">
        <f t="shared" si="319"/>
        <v>AltoTX</v>
      </c>
      <c r="B20432" s="269">
        <v>75925</v>
      </c>
      <c r="C20432" s="270" t="s">
        <v>4080</v>
      </c>
      <c r="D20432" s="270" t="s">
        <v>2209</v>
      </c>
      <c r="E20432" s="277" t="s">
        <v>1034</v>
      </c>
      <c r="F20432" s="279" t="s">
        <v>484</v>
      </c>
    </row>
    <row r="20433" spans="1:6" x14ac:dyDescent="0.3">
      <c r="A20433" s="264" t="str">
        <f t="shared" si="319"/>
        <v>South Padre IslandTX</v>
      </c>
      <c r="B20433" s="269">
        <v>78597</v>
      </c>
      <c r="C20433" s="270" t="s">
        <v>11482</v>
      </c>
      <c r="D20433" s="270" t="s">
        <v>2209</v>
      </c>
      <c r="E20433" s="277" t="s">
        <v>2225</v>
      </c>
      <c r="F20433" s="279" t="s">
        <v>484</v>
      </c>
    </row>
    <row r="20434" spans="1:6" x14ac:dyDescent="0.3">
      <c r="A20434" s="264" t="str">
        <f t="shared" si="319"/>
        <v>ArpTX</v>
      </c>
      <c r="B20434" s="269">
        <v>75750</v>
      </c>
      <c r="C20434" s="270" t="s">
        <v>11483</v>
      </c>
      <c r="D20434" s="270" t="s">
        <v>2209</v>
      </c>
      <c r="E20434" s="277" t="s">
        <v>2272</v>
      </c>
      <c r="F20434" s="279" t="s">
        <v>484</v>
      </c>
    </row>
    <row r="20435" spans="1:6" x14ac:dyDescent="0.3">
      <c r="A20435" s="264" t="str">
        <f t="shared" si="319"/>
        <v>NewarkTX</v>
      </c>
      <c r="B20435" s="269">
        <v>76071</v>
      </c>
      <c r="C20435" s="270" t="s">
        <v>1912</v>
      </c>
      <c r="D20435" s="270" t="s">
        <v>2209</v>
      </c>
      <c r="E20435" s="277" t="s">
        <v>2233</v>
      </c>
      <c r="F20435" s="279" t="s">
        <v>484</v>
      </c>
    </row>
    <row r="20436" spans="1:6" x14ac:dyDescent="0.3">
      <c r="A20436" s="264" t="str">
        <f t="shared" si="319"/>
        <v>PowderlyTX</v>
      </c>
      <c r="B20436" s="269">
        <v>75473</v>
      </c>
      <c r="C20436" s="270" t="s">
        <v>5792</v>
      </c>
      <c r="D20436" s="270" t="s">
        <v>2209</v>
      </c>
      <c r="E20436" s="277" t="s">
        <v>2205</v>
      </c>
      <c r="F20436" s="279" t="s">
        <v>484</v>
      </c>
    </row>
    <row r="20437" spans="1:6" x14ac:dyDescent="0.3">
      <c r="A20437" s="264" t="str">
        <f t="shared" si="319"/>
        <v>AnthonyTX</v>
      </c>
      <c r="B20437" s="269">
        <v>79821</v>
      </c>
      <c r="C20437" s="270" t="s">
        <v>3895</v>
      </c>
      <c r="D20437" s="270" t="s">
        <v>2209</v>
      </c>
      <c r="E20437" s="277" t="s">
        <v>1974</v>
      </c>
      <c r="F20437" s="279" t="s">
        <v>484</v>
      </c>
    </row>
    <row r="20438" spans="1:6" x14ac:dyDescent="0.3">
      <c r="A20438" s="264" t="str">
        <f t="shared" si="319"/>
        <v>WinonaTX</v>
      </c>
      <c r="B20438" s="269">
        <v>75792</v>
      </c>
      <c r="C20438" s="270" t="s">
        <v>1663</v>
      </c>
      <c r="D20438" s="270" t="s">
        <v>2209</v>
      </c>
      <c r="E20438" s="277" t="s">
        <v>2272</v>
      </c>
      <c r="F20438" s="279" t="s">
        <v>484</v>
      </c>
    </row>
    <row r="20439" spans="1:6" x14ac:dyDescent="0.3">
      <c r="A20439" s="264" t="str">
        <f t="shared" si="319"/>
        <v>KerensTX</v>
      </c>
      <c r="B20439" s="269">
        <v>75144</v>
      </c>
      <c r="C20439" s="270" t="s">
        <v>11484</v>
      </c>
      <c r="D20439" s="270" t="s">
        <v>2209</v>
      </c>
      <c r="E20439" s="277" t="s">
        <v>2231</v>
      </c>
      <c r="F20439" s="279" t="s">
        <v>484</v>
      </c>
    </row>
    <row r="20440" spans="1:6" x14ac:dyDescent="0.3">
      <c r="A20440" s="264" t="str">
        <f t="shared" si="319"/>
        <v>Lone OakTX</v>
      </c>
      <c r="B20440" s="269">
        <v>75453</v>
      </c>
      <c r="C20440" s="270" t="s">
        <v>11485</v>
      </c>
      <c r="D20440" s="270" t="s">
        <v>2209</v>
      </c>
      <c r="E20440" s="277" t="s">
        <v>2233</v>
      </c>
      <c r="F20440" s="279" t="s">
        <v>484</v>
      </c>
    </row>
    <row r="20441" spans="1:6" x14ac:dyDescent="0.3">
      <c r="A20441" s="264" t="str">
        <f t="shared" si="319"/>
        <v>CollinsvilleTX</v>
      </c>
      <c r="B20441" s="269">
        <v>76233</v>
      </c>
      <c r="C20441" s="270" t="s">
        <v>1326</v>
      </c>
      <c r="D20441" s="270" t="s">
        <v>2209</v>
      </c>
      <c r="E20441" s="277" t="s">
        <v>2267</v>
      </c>
      <c r="F20441" s="279" t="s">
        <v>484</v>
      </c>
    </row>
    <row r="20442" spans="1:6" x14ac:dyDescent="0.3">
      <c r="A20442" s="264" t="str">
        <f t="shared" si="319"/>
        <v>Santa RosaTX</v>
      </c>
      <c r="B20442" s="269">
        <v>78593</v>
      </c>
      <c r="C20442" s="270" t="s">
        <v>1039</v>
      </c>
      <c r="D20442" s="270" t="s">
        <v>2209</v>
      </c>
      <c r="E20442" s="277" t="s">
        <v>2225</v>
      </c>
      <c r="F20442" s="279" t="s">
        <v>484</v>
      </c>
    </row>
    <row r="20443" spans="1:6" x14ac:dyDescent="0.3">
      <c r="A20443" s="264" t="str">
        <f t="shared" si="319"/>
        <v>PollokTX</v>
      </c>
      <c r="B20443" s="269">
        <v>75969</v>
      </c>
      <c r="C20443" s="270" t="s">
        <v>11486</v>
      </c>
      <c r="D20443" s="270" t="s">
        <v>2209</v>
      </c>
      <c r="E20443" s="277" t="s">
        <v>2250</v>
      </c>
      <c r="F20443" s="279" t="s">
        <v>484</v>
      </c>
    </row>
    <row r="20444" spans="1:6" x14ac:dyDescent="0.3">
      <c r="A20444" s="264" t="str">
        <f t="shared" si="319"/>
        <v>Blue RidgeTX</v>
      </c>
      <c r="B20444" s="269">
        <v>75424</v>
      </c>
      <c r="C20444" s="270" t="s">
        <v>11487</v>
      </c>
      <c r="D20444" s="270" t="s">
        <v>2209</v>
      </c>
      <c r="E20444" s="277" t="s">
        <v>2233</v>
      </c>
      <c r="F20444" s="279" t="s">
        <v>484</v>
      </c>
    </row>
    <row r="20445" spans="1:6" x14ac:dyDescent="0.3">
      <c r="A20445" s="264" t="str">
        <f t="shared" si="319"/>
        <v>WallisTX</v>
      </c>
      <c r="B20445" s="269">
        <v>77485</v>
      </c>
      <c r="C20445" s="270" t="s">
        <v>11488</v>
      </c>
      <c r="D20445" s="270" t="s">
        <v>2209</v>
      </c>
      <c r="E20445" s="277" t="s">
        <v>2240</v>
      </c>
      <c r="F20445" s="279" t="s">
        <v>484</v>
      </c>
    </row>
    <row r="20446" spans="1:6" x14ac:dyDescent="0.3">
      <c r="A20446" s="264" t="str">
        <f t="shared" si="319"/>
        <v>ArlingtonTX</v>
      </c>
      <c r="B20446" s="269">
        <v>76005</v>
      </c>
      <c r="C20446" s="270" t="s">
        <v>2452</v>
      </c>
      <c r="D20446" s="270" t="s">
        <v>2209</v>
      </c>
      <c r="E20446" s="277" t="s">
        <v>2233</v>
      </c>
      <c r="F20446" s="279" t="s">
        <v>484</v>
      </c>
    </row>
    <row r="20447" spans="1:6" x14ac:dyDescent="0.3">
      <c r="A20447" s="264" t="str">
        <f t="shared" si="319"/>
        <v>HoustonTX</v>
      </c>
      <c r="B20447" s="269">
        <v>77050</v>
      </c>
      <c r="C20447" s="270" t="s">
        <v>1929</v>
      </c>
      <c r="D20447" s="270" t="s">
        <v>2209</v>
      </c>
      <c r="E20447" s="277" t="s">
        <v>2240</v>
      </c>
      <c r="F20447" s="279" t="s">
        <v>484</v>
      </c>
    </row>
    <row r="20448" spans="1:6" x14ac:dyDescent="0.3">
      <c r="A20448" s="264" t="str">
        <f t="shared" si="319"/>
        <v>MillsapTX</v>
      </c>
      <c r="B20448" s="269">
        <v>76066</v>
      </c>
      <c r="C20448" s="270" t="s">
        <v>11489</v>
      </c>
      <c r="D20448" s="270" t="s">
        <v>2209</v>
      </c>
      <c r="E20448" s="277" t="s">
        <v>2233</v>
      </c>
      <c r="F20448" s="279" t="s">
        <v>484</v>
      </c>
    </row>
    <row r="20449" spans="1:6" x14ac:dyDescent="0.3">
      <c r="A20449" s="264" t="str">
        <f t="shared" si="319"/>
        <v>Center PointTX</v>
      </c>
      <c r="B20449" s="269">
        <v>78010</v>
      </c>
      <c r="C20449" s="270" t="s">
        <v>4319</v>
      </c>
      <c r="D20449" s="270" t="s">
        <v>2209</v>
      </c>
      <c r="E20449" s="277" t="s">
        <v>2241</v>
      </c>
      <c r="F20449" s="279" t="s">
        <v>484</v>
      </c>
    </row>
    <row r="20450" spans="1:6" x14ac:dyDescent="0.3">
      <c r="A20450" s="264" t="str">
        <f t="shared" si="319"/>
        <v>Corpus ChristiTX</v>
      </c>
      <c r="B20450" s="269">
        <v>78417</v>
      </c>
      <c r="C20450" s="270" t="s">
        <v>2229</v>
      </c>
      <c r="D20450" s="270" t="s">
        <v>2209</v>
      </c>
      <c r="E20450" s="277" t="s">
        <v>2229</v>
      </c>
      <c r="F20450" s="279" t="s">
        <v>484</v>
      </c>
    </row>
    <row r="20451" spans="1:6" x14ac:dyDescent="0.3">
      <c r="A20451" s="264" t="str">
        <f t="shared" si="319"/>
        <v>Port BolivarTX</v>
      </c>
      <c r="B20451" s="269">
        <v>77650</v>
      </c>
      <c r="C20451" s="270" t="s">
        <v>11490</v>
      </c>
      <c r="D20451" s="270" t="s">
        <v>2209</v>
      </c>
      <c r="E20451" s="277" t="s">
        <v>2240</v>
      </c>
      <c r="F20451" s="279" t="s">
        <v>484</v>
      </c>
    </row>
    <row r="20452" spans="1:6" x14ac:dyDescent="0.3">
      <c r="A20452" s="264" t="str">
        <f t="shared" si="319"/>
        <v>PaigeTX</v>
      </c>
      <c r="B20452" s="269">
        <v>78659</v>
      </c>
      <c r="C20452" s="270" t="s">
        <v>11491</v>
      </c>
      <c r="D20452" s="270" t="s">
        <v>2209</v>
      </c>
      <c r="E20452" s="277" t="s">
        <v>2215</v>
      </c>
      <c r="F20452" s="279" t="s">
        <v>484</v>
      </c>
    </row>
    <row r="20453" spans="1:6" x14ac:dyDescent="0.3">
      <c r="A20453" s="264" t="str">
        <f t="shared" si="319"/>
        <v>ElectraTX</v>
      </c>
      <c r="B20453" s="269">
        <v>76360</v>
      </c>
      <c r="C20453" s="270" t="s">
        <v>11492</v>
      </c>
      <c r="D20453" s="270" t="s">
        <v>2209</v>
      </c>
      <c r="E20453" s="277" t="s">
        <v>2278</v>
      </c>
      <c r="F20453" s="279" t="s">
        <v>484</v>
      </c>
    </row>
    <row r="20454" spans="1:6" x14ac:dyDescent="0.3">
      <c r="A20454" s="264" t="str">
        <f t="shared" si="319"/>
        <v>StamfordTX</v>
      </c>
      <c r="B20454" s="269">
        <v>79553</v>
      </c>
      <c r="C20454" s="270" t="s">
        <v>3427</v>
      </c>
      <c r="D20454" s="270" t="s">
        <v>2209</v>
      </c>
      <c r="E20454" s="277" t="s">
        <v>2210</v>
      </c>
      <c r="F20454" s="279" t="s">
        <v>484</v>
      </c>
    </row>
    <row r="20455" spans="1:6" x14ac:dyDescent="0.3">
      <c r="A20455" s="264" t="str">
        <f t="shared" si="319"/>
        <v>MarshallTX</v>
      </c>
      <c r="B20455" s="269">
        <v>75661</v>
      </c>
      <c r="C20455" s="270" t="s">
        <v>1649</v>
      </c>
      <c r="D20455" s="270" t="s">
        <v>2209</v>
      </c>
      <c r="E20455" s="277" t="s">
        <v>1649</v>
      </c>
      <c r="F20455" s="279" t="s">
        <v>484</v>
      </c>
    </row>
    <row r="20456" spans="1:6" x14ac:dyDescent="0.3">
      <c r="A20456" s="264" t="str">
        <f t="shared" si="319"/>
        <v>BellsTX</v>
      </c>
      <c r="B20456" s="269">
        <v>75414</v>
      </c>
      <c r="C20456" s="270" t="s">
        <v>11146</v>
      </c>
      <c r="D20456" s="270" t="s">
        <v>2209</v>
      </c>
      <c r="E20456" s="277" t="s">
        <v>2267</v>
      </c>
      <c r="F20456" s="279" t="s">
        <v>484</v>
      </c>
    </row>
    <row r="20457" spans="1:6" x14ac:dyDescent="0.3">
      <c r="A20457" s="264" t="str">
        <f t="shared" si="319"/>
        <v>AnsonTX</v>
      </c>
      <c r="B20457" s="269">
        <v>79501</v>
      </c>
      <c r="C20457" s="270" t="s">
        <v>11493</v>
      </c>
      <c r="D20457" s="270" t="s">
        <v>2209</v>
      </c>
      <c r="E20457" s="277" t="s">
        <v>2210</v>
      </c>
      <c r="F20457" s="279" t="s">
        <v>484</v>
      </c>
    </row>
    <row r="20458" spans="1:6" x14ac:dyDescent="0.3">
      <c r="A20458" s="264" t="str">
        <f t="shared" si="319"/>
        <v>AlvordTX</v>
      </c>
      <c r="B20458" s="269">
        <v>76225</v>
      </c>
      <c r="C20458" s="270" t="s">
        <v>11494</v>
      </c>
      <c r="D20458" s="270" t="s">
        <v>2209</v>
      </c>
      <c r="E20458" s="277" t="s">
        <v>2233</v>
      </c>
      <c r="F20458" s="279" t="s">
        <v>484</v>
      </c>
    </row>
    <row r="20459" spans="1:6" x14ac:dyDescent="0.3">
      <c r="A20459" s="264" t="str">
        <f t="shared" si="319"/>
        <v>RockportTX</v>
      </c>
      <c r="B20459" s="269">
        <v>78358</v>
      </c>
      <c r="C20459" s="270" t="s">
        <v>6148</v>
      </c>
      <c r="D20459" s="270" t="s">
        <v>2209</v>
      </c>
      <c r="E20459" s="277" t="s">
        <v>2229</v>
      </c>
      <c r="F20459" s="279" t="s">
        <v>484</v>
      </c>
    </row>
    <row r="20460" spans="1:6" x14ac:dyDescent="0.3">
      <c r="A20460" s="264" t="str">
        <f t="shared" si="319"/>
        <v>Honey GroveTX</v>
      </c>
      <c r="B20460" s="269">
        <v>75446</v>
      </c>
      <c r="C20460" s="270" t="s">
        <v>11495</v>
      </c>
      <c r="D20460" s="270" t="s">
        <v>2209</v>
      </c>
      <c r="E20460" s="277" t="s">
        <v>2220</v>
      </c>
      <c r="F20460" s="279" t="s">
        <v>484</v>
      </c>
    </row>
    <row r="20461" spans="1:6" x14ac:dyDescent="0.3">
      <c r="A20461" s="264" t="str">
        <f t="shared" si="319"/>
        <v>Wolfe CityTX</v>
      </c>
      <c r="B20461" s="269">
        <v>75496</v>
      </c>
      <c r="C20461" s="270" t="s">
        <v>11496</v>
      </c>
      <c r="D20461" s="270" t="s">
        <v>2209</v>
      </c>
      <c r="E20461" s="277" t="s">
        <v>2233</v>
      </c>
      <c r="F20461" s="279" t="s">
        <v>484</v>
      </c>
    </row>
    <row r="20462" spans="1:6" x14ac:dyDescent="0.3">
      <c r="A20462" s="264" t="str">
        <f t="shared" si="319"/>
        <v>LipanTX</v>
      </c>
      <c r="B20462" s="269">
        <v>76462</v>
      </c>
      <c r="C20462" s="270" t="s">
        <v>11497</v>
      </c>
      <c r="D20462" s="270" t="s">
        <v>2209</v>
      </c>
      <c r="E20462" s="277" t="s">
        <v>2233</v>
      </c>
      <c r="F20462" s="279" t="s">
        <v>484</v>
      </c>
    </row>
    <row r="20463" spans="1:6" x14ac:dyDescent="0.3">
      <c r="A20463" s="264" t="str">
        <f t="shared" si="319"/>
        <v>RossTX</v>
      </c>
      <c r="B20463" s="269">
        <v>76640</v>
      </c>
      <c r="C20463" s="270" t="s">
        <v>3046</v>
      </c>
      <c r="D20463" s="270" t="s">
        <v>2209</v>
      </c>
      <c r="E20463" s="277" t="s">
        <v>2276</v>
      </c>
      <c r="F20463" s="279" t="s">
        <v>484</v>
      </c>
    </row>
    <row r="20464" spans="1:6" x14ac:dyDescent="0.3">
      <c r="A20464" s="264" t="str">
        <f t="shared" si="319"/>
        <v>San AntonioTX</v>
      </c>
      <c r="B20464" s="269">
        <v>78234</v>
      </c>
      <c r="C20464" s="270" t="s">
        <v>3872</v>
      </c>
      <c r="D20464" s="270" t="s">
        <v>2209</v>
      </c>
      <c r="E20464" s="277" t="s">
        <v>2266</v>
      </c>
      <c r="F20464" s="279" t="s">
        <v>484</v>
      </c>
    </row>
    <row r="20465" spans="1:6" x14ac:dyDescent="0.3">
      <c r="A20465" s="264" t="str">
        <f t="shared" si="319"/>
        <v>GrafordTX</v>
      </c>
      <c r="B20465" s="269">
        <v>76449</v>
      </c>
      <c r="C20465" s="270" t="s">
        <v>11498</v>
      </c>
      <c r="D20465" s="270" t="s">
        <v>2209</v>
      </c>
      <c r="E20465" s="277" t="s">
        <v>2253</v>
      </c>
      <c r="F20465" s="279" t="s">
        <v>484</v>
      </c>
    </row>
    <row r="20466" spans="1:6" x14ac:dyDescent="0.3">
      <c r="A20466" s="264" t="str">
        <f t="shared" si="319"/>
        <v>LyfordTX</v>
      </c>
      <c r="B20466" s="269">
        <v>78569</v>
      </c>
      <c r="C20466" s="270" t="s">
        <v>11499</v>
      </c>
      <c r="D20466" s="270" t="s">
        <v>2209</v>
      </c>
      <c r="E20466" s="277" t="s">
        <v>2262</v>
      </c>
      <c r="F20466" s="279" t="s">
        <v>484</v>
      </c>
    </row>
    <row r="20467" spans="1:6" x14ac:dyDescent="0.3">
      <c r="A20467" s="264" t="str">
        <f t="shared" si="319"/>
        <v>TrinidadTX</v>
      </c>
      <c r="B20467" s="269">
        <v>75163</v>
      </c>
      <c r="C20467" s="270" t="s">
        <v>3000</v>
      </c>
      <c r="D20467" s="270" t="s">
        <v>2209</v>
      </c>
      <c r="E20467" s="277" t="s">
        <v>995</v>
      </c>
      <c r="F20467" s="279" t="s">
        <v>484</v>
      </c>
    </row>
    <row r="20468" spans="1:6" x14ac:dyDescent="0.3">
      <c r="A20468" s="264" t="str">
        <f t="shared" si="319"/>
        <v>Mount EnterpriseTX</v>
      </c>
      <c r="B20468" s="269">
        <v>75681</v>
      </c>
      <c r="C20468" s="270" t="s">
        <v>11500</v>
      </c>
      <c r="D20468" s="270" t="s">
        <v>2209</v>
      </c>
      <c r="E20468" s="277" t="s">
        <v>2248</v>
      </c>
      <c r="F20468" s="279" t="s">
        <v>484</v>
      </c>
    </row>
    <row r="20469" spans="1:6" x14ac:dyDescent="0.3">
      <c r="A20469" s="264" t="str">
        <f t="shared" si="319"/>
        <v>BangsTX</v>
      </c>
      <c r="B20469" s="269">
        <v>76823</v>
      </c>
      <c r="C20469" s="270" t="s">
        <v>11501</v>
      </c>
      <c r="D20469" s="270" t="s">
        <v>2209</v>
      </c>
      <c r="E20469" s="277" t="s">
        <v>2226</v>
      </c>
      <c r="F20469" s="279" t="s">
        <v>484</v>
      </c>
    </row>
    <row r="20470" spans="1:6" x14ac:dyDescent="0.3">
      <c r="A20470" s="264" t="str">
        <f t="shared" si="319"/>
        <v>NacogdochesTX</v>
      </c>
      <c r="B20470" s="269">
        <v>75963</v>
      </c>
      <c r="C20470" s="270" t="s">
        <v>2255</v>
      </c>
      <c r="D20470" s="270" t="s">
        <v>2209</v>
      </c>
      <c r="E20470" s="277" t="s">
        <v>2255</v>
      </c>
      <c r="F20470" s="279" t="s">
        <v>484</v>
      </c>
    </row>
    <row r="20471" spans="1:6" x14ac:dyDescent="0.3">
      <c r="A20471" s="264" t="str">
        <f t="shared" si="319"/>
        <v>GardendaleTX</v>
      </c>
      <c r="B20471" s="269">
        <v>79758</v>
      </c>
      <c r="C20471" s="270" t="s">
        <v>1076</v>
      </c>
      <c r="D20471" s="270" t="s">
        <v>2209</v>
      </c>
      <c r="E20471" s="277" t="s">
        <v>2256</v>
      </c>
      <c r="F20471" s="279" t="s">
        <v>484</v>
      </c>
    </row>
    <row r="20472" spans="1:6" x14ac:dyDescent="0.3">
      <c r="A20472" s="264" t="str">
        <f t="shared" si="319"/>
        <v>HarperTX</v>
      </c>
      <c r="B20472" s="269">
        <v>78631</v>
      </c>
      <c r="C20472" s="270" t="s">
        <v>10037</v>
      </c>
      <c r="D20472" s="270" t="s">
        <v>2209</v>
      </c>
      <c r="E20472" s="277" t="s">
        <v>2238</v>
      </c>
      <c r="F20472" s="279" t="s">
        <v>484</v>
      </c>
    </row>
    <row r="20473" spans="1:6" x14ac:dyDescent="0.3">
      <c r="A20473" s="264" t="str">
        <f t="shared" si="319"/>
        <v>HawleyTX</v>
      </c>
      <c r="B20473" s="269">
        <v>79525</v>
      </c>
      <c r="C20473" s="270" t="s">
        <v>6975</v>
      </c>
      <c r="D20473" s="270" t="s">
        <v>2209</v>
      </c>
      <c r="E20473" s="277" t="s">
        <v>2210</v>
      </c>
      <c r="F20473" s="279" t="s">
        <v>484</v>
      </c>
    </row>
    <row r="20474" spans="1:6" x14ac:dyDescent="0.3">
      <c r="A20474" s="264" t="str">
        <f t="shared" si="319"/>
        <v>BlossomTX</v>
      </c>
      <c r="B20474" s="269">
        <v>75416</v>
      </c>
      <c r="C20474" s="270" t="s">
        <v>11502</v>
      </c>
      <c r="D20474" s="270" t="s">
        <v>2209</v>
      </c>
      <c r="E20474" s="277" t="s">
        <v>2205</v>
      </c>
      <c r="F20474" s="279" t="s">
        <v>484</v>
      </c>
    </row>
    <row r="20475" spans="1:6" x14ac:dyDescent="0.3">
      <c r="A20475" s="264" t="str">
        <f t="shared" si="319"/>
        <v>San AntonioTX</v>
      </c>
      <c r="B20475" s="269">
        <v>78205</v>
      </c>
      <c r="C20475" s="270" t="s">
        <v>3872</v>
      </c>
      <c r="D20475" s="270" t="s">
        <v>2209</v>
      </c>
      <c r="E20475" s="277" t="s">
        <v>2266</v>
      </c>
      <c r="F20475" s="279" t="s">
        <v>484</v>
      </c>
    </row>
    <row r="20476" spans="1:6" x14ac:dyDescent="0.3">
      <c r="A20476" s="264" t="str">
        <f t="shared" si="319"/>
        <v>GunterTX</v>
      </c>
      <c r="B20476" s="269">
        <v>75058</v>
      </c>
      <c r="C20476" s="270" t="s">
        <v>11503</v>
      </c>
      <c r="D20476" s="270" t="s">
        <v>2209</v>
      </c>
      <c r="E20476" s="277" t="s">
        <v>2267</v>
      </c>
      <c r="F20476" s="279" t="s">
        <v>484</v>
      </c>
    </row>
    <row r="20477" spans="1:6" x14ac:dyDescent="0.3">
      <c r="A20477" s="264" t="str">
        <f t="shared" si="319"/>
        <v>IdalouTX</v>
      </c>
      <c r="B20477" s="269">
        <v>79329</v>
      </c>
      <c r="C20477" s="270" t="s">
        <v>11504</v>
      </c>
      <c r="D20477" s="270" t="s">
        <v>2209</v>
      </c>
      <c r="E20477" s="277" t="s">
        <v>2249</v>
      </c>
      <c r="F20477" s="279" t="s">
        <v>484</v>
      </c>
    </row>
    <row r="20478" spans="1:6" x14ac:dyDescent="0.3">
      <c r="A20478" s="264" t="str">
        <f t="shared" si="319"/>
        <v>InezTX</v>
      </c>
      <c r="B20478" s="269">
        <v>77968</v>
      </c>
      <c r="C20478" s="270" t="s">
        <v>11505</v>
      </c>
      <c r="D20478" s="270" t="s">
        <v>2209</v>
      </c>
      <c r="E20478" s="277" t="s">
        <v>2275</v>
      </c>
      <c r="F20478" s="279" t="s">
        <v>484</v>
      </c>
    </row>
    <row r="20479" spans="1:6" x14ac:dyDescent="0.3">
      <c r="A20479" s="264" t="str">
        <f t="shared" si="319"/>
        <v>PoynorTX</v>
      </c>
      <c r="B20479" s="269">
        <v>75770</v>
      </c>
      <c r="C20479" s="270" t="s">
        <v>11506</v>
      </c>
      <c r="D20479" s="270" t="s">
        <v>2209</v>
      </c>
      <c r="E20479" s="277" t="s">
        <v>995</v>
      </c>
      <c r="F20479" s="279" t="s">
        <v>484</v>
      </c>
    </row>
    <row r="20480" spans="1:6" x14ac:dyDescent="0.3">
      <c r="A20480" s="264" t="str">
        <f t="shared" si="319"/>
        <v>MartTX</v>
      </c>
      <c r="B20480" s="269">
        <v>76664</v>
      </c>
      <c r="C20480" s="270" t="s">
        <v>11507</v>
      </c>
      <c r="D20480" s="270" t="s">
        <v>2209</v>
      </c>
      <c r="E20480" s="277" t="s">
        <v>2276</v>
      </c>
      <c r="F20480" s="279" t="s">
        <v>484</v>
      </c>
    </row>
    <row r="20481" spans="1:6" x14ac:dyDescent="0.3">
      <c r="A20481" s="264" t="str">
        <f t="shared" si="319"/>
        <v>GrovetonTX</v>
      </c>
      <c r="B20481" s="269">
        <v>75845</v>
      </c>
      <c r="C20481" s="270" t="s">
        <v>11508</v>
      </c>
      <c r="D20481" s="270" t="s">
        <v>2209</v>
      </c>
      <c r="E20481" s="277" t="s">
        <v>938</v>
      </c>
      <c r="F20481" s="279" t="s">
        <v>484</v>
      </c>
    </row>
    <row r="20482" spans="1:6" x14ac:dyDescent="0.3">
      <c r="A20482" s="264" t="str">
        <f t="shared" si="319"/>
        <v>BeaumontTX</v>
      </c>
      <c r="B20482" s="269">
        <v>77702</v>
      </c>
      <c r="C20482" s="270" t="s">
        <v>2533</v>
      </c>
      <c r="D20482" s="270" t="s">
        <v>2209</v>
      </c>
      <c r="E20482" s="277" t="s">
        <v>2217</v>
      </c>
      <c r="F20482" s="279" t="s">
        <v>484</v>
      </c>
    </row>
    <row r="20483" spans="1:6" x14ac:dyDescent="0.3">
      <c r="A20483" s="264" t="str">
        <f t="shared" si="319"/>
        <v>CampbellTX</v>
      </c>
      <c r="B20483" s="269">
        <v>75422</v>
      </c>
      <c r="C20483" s="270" t="s">
        <v>2523</v>
      </c>
      <c r="D20483" s="270" t="s">
        <v>2209</v>
      </c>
      <c r="E20483" s="277" t="s">
        <v>2233</v>
      </c>
      <c r="F20483" s="279" t="s">
        <v>484</v>
      </c>
    </row>
    <row r="20484" spans="1:6" x14ac:dyDescent="0.3">
      <c r="A20484" s="264" t="str">
        <f t="shared" ref="A20484:A20547" si="320">CONCATENATE(C20484,D20484)</f>
        <v>ZavallaTX</v>
      </c>
      <c r="B20484" s="269">
        <v>75980</v>
      </c>
      <c r="C20484" s="270" t="s">
        <v>11509</v>
      </c>
      <c r="D20484" s="270" t="s">
        <v>2209</v>
      </c>
      <c r="E20484" s="277" t="s">
        <v>2250</v>
      </c>
      <c r="F20484" s="279" t="s">
        <v>484</v>
      </c>
    </row>
    <row r="20485" spans="1:6" x14ac:dyDescent="0.3">
      <c r="A20485" s="264" t="str">
        <f t="shared" si="320"/>
        <v>AbernathyTX</v>
      </c>
      <c r="B20485" s="269">
        <v>79311</v>
      </c>
      <c r="C20485" s="270" t="s">
        <v>11510</v>
      </c>
      <c r="D20485" s="270" t="s">
        <v>2209</v>
      </c>
      <c r="E20485" s="277" t="s">
        <v>1965</v>
      </c>
      <c r="F20485" s="279" t="s">
        <v>484</v>
      </c>
    </row>
    <row r="20486" spans="1:6" x14ac:dyDescent="0.3">
      <c r="A20486" s="264" t="str">
        <f t="shared" si="320"/>
        <v>HoustonTX</v>
      </c>
      <c r="B20486" s="269">
        <v>77046</v>
      </c>
      <c r="C20486" s="270" t="s">
        <v>1929</v>
      </c>
      <c r="D20486" s="270" t="s">
        <v>2209</v>
      </c>
      <c r="E20486" s="277" t="s">
        <v>2240</v>
      </c>
      <c r="F20486" s="279" t="s">
        <v>484</v>
      </c>
    </row>
    <row r="20487" spans="1:6" x14ac:dyDescent="0.3">
      <c r="A20487" s="264" t="str">
        <f t="shared" si="320"/>
        <v>DanburyTX</v>
      </c>
      <c r="B20487" s="269">
        <v>77534</v>
      </c>
      <c r="C20487" s="270" t="s">
        <v>3430</v>
      </c>
      <c r="D20487" s="270" t="s">
        <v>2209</v>
      </c>
      <c r="E20487" s="277" t="s">
        <v>2240</v>
      </c>
      <c r="F20487" s="279" t="s">
        <v>484</v>
      </c>
    </row>
    <row r="20488" spans="1:6" x14ac:dyDescent="0.3">
      <c r="A20488" s="264" t="str">
        <f t="shared" si="320"/>
        <v>McQueeneyTX</v>
      </c>
      <c r="B20488" s="269">
        <v>78123</v>
      </c>
      <c r="C20488" s="270" t="s">
        <v>11511</v>
      </c>
      <c r="D20488" s="270" t="s">
        <v>2209</v>
      </c>
      <c r="E20488" s="277" t="s">
        <v>2266</v>
      </c>
      <c r="F20488" s="279" t="s">
        <v>484</v>
      </c>
    </row>
    <row r="20489" spans="1:6" x14ac:dyDescent="0.3">
      <c r="A20489" s="264" t="str">
        <f t="shared" si="320"/>
        <v>PanhandleTX</v>
      </c>
      <c r="B20489" s="269">
        <v>79068</v>
      </c>
      <c r="C20489" s="270" t="s">
        <v>11512</v>
      </c>
      <c r="D20489" s="270" t="s">
        <v>2209</v>
      </c>
      <c r="E20489" s="277" t="s">
        <v>2212</v>
      </c>
      <c r="F20489" s="279" t="s">
        <v>484</v>
      </c>
    </row>
    <row r="20490" spans="1:6" x14ac:dyDescent="0.3">
      <c r="A20490" s="264" t="str">
        <f t="shared" si="320"/>
        <v>BairdTX</v>
      </c>
      <c r="B20490" s="269">
        <v>79504</v>
      </c>
      <c r="C20490" s="270" t="s">
        <v>11513</v>
      </c>
      <c r="D20490" s="270" t="s">
        <v>2209</v>
      </c>
      <c r="E20490" s="277" t="s">
        <v>2210</v>
      </c>
      <c r="F20490" s="279" t="s">
        <v>484</v>
      </c>
    </row>
    <row r="20491" spans="1:6" x14ac:dyDescent="0.3">
      <c r="A20491" s="264" t="str">
        <f t="shared" si="320"/>
        <v>BurtonTX</v>
      </c>
      <c r="B20491" s="269">
        <v>77835</v>
      </c>
      <c r="C20491" s="270" t="s">
        <v>6666</v>
      </c>
      <c r="D20491" s="270" t="s">
        <v>2209</v>
      </c>
      <c r="E20491" s="277" t="s">
        <v>2223</v>
      </c>
      <c r="F20491" s="279" t="s">
        <v>484</v>
      </c>
    </row>
    <row r="20492" spans="1:6" x14ac:dyDescent="0.3">
      <c r="A20492" s="264" t="str">
        <f t="shared" si="320"/>
        <v>AmarilloTX</v>
      </c>
      <c r="B20492" s="269">
        <v>79101</v>
      </c>
      <c r="C20492" s="270" t="s">
        <v>2212</v>
      </c>
      <c r="D20492" s="270" t="s">
        <v>2209</v>
      </c>
      <c r="E20492" s="277" t="s">
        <v>2212</v>
      </c>
      <c r="F20492" s="279" t="s">
        <v>484</v>
      </c>
    </row>
    <row r="20493" spans="1:6" x14ac:dyDescent="0.3">
      <c r="A20493" s="264" t="str">
        <f t="shared" si="320"/>
        <v>CelesteTX</v>
      </c>
      <c r="B20493" s="269">
        <v>75423</v>
      </c>
      <c r="C20493" s="270" t="s">
        <v>11514</v>
      </c>
      <c r="D20493" s="270" t="s">
        <v>2209</v>
      </c>
      <c r="E20493" s="277" t="s">
        <v>2233</v>
      </c>
      <c r="F20493" s="279" t="s">
        <v>484</v>
      </c>
    </row>
    <row r="20494" spans="1:6" x14ac:dyDescent="0.3">
      <c r="A20494" s="264" t="str">
        <f t="shared" si="320"/>
        <v>TolarTX</v>
      </c>
      <c r="B20494" s="269">
        <v>76476</v>
      </c>
      <c r="C20494" s="270" t="s">
        <v>11515</v>
      </c>
      <c r="D20494" s="270" t="s">
        <v>2209</v>
      </c>
      <c r="E20494" s="277" t="s">
        <v>2233</v>
      </c>
      <c r="F20494" s="279" t="s">
        <v>484</v>
      </c>
    </row>
    <row r="20495" spans="1:6" x14ac:dyDescent="0.3">
      <c r="A20495" s="264" t="str">
        <f t="shared" si="320"/>
        <v>ItalyTX</v>
      </c>
      <c r="B20495" s="269">
        <v>76651</v>
      </c>
      <c r="C20495" s="270" t="s">
        <v>11516</v>
      </c>
      <c r="D20495" s="270" t="s">
        <v>2209</v>
      </c>
      <c r="E20495" s="277" t="s">
        <v>2233</v>
      </c>
      <c r="F20495" s="279" t="s">
        <v>484</v>
      </c>
    </row>
    <row r="20496" spans="1:6" x14ac:dyDescent="0.3">
      <c r="A20496" s="264" t="str">
        <f t="shared" si="320"/>
        <v>CushingTX</v>
      </c>
      <c r="B20496" s="269">
        <v>75760</v>
      </c>
      <c r="C20496" s="270" t="s">
        <v>9738</v>
      </c>
      <c r="D20496" s="270" t="s">
        <v>2209</v>
      </c>
      <c r="E20496" s="277" t="s">
        <v>2255</v>
      </c>
      <c r="F20496" s="279" t="s">
        <v>484</v>
      </c>
    </row>
    <row r="20497" spans="1:6" x14ac:dyDescent="0.3">
      <c r="A20497" s="264" t="str">
        <f t="shared" si="320"/>
        <v>DallasTX</v>
      </c>
      <c r="B20497" s="269">
        <v>75246</v>
      </c>
      <c r="C20497" s="270" t="s">
        <v>3974</v>
      </c>
      <c r="D20497" s="270" t="s">
        <v>2209</v>
      </c>
      <c r="E20497" s="277" t="s">
        <v>2233</v>
      </c>
      <c r="F20497" s="279" t="s">
        <v>484</v>
      </c>
    </row>
    <row r="20498" spans="1:6" x14ac:dyDescent="0.3">
      <c r="A20498" s="264" t="str">
        <f t="shared" si="320"/>
        <v>MuensterTX</v>
      </c>
      <c r="B20498" s="269">
        <v>76252</v>
      </c>
      <c r="C20498" s="270" t="s">
        <v>11517</v>
      </c>
      <c r="D20498" s="270" t="s">
        <v>2209</v>
      </c>
      <c r="E20498" s="277" t="s">
        <v>1107</v>
      </c>
      <c r="F20498" s="279" t="s">
        <v>484</v>
      </c>
    </row>
    <row r="20499" spans="1:6" x14ac:dyDescent="0.3">
      <c r="A20499" s="264" t="str">
        <f t="shared" si="320"/>
        <v>GordonvilleTX</v>
      </c>
      <c r="B20499" s="269">
        <v>76245</v>
      </c>
      <c r="C20499" s="270" t="s">
        <v>7442</v>
      </c>
      <c r="D20499" s="270" t="s">
        <v>2209</v>
      </c>
      <c r="E20499" s="277" t="s">
        <v>2267</v>
      </c>
      <c r="F20499" s="279" t="s">
        <v>484</v>
      </c>
    </row>
    <row r="20500" spans="1:6" x14ac:dyDescent="0.3">
      <c r="A20500" s="264" t="str">
        <f t="shared" si="320"/>
        <v>TahokaTX</v>
      </c>
      <c r="B20500" s="269">
        <v>79373</v>
      </c>
      <c r="C20500" s="270" t="s">
        <v>11518</v>
      </c>
      <c r="D20500" s="270" t="s">
        <v>2209</v>
      </c>
      <c r="E20500" s="277" t="s">
        <v>2249</v>
      </c>
      <c r="F20500" s="279" t="s">
        <v>484</v>
      </c>
    </row>
    <row r="20501" spans="1:6" x14ac:dyDescent="0.3">
      <c r="A20501" s="264" t="str">
        <f t="shared" si="320"/>
        <v>CrawfordTX</v>
      </c>
      <c r="B20501" s="269">
        <v>76638</v>
      </c>
      <c r="C20501" s="270" t="s">
        <v>4142</v>
      </c>
      <c r="D20501" s="270" t="s">
        <v>2209</v>
      </c>
      <c r="E20501" s="277" t="s">
        <v>2276</v>
      </c>
      <c r="F20501" s="279" t="s">
        <v>484</v>
      </c>
    </row>
    <row r="20502" spans="1:6" x14ac:dyDescent="0.3">
      <c r="A20502" s="264" t="str">
        <f t="shared" si="320"/>
        <v>PoolvilleTX</v>
      </c>
      <c r="B20502" s="269">
        <v>76487</v>
      </c>
      <c r="C20502" s="270" t="s">
        <v>11519</v>
      </c>
      <c r="D20502" s="270" t="s">
        <v>2209</v>
      </c>
      <c r="E20502" s="277" t="s">
        <v>2233</v>
      </c>
      <c r="F20502" s="279" t="s">
        <v>484</v>
      </c>
    </row>
    <row r="20503" spans="1:6" x14ac:dyDescent="0.3">
      <c r="A20503" s="264" t="str">
        <f t="shared" si="320"/>
        <v>RieselTX</v>
      </c>
      <c r="B20503" s="269">
        <v>76682</v>
      </c>
      <c r="C20503" s="270" t="s">
        <v>11520</v>
      </c>
      <c r="D20503" s="270" t="s">
        <v>2209</v>
      </c>
      <c r="E20503" s="277" t="s">
        <v>2276</v>
      </c>
      <c r="F20503" s="279" t="s">
        <v>484</v>
      </c>
    </row>
    <row r="20504" spans="1:6" x14ac:dyDescent="0.3">
      <c r="A20504" s="264" t="str">
        <f t="shared" si="320"/>
        <v>CumbyTX</v>
      </c>
      <c r="B20504" s="269">
        <v>75433</v>
      </c>
      <c r="C20504" s="270" t="s">
        <v>11521</v>
      </c>
      <c r="D20504" s="270" t="s">
        <v>2209</v>
      </c>
      <c r="E20504" s="277" t="s">
        <v>1985</v>
      </c>
      <c r="F20504" s="279" t="s">
        <v>484</v>
      </c>
    </row>
    <row r="20505" spans="1:6" x14ac:dyDescent="0.3">
      <c r="A20505" s="264" t="str">
        <f t="shared" si="320"/>
        <v>RogersTX</v>
      </c>
      <c r="B20505" s="269">
        <v>76569</v>
      </c>
      <c r="C20505" s="270" t="s">
        <v>1694</v>
      </c>
      <c r="D20505" s="270" t="s">
        <v>2209</v>
      </c>
      <c r="E20505" s="277" t="s">
        <v>2242</v>
      </c>
      <c r="F20505" s="279" t="s">
        <v>484</v>
      </c>
    </row>
    <row r="20506" spans="1:6" x14ac:dyDescent="0.3">
      <c r="A20506" s="264" t="str">
        <f t="shared" si="320"/>
        <v>PremontTX</v>
      </c>
      <c r="B20506" s="269">
        <v>78375</v>
      </c>
      <c r="C20506" s="270" t="s">
        <v>11522</v>
      </c>
      <c r="D20506" s="270" t="s">
        <v>2209</v>
      </c>
      <c r="E20506" s="277" t="s">
        <v>2211</v>
      </c>
      <c r="F20506" s="279" t="s">
        <v>484</v>
      </c>
    </row>
    <row r="20507" spans="1:6" x14ac:dyDescent="0.3">
      <c r="A20507" s="264" t="str">
        <f t="shared" si="320"/>
        <v>MartindaleTX</v>
      </c>
      <c r="B20507" s="269">
        <v>78655</v>
      </c>
      <c r="C20507" s="270" t="s">
        <v>11523</v>
      </c>
      <c r="D20507" s="270" t="s">
        <v>2209</v>
      </c>
      <c r="E20507" s="277" t="s">
        <v>2215</v>
      </c>
      <c r="F20507" s="279" t="s">
        <v>484</v>
      </c>
    </row>
    <row r="20508" spans="1:6" x14ac:dyDescent="0.3">
      <c r="A20508" s="264" t="str">
        <f t="shared" si="320"/>
        <v>GrangerTX</v>
      </c>
      <c r="B20508" s="269">
        <v>76530</v>
      </c>
      <c r="C20508" s="270" t="s">
        <v>4333</v>
      </c>
      <c r="D20508" s="270" t="s">
        <v>2209</v>
      </c>
      <c r="E20508" s="277" t="s">
        <v>2215</v>
      </c>
      <c r="F20508" s="279" t="s">
        <v>484</v>
      </c>
    </row>
    <row r="20509" spans="1:6" x14ac:dyDescent="0.3">
      <c r="A20509" s="264" t="str">
        <f t="shared" si="320"/>
        <v>Red RockTX</v>
      </c>
      <c r="B20509" s="269">
        <v>78662</v>
      </c>
      <c r="C20509" s="270" t="s">
        <v>11524</v>
      </c>
      <c r="D20509" s="270" t="s">
        <v>2209</v>
      </c>
      <c r="E20509" s="277" t="s">
        <v>2215</v>
      </c>
      <c r="F20509" s="279" t="s">
        <v>484</v>
      </c>
    </row>
    <row r="20510" spans="1:6" x14ac:dyDescent="0.3">
      <c r="A20510" s="264" t="str">
        <f t="shared" si="320"/>
        <v>TrentonTX</v>
      </c>
      <c r="B20510" s="269">
        <v>75490</v>
      </c>
      <c r="C20510" s="270" t="s">
        <v>1838</v>
      </c>
      <c r="D20510" s="270" t="s">
        <v>2209</v>
      </c>
      <c r="E20510" s="277" t="s">
        <v>2220</v>
      </c>
      <c r="F20510" s="279" t="s">
        <v>484</v>
      </c>
    </row>
    <row r="20511" spans="1:6" x14ac:dyDescent="0.3">
      <c r="A20511" s="264" t="str">
        <f t="shared" si="320"/>
        <v>New UlmTX</v>
      </c>
      <c r="B20511" s="269">
        <v>78950</v>
      </c>
      <c r="C20511" s="270" t="s">
        <v>1653</v>
      </c>
      <c r="D20511" s="270" t="s">
        <v>2209</v>
      </c>
      <c r="E20511" s="277" t="s">
        <v>2240</v>
      </c>
      <c r="F20511" s="279" t="s">
        <v>484</v>
      </c>
    </row>
    <row r="20512" spans="1:6" x14ac:dyDescent="0.3">
      <c r="A20512" s="264" t="str">
        <f t="shared" si="320"/>
        <v>Bruceville-EddyTX</v>
      </c>
      <c r="B20512" s="269">
        <v>76524</v>
      </c>
      <c r="C20512" s="270" t="s">
        <v>11525</v>
      </c>
      <c r="D20512" s="270" t="s">
        <v>2209</v>
      </c>
      <c r="E20512" s="277" t="s">
        <v>2276</v>
      </c>
      <c r="F20512" s="279" t="s">
        <v>484</v>
      </c>
    </row>
    <row r="20513" spans="1:6" x14ac:dyDescent="0.3">
      <c r="A20513" s="264" t="str">
        <f t="shared" si="320"/>
        <v>CactusTX</v>
      </c>
      <c r="B20513" s="269">
        <v>79013</v>
      </c>
      <c r="C20513" s="270" t="s">
        <v>11526</v>
      </c>
      <c r="D20513" s="270" t="s">
        <v>2209</v>
      </c>
      <c r="E20513" s="277" t="s">
        <v>2235</v>
      </c>
      <c r="F20513" s="279" t="s">
        <v>484</v>
      </c>
    </row>
    <row r="20514" spans="1:6" x14ac:dyDescent="0.3">
      <c r="A20514" s="264" t="str">
        <f t="shared" si="320"/>
        <v>Saint HedwigTX</v>
      </c>
      <c r="B20514" s="269">
        <v>78152</v>
      </c>
      <c r="C20514" s="270" t="s">
        <v>11527</v>
      </c>
      <c r="D20514" s="270" t="s">
        <v>2209</v>
      </c>
      <c r="E20514" s="277" t="s">
        <v>2266</v>
      </c>
      <c r="F20514" s="279" t="s">
        <v>484</v>
      </c>
    </row>
    <row r="20515" spans="1:6" x14ac:dyDescent="0.3">
      <c r="A20515" s="264" t="str">
        <f t="shared" si="320"/>
        <v>Chappell HillTX</v>
      </c>
      <c r="B20515" s="269">
        <v>77426</v>
      </c>
      <c r="C20515" s="270" t="s">
        <v>11528</v>
      </c>
      <c r="D20515" s="270" t="s">
        <v>2209</v>
      </c>
      <c r="E20515" s="277" t="s">
        <v>2223</v>
      </c>
      <c r="F20515" s="279" t="s">
        <v>484</v>
      </c>
    </row>
    <row r="20516" spans="1:6" x14ac:dyDescent="0.3">
      <c r="A20516" s="264" t="str">
        <f t="shared" si="320"/>
        <v>RiceTX</v>
      </c>
      <c r="B20516" s="269">
        <v>75155</v>
      </c>
      <c r="C20516" s="270" t="s">
        <v>6956</v>
      </c>
      <c r="D20516" s="270" t="s">
        <v>2209</v>
      </c>
      <c r="E20516" s="277" t="s">
        <v>2231</v>
      </c>
      <c r="F20516" s="279" t="s">
        <v>484</v>
      </c>
    </row>
    <row r="20517" spans="1:6" x14ac:dyDescent="0.3">
      <c r="A20517" s="264" t="str">
        <f t="shared" si="320"/>
        <v>HollandTX</v>
      </c>
      <c r="B20517" s="269">
        <v>76534</v>
      </c>
      <c r="C20517" s="270" t="s">
        <v>1590</v>
      </c>
      <c r="D20517" s="270" t="s">
        <v>2209</v>
      </c>
      <c r="E20517" s="277" t="s">
        <v>2242</v>
      </c>
      <c r="F20517" s="279" t="s">
        <v>484</v>
      </c>
    </row>
    <row r="20518" spans="1:6" x14ac:dyDescent="0.3">
      <c r="A20518" s="264" t="str">
        <f t="shared" si="320"/>
        <v>Hale CenterTX</v>
      </c>
      <c r="B20518" s="269">
        <v>79041</v>
      </c>
      <c r="C20518" s="270" t="s">
        <v>11529</v>
      </c>
      <c r="D20518" s="270" t="s">
        <v>2209</v>
      </c>
      <c r="E20518" s="277" t="s">
        <v>1965</v>
      </c>
      <c r="F20518" s="279" t="s">
        <v>484</v>
      </c>
    </row>
    <row r="20519" spans="1:6" x14ac:dyDescent="0.3">
      <c r="A20519" s="264" t="str">
        <f t="shared" si="320"/>
        <v>RosebudTX</v>
      </c>
      <c r="B20519" s="269">
        <v>76570</v>
      </c>
      <c r="C20519" s="270" t="s">
        <v>11530</v>
      </c>
      <c r="D20519" s="270" t="s">
        <v>2209</v>
      </c>
      <c r="E20519" s="277" t="s">
        <v>2276</v>
      </c>
      <c r="F20519" s="279" t="s">
        <v>484</v>
      </c>
    </row>
    <row r="20520" spans="1:6" x14ac:dyDescent="0.3">
      <c r="A20520" s="264" t="str">
        <f t="shared" si="320"/>
        <v>ProgresoTX</v>
      </c>
      <c r="B20520" s="269">
        <v>78579</v>
      </c>
      <c r="C20520" s="270" t="s">
        <v>11531</v>
      </c>
      <c r="D20520" s="270" t="s">
        <v>2209</v>
      </c>
      <c r="E20520" s="277" t="s">
        <v>2252</v>
      </c>
      <c r="F20520" s="279" t="s">
        <v>484</v>
      </c>
    </row>
    <row r="20521" spans="1:6" x14ac:dyDescent="0.3">
      <c r="A20521" s="264" t="str">
        <f t="shared" si="320"/>
        <v>Van VleckTX</v>
      </c>
      <c r="B20521" s="269">
        <v>77482</v>
      </c>
      <c r="C20521" s="270" t="s">
        <v>11532</v>
      </c>
      <c r="D20521" s="270" t="s">
        <v>2209</v>
      </c>
      <c r="E20521" s="277" t="s">
        <v>1575</v>
      </c>
      <c r="F20521" s="279" t="s">
        <v>484</v>
      </c>
    </row>
    <row r="20522" spans="1:6" x14ac:dyDescent="0.3">
      <c r="A20522" s="264" t="str">
        <f t="shared" si="320"/>
        <v>Rio VistaTX</v>
      </c>
      <c r="B20522" s="269">
        <v>76093</v>
      </c>
      <c r="C20522" s="270" t="s">
        <v>2815</v>
      </c>
      <c r="D20522" s="270" t="s">
        <v>2209</v>
      </c>
      <c r="E20522" s="277" t="s">
        <v>2233</v>
      </c>
      <c r="F20522" s="279" t="s">
        <v>484</v>
      </c>
    </row>
    <row r="20523" spans="1:6" x14ac:dyDescent="0.3">
      <c r="A20523" s="264" t="str">
        <f t="shared" si="320"/>
        <v>Corpus ChristiTX</v>
      </c>
      <c r="B20523" s="269">
        <v>78409</v>
      </c>
      <c r="C20523" s="270" t="s">
        <v>2229</v>
      </c>
      <c r="D20523" s="270" t="s">
        <v>2209</v>
      </c>
      <c r="E20523" s="277" t="s">
        <v>2229</v>
      </c>
      <c r="F20523" s="279" t="s">
        <v>484</v>
      </c>
    </row>
    <row r="20524" spans="1:6" x14ac:dyDescent="0.3">
      <c r="A20524" s="264" t="str">
        <f t="shared" si="320"/>
        <v>LottTX</v>
      </c>
      <c r="B20524" s="269">
        <v>76656</v>
      </c>
      <c r="C20524" s="270" t="s">
        <v>11533</v>
      </c>
      <c r="D20524" s="270" t="s">
        <v>2209</v>
      </c>
      <c r="E20524" s="277" t="s">
        <v>2276</v>
      </c>
      <c r="F20524" s="279" t="s">
        <v>484</v>
      </c>
    </row>
    <row r="20525" spans="1:6" x14ac:dyDescent="0.3">
      <c r="A20525" s="264" t="str">
        <f t="shared" si="320"/>
        <v>BolingTX</v>
      </c>
      <c r="B20525" s="269">
        <v>77420</v>
      </c>
      <c r="C20525" s="270" t="s">
        <v>11534</v>
      </c>
      <c r="D20525" s="270" t="s">
        <v>2209</v>
      </c>
      <c r="E20525" s="277" t="s">
        <v>2237</v>
      </c>
      <c r="F20525" s="279" t="s">
        <v>484</v>
      </c>
    </row>
    <row r="20526" spans="1:6" x14ac:dyDescent="0.3">
      <c r="A20526" s="264" t="str">
        <f t="shared" si="320"/>
        <v>SumnerTX</v>
      </c>
      <c r="B20526" s="269">
        <v>75486</v>
      </c>
      <c r="C20526" s="270" t="s">
        <v>4182</v>
      </c>
      <c r="D20526" s="270" t="s">
        <v>2209</v>
      </c>
      <c r="E20526" s="277" t="s">
        <v>2205</v>
      </c>
      <c r="F20526" s="279" t="s">
        <v>484</v>
      </c>
    </row>
    <row r="20527" spans="1:6" x14ac:dyDescent="0.3">
      <c r="A20527" s="264" t="str">
        <f t="shared" si="320"/>
        <v>HallsburgTX</v>
      </c>
      <c r="B20527" s="269">
        <v>76624</v>
      </c>
      <c r="C20527" s="270" t="s">
        <v>11535</v>
      </c>
      <c r="D20527" s="270" t="s">
        <v>2209</v>
      </c>
      <c r="E20527" s="277" t="s">
        <v>2276</v>
      </c>
      <c r="F20527" s="279" t="s">
        <v>484</v>
      </c>
    </row>
    <row r="20528" spans="1:6" x14ac:dyDescent="0.3">
      <c r="A20528" s="264" t="str">
        <f t="shared" si="320"/>
        <v>RivieraTX</v>
      </c>
      <c r="B20528" s="269">
        <v>78379</v>
      </c>
      <c r="C20528" s="270" t="s">
        <v>11536</v>
      </c>
      <c r="D20528" s="270" t="s">
        <v>2209</v>
      </c>
      <c r="E20528" s="277" t="s">
        <v>2243</v>
      </c>
      <c r="F20528" s="279" t="s">
        <v>484</v>
      </c>
    </row>
    <row r="20529" spans="1:6" x14ac:dyDescent="0.3">
      <c r="A20529" s="264" t="str">
        <f t="shared" si="320"/>
        <v>DamonTX</v>
      </c>
      <c r="B20529" s="269">
        <v>77430</v>
      </c>
      <c r="C20529" s="270" t="s">
        <v>11537</v>
      </c>
      <c r="D20529" s="270" t="s">
        <v>2209</v>
      </c>
      <c r="E20529" s="277" t="s">
        <v>2240</v>
      </c>
      <c r="F20529" s="279" t="s">
        <v>484</v>
      </c>
    </row>
    <row r="20530" spans="1:6" x14ac:dyDescent="0.3">
      <c r="A20530" s="264" t="str">
        <f t="shared" si="320"/>
        <v>HarletonTX</v>
      </c>
      <c r="B20530" s="269">
        <v>75651</v>
      </c>
      <c r="C20530" s="270" t="s">
        <v>11538</v>
      </c>
      <c r="D20530" s="270" t="s">
        <v>2209</v>
      </c>
      <c r="E20530" s="277" t="s">
        <v>1649</v>
      </c>
      <c r="F20530" s="279" t="s">
        <v>484</v>
      </c>
    </row>
    <row r="20531" spans="1:6" x14ac:dyDescent="0.3">
      <c r="A20531" s="264" t="str">
        <f t="shared" si="320"/>
        <v>BremondTX</v>
      </c>
      <c r="B20531" s="269">
        <v>76629</v>
      </c>
      <c r="C20531" s="270" t="s">
        <v>11539</v>
      </c>
      <c r="D20531" s="270" t="s">
        <v>2209</v>
      </c>
      <c r="E20531" s="277" t="s">
        <v>2227</v>
      </c>
      <c r="F20531" s="279" t="s">
        <v>484</v>
      </c>
    </row>
    <row r="20532" spans="1:6" x14ac:dyDescent="0.3">
      <c r="A20532" s="264" t="str">
        <f t="shared" si="320"/>
        <v>KingsburyTX</v>
      </c>
      <c r="B20532" s="269">
        <v>78638</v>
      </c>
      <c r="C20532" s="270" t="s">
        <v>11540</v>
      </c>
      <c r="D20532" s="270" t="s">
        <v>2209</v>
      </c>
      <c r="E20532" s="277" t="s">
        <v>2266</v>
      </c>
      <c r="F20532" s="279" t="s">
        <v>484</v>
      </c>
    </row>
    <row r="20533" spans="1:6" x14ac:dyDescent="0.3">
      <c r="A20533" s="264" t="str">
        <f t="shared" si="320"/>
        <v>HamlinTX</v>
      </c>
      <c r="B20533" s="269">
        <v>79520</v>
      </c>
      <c r="C20533" s="270" t="s">
        <v>11541</v>
      </c>
      <c r="D20533" s="270" t="s">
        <v>2209</v>
      </c>
      <c r="E20533" s="277" t="s">
        <v>2210</v>
      </c>
      <c r="F20533" s="279" t="s">
        <v>484</v>
      </c>
    </row>
    <row r="20534" spans="1:6" x14ac:dyDescent="0.3">
      <c r="A20534" s="264" t="str">
        <f t="shared" si="320"/>
        <v>CressonTX</v>
      </c>
      <c r="B20534" s="269">
        <v>76035</v>
      </c>
      <c r="C20534" s="270" t="s">
        <v>11542</v>
      </c>
      <c r="D20534" s="270" t="s">
        <v>2209</v>
      </c>
      <c r="E20534" s="277" t="s">
        <v>2233</v>
      </c>
      <c r="F20534" s="279" t="s">
        <v>484</v>
      </c>
    </row>
    <row r="20535" spans="1:6" x14ac:dyDescent="0.3">
      <c r="A20535" s="264" t="str">
        <f t="shared" si="320"/>
        <v>Cross PlainsTX</v>
      </c>
      <c r="B20535" s="269">
        <v>76443</v>
      </c>
      <c r="C20535" s="270" t="s">
        <v>11170</v>
      </c>
      <c r="D20535" s="270" t="s">
        <v>2209</v>
      </c>
      <c r="E20535" s="277" t="s">
        <v>2210</v>
      </c>
      <c r="F20535" s="279" t="s">
        <v>484</v>
      </c>
    </row>
    <row r="20536" spans="1:6" x14ac:dyDescent="0.3">
      <c r="A20536" s="264" t="str">
        <f t="shared" si="320"/>
        <v>MaxwellTX</v>
      </c>
      <c r="B20536" s="269">
        <v>78656</v>
      </c>
      <c r="C20536" s="270" t="s">
        <v>4361</v>
      </c>
      <c r="D20536" s="270" t="s">
        <v>2209</v>
      </c>
      <c r="E20536" s="277" t="s">
        <v>2215</v>
      </c>
      <c r="F20536" s="279" t="s">
        <v>484</v>
      </c>
    </row>
    <row r="20537" spans="1:6" x14ac:dyDescent="0.3">
      <c r="A20537" s="264" t="str">
        <f t="shared" si="320"/>
        <v>HollidayTX</v>
      </c>
      <c r="B20537" s="269">
        <v>76366</v>
      </c>
      <c r="C20537" s="270" t="s">
        <v>11543</v>
      </c>
      <c r="D20537" s="270" t="s">
        <v>2209</v>
      </c>
      <c r="E20537" s="277" t="s">
        <v>2278</v>
      </c>
      <c r="F20537" s="279" t="s">
        <v>484</v>
      </c>
    </row>
    <row r="20538" spans="1:6" x14ac:dyDescent="0.3">
      <c r="A20538" s="264" t="str">
        <f t="shared" si="320"/>
        <v>StinnettTX</v>
      </c>
      <c r="B20538" s="269">
        <v>79083</v>
      </c>
      <c r="C20538" s="270" t="s">
        <v>11544</v>
      </c>
      <c r="D20538" s="270" t="s">
        <v>2209</v>
      </c>
      <c r="E20538" s="277" t="s">
        <v>2222</v>
      </c>
      <c r="F20538" s="279" t="s">
        <v>484</v>
      </c>
    </row>
    <row r="20539" spans="1:6" x14ac:dyDescent="0.3">
      <c r="A20539" s="264" t="str">
        <f t="shared" si="320"/>
        <v>BartlettTX</v>
      </c>
      <c r="B20539" s="269">
        <v>76511</v>
      </c>
      <c r="C20539" s="270" t="s">
        <v>4680</v>
      </c>
      <c r="D20539" s="270" t="s">
        <v>2209</v>
      </c>
      <c r="E20539" s="277" t="s">
        <v>2215</v>
      </c>
      <c r="F20539" s="279" t="s">
        <v>484</v>
      </c>
    </row>
    <row r="20540" spans="1:6" x14ac:dyDescent="0.3">
      <c r="A20540" s="264" t="str">
        <f t="shared" si="320"/>
        <v>PothTX</v>
      </c>
      <c r="B20540" s="269">
        <v>78147</v>
      </c>
      <c r="C20540" s="270" t="s">
        <v>11545</v>
      </c>
      <c r="D20540" s="270" t="s">
        <v>2209</v>
      </c>
      <c r="E20540" s="277" t="s">
        <v>2266</v>
      </c>
      <c r="F20540" s="279" t="s">
        <v>484</v>
      </c>
    </row>
    <row r="20541" spans="1:6" x14ac:dyDescent="0.3">
      <c r="A20541" s="264" t="str">
        <f t="shared" si="320"/>
        <v>WashingtonTX</v>
      </c>
      <c r="B20541" s="269">
        <v>77880</v>
      </c>
      <c r="C20541" s="270" t="s">
        <v>1404</v>
      </c>
      <c r="D20541" s="270" t="s">
        <v>2209</v>
      </c>
      <c r="E20541" s="277" t="s">
        <v>2223</v>
      </c>
      <c r="F20541" s="279" t="s">
        <v>484</v>
      </c>
    </row>
    <row r="20542" spans="1:6" x14ac:dyDescent="0.3">
      <c r="A20542" s="264" t="str">
        <f t="shared" si="320"/>
        <v>Little River AcademyTX</v>
      </c>
      <c r="B20542" s="269">
        <v>76554</v>
      </c>
      <c r="C20542" s="270" t="s">
        <v>11546</v>
      </c>
      <c r="D20542" s="270" t="s">
        <v>2209</v>
      </c>
      <c r="E20542" s="277" t="s">
        <v>2242</v>
      </c>
      <c r="F20542" s="279" t="s">
        <v>484</v>
      </c>
    </row>
    <row r="20543" spans="1:6" x14ac:dyDescent="0.3">
      <c r="A20543" s="264" t="str">
        <f t="shared" si="320"/>
        <v>SeadriftTX</v>
      </c>
      <c r="B20543" s="269">
        <v>77983</v>
      </c>
      <c r="C20543" s="270" t="s">
        <v>11547</v>
      </c>
      <c r="D20543" s="270" t="s">
        <v>2209</v>
      </c>
      <c r="E20543" s="277" t="s">
        <v>2260</v>
      </c>
      <c r="F20543" s="279" t="s">
        <v>484</v>
      </c>
    </row>
    <row r="20544" spans="1:6" x14ac:dyDescent="0.3">
      <c r="A20544" s="264" t="str">
        <f t="shared" si="320"/>
        <v>TylerTX</v>
      </c>
      <c r="B20544" s="269">
        <v>75705</v>
      </c>
      <c r="C20544" s="270" t="s">
        <v>2272</v>
      </c>
      <c r="D20544" s="270" t="s">
        <v>2209</v>
      </c>
      <c r="E20544" s="277" t="s">
        <v>2272</v>
      </c>
      <c r="F20544" s="279" t="s">
        <v>484</v>
      </c>
    </row>
    <row r="20545" spans="1:6" x14ac:dyDescent="0.3">
      <c r="A20545" s="264" t="str">
        <f t="shared" si="320"/>
        <v>Mount PleasantTX</v>
      </c>
      <c r="B20545" s="269">
        <v>75456</v>
      </c>
      <c r="C20545" s="270" t="s">
        <v>1610</v>
      </c>
      <c r="D20545" s="270" t="s">
        <v>2209</v>
      </c>
      <c r="E20545" s="277" t="s">
        <v>1610</v>
      </c>
      <c r="F20545" s="279" t="s">
        <v>484</v>
      </c>
    </row>
    <row r="20546" spans="1:6" x14ac:dyDescent="0.3">
      <c r="A20546" s="264" t="str">
        <f t="shared" si="320"/>
        <v>Archer CityTX</v>
      </c>
      <c r="B20546" s="269">
        <v>76351</v>
      </c>
      <c r="C20546" s="270" t="s">
        <v>11548</v>
      </c>
      <c r="D20546" s="270" t="s">
        <v>2209</v>
      </c>
      <c r="E20546" s="277" t="s">
        <v>2278</v>
      </c>
      <c r="F20546" s="279" t="s">
        <v>484</v>
      </c>
    </row>
    <row r="20547" spans="1:6" x14ac:dyDescent="0.3">
      <c r="A20547" s="264" t="str">
        <f t="shared" si="320"/>
        <v>MedinaTX</v>
      </c>
      <c r="B20547" s="269">
        <v>78055</v>
      </c>
      <c r="C20547" s="270" t="s">
        <v>6952</v>
      </c>
      <c r="D20547" s="270" t="s">
        <v>2209</v>
      </c>
      <c r="E20547" s="277" t="s">
        <v>2266</v>
      </c>
      <c r="F20547" s="279" t="s">
        <v>484</v>
      </c>
    </row>
    <row r="20548" spans="1:6" x14ac:dyDescent="0.3">
      <c r="A20548" s="264" t="str">
        <f t="shared" ref="A20548:A20611" si="321">CONCATENATE(C20548,D20548)</f>
        <v>RallsTX</v>
      </c>
      <c r="B20548" s="269">
        <v>79357</v>
      </c>
      <c r="C20548" s="270" t="s">
        <v>11549</v>
      </c>
      <c r="D20548" s="270" t="s">
        <v>2209</v>
      </c>
      <c r="E20548" s="277" t="s">
        <v>2249</v>
      </c>
      <c r="F20548" s="279" t="s">
        <v>484</v>
      </c>
    </row>
    <row r="20549" spans="1:6" x14ac:dyDescent="0.3">
      <c r="A20549" s="264" t="str">
        <f t="shared" si="321"/>
        <v>WacoTX</v>
      </c>
      <c r="B20549" s="269">
        <v>76701</v>
      </c>
      <c r="C20549" s="270" t="s">
        <v>2276</v>
      </c>
      <c r="D20549" s="270" t="s">
        <v>2209</v>
      </c>
      <c r="E20549" s="277" t="s">
        <v>2276</v>
      </c>
      <c r="F20549" s="279" t="s">
        <v>484</v>
      </c>
    </row>
    <row r="20550" spans="1:6" x14ac:dyDescent="0.3">
      <c r="A20550" s="264" t="str">
        <f t="shared" si="321"/>
        <v>MayTX</v>
      </c>
      <c r="B20550" s="269">
        <v>76857</v>
      </c>
      <c r="C20550" s="270" t="s">
        <v>11550</v>
      </c>
      <c r="D20550" s="270" t="s">
        <v>2209</v>
      </c>
      <c r="E20550" s="277" t="s">
        <v>2226</v>
      </c>
      <c r="F20550" s="279" t="s">
        <v>484</v>
      </c>
    </row>
    <row r="20551" spans="1:6" x14ac:dyDescent="0.3">
      <c r="A20551" s="264" t="str">
        <f t="shared" si="321"/>
        <v>Aransas PassTX</v>
      </c>
      <c r="B20551" s="269">
        <v>78335</v>
      </c>
      <c r="C20551" s="270" t="s">
        <v>11389</v>
      </c>
      <c r="D20551" s="270" t="s">
        <v>2209</v>
      </c>
      <c r="E20551" s="277" t="s">
        <v>2229</v>
      </c>
      <c r="F20551" s="279" t="s">
        <v>484</v>
      </c>
    </row>
    <row r="20552" spans="1:6" x14ac:dyDescent="0.3">
      <c r="A20552" s="264" t="str">
        <f t="shared" si="321"/>
        <v>SabinalTX</v>
      </c>
      <c r="B20552" s="269">
        <v>78881</v>
      </c>
      <c r="C20552" s="270" t="s">
        <v>11551</v>
      </c>
      <c r="D20552" s="270" t="s">
        <v>2209</v>
      </c>
      <c r="E20552" s="277" t="s">
        <v>2273</v>
      </c>
      <c r="F20552" s="279" t="s">
        <v>484</v>
      </c>
    </row>
    <row r="20553" spans="1:6" x14ac:dyDescent="0.3">
      <c r="A20553" s="264" t="str">
        <f t="shared" si="321"/>
        <v>MicoTX</v>
      </c>
      <c r="B20553" s="269">
        <v>78056</v>
      </c>
      <c r="C20553" s="270" t="s">
        <v>11552</v>
      </c>
      <c r="D20553" s="270" t="s">
        <v>2209</v>
      </c>
      <c r="E20553" s="277" t="s">
        <v>2266</v>
      </c>
      <c r="F20553" s="279" t="s">
        <v>484</v>
      </c>
    </row>
    <row r="20554" spans="1:6" x14ac:dyDescent="0.3">
      <c r="A20554" s="264" t="str">
        <f t="shared" si="321"/>
        <v>ComoTX</v>
      </c>
      <c r="B20554" s="269">
        <v>75431</v>
      </c>
      <c r="C20554" s="270" t="s">
        <v>11553</v>
      </c>
      <c r="D20554" s="270" t="s">
        <v>2209</v>
      </c>
      <c r="E20554" s="277" t="s">
        <v>1985</v>
      </c>
      <c r="F20554" s="279" t="s">
        <v>484</v>
      </c>
    </row>
    <row r="20555" spans="1:6" x14ac:dyDescent="0.3">
      <c r="A20555" s="264" t="str">
        <f t="shared" si="321"/>
        <v>SimmsTX</v>
      </c>
      <c r="B20555" s="269">
        <v>75574</v>
      </c>
      <c r="C20555" s="270" t="s">
        <v>11554</v>
      </c>
      <c r="D20555" s="270" t="s">
        <v>2209</v>
      </c>
      <c r="E20555" s="277" t="s">
        <v>986</v>
      </c>
      <c r="F20555" s="279" t="s">
        <v>484</v>
      </c>
    </row>
    <row r="20556" spans="1:6" x14ac:dyDescent="0.3">
      <c r="A20556" s="264" t="str">
        <f t="shared" si="321"/>
        <v>TiogaTX</v>
      </c>
      <c r="B20556" s="269">
        <v>76271</v>
      </c>
      <c r="C20556" s="270" t="s">
        <v>7925</v>
      </c>
      <c r="D20556" s="270" t="s">
        <v>2209</v>
      </c>
      <c r="E20556" s="277" t="s">
        <v>2267</v>
      </c>
      <c r="F20556" s="279" t="s">
        <v>484</v>
      </c>
    </row>
    <row r="20557" spans="1:6" x14ac:dyDescent="0.3">
      <c r="A20557" s="264" t="str">
        <f t="shared" si="321"/>
        <v>DawsonTX</v>
      </c>
      <c r="B20557" s="269">
        <v>76639</v>
      </c>
      <c r="C20557" s="270" t="s">
        <v>1572</v>
      </c>
      <c r="D20557" s="270" t="s">
        <v>2209</v>
      </c>
      <c r="E20557" s="277" t="s">
        <v>2231</v>
      </c>
      <c r="F20557" s="279" t="s">
        <v>484</v>
      </c>
    </row>
    <row r="20558" spans="1:6" x14ac:dyDescent="0.3">
      <c r="A20558" s="264" t="str">
        <f t="shared" si="321"/>
        <v>CrosbytonTX</v>
      </c>
      <c r="B20558" s="269">
        <v>79322</v>
      </c>
      <c r="C20558" s="270" t="s">
        <v>11555</v>
      </c>
      <c r="D20558" s="270" t="s">
        <v>2209</v>
      </c>
      <c r="E20558" s="277" t="s">
        <v>2249</v>
      </c>
      <c r="F20558" s="279" t="s">
        <v>484</v>
      </c>
    </row>
    <row r="20559" spans="1:6" x14ac:dyDescent="0.3">
      <c r="A20559" s="264" t="str">
        <f t="shared" si="321"/>
        <v>VictoriaTX</v>
      </c>
      <c r="B20559" s="269">
        <v>77951</v>
      </c>
      <c r="C20559" s="270" t="s">
        <v>2275</v>
      </c>
      <c r="D20559" s="270" t="s">
        <v>2209</v>
      </c>
      <c r="E20559" s="277" t="s">
        <v>2275</v>
      </c>
      <c r="F20559" s="279" t="s">
        <v>484</v>
      </c>
    </row>
    <row r="20560" spans="1:6" x14ac:dyDescent="0.3">
      <c r="A20560" s="264" t="str">
        <f t="shared" si="321"/>
        <v>Prairie ViewTX</v>
      </c>
      <c r="B20560" s="269">
        <v>77446</v>
      </c>
      <c r="C20560" s="270" t="s">
        <v>11556</v>
      </c>
      <c r="D20560" s="270" t="s">
        <v>2209</v>
      </c>
      <c r="E20560" s="277" t="s">
        <v>2240</v>
      </c>
      <c r="F20560" s="279" t="s">
        <v>484</v>
      </c>
    </row>
    <row r="20561" spans="1:6" x14ac:dyDescent="0.3">
      <c r="A20561" s="264" t="str">
        <f t="shared" si="321"/>
        <v>LouiseTX</v>
      </c>
      <c r="B20561" s="269">
        <v>77455</v>
      </c>
      <c r="C20561" s="270" t="s">
        <v>11557</v>
      </c>
      <c r="D20561" s="270" t="s">
        <v>2209</v>
      </c>
      <c r="E20561" s="277" t="s">
        <v>2237</v>
      </c>
      <c r="F20561" s="279" t="s">
        <v>484</v>
      </c>
    </row>
    <row r="20562" spans="1:6" x14ac:dyDescent="0.3">
      <c r="A20562" s="264" t="str">
        <f t="shared" si="321"/>
        <v>StephenvilleTX</v>
      </c>
      <c r="B20562" s="269">
        <v>76433</v>
      </c>
      <c r="C20562" s="270" t="s">
        <v>2269</v>
      </c>
      <c r="D20562" s="270" t="s">
        <v>2209</v>
      </c>
      <c r="E20562" s="277" t="s">
        <v>2269</v>
      </c>
      <c r="F20562" s="279" t="s">
        <v>484</v>
      </c>
    </row>
    <row r="20563" spans="1:6" x14ac:dyDescent="0.3">
      <c r="A20563" s="264" t="str">
        <f t="shared" si="321"/>
        <v>CharlotteTX</v>
      </c>
      <c r="B20563" s="269">
        <v>78011</v>
      </c>
      <c r="C20563" s="270" t="s">
        <v>2103</v>
      </c>
      <c r="D20563" s="270" t="s">
        <v>2209</v>
      </c>
      <c r="E20563" s="277" t="s">
        <v>2266</v>
      </c>
      <c r="F20563" s="279" t="s">
        <v>484</v>
      </c>
    </row>
    <row r="20564" spans="1:6" x14ac:dyDescent="0.3">
      <c r="A20564" s="264" t="str">
        <f t="shared" si="321"/>
        <v>Canyon LakeTX</v>
      </c>
      <c r="B20564" s="269">
        <v>78623</v>
      </c>
      <c r="C20564" s="270" t="s">
        <v>2799</v>
      </c>
      <c r="D20564" s="270" t="s">
        <v>2209</v>
      </c>
      <c r="E20564" s="277" t="s">
        <v>2266</v>
      </c>
      <c r="F20564" s="279" t="s">
        <v>484</v>
      </c>
    </row>
    <row r="20565" spans="1:6" x14ac:dyDescent="0.3">
      <c r="A20565" s="264" t="str">
        <f t="shared" si="321"/>
        <v>SavoyTX</v>
      </c>
      <c r="B20565" s="269">
        <v>75479</v>
      </c>
      <c r="C20565" s="270" t="s">
        <v>4820</v>
      </c>
      <c r="D20565" s="270" t="s">
        <v>2209</v>
      </c>
      <c r="E20565" s="277" t="s">
        <v>2220</v>
      </c>
      <c r="F20565" s="279" t="s">
        <v>484</v>
      </c>
    </row>
    <row r="20566" spans="1:6" x14ac:dyDescent="0.3">
      <c r="A20566" s="264" t="str">
        <f t="shared" si="321"/>
        <v>Tennessee ColonyTX</v>
      </c>
      <c r="B20566" s="269">
        <v>75861</v>
      </c>
      <c r="C20566" s="270" t="s">
        <v>11558</v>
      </c>
      <c r="D20566" s="270" t="s">
        <v>2209</v>
      </c>
      <c r="E20566" s="277" t="s">
        <v>1927</v>
      </c>
      <c r="F20566" s="279" t="s">
        <v>484</v>
      </c>
    </row>
    <row r="20567" spans="1:6" x14ac:dyDescent="0.3">
      <c r="A20567" s="264" t="str">
        <f t="shared" si="321"/>
        <v>BeasleyTX</v>
      </c>
      <c r="B20567" s="269">
        <v>77417</v>
      </c>
      <c r="C20567" s="270" t="s">
        <v>11559</v>
      </c>
      <c r="D20567" s="270" t="s">
        <v>2209</v>
      </c>
      <c r="E20567" s="277" t="s">
        <v>2240</v>
      </c>
      <c r="F20567" s="279" t="s">
        <v>484</v>
      </c>
    </row>
    <row r="20568" spans="1:6" x14ac:dyDescent="0.3">
      <c r="A20568" s="264" t="str">
        <f t="shared" si="321"/>
        <v>BurkevilleTX</v>
      </c>
      <c r="B20568" s="269">
        <v>75932</v>
      </c>
      <c r="C20568" s="270" t="s">
        <v>11560</v>
      </c>
      <c r="D20568" s="270" t="s">
        <v>2209</v>
      </c>
      <c r="E20568" s="277" t="s">
        <v>2217</v>
      </c>
      <c r="F20568" s="279" t="s">
        <v>484</v>
      </c>
    </row>
    <row r="20569" spans="1:6" x14ac:dyDescent="0.3">
      <c r="A20569" s="264" t="str">
        <f t="shared" si="321"/>
        <v>MaypearlTX</v>
      </c>
      <c r="B20569" s="269">
        <v>76064</v>
      </c>
      <c r="C20569" s="270" t="s">
        <v>11561</v>
      </c>
      <c r="D20569" s="270" t="s">
        <v>2209</v>
      </c>
      <c r="E20569" s="277" t="s">
        <v>2233</v>
      </c>
      <c r="F20569" s="279" t="s">
        <v>484</v>
      </c>
    </row>
    <row r="20570" spans="1:6" x14ac:dyDescent="0.3">
      <c r="A20570" s="264" t="str">
        <f t="shared" si="321"/>
        <v>FrostTX</v>
      </c>
      <c r="B20570" s="269">
        <v>76641</v>
      </c>
      <c r="C20570" s="270" t="s">
        <v>11562</v>
      </c>
      <c r="D20570" s="270" t="s">
        <v>2209</v>
      </c>
      <c r="E20570" s="277" t="s">
        <v>2231</v>
      </c>
      <c r="F20570" s="279" t="s">
        <v>484</v>
      </c>
    </row>
    <row r="20571" spans="1:6" x14ac:dyDescent="0.3">
      <c r="A20571" s="264" t="str">
        <f t="shared" si="321"/>
        <v>LometaTX</v>
      </c>
      <c r="B20571" s="269">
        <v>76853</v>
      </c>
      <c r="C20571" s="270" t="s">
        <v>11563</v>
      </c>
      <c r="D20571" s="270" t="s">
        <v>2209</v>
      </c>
      <c r="E20571" s="277" t="s">
        <v>2242</v>
      </c>
      <c r="F20571" s="279" t="s">
        <v>484</v>
      </c>
    </row>
    <row r="20572" spans="1:6" x14ac:dyDescent="0.3">
      <c r="A20572" s="264" t="str">
        <f t="shared" si="321"/>
        <v>AbileneTX</v>
      </c>
      <c r="B20572" s="269">
        <v>79607</v>
      </c>
      <c r="C20572" s="270" t="s">
        <v>2210</v>
      </c>
      <c r="D20572" s="270" t="s">
        <v>2209</v>
      </c>
      <c r="E20572" s="277" t="s">
        <v>2210</v>
      </c>
      <c r="F20572" s="279" t="s">
        <v>484</v>
      </c>
    </row>
    <row r="20573" spans="1:6" x14ac:dyDescent="0.3">
      <c r="A20573" s="264" t="str">
        <f t="shared" si="321"/>
        <v>Rio Grande CityTX</v>
      </c>
      <c r="B20573" s="269">
        <v>78548</v>
      </c>
      <c r="C20573" s="270" t="s">
        <v>2263</v>
      </c>
      <c r="D20573" s="270" t="s">
        <v>2209</v>
      </c>
      <c r="E20573" s="277" t="s">
        <v>2263</v>
      </c>
      <c r="F20573" s="279" t="s">
        <v>484</v>
      </c>
    </row>
    <row r="20574" spans="1:6" x14ac:dyDescent="0.3">
      <c r="A20574" s="264" t="str">
        <f t="shared" si="321"/>
        <v>ChristovalTX</v>
      </c>
      <c r="B20574" s="269">
        <v>76935</v>
      </c>
      <c r="C20574" s="270" t="s">
        <v>11564</v>
      </c>
      <c r="D20574" s="270" t="s">
        <v>2209</v>
      </c>
      <c r="E20574" s="277" t="s">
        <v>2264</v>
      </c>
      <c r="F20574" s="279" t="s">
        <v>484</v>
      </c>
    </row>
    <row r="20575" spans="1:6" x14ac:dyDescent="0.3">
      <c r="A20575" s="264" t="str">
        <f t="shared" si="321"/>
        <v>SunrayTX</v>
      </c>
      <c r="B20575" s="269">
        <v>79086</v>
      </c>
      <c r="C20575" s="270" t="s">
        <v>11565</v>
      </c>
      <c r="D20575" s="270" t="s">
        <v>2209</v>
      </c>
      <c r="E20575" s="277" t="s">
        <v>2235</v>
      </c>
      <c r="F20575" s="279" t="s">
        <v>484</v>
      </c>
    </row>
    <row r="20576" spans="1:6" x14ac:dyDescent="0.3">
      <c r="A20576" s="264" t="str">
        <f t="shared" si="321"/>
        <v>GregoryTX</v>
      </c>
      <c r="B20576" s="269">
        <v>78359</v>
      </c>
      <c r="C20576" s="270" t="s">
        <v>6724</v>
      </c>
      <c r="D20576" s="270" t="s">
        <v>2209</v>
      </c>
      <c r="E20576" s="277" t="s">
        <v>2229</v>
      </c>
      <c r="F20576" s="279" t="s">
        <v>484</v>
      </c>
    </row>
    <row r="20577" spans="1:6" x14ac:dyDescent="0.3">
      <c r="A20577" s="264" t="str">
        <f t="shared" si="321"/>
        <v>HuntTX</v>
      </c>
      <c r="B20577" s="269">
        <v>78024</v>
      </c>
      <c r="C20577" s="270" t="s">
        <v>11566</v>
      </c>
      <c r="D20577" s="270" t="s">
        <v>2209</v>
      </c>
      <c r="E20577" s="277" t="s">
        <v>2241</v>
      </c>
      <c r="F20577" s="279" t="s">
        <v>484</v>
      </c>
    </row>
    <row r="20578" spans="1:6" x14ac:dyDescent="0.3">
      <c r="A20578" s="264" t="str">
        <f t="shared" si="321"/>
        <v>BatsonTX</v>
      </c>
      <c r="B20578" s="269">
        <v>77564</v>
      </c>
      <c r="C20578" s="270" t="s">
        <v>11567</v>
      </c>
      <c r="D20578" s="270" t="s">
        <v>2209</v>
      </c>
      <c r="E20578" s="277" t="s">
        <v>2217</v>
      </c>
      <c r="F20578" s="279" t="s">
        <v>484</v>
      </c>
    </row>
    <row r="20579" spans="1:6" x14ac:dyDescent="0.3">
      <c r="A20579" s="264" t="str">
        <f t="shared" si="321"/>
        <v>La CosteTX</v>
      </c>
      <c r="B20579" s="269">
        <v>78039</v>
      </c>
      <c r="C20579" s="270" t="s">
        <v>11568</v>
      </c>
      <c r="D20579" s="270" t="s">
        <v>2209</v>
      </c>
      <c r="E20579" s="277" t="s">
        <v>2266</v>
      </c>
      <c r="F20579" s="279" t="s">
        <v>484</v>
      </c>
    </row>
    <row r="20580" spans="1:6" x14ac:dyDescent="0.3">
      <c r="A20580" s="264" t="str">
        <f t="shared" si="321"/>
        <v>CalvertTX</v>
      </c>
      <c r="B20580" s="269">
        <v>77837</v>
      </c>
      <c r="C20580" s="270" t="s">
        <v>11569</v>
      </c>
      <c r="D20580" s="270" t="s">
        <v>2209</v>
      </c>
      <c r="E20580" s="277" t="s">
        <v>2227</v>
      </c>
      <c r="F20580" s="279" t="s">
        <v>484</v>
      </c>
    </row>
    <row r="20581" spans="1:6" x14ac:dyDescent="0.3">
      <c r="A20581" s="264" t="str">
        <f t="shared" si="321"/>
        <v>SkidmoreTX</v>
      </c>
      <c r="B20581" s="269">
        <v>78389</v>
      </c>
      <c r="C20581" s="270" t="s">
        <v>7383</v>
      </c>
      <c r="D20581" s="270" t="s">
        <v>2209</v>
      </c>
      <c r="E20581" s="277" t="s">
        <v>2218</v>
      </c>
      <c r="F20581" s="279" t="s">
        <v>484</v>
      </c>
    </row>
    <row r="20582" spans="1:6" x14ac:dyDescent="0.3">
      <c r="A20582" s="264" t="str">
        <f t="shared" si="321"/>
        <v>Corpus ChristiTX</v>
      </c>
      <c r="B20582" s="269">
        <v>78402</v>
      </c>
      <c r="C20582" s="270" t="s">
        <v>2229</v>
      </c>
      <c r="D20582" s="270" t="s">
        <v>2209</v>
      </c>
      <c r="E20582" s="277" t="s">
        <v>2229</v>
      </c>
      <c r="F20582" s="279" t="s">
        <v>484</v>
      </c>
    </row>
    <row r="20583" spans="1:6" x14ac:dyDescent="0.3">
      <c r="A20583" s="264" t="str">
        <f t="shared" si="321"/>
        <v>Cat SpringTX</v>
      </c>
      <c r="B20583" s="269">
        <v>78933</v>
      </c>
      <c r="C20583" s="270" t="s">
        <v>11570</v>
      </c>
      <c r="D20583" s="270" t="s">
        <v>2209</v>
      </c>
      <c r="E20583" s="277" t="s">
        <v>2240</v>
      </c>
      <c r="F20583" s="279" t="s">
        <v>484</v>
      </c>
    </row>
    <row r="20584" spans="1:6" x14ac:dyDescent="0.3">
      <c r="A20584" s="264" t="str">
        <f t="shared" si="321"/>
        <v>Blooming GroveTX</v>
      </c>
      <c r="B20584" s="269">
        <v>76626</v>
      </c>
      <c r="C20584" s="270" t="s">
        <v>11571</v>
      </c>
      <c r="D20584" s="270" t="s">
        <v>2209</v>
      </c>
      <c r="E20584" s="277" t="s">
        <v>2231</v>
      </c>
      <c r="F20584" s="279" t="s">
        <v>484</v>
      </c>
    </row>
    <row r="20585" spans="1:6" x14ac:dyDescent="0.3">
      <c r="A20585" s="264" t="str">
        <f t="shared" si="321"/>
        <v>HamshireTX</v>
      </c>
      <c r="B20585" s="269">
        <v>77622</v>
      </c>
      <c r="C20585" s="270" t="s">
        <v>11572</v>
      </c>
      <c r="D20585" s="270" t="s">
        <v>2209</v>
      </c>
      <c r="E20585" s="277" t="s">
        <v>2217</v>
      </c>
      <c r="F20585" s="279" t="s">
        <v>484</v>
      </c>
    </row>
    <row r="20586" spans="1:6" x14ac:dyDescent="0.3">
      <c r="A20586" s="264" t="str">
        <f t="shared" si="321"/>
        <v>ThrallTX</v>
      </c>
      <c r="B20586" s="269">
        <v>76578</v>
      </c>
      <c r="C20586" s="270" t="s">
        <v>11573</v>
      </c>
      <c r="D20586" s="270" t="s">
        <v>2209</v>
      </c>
      <c r="E20586" s="277" t="s">
        <v>2215</v>
      </c>
      <c r="F20586" s="279" t="s">
        <v>484</v>
      </c>
    </row>
    <row r="20587" spans="1:6" x14ac:dyDescent="0.3">
      <c r="A20587" s="264" t="str">
        <f t="shared" si="321"/>
        <v>RoscoeTX</v>
      </c>
      <c r="B20587" s="269">
        <v>79545</v>
      </c>
      <c r="C20587" s="270" t="s">
        <v>4745</v>
      </c>
      <c r="D20587" s="270" t="s">
        <v>2209</v>
      </c>
      <c r="E20587" s="277" t="s">
        <v>2271</v>
      </c>
      <c r="F20587" s="279" t="s">
        <v>484</v>
      </c>
    </row>
    <row r="20588" spans="1:6" x14ac:dyDescent="0.3">
      <c r="A20588" s="264" t="str">
        <f t="shared" si="321"/>
        <v>ClaudeTX</v>
      </c>
      <c r="B20588" s="269">
        <v>79019</v>
      </c>
      <c r="C20588" s="270" t="s">
        <v>11574</v>
      </c>
      <c r="D20588" s="270" t="s">
        <v>2209</v>
      </c>
      <c r="E20588" s="277" t="s">
        <v>2212</v>
      </c>
      <c r="F20588" s="279" t="s">
        <v>484</v>
      </c>
    </row>
    <row r="20589" spans="1:6" x14ac:dyDescent="0.3">
      <c r="A20589" s="264" t="str">
        <f t="shared" si="321"/>
        <v>HardinTX</v>
      </c>
      <c r="B20589" s="269">
        <v>77561</v>
      </c>
      <c r="C20589" s="270" t="s">
        <v>5017</v>
      </c>
      <c r="D20589" s="270" t="s">
        <v>2209</v>
      </c>
      <c r="E20589" s="277" t="s">
        <v>2240</v>
      </c>
      <c r="F20589" s="279" t="s">
        <v>484</v>
      </c>
    </row>
    <row r="20590" spans="1:6" x14ac:dyDescent="0.3">
      <c r="A20590" s="264" t="str">
        <f t="shared" si="321"/>
        <v>SadlerTX</v>
      </c>
      <c r="B20590" s="269">
        <v>76264</v>
      </c>
      <c r="C20590" s="270" t="s">
        <v>11575</v>
      </c>
      <c r="D20590" s="270" t="s">
        <v>2209</v>
      </c>
      <c r="E20590" s="277" t="s">
        <v>2267</v>
      </c>
      <c r="F20590" s="279" t="s">
        <v>484</v>
      </c>
    </row>
    <row r="20591" spans="1:6" x14ac:dyDescent="0.3">
      <c r="A20591" s="264" t="str">
        <f t="shared" si="321"/>
        <v>SantoTX</v>
      </c>
      <c r="B20591" s="269">
        <v>76472</v>
      </c>
      <c r="C20591" s="270" t="s">
        <v>11576</v>
      </c>
      <c r="D20591" s="270" t="s">
        <v>2209</v>
      </c>
      <c r="E20591" s="277" t="s">
        <v>2253</v>
      </c>
      <c r="F20591" s="279" t="s">
        <v>484</v>
      </c>
    </row>
    <row r="20592" spans="1:6" x14ac:dyDescent="0.3">
      <c r="A20592" s="264" t="str">
        <f t="shared" si="321"/>
        <v>McDadeTX</v>
      </c>
      <c r="B20592" s="269">
        <v>78650</v>
      </c>
      <c r="C20592" s="270" t="s">
        <v>11577</v>
      </c>
      <c r="D20592" s="270" t="s">
        <v>2209</v>
      </c>
      <c r="E20592" s="277" t="s">
        <v>2215</v>
      </c>
      <c r="F20592" s="279" t="s">
        <v>484</v>
      </c>
    </row>
    <row r="20593" spans="1:6" x14ac:dyDescent="0.3">
      <c r="A20593" s="264" t="str">
        <f t="shared" si="321"/>
        <v>CallTX</v>
      </c>
      <c r="B20593" s="269">
        <v>75933</v>
      </c>
      <c r="C20593" s="270" t="s">
        <v>11578</v>
      </c>
      <c r="D20593" s="270" t="s">
        <v>2209</v>
      </c>
      <c r="E20593" s="277" t="s">
        <v>2217</v>
      </c>
      <c r="F20593" s="279" t="s">
        <v>484</v>
      </c>
    </row>
    <row r="20594" spans="1:6" x14ac:dyDescent="0.3">
      <c r="A20594" s="264" t="str">
        <f t="shared" si="321"/>
        <v>Corpus ChristiTX</v>
      </c>
      <c r="B20594" s="269">
        <v>78407</v>
      </c>
      <c r="C20594" s="270" t="s">
        <v>2229</v>
      </c>
      <c r="D20594" s="270" t="s">
        <v>2209</v>
      </c>
      <c r="E20594" s="277" t="s">
        <v>2229</v>
      </c>
      <c r="F20594" s="279" t="s">
        <v>484</v>
      </c>
    </row>
    <row r="20595" spans="1:6" x14ac:dyDescent="0.3">
      <c r="A20595" s="264" t="str">
        <f t="shared" si="321"/>
        <v>ChinaTX</v>
      </c>
      <c r="B20595" s="269">
        <v>77613</v>
      </c>
      <c r="C20595" s="270" t="s">
        <v>11579</v>
      </c>
      <c r="D20595" s="270" t="s">
        <v>2209</v>
      </c>
      <c r="E20595" s="277" t="s">
        <v>2217</v>
      </c>
      <c r="F20595" s="279" t="s">
        <v>484</v>
      </c>
    </row>
    <row r="20596" spans="1:6" x14ac:dyDescent="0.3">
      <c r="A20596" s="264" t="str">
        <f t="shared" si="321"/>
        <v>DouglassTX</v>
      </c>
      <c r="B20596" s="269">
        <v>75943</v>
      </c>
      <c r="C20596" s="270" t="s">
        <v>5577</v>
      </c>
      <c r="D20596" s="270" t="s">
        <v>2209</v>
      </c>
      <c r="E20596" s="277" t="s">
        <v>2255</v>
      </c>
      <c r="F20596" s="279" t="s">
        <v>484</v>
      </c>
    </row>
    <row r="20597" spans="1:6" x14ac:dyDescent="0.3">
      <c r="A20597" s="264" t="str">
        <f t="shared" si="321"/>
        <v>DonnaTX</v>
      </c>
      <c r="B20597" s="269">
        <v>78558</v>
      </c>
      <c r="C20597" s="270" t="s">
        <v>11291</v>
      </c>
      <c r="D20597" s="270" t="s">
        <v>2209</v>
      </c>
      <c r="E20597" s="277" t="s">
        <v>2252</v>
      </c>
      <c r="F20597" s="279" t="s">
        <v>484</v>
      </c>
    </row>
    <row r="20598" spans="1:6" x14ac:dyDescent="0.3">
      <c r="A20598" s="264" t="str">
        <f t="shared" si="321"/>
        <v>Port O ConnorTX</v>
      </c>
      <c r="B20598" s="269">
        <v>77982</v>
      </c>
      <c r="C20598" s="270" t="s">
        <v>11580</v>
      </c>
      <c r="D20598" s="270" t="s">
        <v>2209</v>
      </c>
      <c r="E20598" s="277" t="s">
        <v>2260</v>
      </c>
      <c r="F20598" s="279" t="s">
        <v>484</v>
      </c>
    </row>
    <row r="20599" spans="1:6" x14ac:dyDescent="0.3">
      <c r="A20599" s="264" t="str">
        <f t="shared" si="321"/>
        <v>Mountain HomeTX</v>
      </c>
      <c r="B20599" s="269">
        <v>78058</v>
      </c>
      <c r="C20599" s="270" t="s">
        <v>981</v>
      </c>
      <c r="D20599" s="270" t="s">
        <v>2209</v>
      </c>
      <c r="E20599" s="277" t="s">
        <v>2241</v>
      </c>
      <c r="F20599" s="279" t="s">
        <v>484</v>
      </c>
    </row>
    <row r="20600" spans="1:6" x14ac:dyDescent="0.3">
      <c r="A20600" s="264" t="str">
        <f t="shared" si="321"/>
        <v>EtoileTX</v>
      </c>
      <c r="B20600" s="269">
        <v>75944</v>
      </c>
      <c r="C20600" s="270" t="s">
        <v>11581</v>
      </c>
      <c r="D20600" s="270" t="s">
        <v>2209</v>
      </c>
      <c r="E20600" s="277" t="s">
        <v>2255</v>
      </c>
      <c r="F20600" s="279" t="s">
        <v>484</v>
      </c>
    </row>
    <row r="20601" spans="1:6" x14ac:dyDescent="0.3">
      <c r="A20601" s="264" t="str">
        <f t="shared" si="321"/>
        <v>LiverpoolTX</v>
      </c>
      <c r="B20601" s="269">
        <v>77577</v>
      </c>
      <c r="C20601" s="270" t="s">
        <v>8638</v>
      </c>
      <c r="D20601" s="270" t="s">
        <v>2209</v>
      </c>
      <c r="E20601" s="277" t="s">
        <v>2240</v>
      </c>
      <c r="F20601" s="279" t="s">
        <v>484</v>
      </c>
    </row>
    <row r="20602" spans="1:6" x14ac:dyDescent="0.3">
      <c r="A20602" s="264" t="str">
        <f t="shared" si="321"/>
        <v>CookvilleTX</v>
      </c>
      <c r="B20602" s="269">
        <v>75558</v>
      </c>
      <c r="C20602" s="270" t="s">
        <v>11582</v>
      </c>
      <c r="D20602" s="270" t="s">
        <v>2209</v>
      </c>
      <c r="E20602" s="277" t="s">
        <v>1610</v>
      </c>
      <c r="F20602" s="279" t="s">
        <v>484</v>
      </c>
    </row>
    <row r="20603" spans="1:6" x14ac:dyDescent="0.3">
      <c r="A20603" s="264" t="str">
        <f t="shared" si="321"/>
        <v>KountzeTX</v>
      </c>
      <c r="B20603" s="269">
        <v>77663</v>
      </c>
      <c r="C20603" s="270" t="s">
        <v>11408</v>
      </c>
      <c r="D20603" s="270" t="s">
        <v>2209</v>
      </c>
      <c r="E20603" s="277" t="s">
        <v>2217</v>
      </c>
      <c r="F20603" s="279" t="s">
        <v>484</v>
      </c>
    </row>
    <row r="20604" spans="1:6" x14ac:dyDescent="0.3">
      <c r="A20604" s="264" t="str">
        <f t="shared" si="321"/>
        <v>CoahomaTX</v>
      </c>
      <c r="B20604" s="269">
        <v>79511</v>
      </c>
      <c r="C20604" s="270" t="s">
        <v>7549</v>
      </c>
      <c r="D20604" s="270" t="s">
        <v>2209</v>
      </c>
      <c r="E20604" s="277" t="s">
        <v>2219</v>
      </c>
      <c r="F20604" s="279" t="s">
        <v>484</v>
      </c>
    </row>
    <row r="20605" spans="1:6" x14ac:dyDescent="0.3">
      <c r="A20605" s="264" t="str">
        <f t="shared" si="321"/>
        <v>Bruceville-EddyTX</v>
      </c>
      <c r="B20605" s="269">
        <v>76630</v>
      </c>
      <c r="C20605" s="270" t="s">
        <v>11525</v>
      </c>
      <c r="D20605" s="270" t="s">
        <v>2209</v>
      </c>
      <c r="E20605" s="277" t="s">
        <v>2276</v>
      </c>
      <c r="F20605" s="279" t="s">
        <v>484</v>
      </c>
    </row>
    <row r="20606" spans="1:6" x14ac:dyDescent="0.3">
      <c r="A20606" s="264" t="str">
        <f t="shared" si="321"/>
        <v>LottTX</v>
      </c>
      <c r="B20606" s="269">
        <v>76632</v>
      </c>
      <c r="C20606" s="270" t="s">
        <v>11533</v>
      </c>
      <c r="D20606" s="270" t="s">
        <v>2209</v>
      </c>
      <c r="E20606" s="277" t="s">
        <v>2276</v>
      </c>
      <c r="F20606" s="279" t="s">
        <v>484</v>
      </c>
    </row>
    <row r="20607" spans="1:6" x14ac:dyDescent="0.3">
      <c r="A20607" s="264" t="str">
        <f t="shared" si="321"/>
        <v>Las LomasTX</v>
      </c>
      <c r="B20607" s="269">
        <v>78547</v>
      </c>
      <c r="C20607" s="270" t="s">
        <v>11583</v>
      </c>
      <c r="D20607" s="270" t="s">
        <v>2209</v>
      </c>
      <c r="E20607" s="277" t="s">
        <v>2263</v>
      </c>
      <c r="F20607" s="279" t="s">
        <v>484</v>
      </c>
    </row>
    <row r="20608" spans="1:6" x14ac:dyDescent="0.3">
      <c r="A20608" s="264" t="str">
        <f t="shared" si="321"/>
        <v>BarryTX</v>
      </c>
      <c r="B20608" s="269">
        <v>75102</v>
      </c>
      <c r="C20608" s="270" t="s">
        <v>11584</v>
      </c>
      <c r="D20608" s="270" t="s">
        <v>2209</v>
      </c>
      <c r="E20608" s="277" t="s">
        <v>2231</v>
      </c>
      <c r="F20608" s="279" t="s">
        <v>484</v>
      </c>
    </row>
    <row r="20609" spans="1:6" x14ac:dyDescent="0.3">
      <c r="A20609" s="264" t="str">
        <f t="shared" si="321"/>
        <v>TalcoTX</v>
      </c>
      <c r="B20609" s="269">
        <v>75487</v>
      </c>
      <c r="C20609" s="270" t="s">
        <v>11585</v>
      </c>
      <c r="D20609" s="270" t="s">
        <v>2209</v>
      </c>
      <c r="E20609" s="277" t="s">
        <v>1610</v>
      </c>
      <c r="F20609" s="279" t="s">
        <v>484</v>
      </c>
    </row>
    <row r="20610" spans="1:6" x14ac:dyDescent="0.3">
      <c r="A20610" s="264" t="str">
        <f t="shared" si="321"/>
        <v>CouplandTX</v>
      </c>
      <c r="B20610" s="269">
        <v>78615</v>
      </c>
      <c r="C20610" s="270" t="s">
        <v>11586</v>
      </c>
      <c r="D20610" s="270" t="s">
        <v>2209</v>
      </c>
      <c r="E20610" s="277" t="s">
        <v>2215</v>
      </c>
      <c r="F20610" s="279" t="s">
        <v>484</v>
      </c>
    </row>
    <row r="20611" spans="1:6" x14ac:dyDescent="0.3">
      <c r="A20611" s="264" t="str">
        <f t="shared" si="321"/>
        <v>TyeTX</v>
      </c>
      <c r="B20611" s="269">
        <v>79563</v>
      </c>
      <c r="C20611" s="270" t="s">
        <v>11587</v>
      </c>
      <c r="D20611" s="270" t="s">
        <v>2209</v>
      </c>
      <c r="E20611" s="277" t="s">
        <v>2210</v>
      </c>
      <c r="F20611" s="279" t="s">
        <v>484</v>
      </c>
    </row>
    <row r="20612" spans="1:6" x14ac:dyDescent="0.3">
      <c r="A20612" s="264" t="str">
        <f t="shared" ref="A20612:A20675" si="322">CONCATENATE(C20612,D20612)</f>
        <v>BlessingTX</v>
      </c>
      <c r="B20612" s="269">
        <v>77419</v>
      </c>
      <c r="C20612" s="270" t="s">
        <v>11588</v>
      </c>
      <c r="D20612" s="270" t="s">
        <v>2209</v>
      </c>
      <c r="E20612" s="277" t="s">
        <v>1575</v>
      </c>
      <c r="F20612" s="279" t="s">
        <v>484</v>
      </c>
    </row>
    <row r="20613" spans="1:6" x14ac:dyDescent="0.3">
      <c r="A20613" s="264" t="str">
        <f t="shared" si="322"/>
        <v>UtopiaTX</v>
      </c>
      <c r="B20613" s="269">
        <v>78884</v>
      </c>
      <c r="C20613" s="270" t="s">
        <v>11589</v>
      </c>
      <c r="D20613" s="270" t="s">
        <v>2209</v>
      </c>
      <c r="E20613" s="277" t="s">
        <v>2273</v>
      </c>
      <c r="F20613" s="279" t="s">
        <v>484</v>
      </c>
    </row>
    <row r="20614" spans="1:6" x14ac:dyDescent="0.3">
      <c r="A20614" s="264" t="str">
        <f t="shared" si="322"/>
        <v>GordonTX</v>
      </c>
      <c r="B20614" s="269">
        <v>76453</v>
      </c>
      <c r="C20614" s="270" t="s">
        <v>1555</v>
      </c>
      <c r="D20614" s="270" t="s">
        <v>2209</v>
      </c>
      <c r="E20614" s="277" t="s">
        <v>2253</v>
      </c>
      <c r="F20614" s="279" t="s">
        <v>484</v>
      </c>
    </row>
    <row r="20615" spans="1:6" x14ac:dyDescent="0.3">
      <c r="A20615" s="264" t="str">
        <f t="shared" si="322"/>
        <v>RavennaTX</v>
      </c>
      <c r="B20615" s="269">
        <v>75476</v>
      </c>
      <c r="C20615" s="270" t="s">
        <v>6717</v>
      </c>
      <c r="D20615" s="270" t="s">
        <v>2209</v>
      </c>
      <c r="E20615" s="277" t="s">
        <v>2220</v>
      </c>
      <c r="F20615" s="279" t="s">
        <v>484</v>
      </c>
    </row>
    <row r="20616" spans="1:6" x14ac:dyDescent="0.3">
      <c r="A20616" s="264" t="str">
        <f t="shared" si="322"/>
        <v>Buffalo GapTX</v>
      </c>
      <c r="B20616" s="269">
        <v>79508</v>
      </c>
      <c r="C20616" s="270" t="s">
        <v>11074</v>
      </c>
      <c r="D20616" s="270" t="s">
        <v>2209</v>
      </c>
      <c r="E20616" s="277" t="s">
        <v>2210</v>
      </c>
      <c r="F20616" s="279" t="s">
        <v>484</v>
      </c>
    </row>
    <row r="20617" spans="1:6" x14ac:dyDescent="0.3">
      <c r="A20617" s="264" t="str">
        <f t="shared" si="322"/>
        <v>PurdonTX</v>
      </c>
      <c r="B20617" s="269">
        <v>76679</v>
      </c>
      <c r="C20617" s="270" t="s">
        <v>11590</v>
      </c>
      <c r="D20617" s="270" t="s">
        <v>2209</v>
      </c>
      <c r="E20617" s="277" t="s">
        <v>2231</v>
      </c>
      <c r="F20617" s="279" t="s">
        <v>484</v>
      </c>
    </row>
    <row r="20618" spans="1:6" x14ac:dyDescent="0.3">
      <c r="A20618" s="264" t="str">
        <f t="shared" si="322"/>
        <v>SilsbeeTX</v>
      </c>
      <c r="B20618" s="269">
        <v>77615</v>
      </c>
      <c r="C20618" s="270" t="s">
        <v>11350</v>
      </c>
      <c r="D20618" s="270" t="s">
        <v>2209</v>
      </c>
      <c r="E20618" s="277" t="s">
        <v>2217</v>
      </c>
      <c r="F20618" s="279" t="s">
        <v>484</v>
      </c>
    </row>
    <row r="20619" spans="1:6" x14ac:dyDescent="0.3">
      <c r="A20619" s="264" t="str">
        <f t="shared" si="322"/>
        <v>NomeTX</v>
      </c>
      <c r="B20619" s="269">
        <v>1009</v>
      </c>
      <c r="C20619" s="270" t="s">
        <v>11591</v>
      </c>
      <c r="D20619" s="270" t="s">
        <v>2209</v>
      </c>
      <c r="E20619" s="277" t="s">
        <v>2217</v>
      </c>
      <c r="F20619" s="279" t="s">
        <v>484</v>
      </c>
    </row>
    <row r="20620" spans="1:6" x14ac:dyDescent="0.3">
      <c r="A20620" s="264" t="str">
        <f t="shared" si="322"/>
        <v>SebastianTX</v>
      </c>
      <c r="B20620" s="269">
        <v>78594</v>
      </c>
      <c r="C20620" s="270" t="s">
        <v>3705</v>
      </c>
      <c r="D20620" s="270" t="s">
        <v>2209</v>
      </c>
      <c r="E20620" s="277" t="s">
        <v>2262</v>
      </c>
      <c r="F20620" s="279" t="s">
        <v>484</v>
      </c>
    </row>
    <row r="20621" spans="1:6" x14ac:dyDescent="0.3">
      <c r="A20621" s="264" t="str">
        <f t="shared" si="322"/>
        <v>BrashearTX</v>
      </c>
      <c r="B20621" s="269">
        <v>75420</v>
      </c>
      <c r="C20621" s="270" t="s">
        <v>7382</v>
      </c>
      <c r="D20621" s="270" t="s">
        <v>2209</v>
      </c>
      <c r="E20621" s="277" t="s">
        <v>1985</v>
      </c>
      <c r="F20621" s="279" t="s">
        <v>484</v>
      </c>
    </row>
    <row r="20622" spans="1:6" x14ac:dyDescent="0.3">
      <c r="A20622" s="264" t="str">
        <f t="shared" si="322"/>
        <v>RosankyTX</v>
      </c>
      <c r="B20622" s="269">
        <v>78953</v>
      </c>
      <c r="C20622" s="270" t="s">
        <v>11592</v>
      </c>
      <c r="D20622" s="270" t="s">
        <v>2209</v>
      </c>
      <c r="E20622" s="277" t="s">
        <v>2215</v>
      </c>
      <c r="F20622" s="279" t="s">
        <v>484</v>
      </c>
    </row>
    <row r="20623" spans="1:6" x14ac:dyDescent="0.3">
      <c r="A20623" s="264" t="str">
        <f t="shared" si="322"/>
        <v>AntonTX</v>
      </c>
      <c r="B20623" s="269">
        <v>79313</v>
      </c>
      <c r="C20623" s="270" t="s">
        <v>11593</v>
      </c>
      <c r="D20623" s="270" t="s">
        <v>2209</v>
      </c>
      <c r="E20623" s="277" t="s">
        <v>2246</v>
      </c>
      <c r="F20623" s="279" t="s">
        <v>484</v>
      </c>
    </row>
    <row r="20624" spans="1:6" x14ac:dyDescent="0.3">
      <c r="A20624" s="264" t="str">
        <f t="shared" si="322"/>
        <v>Bon WierTX</v>
      </c>
      <c r="B20624" s="269">
        <v>75928</v>
      </c>
      <c r="C20624" s="270" t="s">
        <v>11594</v>
      </c>
      <c r="D20624" s="270" t="s">
        <v>2209</v>
      </c>
      <c r="E20624" s="277" t="s">
        <v>2217</v>
      </c>
      <c r="F20624" s="279" t="s">
        <v>484</v>
      </c>
    </row>
    <row r="20625" spans="1:6" x14ac:dyDescent="0.3">
      <c r="A20625" s="264" t="str">
        <f t="shared" si="322"/>
        <v>PicktonTX</v>
      </c>
      <c r="B20625" s="269">
        <v>75471</v>
      </c>
      <c r="C20625" s="270" t="s">
        <v>11595</v>
      </c>
      <c r="D20625" s="270" t="s">
        <v>2209</v>
      </c>
      <c r="E20625" s="277" t="s">
        <v>1985</v>
      </c>
      <c r="F20625" s="279" t="s">
        <v>484</v>
      </c>
    </row>
    <row r="20626" spans="1:6" x14ac:dyDescent="0.3">
      <c r="A20626" s="264" t="str">
        <f t="shared" si="322"/>
        <v>MilfordTX</v>
      </c>
      <c r="B20626" s="269">
        <v>76670</v>
      </c>
      <c r="C20626" s="270" t="s">
        <v>3206</v>
      </c>
      <c r="D20626" s="270" t="s">
        <v>2209</v>
      </c>
      <c r="E20626" s="277" t="s">
        <v>2233</v>
      </c>
      <c r="F20626" s="279" t="s">
        <v>484</v>
      </c>
    </row>
    <row r="20627" spans="1:6" x14ac:dyDescent="0.3">
      <c r="A20627" s="264" t="str">
        <f t="shared" si="322"/>
        <v>RyeTX</v>
      </c>
      <c r="B20627" s="269">
        <v>77369</v>
      </c>
      <c r="C20627" s="270" t="s">
        <v>3354</v>
      </c>
      <c r="D20627" s="270" t="s">
        <v>2209</v>
      </c>
      <c r="E20627" s="277" t="s">
        <v>2240</v>
      </c>
      <c r="F20627" s="279" t="s">
        <v>484</v>
      </c>
    </row>
    <row r="20628" spans="1:6" x14ac:dyDescent="0.3">
      <c r="A20628" s="264" t="str">
        <f t="shared" si="322"/>
        <v>Apple SpringsTX</v>
      </c>
      <c r="B20628" s="269">
        <v>75926</v>
      </c>
      <c r="C20628" s="270" t="s">
        <v>11596</v>
      </c>
      <c r="D20628" s="270" t="s">
        <v>2209</v>
      </c>
      <c r="E20628" s="277" t="s">
        <v>938</v>
      </c>
      <c r="F20628" s="279" t="s">
        <v>484</v>
      </c>
    </row>
    <row r="20629" spans="1:6" x14ac:dyDescent="0.3">
      <c r="A20629" s="264" t="str">
        <f t="shared" si="322"/>
        <v>LorenzoTX</v>
      </c>
      <c r="B20629" s="269">
        <v>79343</v>
      </c>
      <c r="C20629" s="270" t="s">
        <v>11597</v>
      </c>
      <c r="D20629" s="270" t="s">
        <v>2209</v>
      </c>
      <c r="E20629" s="277" t="s">
        <v>2249</v>
      </c>
      <c r="F20629" s="279" t="s">
        <v>484</v>
      </c>
    </row>
    <row r="20630" spans="1:6" x14ac:dyDescent="0.3">
      <c r="A20630" s="264" t="str">
        <f t="shared" si="322"/>
        <v>SundownTX</v>
      </c>
      <c r="B20630" s="269">
        <v>79372</v>
      </c>
      <c r="C20630" s="270" t="s">
        <v>11598</v>
      </c>
      <c r="D20630" s="270" t="s">
        <v>2209</v>
      </c>
      <c r="E20630" s="277" t="s">
        <v>2246</v>
      </c>
      <c r="F20630" s="279" t="s">
        <v>484</v>
      </c>
    </row>
    <row r="20631" spans="1:6" x14ac:dyDescent="0.3">
      <c r="A20631" s="264" t="str">
        <f t="shared" si="322"/>
        <v>WindthorstTX</v>
      </c>
      <c r="B20631" s="269">
        <v>76389</v>
      </c>
      <c r="C20631" s="270" t="s">
        <v>11599</v>
      </c>
      <c r="D20631" s="270" t="s">
        <v>2209</v>
      </c>
      <c r="E20631" s="277" t="s">
        <v>2278</v>
      </c>
      <c r="F20631" s="279" t="s">
        <v>484</v>
      </c>
    </row>
    <row r="20632" spans="1:6" x14ac:dyDescent="0.3">
      <c r="A20632" s="264" t="str">
        <f t="shared" si="322"/>
        <v>PetersburgTX</v>
      </c>
      <c r="B20632" s="269">
        <v>79250</v>
      </c>
      <c r="C20632" s="270" t="s">
        <v>4854</v>
      </c>
      <c r="D20632" s="270" t="s">
        <v>2209</v>
      </c>
      <c r="E20632" s="277" t="s">
        <v>1965</v>
      </c>
      <c r="F20632" s="279" t="s">
        <v>484</v>
      </c>
    </row>
    <row r="20633" spans="1:6" x14ac:dyDescent="0.3">
      <c r="A20633" s="264" t="str">
        <f t="shared" si="322"/>
        <v>BlanketTX</v>
      </c>
      <c r="B20633" s="269">
        <v>76432</v>
      </c>
      <c r="C20633" s="270" t="s">
        <v>11600</v>
      </c>
      <c r="D20633" s="270" t="s">
        <v>2209</v>
      </c>
      <c r="E20633" s="277" t="s">
        <v>2226</v>
      </c>
      <c r="F20633" s="279" t="s">
        <v>484</v>
      </c>
    </row>
    <row r="20634" spans="1:6" x14ac:dyDescent="0.3">
      <c r="A20634" s="264" t="str">
        <f t="shared" si="322"/>
        <v>IvanhoeTX</v>
      </c>
      <c r="B20634" s="269">
        <v>75488</v>
      </c>
      <c r="C20634" s="270" t="s">
        <v>3007</v>
      </c>
      <c r="D20634" s="270" t="s">
        <v>2209</v>
      </c>
      <c r="E20634" s="277" t="s">
        <v>2220</v>
      </c>
      <c r="F20634" s="279" t="s">
        <v>484</v>
      </c>
    </row>
    <row r="20635" spans="1:6" x14ac:dyDescent="0.3">
      <c r="A20635" s="264" t="str">
        <f t="shared" si="322"/>
        <v>ChirenoTX</v>
      </c>
      <c r="B20635" s="269">
        <v>75937</v>
      </c>
      <c r="C20635" s="270" t="s">
        <v>11601</v>
      </c>
      <c r="D20635" s="270" t="s">
        <v>2209</v>
      </c>
      <c r="E20635" s="277" t="s">
        <v>2255</v>
      </c>
      <c r="F20635" s="279" t="s">
        <v>484</v>
      </c>
    </row>
    <row r="20636" spans="1:6" x14ac:dyDescent="0.3">
      <c r="A20636" s="264" t="str">
        <f t="shared" si="322"/>
        <v>LanevilleTX</v>
      </c>
      <c r="B20636" s="269">
        <v>75667</v>
      </c>
      <c r="C20636" s="270" t="s">
        <v>11602</v>
      </c>
      <c r="D20636" s="270" t="s">
        <v>2209</v>
      </c>
      <c r="E20636" s="277" t="s">
        <v>2248</v>
      </c>
      <c r="F20636" s="279" t="s">
        <v>484</v>
      </c>
    </row>
    <row r="20637" spans="1:6" x14ac:dyDescent="0.3">
      <c r="A20637" s="264" t="str">
        <f t="shared" si="322"/>
        <v>O'DonnellTX</v>
      </c>
      <c r="B20637" s="269">
        <v>79351</v>
      </c>
      <c r="C20637" s="270" t="s">
        <v>11603</v>
      </c>
      <c r="D20637" s="270" t="s">
        <v>2209</v>
      </c>
      <c r="E20637" s="277" t="s">
        <v>2249</v>
      </c>
      <c r="F20637" s="279" t="s">
        <v>484</v>
      </c>
    </row>
    <row r="20638" spans="1:6" x14ac:dyDescent="0.3">
      <c r="A20638" s="264" t="str">
        <f t="shared" si="322"/>
        <v>Arthur CityTX</v>
      </c>
      <c r="B20638" s="269">
        <v>75411</v>
      </c>
      <c r="C20638" s="270" t="s">
        <v>11604</v>
      </c>
      <c r="D20638" s="270" t="s">
        <v>2209</v>
      </c>
      <c r="E20638" s="277" t="s">
        <v>2205</v>
      </c>
      <c r="F20638" s="279" t="s">
        <v>484</v>
      </c>
    </row>
    <row r="20639" spans="1:6" x14ac:dyDescent="0.3">
      <c r="A20639" s="264" t="str">
        <f t="shared" si="322"/>
        <v>La VillaTX</v>
      </c>
      <c r="B20639" s="269">
        <v>78562</v>
      </c>
      <c r="C20639" s="270" t="s">
        <v>11605</v>
      </c>
      <c r="D20639" s="270" t="s">
        <v>2209</v>
      </c>
      <c r="E20639" s="277" t="s">
        <v>2252</v>
      </c>
      <c r="F20639" s="279" t="s">
        <v>484</v>
      </c>
    </row>
    <row r="20640" spans="1:6" x14ac:dyDescent="0.3">
      <c r="A20640" s="264" t="str">
        <f t="shared" si="322"/>
        <v>LadoniaTX</v>
      </c>
      <c r="B20640" s="269">
        <v>75449</v>
      </c>
      <c r="C20640" s="270" t="s">
        <v>11606</v>
      </c>
      <c r="D20640" s="270" t="s">
        <v>2209</v>
      </c>
      <c r="E20640" s="277" t="s">
        <v>2220</v>
      </c>
      <c r="F20640" s="279" t="s">
        <v>484</v>
      </c>
    </row>
    <row r="20641" spans="1:6" x14ac:dyDescent="0.3">
      <c r="A20641" s="264" t="str">
        <f t="shared" si="322"/>
        <v>CombesTX</v>
      </c>
      <c r="B20641" s="269">
        <v>78535</v>
      </c>
      <c r="C20641" s="270" t="s">
        <v>11607</v>
      </c>
      <c r="D20641" s="270" t="s">
        <v>2209</v>
      </c>
      <c r="E20641" s="277" t="s">
        <v>2225</v>
      </c>
      <c r="F20641" s="279" t="s">
        <v>484</v>
      </c>
    </row>
    <row r="20642" spans="1:6" x14ac:dyDescent="0.3">
      <c r="A20642" s="264" t="str">
        <f t="shared" si="322"/>
        <v>LindsayTX</v>
      </c>
      <c r="B20642" s="269">
        <v>76250</v>
      </c>
      <c r="C20642" s="270" t="s">
        <v>2812</v>
      </c>
      <c r="D20642" s="270" t="s">
        <v>2209</v>
      </c>
      <c r="E20642" s="277" t="s">
        <v>1107</v>
      </c>
      <c r="F20642" s="279" t="s">
        <v>484</v>
      </c>
    </row>
    <row r="20643" spans="1:6" x14ac:dyDescent="0.3">
      <c r="A20643" s="264" t="str">
        <f t="shared" si="322"/>
        <v>AustinTX</v>
      </c>
      <c r="B20643" s="269">
        <v>78719</v>
      </c>
      <c r="C20643" s="270" t="s">
        <v>1632</v>
      </c>
      <c r="D20643" s="270" t="s">
        <v>2209</v>
      </c>
      <c r="E20643" s="277" t="s">
        <v>2215</v>
      </c>
      <c r="F20643" s="279" t="s">
        <v>484</v>
      </c>
    </row>
    <row r="20644" spans="1:6" x14ac:dyDescent="0.3">
      <c r="A20644" s="264" t="str">
        <f t="shared" si="322"/>
        <v>DikeTX</v>
      </c>
      <c r="B20644" s="269">
        <v>75437</v>
      </c>
      <c r="C20644" s="270" t="s">
        <v>4371</v>
      </c>
      <c r="D20644" s="270" t="s">
        <v>2209</v>
      </c>
      <c r="E20644" s="277" t="s">
        <v>1985</v>
      </c>
      <c r="F20644" s="279" t="s">
        <v>484</v>
      </c>
    </row>
    <row r="20645" spans="1:6" x14ac:dyDescent="0.3">
      <c r="A20645" s="264" t="str">
        <f t="shared" si="322"/>
        <v>White DeerTX</v>
      </c>
      <c r="B20645" s="269">
        <v>79097</v>
      </c>
      <c r="C20645" s="270" t="s">
        <v>11608</v>
      </c>
      <c r="D20645" s="270" t="s">
        <v>2209</v>
      </c>
      <c r="E20645" s="277" t="s">
        <v>2212</v>
      </c>
      <c r="F20645" s="279" t="s">
        <v>484</v>
      </c>
    </row>
    <row r="20646" spans="1:6" x14ac:dyDescent="0.3">
      <c r="A20646" s="264" t="str">
        <f t="shared" si="322"/>
        <v>RopesvilleTX</v>
      </c>
      <c r="B20646" s="269">
        <v>79358</v>
      </c>
      <c r="C20646" s="270" t="s">
        <v>11609</v>
      </c>
      <c r="D20646" s="270" t="s">
        <v>2209</v>
      </c>
      <c r="E20646" s="277" t="s">
        <v>2246</v>
      </c>
      <c r="F20646" s="279" t="s">
        <v>484</v>
      </c>
    </row>
    <row r="20647" spans="1:6" x14ac:dyDescent="0.3">
      <c r="A20647" s="264" t="str">
        <f t="shared" si="322"/>
        <v>IvanhoeTX</v>
      </c>
      <c r="B20647" s="269">
        <v>75447</v>
      </c>
      <c r="C20647" s="270" t="s">
        <v>3007</v>
      </c>
      <c r="D20647" s="270" t="s">
        <v>2209</v>
      </c>
      <c r="E20647" s="277" t="s">
        <v>2220</v>
      </c>
      <c r="F20647" s="279" t="s">
        <v>484</v>
      </c>
    </row>
    <row r="20648" spans="1:6" x14ac:dyDescent="0.3">
      <c r="A20648" s="264" t="str">
        <f t="shared" si="322"/>
        <v>MarkhamTX</v>
      </c>
      <c r="B20648" s="269">
        <v>77456</v>
      </c>
      <c r="C20648" s="270" t="s">
        <v>4821</v>
      </c>
      <c r="D20648" s="270" t="s">
        <v>2209</v>
      </c>
      <c r="E20648" s="277" t="s">
        <v>1575</v>
      </c>
      <c r="F20648" s="279" t="s">
        <v>484</v>
      </c>
    </row>
    <row r="20649" spans="1:6" x14ac:dyDescent="0.3">
      <c r="A20649" s="264" t="str">
        <f t="shared" si="322"/>
        <v>MontalbaTX</v>
      </c>
      <c r="B20649" s="269">
        <v>75853</v>
      </c>
      <c r="C20649" s="270" t="s">
        <v>11610</v>
      </c>
      <c r="D20649" s="270" t="s">
        <v>2209</v>
      </c>
      <c r="E20649" s="277" t="s">
        <v>1927</v>
      </c>
      <c r="F20649" s="279" t="s">
        <v>484</v>
      </c>
    </row>
    <row r="20650" spans="1:6" x14ac:dyDescent="0.3">
      <c r="A20650" s="264" t="str">
        <f t="shared" si="322"/>
        <v>GuyTX</v>
      </c>
      <c r="B20650" s="269">
        <v>77444</v>
      </c>
      <c r="C20650" s="270" t="s">
        <v>11611</v>
      </c>
      <c r="D20650" s="270" t="s">
        <v>2209</v>
      </c>
      <c r="E20650" s="277" t="s">
        <v>2240</v>
      </c>
      <c r="F20650" s="279" t="s">
        <v>484</v>
      </c>
    </row>
    <row r="20651" spans="1:6" x14ac:dyDescent="0.3">
      <c r="A20651" s="264" t="str">
        <f t="shared" si="322"/>
        <v>StrawnTX</v>
      </c>
      <c r="B20651" s="269">
        <v>76475</v>
      </c>
      <c r="C20651" s="270" t="s">
        <v>5233</v>
      </c>
      <c r="D20651" s="270" t="s">
        <v>2209</v>
      </c>
      <c r="E20651" s="277" t="s">
        <v>2253</v>
      </c>
      <c r="F20651" s="279" t="s">
        <v>484</v>
      </c>
    </row>
    <row r="20652" spans="1:6" x14ac:dyDescent="0.3">
      <c r="A20652" s="264" t="str">
        <f t="shared" si="322"/>
        <v>WallisvilleTX</v>
      </c>
      <c r="B20652" s="269">
        <v>77560</v>
      </c>
      <c r="C20652" s="270" t="s">
        <v>11612</v>
      </c>
      <c r="D20652" s="270" t="s">
        <v>2209</v>
      </c>
      <c r="E20652" s="277" t="s">
        <v>2240</v>
      </c>
      <c r="F20652" s="279" t="s">
        <v>484</v>
      </c>
    </row>
    <row r="20653" spans="1:6" x14ac:dyDescent="0.3">
      <c r="A20653" s="264" t="str">
        <f t="shared" si="322"/>
        <v>Ransom CanyonTX</v>
      </c>
      <c r="B20653" s="269">
        <v>79366</v>
      </c>
      <c r="C20653" s="270" t="s">
        <v>11613</v>
      </c>
      <c r="D20653" s="270" t="s">
        <v>2209</v>
      </c>
      <c r="E20653" s="277" t="s">
        <v>2249</v>
      </c>
      <c r="F20653" s="279" t="s">
        <v>484</v>
      </c>
    </row>
    <row r="20654" spans="1:6" x14ac:dyDescent="0.3">
      <c r="A20654" s="264" t="str">
        <f t="shared" si="322"/>
        <v>D HanisTX</v>
      </c>
      <c r="B20654" s="269">
        <v>78850</v>
      </c>
      <c r="C20654" s="270" t="s">
        <v>11614</v>
      </c>
      <c r="D20654" s="270" t="s">
        <v>2209</v>
      </c>
      <c r="E20654" s="277" t="s">
        <v>2266</v>
      </c>
      <c r="F20654" s="279" t="s">
        <v>484</v>
      </c>
    </row>
    <row r="20655" spans="1:6" x14ac:dyDescent="0.3">
      <c r="A20655" s="264" t="str">
        <f t="shared" si="322"/>
        <v>DeweyvilleTX</v>
      </c>
      <c r="B20655" s="269">
        <v>77614</v>
      </c>
      <c r="C20655" s="270" t="s">
        <v>11615</v>
      </c>
      <c r="D20655" s="270" t="s">
        <v>2209</v>
      </c>
      <c r="E20655" s="277" t="s">
        <v>2217</v>
      </c>
      <c r="F20655" s="279" t="s">
        <v>484</v>
      </c>
    </row>
    <row r="20656" spans="1:6" x14ac:dyDescent="0.3">
      <c r="A20656" s="264" t="str">
        <f t="shared" si="322"/>
        <v>AmarilloTX</v>
      </c>
      <c r="B20656" s="269">
        <v>79111</v>
      </c>
      <c r="C20656" s="270" t="s">
        <v>2212</v>
      </c>
      <c r="D20656" s="270" t="s">
        <v>2209</v>
      </c>
      <c r="E20656" s="277" t="s">
        <v>2212</v>
      </c>
      <c r="F20656" s="279" t="s">
        <v>484</v>
      </c>
    </row>
    <row r="20657" spans="1:6" x14ac:dyDescent="0.3">
      <c r="A20657" s="264" t="str">
        <f t="shared" si="322"/>
        <v>DeportTX</v>
      </c>
      <c r="B20657" s="269">
        <v>75435</v>
      </c>
      <c r="C20657" s="270" t="s">
        <v>11616</v>
      </c>
      <c r="D20657" s="270" t="s">
        <v>2209</v>
      </c>
      <c r="E20657" s="277" t="s">
        <v>2205</v>
      </c>
      <c r="F20657" s="279" t="s">
        <v>484</v>
      </c>
    </row>
    <row r="20658" spans="1:6" x14ac:dyDescent="0.3">
      <c r="A20658" s="264" t="str">
        <f t="shared" si="322"/>
        <v>WilsonTX</v>
      </c>
      <c r="B20658" s="269">
        <v>79381</v>
      </c>
      <c r="C20658" s="270" t="s">
        <v>1777</v>
      </c>
      <c r="D20658" s="270" t="s">
        <v>2209</v>
      </c>
      <c r="E20658" s="277" t="s">
        <v>2249</v>
      </c>
      <c r="F20658" s="279" t="s">
        <v>484</v>
      </c>
    </row>
    <row r="20659" spans="1:6" x14ac:dyDescent="0.3">
      <c r="A20659" s="264" t="str">
        <f t="shared" si="322"/>
        <v>Palo PintoTX</v>
      </c>
      <c r="B20659" s="269">
        <v>76484</v>
      </c>
      <c r="C20659" s="270" t="s">
        <v>11617</v>
      </c>
      <c r="D20659" s="270" t="s">
        <v>2209</v>
      </c>
      <c r="E20659" s="277" t="s">
        <v>2253</v>
      </c>
      <c r="F20659" s="279" t="s">
        <v>484</v>
      </c>
    </row>
    <row r="20660" spans="1:6" x14ac:dyDescent="0.3">
      <c r="A20660" s="264" t="str">
        <f t="shared" si="322"/>
        <v>BatsonTX</v>
      </c>
      <c r="B20660" s="269">
        <v>77519</v>
      </c>
      <c r="C20660" s="270" t="s">
        <v>11567</v>
      </c>
      <c r="D20660" s="270" t="s">
        <v>2209</v>
      </c>
      <c r="E20660" s="277" t="s">
        <v>2217</v>
      </c>
      <c r="F20660" s="279" t="s">
        <v>484</v>
      </c>
    </row>
    <row r="20661" spans="1:6" x14ac:dyDescent="0.3">
      <c r="A20661" s="264" t="str">
        <f t="shared" si="322"/>
        <v>BellevueTX</v>
      </c>
      <c r="B20661" s="269">
        <v>76228</v>
      </c>
      <c r="C20661" s="270" t="s">
        <v>4567</v>
      </c>
      <c r="D20661" s="270" t="s">
        <v>2209</v>
      </c>
      <c r="E20661" s="277" t="s">
        <v>2278</v>
      </c>
      <c r="F20661" s="279" t="s">
        <v>484</v>
      </c>
    </row>
    <row r="20662" spans="1:6" x14ac:dyDescent="0.3">
      <c r="A20662" s="264" t="str">
        <f t="shared" si="322"/>
        <v>McLeanTX</v>
      </c>
      <c r="B20662" s="269">
        <v>79057</v>
      </c>
      <c r="C20662" s="270" t="s">
        <v>5066</v>
      </c>
      <c r="D20662" s="270" t="s">
        <v>2209</v>
      </c>
      <c r="E20662" s="277" t="s">
        <v>2258</v>
      </c>
      <c r="F20662" s="279" t="s">
        <v>484</v>
      </c>
    </row>
    <row r="20663" spans="1:6" x14ac:dyDescent="0.3">
      <c r="A20663" s="264" t="str">
        <f t="shared" si="322"/>
        <v>HermleighTX</v>
      </c>
      <c r="B20663" s="269">
        <v>79526</v>
      </c>
      <c r="C20663" s="270" t="s">
        <v>11618</v>
      </c>
      <c r="D20663" s="270" t="s">
        <v>2209</v>
      </c>
      <c r="E20663" s="277" t="s">
        <v>2268</v>
      </c>
      <c r="F20663" s="279" t="s">
        <v>484</v>
      </c>
    </row>
    <row r="20664" spans="1:6" x14ac:dyDescent="0.3">
      <c r="A20664" s="264" t="str">
        <f t="shared" si="322"/>
        <v>CarlsbadTX</v>
      </c>
      <c r="B20664" s="269">
        <v>76934</v>
      </c>
      <c r="C20664" s="270" t="s">
        <v>2590</v>
      </c>
      <c r="D20664" s="270" t="s">
        <v>2209</v>
      </c>
      <c r="E20664" s="277" t="s">
        <v>2264</v>
      </c>
      <c r="F20664" s="279" t="s">
        <v>484</v>
      </c>
    </row>
    <row r="20665" spans="1:6" x14ac:dyDescent="0.3">
      <c r="A20665" s="264" t="str">
        <f t="shared" si="322"/>
        <v>EctorTX</v>
      </c>
      <c r="B20665" s="269">
        <v>75439</v>
      </c>
      <c r="C20665" s="270" t="s">
        <v>11619</v>
      </c>
      <c r="D20665" s="270" t="s">
        <v>2209</v>
      </c>
      <c r="E20665" s="277" t="s">
        <v>2220</v>
      </c>
      <c r="F20665" s="279" t="s">
        <v>484</v>
      </c>
    </row>
    <row r="20666" spans="1:6" x14ac:dyDescent="0.3">
      <c r="A20666" s="264" t="str">
        <f t="shared" si="322"/>
        <v>HoustonTX</v>
      </c>
      <c r="B20666" s="269">
        <v>77010</v>
      </c>
      <c r="C20666" s="270" t="s">
        <v>1929</v>
      </c>
      <c r="D20666" s="270" t="s">
        <v>2209</v>
      </c>
      <c r="E20666" s="277" t="s">
        <v>2240</v>
      </c>
      <c r="F20666" s="279" t="s">
        <v>484</v>
      </c>
    </row>
    <row r="20667" spans="1:6" x14ac:dyDescent="0.3">
      <c r="A20667" s="264" t="str">
        <f t="shared" si="322"/>
        <v>AltoTX</v>
      </c>
      <c r="B20667" s="269">
        <v>75976</v>
      </c>
      <c r="C20667" s="270" t="s">
        <v>4080</v>
      </c>
      <c r="D20667" s="270" t="s">
        <v>2209</v>
      </c>
      <c r="E20667" s="277" t="s">
        <v>1034</v>
      </c>
      <c r="F20667" s="279" t="s">
        <v>484</v>
      </c>
    </row>
    <row r="20668" spans="1:6" x14ac:dyDescent="0.3">
      <c r="A20668" s="264" t="str">
        <f t="shared" si="322"/>
        <v>DaisettaTX</v>
      </c>
      <c r="B20668" s="269">
        <v>77533</v>
      </c>
      <c r="C20668" s="270" t="s">
        <v>11620</v>
      </c>
      <c r="D20668" s="270" t="s">
        <v>2209</v>
      </c>
      <c r="E20668" s="277" t="s">
        <v>2240</v>
      </c>
      <c r="F20668" s="279" t="s">
        <v>484</v>
      </c>
    </row>
    <row r="20669" spans="1:6" x14ac:dyDescent="0.3">
      <c r="A20669" s="264" t="str">
        <f t="shared" si="322"/>
        <v>WhitewrightTX</v>
      </c>
      <c r="B20669" s="269">
        <v>75489</v>
      </c>
      <c r="C20669" s="270" t="s">
        <v>11460</v>
      </c>
      <c r="D20669" s="270" t="s">
        <v>2209</v>
      </c>
      <c r="E20669" s="277" t="s">
        <v>2267</v>
      </c>
      <c r="F20669" s="279" t="s">
        <v>484</v>
      </c>
    </row>
    <row r="20670" spans="1:6" x14ac:dyDescent="0.3">
      <c r="A20670" s="264" t="str">
        <f t="shared" si="322"/>
        <v>SaltilloTX</v>
      </c>
      <c r="B20670" s="269">
        <v>75478</v>
      </c>
      <c r="C20670" s="270" t="s">
        <v>7474</v>
      </c>
      <c r="D20670" s="270" t="s">
        <v>2209</v>
      </c>
      <c r="E20670" s="277" t="s">
        <v>1985</v>
      </c>
      <c r="F20670" s="279" t="s">
        <v>484</v>
      </c>
    </row>
    <row r="20671" spans="1:6" x14ac:dyDescent="0.3">
      <c r="A20671" s="264" t="str">
        <f t="shared" si="322"/>
        <v>OglesbyTX</v>
      </c>
      <c r="B20671" s="269">
        <v>76561</v>
      </c>
      <c r="C20671" s="270" t="s">
        <v>4872</v>
      </c>
      <c r="D20671" s="270" t="s">
        <v>2209</v>
      </c>
      <c r="E20671" s="277" t="s">
        <v>2242</v>
      </c>
      <c r="F20671" s="279" t="s">
        <v>484</v>
      </c>
    </row>
    <row r="20672" spans="1:6" x14ac:dyDescent="0.3">
      <c r="A20672" s="264" t="str">
        <f t="shared" si="322"/>
        <v>Dodd CityTX</v>
      </c>
      <c r="B20672" s="269">
        <v>75438</v>
      </c>
      <c r="C20672" s="270" t="s">
        <v>11621</v>
      </c>
      <c r="D20672" s="270" t="s">
        <v>2209</v>
      </c>
      <c r="E20672" s="277" t="s">
        <v>2220</v>
      </c>
      <c r="F20672" s="279" t="s">
        <v>484</v>
      </c>
    </row>
    <row r="20673" spans="1:6" x14ac:dyDescent="0.3">
      <c r="A20673" s="264" t="str">
        <f t="shared" si="322"/>
        <v>ParisTX</v>
      </c>
      <c r="B20673" s="269">
        <v>75421</v>
      </c>
      <c r="C20673" s="270" t="s">
        <v>2205</v>
      </c>
      <c r="D20673" s="270" t="s">
        <v>2209</v>
      </c>
      <c r="E20673" s="277" t="s">
        <v>2205</v>
      </c>
      <c r="F20673" s="279" t="s">
        <v>484</v>
      </c>
    </row>
    <row r="20674" spans="1:6" x14ac:dyDescent="0.3">
      <c r="A20674" s="264" t="str">
        <f t="shared" si="322"/>
        <v>SomervilleTX</v>
      </c>
      <c r="B20674" s="269">
        <v>77878</v>
      </c>
      <c r="C20674" s="270" t="s">
        <v>1255</v>
      </c>
      <c r="D20674" s="270" t="s">
        <v>2209</v>
      </c>
      <c r="E20674" s="277" t="s">
        <v>2227</v>
      </c>
      <c r="F20674" s="279" t="s">
        <v>484</v>
      </c>
    </row>
    <row r="20675" spans="1:6" x14ac:dyDescent="0.3">
      <c r="A20675" s="264" t="str">
        <f t="shared" si="322"/>
        <v>RyeTX</v>
      </c>
      <c r="B20675" s="269">
        <v>2663</v>
      </c>
      <c r="C20675" s="270" t="s">
        <v>3354</v>
      </c>
      <c r="D20675" s="270" t="s">
        <v>2209</v>
      </c>
      <c r="E20675" s="277" t="s">
        <v>2240</v>
      </c>
      <c r="F20675" s="279" t="s">
        <v>484</v>
      </c>
    </row>
    <row r="20676" spans="1:6" x14ac:dyDescent="0.3">
      <c r="A20676" s="264" t="str">
        <f t="shared" ref="A20676:A20739" si="323">CONCATENATE(C20676,D20676)</f>
        <v>PattonvilleTX</v>
      </c>
      <c r="B20676" s="269">
        <v>75468</v>
      </c>
      <c r="C20676" s="270" t="s">
        <v>11622</v>
      </c>
      <c r="D20676" s="270" t="s">
        <v>2209</v>
      </c>
      <c r="E20676" s="277" t="s">
        <v>2205</v>
      </c>
      <c r="F20676" s="279" t="s">
        <v>484</v>
      </c>
    </row>
    <row r="20677" spans="1:6" x14ac:dyDescent="0.3">
      <c r="A20677" s="264" t="str">
        <f t="shared" si="323"/>
        <v>PleasantonTX</v>
      </c>
      <c r="B20677" s="269">
        <v>78050</v>
      </c>
      <c r="C20677" s="270" t="s">
        <v>2581</v>
      </c>
      <c r="D20677" s="270" t="s">
        <v>2209</v>
      </c>
      <c r="E20677" s="277" t="s">
        <v>2266</v>
      </c>
      <c r="F20677" s="279" t="s">
        <v>484</v>
      </c>
    </row>
    <row r="20678" spans="1:6" x14ac:dyDescent="0.3">
      <c r="A20678" s="264" t="str">
        <f t="shared" si="323"/>
        <v>Sutherland SpringsTX</v>
      </c>
      <c r="B20678" s="269">
        <v>78161</v>
      </c>
      <c r="C20678" s="270" t="s">
        <v>11623</v>
      </c>
      <c r="D20678" s="270" t="s">
        <v>2209</v>
      </c>
      <c r="E20678" s="277" t="s">
        <v>2266</v>
      </c>
      <c r="F20678" s="279" t="s">
        <v>484</v>
      </c>
    </row>
    <row r="20679" spans="1:6" x14ac:dyDescent="0.3">
      <c r="A20679" s="264" t="str">
        <f t="shared" si="323"/>
        <v>PattisonTX</v>
      </c>
      <c r="B20679" s="269">
        <v>77466</v>
      </c>
      <c r="C20679" s="270" t="s">
        <v>7547</v>
      </c>
      <c r="D20679" s="270" t="s">
        <v>2209</v>
      </c>
      <c r="E20679" s="277" t="s">
        <v>2240</v>
      </c>
      <c r="F20679" s="279" t="s">
        <v>484</v>
      </c>
    </row>
    <row r="20680" spans="1:6" x14ac:dyDescent="0.3">
      <c r="A20680" s="264" t="str">
        <f t="shared" si="323"/>
        <v>FulshearTX</v>
      </c>
      <c r="B20680" s="269">
        <v>77476</v>
      </c>
      <c r="C20680" s="270" t="s">
        <v>11361</v>
      </c>
      <c r="D20680" s="270" t="s">
        <v>2209</v>
      </c>
      <c r="E20680" s="277" t="s">
        <v>2240</v>
      </c>
      <c r="F20680" s="279" t="s">
        <v>484</v>
      </c>
    </row>
    <row r="20681" spans="1:6" x14ac:dyDescent="0.3">
      <c r="A20681" s="264" t="str">
        <f t="shared" si="323"/>
        <v>SaratogaTX</v>
      </c>
      <c r="B20681" s="269">
        <v>77585</v>
      </c>
      <c r="C20681" s="270" t="s">
        <v>2079</v>
      </c>
      <c r="D20681" s="270" t="s">
        <v>2209</v>
      </c>
      <c r="E20681" s="277" t="s">
        <v>2217</v>
      </c>
      <c r="F20681" s="279" t="s">
        <v>484</v>
      </c>
    </row>
    <row r="20682" spans="1:6" x14ac:dyDescent="0.3">
      <c r="A20682" s="264" t="str">
        <f t="shared" si="323"/>
        <v>BanqueteTX</v>
      </c>
      <c r="B20682" s="269">
        <v>78339</v>
      </c>
      <c r="C20682" s="270" t="s">
        <v>11624</v>
      </c>
      <c r="D20682" s="270" t="s">
        <v>2209</v>
      </c>
      <c r="E20682" s="277" t="s">
        <v>2229</v>
      </c>
      <c r="F20682" s="279" t="s">
        <v>484</v>
      </c>
    </row>
    <row r="20683" spans="1:6" x14ac:dyDescent="0.3">
      <c r="A20683" s="264" t="str">
        <f t="shared" si="323"/>
        <v>ZephyrTX</v>
      </c>
      <c r="B20683" s="269">
        <v>76890</v>
      </c>
      <c r="C20683" s="270" t="s">
        <v>11625</v>
      </c>
      <c r="D20683" s="270" t="s">
        <v>2209</v>
      </c>
      <c r="E20683" s="277" t="s">
        <v>2226</v>
      </c>
      <c r="F20683" s="279" t="s">
        <v>484</v>
      </c>
    </row>
    <row r="20684" spans="1:6" x14ac:dyDescent="0.3">
      <c r="A20684" s="264" t="str">
        <f t="shared" si="323"/>
        <v>QuemadoTX</v>
      </c>
      <c r="B20684" s="269">
        <v>78877</v>
      </c>
      <c r="C20684" s="270" t="s">
        <v>11626</v>
      </c>
      <c r="D20684" s="270" t="s">
        <v>2209</v>
      </c>
      <c r="E20684" s="277" t="s">
        <v>2236</v>
      </c>
      <c r="F20684" s="279" t="s">
        <v>484</v>
      </c>
    </row>
    <row r="20685" spans="1:6" x14ac:dyDescent="0.3">
      <c r="A20685" s="264" t="str">
        <f t="shared" si="323"/>
        <v>BlackwellTX</v>
      </c>
      <c r="B20685" s="269">
        <v>79506</v>
      </c>
      <c r="C20685" s="270" t="s">
        <v>9745</v>
      </c>
      <c r="D20685" s="270" t="s">
        <v>2209</v>
      </c>
      <c r="E20685" s="277" t="s">
        <v>2271</v>
      </c>
      <c r="F20685" s="279" t="s">
        <v>484</v>
      </c>
    </row>
    <row r="20686" spans="1:6" x14ac:dyDescent="0.3">
      <c r="A20686" s="264" t="str">
        <f t="shared" si="323"/>
        <v>RoxtonTX</v>
      </c>
      <c r="B20686" s="269">
        <v>75477</v>
      </c>
      <c r="C20686" s="270" t="s">
        <v>11627</v>
      </c>
      <c r="D20686" s="270" t="s">
        <v>2209</v>
      </c>
      <c r="E20686" s="277" t="s">
        <v>2205</v>
      </c>
      <c r="F20686" s="279" t="s">
        <v>484</v>
      </c>
    </row>
    <row r="20687" spans="1:6" x14ac:dyDescent="0.3">
      <c r="A20687" s="264" t="str">
        <f t="shared" si="323"/>
        <v>Corpus ChristiTX</v>
      </c>
      <c r="B20687" s="269">
        <v>78406</v>
      </c>
      <c r="C20687" s="270" t="s">
        <v>2229</v>
      </c>
      <c r="D20687" s="270" t="s">
        <v>2209</v>
      </c>
      <c r="E20687" s="277" t="s">
        <v>2229</v>
      </c>
      <c r="F20687" s="279" t="s">
        <v>484</v>
      </c>
    </row>
    <row r="20688" spans="1:6" x14ac:dyDescent="0.3">
      <c r="A20688" s="264" t="str">
        <f t="shared" si="323"/>
        <v>OvaloTX</v>
      </c>
      <c r="B20688" s="269">
        <v>79541</v>
      </c>
      <c r="C20688" s="270" t="s">
        <v>11628</v>
      </c>
      <c r="D20688" s="270" t="s">
        <v>2209</v>
      </c>
      <c r="E20688" s="277" t="s">
        <v>2210</v>
      </c>
      <c r="F20688" s="279" t="s">
        <v>484</v>
      </c>
    </row>
    <row r="20689" spans="1:6" x14ac:dyDescent="0.3">
      <c r="A20689" s="264" t="str">
        <f t="shared" si="323"/>
        <v>RiversideTX</v>
      </c>
      <c r="B20689" s="269">
        <v>77367</v>
      </c>
      <c r="C20689" s="270" t="s">
        <v>1510</v>
      </c>
      <c r="D20689" s="270" t="s">
        <v>2209</v>
      </c>
      <c r="E20689" s="277" t="s">
        <v>938</v>
      </c>
      <c r="F20689" s="279" t="s">
        <v>484</v>
      </c>
    </row>
    <row r="20690" spans="1:6" x14ac:dyDescent="0.3">
      <c r="A20690" s="264" t="str">
        <f t="shared" si="323"/>
        <v>Boys RanchTX</v>
      </c>
      <c r="B20690" s="269">
        <v>79012</v>
      </c>
      <c r="C20690" s="270" t="s">
        <v>11629</v>
      </c>
      <c r="D20690" s="270" t="s">
        <v>2209</v>
      </c>
      <c r="E20690" s="277" t="s">
        <v>2212</v>
      </c>
      <c r="F20690" s="279" t="s">
        <v>484</v>
      </c>
    </row>
    <row r="20691" spans="1:6" x14ac:dyDescent="0.3">
      <c r="A20691" s="264" t="str">
        <f t="shared" si="323"/>
        <v>WallisvilleTX</v>
      </c>
      <c r="B20691" s="269">
        <v>77597</v>
      </c>
      <c r="C20691" s="270" t="s">
        <v>11612</v>
      </c>
      <c r="D20691" s="270" t="s">
        <v>2209</v>
      </c>
      <c r="E20691" s="277" t="s">
        <v>2240</v>
      </c>
      <c r="F20691" s="279" t="s">
        <v>484</v>
      </c>
    </row>
    <row r="20692" spans="1:6" x14ac:dyDescent="0.3">
      <c r="A20692" s="264" t="str">
        <f t="shared" si="323"/>
        <v>Point ComfortTX</v>
      </c>
      <c r="B20692" s="269">
        <v>77978</v>
      </c>
      <c r="C20692" s="270" t="s">
        <v>11630</v>
      </c>
      <c r="D20692" s="270" t="s">
        <v>2209</v>
      </c>
      <c r="E20692" s="277" t="s">
        <v>2260</v>
      </c>
      <c r="F20692" s="279" t="s">
        <v>484</v>
      </c>
    </row>
    <row r="20693" spans="1:6" x14ac:dyDescent="0.3">
      <c r="A20693" s="264" t="str">
        <f t="shared" si="323"/>
        <v>Agua DulceTX</v>
      </c>
      <c r="B20693" s="269">
        <v>78330</v>
      </c>
      <c r="C20693" s="270" t="s">
        <v>11631</v>
      </c>
      <c r="D20693" s="270" t="s">
        <v>2209</v>
      </c>
      <c r="E20693" s="277" t="s">
        <v>2229</v>
      </c>
      <c r="F20693" s="279" t="s">
        <v>484</v>
      </c>
    </row>
    <row r="20694" spans="1:6" x14ac:dyDescent="0.3">
      <c r="A20694" s="264" t="str">
        <f t="shared" si="323"/>
        <v>StonewallTX</v>
      </c>
      <c r="B20694" s="269">
        <v>78671</v>
      </c>
      <c r="C20694" s="270" t="s">
        <v>5899</v>
      </c>
      <c r="D20694" s="270" t="s">
        <v>2209</v>
      </c>
      <c r="E20694" s="277" t="s">
        <v>2238</v>
      </c>
      <c r="F20694" s="279" t="s">
        <v>484</v>
      </c>
    </row>
    <row r="20695" spans="1:6" x14ac:dyDescent="0.3">
      <c r="A20695" s="264" t="str">
        <f t="shared" si="323"/>
        <v>KnippaTX</v>
      </c>
      <c r="B20695" s="269">
        <v>78870</v>
      </c>
      <c r="C20695" s="270" t="s">
        <v>11632</v>
      </c>
      <c r="D20695" s="270" t="s">
        <v>2209</v>
      </c>
      <c r="E20695" s="277" t="s">
        <v>2273</v>
      </c>
      <c r="F20695" s="279" t="s">
        <v>484</v>
      </c>
    </row>
    <row r="20696" spans="1:6" x14ac:dyDescent="0.3">
      <c r="A20696" s="264" t="str">
        <f t="shared" si="323"/>
        <v>NomeTX</v>
      </c>
      <c r="B20696" s="269">
        <v>77629</v>
      </c>
      <c r="C20696" s="270" t="s">
        <v>11591</v>
      </c>
      <c r="D20696" s="270" t="s">
        <v>2209</v>
      </c>
      <c r="E20696" s="277" t="s">
        <v>2217</v>
      </c>
      <c r="F20696" s="279" t="s">
        <v>484</v>
      </c>
    </row>
    <row r="20697" spans="1:6" x14ac:dyDescent="0.3">
      <c r="A20697" s="264" t="str">
        <f t="shared" si="323"/>
        <v>GroomTX</v>
      </c>
      <c r="B20697" s="269">
        <v>79039</v>
      </c>
      <c r="C20697" s="270" t="s">
        <v>11633</v>
      </c>
      <c r="D20697" s="270" t="s">
        <v>2209</v>
      </c>
      <c r="E20697" s="277" t="s">
        <v>2212</v>
      </c>
      <c r="F20697" s="279" t="s">
        <v>484</v>
      </c>
    </row>
    <row r="20698" spans="1:6" x14ac:dyDescent="0.3">
      <c r="A20698" s="264" t="str">
        <f t="shared" si="323"/>
        <v>IndustryTX</v>
      </c>
      <c r="B20698" s="269">
        <v>78944</v>
      </c>
      <c r="C20698" s="270" t="s">
        <v>5135</v>
      </c>
      <c r="D20698" s="270" t="s">
        <v>2209</v>
      </c>
      <c r="E20698" s="277" t="s">
        <v>2240</v>
      </c>
      <c r="F20698" s="279" t="s">
        <v>484</v>
      </c>
    </row>
    <row r="20699" spans="1:6" x14ac:dyDescent="0.3">
      <c r="A20699" s="264" t="str">
        <f t="shared" si="323"/>
        <v>DeversTX</v>
      </c>
      <c r="B20699" s="269">
        <v>77538</v>
      </c>
      <c r="C20699" s="270" t="s">
        <v>11634</v>
      </c>
      <c r="D20699" s="270" t="s">
        <v>2209</v>
      </c>
      <c r="E20699" s="277" t="s">
        <v>2240</v>
      </c>
      <c r="F20699" s="279" t="s">
        <v>484</v>
      </c>
    </row>
    <row r="20700" spans="1:6" x14ac:dyDescent="0.3">
      <c r="A20700" s="264" t="str">
        <f t="shared" si="323"/>
        <v>BalmorheaTX</v>
      </c>
      <c r="B20700" s="269">
        <v>79718</v>
      </c>
      <c r="C20700" s="270" t="s">
        <v>11635</v>
      </c>
      <c r="D20700" s="270" t="s">
        <v>2209</v>
      </c>
      <c r="E20700" s="277" t="s">
        <v>2259</v>
      </c>
      <c r="F20700" s="279" t="s">
        <v>484</v>
      </c>
    </row>
    <row r="20701" spans="1:6" x14ac:dyDescent="0.3">
      <c r="A20701" s="264" t="str">
        <f t="shared" si="323"/>
        <v>MatagordaTX</v>
      </c>
      <c r="B20701" s="269">
        <v>77457</v>
      </c>
      <c r="C20701" s="270" t="s">
        <v>11636</v>
      </c>
      <c r="D20701" s="270" t="s">
        <v>2209</v>
      </c>
      <c r="E20701" s="277" t="s">
        <v>1575</v>
      </c>
      <c r="F20701" s="279" t="s">
        <v>484</v>
      </c>
    </row>
    <row r="20702" spans="1:6" x14ac:dyDescent="0.3">
      <c r="A20702" s="264" t="str">
        <f t="shared" si="323"/>
        <v>Los IndiosTX</v>
      </c>
      <c r="B20702" s="269">
        <v>78567</v>
      </c>
      <c r="C20702" s="270" t="s">
        <v>11637</v>
      </c>
      <c r="D20702" s="270" t="s">
        <v>2209</v>
      </c>
      <c r="E20702" s="277" t="s">
        <v>2225</v>
      </c>
      <c r="F20702" s="279" t="s">
        <v>484</v>
      </c>
    </row>
    <row r="20703" spans="1:6" x14ac:dyDescent="0.3">
      <c r="A20703" s="264" t="str">
        <f t="shared" si="323"/>
        <v>ReklawTX</v>
      </c>
      <c r="B20703" s="269">
        <v>75784</v>
      </c>
      <c r="C20703" s="270" t="s">
        <v>11638</v>
      </c>
      <c r="D20703" s="270" t="s">
        <v>2209</v>
      </c>
      <c r="E20703" s="277" t="s">
        <v>1034</v>
      </c>
      <c r="F20703" s="279" t="s">
        <v>484</v>
      </c>
    </row>
    <row r="20704" spans="1:6" x14ac:dyDescent="0.3">
      <c r="A20704" s="264" t="str">
        <f t="shared" si="323"/>
        <v>PetroliaTX</v>
      </c>
      <c r="B20704" s="269">
        <v>76377</v>
      </c>
      <c r="C20704" s="270" t="s">
        <v>11639</v>
      </c>
      <c r="D20704" s="270" t="s">
        <v>2209</v>
      </c>
      <c r="E20704" s="277" t="s">
        <v>2278</v>
      </c>
      <c r="F20704" s="279" t="s">
        <v>484</v>
      </c>
    </row>
    <row r="20705" spans="1:6" x14ac:dyDescent="0.3">
      <c r="A20705" s="264" t="str">
        <f t="shared" si="323"/>
        <v>SmyerTX</v>
      </c>
      <c r="B20705" s="269">
        <v>79367</v>
      </c>
      <c r="C20705" s="270" t="s">
        <v>11640</v>
      </c>
      <c r="D20705" s="270" t="s">
        <v>2209</v>
      </c>
      <c r="E20705" s="277" t="s">
        <v>2246</v>
      </c>
      <c r="F20705" s="279" t="s">
        <v>484</v>
      </c>
    </row>
    <row r="20706" spans="1:6" x14ac:dyDescent="0.3">
      <c r="A20706" s="264" t="str">
        <f t="shared" si="323"/>
        <v>AustinTX</v>
      </c>
      <c r="B20706" s="269">
        <v>78742</v>
      </c>
      <c r="C20706" s="270" t="s">
        <v>1632</v>
      </c>
      <c r="D20706" s="270" t="s">
        <v>2209</v>
      </c>
      <c r="E20706" s="277" t="s">
        <v>2215</v>
      </c>
      <c r="F20706" s="279" t="s">
        <v>484</v>
      </c>
    </row>
    <row r="20707" spans="1:6" x14ac:dyDescent="0.3">
      <c r="A20707" s="264" t="str">
        <f t="shared" si="323"/>
        <v>DeversTX</v>
      </c>
      <c r="B20707" s="269">
        <v>77582</v>
      </c>
      <c r="C20707" s="270" t="s">
        <v>11634</v>
      </c>
      <c r="D20707" s="270" t="s">
        <v>2209</v>
      </c>
      <c r="E20707" s="277" t="s">
        <v>2240</v>
      </c>
      <c r="F20707" s="279" t="s">
        <v>484</v>
      </c>
    </row>
    <row r="20708" spans="1:6" x14ac:dyDescent="0.3">
      <c r="A20708" s="264" t="str">
        <f t="shared" si="323"/>
        <v>RiomedinaTX</v>
      </c>
      <c r="B20708" s="269">
        <v>78066</v>
      </c>
      <c r="C20708" s="270" t="s">
        <v>11641</v>
      </c>
      <c r="D20708" s="270" t="s">
        <v>2209</v>
      </c>
      <c r="E20708" s="277" t="s">
        <v>2266</v>
      </c>
      <c r="F20708" s="279" t="s">
        <v>484</v>
      </c>
    </row>
    <row r="20709" spans="1:6" x14ac:dyDescent="0.3">
      <c r="A20709" s="264" t="str">
        <f t="shared" si="323"/>
        <v>TrentTX</v>
      </c>
      <c r="B20709" s="269">
        <v>79561</v>
      </c>
      <c r="C20709" s="270" t="s">
        <v>11642</v>
      </c>
      <c r="D20709" s="270" t="s">
        <v>2209</v>
      </c>
      <c r="E20709" s="277" t="s">
        <v>2210</v>
      </c>
      <c r="F20709" s="279" t="s">
        <v>484</v>
      </c>
    </row>
    <row r="20710" spans="1:6" x14ac:dyDescent="0.3">
      <c r="A20710" s="264" t="str">
        <f t="shared" si="323"/>
        <v>WiergateTX</v>
      </c>
      <c r="B20710" s="269">
        <v>75977</v>
      </c>
      <c r="C20710" s="270" t="s">
        <v>11643</v>
      </c>
      <c r="D20710" s="270" t="s">
        <v>2209</v>
      </c>
      <c r="E20710" s="277" t="s">
        <v>2217</v>
      </c>
      <c r="F20710" s="279" t="s">
        <v>484</v>
      </c>
    </row>
    <row r="20711" spans="1:6" x14ac:dyDescent="0.3">
      <c r="A20711" s="264" t="str">
        <f t="shared" si="323"/>
        <v>FateTX</v>
      </c>
      <c r="B20711" s="269">
        <v>75132</v>
      </c>
      <c r="C20711" s="270" t="s">
        <v>11644</v>
      </c>
      <c r="D20711" s="270" t="s">
        <v>2209</v>
      </c>
      <c r="E20711" s="277" t="s">
        <v>2233</v>
      </c>
      <c r="F20711" s="279" t="s">
        <v>484</v>
      </c>
    </row>
    <row r="20712" spans="1:6" x14ac:dyDescent="0.3">
      <c r="A20712" s="264" t="str">
        <f t="shared" si="323"/>
        <v>Port MansfieldTX</v>
      </c>
      <c r="B20712" s="269">
        <v>78598</v>
      </c>
      <c r="C20712" s="270" t="s">
        <v>11645</v>
      </c>
      <c r="D20712" s="270" t="s">
        <v>2209</v>
      </c>
      <c r="E20712" s="277" t="s">
        <v>2262</v>
      </c>
      <c r="F20712" s="279" t="s">
        <v>484</v>
      </c>
    </row>
    <row r="20713" spans="1:6" x14ac:dyDescent="0.3">
      <c r="A20713" s="264" t="str">
        <f t="shared" si="323"/>
        <v>PettusTX</v>
      </c>
      <c r="B20713" s="269">
        <v>78146</v>
      </c>
      <c r="C20713" s="270" t="s">
        <v>11646</v>
      </c>
      <c r="D20713" s="270" t="s">
        <v>2209</v>
      </c>
      <c r="E20713" s="277" t="s">
        <v>2218</v>
      </c>
      <c r="F20713" s="279" t="s">
        <v>484</v>
      </c>
    </row>
    <row r="20714" spans="1:6" x14ac:dyDescent="0.3">
      <c r="A20714" s="264" t="str">
        <f t="shared" si="323"/>
        <v>Los EbanosTX</v>
      </c>
      <c r="B20714" s="269">
        <v>78565</v>
      </c>
      <c r="C20714" s="270" t="s">
        <v>11647</v>
      </c>
      <c r="D20714" s="270" t="s">
        <v>2209</v>
      </c>
      <c r="E20714" s="277" t="s">
        <v>2252</v>
      </c>
      <c r="F20714" s="279" t="s">
        <v>484</v>
      </c>
    </row>
    <row r="20715" spans="1:6" x14ac:dyDescent="0.3">
      <c r="A20715" s="264" t="str">
        <f t="shared" si="323"/>
        <v>La FeriaTX</v>
      </c>
      <c r="B20715" s="269">
        <v>78592</v>
      </c>
      <c r="C20715" s="270" t="s">
        <v>11385</v>
      </c>
      <c r="D20715" s="270" t="s">
        <v>2209</v>
      </c>
      <c r="E20715" s="277" t="s">
        <v>2225</v>
      </c>
      <c r="F20715" s="279" t="s">
        <v>484</v>
      </c>
    </row>
    <row r="20716" spans="1:6" x14ac:dyDescent="0.3">
      <c r="A20716" s="264" t="str">
        <f t="shared" si="323"/>
        <v>ByersTX</v>
      </c>
      <c r="B20716" s="269">
        <v>76357</v>
      </c>
      <c r="C20716" s="270" t="s">
        <v>3353</v>
      </c>
      <c r="D20716" s="270" t="s">
        <v>2209</v>
      </c>
      <c r="E20716" s="277" t="s">
        <v>2278</v>
      </c>
      <c r="F20716" s="279" t="s">
        <v>484</v>
      </c>
    </row>
    <row r="20717" spans="1:6" x14ac:dyDescent="0.3">
      <c r="A20717" s="264" t="str">
        <f t="shared" si="323"/>
        <v>RainbowTX</v>
      </c>
      <c r="B20717" s="269">
        <v>76077</v>
      </c>
      <c r="C20717" s="270" t="s">
        <v>11648</v>
      </c>
      <c r="D20717" s="270" t="s">
        <v>2209</v>
      </c>
      <c r="E20717" s="277" t="s">
        <v>2233</v>
      </c>
      <c r="F20717" s="279" t="s">
        <v>484</v>
      </c>
    </row>
    <row r="20718" spans="1:6" x14ac:dyDescent="0.3">
      <c r="A20718" s="264" t="str">
        <f t="shared" si="323"/>
        <v>RedwaterTX</v>
      </c>
      <c r="B20718" s="269">
        <v>75573</v>
      </c>
      <c r="C20718" s="270" t="s">
        <v>11649</v>
      </c>
      <c r="D20718" s="270" t="s">
        <v>2209</v>
      </c>
      <c r="E20718" s="277" t="s">
        <v>986</v>
      </c>
      <c r="F20718" s="279" t="s">
        <v>484</v>
      </c>
    </row>
    <row r="20719" spans="1:6" x14ac:dyDescent="0.3">
      <c r="A20719" s="264" t="str">
        <f t="shared" si="323"/>
        <v>BeasleyTX</v>
      </c>
      <c r="B20719" s="269">
        <v>77451</v>
      </c>
      <c r="C20719" s="270" t="s">
        <v>11559</v>
      </c>
      <c r="D20719" s="270" t="s">
        <v>2209</v>
      </c>
      <c r="E20719" s="277" t="s">
        <v>2240</v>
      </c>
      <c r="F20719" s="279" t="s">
        <v>484</v>
      </c>
    </row>
    <row r="20720" spans="1:6" x14ac:dyDescent="0.3">
      <c r="A20720" s="264" t="str">
        <f t="shared" si="323"/>
        <v>Falcon HeightsTX</v>
      </c>
      <c r="B20720" s="269">
        <v>78545</v>
      </c>
      <c r="C20720" s="270" t="s">
        <v>11650</v>
      </c>
      <c r="D20720" s="270" t="s">
        <v>2209</v>
      </c>
      <c r="E20720" s="277" t="s">
        <v>2263</v>
      </c>
      <c r="F20720" s="279" t="s">
        <v>484</v>
      </c>
    </row>
    <row r="20721" spans="1:6" x14ac:dyDescent="0.3">
      <c r="A20721" s="264" t="str">
        <f t="shared" si="323"/>
        <v>PowellTX</v>
      </c>
      <c r="B20721" s="269">
        <v>75153</v>
      </c>
      <c r="C20721" s="270" t="s">
        <v>7433</v>
      </c>
      <c r="D20721" s="270" t="s">
        <v>2209</v>
      </c>
      <c r="E20721" s="277" t="s">
        <v>2231</v>
      </c>
      <c r="F20721" s="279" t="s">
        <v>484</v>
      </c>
    </row>
    <row r="20722" spans="1:6" x14ac:dyDescent="0.3">
      <c r="A20722" s="264" t="str">
        <f t="shared" si="323"/>
        <v>East BernardTX</v>
      </c>
      <c r="B20722" s="269">
        <v>77448</v>
      </c>
      <c r="C20722" s="270" t="s">
        <v>11466</v>
      </c>
      <c r="D20722" s="270" t="s">
        <v>2209</v>
      </c>
      <c r="E20722" s="277" t="s">
        <v>2237</v>
      </c>
      <c r="F20722" s="279" t="s">
        <v>484</v>
      </c>
    </row>
    <row r="20723" spans="1:6" x14ac:dyDescent="0.3">
      <c r="A20723" s="264" t="str">
        <f t="shared" si="323"/>
        <v>New DealTX</v>
      </c>
      <c r="B20723" s="269">
        <v>79350</v>
      </c>
      <c r="C20723" s="270" t="s">
        <v>11651</v>
      </c>
      <c r="D20723" s="270" t="s">
        <v>2209</v>
      </c>
      <c r="E20723" s="277" t="s">
        <v>2249</v>
      </c>
      <c r="F20723" s="279" t="s">
        <v>484</v>
      </c>
    </row>
    <row r="20724" spans="1:6" x14ac:dyDescent="0.3">
      <c r="A20724" s="264" t="str">
        <f t="shared" si="323"/>
        <v>San YgnacioTX</v>
      </c>
      <c r="B20724" s="269">
        <v>78067</v>
      </c>
      <c r="C20724" s="270" t="s">
        <v>11652</v>
      </c>
      <c r="D20724" s="270" t="s">
        <v>2209</v>
      </c>
      <c r="E20724" s="277" t="s">
        <v>2280</v>
      </c>
      <c r="F20724" s="279" t="s">
        <v>484</v>
      </c>
    </row>
    <row r="20725" spans="1:6" x14ac:dyDescent="0.3">
      <c r="A20725" s="264" t="str">
        <f t="shared" si="323"/>
        <v>HargillTX</v>
      </c>
      <c r="B20725" s="269">
        <v>78549</v>
      </c>
      <c r="C20725" s="270" t="s">
        <v>11653</v>
      </c>
      <c r="D20725" s="270" t="s">
        <v>2209</v>
      </c>
      <c r="E20725" s="277" t="s">
        <v>2252</v>
      </c>
      <c r="F20725" s="279" t="s">
        <v>484</v>
      </c>
    </row>
    <row r="20726" spans="1:6" x14ac:dyDescent="0.3">
      <c r="A20726" s="264" t="str">
        <f t="shared" si="323"/>
        <v>VictoriaTX</v>
      </c>
      <c r="B20726" s="269">
        <v>77988</v>
      </c>
      <c r="C20726" s="270" t="s">
        <v>2275</v>
      </c>
      <c r="D20726" s="270" t="s">
        <v>2209</v>
      </c>
      <c r="E20726" s="277" t="s">
        <v>2275</v>
      </c>
      <c r="F20726" s="279" t="s">
        <v>484</v>
      </c>
    </row>
    <row r="20727" spans="1:6" x14ac:dyDescent="0.3">
      <c r="A20727" s="264" t="str">
        <f t="shared" si="323"/>
        <v>New SummerfieldTX</v>
      </c>
      <c r="B20727" s="269">
        <v>75780</v>
      </c>
      <c r="C20727" s="270" t="s">
        <v>11654</v>
      </c>
      <c r="D20727" s="270" t="s">
        <v>2209</v>
      </c>
      <c r="E20727" s="277" t="s">
        <v>1034</v>
      </c>
      <c r="F20727" s="279" t="s">
        <v>484</v>
      </c>
    </row>
    <row r="20728" spans="1:6" x14ac:dyDescent="0.3">
      <c r="A20728" s="264" t="str">
        <f t="shared" si="323"/>
        <v>AckerlyTX</v>
      </c>
      <c r="B20728" s="269">
        <v>79713</v>
      </c>
      <c r="C20728" s="270" t="s">
        <v>11655</v>
      </c>
      <c r="D20728" s="270" t="s">
        <v>2209</v>
      </c>
      <c r="E20728" s="277" t="s">
        <v>1607</v>
      </c>
      <c r="F20728" s="279" t="s">
        <v>484</v>
      </c>
    </row>
    <row r="20729" spans="1:6" x14ac:dyDescent="0.3">
      <c r="A20729" s="264" t="str">
        <f t="shared" si="323"/>
        <v>SkellytownTX</v>
      </c>
      <c r="B20729" s="269">
        <v>79080</v>
      </c>
      <c r="C20729" s="270" t="s">
        <v>11656</v>
      </c>
      <c r="D20729" s="270" t="s">
        <v>2209</v>
      </c>
      <c r="E20729" s="277" t="s">
        <v>2212</v>
      </c>
      <c r="F20729" s="279" t="s">
        <v>484</v>
      </c>
    </row>
    <row r="20730" spans="1:6" x14ac:dyDescent="0.3">
      <c r="A20730" s="264" t="str">
        <f t="shared" si="323"/>
        <v>LawnTX</v>
      </c>
      <c r="B20730" s="269">
        <v>79530</v>
      </c>
      <c r="C20730" s="270" t="s">
        <v>11657</v>
      </c>
      <c r="D20730" s="270" t="s">
        <v>2209</v>
      </c>
      <c r="E20730" s="277" t="s">
        <v>2210</v>
      </c>
      <c r="F20730" s="279" t="s">
        <v>484</v>
      </c>
    </row>
    <row r="20731" spans="1:6" x14ac:dyDescent="0.3">
      <c r="A20731" s="264" t="str">
        <f t="shared" si="323"/>
        <v>SomervilleTX</v>
      </c>
      <c r="B20731" s="269">
        <v>77863</v>
      </c>
      <c r="C20731" s="270" t="s">
        <v>1255</v>
      </c>
      <c r="D20731" s="270" t="s">
        <v>2209</v>
      </c>
      <c r="E20731" s="277" t="s">
        <v>2227</v>
      </c>
      <c r="F20731" s="279" t="s">
        <v>484</v>
      </c>
    </row>
    <row r="20732" spans="1:6" x14ac:dyDescent="0.3">
      <c r="A20732" s="264" t="str">
        <f t="shared" si="323"/>
        <v>YanceyTX</v>
      </c>
      <c r="B20732" s="269">
        <v>78886</v>
      </c>
      <c r="C20732" s="270" t="s">
        <v>11658</v>
      </c>
      <c r="D20732" s="270" t="s">
        <v>2209</v>
      </c>
      <c r="E20732" s="277" t="s">
        <v>2266</v>
      </c>
      <c r="F20732" s="279" t="s">
        <v>484</v>
      </c>
    </row>
    <row r="20733" spans="1:6" x14ac:dyDescent="0.3">
      <c r="A20733" s="264" t="str">
        <f t="shared" si="323"/>
        <v>WindomTX</v>
      </c>
      <c r="B20733" s="269">
        <v>75492</v>
      </c>
      <c r="C20733" s="270" t="s">
        <v>5659</v>
      </c>
      <c r="D20733" s="270" t="s">
        <v>2209</v>
      </c>
      <c r="E20733" s="277" t="s">
        <v>2220</v>
      </c>
      <c r="F20733" s="279" t="s">
        <v>484</v>
      </c>
    </row>
    <row r="20734" spans="1:6" x14ac:dyDescent="0.3">
      <c r="A20734" s="264" t="str">
        <f t="shared" si="323"/>
        <v>OrchardTX</v>
      </c>
      <c r="B20734" s="269">
        <v>77464</v>
      </c>
      <c r="C20734" s="270" t="s">
        <v>3410</v>
      </c>
      <c r="D20734" s="270" t="s">
        <v>2209</v>
      </c>
      <c r="E20734" s="277" t="s">
        <v>2240</v>
      </c>
      <c r="F20734" s="279" t="s">
        <v>484</v>
      </c>
    </row>
    <row r="20735" spans="1:6" x14ac:dyDescent="0.3">
      <c r="A20735" s="264" t="str">
        <f t="shared" si="323"/>
        <v>MingusTX</v>
      </c>
      <c r="B20735" s="269">
        <v>76463</v>
      </c>
      <c r="C20735" s="270" t="s">
        <v>11659</v>
      </c>
      <c r="D20735" s="270" t="s">
        <v>2209</v>
      </c>
      <c r="E20735" s="277" t="s">
        <v>2253</v>
      </c>
      <c r="F20735" s="279" t="s">
        <v>484</v>
      </c>
    </row>
    <row r="20736" spans="1:6" x14ac:dyDescent="0.3">
      <c r="A20736" s="264" t="str">
        <f t="shared" si="323"/>
        <v>WinnieTX</v>
      </c>
      <c r="B20736" s="269">
        <v>77661</v>
      </c>
      <c r="C20736" s="270" t="s">
        <v>11430</v>
      </c>
      <c r="D20736" s="270" t="s">
        <v>2209</v>
      </c>
      <c r="E20736" s="277" t="s">
        <v>2240</v>
      </c>
      <c r="F20736" s="279" t="s">
        <v>484</v>
      </c>
    </row>
    <row r="20737" spans="1:6" x14ac:dyDescent="0.3">
      <c r="A20737" s="264" t="str">
        <f t="shared" si="323"/>
        <v>EraTX</v>
      </c>
      <c r="B20737" s="269">
        <v>76238</v>
      </c>
      <c r="C20737" s="270" t="s">
        <v>11660</v>
      </c>
      <c r="D20737" s="270" t="s">
        <v>2209</v>
      </c>
      <c r="E20737" s="277" t="s">
        <v>1107</v>
      </c>
      <c r="F20737" s="279" t="s">
        <v>484</v>
      </c>
    </row>
    <row r="20738" spans="1:6" x14ac:dyDescent="0.3">
      <c r="A20738" s="264" t="str">
        <f t="shared" si="323"/>
        <v>New LondonTX</v>
      </c>
      <c r="B20738" s="269">
        <v>75682</v>
      </c>
      <c r="C20738" s="270" t="s">
        <v>3447</v>
      </c>
      <c r="D20738" s="270" t="s">
        <v>2209</v>
      </c>
      <c r="E20738" s="277" t="s">
        <v>2248</v>
      </c>
      <c r="F20738" s="279" t="s">
        <v>484</v>
      </c>
    </row>
    <row r="20739" spans="1:6" x14ac:dyDescent="0.3">
      <c r="A20739" s="264" t="str">
        <f t="shared" si="323"/>
        <v>BergheimTX</v>
      </c>
      <c r="B20739" s="269">
        <v>78004</v>
      </c>
      <c r="C20739" s="270" t="s">
        <v>11661</v>
      </c>
      <c r="D20739" s="270" t="s">
        <v>2209</v>
      </c>
      <c r="E20739" s="277" t="s">
        <v>2266</v>
      </c>
      <c r="F20739" s="279" t="s">
        <v>484</v>
      </c>
    </row>
    <row r="20740" spans="1:6" x14ac:dyDescent="0.3">
      <c r="A20740" s="264" t="str">
        <f t="shared" ref="A20740:A20803" si="324">CONCATENATE(C20740,D20740)</f>
        <v>GeorgetownTX</v>
      </c>
      <c r="B20740" s="269">
        <v>78674</v>
      </c>
      <c r="C20740" s="270" t="s">
        <v>2162</v>
      </c>
      <c r="D20740" s="270" t="s">
        <v>2209</v>
      </c>
      <c r="E20740" s="277" t="s">
        <v>2215</v>
      </c>
      <c r="F20740" s="279" t="s">
        <v>484</v>
      </c>
    </row>
    <row r="20741" spans="1:6" x14ac:dyDescent="0.3">
      <c r="A20741" s="264" t="str">
        <f t="shared" si="324"/>
        <v>LinnTX</v>
      </c>
      <c r="B20741" s="269">
        <v>78563</v>
      </c>
      <c r="C20741" s="270" t="s">
        <v>7255</v>
      </c>
      <c r="D20741" s="270" t="s">
        <v>2209</v>
      </c>
      <c r="E20741" s="277" t="s">
        <v>2252</v>
      </c>
      <c r="F20741" s="279" t="s">
        <v>484</v>
      </c>
    </row>
    <row r="20742" spans="1:6" x14ac:dyDescent="0.3">
      <c r="A20742" s="264" t="str">
        <f t="shared" si="324"/>
        <v>LulingTX</v>
      </c>
      <c r="B20742" s="269">
        <v>78661</v>
      </c>
      <c r="C20742" s="270" t="s">
        <v>5866</v>
      </c>
      <c r="D20742" s="270" t="s">
        <v>2209</v>
      </c>
      <c r="E20742" s="277" t="s">
        <v>2215</v>
      </c>
      <c r="F20742" s="279" t="s">
        <v>484</v>
      </c>
    </row>
    <row r="20743" spans="1:6" x14ac:dyDescent="0.3">
      <c r="A20743" s="264" t="str">
        <f t="shared" si="324"/>
        <v>LulingTX</v>
      </c>
      <c r="B20743" s="269">
        <v>78622</v>
      </c>
      <c r="C20743" s="270" t="s">
        <v>5866</v>
      </c>
      <c r="D20743" s="270" t="s">
        <v>2209</v>
      </c>
      <c r="E20743" s="277" t="s">
        <v>2215</v>
      </c>
      <c r="F20743" s="279" t="s">
        <v>484</v>
      </c>
    </row>
    <row r="20744" spans="1:6" x14ac:dyDescent="0.3">
      <c r="A20744" s="264" t="str">
        <f t="shared" si="324"/>
        <v>KendaliaTX</v>
      </c>
      <c r="B20744" s="269">
        <v>78027</v>
      </c>
      <c r="C20744" s="270" t="s">
        <v>11662</v>
      </c>
      <c r="D20744" s="270" t="s">
        <v>2209</v>
      </c>
      <c r="E20744" s="277" t="s">
        <v>2266</v>
      </c>
      <c r="F20744" s="279" t="s">
        <v>484</v>
      </c>
    </row>
    <row r="20745" spans="1:6" x14ac:dyDescent="0.3">
      <c r="A20745" s="264" t="str">
        <f t="shared" si="324"/>
        <v>ScotlandTX</v>
      </c>
      <c r="B20745" s="269">
        <v>76379</v>
      </c>
      <c r="C20745" s="270" t="s">
        <v>3545</v>
      </c>
      <c r="D20745" s="270" t="s">
        <v>2209</v>
      </c>
      <c r="E20745" s="277" t="s">
        <v>2278</v>
      </c>
      <c r="F20745" s="279" t="s">
        <v>484</v>
      </c>
    </row>
    <row r="20746" spans="1:6" x14ac:dyDescent="0.3">
      <c r="A20746" s="264" t="str">
        <f t="shared" si="324"/>
        <v>RichlandTX</v>
      </c>
      <c r="B20746" s="269">
        <v>76681</v>
      </c>
      <c r="C20746" s="270" t="s">
        <v>6685</v>
      </c>
      <c r="D20746" s="270" t="s">
        <v>2209</v>
      </c>
      <c r="E20746" s="277" t="s">
        <v>2231</v>
      </c>
      <c r="F20746" s="279" t="s">
        <v>484</v>
      </c>
    </row>
    <row r="20747" spans="1:6" x14ac:dyDescent="0.3">
      <c r="A20747" s="264" t="str">
        <f t="shared" si="324"/>
        <v>ConcanTX</v>
      </c>
      <c r="B20747" s="269">
        <v>78838</v>
      </c>
      <c r="C20747" s="270" t="s">
        <v>11663</v>
      </c>
      <c r="D20747" s="270" t="s">
        <v>2209</v>
      </c>
      <c r="E20747" s="277" t="s">
        <v>2273</v>
      </c>
      <c r="F20747" s="279" t="s">
        <v>484</v>
      </c>
    </row>
    <row r="20748" spans="1:6" x14ac:dyDescent="0.3">
      <c r="A20748" s="264" t="str">
        <f t="shared" si="324"/>
        <v>VictoriaTX</v>
      </c>
      <c r="B20748" s="269">
        <v>77977</v>
      </c>
      <c r="C20748" s="270" t="s">
        <v>2275</v>
      </c>
      <c r="D20748" s="270" t="s">
        <v>2209</v>
      </c>
      <c r="E20748" s="277" t="s">
        <v>2275</v>
      </c>
      <c r="F20748" s="279" t="s">
        <v>484</v>
      </c>
    </row>
    <row r="20749" spans="1:6" x14ac:dyDescent="0.3">
      <c r="A20749" s="264" t="str">
        <f t="shared" si="324"/>
        <v>WinfieldTX</v>
      </c>
      <c r="B20749" s="269">
        <v>75493</v>
      </c>
      <c r="C20749" s="270" t="s">
        <v>4814</v>
      </c>
      <c r="D20749" s="270" t="s">
        <v>2209</v>
      </c>
      <c r="E20749" s="277" t="s">
        <v>1610</v>
      </c>
      <c r="F20749" s="279" t="s">
        <v>484</v>
      </c>
    </row>
    <row r="20750" spans="1:6" x14ac:dyDescent="0.3">
      <c r="A20750" s="264" t="str">
        <f t="shared" si="324"/>
        <v>NemoTX</v>
      </c>
      <c r="B20750" s="269">
        <v>76070</v>
      </c>
      <c r="C20750" s="270" t="s">
        <v>11664</v>
      </c>
      <c r="D20750" s="270" t="s">
        <v>2209</v>
      </c>
      <c r="E20750" s="277" t="s">
        <v>2233</v>
      </c>
      <c r="F20750" s="279" t="s">
        <v>484</v>
      </c>
    </row>
    <row r="20751" spans="1:6" x14ac:dyDescent="0.3">
      <c r="A20751" s="264" t="str">
        <f t="shared" si="324"/>
        <v>IraTX</v>
      </c>
      <c r="B20751" s="269">
        <v>79527</v>
      </c>
      <c r="C20751" s="270" t="s">
        <v>8999</v>
      </c>
      <c r="D20751" s="270" t="s">
        <v>2209</v>
      </c>
      <c r="E20751" s="277" t="s">
        <v>2268</v>
      </c>
      <c r="F20751" s="279" t="s">
        <v>484</v>
      </c>
    </row>
    <row r="20752" spans="1:6" x14ac:dyDescent="0.3">
      <c r="A20752" s="264" t="str">
        <f t="shared" si="324"/>
        <v>HuntsvilleTX</v>
      </c>
      <c r="B20752" s="269">
        <v>77334</v>
      </c>
      <c r="C20752" s="270" t="s">
        <v>938</v>
      </c>
      <c r="D20752" s="270" t="s">
        <v>2209</v>
      </c>
      <c r="E20752" s="277" t="s">
        <v>938</v>
      </c>
      <c r="F20752" s="279" t="s">
        <v>484</v>
      </c>
    </row>
    <row r="20753" spans="1:6" x14ac:dyDescent="0.3">
      <c r="A20753" s="264" t="str">
        <f t="shared" si="324"/>
        <v>MeyersvilleTX</v>
      </c>
      <c r="B20753" s="269">
        <v>77974</v>
      </c>
      <c r="C20753" s="270" t="s">
        <v>11665</v>
      </c>
      <c r="D20753" s="270" t="s">
        <v>2209</v>
      </c>
      <c r="E20753" s="277" t="s">
        <v>2275</v>
      </c>
      <c r="F20753" s="279" t="s">
        <v>484</v>
      </c>
    </row>
    <row r="20754" spans="1:6" x14ac:dyDescent="0.3">
      <c r="A20754" s="264" t="str">
        <f t="shared" si="324"/>
        <v>ThicketTX</v>
      </c>
      <c r="B20754" s="269">
        <v>77374</v>
      </c>
      <c r="C20754" s="270" t="s">
        <v>11666</v>
      </c>
      <c r="D20754" s="270" t="s">
        <v>2209</v>
      </c>
      <c r="E20754" s="277" t="s">
        <v>2217</v>
      </c>
      <c r="F20754" s="279" t="s">
        <v>484</v>
      </c>
    </row>
    <row r="20755" spans="1:6" x14ac:dyDescent="0.3">
      <c r="A20755" s="264" t="str">
        <f t="shared" si="324"/>
        <v>BardwellTX</v>
      </c>
      <c r="B20755" s="269">
        <v>75101</v>
      </c>
      <c r="C20755" s="270" t="s">
        <v>11667</v>
      </c>
      <c r="D20755" s="270" t="s">
        <v>2209</v>
      </c>
      <c r="E20755" s="277" t="s">
        <v>2233</v>
      </c>
      <c r="F20755" s="279" t="s">
        <v>484</v>
      </c>
    </row>
    <row r="20756" spans="1:6" x14ac:dyDescent="0.3">
      <c r="A20756" s="264" t="str">
        <f t="shared" si="324"/>
        <v>ForrestonTX</v>
      </c>
      <c r="B20756" s="269">
        <v>76041</v>
      </c>
      <c r="C20756" s="270" t="s">
        <v>4956</v>
      </c>
      <c r="D20756" s="270" t="s">
        <v>2209</v>
      </c>
      <c r="E20756" s="277" t="s">
        <v>2233</v>
      </c>
      <c r="F20756" s="279" t="s">
        <v>484</v>
      </c>
    </row>
    <row r="20757" spans="1:6" x14ac:dyDescent="0.3">
      <c r="A20757" s="264" t="str">
        <f t="shared" si="324"/>
        <v>Bay CityTX</v>
      </c>
      <c r="B20757" s="269">
        <v>77483</v>
      </c>
      <c r="C20757" s="270" t="s">
        <v>1575</v>
      </c>
      <c r="D20757" s="270" t="s">
        <v>2209</v>
      </c>
      <c r="E20757" s="277" t="s">
        <v>1575</v>
      </c>
      <c r="F20757" s="279" t="s">
        <v>484</v>
      </c>
    </row>
    <row r="20758" spans="1:6" x14ac:dyDescent="0.3">
      <c r="A20758" s="264" t="str">
        <f t="shared" si="324"/>
        <v>LuedersTX</v>
      </c>
      <c r="B20758" s="269">
        <v>79533</v>
      </c>
      <c r="C20758" s="270" t="s">
        <v>11668</v>
      </c>
      <c r="D20758" s="270" t="s">
        <v>2209</v>
      </c>
      <c r="E20758" s="277" t="s">
        <v>2210</v>
      </c>
      <c r="F20758" s="279" t="s">
        <v>484</v>
      </c>
    </row>
    <row r="20759" spans="1:6" x14ac:dyDescent="0.3">
      <c r="A20759" s="264" t="str">
        <f t="shared" si="324"/>
        <v>GoldsmithTX</v>
      </c>
      <c r="B20759" s="269">
        <v>79741</v>
      </c>
      <c r="C20759" s="270" t="s">
        <v>11669</v>
      </c>
      <c r="D20759" s="270" t="s">
        <v>2209</v>
      </c>
      <c r="E20759" s="277" t="s">
        <v>2256</v>
      </c>
      <c r="F20759" s="279" t="s">
        <v>484</v>
      </c>
    </row>
    <row r="20760" spans="1:6" x14ac:dyDescent="0.3">
      <c r="A20760" s="264" t="str">
        <f t="shared" si="324"/>
        <v>WildoradoTX</v>
      </c>
      <c r="B20760" s="269">
        <v>79098</v>
      </c>
      <c r="C20760" s="270" t="s">
        <v>11670</v>
      </c>
      <c r="D20760" s="270" t="s">
        <v>2209</v>
      </c>
      <c r="E20760" s="277" t="s">
        <v>2212</v>
      </c>
      <c r="F20760" s="279" t="s">
        <v>484</v>
      </c>
    </row>
    <row r="20761" spans="1:6" x14ac:dyDescent="0.3">
      <c r="A20761" s="264" t="str">
        <f t="shared" si="324"/>
        <v>BeevilleTX</v>
      </c>
      <c r="B20761" s="269">
        <v>78162</v>
      </c>
      <c r="C20761" s="270" t="s">
        <v>2218</v>
      </c>
      <c r="D20761" s="270" t="s">
        <v>2209</v>
      </c>
      <c r="E20761" s="277" t="s">
        <v>2218</v>
      </c>
      <c r="F20761" s="279" t="s">
        <v>484</v>
      </c>
    </row>
    <row r="20762" spans="1:6" x14ac:dyDescent="0.3">
      <c r="A20762" s="264" t="str">
        <f t="shared" si="324"/>
        <v>BrookesmithTX</v>
      </c>
      <c r="B20762" s="269">
        <v>76827</v>
      </c>
      <c r="C20762" s="270" t="s">
        <v>11671</v>
      </c>
      <c r="D20762" s="270" t="s">
        <v>2209</v>
      </c>
      <c r="E20762" s="277" t="s">
        <v>2226</v>
      </c>
      <c r="F20762" s="279" t="s">
        <v>484</v>
      </c>
    </row>
    <row r="20763" spans="1:6" x14ac:dyDescent="0.3">
      <c r="A20763" s="264" t="str">
        <f t="shared" si="324"/>
        <v>WallTX</v>
      </c>
      <c r="B20763" s="269">
        <v>76957</v>
      </c>
      <c r="C20763" s="270" t="s">
        <v>11056</v>
      </c>
      <c r="D20763" s="270" t="s">
        <v>2209</v>
      </c>
      <c r="E20763" s="277" t="s">
        <v>2264</v>
      </c>
      <c r="F20763" s="279" t="s">
        <v>484</v>
      </c>
    </row>
    <row r="20764" spans="1:6" x14ac:dyDescent="0.3">
      <c r="A20764" s="264" t="str">
        <f t="shared" si="324"/>
        <v>MarshallTX</v>
      </c>
      <c r="B20764" s="269">
        <v>75642</v>
      </c>
      <c r="C20764" s="270" t="s">
        <v>1649</v>
      </c>
      <c r="D20764" s="270" t="s">
        <v>2209</v>
      </c>
      <c r="E20764" s="277" t="s">
        <v>1649</v>
      </c>
      <c r="F20764" s="279" t="s">
        <v>484</v>
      </c>
    </row>
    <row r="20765" spans="1:6" x14ac:dyDescent="0.3">
      <c r="A20765" s="264" t="str">
        <f t="shared" si="324"/>
        <v>JosephineTX</v>
      </c>
      <c r="B20765" s="269">
        <v>75164</v>
      </c>
      <c r="C20765" s="270" t="s">
        <v>11452</v>
      </c>
      <c r="D20765" s="270" t="s">
        <v>2209</v>
      </c>
      <c r="E20765" s="277" t="s">
        <v>2233</v>
      </c>
      <c r="F20765" s="279" t="s">
        <v>484</v>
      </c>
    </row>
    <row r="20766" spans="1:6" x14ac:dyDescent="0.3">
      <c r="A20766" s="264" t="str">
        <f t="shared" si="324"/>
        <v>RaymondvilleTX</v>
      </c>
      <c r="B20766" s="269">
        <v>78561</v>
      </c>
      <c r="C20766" s="270" t="s">
        <v>2262</v>
      </c>
      <c r="D20766" s="270" t="s">
        <v>2209</v>
      </c>
      <c r="E20766" s="277" t="s">
        <v>2262</v>
      </c>
      <c r="F20766" s="279" t="s">
        <v>484</v>
      </c>
    </row>
    <row r="20767" spans="1:6" x14ac:dyDescent="0.3">
      <c r="A20767" s="264" t="str">
        <f t="shared" si="324"/>
        <v>DallasTX</v>
      </c>
      <c r="B20767" s="269">
        <v>75247</v>
      </c>
      <c r="C20767" s="270" t="s">
        <v>3974</v>
      </c>
      <c r="D20767" s="270" t="s">
        <v>2209</v>
      </c>
      <c r="E20767" s="277" t="s">
        <v>2233</v>
      </c>
      <c r="F20767" s="279" t="s">
        <v>484</v>
      </c>
    </row>
    <row r="20768" spans="1:6" x14ac:dyDescent="0.3">
      <c r="A20768" s="264" t="str">
        <f t="shared" si="324"/>
        <v>RyeTX</v>
      </c>
      <c r="B20768" s="269">
        <v>2661</v>
      </c>
      <c r="C20768" s="270" t="s">
        <v>3354</v>
      </c>
      <c r="D20768" s="270" t="s">
        <v>2209</v>
      </c>
      <c r="E20768" s="277" t="s">
        <v>2240</v>
      </c>
      <c r="F20768" s="279" t="s">
        <v>484</v>
      </c>
    </row>
    <row r="20769" spans="1:6" x14ac:dyDescent="0.3">
      <c r="A20769" s="264" t="str">
        <f t="shared" si="324"/>
        <v>Sabine PassTX</v>
      </c>
      <c r="B20769" s="269">
        <v>77655</v>
      </c>
      <c r="C20769" s="270" t="s">
        <v>11672</v>
      </c>
      <c r="D20769" s="270" t="s">
        <v>2209</v>
      </c>
      <c r="E20769" s="277" t="s">
        <v>2217</v>
      </c>
      <c r="F20769" s="279" t="s">
        <v>484</v>
      </c>
    </row>
    <row r="20770" spans="1:6" x14ac:dyDescent="0.3">
      <c r="A20770" s="264" t="str">
        <f t="shared" si="324"/>
        <v>Water ValleyTX</v>
      </c>
      <c r="B20770" s="269">
        <v>76958</v>
      </c>
      <c r="C20770" s="270" t="s">
        <v>5807</v>
      </c>
      <c r="D20770" s="270" t="s">
        <v>2209</v>
      </c>
      <c r="E20770" s="277" t="s">
        <v>2264</v>
      </c>
      <c r="F20770" s="279" t="s">
        <v>484</v>
      </c>
    </row>
    <row r="20771" spans="1:6" x14ac:dyDescent="0.3">
      <c r="A20771" s="264" t="str">
        <f t="shared" si="324"/>
        <v>VictoriaTX</v>
      </c>
      <c r="B20771" s="269">
        <v>77976</v>
      </c>
      <c r="C20771" s="270" t="s">
        <v>2275</v>
      </c>
      <c r="D20771" s="270" t="s">
        <v>2209</v>
      </c>
      <c r="E20771" s="277" t="s">
        <v>2275</v>
      </c>
      <c r="F20771" s="279" t="s">
        <v>484</v>
      </c>
    </row>
    <row r="20772" spans="1:6" x14ac:dyDescent="0.3">
      <c r="A20772" s="264" t="str">
        <f t="shared" si="324"/>
        <v>LozanoTX</v>
      </c>
      <c r="B20772" s="269">
        <v>78568</v>
      </c>
      <c r="C20772" s="270" t="s">
        <v>11673</v>
      </c>
      <c r="D20772" s="270" t="s">
        <v>2209</v>
      </c>
      <c r="E20772" s="277" t="s">
        <v>2225</v>
      </c>
      <c r="F20772" s="279" t="s">
        <v>484</v>
      </c>
    </row>
    <row r="20773" spans="1:6" x14ac:dyDescent="0.3">
      <c r="A20773" s="264" t="str">
        <f t="shared" si="324"/>
        <v>Sulphur BluffTX</v>
      </c>
      <c r="B20773" s="269">
        <v>75481</v>
      </c>
      <c r="C20773" s="270" t="s">
        <v>11674</v>
      </c>
      <c r="D20773" s="270" t="s">
        <v>2209</v>
      </c>
      <c r="E20773" s="277" t="s">
        <v>1985</v>
      </c>
      <c r="F20773" s="279" t="s">
        <v>484</v>
      </c>
    </row>
    <row r="20774" spans="1:6" x14ac:dyDescent="0.3">
      <c r="A20774" s="264" t="str">
        <f t="shared" si="324"/>
        <v>SanfordTX</v>
      </c>
      <c r="B20774" s="269">
        <v>79078</v>
      </c>
      <c r="C20774" s="270" t="s">
        <v>1770</v>
      </c>
      <c r="D20774" s="270" t="s">
        <v>2209</v>
      </c>
      <c r="E20774" s="277" t="s">
        <v>2222</v>
      </c>
      <c r="F20774" s="279" t="s">
        <v>484</v>
      </c>
    </row>
    <row r="20775" spans="1:6" x14ac:dyDescent="0.3">
      <c r="A20775" s="264" t="str">
        <f t="shared" si="324"/>
        <v>BruniTX</v>
      </c>
      <c r="B20775" s="269">
        <v>78344</v>
      </c>
      <c r="C20775" s="270" t="s">
        <v>11675</v>
      </c>
      <c r="D20775" s="270" t="s">
        <v>2209</v>
      </c>
      <c r="E20775" s="277" t="s">
        <v>2245</v>
      </c>
      <c r="F20775" s="279" t="s">
        <v>484</v>
      </c>
    </row>
    <row r="20776" spans="1:6" x14ac:dyDescent="0.3">
      <c r="A20776" s="264" t="str">
        <f t="shared" si="324"/>
        <v>SweenyTX</v>
      </c>
      <c r="B20776" s="269">
        <v>77415</v>
      </c>
      <c r="C20776" s="270" t="s">
        <v>11427</v>
      </c>
      <c r="D20776" s="270" t="s">
        <v>2209</v>
      </c>
      <c r="E20776" s="277" t="s">
        <v>2240</v>
      </c>
      <c r="F20776" s="279" t="s">
        <v>484</v>
      </c>
    </row>
    <row r="20777" spans="1:6" x14ac:dyDescent="0.3">
      <c r="A20777" s="264" t="str">
        <f t="shared" si="324"/>
        <v>PleasantonTX</v>
      </c>
      <c r="B20777" s="269">
        <v>78012</v>
      </c>
      <c r="C20777" s="270" t="s">
        <v>2581</v>
      </c>
      <c r="D20777" s="270" t="s">
        <v>2209</v>
      </c>
      <c r="E20777" s="277" t="s">
        <v>2266</v>
      </c>
      <c r="F20777" s="279" t="s">
        <v>484</v>
      </c>
    </row>
    <row r="20778" spans="1:6" x14ac:dyDescent="0.3">
      <c r="A20778" s="264" t="str">
        <f t="shared" si="324"/>
        <v>TarpleyTX</v>
      </c>
      <c r="B20778" s="269">
        <v>78883</v>
      </c>
      <c r="C20778" s="270" t="s">
        <v>11676</v>
      </c>
      <c r="D20778" s="270" t="s">
        <v>2209</v>
      </c>
      <c r="E20778" s="277" t="s">
        <v>2266</v>
      </c>
      <c r="F20778" s="279" t="s">
        <v>484</v>
      </c>
    </row>
    <row r="20779" spans="1:6" x14ac:dyDescent="0.3">
      <c r="A20779" s="264" t="str">
        <f t="shared" si="324"/>
        <v>HearneTX</v>
      </c>
      <c r="B20779" s="269">
        <v>77882</v>
      </c>
      <c r="C20779" s="270" t="s">
        <v>11426</v>
      </c>
      <c r="D20779" s="270" t="s">
        <v>2209</v>
      </c>
      <c r="E20779" s="277" t="s">
        <v>2227</v>
      </c>
      <c r="F20779" s="279" t="s">
        <v>484</v>
      </c>
    </row>
    <row r="20780" spans="1:6" x14ac:dyDescent="0.3">
      <c r="A20780" s="264" t="str">
        <f t="shared" si="324"/>
        <v>Santa ElenaTX</v>
      </c>
      <c r="B20780" s="269">
        <v>78588</v>
      </c>
      <c r="C20780" s="270" t="s">
        <v>11677</v>
      </c>
      <c r="D20780" s="270" t="s">
        <v>2209</v>
      </c>
      <c r="E20780" s="277" t="s">
        <v>2263</v>
      </c>
      <c r="F20780" s="279" t="s">
        <v>484</v>
      </c>
    </row>
    <row r="20781" spans="1:6" x14ac:dyDescent="0.3">
      <c r="A20781" s="264" t="str">
        <f t="shared" si="324"/>
        <v>PurmelaTX</v>
      </c>
      <c r="B20781" s="269">
        <v>76566</v>
      </c>
      <c r="C20781" s="270" t="s">
        <v>11678</v>
      </c>
      <c r="D20781" s="270" t="s">
        <v>2209</v>
      </c>
      <c r="E20781" s="277" t="s">
        <v>2242</v>
      </c>
      <c r="F20781" s="279" t="s">
        <v>484</v>
      </c>
    </row>
    <row r="20782" spans="1:6" x14ac:dyDescent="0.3">
      <c r="A20782" s="264" t="str">
        <f t="shared" si="324"/>
        <v>Willow CityTX</v>
      </c>
      <c r="B20782" s="269">
        <v>78675</v>
      </c>
      <c r="C20782" s="270" t="s">
        <v>11679</v>
      </c>
      <c r="D20782" s="270" t="s">
        <v>2209</v>
      </c>
      <c r="E20782" s="277" t="s">
        <v>2238</v>
      </c>
      <c r="F20782" s="279" t="s">
        <v>484</v>
      </c>
    </row>
    <row r="20783" spans="1:6" x14ac:dyDescent="0.3">
      <c r="A20783" s="264" t="str">
        <f t="shared" si="324"/>
        <v>DossTX</v>
      </c>
      <c r="B20783" s="269">
        <v>78618</v>
      </c>
      <c r="C20783" s="270" t="s">
        <v>11680</v>
      </c>
      <c r="D20783" s="270" t="s">
        <v>2209</v>
      </c>
      <c r="E20783" s="277" t="s">
        <v>2238</v>
      </c>
      <c r="F20783" s="279" t="s">
        <v>484</v>
      </c>
    </row>
    <row r="20784" spans="1:6" x14ac:dyDescent="0.3">
      <c r="A20784" s="264" t="str">
        <f t="shared" si="324"/>
        <v>BleiblervilleTX</v>
      </c>
      <c r="B20784" s="269">
        <v>78931</v>
      </c>
      <c r="C20784" s="270" t="s">
        <v>11681</v>
      </c>
      <c r="D20784" s="270" t="s">
        <v>2209</v>
      </c>
      <c r="E20784" s="277" t="s">
        <v>2240</v>
      </c>
      <c r="F20784" s="279" t="s">
        <v>484</v>
      </c>
    </row>
    <row r="20785" spans="1:6" x14ac:dyDescent="0.3">
      <c r="A20785" s="264" t="str">
        <f t="shared" si="324"/>
        <v>MidfieldTX</v>
      </c>
      <c r="B20785" s="269">
        <v>77458</v>
      </c>
      <c r="C20785" s="270" t="s">
        <v>1192</v>
      </c>
      <c r="D20785" s="270" t="s">
        <v>2209</v>
      </c>
      <c r="E20785" s="277" t="s">
        <v>1575</v>
      </c>
      <c r="F20785" s="279" t="s">
        <v>484</v>
      </c>
    </row>
    <row r="20786" spans="1:6" x14ac:dyDescent="0.3">
      <c r="A20786" s="264" t="str">
        <f t="shared" si="324"/>
        <v>WingateTX</v>
      </c>
      <c r="B20786" s="269">
        <v>79566</v>
      </c>
      <c r="C20786" s="270" t="s">
        <v>5509</v>
      </c>
      <c r="D20786" s="270" t="s">
        <v>2209</v>
      </c>
      <c r="E20786" s="277" t="s">
        <v>2210</v>
      </c>
      <c r="F20786" s="279" t="s">
        <v>484</v>
      </c>
    </row>
    <row r="20787" spans="1:6" x14ac:dyDescent="0.3">
      <c r="A20787" s="264" t="str">
        <f t="shared" si="324"/>
        <v>LeonardTX</v>
      </c>
      <c r="B20787" s="269">
        <v>75413</v>
      </c>
      <c r="C20787" s="270" t="s">
        <v>6741</v>
      </c>
      <c r="D20787" s="270" t="s">
        <v>2209</v>
      </c>
      <c r="E20787" s="277" t="s">
        <v>2220</v>
      </c>
      <c r="F20787" s="279" t="s">
        <v>484</v>
      </c>
    </row>
    <row r="20788" spans="1:6" x14ac:dyDescent="0.3">
      <c r="A20788" s="264" t="str">
        <f t="shared" si="324"/>
        <v>ComstockTX</v>
      </c>
      <c r="B20788" s="269">
        <v>78837</v>
      </c>
      <c r="C20788" s="270" t="s">
        <v>6608</v>
      </c>
      <c r="D20788" s="270" t="s">
        <v>2209</v>
      </c>
      <c r="E20788" s="277" t="s">
        <v>2234</v>
      </c>
      <c r="F20788" s="279" t="s">
        <v>484</v>
      </c>
    </row>
    <row r="20789" spans="1:6" x14ac:dyDescent="0.3">
      <c r="A20789" s="264" t="str">
        <f t="shared" si="324"/>
        <v>OdemTX</v>
      </c>
      <c r="B20789" s="269">
        <v>78352</v>
      </c>
      <c r="C20789" s="270" t="s">
        <v>11475</v>
      </c>
      <c r="D20789" s="270" t="s">
        <v>2209</v>
      </c>
      <c r="E20789" s="277" t="s">
        <v>2229</v>
      </c>
      <c r="F20789" s="279" t="s">
        <v>484</v>
      </c>
    </row>
    <row r="20790" spans="1:6" x14ac:dyDescent="0.3">
      <c r="A20790" s="264" t="str">
        <f t="shared" si="324"/>
        <v>WhitesboroTX</v>
      </c>
      <c r="B20790" s="269">
        <v>76268</v>
      </c>
      <c r="C20790" s="270" t="s">
        <v>8751</v>
      </c>
      <c r="D20790" s="270" t="s">
        <v>2209</v>
      </c>
      <c r="E20790" s="277" t="s">
        <v>2267</v>
      </c>
      <c r="F20790" s="279" t="s">
        <v>484</v>
      </c>
    </row>
    <row r="20791" spans="1:6" x14ac:dyDescent="0.3">
      <c r="A20791" s="264" t="str">
        <f t="shared" si="324"/>
        <v>ChatfieldTX</v>
      </c>
      <c r="B20791" s="269">
        <v>75105</v>
      </c>
      <c r="C20791" s="270" t="s">
        <v>6976</v>
      </c>
      <c r="D20791" s="270" t="s">
        <v>2209</v>
      </c>
      <c r="E20791" s="277" t="s">
        <v>2231</v>
      </c>
      <c r="F20791" s="279" t="s">
        <v>484</v>
      </c>
    </row>
    <row r="20792" spans="1:6" x14ac:dyDescent="0.3">
      <c r="A20792" s="264" t="str">
        <f t="shared" si="324"/>
        <v>WhartonTX</v>
      </c>
      <c r="B20792" s="269">
        <v>77453</v>
      </c>
      <c r="C20792" s="270" t="s">
        <v>8281</v>
      </c>
      <c r="D20792" s="270" t="s">
        <v>2209</v>
      </c>
      <c r="E20792" s="277" t="s">
        <v>2237</v>
      </c>
      <c r="F20792" s="279" t="s">
        <v>484</v>
      </c>
    </row>
    <row r="20793" spans="1:6" x14ac:dyDescent="0.3">
      <c r="A20793" s="264" t="str">
        <f t="shared" si="324"/>
        <v>VotawTX</v>
      </c>
      <c r="B20793" s="269">
        <v>77376</v>
      </c>
      <c r="C20793" s="270" t="s">
        <v>11682</v>
      </c>
      <c r="D20793" s="270" t="s">
        <v>2209</v>
      </c>
      <c r="E20793" s="277" t="s">
        <v>2217</v>
      </c>
      <c r="F20793" s="279" t="s">
        <v>484</v>
      </c>
    </row>
    <row r="20794" spans="1:6" x14ac:dyDescent="0.3">
      <c r="A20794" s="264" t="str">
        <f t="shared" si="324"/>
        <v>Santa ElenaTX</v>
      </c>
      <c r="B20794" s="269">
        <v>78591</v>
      </c>
      <c r="C20794" s="270" t="s">
        <v>11677</v>
      </c>
      <c r="D20794" s="270" t="s">
        <v>2209</v>
      </c>
      <c r="E20794" s="277" t="s">
        <v>2263</v>
      </c>
      <c r="F20794" s="279" t="s">
        <v>484</v>
      </c>
    </row>
    <row r="20795" spans="1:6" x14ac:dyDescent="0.3">
      <c r="A20795" s="264" t="str">
        <f t="shared" si="324"/>
        <v>NormannaTX</v>
      </c>
      <c r="B20795" s="269">
        <v>78142</v>
      </c>
      <c r="C20795" s="270" t="s">
        <v>11683</v>
      </c>
      <c r="D20795" s="270" t="s">
        <v>2209</v>
      </c>
      <c r="E20795" s="277" t="s">
        <v>2218</v>
      </c>
      <c r="F20795" s="279" t="s">
        <v>484</v>
      </c>
    </row>
    <row r="20796" spans="1:6" x14ac:dyDescent="0.3">
      <c r="A20796" s="264" t="str">
        <f t="shared" si="324"/>
        <v>CampbelltonTX</v>
      </c>
      <c r="B20796" s="269">
        <v>78008</v>
      </c>
      <c r="C20796" s="270" t="s">
        <v>11684</v>
      </c>
      <c r="D20796" s="270" t="s">
        <v>2209</v>
      </c>
      <c r="E20796" s="277" t="s">
        <v>2266</v>
      </c>
      <c r="F20796" s="279" t="s">
        <v>484</v>
      </c>
    </row>
    <row r="20797" spans="1:6" x14ac:dyDescent="0.3">
      <c r="A20797" s="264" t="str">
        <f t="shared" si="324"/>
        <v>BonhamTX</v>
      </c>
      <c r="B20797" s="269">
        <v>75475</v>
      </c>
      <c r="C20797" s="270" t="s">
        <v>2220</v>
      </c>
      <c r="D20797" s="270" t="s">
        <v>2209</v>
      </c>
      <c r="E20797" s="277" t="s">
        <v>2220</v>
      </c>
      <c r="F20797" s="279" t="s">
        <v>484</v>
      </c>
    </row>
    <row r="20798" spans="1:6" x14ac:dyDescent="0.3">
      <c r="A20798" s="264" t="str">
        <f t="shared" si="324"/>
        <v>PettyTX</v>
      </c>
      <c r="B20798" s="269">
        <v>75470</v>
      </c>
      <c r="C20798" s="270" t="s">
        <v>11685</v>
      </c>
      <c r="D20798" s="270" t="s">
        <v>2209</v>
      </c>
      <c r="E20798" s="277" t="s">
        <v>2205</v>
      </c>
      <c r="F20798" s="279" t="s">
        <v>484</v>
      </c>
    </row>
    <row r="20799" spans="1:6" x14ac:dyDescent="0.3">
      <c r="A20799" s="264" t="str">
        <f t="shared" si="324"/>
        <v>San PerlitaTX</v>
      </c>
      <c r="B20799" s="269">
        <v>78590</v>
      </c>
      <c r="C20799" s="270" t="s">
        <v>11686</v>
      </c>
      <c r="D20799" s="270" t="s">
        <v>2209</v>
      </c>
      <c r="E20799" s="277" t="s">
        <v>2262</v>
      </c>
      <c r="F20799" s="279" t="s">
        <v>484</v>
      </c>
    </row>
    <row r="20800" spans="1:6" x14ac:dyDescent="0.3">
      <c r="A20800" s="264" t="str">
        <f t="shared" si="324"/>
        <v>ItalyTX</v>
      </c>
      <c r="B20800" s="269">
        <v>76623</v>
      </c>
      <c r="C20800" s="270" t="s">
        <v>11516</v>
      </c>
      <c r="D20800" s="270" t="s">
        <v>2209</v>
      </c>
      <c r="E20800" s="277" t="s">
        <v>2233</v>
      </c>
      <c r="F20800" s="279" t="s">
        <v>484</v>
      </c>
    </row>
    <row r="20801" spans="1:6" x14ac:dyDescent="0.3">
      <c r="A20801" s="264" t="str">
        <f t="shared" si="324"/>
        <v>TarzanTX</v>
      </c>
      <c r="B20801" s="269">
        <v>79749</v>
      </c>
      <c r="C20801" s="270" t="s">
        <v>11687</v>
      </c>
      <c r="D20801" s="270" t="s">
        <v>2209</v>
      </c>
      <c r="E20801" s="277" t="s">
        <v>1607</v>
      </c>
      <c r="F20801" s="279" t="s">
        <v>484</v>
      </c>
    </row>
    <row r="20802" spans="1:6" x14ac:dyDescent="0.3">
      <c r="A20802" s="264" t="str">
        <f t="shared" si="324"/>
        <v>PoynorTX</v>
      </c>
      <c r="B20802" s="269">
        <v>75782</v>
      </c>
      <c r="C20802" s="270" t="s">
        <v>11506</v>
      </c>
      <c r="D20802" s="270" t="s">
        <v>2209</v>
      </c>
      <c r="E20802" s="277" t="s">
        <v>995</v>
      </c>
      <c r="F20802" s="279" t="s">
        <v>484</v>
      </c>
    </row>
    <row r="20803" spans="1:6" x14ac:dyDescent="0.3">
      <c r="A20803" s="264" t="str">
        <f t="shared" si="324"/>
        <v>WelchTX</v>
      </c>
      <c r="B20803" s="269">
        <v>79377</v>
      </c>
      <c r="C20803" s="270" t="s">
        <v>7051</v>
      </c>
      <c r="D20803" s="270" t="s">
        <v>2209</v>
      </c>
      <c r="E20803" s="277" t="s">
        <v>2244</v>
      </c>
      <c r="F20803" s="279" t="s">
        <v>484</v>
      </c>
    </row>
    <row r="20804" spans="1:6" x14ac:dyDescent="0.3">
      <c r="A20804" s="264" t="str">
        <f t="shared" ref="A20804:A20867" si="325">CONCATENATE(C20804,D20804)</f>
        <v>WhartonTX</v>
      </c>
      <c r="B20804" s="269">
        <v>77443</v>
      </c>
      <c r="C20804" s="270" t="s">
        <v>8281</v>
      </c>
      <c r="D20804" s="270" t="s">
        <v>2209</v>
      </c>
      <c r="E20804" s="277" t="s">
        <v>2237</v>
      </c>
      <c r="F20804" s="279" t="s">
        <v>484</v>
      </c>
    </row>
    <row r="20805" spans="1:6" x14ac:dyDescent="0.3">
      <c r="A20805" s="264" t="str">
        <f t="shared" si="325"/>
        <v>Rio Grande CityTX</v>
      </c>
      <c r="B20805" s="269">
        <v>78536</v>
      </c>
      <c r="C20805" s="270" t="s">
        <v>2263</v>
      </c>
      <c r="D20805" s="270" t="s">
        <v>2209</v>
      </c>
      <c r="E20805" s="277" t="s">
        <v>2263</v>
      </c>
      <c r="F20805" s="279" t="s">
        <v>484</v>
      </c>
    </row>
    <row r="20806" spans="1:6" x14ac:dyDescent="0.3">
      <c r="A20806" s="264" t="str">
        <f t="shared" si="325"/>
        <v>CaddoTX</v>
      </c>
      <c r="B20806" s="269">
        <v>76429</v>
      </c>
      <c r="C20806" s="270" t="s">
        <v>9781</v>
      </c>
      <c r="D20806" s="270" t="s">
        <v>2209</v>
      </c>
      <c r="E20806" s="277" t="s">
        <v>2253</v>
      </c>
      <c r="F20806" s="279" t="s">
        <v>484</v>
      </c>
    </row>
    <row r="20807" spans="1:6" x14ac:dyDescent="0.3">
      <c r="A20807" s="264" t="str">
        <f t="shared" si="325"/>
        <v>New FalconTX</v>
      </c>
      <c r="B20807" s="269">
        <v>78564</v>
      </c>
      <c r="C20807" s="270" t="s">
        <v>11688</v>
      </c>
      <c r="D20807" s="270" t="s">
        <v>2209</v>
      </c>
      <c r="E20807" s="277" t="s">
        <v>2280</v>
      </c>
      <c r="F20807" s="279" t="s">
        <v>484</v>
      </c>
    </row>
    <row r="20808" spans="1:6" x14ac:dyDescent="0.3">
      <c r="A20808" s="264" t="str">
        <f t="shared" si="325"/>
        <v>ForsanTX</v>
      </c>
      <c r="B20808" s="269">
        <v>79733</v>
      </c>
      <c r="C20808" s="270" t="s">
        <v>11689</v>
      </c>
      <c r="D20808" s="270" t="s">
        <v>2209</v>
      </c>
      <c r="E20808" s="277" t="s">
        <v>2219</v>
      </c>
      <c r="F20808" s="279" t="s">
        <v>484</v>
      </c>
    </row>
    <row r="20809" spans="1:6" x14ac:dyDescent="0.3">
      <c r="A20809" s="264" t="str">
        <f t="shared" si="325"/>
        <v>MartindaleTX</v>
      </c>
      <c r="B20809" s="269">
        <v>78670</v>
      </c>
      <c r="C20809" s="270" t="s">
        <v>11523</v>
      </c>
      <c r="D20809" s="270" t="s">
        <v>2209</v>
      </c>
      <c r="E20809" s="277" t="s">
        <v>2215</v>
      </c>
      <c r="F20809" s="279" t="s">
        <v>484</v>
      </c>
    </row>
    <row r="20810" spans="1:6" x14ac:dyDescent="0.3">
      <c r="A20810" s="264" t="str">
        <f t="shared" si="325"/>
        <v>OiltonTX</v>
      </c>
      <c r="B20810" s="269">
        <v>78371</v>
      </c>
      <c r="C20810" s="270" t="s">
        <v>9827</v>
      </c>
      <c r="D20810" s="270" t="s">
        <v>2209</v>
      </c>
      <c r="E20810" s="277" t="s">
        <v>2245</v>
      </c>
      <c r="F20810" s="279" t="s">
        <v>484</v>
      </c>
    </row>
    <row r="20811" spans="1:6" x14ac:dyDescent="0.3">
      <c r="A20811" s="264" t="str">
        <f t="shared" si="325"/>
        <v>BellvilleTX</v>
      </c>
      <c r="B20811" s="269">
        <v>77452</v>
      </c>
      <c r="C20811" s="270" t="s">
        <v>9435</v>
      </c>
      <c r="D20811" s="270" t="s">
        <v>2209</v>
      </c>
      <c r="E20811" s="277" t="s">
        <v>2240</v>
      </c>
      <c r="F20811" s="279" t="s">
        <v>484</v>
      </c>
    </row>
    <row r="20812" spans="1:6" x14ac:dyDescent="0.3">
      <c r="A20812" s="264" t="str">
        <f t="shared" si="325"/>
        <v>ReaganTX</v>
      </c>
      <c r="B20812" s="269">
        <v>76680</v>
      </c>
      <c r="C20812" s="270" t="s">
        <v>11690</v>
      </c>
      <c r="D20812" s="270" t="s">
        <v>2209</v>
      </c>
      <c r="E20812" s="277" t="s">
        <v>2276</v>
      </c>
      <c r="F20812" s="279" t="s">
        <v>484</v>
      </c>
    </row>
    <row r="20813" spans="1:6" x14ac:dyDescent="0.3">
      <c r="A20813" s="264" t="str">
        <f t="shared" si="325"/>
        <v>BolingTX</v>
      </c>
      <c r="B20813" s="269">
        <v>77468</v>
      </c>
      <c r="C20813" s="270" t="s">
        <v>11534</v>
      </c>
      <c r="D20813" s="270" t="s">
        <v>2209</v>
      </c>
      <c r="E20813" s="277" t="s">
        <v>2237</v>
      </c>
      <c r="F20813" s="279" t="s">
        <v>484</v>
      </c>
    </row>
    <row r="20814" spans="1:6" x14ac:dyDescent="0.3">
      <c r="A20814" s="264" t="str">
        <f t="shared" si="325"/>
        <v>GallatinTX</v>
      </c>
      <c r="B20814" s="269">
        <v>75764</v>
      </c>
      <c r="C20814" s="270" t="s">
        <v>11084</v>
      </c>
      <c r="D20814" s="270" t="s">
        <v>2209</v>
      </c>
      <c r="E20814" s="277" t="s">
        <v>1034</v>
      </c>
      <c r="F20814" s="279" t="s">
        <v>484</v>
      </c>
    </row>
    <row r="20815" spans="1:6" x14ac:dyDescent="0.3">
      <c r="A20815" s="264" t="str">
        <f t="shared" si="325"/>
        <v>El IndioTX</v>
      </c>
      <c r="B20815" s="269">
        <v>78860</v>
      </c>
      <c r="C20815" s="270" t="s">
        <v>11691</v>
      </c>
      <c r="D20815" s="270" t="s">
        <v>2209</v>
      </c>
      <c r="E20815" s="277" t="s">
        <v>2236</v>
      </c>
      <c r="F20815" s="279" t="s">
        <v>484</v>
      </c>
    </row>
    <row r="20816" spans="1:6" x14ac:dyDescent="0.3">
      <c r="A20816" s="264" t="str">
        <f t="shared" si="325"/>
        <v>CaldwellTX</v>
      </c>
      <c r="B20816" s="269">
        <v>77852</v>
      </c>
      <c r="C20816" s="270" t="s">
        <v>4543</v>
      </c>
      <c r="D20816" s="270" t="s">
        <v>2209</v>
      </c>
      <c r="E20816" s="277" t="s">
        <v>2227</v>
      </c>
      <c r="F20816" s="279" t="s">
        <v>484</v>
      </c>
    </row>
    <row r="20817" spans="1:6" x14ac:dyDescent="0.3">
      <c r="A20817" s="264" t="str">
        <f t="shared" si="325"/>
        <v>FluvannaTX</v>
      </c>
      <c r="B20817" s="269">
        <v>79517</v>
      </c>
      <c r="C20817" s="270" t="s">
        <v>11692</v>
      </c>
      <c r="D20817" s="270" t="s">
        <v>2209</v>
      </c>
      <c r="E20817" s="277" t="s">
        <v>2268</v>
      </c>
      <c r="F20817" s="279" t="s">
        <v>484</v>
      </c>
    </row>
    <row r="20818" spans="1:6" x14ac:dyDescent="0.3">
      <c r="A20818" s="264" t="str">
        <f t="shared" si="325"/>
        <v>ChirenoTX</v>
      </c>
      <c r="B20818" s="269">
        <v>75978</v>
      </c>
      <c r="C20818" s="270" t="s">
        <v>11601</v>
      </c>
      <c r="D20818" s="270" t="s">
        <v>2209</v>
      </c>
      <c r="E20818" s="277" t="s">
        <v>2255</v>
      </c>
      <c r="F20818" s="279" t="s">
        <v>484</v>
      </c>
    </row>
    <row r="20819" spans="1:6" x14ac:dyDescent="0.3">
      <c r="A20819" s="264" t="str">
        <f t="shared" si="325"/>
        <v>TarzanTX</v>
      </c>
      <c r="B20819" s="269">
        <v>79783</v>
      </c>
      <c r="C20819" s="270" t="s">
        <v>11687</v>
      </c>
      <c r="D20819" s="270" t="s">
        <v>2209</v>
      </c>
      <c r="E20819" s="277" t="s">
        <v>1607</v>
      </c>
      <c r="F20819" s="279" t="s">
        <v>484</v>
      </c>
    </row>
    <row r="20820" spans="1:6" x14ac:dyDescent="0.3">
      <c r="A20820" s="264" t="str">
        <f t="shared" si="325"/>
        <v>MarynealTX</v>
      </c>
      <c r="B20820" s="269">
        <v>79535</v>
      </c>
      <c r="C20820" s="270" t="s">
        <v>11693</v>
      </c>
      <c r="D20820" s="270" t="s">
        <v>2209</v>
      </c>
      <c r="E20820" s="277" t="s">
        <v>2271</v>
      </c>
      <c r="F20820" s="279" t="s">
        <v>484</v>
      </c>
    </row>
    <row r="20821" spans="1:6" x14ac:dyDescent="0.3">
      <c r="A20821" s="264" t="str">
        <f t="shared" si="325"/>
        <v>ThompsonsTX</v>
      </c>
      <c r="B20821" s="269">
        <v>77481</v>
      </c>
      <c r="C20821" s="270" t="s">
        <v>11694</v>
      </c>
      <c r="D20821" s="270" t="s">
        <v>2209</v>
      </c>
      <c r="E20821" s="277" t="s">
        <v>2240</v>
      </c>
      <c r="F20821" s="279" t="s">
        <v>484</v>
      </c>
    </row>
    <row r="20822" spans="1:6" x14ac:dyDescent="0.3">
      <c r="A20822" s="264" t="str">
        <f t="shared" si="325"/>
        <v>DanevangTX</v>
      </c>
      <c r="B20822" s="269">
        <v>77432</v>
      </c>
      <c r="C20822" s="270" t="s">
        <v>11695</v>
      </c>
      <c r="D20822" s="270" t="s">
        <v>2209</v>
      </c>
      <c r="E20822" s="277" t="s">
        <v>2237</v>
      </c>
      <c r="F20822" s="279" t="s">
        <v>484</v>
      </c>
    </row>
    <row r="20823" spans="1:6" x14ac:dyDescent="0.3">
      <c r="A20823" s="264" t="str">
        <f t="shared" si="325"/>
        <v>JoinervilleTX</v>
      </c>
      <c r="B20823" s="269">
        <v>75658</v>
      </c>
      <c r="C20823" s="270" t="s">
        <v>11696</v>
      </c>
      <c r="D20823" s="270" t="s">
        <v>2209</v>
      </c>
      <c r="E20823" s="277" t="s">
        <v>2248</v>
      </c>
      <c r="F20823" s="279" t="s">
        <v>484</v>
      </c>
    </row>
    <row r="20824" spans="1:6" x14ac:dyDescent="0.3">
      <c r="A20824" s="264" t="str">
        <f t="shared" si="325"/>
        <v>WhartonTX</v>
      </c>
      <c r="B20824" s="269">
        <v>77460</v>
      </c>
      <c r="C20824" s="270" t="s">
        <v>8281</v>
      </c>
      <c r="D20824" s="270" t="s">
        <v>2209</v>
      </c>
      <c r="E20824" s="277" t="s">
        <v>2237</v>
      </c>
      <c r="F20824" s="279" t="s">
        <v>484</v>
      </c>
    </row>
    <row r="20825" spans="1:6" x14ac:dyDescent="0.3">
      <c r="A20825" s="264" t="str">
        <f t="shared" si="325"/>
        <v>MaydelleTX</v>
      </c>
      <c r="B20825" s="269">
        <v>75772</v>
      </c>
      <c r="C20825" s="270" t="s">
        <v>11697</v>
      </c>
      <c r="D20825" s="270" t="s">
        <v>2209</v>
      </c>
      <c r="E20825" s="277" t="s">
        <v>1034</v>
      </c>
      <c r="F20825" s="279" t="s">
        <v>484</v>
      </c>
    </row>
    <row r="20826" spans="1:6" x14ac:dyDescent="0.3">
      <c r="A20826" s="264" t="str">
        <f t="shared" si="325"/>
        <v>GilchristTX</v>
      </c>
      <c r="B20826" s="269">
        <v>77617</v>
      </c>
      <c r="C20826" s="270" t="s">
        <v>10021</v>
      </c>
      <c r="D20826" s="270" t="s">
        <v>2209</v>
      </c>
      <c r="E20826" s="277" t="s">
        <v>2240</v>
      </c>
      <c r="F20826" s="279" t="s">
        <v>484</v>
      </c>
    </row>
    <row r="20827" spans="1:6" x14ac:dyDescent="0.3">
      <c r="A20827" s="264" t="str">
        <f t="shared" si="325"/>
        <v>KnottTX</v>
      </c>
      <c r="B20827" s="269">
        <v>79748</v>
      </c>
      <c r="C20827" s="270" t="s">
        <v>11698</v>
      </c>
      <c r="D20827" s="270" t="s">
        <v>2209</v>
      </c>
      <c r="E20827" s="277" t="s">
        <v>2219</v>
      </c>
      <c r="F20827" s="279" t="s">
        <v>484</v>
      </c>
    </row>
    <row r="20828" spans="1:6" x14ac:dyDescent="0.3">
      <c r="A20828" s="264" t="str">
        <f t="shared" si="325"/>
        <v>MeretaTX</v>
      </c>
      <c r="B20828" s="269">
        <v>76940</v>
      </c>
      <c r="C20828" s="270" t="s">
        <v>11699</v>
      </c>
      <c r="D20828" s="270" t="s">
        <v>2209</v>
      </c>
      <c r="E20828" s="277" t="s">
        <v>2264</v>
      </c>
      <c r="F20828" s="279" t="s">
        <v>484</v>
      </c>
    </row>
    <row r="20829" spans="1:6" x14ac:dyDescent="0.3">
      <c r="A20829" s="264" t="str">
        <f t="shared" si="325"/>
        <v>San FelipeTX</v>
      </c>
      <c r="B20829" s="269">
        <v>77473</v>
      </c>
      <c r="C20829" s="270" t="s">
        <v>11700</v>
      </c>
      <c r="D20829" s="270" t="s">
        <v>2209</v>
      </c>
      <c r="E20829" s="277" t="s">
        <v>2240</v>
      </c>
      <c r="F20829" s="279" t="s">
        <v>484</v>
      </c>
    </row>
    <row r="20830" spans="1:6" x14ac:dyDescent="0.3">
      <c r="A20830" s="264" t="str">
        <f t="shared" si="325"/>
        <v>High IslandTX</v>
      </c>
      <c r="B20830" s="269">
        <v>77623</v>
      </c>
      <c r="C20830" s="270" t="s">
        <v>11701</v>
      </c>
      <c r="D20830" s="270" t="s">
        <v>2209</v>
      </c>
      <c r="E20830" s="277" t="s">
        <v>2240</v>
      </c>
      <c r="F20830" s="279" t="s">
        <v>484</v>
      </c>
    </row>
    <row r="20831" spans="1:6" x14ac:dyDescent="0.3">
      <c r="A20831" s="264" t="str">
        <f t="shared" si="325"/>
        <v>OvertonTX</v>
      </c>
      <c r="B20831" s="269">
        <v>75689</v>
      </c>
      <c r="C20831" s="270" t="s">
        <v>8005</v>
      </c>
      <c r="D20831" s="270" t="s">
        <v>2209</v>
      </c>
      <c r="E20831" s="277" t="s">
        <v>2248</v>
      </c>
      <c r="F20831" s="279" t="s">
        <v>484</v>
      </c>
    </row>
    <row r="20832" spans="1:6" x14ac:dyDescent="0.3">
      <c r="A20832" s="264" t="str">
        <f t="shared" si="325"/>
        <v>TynanTX</v>
      </c>
      <c r="B20832" s="269">
        <v>78391</v>
      </c>
      <c r="C20832" s="270" t="s">
        <v>11702</v>
      </c>
      <c r="D20832" s="270" t="s">
        <v>2209</v>
      </c>
      <c r="E20832" s="277" t="s">
        <v>2218</v>
      </c>
      <c r="F20832" s="279" t="s">
        <v>484</v>
      </c>
    </row>
    <row r="20833" spans="1:6" x14ac:dyDescent="0.3">
      <c r="A20833" s="264" t="str">
        <f t="shared" si="325"/>
        <v>LeroyTX</v>
      </c>
      <c r="B20833" s="269">
        <v>76654</v>
      </c>
      <c r="C20833" s="270" t="s">
        <v>11703</v>
      </c>
      <c r="D20833" s="270" t="s">
        <v>2209</v>
      </c>
      <c r="E20833" s="277" t="s">
        <v>2276</v>
      </c>
      <c r="F20833" s="279" t="s">
        <v>484</v>
      </c>
    </row>
    <row r="20834" spans="1:6" x14ac:dyDescent="0.3">
      <c r="A20834" s="264" t="str">
        <f t="shared" si="325"/>
        <v>HarroldTX</v>
      </c>
      <c r="B20834" s="269">
        <v>76364</v>
      </c>
      <c r="C20834" s="270" t="s">
        <v>11704</v>
      </c>
      <c r="D20834" s="270" t="s">
        <v>2209</v>
      </c>
      <c r="E20834" s="277" t="s">
        <v>2274</v>
      </c>
      <c r="F20834" s="279" t="s">
        <v>484</v>
      </c>
    </row>
    <row r="20835" spans="1:6" x14ac:dyDescent="0.3">
      <c r="A20835" s="264" t="str">
        <f t="shared" si="325"/>
        <v>OklaunionTX</v>
      </c>
      <c r="B20835" s="269">
        <v>76373</v>
      </c>
      <c r="C20835" s="270" t="s">
        <v>11705</v>
      </c>
      <c r="D20835" s="270" t="s">
        <v>2209</v>
      </c>
      <c r="E20835" s="277" t="s">
        <v>2274</v>
      </c>
      <c r="F20835" s="279" t="s">
        <v>484</v>
      </c>
    </row>
    <row r="20836" spans="1:6" x14ac:dyDescent="0.3">
      <c r="A20836" s="264" t="str">
        <f t="shared" si="325"/>
        <v>ElectraTX</v>
      </c>
      <c r="B20836" s="269">
        <v>76369</v>
      </c>
      <c r="C20836" s="270" t="s">
        <v>11492</v>
      </c>
      <c r="D20836" s="270" t="s">
        <v>2209</v>
      </c>
      <c r="E20836" s="277" t="s">
        <v>2278</v>
      </c>
      <c r="F20836" s="279" t="s">
        <v>484</v>
      </c>
    </row>
    <row r="20837" spans="1:6" x14ac:dyDescent="0.3">
      <c r="A20837" s="264" t="str">
        <f t="shared" si="325"/>
        <v>Falcon HeightsTX</v>
      </c>
      <c r="B20837" s="269">
        <v>78585</v>
      </c>
      <c r="C20837" s="270" t="s">
        <v>11650</v>
      </c>
      <c r="D20837" s="270" t="s">
        <v>2209</v>
      </c>
      <c r="E20837" s="277" t="s">
        <v>2263</v>
      </c>
      <c r="F20837" s="279" t="s">
        <v>484</v>
      </c>
    </row>
    <row r="20838" spans="1:6" x14ac:dyDescent="0.3">
      <c r="A20838" s="264" t="str">
        <f t="shared" si="325"/>
        <v>MyraTX</v>
      </c>
      <c r="B20838" s="269">
        <v>76253</v>
      </c>
      <c r="C20838" s="270" t="s">
        <v>11706</v>
      </c>
      <c r="D20838" s="270" t="s">
        <v>2209</v>
      </c>
      <c r="E20838" s="277" t="s">
        <v>1107</v>
      </c>
      <c r="F20838" s="279" t="s">
        <v>484</v>
      </c>
    </row>
    <row r="20839" spans="1:6" x14ac:dyDescent="0.3">
      <c r="A20839" s="264" t="str">
        <f t="shared" si="325"/>
        <v>GrovetonTX</v>
      </c>
      <c r="B20839" s="269">
        <v>75865</v>
      </c>
      <c r="C20839" s="270" t="s">
        <v>11508</v>
      </c>
      <c r="D20839" s="270" t="s">
        <v>2209</v>
      </c>
      <c r="E20839" s="277" t="s">
        <v>938</v>
      </c>
      <c r="F20839" s="279" t="s">
        <v>484</v>
      </c>
    </row>
    <row r="20840" spans="1:6" x14ac:dyDescent="0.3">
      <c r="A20840" s="264" t="str">
        <f t="shared" si="325"/>
        <v>Mirando CityTX</v>
      </c>
      <c r="B20840" s="269">
        <v>78369</v>
      </c>
      <c r="C20840" s="270" t="s">
        <v>11707</v>
      </c>
      <c r="D20840" s="270" t="s">
        <v>2209</v>
      </c>
      <c r="E20840" s="277" t="s">
        <v>2245</v>
      </c>
      <c r="F20840" s="279" t="s">
        <v>484</v>
      </c>
    </row>
    <row r="20841" spans="1:6" x14ac:dyDescent="0.3">
      <c r="A20841" s="264" t="str">
        <f t="shared" si="325"/>
        <v>PalaciosTX</v>
      </c>
      <c r="B20841" s="269">
        <v>77440</v>
      </c>
      <c r="C20841" s="270" t="s">
        <v>11424</v>
      </c>
      <c r="D20841" s="270" t="s">
        <v>2209</v>
      </c>
      <c r="E20841" s="277" t="s">
        <v>1575</v>
      </c>
      <c r="F20841" s="279" t="s">
        <v>484</v>
      </c>
    </row>
    <row r="20842" spans="1:6" x14ac:dyDescent="0.3">
      <c r="A20842" s="264" t="str">
        <f t="shared" si="325"/>
        <v>EdmonsonTX</v>
      </c>
      <c r="B20842" s="269">
        <v>79032</v>
      </c>
      <c r="C20842" s="270" t="s">
        <v>11708</v>
      </c>
      <c r="D20842" s="270" t="s">
        <v>2209</v>
      </c>
      <c r="E20842" s="277" t="s">
        <v>1965</v>
      </c>
      <c r="F20842" s="279" t="s">
        <v>484</v>
      </c>
    </row>
    <row r="20843" spans="1:6" x14ac:dyDescent="0.3">
      <c r="A20843" s="264" t="str">
        <f t="shared" si="325"/>
        <v>CuneyTX</v>
      </c>
      <c r="B20843" s="269">
        <v>75759</v>
      </c>
      <c r="C20843" s="270" t="s">
        <v>11709</v>
      </c>
      <c r="D20843" s="270" t="s">
        <v>2209</v>
      </c>
      <c r="E20843" s="277" t="s">
        <v>1034</v>
      </c>
      <c r="F20843" s="279" t="s">
        <v>484</v>
      </c>
    </row>
    <row r="20844" spans="1:6" x14ac:dyDescent="0.3">
      <c r="A20844" s="264" t="str">
        <f t="shared" si="325"/>
        <v>LissieTX</v>
      </c>
      <c r="B20844" s="269">
        <v>77454</v>
      </c>
      <c r="C20844" s="270" t="s">
        <v>11710</v>
      </c>
      <c r="D20844" s="270" t="s">
        <v>2209</v>
      </c>
      <c r="E20844" s="277" t="s">
        <v>2237</v>
      </c>
      <c r="F20844" s="279" t="s">
        <v>484</v>
      </c>
    </row>
    <row r="20845" spans="1:6" x14ac:dyDescent="0.3">
      <c r="A20845" s="264" t="str">
        <f t="shared" si="325"/>
        <v>TroyTX</v>
      </c>
      <c r="B20845" s="269">
        <v>76564</v>
      </c>
      <c r="C20845" s="270" t="s">
        <v>949</v>
      </c>
      <c r="D20845" s="270" t="s">
        <v>2209</v>
      </c>
      <c r="E20845" s="277" t="s">
        <v>2242</v>
      </c>
      <c r="F20845" s="279" t="s">
        <v>484</v>
      </c>
    </row>
    <row r="20846" spans="1:6" x14ac:dyDescent="0.3">
      <c r="A20846" s="264" t="str">
        <f t="shared" si="325"/>
        <v>PalaciosTX</v>
      </c>
      <c r="B20846" s="269">
        <v>77961</v>
      </c>
      <c r="C20846" s="270" t="s">
        <v>11424</v>
      </c>
      <c r="D20846" s="270" t="s">
        <v>2209</v>
      </c>
      <c r="E20846" s="277" t="s">
        <v>1575</v>
      </c>
      <c r="F20846" s="279" t="s">
        <v>484</v>
      </c>
    </row>
    <row r="20847" spans="1:6" x14ac:dyDescent="0.3">
      <c r="A20847" s="264" t="str">
        <f t="shared" si="325"/>
        <v>MerkelTX</v>
      </c>
      <c r="B20847" s="269">
        <v>79537</v>
      </c>
      <c r="C20847" s="270" t="s">
        <v>11459</v>
      </c>
      <c r="D20847" s="270" t="s">
        <v>2209</v>
      </c>
      <c r="E20847" s="277" t="s">
        <v>2210</v>
      </c>
      <c r="F20847" s="279" t="s">
        <v>484</v>
      </c>
    </row>
    <row r="20848" spans="1:6" x14ac:dyDescent="0.3">
      <c r="A20848" s="264" t="str">
        <f t="shared" si="325"/>
        <v>Wolfe CityTX</v>
      </c>
      <c r="B20848" s="269">
        <v>75443</v>
      </c>
      <c r="C20848" s="270" t="s">
        <v>11496</v>
      </c>
      <c r="D20848" s="270" t="s">
        <v>2209</v>
      </c>
      <c r="E20848" s="277" t="s">
        <v>2233</v>
      </c>
      <c r="F20848" s="279" t="s">
        <v>484</v>
      </c>
    </row>
    <row r="20849" spans="1:6" x14ac:dyDescent="0.3">
      <c r="A20849" s="264" t="str">
        <f t="shared" si="325"/>
        <v>Hale CenterTX</v>
      </c>
      <c r="B20849" s="269">
        <v>79021</v>
      </c>
      <c r="C20849" s="270" t="s">
        <v>11529</v>
      </c>
      <c r="D20849" s="270" t="s">
        <v>2209</v>
      </c>
      <c r="E20849" s="277" t="s">
        <v>1965</v>
      </c>
      <c r="F20849" s="279" t="s">
        <v>484</v>
      </c>
    </row>
    <row r="20850" spans="1:6" x14ac:dyDescent="0.3">
      <c r="A20850" s="264" t="str">
        <f t="shared" si="325"/>
        <v>BartlettTX</v>
      </c>
      <c r="B20850" s="269">
        <v>76573</v>
      </c>
      <c r="C20850" s="270" t="s">
        <v>4680</v>
      </c>
      <c r="D20850" s="270" t="s">
        <v>2209</v>
      </c>
      <c r="E20850" s="277" t="s">
        <v>2215</v>
      </c>
      <c r="F20850" s="279" t="s">
        <v>484</v>
      </c>
    </row>
    <row r="20851" spans="1:6" x14ac:dyDescent="0.3">
      <c r="A20851" s="264" t="str">
        <f t="shared" si="325"/>
        <v>LorenzoTX</v>
      </c>
      <c r="B20851" s="269">
        <v>14107</v>
      </c>
      <c r="C20851" s="270" t="s">
        <v>11597</v>
      </c>
      <c r="D20851" s="270" t="s">
        <v>2209</v>
      </c>
      <c r="E20851" s="277" t="s">
        <v>2249</v>
      </c>
      <c r="F20851" s="279" t="s">
        <v>484</v>
      </c>
    </row>
    <row r="20852" spans="1:6" x14ac:dyDescent="0.3">
      <c r="A20852" s="264" t="str">
        <f t="shared" si="325"/>
        <v>TempleTX</v>
      </c>
      <c r="B20852" s="269">
        <v>76685</v>
      </c>
      <c r="C20852" s="270" t="s">
        <v>4024</v>
      </c>
      <c r="D20852" s="270" t="s">
        <v>2209</v>
      </c>
      <c r="E20852" s="277" t="s">
        <v>2242</v>
      </c>
      <c r="F20852" s="279" t="s">
        <v>484</v>
      </c>
    </row>
    <row r="20853" spans="1:6" x14ac:dyDescent="0.3">
      <c r="A20853" s="264" t="str">
        <f t="shared" si="325"/>
        <v>StockdaleTX</v>
      </c>
      <c r="B20853" s="269">
        <v>78143</v>
      </c>
      <c r="C20853" s="270" t="s">
        <v>10748</v>
      </c>
      <c r="D20853" s="270" t="s">
        <v>2209</v>
      </c>
      <c r="E20853" s="277" t="s">
        <v>2266</v>
      </c>
      <c r="F20853" s="279" t="s">
        <v>484</v>
      </c>
    </row>
    <row r="20854" spans="1:6" x14ac:dyDescent="0.3">
      <c r="A20854" s="264" t="str">
        <f t="shared" si="325"/>
        <v>GatesvilleTX</v>
      </c>
      <c r="B20854" s="269">
        <v>76558</v>
      </c>
      <c r="C20854" s="270" t="s">
        <v>7864</v>
      </c>
      <c r="D20854" s="270" t="s">
        <v>2209</v>
      </c>
      <c r="E20854" s="277" t="s">
        <v>2242</v>
      </c>
      <c r="F20854" s="279" t="s">
        <v>484</v>
      </c>
    </row>
    <row r="20855" spans="1:6" x14ac:dyDescent="0.3">
      <c r="A20855" s="264" t="str">
        <f t="shared" si="325"/>
        <v>VernonTX</v>
      </c>
      <c r="B20855" s="269">
        <v>79247</v>
      </c>
      <c r="C20855" s="270" t="s">
        <v>2274</v>
      </c>
      <c r="D20855" s="270" t="s">
        <v>2209</v>
      </c>
      <c r="E20855" s="277" t="s">
        <v>2274</v>
      </c>
      <c r="F20855" s="279" t="s">
        <v>484</v>
      </c>
    </row>
    <row r="20856" spans="1:6" x14ac:dyDescent="0.3">
      <c r="A20856" s="264" t="str">
        <f t="shared" si="325"/>
        <v>WaysideTX</v>
      </c>
      <c r="B20856" s="269">
        <v>79094</v>
      </c>
      <c r="C20856" s="270" t="s">
        <v>11711</v>
      </c>
      <c r="D20856" s="270" t="s">
        <v>2209</v>
      </c>
      <c r="E20856" s="277" t="s">
        <v>2212</v>
      </c>
      <c r="F20856" s="279" t="s">
        <v>484</v>
      </c>
    </row>
    <row r="20857" spans="1:6" x14ac:dyDescent="0.3">
      <c r="A20857" s="264" t="str">
        <f t="shared" si="325"/>
        <v>HerefordTX</v>
      </c>
      <c r="B20857" s="269">
        <v>79085</v>
      </c>
      <c r="C20857" s="270" t="s">
        <v>2239</v>
      </c>
      <c r="D20857" s="270" t="s">
        <v>2209</v>
      </c>
      <c r="E20857" s="277" t="s">
        <v>2239</v>
      </c>
      <c r="F20857" s="279" t="s">
        <v>484</v>
      </c>
    </row>
    <row r="20858" spans="1:6" x14ac:dyDescent="0.3">
      <c r="A20858" s="264" t="str">
        <f t="shared" si="325"/>
        <v>AnahuacTX</v>
      </c>
      <c r="B20858" s="269">
        <v>78951</v>
      </c>
      <c r="C20858" s="270" t="s">
        <v>11470</v>
      </c>
      <c r="D20858" s="270" t="s">
        <v>2209</v>
      </c>
      <c r="E20858" s="277" t="s">
        <v>2240</v>
      </c>
      <c r="F20858" s="279" t="s">
        <v>484</v>
      </c>
    </row>
    <row r="20859" spans="1:6" x14ac:dyDescent="0.3">
      <c r="A20859" s="264" t="str">
        <f t="shared" si="325"/>
        <v>PaluxyTX</v>
      </c>
      <c r="B20859" s="269">
        <v>76467</v>
      </c>
      <c r="C20859" s="270" t="s">
        <v>11712</v>
      </c>
      <c r="D20859" s="270" t="s">
        <v>2209</v>
      </c>
      <c r="E20859" s="277" t="s">
        <v>2233</v>
      </c>
      <c r="F20859" s="279" t="s">
        <v>484</v>
      </c>
    </row>
    <row r="20860" spans="1:6" x14ac:dyDescent="0.3">
      <c r="A20860" s="264" t="str">
        <f t="shared" si="325"/>
        <v>PalaciosTX</v>
      </c>
      <c r="B20860" s="269">
        <v>77428</v>
      </c>
      <c r="C20860" s="270" t="s">
        <v>11424</v>
      </c>
      <c r="D20860" s="270" t="s">
        <v>2209</v>
      </c>
      <c r="E20860" s="277" t="s">
        <v>1575</v>
      </c>
      <c r="F20860" s="279" t="s">
        <v>484</v>
      </c>
    </row>
    <row r="20861" spans="1:6" x14ac:dyDescent="0.3">
      <c r="A20861" s="264" t="str">
        <f t="shared" si="325"/>
        <v>PonceTX</v>
      </c>
      <c r="B20861" s="269">
        <v>734</v>
      </c>
      <c r="C20861" s="270" t="s">
        <v>11713</v>
      </c>
      <c r="D20861" s="270" t="s">
        <v>2209</v>
      </c>
      <c r="E20861" s="277" t="s">
        <v>1607</v>
      </c>
      <c r="F20861" s="279" t="s">
        <v>484</v>
      </c>
    </row>
    <row r="20862" spans="1:6" x14ac:dyDescent="0.3">
      <c r="A20862" s="264" t="str">
        <f t="shared" si="325"/>
        <v>TexarkanaTX</v>
      </c>
      <c r="B20862" s="269">
        <v>75599</v>
      </c>
      <c r="C20862" s="270" t="s">
        <v>986</v>
      </c>
      <c r="D20862" s="270" t="s">
        <v>2209</v>
      </c>
      <c r="E20862" s="277" t="s">
        <v>986</v>
      </c>
      <c r="F20862" s="279" t="s">
        <v>484</v>
      </c>
    </row>
    <row r="20863" spans="1:6" x14ac:dyDescent="0.3">
      <c r="A20863" s="264" t="str">
        <f t="shared" si="325"/>
        <v>PonceTX</v>
      </c>
      <c r="B20863" s="269">
        <v>734</v>
      </c>
      <c r="C20863" s="270" t="s">
        <v>11713</v>
      </c>
      <c r="D20863" s="270" t="s">
        <v>2209</v>
      </c>
      <c r="E20863" s="277" t="s">
        <v>1607</v>
      </c>
      <c r="F20863" s="279" t="s">
        <v>484</v>
      </c>
    </row>
    <row r="20864" spans="1:6" x14ac:dyDescent="0.3">
      <c r="A20864" s="264" t="str">
        <f t="shared" si="325"/>
        <v>OgdenUT</v>
      </c>
      <c r="B20864" s="269">
        <v>84404</v>
      </c>
      <c r="C20864" s="270" t="s">
        <v>4331</v>
      </c>
      <c r="D20864" s="270" t="s">
        <v>2281</v>
      </c>
      <c r="E20864" s="277" t="s">
        <v>2286</v>
      </c>
      <c r="F20864" s="279" t="s">
        <v>881</v>
      </c>
    </row>
    <row r="20865" spans="1:6" x14ac:dyDescent="0.3">
      <c r="A20865" s="264" t="str">
        <f t="shared" si="325"/>
        <v>ClearfieldUT</v>
      </c>
      <c r="B20865" s="269">
        <v>84015</v>
      </c>
      <c r="C20865" s="270" t="s">
        <v>10194</v>
      </c>
      <c r="D20865" s="270" t="s">
        <v>2281</v>
      </c>
      <c r="E20865" s="277" t="s">
        <v>2286</v>
      </c>
      <c r="F20865" s="279" t="s">
        <v>881</v>
      </c>
    </row>
    <row r="20866" spans="1:6" x14ac:dyDescent="0.3">
      <c r="A20866" s="264" t="str">
        <f t="shared" si="325"/>
        <v>LehiUT</v>
      </c>
      <c r="B20866" s="269">
        <v>84043</v>
      </c>
      <c r="C20866" s="270" t="s">
        <v>11714</v>
      </c>
      <c r="D20866" s="270" t="s">
        <v>2281</v>
      </c>
      <c r="E20866" s="277" t="s">
        <v>2288</v>
      </c>
      <c r="F20866" s="279" t="s">
        <v>881</v>
      </c>
    </row>
    <row r="20867" spans="1:6" x14ac:dyDescent="0.3">
      <c r="A20867" s="264" t="str">
        <f t="shared" si="325"/>
        <v>Saint GeorgeUT</v>
      </c>
      <c r="B20867" s="269">
        <v>84790</v>
      </c>
      <c r="C20867" s="270" t="s">
        <v>5580</v>
      </c>
      <c r="D20867" s="270" t="s">
        <v>2281</v>
      </c>
      <c r="E20867" s="277" t="s">
        <v>2290</v>
      </c>
      <c r="F20867" s="279" t="s">
        <v>881</v>
      </c>
    </row>
    <row r="20868" spans="1:6" x14ac:dyDescent="0.3">
      <c r="A20868" s="264" t="str">
        <f t="shared" ref="A20868:A20931" si="326">CONCATENATE(C20868,D20868)</f>
        <v>LaytonUT</v>
      </c>
      <c r="B20868" s="269">
        <v>84041</v>
      </c>
      <c r="C20868" s="270" t="s">
        <v>3940</v>
      </c>
      <c r="D20868" s="270" t="s">
        <v>2281</v>
      </c>
      <c r="E20868" s="277" t="s">
        <v>2286</v>
      </c>
      <c r="F20868" s="279" t="s">
        <v>881</v>
      </c>
    </row>
    <row r="20869" spans="1:6" x14ac:dyDescent="0.3">
      <c r="A20869" s="264" t="str">
        <f t="shared" si="326"/>
        <v>HerrimanUT</v>
      </c>
      <c r="B20869" s="269">
        <v>84096</v>
      </c>
      <c r="C20869" s="270" t="s">
        <v>11715</v>
      </c>
      <c r="D20869" s="270" t="s">
        <v>2281</v>
      </c>
      <c r="E20869" s="277" t="s">
        <v>2289</v>
      </c>
      <c r="F20869" s="279" t="s">
        <v>881</v>
      </c>
    </row>
    <row r="20870" spans="1:6" x14ac:dyDescent="0.3">
      <c r="A20870" s="264" t="str">
        <f t="shared" si="326"/>
        <v>Saint GeorgeUT</v>
      </c>
      <c r="B20870" s="269">
        <v>84770</v>
      </c>
      <c r="C20870" s="270" t="s">
        <v>5580</v>
      </c>
      <c r="D20870" s="270" t="s">
        <v>2281</v>
      </c>
      <c r="E20870" s="277" t="s">
        <v>2290</v>
      </c>
      <c r="F20870" s="279" t="s">
        <v>881</v>
      </c>
    </row>
    <row r="20871" spans="1:6" x14ac:dyDescent="0.3">
      <c r="A20871" s="264" t="str">
        <f t="shared" si="326"/>
        <v>TooeleUT</v>
      </c>
      <c r="B20871" s="269">
        <v>84074</v>
      </c>
      <c r="C20871" s="270" t="s">
        <v>11716</v>
      </c>
      <c r="D20871" s="270" t="s">
        <v>2281</v>
      </c>
      <c r="E20871" s="277" t="s">
        <v>2289</v>
      </c>
      <c r="F20871" s="279" t="s">
        <v>881</v>
      </c>
    </row>
    <row r="20872" spans="1:6" x14ac:dyDescent="0.3">
      <c r="A20872" s="264" t="str">
        <f t="shared" si="326"/>
        <v>West Valley CityUT</v>
      </c>
      <c r="B20872" s="269">
        <v>84119</v>
      </c>
      <c r="C20872" s="270" t="s">
        <v>11717</v>
      </c>
      <c r="D20872" s="270" t="s">
        <v>2281</v>
      </c>
      <c r="E20872" s="277" t="s">
        <v>2289</v>
      </c>
      <c r="F20872" s="279" t="s">
        <v>881</v>
      </c>
    </row>
    <row r="20873" spans="1:6" x14ac:dyDescent="0.3">
      <c r="A20873" s="264" t="str">
        <f t="shared" si="326"/>
        <v>Cottonwood HeightsUT</v>
      </c>
      <c r="B20873" s="269">
        <v>84121</v>
      </c>
      <c r="C20873" s="270" t="s">
        <v>11718</v>
      </c>
      <c r="D20873" s="270" t="s">
        <v>2281</v>
      </c>
      <c r="E20873" s="277" t="s">
        <v>2289</v>
      </c>
      <c r="F20873" s="279" t="s">
        <v>881</v>
      </c>
    </row>
    <row r="20874" spans="1:6" x14ac:dyDescent="0.3">
      <c r="A20874" s="264" t="str">
        <f t="shared" si="326"/>
        <v>BountifulUT</v>
      </c>
      <c r="B20874" s="269">
        <v>84010</v>
      </c>
      <c r="C20874" s="270" t="s">
        <v>11719</v>
      </c>
      <c r="D20874" s="270" t="s">
        <v>2281</v>
      </c>
      <c r="E20874" s="277" t="s">
        <v>2286</v>
      </c>
      <c r="F20874" s="279" t="s">
        <v>881</v>
      </c>
    </row>
    <row r="20875" spans="1:6" x14ac:dyDescent="0.3">
      <c r="A20875" s="264" t="str">
        <f t="shared" si="326"/>
        <v>LoganUT</v>
      </c>
      <c r="B20875" s="269">
        <v>84321</v>
      </c>
      <c r="C20875" s="270" t="s">
        <v>1277</v>
      </c>
      <c r="D20875" s="270" t="s">
        <v>2281</v>
      </c>
      <c r="E20875" s="277" t="s">
        <v>1277</v>
      </c>
      <c r="F20875" s="279" t="s">
        <v>881</v>
      </c>
    </row>
    <row r="20876" spans="1:6" x14ac:dyDescent="0.3">
      <c r="A20876" s="264" t="str">
        <f t="shared" si="326"/>
        <v>DraperUT</v>
      </c>
      <c r="B20876" s="269">
        <v>84020</v>
      </c>
      <c r="C20876" s="270" t="s">
        <v>11720</v>
      </c>
      <c r="D20876" s="270" t="s">
        <v>2281</v>
      </c>
      <c r="E20876" s="277" t="s">
        <v>2289</v>
      </c>
      <c r="F20876" s="279" t="s">
        <v>881</v>
      </c>
    </row>
    <row r="20877" spans="1:6" x14ac:dyDescent="0.3">
      <c r="A20877" s="264" t="str">
        <f t="shared" si="326"/>
        <v>MurrayUT</v>
      </c>
      <c r="B20877" s="269">
        <v>84107</v>
      </c>
      <c r="C20877" s="270" t="s">
        <v>1481</v>
      </c>
      <c r="D20877" s="270" t="s">
        <v>2281</v>
      </c>
      <c r="E20877" s="277" t="s">
        <v>2289</v>
      </c>
      <c r="F20877" s="279" t="s">
        <v>881</v>
      </c>
    </row>
    <row r="20878" spans="1:6" x14ac:dyDescent="0.3">
      <c r="A20878" s="264" t="str">
        <f t="shared" si="326"/>
        <v>MidvaleUT</v>
      </c>
      <c r="B20878" s="269">
        <v>84047</v>
      </c>
      <c r="C20878" s="270" t="s">
        <v>11721</v>
      </c>
      <c r="D20878" s="270" t="s">
        <v>2281</v>
      </c>
      <c r="E20878" s="277" t="s">
        <v>2289</v>
      </c>
      <c r="F20878" s="279" t="s">
        <v>881</v>
      </c>
    </row>
    <row r="20879" spans="1:6" x14ac:dyDescent="0.3">
      <c r="A20879" s="264" t="str">
        <f t="shared" si="326"/>
        <v>OgdenUT</v>
      </c>
      <c r="B20879" s="269">
        <v>84401</v>
      </c>
      <c r="C20879" s="270" t="s">
        <v>4331</v>
      </c>
      <c r="D20879" s="270" t="s">
        <v>2281</v>
      </c>
      <c r="E20879" s="277" t="s">
        <v>2286</v>
      </c>
      <c r="F20879" s="279" t="s">
        <v>881</v>
      </c>
    </row>
    <row r="20880" spans="1:6" x14ac:dyDescent="0.3">
      <c r="A20880" s="264" t="str">
        <f t="shared" si="326"/>
        <v>TaylorsvilleUT</v>
      </c>
      <c r="B20880" s="269">
        <v>84123</v>
      </c>
      <c r="C20880" s="270" t="s">
        <v>4115</v>
      </c>
      <c r="D20880" s="270" t="s">
        <v>2281</v>
      </c>
      <c r="E20880" s="277" t="s">
        <v>2289</v>
      </c>
      <c r="F20880" s="279" t="s">
        <v>881</v>
      </c>
    </row>
    <row r="20881" spans="1:6" x14ac:dyDescent="0.3">
      <c r="A20881" s="264" t="str">
        <f t="shared" si="326"/>
        <v>Salt Lake CityUT</v>
      </c>
      <c r="B20881" s="269">
        <v>84106</v>
      </c>
      <c r="C20881" s="270" t="s">
        <v>2289</v>
      </c>
      <c r="D20881" s="270" t="s">
        <v>2281</v>
      </c>
      <c r="E20881" s="277" t="s">
        <v>2289</v>
      </c>
      <c r="F20881" s="279" t="s">
        <v>881</v>
      </c>
    </row>
    <row r="20882" spans="1:6" x14ac:dyDescent="0.3">
      <c r="A20882" s="264" t="str">
        <f t="shared" si="326"/>
        <v>American ForkUT</v>
      </c>
      <c r="B20882" s="269">
        <v>84003</v>
      </c>
      <c r="C20882" s="270" t="s">
        <v>11722</v>
      </c>
      <c r="D20882" s="270" t="s">
        <v>2281</v>
      </c>
      <c r="E20882" s="277" t="s">
        <v>2288</v>
      </c>
      <c r="F20882" s="279" t="s">
        <v>881</v>
      </c>
    </row>
    <row r="20883" spans="1:6" x14ac:dyDescent="0.3">
      <c r="A20883" s="264" t="str">
        <f t="shared" si="326"/>
        <v>West Valley CityUT</v>
      </c>
      <c r="B20883" s="269">
        <v>84120</v>
      </c>
      <c r="C20883" s="270" t="s">
        <v>11717</v>
      </c>
      <c r="D20883" s="270" t="s">
        <v>2281</v>
      </c>
      <c r="E20883" s="277" t="s">
        <v>2289</v>
      </c>
      <c r="F20883" s="279" t="s">
        <v>881</v>
      </c>
    </row>
    <row r="20884" spans="1:6" x14ac:dyDescent="0.3">
      <c r="A20884" s="264" t="str">
        <f t="shared" si="326"/>
        <v>RivertonUT</v>
      </c>
      <c r="B20884" s="269">
        <v>84065</v>
      </c>
      <c r="C20884" s="270" t="s">
        <v>2405</v>
      </c>
      <c r="D20884" s="270" t="s">
        <v>2281</v>
      </c>
      <c r="E20884" s="277" t="s">
        <v>2289</v>
      </c>
      <c r="F20884" s="279" t="s">
        <v>881</v>
      </c>
    </row>
    <row r="20885" spans="1:6" x14ac:dyDescent="0.3">
      <c r="A20885" s="264" t="str">
        <f t="shared" si="326"/>
        <v>Pleasant GroveUT</v>
      </c>
      <c r="B20885" s="269">
        <v>84062</v>
      </c>
      <c r="C20885" s="270" t="s">
        <v>1219</v>
      </c>
      <c r="D20885" s="270" t="s">
        <v>2281</v>
      </c>
      <c r="E20885" s="277" t="s">
        <v>2288</v>
      </c>
      <c r="F20885" s="279" t="s">
        <v>881</v>
      </c>
    </row>
    <row r="20886" spans="1:6" x14ac:dyDescent="0.3">
      <c r="A20886" s="264" t="str">
        <f t="shared" si="326"/>
        <v>West JordanUT</v>
      </c>
      <c r="B20886" s="269">
        <v>84081</v>
      </c>
      <c r="C20886" s="270" t="s">
        <v>11723</v>
      </c>
      <c r="D20886" s="270" t="s">
        <v>2281</v>
      </c>
      <c r="E20886" s="277" t="s">
        <v>2289</v>
      </c>
      <c r="F20886" s="279" t="s">
        <v>881</v>
      </c>
    </row>
    <row r="20887" spans="1:6" x14ac:dyDescent="0.3">
      <c r="A20887" s="264" t="str">
        <f t="shared" si="326"/>
        <v>RoyUT</v>
      </c>
      <c r="B20887" s="269">
        <v>84067</v>
      </c>
      <c r="C20887" s="270" t="s">
        <v>11724</v>
      </c>
      <c r="D20887" s="270" t="s">
        <v>2281</v>
      </c>
      <c r="E20887" s="277" t="s">
        <v>2286</v>
      </c>
      <c r="F20887" s="279" t="s">
        <v>881</v>
      </c>
    </row>
    <row r="20888" spans="1:6" x14ac:dyDescent="0.3">
      <c r="A20888" s="264" t="str">
        <f t="shared" si="326"/>
        <v>OgdenUT</v>
      </c>
      <c r="B20888" s="269">
        <v>84403</v>
      </c>
      <c r="C20888" s="270" t="s">
        <v>4331</v>
      </c>
      <c r="D20888" s="270" t="s">
        <v>2281</v>
      </c>
      <c r="E20888" s="277" t="s">
        <v>2286</v>
      </c>
      <c r="F20888" s="279" t="s">
        <v>881</v>
      </c>
    </row>
    <row r="20889" spans="1:6" x14ac:dyDescent="0.3">
      <c r="A20889" s="264" t="str">
        <f t="shared" si="326"/>
        <v>ProvoUT</v>
      </c>
      <c r="B20889" s="269">
        <v>84604</v>
      </c>
      <c r="C20889" s="270" t="s">
        <v>11725</v>
      </c>
      <c r="D20889" s="270" t="s">
        <v>2281</v>
      </c>
      <c r="E20889" s="277" t="s">
        <v>2288</v>
      </c>
      <c r="F20889" s="279" t="s">
        <v>881</v>
      </c>
    </row>
    <row r="20890" spans="1:6" x14ac:dyDescent="0.3">
      <c r="A20890" s="264" t="str">
        <f t="shared" si="326"/>
        <v>South JordanUT</v>
      </c>
      <c r="B20890" s="269">
        <v>84095</v>
      </c>
      <c r="C20890" s="270" t="s">
        <v>11726</v>
      </c>
      <c r="D20890" s="270" t="s">
        <v>2281</v>
      </c>
      <c r="E20890" s="277" t="s">
        <v>2289</v>
      </c>
      <c r="F20890" s="279" t="s">
        <v>881</v>
      </c>
    </row>
    <row r="20891" spans="1:6" x14ac:dyDescent="0.3">
      <c r="A20891" s="264" t="str">
        <f t="shared" si="326"/>
        <v>TaylorsvilleUT</v>
      </c>
      <c r="B20891" s="269">
        <v>84129</v>
      </c>
      <c r="C20891" s="270" t="s">
        <v>4115</v>
      </c>
      <c r="D20891" s="270" t="s">
        <v>2281</v>
      </c>
      <c r="E20891" s="277" t="s">
        <v>2289</v>
      </c>
      <c r="F20891" s="279" t="s">
        <v>881</v>
      </c>
    </row>
    <row r="20892" spans="1:6" x14ac:dyDescent="0.3">
      <c r="A20892" s="264" t="str">
        <f t="shared" si="326"/>
        <v>Spanish ForkUT</v>
      </c>
      <c r="B20892" s="269">
        <v>84660</v>
      </c>
      <c r="C20892" s="270" t="s">
        <v>11727</v>
      </c>
      <c r="D20892" s="270" t="s">
        <v>2281</v>
      </c>
      <c r="E20892" s="277" t="s">
        <v>2288</v>
      </c>
      <c r="F20892" s="279" t="s">
        <v>881</v>
      </c>
    </row>
    <row r="20893" spans="1:6" x14ac:dyDescent="0.3">
      <c r="A20893" s="264" t="str">
        <f t="shared" si="326"/>
        <v>Salt Lake CityUT</v>
      </c>
      <c r="B20893" s="269">
        <v>84116</v>
      </c>
      <c r="C20893" s="270" t="s">
        <v>2289</v>
      </c>
      <c r="D20893" s="270" t="s">
        <v>2281</v>
      </c>
      <c r="E20893" s="277" t="s">
        <v>2289</v>
      </c>
      <c r="F20893" s="279" t="s">
        <v>881</v>
      </c>
    </row>
    <row r="20894" spans="1:6" x14ac:dyDescent="0.3">
      <c r="A20894" s="264" t="str">
        <f t="shared" si="326"/>
        <v>OremUT</v>
      </c>
      <c r="B20894" s="269">
        <v>84057</v>
      </c>
      <c r="C20894" s="270" t="s">
        <v>11728</v>
      </c>
      <c r="D20894" s="270" t="s">
        <v>2281</v>
      </c>
      <c r="E20894" s="277" t="s">
        <v>2288</v>
      </c>
      <c r="F20894" s="279" t="s">
        <v>881</v>
      </c>
    </row>
    <row r="20895" spans="1:6" x14ac:dyDescent="0.3">
      <c r="A20895" s="264" t="str">
        <f t="shared" si="326"/>
        <v>SandyUT</v>
      </c>
      <c r="B20895" s="269">
        <v>84070</v>
      </c>
      <c r="C20895" s="270" t="s">
        <v>9906</v>
      </c>
      <c r="D20895" s="270" t="s">
        <v>2281</v>
      </c>
      <c r="E20895" s="277" t="s">
        <v>2289</v>
      </c>
      <c r="F20895" s="279" t="s">
        <v>881</v>
      </c>
    </row>
    <row r="20896" spans="1:6" x14ac:dyDescent="0.3">
      <c r="A20896" s="264" t="str">
        <f t="shared" si="326"/>
        <v>Salt Lake CityUT</v>
      </c>
      <c r="B20896" s="269">
        <v>84103</v>
      </c>
      <c r="C20896" s="270" t="s">
        <v>2289</v>
      </c>
      <c r="D20896" s="270" t="s">
        <v>2281</v>
      </c>
      <c r="E20896" s="277" t="s">
        <v>2289</v>
      </c>
      <c r="F20896" s="279" t="s">
        <v>881</v>
      </c>
    </row>
    <row r="20897" spans="1:6" x14ac:dyDescent="0.3">
      <c r="A20897" s="264" t="str">
        <f t="shared" si="326"/>
        <v>West JordanUT</v>
      </c>
      <c r="B20897" s="269">
        <v>84088</v>
      </c>
      <c r="C20897" s="270" t="s">
        <v>11723</v>
      </c>
      <c r="D20897" s="270" t="s">
        <v>2281</v>
      </c>
      <c r="E20897" s="277" t="s">
        <v>2289</v>
      </c>
      <c r="F20897" s="279" t="s">
        <v>881</v>
      </c>
    </row>
    <row r="20898" spans="1:6" x14ac:dyDescent="0.3">
      <c r="A20898" s="264" t="str">
        <f t="shared" si="326"/>
        <v>Washington TerraceUT</v>
      </c>
      <c r="B20898" s="269">
        <v>84405</v>
      </c>
      <c r="C20898" s="270" t="s">
        <v>11729</v>
      </c>
      <c r="D20898" s="270" t="s">
        <v>2281</v>
      </c>
      <c r="E20898" s="277" t="s">
        <v>2286</v>
      </c>
      <c r="F20898" s="279" t="s">
        <v>881</v>
      </c>
    </row>
    <row r="20899" spans="1:6" x14ac:dyDescent="0.3">
      <c r="A20899" s="264" t="str">
        <f t="shared" si="326"/>
        <v>KearnsUT</v>
      </c>
      <c r="B20899" s="269">
        <v>84118</v>
      </c>
      <c r="C20899" s="270" t="s">
        <v>11730</v>
      </c>
      <c r="D20899" s="270" t="s">
        <v>2281</v>
      </c>
      <c r="E20899" s="277" t="s">
        <v>2289</v>
      </c>
      <c r="F20899" s="279" t="s">
        <v>881</v>
      </c>
    </row>
    <row r="20900" spans="1:6" x14ac:dyDescent="0.3">
      <c r="A20900" s="264" t="str">
        <f t="shared" si="326"/>
        <v>South Salt LakeUT</v>
      </c>
      <c r="B20900" s="269">
        <v>84115</v>
      </c>
      <c r="C20900" s="270" t="s">
        <v>11731</v>
      </c>
      <c r="D20900" s="270" t="s">
        <v>2281</v>
      </c>
      <c r="E20900" s="277" t="s">
        <v>2289</v>
      </c>
      <c r="F20900" s="279" t="s">
        <v>881</v>
      </c>
    </row>
    <row r="20901" spans="1:6" x14ac:dyDescent="0.3">
      <c r="A20901" s="264" t="str">
        <f t="shared" si="326"/>
        <v>KaysvilleUT</v>
      </c>
      <c r="B20901" s="269">
        <v>84037</v>
      </c>
      <c r="C20901" s="270" t="s">
        <v>11732</v>
      </c>
      <c r="D20901" s="270" t="s">
        <v>2281</v>
      </c>
      <c r="E20901" s="277" t="s">
        <v>2286</v>
      </c>
      <c r="F20901" s="279" t="s">
        <v>881</v>
      </c>
    </row>
    <row r="20902" spans="1:6" x14ac:dyDescent="0.3">
      <c r="A20902" s="264" t="str">
        <f t="shared" si="326"/>
        <v>ProvoUT</v>
      </c>
      <c r="B20902" s="269">
        <v>84601</v>
      </c>
      <c r="C20902" s="270" t="s">
        <v>11725</v>
      </c>
      <c r="D20902" s="270" t="s">
        <v>2281</v>
      </c>
      <c r="E20902" s="277" t="s">
        <v>2288</v>
      </c>
      <c r="F20902" s="279" t="s">
        <v>881</v>
      </c>
    </row>
    <row r="20903" spans="1:6" x14ac:dyDescent="0.3">
      <c r="A20903" s="264" t="str">
        <f t="shared" si="326"/>
        <v>HolladayUT</v>
      </c>
      <c r="B20903" s="269">
        <v>84117</v>
      </c>
      <c r="C20903" s="270" t="s">
        <v>11733</v>
      </c>
      <c r="D20903" s="270" t="s">
        <v>2281</v>
      </c>
      <c r="E20903" s="277" t="s">
        <v>2289</v>
      </c>
      <c r="F20903" s="279" t="s">
        <v>881</v>
      </c>
    </row>
    <row r="20904" spans="1:6" x14ac:dyDescent="0.3">
      <c r="A20904" s="264" t="str">
        <f t="shared" si="326"/>
        <v>South JordanUT</v>
      </c>
      <c r="B20904" s="269">
        <v>84009</v>
      </c>
      <c r="C20904" s="270" t="s">
        <v>11726</v>
      </c>
      <c r="D20904" s="270" t="s">
        <v>2281</v>
      </c>
      <c r="E20904" s="277" t="s">
        <v>2289</v>
      </c>
      <c r="F20904" s="279" t="s">
        <v>881</v>
      </c>
    </row>
    <row r="20905" spans="1:6" x14ac:dyDescent="0.3">
      <c r="A20905" s="264" t="str">
        <f t="shared" si="326"/>
        <v>VernalUT</v>
      </c>
      <c r="B20905" s="269">
        <v>84078</v>
      </c>
      <c r="C20905" s="270" t="s">
        <v>2292</v>
      </c>
      <c r="D20905" s="270" t="s">
        <v>2281</v>
      </c>
      <c r="E20905" s="277" t="s">
        <v>2292</v>
      </c>
      <c r="F20905" s="279" t="s">
        <v>881</v>
      </c>
    </row>
    <row r="20906" spans="1:6" x14ac:dyDescent="0.3">
      <c r="A20906" s="264" t="str">
        <f t="shared" si="326"/>
        <v>SpringvilleUT</v>
      </c>
      <c r="B20906" s="269">
        <v>84663</v>
      </c>
      <c r="C20906" s="270" t="s">
        <v>1197</v>
      </c>
      <c r="D20906" s="270" t="s">
        <v>2281</v>
      </c>
      <c r="E20906" s="277" t="s">
        <v>2288</v>
      </c>
      <c r="F20906" s="279" t="s">
        <v>881</v>
      </c>
    </row>
    <row r="20907" spans="1:6" x14ac:dyDescent="0.3">
      <c r="A20907" s="264" t="str">
        <f t="shared" si="326"/>
        <v>West JordanUT</v>
      </c>
      <c r="B20907" s="269">
        <v>84084</v>
      </c>
      <c r="C20907" s="270" t="s">
        <v>11723</v>
      </c>
      <c r="D20907" s="270" t="s">
        <v>2281</v>
      </c>
      <c r="E20907" s="277" t="s">
        <v>2289</v>
      </c>
      <c r="F20907" s="279" t="s">
        <v>881</v>
      </c>
    </row>
    <row r="20908" spans="1:6" x14ac:dyDescent="0.3">
      <c r="A20908" s="264" t="str">
        <f t="shared" si="326"/>
        <v>ProvoUT</v>
      </c>
      <c r="B20908" s="269">
        <v>84606</v>
      </c>
      <c r="C20908" s="270" t="s">
        <v>11725</v>
      </c>
      <c r="D20908" s="270" t="s">
        <v>2281</v>
      </c>
      <c r="E20908" s="277" t="s">
        <v>2288</v>
      </c>
      <c r="F20908" s="279" t="s">
        <v>881</v>
      </c>
    </row>
    <row r="20909" spans="1:6" x14ac:dyDescent="0.3">
      <c r="A20909" s="264" t="str">
        <f t="shared" si="326"/>
        <v>WashingtonUT</v>
      </c>
      <c r="B20909" s="269">
        <v>84780</v>
      </c>
      <c r="C20909" s="270" t="s">
        <v>1404</v>
      </c>
      <c r="D20909" s="270" t="s">
        <v>2281</v>
      </c>
      <c r="E20909" s="277" t="s">
        <v>2290</v>
      </c>
      <c r="F20909" s="279" t="s">
        <v>881</v>
      </c>
    </row>
    <row r="20910" spans="1:6" x14ac:dyDescent="0.3">
      <c r="A20910" s="264" t="str">
        <f t="shared" si="326"/>
        <v>Salt Lake CityUT</v>
      </c>
      <c r="B20910" s="269">
        <v>84102</v>
      </c>
      <c r="C20910" s="270" t="s">
        <v>2289</v>
      </c>
      <c r="D20910" s="270" t="s">
        <v>2281</v>
      </c>
      <c r="E20910" s="277" t="s">
        <v>2289</v>
      </c>
      <c r="F20910" s="279" t="s">
        <v>881</v>
      </c>
    </row>
    <row r="20911" spans="1:6" x14ac:dyDescent="0.3">
      <c r="A20911" s="264" t="str">
        <f t="shared" si="326"/>
        <v>North OgdenUT</v>
      </c>
      <c r="B20911" s="269">
        <v>84414</v>
      </c>
      <c r="C20911" s="270" t="s">
        <v>11734</v>
      </c>
      <c r="D20911" s="270" t="s">
        <v>2281</v>
      </c>
      <c r="E20911" s="277" t="s">
        <v>2286</v>
      </c>
      <c r="F20911" s="279" t="s">
        <v>881</v>
      </c>
    </row>
    <row r="20912" spans="1:6" x14ac:dyDescent="0.3">
      <c r="A20912" s="264" t="str">
        <f t="shared" si="326"/>
        <v>OremUT</v>
      </c>
      <c r="B20912" s="269">
        <v>84058</v>
      </c>
      <c r="C20912" s="270" t="s">
        <v>11728</v>
      </c>
      <c r="D20912" s="270" t="s">
        <v>2281</v>
      </c>
      <c r="E20912" s="277" t="s">
        <v>2288</v>
      </c>
      <c r="F20912" s="279" t="s">
        <v>881</v>
      </c>
    </row>
    <row r="20913" spans="1:6" x14ac:dyDescent="0.3">
      <c r="A20913" s="264" t="str">
        <f t="shared" si="326"/>
        <v>SandyUT</v>
      </c>
      <c r="B20913" s="269">
        <v>84094</v>
      </c>
      <c r="C20913" s="270" t="s">
        <v>9906</v>
      </c>
      <c r="D20913" s="270" t="s">
        <v>2281</v>
      </c>
      <c r="E20913" s="277" t="s">
        <v>2289</v>
      </c>
      <c r="F20913" s="279" t="s">
        <v>881</v>
      </c>
    </row>
    <row r="20914" spans="1:6" x14ac:dyDescent="0.3">
      <c r="A20914" s="264" t="str">
        <f t="shared" si="326"/>
        <v>Salt Lake CityUT</v>
      </c>
      <c r="B20914" s="269">
        <v>84105</v>
      </c>
      <c r="C20914" s="270" t="s">
        <v>2289</v>
      </c>
      <c r="D20914" s="270" t="s">
        <v>2281</v>
      </c>
      <c r="E20914" s="277" t="s">
        <v>2289</v>
      </c>
      <c r="F20914" s="279" t="s">
        <v>881</v>
      </c>
    </row>
    <row r="20915" spans="1:6" x14ac:dyDescent="0.3">
      <c r="A20915" s="264" t="str">
        <f t="shared" si="326"/>
        <v>SandyUT</v>
      </c>
      <c r="B20915" s="269">
        <v>84092</v>
      </c>
      <c r="C20915" s="270" t="s">
        <v>9906</v>
      </c>
      <c r="D20915" s="270" t="s">
        <v>2281</v>
      </c>
      <c r="E20915" s="277" t="s">
        <v>2289</v>
      </c>
      <c r="F20915" s="279" t="s">
        <v>881</v>
      </c>
    </row>
    <row r="20916" spans="1:6" x14ac:dyDescent="0.3">
      <c r="A20916" s="264" t="str">
        <f t="shared" si="326"/>
        <v>MillcreekUT</v>
      </c>
      <c r="B20916" s="269">
        <v>84109</v>
      </c>
      <c r="C20916" s="270" t="s">
        <v>11735</v>
      </c>
      <c r="D20916" s="270" t="s">
        <v>2281</v>
      </c>
      <c r="E20916" s="277" t="s">
        <v>2289</v>
      </c>
      <c r="F20916" s="279" t="s">
        <v>881</v>
      </c>
    </row>
    <row r="20917" spans="1:6" x14ac:dyDescent="0.3">
      <c r="A20917" s="264" t="str">
        <f t="shared" si="326"/>
        <v>Eagle MountainUT</v>
      </c>
      <c r="B20917" s="269">
        <v>84005</v>
      </c>
      <c r="C20917" s="270" t="s">
        <v>11736</v>
      </c>
      <c r="D20917" s="270" t="s">
        <v>2281</v>
      </c>
      <c r="E20917" s="277" t="s">
        <v>2288</v>
      </c>
      <c r="F20917" s="279" t="s">
        <v>881</v>
      </c>
    </row>
    <row r="20918" spans="1:6" x14ac:dyDescent="0.3">
      <c r="A20918" s="264" t="str">
        <f t="shared" si="326"/>
        <v>Cedar CityUT</v>
      </c>
      <c r="B20918" s="269">
        <v>84721</v>
      </c>
      <c r="C20918" s="270" t="s">
        <v>2282</v>
      </c>
      <c r="D20918" s="270" t="s">
        <v>2281</v>
      </c>
      <c r="E20918" s="277" t="s">
        <v>2282</v>
      </c>
      <c r="F20918" s="279" t="s">
        <v>881</v>
      </c>
    </row>
    <row r="20919" spans="1:6" x14ac:dyDescent="0.3">
      <c r="A20919" s="264" t="str">
        <f t="shared" si="326"/>
        <v>Park CityUT</v>
      </c>
      <c r="B20919" s="269">
        <v>84098</v>
      </c>
      <c r="C20919" s="270" t="s">
        <v>5553</v>
      </c>
      <c r="D20919" s="270" t="s">
        <v>2281</v>
      </c>
      <c r="E20919" s="277" t="s">
        <v>2291</v>
      </c>
      <c r="F20919" s="279" t="s">
        <v>881</v>
      </c>
    </row>
    <row r="20920" spans="1:6" x14ac:dyDescent="0.3">
      <c r="A20920" s="264" t="str">
        <f t="shared" si="326"/>
        <v>Brigham CityUT</v>
      </c>
      <c r="B20920" s="269">
        <v>84302</v>
      </c>
      <c r="C20920" s="270" t="s">
        <v>11737</v>
      </c>
      <c r="D20920" s="270" t="s">
        <v>2281</v>
      </c>
      <c r="E20920" s="277" t="s">
        <v>2286</v>
      </c>
      <c r="F20920" s="279" t="s">
        <v>881</v>
      </c>
    </row>
    <row r="20921" spans="1:6" x14ac:dyDescent="0.3">
      <c r="A20921" s="264" t="str">
        <f t="shared" si="326"/>
        <v>MagnaUT</v>
      </c>
      <c r="B20921" s="269">
        <v>84044</v>
      </c>
      <c r="C20921" s="270" t="s">
        <v>11738</v>
      </c>
      <c r="D20921" s="270" t="s">
        <v>2281</v>
      </c>
      <c r="E20921" s="277" t="s">
        <v>2289</v>
      </c>
      <c r="F20921" s="279" t="s">
        <v>881</v>
      </c>
    </row>
    <row r="20922" spans="1:6" x14ac:dyDescent="0.3">
      <c r="A20922" s="264" t="str">
        <f t="shared" si="326"/>
        <v>North LoganUT</v>
      </c>
      <c r="B20922" s="269">
        <v>84341</v>
      </c>
      <c r="C20922" s="270" t="s">
        <v>11739</v>
      </c>
      <c r="D20922" s="270" t="s">
        <v>2281</v>
      </c>
      <c r="E20922" s="277" t="s">
        <v>1277</v>
      </c>
      <c r="F20922" s="279" t="s">
        <v>881</v>
      </c>
    </row>
    <row r="20923" spans="1:6" x14ac:dyDescent="0.3">
      <c r="A20923" s="264" t="str">
        <f t="shared" si="326"/>
        <v>Saratoga SpringsUT</v>
      </c>
      <c r="B20923" s="269">
        <v>84045</v>
      </c>
      <c r="C20923" s="270" t="s">
        <v>8604</v>
      </c>
      <c r="D20923" s="270" t="s">
        <v>2281</v>
      </c>
      <c r="E20923" s="277" t="s">
        <v>2288</v>
      </c>
      <c r="F20923" s="279" t="s">
        <v>881</v>
      </c>
    </row>
    <row r="20924" spans="1:6" x14ac:dyDescent="0.3">
      <c r="A20924" s="264" t="str">
        <f t="shared" si="326"/>
        <v>SyracuseUT</v>
      </c>
      <c r="B20924" s="269">
        <v>84075</v>
      </c>
      <c r="C20924" s="270" t="s">
        <v>1938</v>
      </c>
      <c r="D20924" s="270" t="s">
        <v>2281</v>
      </c>
      <c r="E20924" s="277" t="s">
        <v>2286</v>
      </c>
      <c r="F20924" s="279" t="s">
        <v>881</v>
      </c>
    </row>
    <row r="20925" spans="1:6" x14ac:dyDescent="0.3">
      <c r="A20925" s="264" t="str">
        <f t="shared" si="326"/>
        <v>HolladayUT</v>
      </c>
      <c r="B20925" s="269">
        <v>84124</v>
      </c>
      <c r="C20925" s="270" t="s">
        <v>11733</v>
      </c>
      <c r="D20925" s="270" t="s">
        <v>2281</v>
      </c>
      <c r="E20925" s="277" t="s">
        <v>2289</v>
      </c>
      <c r="F20925" s="279" t="s">
        <v>881</v>
      </c>
    </row>
    <row r="20926" spans="1:6" x14ac:dyDescent="0.3">
      <c r="A20926" s="264" t="str">
        <f t="shared" si="326"/>
        <v>LaytonUT</v>
      </c>
      <c r="B20926" s="269">
        <v>84040</v>
      </c>
      <c r="C20926" s="270" t="s">
        <v>3940</v>
      </c>
      <c r="D20926" s="270" t="s">
        <v>2281</v>
      </c>
      <c r="E20926" s="277" t="s">
        <v>2286</v>
      </c>
      <c r="F20926" s="279" t="s">
        <v>881</v>
      </c>
    </row>
    <row r="20927" spans="1:6" x14ac:dyDescent="0.3">
      <c r="A20927" s="264" t="str">
        <f t="shared" si="326"/>
        <v>West Valley CityUT</v>
      </c>
      <c r="B20927" s="269">
        <v>84128</v>
      </c>
      <c r="C20927" s="270" t="s">
        <v>11717</v>
      </c>
      <c r="D20927" s="270" t="s">
        <v>2281</v>
      </c>
      <c r="E20927" s="277" t="s">
        <v>2289</v>
      </c>
      <c r="F20927" s="279" t="s">
        <v>881</v>
      </c>
    </row>
    <row r="20928" spans="1:6" x14ac:dyDescent="0.3">
      <c r="A20928" s="264" t="str">
        <f t="shared" si="326"/>
        <v>Salt Lake CityUT</v>
      </c>
      <c r="B20928" s="269">
        <v>84108</v>
      </c>
      <c r="C20928" s="270" t="s">
        <v>2289</v>
      </c>
      <c r="D20928" s="270" t="s">
        <v>2281</v>
      </c>
      <c r="E20928" s="277" t="s">
        <v>2289</v>
      </c>
      <c r="F20928" s="279" t="s">
        <v>881</v>
      </c>
    </row>
    <row r="20929" spans="1:6" x14ac:dyDescent="0.3">
      <c r="A20929" s="264" t="str">
        <f t="shared" si="326"/>
        <v>Heber CityUT</v>
      </c>
      <c r="B20929" s="269">
        <v>84032</v>
      </c>
      <c r="C20929" s="270" t="s">
        <v>11740</v>
      </c>
      <c r="D20929" s="270" t="s">
        <v>2281</v>
      </c>
      <c r="E20929" s="277" t="s">
        <v>2284</v>
      </c>
      <c r="F20929" s="279" t="s">
        <v>881</v>
      </c>
    </row>
    <row r="20930" spans="1:6" x14ac:dyDescent="0.3">
      <c r="A20930" s="264" t="str">
        <f t="shared" si="326"/>
        <v>PaysonUT</v>
      </c>
      <c r="B20930" s="269">
        <v>84651</v>
      </c>
      <c r="C20930" s="270" t="s">
        <v>993</v>
      </c>
      <c r="D20930" s="270" t="s">
        <v>2281</v>
      </c>
      <c r="E20930" s="277" t="s">
        <v>2288</v>
      </c>
      <c r="F20930" s="279" t="s">
        <v>881</v>
      </c>
    </row>
    <row r="20931" spans="1:6" x14ac:dyDescent="0.3">
      <c r="A20931" s="264" t="str">
        <f t="shared" si="326"/>
        <v>HurricaneUT</v>
      </c>
      <c r="B20931" s="269">
        <v>84737</v>
      </c>
      <c r="C20931" s="270" t="s">
        <v>11741</v>
      </c>
      <c r="D20931" s="270" t="s">
        <v>2281</v>
      </c>
      <c r="E20931" s="277" t="s">
        <v>2290</v>
      </c>
      <c r="F20931" s="279" t="s">
        <v>881</v>
      </c>
    </row>
    <row r="20932" spans="1:6" x14ac:dyDescent="0.3">
      <c r="A20932" s="264" t="str">
        <f t="shared" ref="A20932:A20995" si="327">CONCATENATE(C20932,D20932)</f>
        <v>Cedar CityUT</v>
      </c>
      <c r="B20932" s="269">
        <v>84720</v>
      </c>
      <c r="C20932" s="270" t="s">
        <v>2282</v>
      </c>
      <c r="D20932" s="270" t="s">
        <v>2281</v>
      </c>
      <c r="E20932" s="277" t="s">
        <v>2282</v>
      </c>
      <c r="F20932" s="279" t="s">
        <v>881</v>
      </c>
    </row>
    <row r="20933" spans="1:6" x14ac:dyDescent="0.3">
      <c r="A20933" s="264" t="str">
        <f t="shared" si="327"/>
        <v>SandyUT</v>
      </c>
      <c r="B20933" s="269">
        <v>84093</v>
      </c>
      <c r="C20933" s="270" t="s">
        <v>9906</v>
      </c>
      <c r="D20933" s="270" t="s">
        <v>2281</v>
      </c>
      <c r="E20933" s="277" t="s">
        <v>2289</v>
      </c>
      <c r="F20933" s="279" t="s">
        <v>881</v>
      </c>
    </row>
    <row r="20934" spans="1:6" x14ac:dyDescent="0.3">
      <c r="A20934" s="264" t="str">
        <f t="shared" si="327"/>
        <v>North Salt LakeUT</v>
      </c>
      <c r="B20934" s="269">
        <v>84054</v>
      </c>
      <c r="C20934" s="270" t="s">
        <v>11742</v>
      </c>
      <c r="D20934" s="270" t="s">
        <v>2281</v>
      </c>
      <c r="E20934" s="277" t="s">
        <v>2286</v>
      </c>
      <c r="F20934" s="279" t="s">
        <v>881</v>
      </c>
    </row>
    <row r="20935" spans="1:6" x14ac:dyDescent="0.3">
      <c r="A20935" s="264" t="str">
        <f t="shared" si="327"/>
        <v>Salt Lake CityUT</v>
      </c>
      <c r="B20935" s="269">
        <v>84104</v>
      </c>
      <c r="C20935" s="270" t="s">
        <v>2289</v>
      </c>
      <c r="D20935" s="270" t="s">
        <v>2281</v>
      </c>
      <c r="E20935" s="277" t="s">
        <v>2289</v>
      </c>
      <c r="F20935" s="279" t="s">
        <v>881</v>
      </c>
    </row>
    <row r="20936" spans="1:6" x14ac:dyDescent="0.3">
      <c r="A20936" s="264" t="str">
        <f t="shared" si="327"/>
        <v>OremUT</v>
      </c>
      <c r="B20936" s="269">
        <v>84097</v>
      </c>
      <c r="C20936" s="270" t="s">
        <v>11728</v>
      </c>
      <c r="D20936" s="270" t="s">
        <v>2281</v>
      </c>
      <c r="E20936" s="277" t="s">
        <v>2288</v>
      </c>
      <c r="F20936" s="279" t="s">
        <v>881</v>
      </c>
    </row>
    <row r="20937" spans="1:6" x14ac:dyDescent="0.3">
      <c r="A20937" s="264" t="str">
        <f t="shared" si="327"/>
        <v>FarmingtonUT</v>
      </c>
      <c r="B20937" s="269">
        <v>84025</v>
      </c>
      <c r="C20937" s="270" t="s">
        <v>1673</v>
      </c>
      <c r="D20937" s="270" t="s">
        <v>2281</v>
      </c>
      <c r="E20937" s="277" t="s">
        <v>2286</v>
      </c>
      <c r="F20937" s="279" t="s">
        <v>881</v>
      </c>
    </row>
    <row r="20938" spans="1:6" x14ac:dyDescent="0.3">
      <c r="A20938" s="264" t="str">
        <f t="shared" si="327"/>
        <v>Salt Lake CityUT</v>
      </c>
      <c r="B20938" s="269">
        <v>84111</v>
      </c>
      <c r="C20938" s="270" t="s">
        <v>2289</v>
      </c>
      <c r="D20938" s="270" t="s">
        <v>2281</v>
      </c>
      <c r="E20938" s="277" t="s">
        <v>2289</v>
      </c>
      <c r="F20938" s="279" t="s">
        <v>881</v>
      </c>
    </row>
    <row r="20939" spans="1:6" x14ac:dyDescent="0.3">
      <c r="A20939" s="264" t="str">
        <f t="shared" si="327"/>
        <v>CentervilleUT</v>
      </c>
      <c r="B20939" s="269">
        <v>84014</v>
      </c>
      <c r="C20939" s="270" t="s">
        <v>4075</v>
      </c>
      <c r="D20939" s="270" t="s">
        <v>2281</v>
      </c>
      <c r="E20939" s="277" t="s">
        <v>2286</v>
      </c>
      <c r="F20939" s="279" t="s">
        <v>881</v>
      </c>
    </row>
    <row r="20940" spans="1:6" x14ac:dyDescent="0.3">
      <c r="A20940" s="264" t="str">
        <f t="shared" si="327"/>
        <v>PriceUT</v>
      </c>
      <c r="B20940" s="269">
        <v>84501</v>
      </c>
      <c r="C20940" s="270" t="s">
        <v>2287</v>
      </c>
      <c r="D20940" s="270" t="s">
        <v>2281</v>
      </c>
      <c r="E20940" s="277" t="s">
        <v>2287</v>
      </c>
      <c r="F20940" s="279" t="s">
        <v>881</v>
      </c>
    </row>
    <row r="20941" spans="1:6" x14ac:dyDescent="0.3">
      <c r="A20941" s="264" t="str">
        <f t="shared" si="327"/>
        <v>Woods CrossUT</v>
      </c>
      <c r="B20941" s="269">
        <v>84087</v>
      </c>
      <c r="C20941" s="270" t="s">
        <v>11743</v>
      </c>
      <c r="D20941" s="270" t="s">
        <v>2281</v>
      </c>
      <c r="E20941" s="277" t="s">
        <v>2286</v>
      </c>
      <c r="F20941" s="279" t="s">
        <v>881</v>
      </c>
    </row>
    <row r="20942" spans="1:6" x14ac:dyDescent="0.3">
      <c r="A20942" s="264" t="str">
        <f t="shared" si="327"/>
        <v>SmithfieldUT</v>
      </c>
      <c r="B20942" s="269">
        <v>84335</v>
      </c>
      <c r="C20942" s="270" t="s">
        <v>5163</v>
      </c>
      <c r="D20942" s="270" t="s">
        <v>2281</v>
      </c>
      <c r="E20942" s="277" t="s">
        <v>1277</v>
      </c>
      <c r="F20942" s="279" t="s">
        <v>881</v>
      </c>
    </row>
    <row r="20943" spans="1:6" x14ac:dyDescent="0.3">
      <c r="A20943" s="264" t="str">
        <f t="shared" si="327"/>
        <v>TremontonUT</v>
      </c>
      <c r="B20943" s="269">
        <v>84337</v>
      </c>
      <c r="C20943" s="270" t="s">
        <v>11744</v>
      </c>
      <c r="D20943" s="270" t="s">
        <v>2281</v>
      </c>
      <c r="E20943" s="277" t="s">
        <v>2286</v>
      </c>
      <c r="F20943" s="279" t="s">
        <v>881</v>
      </c>
    </row>
    <row r="20944" spans="1:6" x14ac:dyDescent="0.3">
      <c r="A20944" s="264" t="str">
        <f t="shared" si="327"/>
        <v>VineyardUT</v>
      </c>
      <c r="B20944" s="269">
        <v>84059</v>
      </c>
      <c r="C20944" s="270" t="s">
        <v>11745</v>
      </c>
      <c r="D20944" s="270" t="s">
        <v>2281</v>
      </c>
      <c r="E20944" s="277" t="s">
        <v>2288</v>
      </c>
      <c r="F20944" s="279" t="s">
        <v>881</v>
      </c>
    </row>
    <row r="20945" spans="1:6" x14ac:dyDescent="0.3">
      <c r="A20945" s="264" t="str">
        <f t="shared" si="327"/>
        <v>GrantsvilleUT</v>
      </c>
      <c r="B20945" s="269">
        <v>84029</v>
      </c>
      <c r="C20945" s="270" t="s">
        <v>11746</v>
      </c>
      <c r="D20945" s="270" t="s">
        <v>2281</v>
      </c>
      <c r="E20945" s="277" t="s">
        <v>2289</v>
      </c>
      <c r="F20945" s="279" t="s">
        <v>881</v>
      </c>
    </row>
    <row r="20946" spans="1:6" x14ac:dyDescent="0.3">
      <c r="A20946" s="264" t="str">
        <f t="shared" si="327"/>
        <v>Salt Lake CityUT</v>
      </c>
      <c r="B20946" s="269">
        <v>84101</v>
      </c>
      <c r="C20946" s="270" t="s">
        <v>2289</v>
      </c>
      <c r="D20946" s="270" t="s">
        <v>2281</v>
      </c>
      <c r="E20946" s="277" t="s">
        <v>2289</v>
      </c>
      <c r="F20946" s="279" t="s">
        <v>881</v>
      </c>
    </row>
    <row r="20947" spans="1:6" x14ac:dyDescent="0.3">
      <c r="A20947" s="264" t="str">
        <f t="shared" si="327"/>
        <v>SantaquinUT</v>
      </c>
      <c r="B20947" s="269">
        <v>84655</v>
      </c>
      <c r="C20947" s="270" t="s">
        <v>11747</v>
      </c>
      <c r="D20947" s="270" t="s">
        <v>2281</v>
      </c>
      <c r="E20947" s="277" t="s">
        <v>2288</v>
      </c>
      <c r="F20947" s="279" t="s">
        <v>881</v>
      </c>
    </row>
    <row r="20948" spans="1:6" x14ac:dyDescent="0.3">
      <c r="A20948" s="264" t="str">
        <f t="shared" si="327"/>
        <v>Park CityUT</v>
      </c>
      <c r="B20948" s="269">
        <v>84060</v>
      </c>
      <c r="C20948" s="270" t="s">
        <v>5553</v>
      </c>
      <c r="D20948" s="270" t="s">
        <v>2281</v>
      </c>
      <c r="E20948" s="277" t="s">
        <v>2291</v>
      </c>
      <c r="F20948" s="279" t="s">
        <v>881</v>
      </c>
    </row>
    <row r="20949" spans="1:6" x14ac:dyDescent="0.3">
      <c r="A20949" s="264" t="str">
        <f t="shared" si="327"/>
        <v>MorganUT</v>
      </c>
      <c r="B20949" s="269">
        <v>84050</v>
      </c>
      <c r="C20949" s="270" t="s">
        <v>11748</v>
      </c>
      <c r="D20949" s="270" t="s">
        <v>2281</v>
      </c>
      <c r="E20949" s="277" t="s">
        <v>2286</v>
      </c>
      <c r="F20949" s="279" t="s">
        <v>881</v>
      </c>
    </row>
    <row r="20950" spans="1:6" x14ac:dyDescent="0.3">
      <c r="A20950" s="264" t="str">
        <f t="shared" si="327"/>
        <v>IvinsUT</v>
      </c>
      <c r="B20950" s="269">
        <v>84738</v>
      </c>
      <c r="C20950" s="270" t="s">
        <v>11749</v>
      </c>
      <c r="D20950" s="270" t="s">
        <v>2281</v>
      </c>
      <c r="E20950" s="277" t="s">
        <v>2290</v>
      </c>
      <c r="F20950" s="279" t="s">
        <v>881</v>
      </c>
    </row>
    <row r="20951" spans="1:6" x14ac:dyDescent="0.3">
      <c r="A20951" s="264" t="str">
        <f t="shared" si="327"/>
        <v>KamasUT</v>
      </c>
      <c r="B20951" s="269">
        <v>84036</v>
      </c>
      <c r="C20951" s="270" t="s">
        <v>11750</v>
      </c>
      <c r="D20951" s="270" t="s">
        <v>2281</v>
      </c>
      <c r="E20951" s="277" t="s">
        <v>2291</v>
      </c>
      <c r="F20951" s="279" t="s">
        <v>881</v>
      </c>
    </row>
    <row r="20952" spans="1:6" x14ac:dyDescent="0.3">
      <c r="A20952" s="264" t="str">
        <f t="shared" si="327"/>
        <v>LindonUT</v>
      </c>
      <c r="B20952" s="269">
        <v>84042</v>
      </c>
      <c r="C20952" s="270" t="s">
        <v>11751</v>
      </c>
      <c r="D20952" s="270" t="s">
        <v>2281</v>
      </c>
      <c r="E20952" s="277" t="s">
        <v>2288</v>
      </c>
      <c r="F20952" s="279" t="s">
        <v>881</v>
      </c>
    </row>
    <row r="20953" spans="1:6" x14ac:dyDescent="0.3">
      <c r="A20953" s="264" t="str">
        <f t="shared" si="327"/>
        <v>SalemUT</v>
      </c>
      <c r="B20953" s="269">
        <v>84653</v>
      </c>
      <c r="C20953" s="270" t="s">
        <v>1226</v>
      </c>
      <c r="D20953" s="270" t="s">
        <v>2281</v>
      </c>
      <c r="E20953" s="277" t="s">
        <v>2288</v>
      </c>
      <c r="F20953" s="279" t="s">
        <v>881</v>
      </c>
    </row>
    <row r="20954" spans="1:6" x14ac:dyDescent="0.3">
      <c r="A20954" s="264" t="str">
        <f t="shared" si="327"/>
        <v>MapletonUT</v>
      </c>
      <c r="B20954" s="269">
        <v>84664</v>
      </c>
      <c r="C20954" s="270" t="s">
        <v>4906</v>
      </c>
      <c r="D20954" s="270" t="s">
        <v>2281</v>
      </c>
      <c r="E20954" s="277" t="s">
        <v>2288</v>
      </c>
      <c r="F20954" s="279" t="s">
        <v>881</v>
      </c>
    </row>
    <row r="20955" spans="1:6" x14ac:dyDescent="0.3">
      <c r="A20955" s="264" t="str">
        <f t="shared" si="327"/>
        <v>HooperUT</v>
      </c>
      <c r="B20955" s="269">
        <v>84315</v>
      </c>
      <c r="C20955" s="270" t="s">
        <v>7991</v>
      </c>
      <c r="D20955" s="270" t="s">
        <v>2281</v>
      </c>
      <c r="E20955" s="277" t="s">
        <v>2286</v>
      </c>
      <c r="F20955" s="279" t="s">
        <v>881</v>
      </c>
    </row>
    <row r="20956" spans="1:6" x14ac:dyDescent="0.3">
      <c r="A20956" s="264" t="str">
        <f t="shared" si="327"/>
        <v>AlpineUT</v>
      </c>
      <c r="B20956" s="269">
        <v>84004</v>
      </c>
      <c r="C20956" s="270" t="s">
        <v>2789</v>
      </c>
      <c r="D20956" s="270" t="s">
        <v>2281</v>
      </c>
      <c r="E20956" s="277" t="s">
        <v>2288</v>
      </c>
      <c r="F20956" s="279" t="s">
        <v>881</v>
      </c>
    </row>
    <row r="20957" spans="1:6" x14ac:dyDescent="0.3">
      <c r="A20957" s="264" t="str">
        <f t="shared" si="327"/>
        <v>HyrumUT</v>
      </c>
      <c r="B20957" s="269">
        <v>84319</v>
      </c>
      <c r="C20957" s="270" t="s">
        <v>11752</v>
      </c>
      <c r="D20957" s="270" t="s">
        <v>2281</v>
      </c>
      <c r="E20957" s="277" t="s">
        <v>1277</v>
      </c>
      <c r="F20957" s="279" t="s">
        <v>881</v>
      </c>
    </row>
    <row r="20958" spans="1:6" x14ac:dyDescent="0.3">
      <c r="A20958" s="264" t="str">
        <f t="shared" si="327"/>
        <v>ProvidenceUT</v>
      </c>
      <c r="B20958" s="269">
        <v>84332</v>
      </c>
      <c r="C20958" s="270" t="s">
        <v>10873</v>
      </c>
      <c r="D20958" s="270" t="s">
        <v>2281</v>
      </c>
      <c r="E20958" s="277" t="s">
        <v>1277</v>
      </c>
      <c r="F20958" s="279" t="s">
        <v>881</v>
      </c>
    </row>
    <row r="20959" spans="1:6" x14ac:dyDescent="0.3">
      <c r="A20959" s="264" t="str">
        <f t="shared" si="327"/>
        <v>Santa ClaraUT</v>
      </c>
      <c r="B20959" s="269">
        <v>84765</v>
      </c>
      <c r="C20959" s="270" t="s">
        <v>2494</v>
      </c>
      <c r="D20959" s="270" t="s">
        <v>2281</v>
      </c>
      <c r="E20959" s="277" t="s">
        <v>2290</v>
      </c>
      <c r="F20959" s="279" t="s">
        <v>881</v>
      </c>
    </row>
    <row r="20960" spans="1:6" x14ac:dyDescent="0.3">
      <c r="A20960" s="264" t="str">
        <f t="shared" si="327"/>
        <v>MidwayUT</v>
      </c>
      <c r="B20960" s="269">
        <v>84049</v>
      </c>
      <c r="C20960" s="270" t="s">
        <v>1954</v>
      </c>
      <c r="D20960" s="270" t="s">
        <v>2281</v>
      </c>
      <c r="E20960" s="277" t="s">
        <v>2284</v>
      </c>
      <c r="F20960" s="279" t="s">
        <v>881</v>
      </c>
    </row>
    <row r="20961" spans="1:6" x14ac:dyDescent="0.3">
      <c r="A20961" s="264" t="str">
        <f t="shared" si="327"/>
        <v>NephiUT</v>
      </c>
      <c r="B20961" s="269">
        <v>84648</v>
      </c>
      <c r="C20961" s="270" t="s">
        <v>11753</v>
      </c>
      <c r="D20961" s="270" t="s">
        <v>2281</v>
      </c>
      <c r="E20961" s="277" t="s">
        <v>2288</v>
      </c>
      <c r="F20961" s="279" t="s">
        <v>881</v>
      </c>
    </row>
    <row r="20962" spans="1:6" x14ac:dyDescent="0.3">
      <c r="A20962" s="264" t="str">
        <f t="shared" si="327"/>
        <v>EdenUT</v>
      </c>
      <c r="B20962" s="269">
        <v>84310</v>
      </c>
      <c r="C20962" s="270" t="s">
        <v>4611</v>
      </c>
      <c r="D20962" s="270" t="s">
        <v>2281</v>
      </c>
      <c r="E20962" s="277" t="s">
        <v>2286</v>
      </c>
      <c r="F20962" s="279" t="s">
        <v>881</v>
      </c>
    </row>
    <row r="20963" spans="1:6" x14ac:dyDescent="0.3">
      <c r="A20963" s="264" t="str">
        <f t="shared" si="327"/>
        <v>HelperUT</v>
      </c>
      <c r="B20963" s="269">
        <v>84526</v>
      </c>
      <c r="C20963" s="270" t="s">
        <v>720</v>
      </c>
      <c r="D20963" s="270" t="s">
        <v>2281</v>
      </c>
      <c r="E20963" s="277" t="s">
        <v>2287</v>
      </c>
      <c r="F20963" s="279" t="s">
        <v>881</v>
      </c>
    </row>
    <row r="20964" spans="1:6" x14ac:dyDescent="0.3">
      <c r="A20964" s="264" t="str">
        <f t="shared" si="327"/>
        <v>HildaleUT</v>
      </c>
      <c r="B20964" s="269">
        <v>84784</v>
      </c>
      <c r="C20964" s="270" t="s">
        <v>11754</v>
      </c>
      <c r="D20964" s="270" t="s">
        <v>2281</v>
      </c>
      <c r="E20964" s="277" t="s">
        <v>2290</v>
      </c>
      <c r="F20964" s="279" t="s">
        <v>881</v>
      </c>
    </row>
    <row r="20965" spans="1:6" x14ac:dyDescent="0.3">
      <c r="A20965" s="264" t="str">
        <f t="shared" si="327"/>
        <v>WellsvilleUT</v>
      </c>
      <c r="B20965" s="269">
        <v>84339</v>
      </c>
      <c r="C20965" s="270" t="s">
        <v>5567</v>
      </c>
      <c r="D20965" s="270" t="s">
        <v>2281</v>
      </c>
      <c r="E20965" s="277" t="s">
        <v>1277</v>
      </c>
      <c r="F20965" s="279" t="s">
        <v>881</v>
      </c>
    </row>
    <row r="20966" spans="1:6" x14ac:dyDescent="0.3">
      <c r="A20966" s="264" t="str">
        <f t="shared" si="327"/>
        <v>CoalvilleUT</v>
      </c>
      <c r="B20966" s="269">
        <v>84017</v>
      </c>
      <c r="C20966" s="270" t="s">
        <v>11755</v>
      </c>
      <c r="D20966" s="270" t="s">
        <v>2281</v>
      </c>
      <c r="E20966" s="277" t="s">
        <v>2291</v>
      </c>
      <c r="F20966" s="279" t="s">
        <v>881</v>
      </c>
    </row>
    <row r="20967" spans="1:6" x14ac:dyDescent="0.3">
      <c r="A20967" s="264" t="str">
        <f t="shared" si="327"/>
        <v>La VerkinUT</v>
      </c>
      <c r="B20967" s="269">
        <v>84745</v>
      </c>
      <c r="C20967" s="270" t="s">
        <v>11756</v>
      </c>
      <c r="D20967" s="270" t="s">
        <v>2281</v>
      </c>
      <c r="E20967" s="277" t="s">
        <v>2290</v>
      </c>
      <c r="F20967" s="279" t="s">
        <v>881</v>
      </c>
    </row>
    <row r="20968" spans="1:6" x14ac:dyDescent="0.3">
      <c r="A20968" s="264" t="str">
        <f t="shared" si="327"/>
        <v>Hyde ParkUT</v>
      </c>
      <c r="B20968" s="269">
        <v>84318</v>
      </c>
      <c r="C20968" s="270" t="s">
        <v>8741</v>
      </c>
      <c r="D20968" s="270" t="s">
        <v>2281</v>
      </c>
      <c r="E20968" s="277" t="s">
        <v>1277</v>
      </c>
      <c r="F20968" s="279" t="s">
        <v>881</v>
      </c>
    </row>
    <row r="20969" spans="1:6" x14ac:dyDescent="0.3">
      <c r="A20969" s="264" t="str">
        <f t="shared" si="327"/>
        <v>ParowanUT</v>
      </c>
      <c r="B20969" s="269">
        <v>84761</v>
      </c>
      <c r="C20969" s="270" t="s">
        <v>11757</v>
      </c>
      <c r="D20969" s="270" t="s">
        <v>2281</v>
      </c>
      <c r="E20969" s="277" t="s">
        <v>2282</v>
      </c>
      <c r="F20969" s="279" t="s">
        <v>881</v>
      </c>
    </row>
    <row r="20970" spans="1:6" x14ac:dyDescent="0.3">
      <c r="A20970" s="264" t="str">
        <f t="shared" si="327"/>
        <v>GarlandUT</v>
      </c>
      <c r="B20970" s="269">
        <v>84312</v>
      </c>
      <c r="C20970" s="270" t="s">
        <v>2128</v>
      </c>
      <c r="D20970" s="270" t="s">
        <v>2281</v>
      </c>
      <c r="E20970" s="277" t="s">
        <v>2286</v>
      </c>
      <c r="F20970" s="279" t="s">
        <v>881</v>
      </c>
    </row>
    <row r="20971" spans="1:6" x14ac:dyDescent="0.3">
      <c r="A20971" s="264" t="str">
        <f t="shared" si="327"/>
        <v>WillardUT</v>
      </c>
      <c r="B20971" s="269">
        <v>84340</v>
      </c>
      <c r="C20971" s="270" t="s">
        <v>7238</v>
      </c>
      <c r="D20971" s="270" t="s">
        <v>2281</v>
      </c>
      <c r="E20971" s="277" t="s">
        <v>2286</v>
      </c>
      <c r="F20971" s="279" t="s">
        <v>881</v>
      </c>
    </row>
    <row r="20972" spans="1:6" x14ac:dyDescent="0.3">
      <c r="A20972" s="264" t="str">
        <f t="shared" si="327"/>
        <v>HuntsvilleUT</v>
      </c>
      <c r="B20972" s="269">
        <v>84317</v>
      </c>
      <c r="C20972" s="270" t="s">
        <v>938</v>
      </c>
      <c r="D20972" s="270" t="s">
        <v>2281</v>
      </c>
      <c r="E20972" s="277" t="s">
        <v>2286</v>
      </c>
      <c r="F20972" s="279" t="s">
        <v>881</v>
      </c>
    </row>
    <row r="20973" spans="1:6" x14ac:dyDescent="0.3">
      <c r="A20973" s="264" t="str">
        <f t="shared" si="327"/>
        <v>RichmondUT</v>
      </c>
      <c r="B20973" s="269">
        <v>84333</v>
      </c>
      <c r="C20973" s="270" t="s">
        <v>1393</v>
      </c>
      <c r="D20973" s="270" t="s">
        <v>2281</v>
      </c>
      <c r="E20973" s="277" t="s">
        <v>1277</v>
      </c>
      <c r="F20973" s="279" t="s">
        <v>881</v>
      </c>
    </row>
    <row r="20974" spans="1:6" x14ac:dyDescent="0.3">
      <c r="A20974" s="264" t="str">
        <f t="shared" si="327"/>
        <v>MonaUT</v>
      </c>
      <c r="B20974" s="269">
        <v>84645</v>
      </c>
      <c r="C20974" s="270" t="s">
        <v>11758</v>
      </c>
      <c r="D20974" s="270" t="s">
        <v>2281</v>
      </c>
      <c r="E20974" s="277" t="s">
        <v>2288</v>
      </c>
      <c r="F20974" s="279" t="s">
        <v>881</v>
      </c>
    </row>
    <row r="20975" spans="1:6" x14ac:dyDescent="0.3">
      <c r="A20975" s="264" t="str">
        <f t="shared" si="327"/>
        <v>LewistonUT</v>
      </c>
      <c r="B20975" s="269">
        <v>84320</v>
      </c>
      <c r="C20975" s="270" t="s">
        <v>1275</v>
      </c>
      <c r="D20975" s="270" t="s">
        <v>2281</v>
      </c>
      <c r="E20975" s="277" t="s">
        <v>1277</v>
      </c>
      <c r="F20975" s="279" t="s">
        <v>881</v>
      </c>
    </row>
    <row r="20976" spans="1:6" x14ac:dyDescent="0.3">
      <c r="A20976" s="264" t="str">
        <f t="shared" si="327"/>
        <v>Fort DuchesneUT</v>
      </c>
      <c r="B20976" s="269">
        <v>84026</v>
      </c>
      <c r="C20976" s="270" t="s">
        <v>11759</v>
      </c>
      <c r="D20976" s="270" t="s">
        <v>2281</v>
      </c>
      <c r="E20976" s="277" t="s">
        <v>2292</v>
      </c>
      <c r="F20976" s="279" t="s">
        <v>881</v>
      </c>
    </row>
    <row r="20977" spans="1:6" x14ac:dyDescent="0.3">
      <c r="A20977" s="264" t="str">
        <f t="shared" si="327"/>
        <v>OakleyUT</v>
      </c>
      <c r="B20977" s="269">
        <v>84055</v>
      </c>
      <c r="C20977" s="270" t="s">
        <v>2647</v>
      </c>
      <c r="D20977" s="270" t="s">
        <v>2281</v>
      </c>
      <c r="E20977" s="277" t="s">
        <v>2291</v>
      </c>
      <c r="F20977" s="279" t="s">
        <v>881</v>
      </c>
    </row>
    <row r="20978" spans="1:6" x14ac:dyDescent="0.3">
      <c r="A20978" s="264" t="str">
        <f t="shared" si="327"/>
        <v>Pine ValleyUT</v>
      </c>
      <c r="B20978" s="269">
        <v>84725</v>
      </c>
      <c r="C20978" s="270" t="s">
        <v>9261</v>
      </c>
      <c r="D20978" s="270" t="s">
        <v>2281</v>
      </c>
      <c r="E20978" s="277" t="s">
        <v>2290</v>
      </c>
      <c r="F20978" s="279" t="s">
        <v>881</v>
      </c>
    </row>
    <row r="20979" spans="1:6" x14ac:dyDescent="0.3">
      <c r="A20979" s="264" t="str">
        <f t="shared" si="327"/>
        <v>MendonUT</v>
      </c>
      <c r="B20979" s="269">
        <v>84325</v>
      </c>
      <c r="C20979" s="270" t="s">
        <v>4980</v>
      </c>
      <c r="D20979" s="270" t="s">
        <v>2281</v>
      </c>
      <c r="E20979" s="277" t="s">
        <v>1277</v>
      </c>
      <c r="F20979" s="279" t="s">
        <v>881</v>
      </c>
    </row>
    <row r="20980" spans="1:6" x14ac:dyDescent="0.3">
      <c r="A20980" s="264" t="str">
        <f t="shared" si="327"/>
        <v>WellingtonUT</v>
      </c>
      <c r="B20980" s="269">
        <v>84542</v>
      </c>
      <c r="C20980" s="270" t="s">
        <v>3303</v>
      </c>
      <c r="D20980" s="270" t="s">
        <v>2281</v>
      </c>
      <c r="E20980" s="277" t="s">
        <v>2287</v>
      </c>
      <c r="F20980" s="279" t="s">
        <v>881</v>
      </c>
    </row>
    <row r="20981" spans="1:6" x14ac:dyDescent="0.3">
      <c r="A20981" s="264" t="str">
        <f t="shared" si="327"/>
        <v>MillvilleUT</v>
      </c>
      <c r="B20981" s="269">
        <v>84326</v>
      </c>
      <c r="C20981" s="270" t="s">
        <v>3125</v>
      </c>
      <c r="D20981" s="270" t="s">
        <v>2281</v>
      </c>
      <c r="E20981" s="277" t="s">
        <v>1277</v>
      </c>
      <c r="F20981" s="279" t="s">
        <v>881</v>
      </c>
    </row>
    <row r="20982" spans="1:6" x14ac:dyDescent="0.3">
      <c r="A20982" s="264" t="str">
        <f t="shared" si="327"/>
        <v>ToquervilleUT</v>
      </c>
      <c r="B20982" s="269">
        <v>84774</v>
      </c>
      <c r="C20982" s="270" t="s">
        <v>11760</v>
      </c>
      <c r="D20982" s="270" t="s">
        <v>2281</v>
      </c>
      <c r="E20982" s="277" t="s">
        <v>2290</v>
      </c>
      <c r="F20982" s="279" t="s">
        <v>881</v>
      </c>
    </row>
    <row r="20983" spans="1:6" x14ac:dyDescent="0.3">
      <c r="A20983" s="264" t="str">
        <f t="shared" si="327"/>
        <v>Rush ValleyUT</v>
      </c>
      <c r="B20983" s="269">
        <v>84071</v>
      </c>
      <c r="C20983" s="270" t="s">
        <v>11761</v>
      </c>
      <c r="D20983" s="270" t="s">
        <v>2281</v>
      </c>
      <c r="E20983" s="277" t="s">
        <v>2289</v>
      </c>
      <c r="F20983" s="279" t="s">
        <v>881</v>
      </c>
    </row>
    <row r="20984" spans="1:6" x14ac:dyDescent="0.3">
      <c r="A20984" s="264" t="str">
        <f t="shared" si="327"/>
        <v>ParadiseUT</v>
      </c>
      <c r="B20984" s="269">
        <v>84328</v>
      </c>
      <c r="C20984" s="270" t="s">
        <v>2996</v>
      </c>
      <c r="D20984" s="270" t="s">
        <v>2281</v>
      </c>
      <c r="E20984" s="277" t="s">
        <v>1277</v>
      </c>
      <c r="F20984" s="279" t="s">
        <v>881</v>
      </c>
    </row>
    <row r="20985" spans="1:6" x14ac:dyDescent="0.3">
      <c r="A20985" s="264" t="str">
        <f t="shared" si="327"/>
        <v>New HarmonyUT</v>
      </c>
      <c r="B20985" s="269">
        <v>84757</v>
      </c>
      <c r="C20985" s="270" t="s">
        <v>5414</v>
      </c>
      <c r="D20985" s="270" t="s">
        <v>2281</v>
      </c>
      <c r="E20985" s="277" t="s">
        <v>2290</v>
      </c>
      <c r="F20985" s="279" t="s">
        <v>881</v>
      </c>
    </row>
    <row r="20986" spans="1:6" x14ac:dyDescent="0.3">
      <c r="A20986" s="264" t="str">
        <f t="shared" si="327"/>
        <v>East CarbonUT</v>
      </c>
      <c r="B20986" s="269">
        <v>84520</v>
      </c>
      <c r="C20986" s="270" t="s">
        <v>11762</v>
      </c>
      <c r="D20986" s="270" t="s">
        <v>2281</v>
      </c>
      <c r="E20986" s="277" t="s">
        <v>2287</v>
      </c>
      <c r="F20986" s="279" t="s">
        <v>881</v>
      </c>
    </row>
    <row r="20987" spans="1:6" x14ac:dyDescent="0.3">
      <c r="A20987" s="264" t="str">
        <f t="shared" si="327"/>
        <v>LeedsUT</v>
      </c>
      <c r="B20987" s="269">
        <v>84746</v>
      </c>
      <c r="C20987" s="270" t="s">
        <v>1111</v>
      </c>
      <c r="D20987" s="270" t="s">
        <v>2281</v>
      </c>
      <c r="E20987" s="277" t="s">
        <v>2290</v>
      </c>
      <c r="F20987" s="279" t="s">
        <v>881</v>
      </c>
    </row>
    <row r="20988" spans="1:6" x14ac:dyDescent="0.3">
      <c r="A20988" s="264" t="str">
        <f t="shared" si="327"/>
        <v>CorinneUT</v>
      </c>
      <c r="B20988" s="269">
        <v>84307</v>
      </c>
      <c r="C20988" s="270" t="s">
        <v>11763</v>
      </c>
      <c r="D20988" s="270" t="s">
        <v>2281</v>
      </c>
      <c r="E20988" s="277" t="s">
        <v>2286</v>
      </c>
      <c r="F20988" s="279" t="s">
        <v>881</v>
      </c>
    </row>
    <row r="20989" spans="1:6" x14ac:dyDescent="0.3">
      <c r="A20989" s="264" t="str">
        <f t="shared" si="327"/>
        <v>VirginUT</v>
      </c>
      <c r="B20989" s="269">
        <v>84767</v>
      </c>
      <c r="C20989" s="270" t="s">
        <v>11764</v>
      </c>
      <c r="D20989" s="270" t="s">
        <v>2281</v>
      </c>
      <c r="E20989" s="277" t="s">
        <v>2290</v>
      </c>
      <c r="F20989" s="279" t="s">
        <v>881</v>
      </c>
    </row>
    <row r="20990" spans="1:6" x14ac:dyDescent="0.3">
      <c r="A20990" s="264" t="str">
        <f t="shared" si="327"/>
        <v>HoneyvilleUT</v>
      </c>
      <c r="B20990" s="269">
        <v>84314</v>
      </c>
      <c r="C20990" s="270" t="s">
        <v>11765</v>
      </c>
      <c r="D20990" s="270" t="s">
        <v>2281</v>
      </c>
      <c r="E20990" s="277" t="s">
        <v>2286</v>
      </c>
      <c r="F20990" s="279" t="s">
        <v>881</v>
      </c>
    </row>
    <row r="20991" spans="1:6" x14ac:dyDescent="0.3">
      <c r="A20991" s="264" t="str">
        <f t="shared" si="327"/>
        <v>HeneferUT</v>
      </c>
      <c r="B20991" s="269">
        <v>84033</v>
      </c>
      <c r="C20991" s="270" t="s">
        <v>11766</v>
      </c>
      <c r="D20991" s="270" t="s">
        <v>2281</v>
      </c>
      <c r="E20991" s="277" t="s">
        <v>2291</v>
      </c>
      <c r="F20991" s="279" t="s">
        <v>881</v>
      </c>
    </row>
    <row r="20992" spans="1:6" x14ac:dyDescent="0.3">
      <c r="A20992" s="264" t="str">
        <f t="shared" si="327"/>
        <v>Saint GeorgeUT</v>
      </c>
      <c r="B20992" s="269">
        <v>84783</v>
      </c>
      <c r="C20992" s="270" t="s">
        <v>5580</v>
      </c>
      <c r="D20992" s="270" t="s">
        <v>2281</v>
      </c>
      <c r="E20992" s="277" t="s">
        <v>2290</v>
      </c>
      <c r="F20992" s="279" t="s">
        <v>881</v>
      </c>
    </row>
    <row r="20993" spans="1:6" x14ac:dyDescent="0.3">
      <c r="A20993" s="264" t="str">
        <f t="shared" si="327"/>
        <v>LevanUT</v>
      </c>
      <c r="B20993" s="269">
        <v>84639</v>
      </c>
      <c r="C20993" s="270" t="s">
        <v>11767</v>
      </c>
      <c r="D20993" s="270" t="s">
        <v>2281</v>
      </c>
      <c r="E20993" s="277" t="s">
        <v>2288</v>
      </c>
      <c r="F20993" s="279" t="s">
        <v>881</v>
      </c>
    </row>
    <row r="20994" spans="1:6" x14ac:dyDescent="0.3">
      <c r="A20994" s="264" t="str">
        <f t="shared" si="327"/>
        <v>VeyoUT</v>
      </c>
      <c r="B20994" s="269">
        <v>84782</v>
      </c>
      <c r="C20994" s="270" t="s">
        <v>11768</v>
      </c>
      <c r="D20994" s="270" t="s">
        <v>2281</v>
      </c>
      <c r="E20994" s="277" t="s">
        <v>2290</v>
      </c>
      <c r="F20994" s="279" t="s">
        <v>881</v>
      </c>
    </row>
    <row r="20995" spans="1:6" x14ac:dyDescent="0.3">
      <c r="A20995" s="264" t="str">
        <f t="shared" si="327"/>
        <v>LapointUT</v>
      </c>
      <c r="B20995" s="269">
        <v>84039</v>
      </c>
      <c r="C20995" s="270" t="s">
        <v>11769</v>
      </c>
      <c r="D20995" s="270" t="s">
        <v>2281</v>
      </c>
      <c r="E20995" s="277" t="s">
        <v>2292</v>
      </c>
      <c r="F20995" s="279" t="s">
        <v>881</v>
      </c>
    </row>
    <row r="20996" spans="1:6" x14ac:dyDescent="0.3">
      <c r="A20996" s="264" t="str">
        <f t="shared" ref="A20996:A21059" si="328">CONCATENATE(C20996,D20996)</f>
        <v>GoshenUT</v>
      </c>
      <c r="B20996" s="269">
        <v>84633</v>
      </c>
      <c r="C20996" s="270" t="s">
        <v>1508</v>
      </c>
      <c r="D20996" s="270" t="s">
        <v>2281</v>
      </c>
      <c r="E20996" s="277" t="s">
        <v>2288</v>
      </c>
      <c r="F20996" s="279" t="s">
        <v>881</v>
      </c>
    </row>
    <row r="20997" spans="1:6" x14ac:dyDescent="0.3">
      <c r="A20997" s="264" t="str">
        <f t="shared" si="328"/>
        <v>Cedar FortUT</v>
      </c>
      <c r="B20997" s="269">
        <v>84013</v>
      </c>
      <c r="C20997" s="270" t="s">
        <v>11770</v>
      </c>
      <c r="D20997" s="270" t="s">
        <v>2281</v>
      </c>
      <c r="E20997" s="277" t="s">
        <v>2288</v>
      </c>
      <c r="F20997" s="279" t="s">
        <v>881</v>
      </c>
    </row>
    <row r="20998" spans="1:6" x14ac:dyDescent="0.3">
      <c r="A20998" s="264" t="str">
        <f t="shared" si="328"/>
        <v>JensenUT</v>
      </c>
      <c r="B20998" s="269">
        <v>84035</v>
      </c>
      <c r="C20998" s="270" t="s">
        <v>11771</v>
      </c>
      <c r="D20998" s="270" t="s">
        <v>2281</v>
      </c>
      <c r="E20998" s="277" t="s">
        <v>2292</v>
      </c>
      <c r="F20998" s="279" t="s">
        <v>881</v>
      </c>
    </row>
    <row r="20999" spans="1:6" x14ac:dyDescent="0.3">
      <c r="A20999" s="264" t="str">
        <f t="shared" si="328"/>
        <v>CentralUT</v>
      </c>
      <c r="B20999" s="269">
        <v>84722</v>
      </c>
      <c r="C20999" s="270" t="s">
        <v>5518</v>
      </c>
      <c r="D20999" s="270" t="s">
        <v>2281</v>
      </c>
      <c r="E20999" s="277" t="s">
        <v>2290</v>
      </c>
      <c r="F20999" s="279" t="s">
        <v>881</v>
      </c>
    </row>
    <row r="21000" spans="1:6" x14ac:dyDescent="0.3">
      <c r="A21000" s="264" t="str">
        <f t="shared" si="328"/>
        <v>Bear River CityUT</v>
      </c>
      <c r="B21000" s="269">
        <v>84301</v>
      </c>
      <c r="C21000" s="270" t="s">
        <v>11772</v>
      </c>
      <c r="D21000" s="270" t="s">
        <v>2281</v>
      </c>
      <c r="E21000" s="277" t="s">
        <v>2286</v>
      </c>
      <c r="F21000" s="279" t="s">
        <v>881</v>
      </c>
    </row>
    <row r="21001" spans="1:6" x14ac:dyDescent="0.3">
      <c r="A21001" s="264" t="str">
        <f t="shared" si="328"/>
        <v>EurekaUT</v>
      </c>
      <c r="B21001" s="269">
        <v>84628</v>
      </c>
      <c r="C21001" s="270" t="s">
        <v>2726</v>
      </c>
      <c r="D21001" s="270" t="s">
        <v>2281</v>
      </c>
      <c r="E21001" s="277" t="s">
        <v>2288</v>
      </c>
      <c r="F21001" s="279" t="s">
        <v>881</v>
      </c>
    </row>
    <row r="21002" spans="1:6" x14ac:dyDescent="0.3">
      <c r="A21002" s="264" t="str">
        <f t="shared" si="328"/>
        <v>MantuaUT</v>
      </c>
      <c r="B21002" s="269">
        <v>84324</v>
      </c>
      <c r="C21002" s="270" t="s">
        <v>9434</v>
      </c>
      <c r="D21002" s="270" t="s">
        <v>2281</v>
      </c>
      <c r="E21002" s="277" t="s">
        <v>2286</v>
      </c>
      <c r="F21002" s="279" t="s">
        <v>881</v>
      </c>
    </row>
    <row r="21003" spans="1:6" x14ac:dyDescent="0.3">
      <c r="A21003" s="264" t="str">
        <f t="shared" si="328"/>
        <v>Bingham CanyonUT</v>
      </c>
      <c r="B21003" s="269">
        <v>84006</v>
      </c>
      <c r="C21003" s="270" t="s">
        <v>11773</v>
      </c>
      <c r="D21003" s="270" t="s">
        <v>2281</v>
      </c>
      <c r="E21003" s="277" t="s">
        <v>2289</v>
      </c>
      <c r="F21003" s="279" t="s">
        <v>881</v>
      </c>
    </row>
    <row r="21004" spans="1:6" x14ac:dyDescent="0.3">
      <c r="A21004" s="264" t="str">
        <f t="shared" si="328"/>
        <v>NewtonUT</v>
      </c>
      <c r="B21004" s="269">
        <v>84327</v>
      </c>
      <c r="C21004" s="270" t="s">
        <v>1244</v>
      </c>
      <c r="D21004" s="270" t="s">
        <v>2281</v>
      </c>
      <c r="E21004" s="277" t="s">
        <v>1277</v>
      </c>
      <c r="F21004" s="279" t="s">
        <v>881</v>
      </c>
    </row>
    <row r="21005" spans="1:6" x14ac:dyDescent="0.3">
      <c r="A21005" s="264" t="str">
        <f t="shared" si="328"/>
        <v>FieldingUT</v>
      </c>
      <c r="B21005" s="269">
        <v>84311</v>
      </c>
      <c r="C21005" s="270" t="s">
        <v>11774</v>
      </c>
      <c r="D21005" s="270" t="s">
        <v>2281</v>
      </c>
      <c r="E21005" s="277" t="s">
        <v>2286</v>
      </c>
      <c r="F21005" s="279" t="s">
        <v>881</v>
      </c>
    </row>
    <row r="21006" spans="1:6" x14ac:dyDescent="0.3">
      <c r="A21006" s="264" t="str">
        <f t="shared" si="328"/>
        <v>BerylUT</v>
      </c>
      <c r="B21006" s="269">
        <v>84714</v>
      </c>
      <c r="C21006" s="270" t="s">
        <v>11775</v>
      </c>
      <c r="D21006" s="270" t="s">
        <v>2281</v>
      </c>
      <c r="E21006" s="277" t="s">
        <v>2282</v>
      </c>
      <c r="F21006" s="279" t="s">
        <v>881</v>
      </c>
    </row>
    <row r="21007" spans="1:6" x14ac:dyDescent="0.3">
      <c r="A21007" s="264" t="str">
        <f t="shared" si="328"/>
        <v>WallsburgUT</v>
      </c>
      <c r="B21007" s="269">
        <v>84082</v>
      </c>
      <c r="C21007" s="270" t="s">
        <v>11776</v>
      </c>
      <c r="D21007" s="270" t="s">
        <v>2281</v>
      </c>
      <c r="E21007" s="277" t="s">
        <v>2284</v>
      </c>
      <c r="F21007" s="279" t="s">
        <v>881</v>
      </c>
    </row>
    <row r="21008" spans="1:6" x14ac:dyDescent="0.3">
      <c r="A21008" s="264" t="str">
        <f t="shared" si="328"/>
        <v>ClarkstonUT</v>
      </c>
      <c r="B21008" s="269">
        <v>84305</v>
      </c>
      <c r="C21008" s="270" t="s">
        <v>4009</v>
      </c>
      <c r="D21008" s="270" t="s">
        <v>2281</v>
      </c>
      <c r="E21008" s="277" t="s">
        <v>1277</v>
      </c>
      <c r="F21008" s="279" t="s">
        <v>881</v>
      </c>
    </row>
    <row r="21009" spans="1:6" x14ac:dyDescent="0.3">
      <c r="A21009" s="264" t="str">
        <f t="shared" si="328"/>
        <v>DugwayUT</v>
      </c>
      <c r="B21009" s="269">
        <v>84022</v>
      </c>
      <c r="C21009" s="270" t="s">
        <v>11777</v>
      </c>
      <c r="D21009" s="270" t="s">
        <v>2281</v>
      </c>
      <c r="E21009" s="277" t="s">
        <v>2289</v>
      </c>
      <c r="F21009" s="279" t="s">
        <v>881</v>
      </c>
    </row>
    <row r="21010" spans="1:6" x14ac:dyDescent="0.3">
      <c r="A21010" s="264" t="str">
        <f t="shared" si="328"/>
        <v>ParowanUT</v>
      </c>
      <c r="B21010" s="269">
        <v>84760</v>
      </c>
      <c r="C21010" s="270" t="s">
        <v>11757</v>
      </c>
      <c r="D21010" s="270" t="s">
        <v>2281</v>
      </c>
      <c r="E21010" s="277" t="s">
        <v>2282</v>
      </c>
      <c r="F21010" s="279" t="s">
        <v>881</v>
      </c>
    </row>
    <row r="21011" spans="1:6" x14ac:dyDescent="0.3">
      <c r="A21011" s="264" t="str">
        <f t="shared" si="328"/>
        <v>KanarravilleUT</v>
      </c>
      <c r="B21011" s="269">
        <v>84742</v>
      </c>
      <c r="C21011" s="270" t="s">
        <v>11778</v>
      </c>
      <c r="D21011" s="270" t="s">
        <v>2281</v>
      </c>
      <c r="E21011" s="277" t="s">
        <v>2282</v>
      </c>
      <c r="F21011" s="279" t="s">
        <v>881</v>
      </c>
    </row>
    <row r="21012" spans="1:6" x14ac:dyDescent="0.3">
      <c r="A21012" s="264" t="str">
        <f t="shared" si="328"/>
        <v>VirginUT</v>
      </c>
      <c r="B21012" s="269">
        <v>84779</v>
      </c>
      <c r="C21012" s="270" t="s">
        <v>11764</v>
      </c>
      <c r="D21012" s="270" t="s">
        <v>2281</v>
      </c>
      <c r="E21012" s="277" t="s">
        <v>2290</v>
      </c>
      <c r="F21012" s="279" t="s">
        <v>881</v>
      </c>
    </row>
    <row r="21013" spans="1:6" x14ac:dyDescent="0.3">
      <c r="A21013" s="264" t="str">
        <f t="shared" si="328"/>
        <v>Pine ValleyUT</v>
      </c>
      <c r="B21013" s="269">
        <v>84781</v>
      </c>
      <c r="C21013" s="270" t="s">
        <v>9261</v>
      </c>
      <c r="D21013" s="270" t="s">
        <v>2281</v>
      </c>
      <c r="E21013" s="277" t="s">
        <v>2290</v>
      </c>
      <c r="F21013" s="279" t="s">
        <v>881</v>
      </c>
    </row>
    <row r="21014" spans="1:6" x14ac:dyDescent="0.3">
      <c r="A21014" s="264" t="str">
        <f t="shared" si="328"/>
        <v>DeweyvilleUT</v>
      </c>
      <c r="B21014" s="269">
        <v>84309</v>
      </c>
      <c r="C21014" s="270" t="s">
        <v>11615</v>
      </c>
      <c r="D21014" s="270" t="s">
        <v>2281</v>
      </c>
      <c r="E21014" s="277" t="s">
        <v>2286</v>
      </c>
      <c r="F21014" s="279" t="s">
        <v>881</v>
      </c>
    </row>
    <row r="21015" spans="1:6" x14ac:dyDescent="0.3">
      <c r="A21015" s="264" t="str">
        <f t="shared" si="328"/>
        <v>PlymouthUT</v>
      </c>
      <c r="B21015" s="269">
        <v>84330</v>
      </c>
      <c r="C21015" s="270" t="s">
        <v>1391</v>
      </c>
      <c r="D21015" s="270" t="s">
        <v>2281</v>
      </c>
      <c r="E21015" s="277" t="s">
        <v>2286</v>
      </c>
      <c r="F21015" s="279" t="s">
        <v>881</v>
      </c>
    </row>
    <row r="21016" spans="1:6" x14ac:dyDescent="0.3">
      <c r="A21016" s="264" t="str">
        <f t="shared" si="328"/>
        <v>Rush ValleyUT</v>
      </c>
      <c r="B21016" s="269">
        <v>84069</v>
      </c>
      <c r="C21016" s="270" t="s">
        <v>11761</v>
      </c>
      <c r="D21016" s="270" t="s">
        <v>2281</v>
      </c>
      <c r="E21016" s="277" t="s">
        <v>2289</v>
      </c>
      <c r="F21016" s="279" t="s">
        <v>881</v>
      </c>
    </row>
    <row r="21017" spans="1:6" x14ac:dyDescent="0.3">
      <c r="A21017" s="264" t="str">
        <f t="shared" si="328"/>
        <v>TrentonUT</v>
      </c>
      <c r="B21017" s="269">
        <v>84338</v>
      </c>
      <c r="C21017" s="270" t="s">
        <v>1838</v>
      </c>
      <c r="D21017" s="270" t="s">
        <v>2281</v>
      </c>
      <c r="E21017" s="277" t="s">
        <v>1277</v>
      </c>
      <c r="F21017" s="279" t="s">
        <v>881</v>
      </c>
    </row>
    <row r="21018" spans="1:6" x14ac:dyDescent="0.3">
      <c r="A21018" s="264" t="str">
        <f t="shared" si="328"/>
        <v>BerylUT</v>
      </c>
      <c r="B21018" s="269">
        <v>84756</v>
      </c>
      <c r="C21018" s="270" t="s">
        <v>11775</v>
      </c>
      <c r="D21018" s="270" t="s">
        <v>2281</v>
      </c>
      <c r="E21018" s="277" t="s">
        <v>2282</v>
      </c>
      <c r="F21018" s="279" t="s">
        <v>881</v>
      </c>
    </row>
    <row r="21019" spans="1:6" x14ac:dyDescent="0.3">
      <c r="A21019" s="264" t="str">
        <f t="shared" si="328"/>
        <v>DeweyvilleUT</v>
      </c>
      <c r="B21019" s="269">
        <v>84306</v>
      </c>
      <c r="C21019" s="270" t="s">
        <v>11615</v>
      </c>
      <c r="D21019" s="270" t="s">
        <v>2281</v>
      </c>
      <c r="E21019" s="277" t="s">
        <v>2286</v>
      </c>
      <c r="F21019" s="279" t="s">
        <v>881</v>
      </c>
    </row>
    <row r="21020" spans="1:6" x14ac:dyDescent="0.3">
      <c r="A21020" s="264" t="str">
        <f t="shared" si="328"/>
        <v>East CarbonUT</v>
      </c>
      <c r="B21020" s="269">
        <v>84539</v>
      </c>
      <c r="C21020" s="270" t="s">
        <v>11762</v>
      </c>
      <c r="D21020" s="270" t="s">
        <v>2281</v>
      </c>
      <c r="E21020" s="277" t="s">
        <v>2287</v>
      </c>
      <c r="F21020" s="279" t="s">
        <v>881</v>
      </c>
    </row>
    <row r="21021" spans="1:6" x14ac:dyDescent="0.3">
      <c r="A21021" s="264" t="str">
        <f t="shared" si="328"/>
        <v>WhiterocksUT</v>
      </c>
      <c r="B21021" s="269">
        <v>84085</v>
      </c>
      <c r="C21021" s="270" t="s">
        <v>11779</v>
      </c>
      <c r="D21021" s="270" t="s">
        <v>2281</v>
      </c>
      <c r="E21021" s="277" t="s">
        <v>2292</v>
      </c>
      <c r="F21021" s="279" t="s">
        <v>881</v>
      </c>
    </row>
    <row r="21022" spans="1:6" x14ac:dyDescent="0.3">
      <c r="A21022" s="264" t="str">
        <f t="shared" si="328"/>
        <v>RiversideUT</v>
      </c>
      <c r="B21022" s="269">
        <v>84334</v>
      </c>
      <c r="C21022" s="270" t="s">
        <v>1510</v>
      </c>
      <c r="D21022" s="270" t="s">
        <v>2281</v>
      </c>
      <c r="E21022" s="277" t="s">
        <v>2286</v>
      </c>
      <c r="F21022" s="279" t="s">
        <v>881</v>
      </c>
    </row>
    <row r="21023" spans="1:6" x14ac:dyDescent="0.3">
      <c r="A21023" s="264" t="str">
        <f t="shared" si="328"/>
        <v>PeoaUT</v>
      </c>
      <c r="B21023" s="269">
        <v>84061</v>
      </c>
      <c r="C21023" s="270" t="s">
        <v>11780</v>
      </c>
      <c r="D21023" s="270" t="s">
        <v>2281</v>
      </c>
      <c r="E21023" s="277" t="s">
        <v>2291</v>
      </c>
      <c r="F21023" s="279" t="s">
        <v>881</v>
      </c>
    </row>
    <row r="21024" spans="1:6" x14ac:dyDescent="0.3">
      <c r="A21024" s="264" t="str">
        <f t="shared" si="328"/>
        <v>GoshenUT</v>
      </c>
      <c r="B21024" s="269">
        <v>84626</v>
      </c>
      <c r="C21024" s="270" t="s">
        <v>1508</v>
      </c>
      <c r="D21024" s="270" t="s">
        <v>2281</v>
      </c>
      <c r="E21024" s="277" t="s">
        <v>2288</v>
      </c>
      <c r="F21024" s="279" t="s">
        <v>881</v>
      </c>
    </row>
    <row r="21025" spans="1:6" x14ac:dyDescent="0.3">
      <c r="A21025" s="264" t="str">
        <f t="shared" si="328"/>
        <v>Brian HeadUT</v>
      </c>
      <c r="B21025" s="269">
        <v>84719</v>
      </c>
      <c r="C21025" s="270" t="s">
        <v>11781</v>
      </c>
      <c r="D21025" s="270" t="s">
        <v>2281</v>
      </c>
      <c r="E21025" s="277" t="s">
        <v>2282</v>
      </c>
      <c r="F21025" s="279" t="s">
        <v>881</v>
      </c>
    </row>
    <row r="21026" spans="1:6" x14ac:dyDescent="0.3">
      <c r="A21026" s="264" t="str">
        <f t="shared" si="328"/>
        <v>RandlettUT</v>
      </c>
      <c r="B21026" s="269">
        <v>84063</v>
      </c>
      <c r="C21026" s="270" t="s">
        <v>9840</v>
      </c>
      <c r="D21026" s="270" t="s">
        <v>2281</v>
      </c>
      <c r="E21026" s="277" t="s">
        <v>2292</v>
      </c>
      <c r="F21026" s="279" t="s">
        <v>881</v>
      </c>
    </row>
    <row r="21027" spans="1:6" x14ac:dyDescent="0.3">
      <c r="A21027" s="264" t="str">
        <f t="shared" si="328"/>
        <v>SpringdaleUT</v>
      </c>
      <c r="B21027" s="269">
        <v>84763</v>
      </c>
      <c r="C21027" s="270" t="s">
        <v>1691</v>
      </c>
      <c r="D21027" s="270" t="s">
        <v>2281</v>
      </c>
      <c r="E21027" s="277" t="s">
        <v>2290</v>
      </c>
      <c r="F21027" s="279" t="s">
        <v>881</v>
      </c>
    </row>
    <row r="21028" spans="1:6" x14ac:dyDescent="0.3">
      <c r="A21028" s="264" t="str">
        <f t="shared" si="328"/>
        <v>PortageUT</v>
      </c>
      <c r="B21028" s="269">
        <v>84331</v>
      </c>
      <c r="C21028" s="270" t="s">
        <v>5280</v>
      </c>
      <c r="D21028" s="270" t="s">
        <v>2281</v>
      </c>
      <c r="E21028" s="277" t="s">
        <v>2286</v>
      </c>
      <c r="F21028" s="279" t="s">
        <v>881</v>
      </c>
    </row>
    <row r="21029" spans="1:6" x14ac:dyDescent="0.3">
      <c r="A21029" s="264" t="str">
        <f t="shared" si="328"/>
        <v>VernonUT</v>
      </c>
      <c r="B21029" s="269">
        <v>84080</v>
      </c>
      <c r="C21029" s="270" t="s">
        <v>2274</v>
      </c>
      <c r="D21029" s="270" t="s">
        <v>2281</v>
      </c>
      <c r="E21029" s="277" t="s">
        <v>2289</v>
      </c>
      <c r="F21029" s="279" t="s">
        <v>881</v>
      </c>
    </row>
    <row r="21030" spans="1:6" x14ac:dyDescent="0.3">
      <c r="A21030" s="264" t="str">
        <f t="shared" si="328"/>
        <v>CornishUT</v>
      </c>
      <c r="B21030" s="269">
        <v>84308</v>
      </c>
      <c r="C21030" s="270" t="s">
        <v>6555</v>
      </c>
      <c r="D21030" s="270" t="s">
        <v>2281</v>
      </c>
      <c r="E21030" s="277" t="s">
        <v>1277</v>
      </c>
      <c r="F21030" s="279" t="s">
        <v>881</v>
      </c>
    </row>
    <row r="21031" spans="1:6" x14ac:dyDescent="0.3">
      <c r="A21031" s="264" t="str">
        <f t="shared" si="328"/>
        <v>LapointUT</v>
      </c>
      <c r="B21031" s="269">
        <v>84076</v>
      </c>
      <c r="C21031" s="270" t="s">
        <v>11769</v>
      </c>
      <c r="D21031" s="270" t="s">
        <v>2281</v>
      </c>
      <c r="E21031" s="277" t="s">
        <v>2292</v>
      </c>
      <c r="F21031" s="279" t="s">
        <v>881</v>
      </c>
    </row>
    <row r="21032" spans="1:6" x14ac:dyDescent="0.3">
      <c r="A21032" s="264" t="str">
        <f t="shared" si="328"/>
        <v>SummitUT</v>
      </c>
      <c r="B21032" s="269">
        <v>84772</v>
      </c>
      <c r="C21032" s="270" t="s">
        <v>4835</v>
      </c>
      <c r="D21032" s="270" t="s">
        <v>2281</v>
      </c>
      <c r="E21032" s="277" t="s">
        <v>2282</v>
      </c>
      <c r="F21032" s="279" t="s">
        <v>881</v>
      </c>
    </row>
    <row r="21033" spans="1:6" x14ac:dyDescent="0.3">
      <c r="A21033" s="264" t="str">
        <f t="shared" si="328"/>
        <v>Park ValleyUT</v>
      </c>
      <c r="B21033" s="269">
        <v>84329</v>
      </c>
      <c r="C21033" s="270" t="s">
        <v>11782</v>
      </c>
      <c r="D21033" s="270" t="s">
        <v>2281</v>
      </c>
      <c r="E21033" s="277" t="s">
        <v>2286</v>
      </c>
      <c r="F21033" s="279" t="s">
        <v>881</v>
      </c>
    </row>
    <row r="21034" spans="1:6" x14ac:dyDescent="0.3">
      <c r="A21034" s="264" t="str">
        <f t="shared" si="328"/>
        <v>CroydonUT</v>
      </c>
      <c r="B21034" s="269">
        <v>84018</v>
      </c>
      <c r="C21034" s="270" t="s">
        <v>10275</v>
      </c>
      <c r="D21034" s="270" t="s">
        <v>2281</v>
      </c>
      <c r="E21034" s="277" t="s">
        <v>2286</v>
      </c>
      <c r="F21034" s="279" t="s">
        <v>881</v>
      </c>
    </row>
    <row r="21035" spans="1:6" x14ac:dyDescent="0.3">
      <c r="A21035" s="264" t="str">
        <f t="shared" si="328"/>
        <v>VeyoUT</v>
      </c>
      <c r="B21035" s="269">
        <v>84733</v>
      </c>
      <c r="C21035" s="270" t="s">
        <v>11768</v>
      </c>
      <c r="D21035" s="270" t="s">
        <v>2281</v>
      </c>
      <c r="E21035" s="277" t="s">
        <v>2290</v>
      </c>
      <c r="F21035" s="279" t="s">
        <v>881</v>
      </c>
    </row>
    <row r="21036" spans="1:6" x14ac:dyDescent="0.3">
      <c r="A21036" s="264" t="str">
        <f t="shared" si="328"/>
        <v>Cache JunctionUT</v>
      </c>
      <c r="B21036" s="269">
        <v>84304</v>
      </c>
      <c r="C21036" s="270" t="s">
        <v>11783</v>
      </c>
      <c r="D21036" s="270" t="s">
        <v>2281</v>
      </c>
      <c r="E21036" s="277" t="s">
        <v>1277</v>
      </c>
      <c r="F21036" s="279" t="s">
        <v>881</v>
      </c>
    </row>
    <row r="21037" spans="1:6" x14ac:dyDescent="0.3">
      <c r="A21037" s="264" t="str">
        <f t="shared" si="328"/>
        <v>HowellUT</v>
      </c>
      <c r="B21037" s="269">
        <v>84316</v>
      </c>
      <c r="C21037" s="270" t="s">
        <v>6575</v>
      </c>
      <c r="D21037" s="270" t="s">
        <v>2281</v>
      </c>
      <c r="E21037" s="277" t="s">
        <v>2286</v>
      </c>
      <c r="F21037" s="279" t="s">
        <v>881</v>
      </c>
    </row>
    <row r="21038" spans="1:6" x14ac:dyDescent="0.3">
      <c r="A21038" s="264" t="str">
        <f t="shared" si="328"/>
        <v>LoganUT</v>
      </c>
      <c r="B21038" s="269">
        <v>84322</v>
      </c>
      <c r="C21038" s="270" t="s">
        <v>1277</v>
      </c>
      <c r="D21038" s="270" t="s">
        <v>2281</v>
      </c>
      <c r="E21038" s="277" t="s">
        <v>1277</v>
      </c>
      <c r="F21038" s="279" t="s">
        <v>881</v>
      </c>
    </row>
    <row r="21039" spans="1:6" x14ac:dyDescent="0.3">
      <c r="A21039" s="264" t="str">
        <f t="shared" si="328"/>
        <v>LoganUT</v>
      </c>
      <c r="B21039" s="269">
        <v>84322</v>
      </c>
      <c r="C21039" s="270" t="s">
        <v>1277</v>
      </c>
      <c r="D21039" s="270" t="s">
        <v>2281</v>
      </c>
      <c r="E21039" s="277" t="s">
        <v>1277</v>
      </c>
      <c r="F21039" s="279" t="s">
        <v>881</v>
      </c>
    </row>
    <row r="21040" spans="1:6" x14ac:dyDescent="0.3">
      <c r="A21040" s="264" t="str">
        <f t="shared" si="328"/>
        <v>Virginia BeachVA</v>
      </c>
      <c r="B21040" s="269">
        <v>23464</v>
      </c>
      <c r="C21040" s="270" t="s">
        <v>11784</v>
      </c>
      <c r="D21040" s="270" t="s">
        <v>2293</v>
      </c>
      <c r="E21040" s="277" t="s">
        <v>1773</v>
      </c>
      <c r="F21040" s="279" t="s">
        <v>881</v>
      </c>
    </row>
    <row r="21041" spans="1:6" x14ac:dyDescent="0.3">
      <c r="A21041" s="264" t="str">
        <f t="shared" si="328"/>
        <v>Virginia BeachVA</v>
      </c>
      <c r="B21041" s="269">
        <v>23462</v>
      </c>
      <c r="C21041" s="270" t="s">
        <v>11784</v>
      </c>
      <c r="D21041" s="270" t="s">
        <v>2293</v>
      </c>
      <c r="E21041" s="277" t="s">
        <v>1773</v>
      </c>
      <c r="F21041" s="279" t="s">
        <v>881</v>
      </c>
    </row>
    <row r="21042" spans="1:6" x14ac:dyDescent="0.3">
      <c r="A21042" s="264" t="str">
        <f t="shared" si="328"/>
        <v>WoodbridgeVA</v>
      </c>
      <c r="B21042" s="269">
        <v>22191</v>
      </c>
      <c r="C21042" s="270" t="s">
        <v>2940</v>
      </c>
      <c r="D21042" s="270" t="s">
        <v>2293</v>
      </c>
      <c r="E21042" s="277" t="s">
        <v>1092</v>
      </c>
      <c r="F21042" s="279" t="s">
        <v>881</v>
      </c>
    </row>
    <row r="21043" spans="1:6" x14ac:dyDescent="0.3">
      <c r="A21043" s="264" t="str">
        <f t="shared" si="328"/>
        <v>ChesapeakeVA</v>
      </c>
      <c r="B21043" s="269">
        <v>23320</v>
      </c>
      <c r="C21043" s="270" t="s">
        <v>9427</v>
      </c>
      <c r="D21043" s="270" t="s">
        <v>2293</v>
      </c>
      <c r="E21043" s="277" t="s">
        <v>1773</v>
      </c>
      <c r="F21043" s="279" t="s">
        <v>881</v>
      </c>
    </row>
    <row r="21044" spans="1:6" x14ac:dyDescent="0.3">
      <c r="A21044" s="264" t="str">
        <f t="shared" si="328"/>
        <v>AlexandriaVA</v>
      </c>
      <c r="B21044" s="269">
        <v>22304</v>
      </c>
      <c r="C21044" s="270" t="s">
        <v>1359</v>
      </c>
      <c r="D21044" s="270" t="s">
        <v>2293</v>
      </c>
      <c r="E21044" s="277" t="s">
        <v>1092</v>
      </c>
      <c r="F21044" s="279" t="s">
        <v>881</v>
      </c>
    </row>
    <row r="21045" spans="1:6" x14ac:dyDescent="0.3">
      <c r="A21045" s="264" t="str">
        <f t="shared" si="328"/>
        <v>WoodbridgeVA</v>
      </c>
      <c r="B21045" s="269">
        <v>22193</v>
      </c>
      <c r="C21045" s="270" t="s">
        <v>2940</v>
      </c>
      <c r="D21045" s="270" t="s">
        <v>2293</v>
      </c>
      <c r="E21045" s="277" t="s">
        <v>1092</v>
      </c>
      <c r="F21045" s="279" t="s">
        <v>881</v>
      </c>
    </row>
    <row r="21046" spans="1:6" x14ac:dyDescent="0.3">
      <c r="A21046" s="264" t="str">
        <f t="shared" si="328"/>
        <v>Virginia BeachVA</v>
      </c>
      <c r="B21046" s="269">
        <v>23454</v>
      </c>
      <c r="C21046" s="270" t="s">
        <v>11784</v>
      </c>
      <c r="D21046" s="270" t="s">
        <v>2293</v>
      </c>
      <c r="E21046" s="277" t="s">
        <v>1773</v>
      </c>
      <c r="F21046" s="279" t="s">
        <v>881</v>
      </c>
    </row>
    <row r="21047" spans="1:6" x14ac:dyDescent="0.3">
      <c r="A21047" s="264" t="str">
        <f t="shared" si="328"/>
        <v>AshburnVA</v>
      </c>
      <c r="B21047" s="269">
        <v>20147</v>
      </c>
      <c r="C21047" s="270" t="s">
        <v>11785</v>
      </c>
      <c r="D21047" s="270" t="s">
        <v>2293</v>
      </c>
      <c r="E21047" s="277" t="s">
        <v>1092</v>
      </c>
      <c r="F21047" s="279" t="s">
        <v>881</v>
      </c>
    </row>
    <row r="21048" spans="1:6" x14ac:dyDescent="0.3">
      <c r="A21048" s="264" t="str">
        <f t="shared" si="328"/>
        <v>HamptonVA</v>
      </c>
      <c r="B21048" s="269">
        <v>23666</v>
      </c>
      <c r="C21048" s="270" t="s">
        <v>1847</v>
      </c>
      <c r="D21048" s="270" t="s">
        <v>2293</v>
      </c>
      <c r="E21048" s="277" t="s">
        <v>1773</v>
      </c>
      <c r="F21048" s="279" t="s">
        <v>881</v>
      </c>
    </row>
    <row r="21049" spans="1:6" x14ac:dyDescent="0.3">
      <c r="A21049" s="264" t="str">
        <f t="shared" si="328"/>
        <v>RichmondVA</v>
      </c>
      <c r="B21049" s="269">
        <v>23223</v>
      </c>
      <c r="C21049" s="270" t="s">
        <v>1393</v>
      </c>
      <c r="D21049" s="270" t="s">
        <v>2293</v>
      </c>
      <c r="E21049" s="277" t="s">
        <v>1393</v>
      </c>
      <c r="F21049" s="279" t="s">
        <v>881</v>
      </c>
    </row>
    <row r="21050" spans="1:6" x14ac:dyDescent="0.3">
      <c r="A21050" s="264" t="str">
        <f t="shared" si="328"/>
        <v>Virginia BeachVA</v>
      </c>
      <c r="B21050" s="269">
        <v>23452</v>
      </c>
      <c r="C21050" s="270" t="s">
        <v>11784</v>
      </c>
      <c r="D21050" s="270" t="s">
        <v>2293</v>
      </c>
      <c r="E21050" s="277" t="s">
        <v>1773</v>
      </c>
      <c r="F21050" s="279" t="s">
        <v>881</v>
      </c>
    </row>
    <row r="21051" spans="1:6" x14ac:dyDescent="0.3">
      <c r="A21051" s="264" t="str">
        <f t="shared" si="328"/>
        <v>Virginia BeachVA</v>
      </c>
      <c r="B21051" s="269">
        <v>23451</v>
      </c>
      <c r="C21051" s="270" t="s">
        <v>11784</v>
      </c>
      <c r="D21051" s="270" t="s">
        <v>2293</v>
      </c>
      <c r="E21051" s="277" t="s">
        <v>1773</v>
      </c>
      <c r="F21051" s="279" t="s">
        <v>881</v>
      </c>
    </row>
    <row r="21052" spans="1:6" x14ac:dyDescent="0.3">
      <c r="A21052" s="264" t="str">
        <f t="shared" si="328"/>
        <v>ArlingtonVA</v>
      </c>
      <c r="B21052" s="269">
        <v>22204</v>
      </c>
      <c r="C21052" s="270" t="s">
        <v>2452</v>
      </c>
      <c r="D21052" s="270" t="s">
        <v>2293</v>
      </c>
      <c r="E21052" s="277" t="s">
        <v>1092</v>
      </c>
      <c r="F21052" s="279" t="s">
        <v>881</v>
      </c>
    </row>
    <row r="21053" spans="1:6" x14ac:dyDescent="0.3">
      <c r="A21053" s="264" t="str">
        <f t="shared" si="328"/>
        <v>ChesapeakeVA</v>
      </c>
      <c r="B21053" s="269">
        <v>23322</v>
      </c>
      <c r="C21053" s="270" t="s">
        <v>9427</v>
      </c>
      <c r="D21053" s="270" t="s">
        <v>2293</v>
      </c>
      <c r="E21053" s="277" t="s">
        <v>1773</v>
      </c>
      <c r="F21053" s="279" t="s">
        <v>881</v>
      </c>
    </row>
    <row r="21054" spans="1:6" x14ac:dyDescent="0.3">
      <c r="A21054" s="264" t="str">
        <f t="shared" si="328"/>
        <v>Virginia BeachVA</v>
      </c>
      <c r="B21054" s="269">
        <v>23455</v>
      </c>
      <c r="C21054" s="270" t="s">
        <v>11784</v>
      </c>
      <c r="D21054" s="270" t="s">
        <v>2293</v>
      </c>
      <c r="E21054" s="277" t="s">
        <v>1773</v>
      </c>
      <c r="F21054" s="279" t="s">
        <v>881</v>
      </c>
    </row>
    <row r="21055" spans="1:6" x14ac:dyDescent="0.3">
      <c r="A21055" s="264" t="str">
        <f t="shared" si="328"/>
        <v>FredericksburgVA</v>
      </c>
      <c r="B21055" s="269">
        <v>22407</v>
      </c>
      <c r="C21055" s="270" t="s">
        <v>2238</v>
      </c>
      <c r="D21055" s="270" t="s">
        <v>2293</v>
      </c>
      <c r="E21055" s="277" t="s">
        <v>1092</v>
      </c>
      <c r="F21055" s="279" t="s">
        <v>881</v>
      </c>
    </row>
    <row r="21056" spans="1:6" x14ac:dyDescent="0.3">
      <c r="A21056" s="264" t="str">
        <f t="shared" si="328"/>
        <v>WoodbridgeVA</v>
      </c>
      <c r="B21056" s="269">
        <v>22192</v>
      </c>
      <c r="C21056" s="270" t="s">
        <v>2940</v>
      </c>
      <c r="D21056" s="270" t="s">
        <v>2293</v>
      </c>
      <c r="E21056" s="277" t="s">
        <v>1092</v>
      </c>
      <c r="F21056" s="279" t="s">
        <v>881</v>
      </c>
    </row>
    <row r="21057" spans="1:6" x14ac:dyDescent="0.3">
      <c r="A21057" s="264" t="str">
        <f t="shared" si="328"/>
        <v>ArlingtonVA</v>
      </c>
      <c r="B21057" s="269">
        <v>22201</v>
      </c>
      <c r="C21057" s="270" t="s">
        <v>2452</v>
      </c>
      <c r="D21057" s="270" t="s">
        <v>2293</v>
      </c>
      <c r="E21057" s="277" t="s">
        <v>1092</v>
      </c>
      <c r="F21057" s="279" t="s">
        <v>881</v>
      </c>
    </row>
    <row r="21058" spans="1:6" x14ac:dyDescent="0.3">
      <c r="A21058" s="264" t="str">
        <f t="shared" si="328"/>
        <v>MidlothianVA</v>
      </c>
      <c r="B21058" s="269">
        <v>23112</v>
      </c>
      <c r="C21058" s="270" t="s">
        <v>11297</v>
      </c>
      <c r="D21058" s="270" t="s">
        <v>2293</v>
      </c>
      <c r="E21058" s="277" t="s">
        <v>1393</v>
      </c>
      <c r="F21058" s="279" t="s">
        <v>881</v>
      </c>
    </row>
    <row r="21059" spans="1:6" x14ac:dyDescent="0.3">
      <c r="A21059" s="264" t="str">
        <f t="shared" si="328"/>
        <v>Virginia BeachVA</v>
      </c>
      <c r="B21059" s="269">
        <v>23456</v>
      </c>
      <c r="C21059" s="270" t="s">
        <v>11784</v>
      </c>
      <c r="D21059" s="270" t="s">
        <v>2293</v>
      </c>
      <c r="E21059" s="277" t="s">
        <v>1773</v>
      </c>
      <c r="F21059" s="279" t="s">
        <v>881</v>
      </c>
    </row>
    <row r="21060" spans="1:6" x14ac:dyDescent="0.3">
      <c r="A21060" s="264" t="str">
        <f t="shared" ref="A21060:A21123" si="329">CONCATENATE(C21060,D21060)</f>
        <v>BlacksburgVA</v>
      </c>
      <c r="B21060" s="269">
        <v>24060</v>
      </c>
      <c r="C21060" s="270" t="s">
        <v>10934</v>
      </c>
      <c r="D21060" s="270" t="s">
        <v>2293</v>
      </c>
      <c r="E21060" s="277" t="s">
        <v>2295</v>
      </c>
      <c r="F21060" s="279" t="s">
        <v>881</v>
      </c>
    </row>
    <row r="21061" spans="1:6" x14ac:dyDescent="0.3">
      <c r="A21061" s="264" t="str">
        <f t="shared" si="329"/>
        <v>FairfaxVA</v>
      </c>
      <c r="B21061" s="269">
        <v>22030</v>
      </c>
      <c r="C21061" s="270" t="s">
        <v>2879</v>
      </c>
      <c r="D21061" s="270" t="s">
        <v>2293</v>
      </c>
      <c r="E21061" s="277" t="s">
        <v>1092</v>
      </c>
      <c r="F21061" s="279" t="s">
        <v>881</v>
      </c>
    </row>
    <row r="21062" spans="1:6" x14ac:dyDescent="0.3">
      <c r="A21062" s="264" t="str">
        <f t="shared" si="329"/>
        <v>RichmondVA</v>
      </c>
      <c r="B21062" s="269">
        <v>23225</v>
      </c>
      <c r="C21062" s="270" t="s">
        <v>1393</v>
      </c>
      <c r="D21062" s="270" t="s">
        <v>2293</v>
      </c>
      <c r="E21062" s="277" t="s">
        <v>1393</v>
      </c>
      <c r="F21062" s="279" t="s">
        <v>881</v>
      </c>
    </row>
    <row r="21063" spans="1:6" x14ac:dyDescent="0.3">
      <c r="A21063" s="264" t="str">
        <f t="shared" si="329"/>
        <v>WilliamsburgVA</v>
      </c>
      <c r="B21063" s="269">
        <v>23185</v>
      </c>
      <c r="C21063" s="270" t="s">
        <v>3731</v>
      </c>
      <c r="D21063" s="270" t="s">
        <v>2293</v>
      </c>
      <c r="E21063" s="277" t="s">
        <v>1773</v>
      </c>
      <c r="F21063" s="279" t="s">
        <v>881</v>
      </c>
    </row>
    <row r="21064" spans="1:6" x14ac:dyDescent="0.3">
      <c r="A21064" s="264" t="str">
        <f t="shared" si="329"/>
        <v>AnnandaleVA</v>
      </c>
      <c r="B21064" s="269">
        <v>22003</v>
      </c>
      <c r="C21064" s="270" t="s">
        <v>6947</v>
      </c>
      <c r="D21064" s="270" t="s">
        <v>2293</v>
      </c>
      <c r="E21064" s="277" t="s">
        <v>1092</v>
      </c>
      <c r="F21064" s="279" t="s">
        <v>881</v>
      </c>
    </row>
    <row r="21065" spans="1:6" x14ac:dyDescent="0.3">
      <c r="A21065" s="264" t="str">
        <f t="shared" si="329"/>
        <v>StaffordVA</v>
      </c>
      <c r="B21065" s="269">
        <v>22554</v>
      </c>
      <c r="C21065" s="270" t="s">
        <v>11303</v>
      </c>
      <c r="D21065" s="270" t="s">
        <v>2293</v>
      </c>
      <c r="E21065" s="277" t="s">
        <v>1092</v>
      </c>
      <c r="F21065" s="279" t="s">
        <v>881</v>
      </c>
    </row>
    <row r="21066" spans="1:6" x14ac:dyDescent="0.3">
      <c r="A21066" s="264" t="str">
        <f t="shared" si="329"/>
        <v>WilliamsburgVA</v>
      </c>
      <c r="B21066" s="269">
        <v>23188</v>
      </c>
      <c r="C21066" s="270" t="s">
        <v>3731</v>
      </c>
      <c r="D21066" s="270" t="s">
        <v>2293</v>
      </c>
      <c r="E21066" s="277" t="s">
        <v>1773</v>
      </c>
      <c r="F21066" s="279" t="s">
        <v>881</v>
      </c>
    </row>
    <row r="21067" spans="1:6" x14ac:dyDescent="0.3">
      <c r="A21067" s="264" t="str">
        <f t="shared" si="329"/>
        <v>SuffolkVA</v>
      </c>
      <c r="B21067" s="269">
        <v>23434</v>
      </c>
      <c r="C21067" s="270" t="s">
        <v>11786</v>
      </c>
      <c r="D21067" s="270" t="s">
        <v>2293</v>
      </c>
      <c r="E21067" s="277" t="s">
        <v>1773</v>
      </c>
      <c r="F21067" s="279" t="s">
        <v>881</v>
      </c>
    </row>
    <row r="21068" spans="1:6" x14ac:dyDescent="0.3">
      <c r="A21068" s="264" t="str">
        <f t="shared" si="329"/>
        <v>AlexandriaVA</v>
      </c>
      <c r="B21068" s="269">
        <v>22314</v>
      </c>
      <c r="C21068" s="270" t="s">
        <v>1359</v>
      </c>
      <c r="D21068" s="270" t="s">
        <v>2293</v>
      </c>
      <c r="E21068" s="277" t="s">
        <v>1092</v>
      </c>
      <c r="F21068" s="279" t="s">
        <v>881</v>
      </c>
    </row>
    <row r="21069" spans="1:6" x14ac:dyDescent="0.3">
      <c r="A21069" s="264" t="str">
        <f t="shared" si="329"/>
        <v>HerndonVA</v>
      </c>
      <c r="B21069" s="269">
        <v>20171</v>
      </c>
      <c r="C21069" s="270" t="s">
        <v>5804</v>
      </c>
      <c r="D21069" s="270" t="s">
        <v>2293</v>
      </c>
      <c r="E21069" s="277" t="s">
        <v>1092</v>
      </c>
      <c r="F21069" s="279" t="s">
        <v>881</v>
      </c>
    </row>
    <row r="21070" spans="1:6" x14ac:dyDescent="0.3">
      <c r="A21070" s="264" t="str">
        <f t="shared" si="329"/>
        <v>Newport NewsVA</v>
      </c>
      <c r="B21070" s="269">
        <v>23608</v>
      </c>
      <c r="C21070" s="270" t="s">
        <v>11787</v>
      </c>
      <c r="D21070" s="270" t="s">
        <v>2293</v>
      </c>
      <c r="E21070" s="277" t="s">
        <v>1773</v>
      </c>
      <c r="F21070" s="279" t="s">
        <v>881</v>
      </c>
    </row>
    <row r="21071" spans="1:6" x14ac:dyDescent="0.3">
      <c r="A21071" s="264" t="str">
        <f t="shared" si="329"/>
        <v>LynchburgVA</v>
      </c>
      <c r="B21071" s="269">
        <v>24502</v>
      </c>
      <c r="C21071" s="270" t="s">
        <v>2299</v>
      </c>
      <c r="D21071" s="270" t="s">
        <v>2293</v>
      </c>
      <c r="E21071" s="277" t="s">
        <v>2299</v>
      </c>
      <c r="F21071" s="279" t="s">
        <v>881</v>
      </c>
    </row>
    <row r="21072" spans="1:6" x14ac:dyDescent="0.3">
      <c r="A21072" s="264" t="str">
        <f t="shared" si="329"/>
        <v>AshburnVA</v>
      </c>
      <c r="B21072" s="269">
        <v>20148</v>
      </c>
      <c r="C21072" s="270" t="s">
        <v>11785</v>
      </c>
      <c r="D21072" s="270" t="s">
        <v>2293</v>
      </c>
      <c r="E21072" s="277" t="s">
        <v>1092</v>
      </c>
      <c r="F21072" s="279" t="s">
        <v>881</v>
      </c>
    </row>
    <row r="21073" spans="1:6" x14ac:dyDescent="0.3">
      <c r="A21073" s="264" t="str">
        <f t="shared" si="329"/>
        <v>Newport NewsVA</v>
      </c>
      <c r="B21073" s="269">
        <v>23602</v>
      </c>
      <c r="C21073" s="270" t="s">
        <v>11787</v>
      </c>
      <c r="D21073" s="270" t="s">
        <v>2293</v>
      </c>
      <c r="E21073" s="277" t="s">
        <v>1773</v>
      </c>
      <c r="F21073" s="279" t="s">
        <v>881</v>
      </c>
    </row>
    <row r="21074" spans="1:6" x14ac:dyDescent="0.3">
      <c r="A21074" s="264" t="str">
        <f t="shared" si="329"/>
        <v>PetersburgVA</v>
      </c>
      <c r="B21074" s="269">
        <v>23803</v>
      </c>
      <c r="C21074" s="270" t="s">
        <v>4854</v>
      </c>
      <c r="D21074" s="270" t="s">
        <v>2293</v>
      </c>
      <c r="E21074" s="277" t="s">
        <v>1393</v>
      </c>
      <c r="F21074" s="279" t="s">
        <v>881</v>
      </c>
    </row>
    <row r="21075" spans="1:6" x14ac:dyDescent="0.3">
      <c r="A21075" s="264" t="str">
        <f t="shared" si="329"/>
        <v>CharlottesvilleVA</v>
      </c>
      <c r="B21075" s="269">
        <v>22903</v>
      </c>
      <c r="C21075" s="270" t="s">
        <v>2297</v>
      </c>
      <c r="D21075" s="270" t="s">
        <v>2293</v>
      </c>
      <c r="E21075" s="277" t="s">
        <v>2297</v>
      </c>
      <c r="F21075" s="279" t="s">
        <v>881</v>
      </c>
    </row>
    <row r="21076" spans="1:6" x14ac:dyDescent="0.3">
      <c r="A21076" s="264" t="str">
        <f t="shared" si="329"/>
        <v>RoanokeVA</v>
      </c>
      <c r="B21076" s="269">
        <v>24018</v>
      </c>
      <c r="C21076" s="270" t="s">
        <v>2302</v>
      </c>
      <c r="D21076" s="270" t="s">
        <v>2293</v>
      </c>
      <c r="E21076" s="277" t="s">
        <v>2302</v>
      </c>
      <c r="F21076" s="279" t="s">
        <v>881</v>
      </c>
    </row>
    <row r="21077" spans="1:6" x14ac:dyDescent="0.3">
      <c r="A21077" s="264" t="str">
        <f t="shared" si="329"/>
        <v>RichmondVA</v>
      </c>
      <c r="B21077" s="269">
        <v>23220</v>
      </c>
      <c r="C21077" s="270" t="s">
        <v>1393</v>
      </c>
      <c r="D21077" s="270" t="s">
        <v>2293</v>
      </c>
      <c r="E21077" s="277" t="s">
        <v>1393</v>
      </c>
      <c r="F21077" s="279" t="s">
        <v>881</v>
      </c>
    </row>
    <row r="21078" spans="1:6" x14ac:dyDescent="0.3">
      <c r="A21078" s="264" t="str">
        <f t="shared" si="329"/>
        <v>RichmondVA</v>
      </c>
      <c r="B21078" s="269">
        <v>23234</v>
      </c>
      <c r="C21078" s="270" t="s">
        <v>1393</v>
      </c>
      <c r="D21078" s="270" t="s">
        <v>2293</v>
      </c>
      <c r="E21078" s="277" t="s">
        <v>1393</v>
      </c>
      <c r="F21078" s="279" t="s">
        <v>881</v>
      </c>
    </row>
    <row r="21079" spans="1:6" x14ac:dyDescent="0.3">
      <c r="A21079" s="264" t="str">
        <f t="shared" si="329"/>
        <v>LeesburgVA</v>
      </c>
      <c r="B21079" s="269">
        <v>20176</v>
      </c>
      <c r="C21079" s="270" t="s">
        <v>3614</v>
      </c>
      <c r="D21079" s="270" t="s">
        <v>2293</v>
      </c>
      <c r="E21079" s="277" t="s">
        <v>1092</v>
      </c>
      <c r="F21079" s="279" t="s">
        <v>881</v>
      </c>
    </row>
    <row r="21080" spans="1:6" x14ac:dyDescent="0.3">
      <c r="A21080" s="264" t="str">
        <f t="shared" si="329"/>
        <v>HamptonVA</v>
      </c>
      <c r="B21080" s="269">
        <v>23669</v>
      </c>
      <c r="C21080" s="270" t="s">
        <v>1847</v>
      </c>
      <c r="D21080" s="270" t="s">
        <v>2293</v>
      </c>
      <c r="E21080" s="277" t="s">
        <v>1773</v>
      </c>
      <c r="F21080" s="279" t="s">
        <v>881</v>
      </c>
    </row>
    <row r="21081" spans="1:6" x14ac:dyDescent="0.3">
      <c r="A21081" s="264" t="str">
        <f t="shared" si="329"/>
        <v>ArlingtonVA</v>
      </c>
      <c r="B21081" s="269">
        <v>22202</v>
      </c>
      <c r="C21081" s="270" t="s">
        <v>2452</v>
      </c>
      <c r="D21081" s="270" t="s">
        <v>2293</v>
      </c>
      <c r="E21081" s="277" t="s">
        <v>1092</v>
      </c>
      <c r="F21081" s="279" t="s">
        <v>881</v>
      </c>
    </row>
    <row r="21082" spans="1:6" x14ac:dyDescent="0.3">
      <c r="A21082" s="264" t="str">
        <f t="shared" si="329"/>
        <v>RichmondVA</v>
      </c>
      <c r="B21082" s="269">
        <v>23224</v>
      </c>
      <c r="C21082" s="270" t="s">
        <v>1393</v>
      </c>
      <c r="D21082" s="270" t="s">
        <v>2293</v>
      </c>
      <c r="E21082" s="277" t="s">
        <v>1393</v>
      </c>
      <c r="F21082" s="279" t="s">
        <v>881</v>
      </c>
    </row>
    <row r="21083" spans="1:6" x14ac:dyDescent="0.3">
      <c r="A21083" s="264" t="str">
        <f t="shared" si="329"/>
        <v>HenricoVA</v>
      </c>
      <c r="B21083" s="269">
        <v>23228</v>
      </c>
      <c r="C21083" s="270" t="s">
        <v>7803</v>
      </c>
      <c r="D21083" s="270" t="s">
        <v>2293</v>
      </c>
      <c r="E21083" s="277" t="s">
        <v>1393</v>
      </c>
      <c r="F21083" s="279" t="s">
        <v>881</v>
      </c>
    </row>
    <row r="21084" spans="1:6" x14ac:dyDescent="0.3">
      <c r="A21084" s="264" t="str">
        <f t="shared" si="329"/>
        <v>StauntonVA</v>
      </c>
      <c r="B21084" s="269">
        <v>24401</v>
      </c>
      <c r="C21084" s="270" t="s">
        <v>4847</v>
      </c>
      <c r="D21084" s="270" t="s">
        <v>2293</v>
      </c>
      <c r="E21084" s="277" t="s">
        <v>2303</v>
      </c>
      <c r="F21084" s="279" t="s">
        <v>881</v>
      </c>
    </row>
    <row r="21085" spans="1:6" x14ac:dyDescent="0.3">
      <c r="A21085" s="264" t="str">
        <f t="shared" si="329"/>
        <v>SalemVA</v>
      </c>
      <c r="B21085" s="269">
        <v>24153</v>
      </c>
      <c r="C21085" s="270" t="s">
        <v>1226</v>
      </c>
      <c r="D21085" s="270" t="s">
        <v>2293</v>
      </c>
      <c r="E21085" s="277" t="s">
        <v>2302</v>
      </c>
      <c r="F21085" s="279" t="s">
        <v>881</v>
      </c>
    </row>
    <row r="21086" spans="1:6" x14ac:dyDescent="0.3">
      <c r="A21086" s="264" t="str">
        <f t="shared" si="329"/>
        <v>HarrisonburgVA</v>
      </c>
      <c r="B21086" s="269">
        <v>22801</v>
      </c>
      <c r="C21086" s="270" t="s">
        <v>2298</v>
      </c>
      <c r="D21086" s="270" t="s">
        <v>2293</v>
      </c>
      <c r="E21086" s="277" t="s">
        <v>2298</v>
      </c>
      <c r="F21086" s="279" t="s">
        <v>881</v>
      </c>
    </row>
    <row r="21087" spans="1:6" x14ac:dyDescent="0.3">
      <c r="A21087" s="264" t="str">
        <f t="shared" si="329"/>
        <v>CharlottesvilleVA</v>
      </c>
      <c r="B21087" s="269">
        <v>22901</v>
      </c>
      <c r="C21087" s="270" t="s">
        <v>2297</v>
      </c>
      <c r="D21087" s="270" t="s">
        <v>2293</v>
      </c>
      <c r="E21087" s="277" t="s">
        <v>2297</v>
      </c>
      <c r="F21087" s="279" t="s">
        <v>881</v>
      </c>
    </row>
    <row r="21088" spans="1:6" x14ac:dyDescent="0.3">
      <c r="A21088" s="264" t="str">
        <f t="shared" si="329"/>
        <v>FairfaxVA</v>
      </c>
      <c r="B21088" s="269">
        <v>22033</v>
      </c>
      <c r="C21088" s="270" t="s">
        <v>2879</v>
      </c>
      <c r="D21088" s="270" t="s">
        <v>2293</v>
      </c>
      <c r="E21088" s="277" t="s">
        <v>1092</v>
      </c>
      <c r="F21088" s="279" t="s">
        <v>881</v>
      </c>
    </row>
    <row r="21089" spans="1:6" x14ac:dyDescent="0.3">
      <c r="A21089" s="264" t="str">
        <f t="shared" si="329"/>
        <v>MechanicsvilleVA</v>
      </c>
      <c r="B21089" s="269">
        <v>23111</v>
      </c>
      <c r="C21089" s="270" t="s">
        <v>6293</v>
      </c>
      <c r="D21089" s="270" t="s">
        <v>2293</v>
      </c>
      <c r="E21089" s="277" t="s">
        <v>1393</v>
      </c>
      <c r="F21089" s="279" t="s">
        <v>881</v>
      </c>
    </row>
    <row r="21090" spans="1:6" x14ac:dyDescent="0.3">
      <c r="A21090" s="264" t="str">
        <f t="shared" si="329"/>
        <v>HenricoVA</v>
      </c>
      <c r="B21090" s="269">
        <v>23231</v>
      </c>
      <c r="C21090" s="270" t="s">
        <v>7803</v>
      </c>
      <c r="D21090" s="270" t="s">
        <v>2293</v>
      </c>
      <c r="E21090" s="277" t="s">
        <v>1393</v>
      </c>
      <c r="F21090" s="279" t="s">
        <v>881</v>
      </c>
    </row>
    <row r="21091" spans="1:6" x14ac:dyDescent="0.3">
      <c r="A21091" s="264" t="str">
        <f t="shared" si="329"/>
        <v>ManassasVA</v>
      </c>
      <c r="B21091" s="269">
        <v>20110</v>
      </c>
      <c r="C21091" s="270" t="s">
        <v>11788</v>
      </c>
      <c r="D21091" s="270" t="s">
        <v>2293</v>
      </c>
      <c r="E21091" s="277" t="s">
        <v>1092</v>
      </c>
      <c r="F21091" s="279" t="s">
        <v>881</v>
      </c>
    </row>
    <row r="21092" spans="1:6" x14ac:dyDescent="0.3">
      <c r="A21092" s="264" t="str">
        <f t="shared" si="329"/>
        <v>ChesterVA</v>
      </c>
      <c r="B21092" s="269">
        <v>23831</v>
      </c>
      <c r="C21092" s="270" t="s">
        <v>2017</v>
      </c>
      <c r="D21092" s="270" t="s">
        <v>2293</v>
      </c>
      <c r="E21092" s="277" t="s">
        <v>1393</v>
      </c>
      <c r="F21092" s="279" t="s">
        <v>881</v>
      </c>
    </row>
    <row r="21093" spans="1:6" x14ac:dyDescent="0.3">
      <c r="A21093" s="264" t="str">
        <f t="shared" si="329"/>
        <v>Glen AllenVA</v>
      </c>
      <c r="B21093" s="269">
        <v>23060</v>
      </c>
      <c r="C21093" s="270" t="s">
        <v>11789</v>
      </c>
      <c r="D21093" s="270" t="s">
        <v>2293</v>
      </c>
      <c r="E21093" s="277" t="s">
        <v>1393</v>
      </c>
      <c r="F21093" s="279" t="s">
        <v>881</v>
      </c>
    </row>
    <row r="21094" spans="1:6" x14ac:dyDescent="0.3">
      <c r="A21094" s="264" t="str">
        <f t="shared" si="329"/>
        <v>BurkeVA</v>
      </c>
      <c r="B21094" s="269">
        <v>22015</v>
      </c>
      <c r="C21094" s="270" t="s">
        <v>11790</v>
      </c>
      <c r="D21094" s="270" t="s">
        <v>2293</v>
      </c>
      <c r="E21094" s="277" t="s">
        <v>1092</v>
      </c>
      <c r="F21094" s="279" t="s">
        <v>881</v>
      </c>
    </row>
    <row r="21095" spans="1:6" x14ac:dyDescent="0.3">
      <c r="A21095" s="264" t="str">
        <f t="shared" si="329"/>
        <v>Bon AirVA</v>
      </c>
      <c r="B21095" s="269">
        <v>23235</v>
      </c>
      <c r="C21095" s="270" t="s">
        <v>11791</v>
      </c>
      <c r="D21095" s="270" t="s">
        <v>2293</v>
      </c>
      <c r="E21095" s="277" t="s">
        <v>1393</v>
      </c>
      <c r="F21095" s="279" t="s">
        <v>881</v>
      </c>
    </row>
    <row r="21096" spans="1:6" x14ac:dyDescent="0.3">
      <c r="A21096" s="264" t="str">
        <f t="shared" si="329"/>
        <v>FairfaxVA</v>
      </c>
      <c r="B21096" s="269">
        <v>22031</v>
      </c>
      <c r="C21096" s="270" t="s">
        <v>2879</v>
      </c>
      <c r="D21096" s="270" t="s">
        <v>2293</v>
      </c>
      <c r="E21096" s="277" t="s">
        <v>1092</v>
      </c>
      <c r="F21096" s="279" t="s">
        <v>881</v>
      </c>
    </row>
    <row r="21097" spans="1:6" x14ac:dyDescent="0.3">
      <c r="A21097" s="264" t="str">
        <f t="shared" si="329"/>
        <v>ChesapeakeVA</v>
      </c>
      <c r="B21097" s="269">
        <v>23323</v>
      </c>
      <c r="C21097" s="270" t="s">
        <v>9427</v>
      </c>
      <c r="D21097" s="270" t="s">
        <v>2293</v>
      </c>
      <c r="E21097" s="277" t="s">
        <v>1773</v>
      </c>
      <c r="F21097" s="279" t="s">
        <v>881</v>
      </c>
    </row>
    <row r="21098" spans="1:6" x14ac:dyDescent="0.3">
      <c r="A21098" s="264" t="str">
        <f t="shared" si="329"/>
        <v>ManassasVA</v>
      </c>
      <c r="B21098" s="269">
        <v>20109</v>
      </c>
      <c r="C21098" s="270" t="s">
        <v>11788</v>
      </c>
      <c r="D21098" s="270" t="s">
        <v>2293</v>
      </c>
      <c r="E21098" s="277" t="s">
        <v>1092</v>
      </c>
      <c r="F21098" s="279" t="s">
        <v>881</v>
      </c>
    </row>
    <row r="21099" spans="1:6" x14ac:dyDescent="0.3">
      <c r="A21099" s="264" t="str">
        <f t="shared" si="329"/>
        <v>CentrevilleVA</v>
      </c>
      <c r="B21099" s="269">
        <v>20120</v>
      </c>
      <c r="C21099" s="270" t="s">
        <v>1305</v>
      </c>
      <c r="D21099" s="270" t="s">
        <v>2293</v>
      </c>
      <c r="E21099" s="277" t="s">
        <v>1092</v>
      </c>
      <c r="F21099" s="279" t="s">
        <v>881</v>
      </c>
    </row>
    <row r="21100" spans="1:6" x14ac:dyDescent="0.3">
      <c r="A21100" s="264" t="str">
        <f t="shared" si="329"/>
        <v>WaynesboroVA</v>
      </c>
      <c r="B21100" s="269">
        <v>22980</v>
      </c>
      <c r="C21100" s="270" t="s">
        <v>4028</v>
      </c>
      <c r="D21100" s="270" t="s">
        <v>2293</v>
      </c>
      <c r="E21100" s="277" t="s">
        <v>2303</v>
      </c>
      <c r="F21100" s="279" t="s">
        <v>881</v>
      </c>
    </row>
    <row r="21101" spans="1:6" x14ac:dyDescent="0.3">
      <c r="A21101" s="264" t="str">
        <f t="shared" si="329"/>
        <v>ChesterfieldVA</v>
      </c>
      <c r="B21101" s="269">
        <v>23832</v>
      </c>
      <c r="C21101" s="270" t="s">
        <v>5183</v>
      </c>
      <c r="D21101" s="270" t="s">
        <v>2293</v>
      </c>
      <c r="E21101" s="277" t="s">
        <v>1393</v>
      </c>
      <c r="F21101" s="279" t="s">
        <v>881</v>
      </c>
    </row>
    <row r="21102" spans="1:6" x14ac:dyDescent="0.3">
      <c r="A21102" s="264" t="str">
        <f t="shared" si="329"/>
        <v>Glen AllenVA</v>
      </c>
      <c r="B21102" s="269">
        <v>23059</v>
      </c>
      <c r="C21102" s="270" t="s">
        <v>11789</v>
      </c>
      <c r="D21102" s="270" t="s">
        <v>2293</v>
      </c>
      <c r="E21102" s="277" t="s">
        <v>1393</v>
      </c>
      <c r="F21102" s="279" t="s">
        <v>881</v>
      </c>
    </row>
    <row r="21103" spans="1:6" x14ac:dyDescent="0.3">
      <c r="A21103" s="264" t="str">
        <f t="shared" si="329"/>
        <v>NorfolkVA</v>
      </c>
      <c r="B21103" s="269">
        <v>23503</v>
      </c>
      <c r="C21103" s="270" t="s">
        <v>1807</v>
      </c>
      <c r="D21103" s="270" t="s">
        <v>2293</v>
      </c>
      <c r="E21103" s="277" t="s">
        <v>1773</v>
      </c>
      <c r="F21103" s="279" t="s">
        <v>881</v>
      </c>
    </row>
    <row r="21104" spans="1:6" x14ac:dyDescent="0.3">
      <c r="A21104" s="264" t="str">
        <f t="shared" si="329"/>
        <v>DanvilleVA</v>
      </c>
      <c r="B21104" s="269">
        <v>24540</v>
      </c>
      <c r="C21104" s="270" t="s">
        <v>1304</v>
      </c>
      <c r="D21104" s="270" t="s">
        <v>2293</v>
      </c>
      <c r="E21104" s="277" t="s">
        <v>1304</v>
      </c>
      <c r="F21104" s="279" t="s">
        <v>881</v>
      </c>
    </row>
    <row r="21105" spans="1:6" x14ac:dyDescent="0.3">
      <c r="A21105" s="264" t="str">
        <f t="shared" si="329"/>
        <v>ChesapeakeVA</v>
      </c>
      <c r="B21105" s="269">
        <v>23321</v>
      </c>
      <c r="C21105" s="270" t="s">
        <v>9427</v>
      </c>
      <c r="D21105" s="270" t="s">
        <v>2293</v>
      </c>
      <c r="E21105" s="277" t="s">
        <v>1773</v>
      </c>
      <c r="F21105" s="279" t="s">
        <v>881</v>
      </c>
    </row>
    <row r="21106" spans="1:6" x14ac:dyDescent="0.3">
      <c r="A21106" s="264" t="str">
        <f t="shared" si="329"/>
        <v>MartinsvilleVA</v>
      </c>
      <c r="B21106" s="269">
        <v>24112</v>
      </c>
      <c r="C21106" s="270" t="s">
        <v>2300</v>
      </c>
      <c r="D21106" s="270" t="s">
        <v>2293</v>
      </c>
      <c r="E21106" s="277" t="s">
        <v>2300</v>
      </c>
      <c r="F21106" s="279" t="s">
        <v>881</v>
      </c>
    </row>
    <row r="21107" spans="1:6" x14ac:dyDescent="0.3">
      <c r="A21107" s="264" t="str">
        <f t="shared" si="329"/>
        <v>CulpeperVA</v>
      </c>
      <c r="B21107" s="269">
        <v>22701</v>
      </c>
      <c r="C21107" s="270" t="s">
        <v>11792</v>
      </c>
      <c r="D21107" s="270" t="s">
        <v>2293</v>
      </c>
      <c r="E21107" s="277" t="s">
        <v>1092</v>
      </c>
      <c r="F21107" s="279" t="s">
        <v>881</v>
      </c>
    </row>
    <row r="21108" spans="1:6" x14ac:dyDescent="0.3">
      <c r="A21108" s="264" t="str">
        <f t="shared" si="329"/>
        <v>HerndonVA</v>
      </c>
      <c r="B21108" s="269">
        <v>20170</v>
      </c>
      <c r="C21108" s="270" t="s">
        <v>5804</v>
      </c>
      <c r="D21108" s="270" t="s">
        <v>2293</v>
      </c>
      <c r="E21108" s="277" t="s">
        <v>1092</v>
      </c>
      <c r="F21108" s="279" t="s">
        <v>881</v>
      </c>
    </row>
    <row r="21109" spans="1:6" x14ac:dyDescent="0.3">
      <c r="A21109" s="264" t="str">
        <f t="shared" si="329"/>
        <v>Front RoyalVA</v>
      </c>
      <c r="B21109" s="269">
        <v>22630</v>
      </c>
      <c r="C21109" s="270" t="s">
        <v>11793</v>
      </c>
      <c r="D21109" s="270" t="s">
        <v>2293</v>
      </c>
      <c r="E21109" s="277" t="s">
        <v>1092</v>
      </c>
      <c r="F21109" s="279" t="s">
        <v>881</v>
      </c>
    </row>
    <row r="21110" spans="1:6" x14ac:dyDescent="0.3">
      <c r="A21110" s="264" t="str">
        <f t="shared" si="329"/>
        <v>HenricoVA</v>
      </c>
      <c r="B21110" s="269">
        <v>23229</v>
      </c>
      <c r="C21110" s="270" t="s">
        <v>7803</v>
      </c>
      <c r="D21110" s="270" t="s">
        <v>2293</v>
      </c>
      <c r="E21110" s="277" t="s">
        <v>1393</v>
      </c>
      <c r="F21110" s="279" t="s">
        <v>881</v>
      </c>
    </row>
    <row r="21111" spans="1:6" x14ac:dyDescent="0.3">
      <c r="A21111" s="264" t="str">
        <f t="shared" si="329"/>
        <v>ArlingtonVA</v>
      </c>
      <c r="B21111" s="269">
        <v>22203</v>
      </c>
      <c r="C21111" s="270" t="s">
        <v>2452</v>
      </c>
      <c r="D21111" s="270" t="s">
        <v>2293</v>
      </c>
      <c r="E21111" s="277" t="s">
        <v>1092</v>
      </c>
      <c r="F21111" s="279" t="s">
        <v>881</v>
      </c>
    </row>
    <row r="21112" spans="1:6" x14ac:dyDescent="0.3">
      <c r="A21112" s="264" t="str">
        <f t="shared" si="329"/>
        <v>ChristiansburgVA</v>
      </c>
      <c r="B21112" s="269">
        <v>24073</v>
      </c>
      <c r="C21112" s="270" t="s">
        <v>9670</v>
      </c>
      <c r="D21112" s="270" t="s">
        <v>2293</v>
      </c>
      <c r="E21112" s="277" t="s">
        <v>2295</v>
      </c>
      <c r="F21112" s="279" t="s">
        <v>881</v>
      </c>
    </row>
    <row r="21113" spans="1:6" x14ac:dyDescent="0.3">
      <c r="A21113" s="264" t="str">
        <f t="shared" si="329"/>
        <v>McLeanVA</v>
      </c>
      <c r="B21113" s="269">
        <v>22102</v>
      </c>
      <c r="C21113" s="270" t="s">
        <v>5066</v>
      </c>
      <c r="D21113" s="270" t="s">
        <v>2293</v>
      </c>
      <c r="E21113" s="277" t="s">
        <v>1092</v>
      </c>
      <c r="F21113" s="279" t="s">
        <v>881</v>
      </c>
    </row>
    <row r="21114" spans="1:6" x14ac:dyDescent="0.3">
      <c r="A21114" s="264" t="str">
        <f t="shared" si="329"/>
        <v>Newport NewsVA</v>
      </c>
      <c r="B21114" s="269">
        <v>23606</v>
      </c>
      <c r="C21114" s="270" t="s">
        <v>11787</v>
      </c>
      <c r="D21114" s="270" t="s">
        <v>2293</v>
      </c>
      <c r="E21114" s="277" t="s">
        <v>1773</v>
      </c>
      <c r="F21114" s="279" t="s">
        <v>881</v>
      </c>
    </row>
    <row r="21115" spans="1:6" x14ac:dyDescent="0.3">
      <c r="A21115" s="264" t="str">
        <f t="shared" si="329"/>
        <v>RoanokeVA</v>
      </c>
      <c r="B21115" s="269">
        <v>24012</v>
      </c>
      <c r="C21115" s="270" t="s">
        <v>2302</v>
      </c>
      <c r="D21115" s="270" t="s">
        <v>2293</v>
      </c>
      <c r="E21115" s="277" t="s">
        <v>2302</v>
      </c>
      <c r="F21115" s="279" t="s">
        <v>881</v>
      </c>
    </row>
    <row r="21116" spans="1:6" x14ac:dyDescent="0.3">
      <c r="A21116" s="264" t="str">
        <f t="shared" si="329"/>
        <v>NorfolkVA</v>
      </c>
      <c r="B21116" s="269">
        <v>23518</v>
      </c>
      <c r="C21116" s="270" t="s">
        <v>1807</v>
      </c>
      <c r="D21116" s="270" t="s">
        <v>2293</v>
      </c>
      <c r="E21116" s="277" t="s">
        <v>1773</v>
      </c>
      <c r="F21116" s="279" t="s">
        <v>881</v>
      </c>
    </row>
    <row r="21117" spans="1:6" x14ac:dyDescent="0.3">
      <c r="A21117" s="264" t="str">
        <f t="shared" si="329"/>
        <v>NorfolkVA</v>
      </c>
      <c r="B21117" s="269">
        <v>23505</v>
      </c>
      <c r="C21117" s="270" t="s">
        <v>1807</v>
      </c>
      <c r="D21117" s="270" t="s">
        <v>2293</v>
      </c>
      <c r="E21117" s="277" t="s">
        <v>1773</v>
      </c>
      <c r="F21117" s="279" t="s">
        <v>881</v>
      </c>
    </row>
    <row r="21118" spans="1:6" x14ac:dyDescent="0.3">
      <c r="A21118" s="264" t="str">
        <f t="shared" si="329"/>
        <v>Virginia BeachVA</v>
      </c>
      <c r="B21118" s="269">
        <v>23453</v>
      </c>
      <c r="C21118" s="270" t="s">
        <v>11784</v>
      </c>
      <c r="D21118" s="270" t="s">
        <v>2293</v>
      </c>
      <c r="E21118" s="277" t="s">
        <v>1773</v>
      </c>
      <c r="F21118" s="279" t="s">
        <v>881</v>
      </c>
    </row>
    <row r="21119" spans="1:6" x14ac:dyDescent="0.3">
      <c r="A21119" s="264" t="str">
        <f t="shared" si="329"/>
        <v>DanvilleVA</v>
      </c>
      <c r="B21119" s="269">
        <v>24541</v>
      </c>
      <c r="C21119" s="270" t="s">
        <v>1304</v>
      </c>
      <c r="D21119" s="270" t="s">
        <v>2293</v>
      </c>
      <c r="E21119" s="277" t="s">
        <v>1304</v>
      </c>
      <c r="F21119" s="279" t="s">
        <v>881</v>
      </c>
    </row>
    <row r="21120" spans="1:6" x14ac:dyDescent="0.3">
      <c r="A21120" s="264" t="str">
        <f t="shared" si="329"/>
        <v>Falls ChurchVA</v>
      </c>
      <c r="B21120" s="269">
        <v>22042</v>
      </c>
      <c r="C21120" s="270" t="s">
        <v>11794</v>
      </c>
      <c r="D21120" s="270" t="s">
        <v>2293</v>
      </c>
      <c r="E21120" s="277" t="s">
        <v>1092</v>
      </c>
      <c r="F21120" s="279" t="s">
        <v>881</v>
      </c>
    </row>
    <row r="21121" spans="1:6" x14ac:dyDescent="0.3">
      <c r="A21121" s="264" t="str">
        <f t="shared" si="329"/>
        <v>HenricoVA</v>
      </c>
      <c r="B21121" s="269">
        <v>23233</v>
      </c>
      <c r="C21121" s="270" t="s">
        <v>7803</v>
      </c>
      <c r="D21121" s="270" t="s">
        <v>2293</v>
      </c>
      <c r="E21121" s="277" t="s">
        <v>1393</v>
      </c>
      <c r="F21121" s="279" t="s">
        <v>881</v>
      </c>
    </row>
    <row r="21122" spans="1:6" x14ac:dyDescent="0.3">
      <c r="A21122" s="264" t="str">
        <f t="shared" si="329"/>
        <v>Hybla ValleyVA</v>
      </c>
      <c r="B21122" s="269">
        <v>22306</v>
      </c>
      <c r="C21122" s="270" t="s">
        <v>11795</v>
      </c>
      <c r="D21122" s="270" t="s">
        <v>2293</v>
      </c>
      <c r="E21122" s="277" t="s">
        <v>1092</v>
      </c>
      <c r="F21122" s="279" t="s">
        <v>881</v>
      </c>
    </row>
    <row r="21123" spans="1:6" x14ac:dyDescent="0.3">
      <c r="A21123" s="264" t="str">
        <f t="shared" si="329"/>
        <v>WinchesterVA</v>
      </c>
      <c r="B21123" s="269">
        <v>22601</v>
      </c>
      <c r="C21123" s="270" t="s">
        <v>2304</v>
      </c>
      <c r="D21123" s="270" t="s">
        <v>2293</v>
      </c>
      <c r="E21123" s="277" t="s">
        <v>2304</v>
      </c>
      <c r="F21123" s="279" t="s">
        <v>881</v>
      </c>
    </row>
    <row r="21124" spans="1:6" x14ac:dyDescent="0.3">
      <c r="A21124" s="264" t="str">
        <f t="shared" ref="A21124:A21187" si="330">CONCATENATE(C21124,D21124)</f>
        <v>NorfolkVA</v>
      </c>
      <c r="B21124" s="269">
        <v>23513</v>
      </c>
      <c r="C21124" s="270" t="s">
        <v>1807</v>
      </c>
      <c r="D21124" s="270" t="s">
        <v>2293</v>
      </c>
      <c r="E21124" s="277" t="s">
        <v>1773</v>
      </c>
      <c r="F21124" s="279" t="s">
        <v>881</v>
      </c>
    </row>
    <row r="21125" spans="1:6" x14ac:dyDescent="0.3">
      <c r="A21125" s="264" t="str">
        <f t="shared" si="330"/>
        <v>SterlingVA</v>
      </c>
      <c r="B21125" s="269">
        <v>20164</v>
      </c>
      <c r="C21125" s="270" t="s">
        <v>1078</v>
      </c>
      <c r="D21125" s="270" t="s">
        <v>2293</v>
      </c>
      <c r="E21125" s="277" t="s">
        <v>1092</v>
      </c>
      <c r="F21125" s="279" t="s">
        <v>881</v>
      </c>
    </row>
    <row r="21126" spans="1:6" x14ac:dyDescent="0.3">
      <c r="A21126" s="264" t="str">
        <f t="shared" si="330"/>
        <v>GainesvilleVA</v>
      </c>
      <c r="B21126" s="269">
        <v>20155</v>
      </c>
      <c r="C21126" s="270" t="s">
        <v>1107</v>
      </c>
      <c r="D21126" s="270" t="s">
        <v>2293</v>
      </c>
      <c r="E21126" s="277" t="s">
        <v>1092</v>
      </c>
      <c r="F21126" s="279" t="s">
        <v>881</v>
      </c>
    </row>
    <row r="21127" spans="1:6" x14ac:dyDescent="0.3">
      <c r="A21127" s="264" t="str">
        <f t="shared" si="330"/>
        <v>RichmondVA</v>
      </c>
      <c r="B21127" s="269">
        <v>23227</v>
      </c>
      <c r="C21127" s="270" t="s">
        <v>1393</v>
      </c>
      <c r="D21127" s="270" t="s">
        <v>2293</v>
      </c>
      <c r="E21127" s="277" t="s">
        <v>1393</v>
      </c>
      <c r="F21127" s="279" t="s">
        <v>881</v>
      </c>
    </row>
    <row r="21128" spans="1:6" x14ac:dyDescent="0.3">
      <c r="A21128" s="264" t="str">
        <f t="shared" si="330"/>
        <v>ArlingtonVA</v>
      </c>
      <c r="B21128" s="269">
        <v>22207</v>
      </c>
      <c r="C21128" s="270" t="s">
        <v>2452</v>
      </c>
      <c r="D21128" s="270" t="s">
        <v>2293</v>
      </c>
      <c r="E21128" s="277" t="s">
        <v>1092</v>
      </c>
      <c r="F21128" s="279" t="s">
        <v>881</v>
      </c>
    </row>
    <row r="21129" spans="1:6" x14ac:dyDescent="0.3">
      <c r="A21129" s="264" t="str">
        <f t="shared" si="330"/>
        <v>SterlingVA</v>
      </c>
      <c r="B21129" s="269">
        <v>20165</v>
      </c>
      <c r="C21129" s="270" t="s">
        <v>1078</v>
      </c>
      <c r="D21129" s="270" t="s">
        <v>2293</v>
      </c>
      <c r="E21129" s="277" t="s">
        <v>1092</v>
      </c>
      <c r="F21129" s="279" t="s">
        <v>881</v>
      </c>
    </row>
    <row r="21130" spans="1:6" x14ac:dyDescent="0.3">
      <c r="A21130" s="264" t="str">
        <f t="shared" si="330"/>
        <v>HopewellVA</v>
      </c>
      <c r="B21130" s="269">
        <v>23860</v>
      </c>
      <c r="C21130" s="270" t="s">
        <v>5020</v>
      </c>
      <c r="D21130" s="270" t="s">
        <v>2293</v>
      </c>
      <c r="E21130" s="277" t="s">
        <v>1393</v>
      </c>
      <c r="F21130" s="279" t="s">
        <v>881</v>
      </c>
    </row>
    <row r="21131" spans="1:6" x14ac:dyDescent="0.3">
      <c r="A21131" s="264" t="str">
        <f t="shared" si="330"/>
        <v>LincolniaVA</v>
      </c>
      <c r="B21131" s="269">
        <v>22312</v>
      </c>
      <c r="C21131" s="270" t="s">
        <v>11796</v>
      </c>
      <c r="D21131" s="270" t="s">
        <v>2293</v>
      </c>
      <c r="E21131" s="277" t="s">
        <v>1092</v>
      </c>
      <c r="F21131" s="279" t="s">
        <v>881</v>
      </c>
    </row>
    <row r="21132" spans="1:6" x14ac:dyDescent="0.3">
      <c r="A21132" s="264" t="str">
        <f t="shared" si="330"/>
        <v>Manassas ParkVA</v>
      </c>
      <c r="B21132" s="269">
        <v>20111</v>
      </c>
      <c r="C21132" s="270" t="s">
        <v>11797</v>
      </c>
      <c r="D21132" s="270" t="s">
        <v>2293</v>
      </c>
      <c r="E21132" s="277" t="s">
        <v>1092</v>
      </c>
      <c r="F21132" s="279" t="s">
        <v>881</v>
      </c>
    </row>
    <row r="21133" spans="1:6" x14ac:dyDescent="0.3">
      <c r="A21133" s="264" t="str">
        <f t="shared" si="330"/>
        <v>RestonVA</v>
      </c>
      <c r="B21133" s="269">
        <v>20191</v>
      </c>
      <c r="C21133" s="270" t="s">
        <v>11798</v>
      </c>
      <c r="D21133" s="270" t="s">
        <v>2293</v>
      </c>
      <c r="E21133" s="277" t="s">
        <v>1092</v>
      </c>
      <c r="F21133" s="279" t="s">
        <v>881</v>
      </c>
    </row>
    <row r="21134" spans="1:6" x14ac:dyDescent="0.3">
      <c r="A21134" s="264" t="str">
        <f t="shared" si="330"/>
        <v>RoanokeVA</v>
      </c>
      <c r="B21134" s="269">
        <v>24019</v>
      </c>
      <c r="C21134" s="270" t="s">
        <v>2302</v>
      </c>
      <c r="D21134" s="270" t="s">
        <v>2293</v>
      </c>
      <c r="E21134" s="277" t="s">
        <v>2302</v>
      </c>
      <c r="F21134" s="279" t="s">
        <v>881</v>
      </c>
    </row>
    <row r="21135" spans="1:6" x14ac:dyDescent="0.3">
      <c r="A21135" s="264" t="str">
        <f t="shared" si="330"/>
        <v>LynchburgVA</v>
      </c>
      <c r="B21135" s="269">
        <v>24501</v>
      </c>
      <c r="C21135" s="270" t="s">
        <v>2299</v>
      </c>
      <c r="D21135" s="270" t="s">
        <v>2293</v>
      </c>
      <c r="E21135" s="277" t="s">
        <v>2299</v>
      </c>
      <c r="F21135" s="279" t="s">
        <v>881</v>
      </c>
    </row>
    <row r="21136" spans="1:6" x14ac:dyDescent="0.3">
      <c r="A21136" s="264" t="str">
        <f t="shared" si="330"/>
        <v>Newport NewsVA</v>
      </c>
      <c r="B21136" s="269">
        <v>23601</v>
      </c>
      <c r="C21136" s="270" t="s">
        <v>11787</v>
      </c>
      <c r="D21136" s="270" t="s">
        <v>2293</v>
      </c>
      <c r="E21136" s="277" t="s">
        <v>1773</v>
      </c>
      <c r="F21136" s="279" t="s">
        <v>881</v>
      </c>
    </row>
    <row r="21137" spans="1:6" x14ac:dyDescent="0.3">
      <c r="A21137" s="264" t="str">
        <f t="shared" si="330"/>
        <v>MechanicsvilleVA</v>
      </c>
      <c r="B21137" s="269">
        <v>23116</v>
      </c>
      <c r="C21137" s="270" t="s">
        <v>6293</v>
      </c>
      <c r="D21137" s="270" t="s">
        <v>2293</v>
      </c>
      <c r="E21137" s="277" t="s">
        <v>1393</v>
      </c>
      <c r="F21137" s="279" t="s">
        <v>881</v>
      </c>
    </row>
    <row r="21138" spans="1:6" x14ac:dyDescent="0.3">
      <c r="A21138" s="264" t="str">
        <f t="shared" si="330"/>
        <v>SuffolkVA</v>
      </c>
      <c r="B21138" s="269">
        <v>23435</v>
      </c>
      <c r="C21138" s="270" t="s">
        <v>11786</v>
      </c>
      <c r="D21138" s="270" t="s">
        <v>2293</v>
      </c>
      <c r="E21138" s="277" t="s">
        <v>1773</v>
      </c>
      <c r="F21138" s="279" t="s">
        <v>881</v>
      </c>
    </row>
    <row r="21139" spans="1:6" x14ac:dyDescent="0.3">
      <c r="A21139" s="264" t="str">
        <f t="shared" si="330"/>
        <v>LortonVA</v>
      </c>
      <c r="B21139" s="269">
        <v>22079</v>
      </c>
      <c r="C21139" s="270" t="s">
        <v>11799</v>
      </c>
      <c r="D21139" s="270" t="s">
        <v>2293</v>
      </c>
      <c r="E21139" s="277" t="s">
        <v>1092</v>
      </c>
      <c r="F21139" s="279" t="s">
        <v>881</v>
      </c>
    </row>
    <row r="21140" spans="1:6" x14ac:dyDescent="0.3">
      <c r="A21140" s="264" t="str">
        <f t="shared" si="330"/>
        <v>Mount VernonVA</v>
      </c>
      <c r="B21140" s="269">
        <v>22309</v>
      </c>
      <c r="C21140" s="270" t="s">
        <v>1322</v>
      </c>
      <c r="D21140" s="270" t="s">
        <v>2293</v>
      </c>
      <c r="E21140" s="277" t="s">
        <v>1092</v>
      </c>
      <c r="F21140" s="279" t="s">
        <v>881</v>
      </c>
    </row>
    <row r="21141" spans="1:6" x14ac:dyDescent="0.3">
      <c r="A21141" s="264" t="str">
        <f t="shared" si="330"/>
        <v>McLeanVA</v>
      </c>
      <c r="B21141" s="269">
        <v>22101</v>
      </c>
      <c r="C21141" s="270" t="s">
        <v>5066</v>
      </c>
      <c r="D21141" s="270" t="s">
        <v>2293</v>
      </c>
      <c r="E21141" s="277" t="s">
        <v>1092</v>
      </c>
      <c r="F21141" s="279" t="s">
        <v>881</v>
      </c>
    </row>
    <row r="21142" spans="1:6" x14ac:dyDescent="0.3">
      <c r="A21142" s="264" t="str">
        <f t="shared" si="330"/>
        <v>AlexandriaVA</v>
      </c>
      <c r="B21142" s="269">
        <v>22315</v>
      </c>
      <c r="C21142" s="270" t="s">
        <v>1359</v>
      </c>
      <c r="D21142" s="270" t="s">
        <v>2293</v>
      </c>
      <c r="E21142" s="277" t="s">
        <v>1092</v>
      </c>
      <c r="F21142" s="279" t="s">
        <v>881</v>
      </c>
    </row>
    <row r="21143" spans="1:6" x14ac:dyDescent="0.3">
      <c r="A21143" s="264" t="str">
        <f t="shared" si="330"/>
        <v>FredericksburgVA</v>
      </c>
      <c r="B21143" s="269">
        <v>22405</v>
      </c>
      <c r="C21143" s="270" t="s">
        <v>2238</v>
      </c>
      <c r="D21143" s="270" t="s">
        <v>2293</v>
      </c>
      <c r="E21143" s="277" t="s">
        <v>1092</v>
      </c>
      <c r="F21143" s="279" t="s">
        <v>881</v>
      </c>
    </row>
    <row r="21144" spans="1:6" x14ac:dyDescent="0.3">
      <c r="A21144" s="264" t="str">
        <f t="shared" si="330"/>
        <v>HenricoVA</v>
      </c>
      <c r="B21144" s="269">
        <v>23238</v>
      </c>
      <c r="C21144" s="270" t="s">
        <v>7803</v>
      </c>
      <c r="D21144" s="270" t="s">
        <v>2293</v>
      </c>
      <c r="E21144" s="277" t="s">
        <v>1393</v>
      </c>
      <c r="F21144" s="279" t="s">
        <v>881</v>
      </c>
    </row>
    <row r="21145" spans="1:6" x14ac:dyDescent="0.3">
      <c r="A21145" s="264" t="str">
        <f t="shared" si="330"/>
        <v>WinchesterVA</v>
      </c>
      <c r="B21145" s="269">
        <v>22602</v>
      </c>
      <c r="C21145" s="270" t="s">
        <v>2304</v>
      </c>
      <c r="D21145" s="270" t="s">
        <v>2293</v>
      </c>
      <c r="E21145" s="277" t="s">
        <v>2304</v>
      </c>
      <c r="F21145" s="279" t="s">
        <v>881</v>
      </c>
    </row>
    <row r="21146" spans="1:6" x14ac:dyDescent="0.3">
      <c r="A21146" s="264" t="str">
        <f t="shared" si="330"/>
        <v>LeesburgVA</v>
      </c>
      <c r="B21146" s="269">
        <v>20175</v>
      </c>
      <c r="C21146" s="270" t="s">
        <v>3614</v>
      </c>
      <c r="D21146" s="270" t="s">
        <v>2293</v>
      </c>
      <c r="E21146" s="277" t="s">
        <v>1092</v>
      </c>
      <c r="F21146" s="279" t="s">
        <v>881</v>
      </c>
    </row>
    <row r="21147" spans="1:6" x14ac:dyDescent="0.3">
      <c r="A21147" s="264" t="str">
        <f t="shared" si="330"/>
        <v>FredericksburgVA</v>
      </c>
      <c r="B21147" s="269">
        <v>22401</v>
      </c>
      <c r="C21147" s="270" t="s">
        <v>2238</v>
      </c>
      <c r="D21147" s="270" t="s">
        <v>2293</v>
      </c>
      <c r="E21147" s="277" t="s">
        <v>1092</v>
      </c>
      <c r="F21147" s="279" t="s">
        <v>881</v>
      </c>
    </row>
    <row r="21148" spans="1:6" x14ac:dyDescent="0.3">
      <c r="A21148" s="264" t="str">
        <f t="shared" si="330"/>
        <v>Rose HillVA</v>
      </c>
      <c r="B21148" s="269">
        <v>22310</v>
      </c>
      <c r="C21148" s="270" t="s">
        <v>4465</v>
      </c>
      <c r="D21148" s="270" t="s">
        <v>2293</v>
      </c>
      <c r="E21148" s="277" t="s">
        <v>1092</v>
      </c>
      <c r="F21148" s="279" t="s">
        <v>881</v>
      </c>
    </row>
    <row r="21149" spans="1:6" x14ac:dyDescent="0.3">
      <c r="A21149" s="264" t="str">
        <f t="shared" si="330"/>
        <v>ArlingtonVA</v>
      </c>
      <c r="B21149" s="269">
        <v>22206</v>
      </c>
      <c r="C21149" s="270" t="s">
        <v>2452</v>
      </c>
      <c r="D21149" s="270" t="s">
        <v>2293</v>
      </c>
      <c r="E21149" s="277" t="s">
        <v>1092</v>
      </c>
      <c r="F21149" s="279" t="s">
        <v>881</v>
      </c>
    </row>
    <row r="21150" spans="1:6" x14ac:dyDescent="0.3">
      <c r="A21150" s="264" t="str">
        <f t="shared" si="330"/>
        <v>PortsmouthVA</v>
      </c>
      <c r="B21150" s="269">
        <v>23703</v>
      </c>
      <c r="C21150" s="270" t="s">
        <v>1990</v>
      </c>
      <c r="D21150" s="270" t="s">
        <v>2293</v>
      </c>
      <c r="E21150" s="277" t="s">
        <v>1773</v>
      </c>
      <c r="F21150" s="279" t="s">
        <v>881</v>
      </c>
    </row>
    <row r="21151" spans="1:6" x14ac:dyDescent="0.3">
      <c r="A21151" s="264" t="str">
        <f t="shared" si="330"/>
        <v>Colonial HeightsVA</v>
      </c>
      <c r="B21151" s="269">
        <v>23834</v>
      </c>
      <c r="C21151" s="270" t="s">
        <v>11800</v>
      </c>
      <c r="D21151" s="270" t="s">
        <v>2293</v>
      </c>
      <c r="E21151" s="277" t="s">
        <v>1393</v>
      </c>
      <c r="F21151" s="279" t="s">
        <v>881</v>
      </c>
    </row>
    <row r="21152" spans="1:6" x14ac:dyDescent="0.3">
      <c r="A21152" s="264" t="str">
        <f t="shared" si="330"/>
        <v>Falls ChurchVA</v>
      </c>
      <c r="B21152" s="269">
        <v>22041</v>
      </c>
      <c r="C21152" s="270" t="s">
        <v>11794</v>
      </c>
      <c r="D21152" s="270" t="s">
        <v>2293</v>
      </c>
      <c r="E21152" s="277" t="s">
        <v>1092</v>
      </c>
      <c r="F21152" s="279" t="s">
        <v>881</v>
      </c>
    </row>
    <row r="21153" spans="1:6" x14ac:dyDescent="0.3">
      <c r="A21153" s="264" t="str">
        <f t="shared" si="330"/>
        <v>ChesterfieldVA</v>
      </c>
      <c r="B21153" s="269">
        <v>23236</v>
      </c>
      <c r="C21153" s="270" t="s">
        <v>5183</v>
      </c>
      <c r="D21153" s="270" t="s">
        <v>2293</v>
      </c>
      <c r="E21153" s="277" t="s">
        <v>1393</v>
      </c>
      <c r="F21153" s="279" t="s">
        <v>881</v>
      </c>
    </row>
    <row r="21154" spans="1:6" x14ac:dyDescent="0.3">
      <c r="A21154" s="264" t="str">
        <f t="shared" si="330"/>
        <v>FredericksburgVA</v>
      </c>
      <c r="B21154" s="269">
        <v>22408</v>
      </c>
      <c r="C21154" s="270" t="s">
        <v>2238</v>
      </c>
      <c r="D21154" s="270" t="s">
        <v>2293</v>
      </c>
      <c r="E21154" s="277" t="s">
        <v>1092</v>
      </c>
      <c r="F21154" s="279" t="s">
        <v>881</v>
      </c>
    </row>
    <row r="21155" spans="1:6" x14ac:dyDescent="0.3">
      <c r="A21155" s="264" t="str">
        <f t="shared" si="330"/>
        <v>HarrisonburgVA</v>
      </c>
      <c r="B21155" s="269">
        <v>22802</v>
      </c>
      <c r="C21155" s="270" t="s">
        <v>2298</v>
      </c>
      <c r="D21155" s="270" t="s">
        <v>2293</v>
      </c>
      <c r="E21155" s="277" t="s">
        <v>2298</v>
      </c>
      <c r="F21155" s="279" t="s">
        <v>881</v>
      </c>
    </row>
    <row r="21156" spans="1:6" x14ac:dyDescent="0.3">
      <c r="A21156" s="264" t="str">
        <f t="shared" si="330"/>
        <v>CharlottesvilleVA</v>
      </c>
      <c r="B21156" s="269">
        <v>22902</v>
      </c>
      <c r="C21156" s="270" t="s">
        <v>2297</v>
      </c>
      <c r="D21156" s="270" t="s">
        <v>2293</v>
      </c>
      <c r="E21156" s="277" t="s">
        <v>2297</v>
      </c>
      <c r="F21156" s="279" t="s">
        <v>881</v>
      </c>
    </row>
    <row r="21157" spans="1:6" x14ac:dyDescent="0.3">
      <c r="A21157" s="264" t="str">
        <f t="shared" si="330"/>
        <v>ChantillyVA</v>
      </c>
      <c r="B21157" s="269">
        <v>20152</v>
      </c>
      <c r="C21157" s="270" t="s">
        <v>11801</v>
      </c>
      <c r="D21157" s="270" t="s">
        <v>2293</v>
      </c>
      <c r="E21157" s="277" t="s">
        <v>1092</v>
      </c>
      <c r="F21157" s="279" t="s">
        <v>881</v>
      </c>
    </row>
    <row r="21158" spans="1:6" x14ac:dyDescent="0.3">
      <c r="A21158" s="264" t="str">
        <f t="shared" si="330"/>
        <v>SpringfieldVA</v>
      </c>
      <c r="B21158" s="269">
        <v>22153</v>
      </c>
      <c r="C21158" s="270" t="s">
        <v>1337</v>
      </c>
      <c r="D21158" s="270" t="s">
        <v>2293</v>
      </c>
      <c r="E21158" s="277" t="s">
        <v>1092</v>
      </c>
      <c r="F21158" s="279" t="s">
        <v>881</v>
      </c>
    </row>
    <row r="21159" spans="1:6" x14ac:dyDescent="0.3">
      <c r="A21159" s="264" t="str">
        <f t="shared" si="330"/>
        <v>RichmondVA</v>
      </c>
      <c r="B21159" s="269">
        <v>23222</v>
      </c>
      <c r="C21159" s="270" t="s">
        <v>1393</v>
      </c>
      <c r="D21159" s="270" t="s">
        <v>2293</v>
      </c>
      <c r="E21159" s="277" t="s">
        <v>1393</v>
      </c>
      <c r="F21159" s="279" t="s">
        <v>881</v>
      </c>
    </row>
    <row r="21160" spans="1:6" x14ac:dyDescent="0.3">
      <c r="A21160" s="264" t="str">
        <f t="shared" si="330"/>
        <v>RestonVA</v>
      </c>
      <c r="B21160" s="269">
        <v>20190</v>
      </c>
      <c r="C21160" s="270" t="s">
        <v>11798</v>
      </c>
      <c r="D21160" s="270" t="s">
        <v>2293</v>
      </c>
      <c r="E21160" s="277" t="s">
        <v>1092</v>
      </c>
      <c r="F21160" s="279" t="s">
        <v>881</v>
      </c>
    </row>
    <row r="21161" spans="1:6" x14ac:dyDescent="0.3">
      <c r="A21161" s="264" t="str">
        <f t="shared" si="330"/>
        <v>PowhatanVA</v>
      </c>
      <c r="B21161" s="269">
        <v>23139</v>
      </c>
      <c r="C21161" s="270" t="s">
        <v>11802</v>
      </c>
      <c r="D21161" s="270" t="s">
        <v>2293</v>
      </c>
      <c r="E21161" s="277" t="s">
        <v>1393</v>
      </c>
      <c r="F21161" s="279" t="s">
        <v>881</v>
      </c>
    </row>
    <row r="21162" spans="1:6" x14ac:dyDescent="0.3">
      <c r="A21162" s="264" t="str">
        <f t="shared" si="330"/>
        <v>MidlothianVA</v>
      </c>
      <c r="B21162" s="269">
        <v>23113</v>
      </c>
      <c r="C21162" s="270" t="s">
        <v>11297</v>
      </c>
      <c r="D21162" s="270" t="s">
        <v>2293</v>
      </c>
      <c r="E21162" s="277" t="s">
        <v>1393</v>
      </c>
      <c r="F21162" s="279" t="s">
        <v>881</v>
      </c>
    </row>
    <row r="21163" spans="1:6" x14ac:dyDescent="0.3">
      <c r="A21163" s="264" t="str">
        <f t="shared" si="330"/>
        <v>PortsmouthVA</v>
      </c>
      <c r="B21163" s="269">
        <v>23701</v>
      </c>
      <c r="C21163" s="270" t="s">
        <v>1990</v>
      </c>
      <c r="D21163" s="270" t="s">
        <v>2293</v>
      </c>
      <c r="E21163" s="277" t="s">
        <v>1773</v>
      </c>
      <c r="F21163" s="279" t="s">
        <v>881</v>
      </c>
    </row>
    <row r="21164" spans="1:6" x14ac:dyDescent="0.3">
      <c r="A21164" s="264" t="str">
        <f t="shared" si="330"/>
        <v>SpringfieldVA</v>
      </c>
      <c r="B21164" s="269">
        <v>22152</v>
      </c>
      <c r="C21164" s="270" t="s">
        <v>1337</v>
      </c>
      <c r="D21164" s="270" t="s">
        <v>2293</v>
      </c>
      <c r="E21164" s="277" t="s">
        <v>1092</v>
      </c>
      <c r="F21164" s="279" t="s">
        <v>881</v>
      </c>
    </row>
    <row r="21165" spans="1:6" x14ac:dyDescent="0.3">
      <c r="A21165" s="264" t="str">
        <f t="shared" si="330"/>
        <v>CentrevilleVA</v>
      </c>
      <c r="B21165" s="269">
        <v>20121</v>
      </c>
      <c r="C21165" s="270" t="s">
        <v>1305</v>
      </c>
      <c r="D21165" s="270" t="s">
        <v>2293</v>
      </c>
      <c r="E21165" s="277" t="s">
        <v>1092</v>
      </c>
      <c r="F21165" s="279" t="s">
        <v>881</v>
      </c>
    </row>
    <row r="21166" spans="1:6" x14ac:dyDescent="0.3">
      <c r="A21166" s="264" t="str">
        <f t="shared" si="330"/>
        <v>ForestVA</v>
      </c>
      <c r="B21166" s="269">
        <v>24551</v>
      </c>
      <c r="C21166" s="270" t="s">
        <v>5505</v>
      </c>
      <c r="D21166" s="270" t="s">
        <v>2293</v>
      </c>
      <c r="E21166" s="277" t="s">
        <v>2299</v>
      </c>
      <c r="F21166" s="279" t="s">
        <v>881</v>
      </c>
    </row>
    <row r="21167" spans="1:6" x14ac:dyDescent="0.3">
      <c r="A21167" s="264" t="str">
        <f t="shared" si="330"/>
        <v>RoanokeVA</v>
      </c>
      <c r="B21167" s="269">
        <v>24017</v>
      </c>
      <c r="C21167" s="270" t="s">
        <v>2302</v>
      </c>
      <c r="D21167" s="270" t="s">
        <v>2293</v>
      </c>
      <c r="E21167" s="277" t="s">
        <v>2302</v>
      </c>
      <c r="F21167" s="279" t="s">
        <v>881</v>
      </c>
    </row>
    <row r="21168" spans="1:6" x14ac:dyDescent="0.3">
      <c r="A21168" s="264" t="str">
        <f t="shared" si="330"/>
        <v>Newport NewsVA</v>
      </c>
      <c r="B21168" s="269">
        <v>23607</v>
      </c>
      <c r="C21168" s="270" t="s">
        <v>11787</v>
      </c>
      <c r="D21168" s="270" t="s">
        <v>2293</v>
      </c>
      <c r="E21168" s="277" t="s">
        <v>1773</v>
      </c>
      <c r="F21168" s="279" t="s">
        <v>881</v>
      </c>
    </row>
    <row r="21169" spans="1:6" x14ac:dyDescent="0.3">
      <c r="A21169" s="264" t="str">
        <f t="shared" si="330"/>
        <v>ViennaVA</v>
      </c>
      <c r="B21169" s="269">
        <v>22180</v>
      </c>
      <c r="C21169" s="270" t="s">
        <v>6436</v>
      </c>
      <c r="D21169" s="270" t="s">
        <v>2293</v>
      </c>
      <c r="E21169" s="277" t="s">
        <v>1092</v>
      </c>
      <c r="F21169" s="279" t="s">
        <v>881</v>
      </c>
    </row>
    <row r="21170" spans="1:6" x14ac:dyDescent="0.3">
      <c r="A21170" s="264" t="str">
        <f t="shared" si="330"/>
        <v>FairfaxVA</v>
      </c>
      <c r="B21170" s="269">
        <v>22032</v>
      </c>
      <c r="C21170" s="270" t="s">
        <v>2879</v>
      </c>
      <c r="D21170" s="270" t="s">
        <v>2293</v>
      </c>
      <c r="E21170" s="277" t="s">
        <v>1092</v>
      </c>
      <c r="F21170" s="279" t="s">
        <v>881</v>
      </c>
    </row>
    <row r="21171" spans="1:6" x14ac:dyDescent="0.3">
      <c r="A21171" s="264" t="str">
        <f t="shared" si="330"/>
        <v>AldieVA</v>
      </c>
      <c r="B21171" s="269">
        <v>20105</v>
      </c>
      <c r="C21171" s="270" t="s">
        <v>11803</v>
      </c>
      <c r="D21171" s="270" t="s">
        <v>2293</v>
      </c>
      <c r="E21171" s="277" t="s">
        <v>1092</v>
      </c>
      <c r="F21171" s="279" t="s">
        <v>881</v>
      </c>
    </row>
    <row r="21172" spans="1:6" x14ac:dyDescent="0.3">
      <c r="A21172" s="264" t="str">
        <f t="shared" si="330"/>
        <v>FredericksburgVA</v>
      </c>
      <c r="B21172" s="269">
        <v>22406</v>
      </c>
      <c r="C21172" s="270" t="s">
        <v>2238</v>
      </c>
      <c r="D21172" s="270" t="s">
        <v>2293</v>
      </c>
      <c r="E21172" s="277" t="s">
        <v>1092</v>
      </c>
      <c r="F21172" s="279" t="s">
        <v>881</v>
      </c>
    </row>
    <row r="21173" spans="1:6" x14ac:dyDescent="0.3">
      <c r="A21173" s="264" t="str">
        <f t="shared" si="330"/>
        <v>ChesapeakeVA</v>
      </c>
      <c r="B21173" s="269">
        <v>23324</v>
      </c>
      <c r="C21173" s="270" t="s">
        <v>9427</v>
      </c>
      <c r="D21173" s="270" t="s">
        <v>2293</v>
      </c>
      <c r="E21173" s="277" t="s">
        <v>1773</v>
      </c>
      <c r="F21173" s="279" t="s">
        <v>881</v>
      </c>
    </row>
    <row r="21174" spans="1:6" x14ac:dyDescent="0.3">
      <c r="A21174" s="264" t="str">
        <f t="shared" si="330"/>
        <v>SpringfieldVA</v>
      </c>
      <c r="B21174" s="269">
        <v>22150</v>
      </c>
      <c r="C21174" s="270" t="s">
        <v>1337</v>
      </c>
      <c r="D21174" s="270" t="s">
        <v>2293</v>
      </c>
      <c r="E21174" s="277" t="s">
        <v>1092</v>
      </c>
      <c r="F21174" s="279" t="s">
        <v>881</v>
      </c>
    </row>
    <row r="21175" spans="1:6" x14ac:dyDescent="0.3">
      <c r="A21175" s="264" t="str">
        <f t="shared" si="330"/>
        <v>ViennaVA</v>
      </c>
      <c r="B21175" s="269">
        <v>22182</v>
      </c>
      <c r="C21175" s="270" t="s">
        <v>6436</v>
      </c>
      <c r="D21175" s="270" t="s">
        <v>2293</v>
      </c>
      <c r="E21175" s="277" t="s">
        <v>1092</v>
      </c>
      <c r="F21175" s="279" t="s">
        <v>881</v>
      </c>
    </row>
    <row r="21176" spans="1:6" x14ac:dyDescent="0.3">
      <c r="A21176" s="264" t="str">
        <f t="shared" si="330"/>
        <v>Falls ChurchVA</v>
      </c>
      <c r="B21176" s="269">
        <v>22043</v>
      </c>
      <c r="C21176" s="270" t="s">
        <v>11794</v>
      </c>
      <c r="D21176" s="270" t="s">
        <v>2293</v>
      </c>
      <c r="E21176" s="277" t="s">
        <v>1092</v>
      </c>
      <c r="F21176" s="279" t="s">
        <v>881</v>
      </c>
    </row>
    <row r="21177" spans="1:6" x14ac:dyDescent="0.3">
      <c r="A21177" s="264" t="str">
        <f t="shared" si="330"/>
        <v>RadfordVA</v>
      </c>
      <c r="B21177" s="269">
        <v>24141</v>
      </c>
      <c r="C21177" s="270" t="s">
        <v>11804</v>
      </c>
      <c r="D21177" s="270" t="s">
        <v>2293</v>
      </c>
      <c r="E21177" s="277" t="s">
        <v>2295</v>
      </c>
      <c r="F21177" s="279" t="s">
        <v>881</v>
      </c>
    </row>
    <row r="21178" spans="1:6" x14ac:dyDescent="0.3">
      <c r="A21178" s="264" t="str">
        <f t="shared" si="330"/>
        <v>StaffordVA</v>
      </c>
      <c r="B21178" s="269">
        <v>22556</v>
      </c>
      <c r="C21178" s="270" t="s">
        <v>11303</v>
      </c>
      <c r="D21178" s="270" t="s">
        <v>2293</v>
      </c>
      <c r="E21178" s="277" t="s">
        <v>1092</v>
      </c>
      <c r="F21178" s="279" t="s">
        <v>881</v>
      </c>
    </row>
    <row r="21179" spans="1:6" x14ac:dyDescent="0.3">
      <c r="A21179" s="264" t="str">
        <f t="shared" si="330"/>
        <v>PetersburgVA</v>
      </c>
      <c r="B21179" s="269">
        <v>23805</v>
      </c>
      <c r="C21179" s="270" t="s">
        <v>4854</v>
      </c>
      <c r="D21179" s="270" t="s">
        <v>2293</v>
      </c>
      <c r="E21179" s="277" t="s">
        <v>1393</v>
      </c>
      <c r="F21179" s="279" t="s">
        <v>881</v>
      </c>
    </row>
    <row r="21180" spans="1:6" x14ac:dyDescent="0.3">
      <c r="A21180" s="264" t="str">
        <f t="shared" si="330"/>
        <v>BristowVA</v>
      </c>
      <c r="B21180" s="269">
        <v>20136</v>
      </c>
      <c r="C21180" s="270" t="s">
        <v>9739</v>
      </c>
      <c r="D21180" s="270" t="s">
        <v>2293</v>
      </c>
      <c r="E21180" s="277" t="s">
        <v>1092</v>
      </c>
      <c r="F21180" s="279" t="s">
        <v>881</v>
      </c>
    </row>
    <row r="21181" spans="1:6" x14ac:dyDescent="0.3">
      <c r="A21181" s="264" t="str">
        <f t="shared" si="330"/>
        <v>AlexandriaVA</v>
      </c>
      <c r="B21181" s="269">
        <v>22311</v>
      </c>
      <c r="C21181" s="270" t="s">
        <v>1359</v>
      </c>
      <c r="D21181" s="270" t="s">
        <v>2293</v>
      </c>
      <c r="E21181" s="277" t="s">
        <v>1092</v>
      </c>
      <c r="F21181" s="279" t="s">
        <v>881</v>
      </c>
    </row>
    <row r="21182" spans="1:6" x14ac:dyDescent="0.3">
      <c r="A21182" s="264" t="str">
        <f t="shared" si="330"/>
        <v>AlexandriaVA</v>
      </c>
      <c r="B21182" s="269">
        <v>22302</v>
      </c>
      <c r="C21182" s="270" t="s">
        <v>1359</v>
      </c>
      <c r="D21182" s="270" t="s">
        <v>2293</v>
      </c>
      <c r="E21182" s="277" t="s">
        <v>1092</v>
      </c>
      <c r="F21182" s="279" t="s">
        <v>881</v>
      </c>
    </row>
    <row r="21183" spans="1:6" x14ac:dyDescent="0.3">
      <c r="A21183" s="264" t="str">
        <f t="shared" si="330"/>
        <v>HaymarketVA</v>
      </c>
      <c r="B21183" s="269">
        <v>20169</v>
      </c>
      <c r="C21183" s="270" t="s">
        <v>11805</v>
      </c>
      <c r="D21183" s="270" t="s">
        <v>2293</v>
      </c>
      <c r="E21183" s="277" t="s">
        <v>1092</v>
      </c>
      <c r="F21183" s="279" t="s">
        <v>881</v>
      </c>
    </row>
    <row r="21184" spans="1:6" x14ac:dyDescent="0.3">
      <c r="A21184" s="264" t="str">
        <f t="shared" si="330"/>
        <v>ManassasVA</v>
      </c>
      <c r="B21184" s="269">
        <v>20112</v>
      </c>
      <c r="C21184" s="270" t="s">
        <v>11788</v>
      </c>
      <c r="D21184" s="270" t="s">
        <v>2293</v>
      </c>
      <c r="E21184" s="277" t="s">
        <v>1092</v>
      </c>
      <c r="F21184" s="279" t="s">
        <v>881</v>
      </c>
    </row>
    <row r="21185" spans="1:6" x14ac:dyDescent="0.3">
      <c r="A21185" s="264" t="str">
        <f t="shared" si="330"/>
        <v>YorktownVA</v>
      </c>
      <c r="B21185" s="269">
        <v>23693</v>
      </c>
      <c r="C21185" s="270" t="s">
        <v>5322</v>
      </c>
      <c r="D21185" s="270" t="s">
        <v>2293</v>
      </c>
      <c r="E21185" s="277" t="s">
        <v>1773</v>
      </c>
      <c r="F21185" s="279" t="s">
        <v>881</v>
      </c>
    </row>
    <row r="21186" spans="1:6" x14ac:dyDescent="0.3">
      <c r="A21186" s="264" t="str">
        <f t="shared" si="330"/>
        <v>BellwoodVA</v>
      </c>
      <c r="B21186" s="269">
        <v>23237</v>
      </c>
      <c r="C21186" s="270" t="s">
        <v>4764</v>
      </c>
      <c r="D21186" s="270" t="s">
        <v>2293</v>
      </c>
      <c r="E21186" s="277" t="s">
        <v>1393</v>
      </c>
      <c r="F21186" s="279" t="s">
        <v>881</v>
      </c>
    </row>
    <row r="21187" spans="1:6" x14ac:dyDescent="0.3">
      <c r="A21187" s="264" t="str">
        <f t="shared" si="330"/>
        <v>ArlingtonVA</v>
      </c>
      <c r="B21187" s="269">
        <v>22209</v>
      </c>
      <c r="C21187" s="270" t="s">
        <v>2452</v>
      </c>
      <c r="D21187" s="270" t="s">
        <v>2293</v>
      </c>
      <c r="E21187" s="277" t="s">
        <v>1092</v>
      </c>
      <c r="F21187" s="279" t="s">
        <v>881</v>
      </c>
    </row>
    <row r="21188" spans="1:6" x14ac:dyDescent="0.3">
      <c r="A21188" s="264" t="str">
        <f t="shared" ref="A21188:A21251" si="331">CONCATENATE(C21188,D21188)</f>
        <v>GloucesterVA</v>
      </c>
      <c r="B21188" s="269">
        <v>23061</v>
      </c>
      <c r="C21188" s="270" t="s">
        <v>6063</v>
      </c>
      <c r="D21188" s="270" t="s">
        <v>2293</v>
      </c>
      <c r="E21188" s="277" t="s">
        <v>1773</v>
      </c>
      <c r="F21188" s="279" t="s">
        <v>881</v>
      </c>
    </row>
    <row r="21189" spans="1:6" x14ac:dyDescent="0.3">
      <c r="A21189" s="264" t="str">
        <f t="shared" si="331"/>
        <v>VintonVA</v>
      </c>
      <c r="B21189" s="269">
        <v>24179</v>
      </c>
      <c r="C21189" s="270" t="s">
        <v>4303</v>
      </c>
      <c r="D21189" s="270" t="s">
        <v>2293</v>
      </c>
      <c r="E21189" s="277" t="s">
        <v>2302</v>
      </c>
      <c r="F21189" s="279" t="s">
        <v>881</v>
      </c>
    </row>
    <row r="21190" spans="1:6" x14ac:dyDescent="0.3">
      <c r="A21190" s="264" t="str">
        <f t="shared" si="331"/>
        <v>PortsmouthVA</v>
      </c>
      <c r="B21190" s="269">
        <v>23704</v>
      </c>
      <c r="C21190" s="270" t="s">
        <v>1990</v>
      </c>
      <c r="D21190" s="270" t="s">
        <v>2293</v>
      </c>
      <c r="E21190" s="277" t="s">
        <v>1773</v>
      </c>
      <c r="F21190" s="279" t="s">
        <v>881</v>
      </c>
    </row>
    <row r="21191" spans="1:6" x14ac:dyDescent="0.3">
      <c r="A21191" s="264" t="str">
        <f t="shared" si="331"/>
        <v>BedfordVA</v>
      </c>
      <c r="B21191" s="269">
        <v>24523</v>
      </c>
      <c r="C21191" s="270" t="s">
        <v>1347</v>
      </c>
      <c r="D21191" s="270" t="s">
        <v>2293</v>
      </c>
      <c r="E21191" s="277" t="s">
        <v>2299</v>
      </c>
      <c r="F21191" s="279" t="s">
        <v>881</v>
      </c>
    </row>
    <row r="21192" spans="1:6" x14ac:dyDescent="0.3">
      <c r="A21192" s="264" t="str">
        <f t="shared" si="331"/>
        <v>NorfolkVA</v>
      </c>
      <c r="B21192" s="269">
        <v>23502</v>
      </c>
      <c r="C21192" s="270" t="s">
        <v>1807</v>
      </c>
      <c r="D21192" s="270" t="s">
        <v>2293</v>
      </c>
      <c r="E21192" s="277" t="s">
        <v>1773</v>
      </c>
      <c r="F21192" s="279" t="s">
        <v>881</v>
      </c>
    </row>
    <row r="21193" spans="1:6" x14ac:dyDescent="0.3">
      <c r="A21193" s="264" t="str">
        <f t="shared" si="331"/>
        <v>LynchburgVA</v>
      </c>
      <c r="B21193" s="269">
        <v>24503</v>
      </c>
      <c r="C21193" s="270" t="s">
        <v>2299</v>
      </c>
      <c r="D21193" s="270" t="s">
        <v>2293</v>
      </c>
      <c r="E21193" s="277" t="s">
        <v>2299</v>
      </c>
      <c r="F21193" s="279" t="s">
        <v>881</v>
      </c>
    </row>
    <row r="21194" spans="1:6" x14ac:dyDescent="0.3">
      <c r="A21194" s="264" t="str">
        <f t="shared" si="331"/>
        <v>Stephens CityVA</v>
      </c>
      <c r="B21194" s="269">
        <v>22655</v>
      </c>
      <c r="C21194" s="270" t="s">
        <v>11806</v>
      </c>
      <c r="D21194" s="270" t="s">
        <v>2293</v>
      </c>
      <c r="E21194" s="277" t="s">
        <v>2304</v>
      </c>
      <c r="F21194" s="279" t="s">
        <v>881</v>
      </c>
    </row>
    <row r="21195" spans="1:6" x14ac:dyDescent="0.3">
      <c r="A21195" s="264" t="str">
        <f t="shared" si="331"/>
        <v>Rocky MountVA</v>
      </c>
      <c r="B21195" s="269">
        <v>24151</v>
      </c>
      <c r="C21195" s="270" t="s">
        <v>1769</v>
      </c>
      <c r="D21195" s="270" t="s">
        <v>2293</v>
      </c>
      <c r="E21195" s="277" t="s">
        <v>2302</v>
      </c>
      <c r="F21195" s="279" t="s">
        <v>881</v>
      </c>
    </row>
    <row r="21196" spans="1:6" x14ac:dyDescent="0.3">
      <c r="A21196" s="264" t="str">
        <f t="shared" si="331"/>
        <v>HenricoVA</v>
      </c>
      <c r="B21196" s="269">
        <v>23294</v>
      </c>
      <c r="C21196" s="270" t="s">
        <v>7803</v>
      </c>
      <c r="D21196" s="270" t="s">
        <v>2293</v>
      </c>
      <c r="E21196" s="277" t="s">
        <v>1393</v>
      </c>
      <c r="F21196" s="279" t="s">
        <v>881</v>
      </c>
    </row>
    <row r="21197" spans="1:6" x14ac:dyDescent="0.3">
      <c r="A21197" s="264" t="str">
        <f t="shared" si="331"/>
        <v>NorfolkVA</v>
      </c>
      <c r="B21197" s="269">
        <v>23504</v>
      </c>
      <c r="C21197" s="270" t="s">
        <v>1807</v>
      </c>
      <c r="D21197" s="270" t="s">
        <v>2293</v>
      </c>
      <c r="E21197" s="277" t="s">
        <v>1773</v>
      </c>
      <c r="F21197" s="279" t="s">
        <v>881</v>
      </c>
    </row>
    <row r="21198" spans="1:6" x14ac:dyDescent="0.3">
      <c r="A21198" s="264" t="str">
        <f t="shared" si="331"/>
        <v>YorktownVA</v>
      </c>
      <c r="B21198" s="269">
        <v>23692</v>
      </c>
      <c r="C21198" s="270" t="s">
        <v>5322</v>
      </c>
      <c r="D21198" s="270" t="s">
        <v>2293</v>
      </c>
      <c r="E21198" s="277" t="s">
        <v>1773</v>
      </c>
      <c r="F21198" s="279" t="s">
        <v>881</v>
      </c>
    </row>
    <row r="21199" spans="1:6" x14ac:dyDescent="0.3">
      <c r="A21199" s="264" t="str">
        <f t="shared" si="331"/>
        <v>RoanokeVA</v>
      </c>
      <c r="B21199" s="269">
        <v>24014</v>
      </c>
      <c r="C21199" s="270" t="s">
        <v>2302</v>
      </c>
      <c r="D21199" s="270" t="s">
        <v>2293</v>
      </c>
      <c r="E21199" s="277" t="s">
        <v>2302</v>
      </c>
      <c r="F21199" s="279" t="s">
        <v>881</v>
      </c>
    </row>
    <row r="21200" spans="1:6" x14ac:dyDescent="0.3">
      <c r="A21200" s="264" t="str">
        <f t="shared" si="331"/>
        <v>HuntingtonVA</v>
      </c>
      <c r="B21200" s="269">
        <v>22303</v>
      </c>
      <c r="C21200" s="270" t="s">
        <v>1366</v>
      </c>
      <c r="D21200" s="270" t="s">
        <v>2293</v>
      </c>
      <c r="E21200" s="277" t="s">
        <v>1092</v>
      </c>
      <c r="F21200" s="279" t="s">
        <v>881</v>
      </c>
    </row>
    <row r="21201" spans="1:6" x14ac:dyDescent="0.3">
      <c r="A21201" s="264" t="str">
        <f t="shared" si="331"/>
        <v>RichmondVA</v>
      </c>
      <c r="B21201" s="269">
        <v>23221</v>
      </c>
      <c r="C21201" s="270" t="s">
        <v>1393</v>
      </c>
      <c r="D21201" s="270" t="s">
        <v>2293</v>
      </c>
      <c r="E21201" s="277" t="s">
        <v>1393</v>
      </c>
      <c r="F21201" s="279" t="s">
        <v>881</v>
      </c>
    </row>
    <row r="21202" spans="1:6" x14ac:dyDescent="0.3">
      <c r="A21202" s="264" t="str">
        <f t="shared" si="331"/>
        <v>MidlothianVA</v>
      </c>
      <c r="B21202" s="269">
        <v>23114</v>
      </c>
      <c r="C21202" s="270" t="s">
        <v>11297</v>
      </c>
      <c r="D21202" s="270" t="s">
        <v>2293</v>
      </c>
      <c r="E21202" s="277" t="s">
        <v>1393</v>
      </c>
      <c r="F21202" s="279" t="s">
        <v>881</v>
      </c>
    </row>
    <row r="21203" spans="1:6" x14ac:dyDescent="0.3">
      <c r="A21203" s="264" t="str">
        <f t="shared" si="331"/>
        <v>CharlottesvilleVA</v>
      </c>
      <c r="B21203" s="269">
        <v>22911</v>
      </c>
      <c r="C21203" s="270" t="s">
        <v>2297</v>
      </c>
      <c r="D21203" s="270" t="s">
        <v>2293</v>
      </c>
      <c r="E21203" s="277" t="s">
        <v>2297</v>
      </c>
      <c r="F21203" s="279" t="s">
        <v>881</v>
      </c>
    </row>
    <row r="21204" spans="1:6" x14ac:dyDescent="0.3">
      <c r="A21204" s="264" t="str">
        <f t="shared" si="331"/>
        <v>RoanokeVA</v>
      </c>
      <c r="B21204" s="269">
        <v>24015</v>
      </c>
      <c r="C21204" s="270" t="s">
        <v>2302</v>
      </c>
      <c r="D21204" s="270" t="s">
        <v>2293</v>
      </c>
      <c r="E21204" s="277" t="s">
        <v>2302</v>
      </c>
      <c r="F21204" s="279" t="s">
        <v>881</v>
      </c>
    </row>
    <row r="21205" spans="1:6" x14ac:dyDescent="0.3">
      <c r="A21205" s="264" t="str">
        <f t="shared" si="331"/>
        <v>RichmondVA</v>
      </c>
      <c r="B21205" s="269">
        <v>23226</v>
      </c>
      <c r="C21205" s="270" t="s">
        <v>1393</v>
      </c>
      <c r="D21205" s="270" t="s">
        <v>2293</v>
      </c>
      <c r="E21205" s="277" t="s">
        <v>1393</v>
      </c>
      <c r="F21205" s="279" t="s">
        <v>881</v>
      </c>
    </row>
    <row r="21206" spans="1:6" x14ac:dyDescent="0.3">
      <c r="A21206" s="264" t="str">
        <f t="shared" si="331"/>
        <v>BristolVA</v>
      </c>
      <c r="B21206" s="269">
        <v>24201</v>
      </c>
      <c r="C21206" s="270" t="s">
        <v>3426</v>
      </c>
      <c r="D21206" s="270" t="s">
        <v>2293</v>
      </c>
      <c r="E21206" s="277" t="s">
        <v>2197</v>
      </c>
      <c r="F21206" s="279" t="s">
        <v>881</v>
      </c>
    </row>
    <row r="21207" spans="1:6" x14ac:dyDescent="0.3">
      <c r="A21207" s="264" t="str">
        <f t="shared" si="331"/>
        <v>AlexandriaVA</v>
      </c>
      <c r="B21207" s="269">
        <v>22305</v>
      </c>
      <c r="C21207" s="270" t="s">
        <v>1359</v>
      </c>
      <c r="D21207" s="270" t="s">
        <v>2293</v>
      </c>
      <c r="E21207" s="277" t="s">
        <v>1092</v>
      </c>
      <c r="F21207" s="279" t="s">
        <v>881</v>
      </c>
    </row>
    <row r="21208" spans="1:6" x14ac:dyDescent="0.3">
      <c r="A21208" s="264" t="str">
        <f t="shared" si="331"/>
        <v>SpotsylvaniaVA</v>
      </c>
      <c r="B21208" s="269">
        <v>22551</v>
      </c>
      <c r="C21208" s="270" t="s">
        <v>11807</v>
      </c>
      <c r="D21208" s="270" t="s">
        <v>2293</v>
      </c>
      <c r="E21208" s="277" t="s">
        <v>1092</v>
      </c>
      <c r="F21208" s="279" t="s">
        <v>881</v>
      </c>
    </row>
    <row r="21209" spans="1:6" x14ac:dyDescent="0.3">
      <c r="A21209" s="264" t="str">
        <f t="shared" si="331"/>
        <v>AbingdonVA</v>
      </c>
      <c r="B21209" s="269">
        <v>24210</v>
      </c>
      <c r="C21209" s="270" t="s">
        <v>4901</v>
      </c>
      <c r="D21209" s="270" t="s">
        <v>2293</v>
      </c>
      <c r="E21209" s="277" t="s">
        <v>2197</v>
      </c>
      <c r="F21209" s="279" t="s">
        <v>881</v>
      </c>
    </row>
    <row r="21210" spans="1:6" x14ac:dyDescent="0.3">
      <c r="A21210" s="264" t="str">
        <f t="shared" si="331"/>
        <v>ChesapeakeVA</v>
      </c>
      <c r="B21210" s="269">
        <v>23325</v>
      </c>
      <c r="C21210" s="270" t="s">
        <v>9427</v>
      </c>
      <c r="D21210" s="270" t="s">
        <v>2293</v>
      </c>
      <c r="E21210" s="277" t="s">
        <v>1773</v>
      </c>
      <c r="F21210" s="279" t="s">
        <v>881</v>
      </c>
    </row>
    <row r="21211" spans="1:6" x14ac:dyDescent="0.3">
      <c r="A21211" s="264" t="str">
        <f t="shared" si="331"/>
        <v>NorfolkVA</v>
      </c>
      <c r="B21211" s="269">
        <v>23508</v>
      </c>
      <c r="C21211" s="270" t="s">
        <v>1807</v>
      </c>
      <c r="D21211" s="270" t="s">
        <v>2293</v>
      </c>
      <c r="E21211" s="277" t="s">
        <v>1773</v>
      </c>
      <c r="F21211" s="279" t="s">
        <v>881</v>
      </c>
    </row>
    <row r="21212" spans="1:6" x14ac:dyDescent="0.3">
      <c r="A21212" s="264" t="str">
        <f t="shared" si="331"/>
        <v>Madison HeightsVA</v>
      </c>
      <c r="B21212" s="269">
        <v>24572</v>
      </c>
      <c r="C21212" s="270" t="s">
        <v>6589</v>
      </c>
      <c r="D21212" s="270" t="s">
        <v>2293</v>
      </c>
      <c r="E21212" s="277" t="s">
        <v>2299</v>
      </c>
      <c r="F21212" s="279" t="s">
        <v>881</v>
      </c>
    </row>
    <row r="21213" spans="1:6" x14ac:dyDescent="0.3">
      <c r="A21213" s="264" t="str">
        <f t="shared" si="331"/>
        <v>AshlandVA</v>
      </c>
      <c r="B21213" s="269">
        <v>23005</v>
      </c>
      <c r="C21213" s="270" t="s">
        <v>1946</v>
      </c>
      <c r="D21213" s="270" t="s">
        <v>2293</v>
      </c>
      <c r="E21213" s="277" t="s">
        <v>1393</v>
      </c>
      <c r="F21213" s="279" t="s">
        <v>881</v>
      </c>
    </row>
    <row r="21214" spans="1:6" x14ac:dyDescent="0.3">
      <c r="A21214" s="264" t="str">
        <f t="shared" si="331"/>
        <v>SmithfieldVA</v>
      </c>
      <c r="B21214" s="269">
        <v>23430</v>
      </c>
      <c r="C21214" s="270" t="s">
        <v>5163</v>
      </c>
      <c r="D21214" s="270" t="s">
        <v>2293</v>
      </c>
      <c r="E21214" s="277" t="s">
        <v>1773</v>
      </c>
      <c r="F21214" s="279" t="s">
        <v>881</v>
      </c>
    </row>
    <row r="21215" spans="1:6" x14ac:dyDescent="0.3">
      <c r="A21215" s="264" t="str">
        <f t="shared" si="331"/>
        <v>Falls ChurchVA</v>
      </c>
      <c r="B21215" s="269">
        <v>22046</v>
      </c>
      <c r="C21215" s="270" t="s">
        <v>11794</v>
      </c>
      <c r="D21215" s="270" t="s">
        <v>2293</v>
      </c>
      <c r="E21215" s="277" t="s">
        <v>1092</v>
      </c>
      <c r="F21215" s="279" t="s">
        <v>881</v>
      </c>
    </row>
    <row r="21216" spans="1:6" x14ac:dyDescent="0.3">
      <c r="A21216" s="264" t="str">
        <f t="shared" si="331"/>
        <v>Newport NewsVA</v>
      </c>
      <c r="B21216" s="269">
        <v>23605</v>
      </c>
      <c r="C21216" s="270" t="s">
        <v>11787</v>
      </c>
      <c r="D21216" s="270" t="s">
        <v>2293</v>
      </c>
      <c r="E21216" s="277" t="s">
        <v>1773</v>
      </c>
      <c r="F21216" s="279" t="s">
        <v>881</v>
      </c>
    </row>
    <row r="21217" spans="1:6" x14ac:dyDescent="0.3">
      <c r="A21217" s="264" t="str">
        <f t="shared" si="331"/>
        <v>OaktonVA</v>
      </c>
      <c r="B21217" s="269">
        <v>22124</v>
      </c>
      <c r="C21217" s="270" t="s">
        <v>11808</v>
      </c>
      <c r="D21217" s="270" t="s">
        <v>2293</v>
      </c>
      <c r="E21217" s="277" t="s">
        <v>1092</v>
      </c>
      <c r="F21217" s="279" t="s">
        <v>881</v>
      </c>
    </row>
    <row r="21218" spans="1:6" x14ac:dyDescent="0.3">
      <c r="A21218" s="264" t="str">
        <f t="shared" si="331"/>
        <v>ChantillyVA</v>
      </c>
      <c r="B21218" s="269">
        <v>20151</v>
      </c>
      <c r="C21218" s="270" t="s">
        <v>11801</v>
      </c>
      <c r="D21218" s="270" t="s">
        <v>2293</v>
      </c>
      <c r="E21218" s="277" t="s">
        <v>1092</v>
      </c>
      <c r="F21218" s="279" t="s">
        <v>881</v>
      </c>
    </row>
    <row r="21219" spans="1:6" x14ac:dyDescent="0.3">
      <c r="A21219" s="264" t="str">
        <f t="shared" si="331"/>
        <v>ArlingtonVA</v>
      </c>
      <c r="B21219" s="269">
        <v>22205</v>
      </c>
      <c r="C21219" s="270" t="s">
        <v>2452</v>
      </c>
      <c r="D21219" s="270" t="s">
        <v>2293</v>
      </c>
      <c r="E21219" s="277" t="s">
        <v>1092</v>
      </c>
      <c r="F21219" s="279" t="s">
        <v>881</v>
      </c>
    </row>
    <row r="21220" spans="1:6" x14ac:dyDescent="0.3">
      <c r="A21220" s="264" t="str">
        <f t="shared" si="331"/>
        <v>PalmyraVA</v>
      </c>
      <c r="B21220" s="269">
        <v>22963</v>
      </c>
      <c r="C21220" s="270" t="s">
        <v>5021</v>
      </c>
      <c r="D21220" s="270" t="s">
        <v>2293</v>
      </c>
      <c r="E21220" s="277" t="s">
        <v>2297</v>
      </c>
      <c r="F21220" s="279" t="s">
        <v>881</v>
      </c>
    </row>
    <row r="21221" spans="1:6" x14ac:dyDescent="0.3">
      <c r="A21221" s="264" t="str">
        <f t="shared" si="331"/>
        <v>Ruther GlenVA</v>
      </c>
      <c r="B21221" s="269">
        <v>22546</v>
      </c>
      <c r="C21221" s="270" t="s">
        <v>11809</v>
      </c>
      <c r="D21221" s="270" t="s">
        <v>2293</v>
      </c>
      <c r="E21221" s="277" t="s">
        <v>1393</v>
      </c>
      <c r="F21221" s="279" t="s">
        <v>881</v>
      </c>
    </row>
    <row r="21222" spans="1:6" x14ac:dyDescent="0.3">
      <c r="A21222" s="264" t="str">
        <f t="shared" si="331"/>
        <v>PortsmouthVA</v>
      </c>
      <c r="B21222" s="269">
        <v>23707</v>
      </c>
      <c r="C21222" s="270" t="s">
        <v>1990</v>
      </c>
      <c r="D21222" s="270" t="s">
        <v>2293</v>
      </c>
      <c r="E21222" s="277" t="s">
        <v>1773</v>
      </c>
      <c r="F21222" s="279" t="s">
        <v>881</v>
      </c>
    </row>
    <row r="21223" spans="1:6" x14ac:dyDescent="0.3">
      <c r="A21223" s="264" t="str">
        <f t="shared" si="331"/>
        <v>AlexandriaVA</v>
      </c>
      <c r="B21223" s="269">
        <v>22301</v>
      </c>
      <c r="C21223" s="270" t="s">
        <v>1359</v>
      </c>
      <c r="D21223" s="270" t="s">
        <v>2293</v>
      </c>
      <c r="E21223" s="277" t="s">
        <v>1092</v>
      </c>
      <c r="F21223" s="279" t="s">
        <v>881</v>
      </c>
    </row>
    <row r="21224" spans="1:6" x14ac:dyDescent="0.3">
      <c r="A21224" s="264" t="str">
        <f t="shared" si="331"/>
        <v>DumfriesVA</v>
      </c>
      <c r="B21224" s="269">
        <v>22026</v>
      </c>
      <c r="C21224" s="270" t="s">
        <v>11810</v>
      </c>
      <c r="D21224" s="270" t="s">
        <v>2293</v>
      </c>
      <c r="E21224" s="277" t="s">
        <v>1092</v>
      </c>
      <c r="F21224" s="279" t="s">
        <v>881</v>
      </c>
    </row>
    <row r="21225" spans="1:6" x14ac:dyDescent="0.3">
      <c r="A21225" s="264" t="str">
        <f t="shared" si="331"/>
        <v>DumfriesVA</v>
      </c>
      <c r="B21225" s="269">
        <v>22025</v>
      </c>
      <c r="C21225" s="270" t="s">
        <v>11810</v>
      </c>
      <c r="D21225" s="270" t="s">
        <v>2293</v>
      </c>
      <c r="E21225" s="277" t="s">
        <v>1092</v>
      </c>
      <c r="F21225" s="279" t="s">
        <v>881</v>
      </c>
    </row>
    <row r="21226" spans="1:6" x14ac:dyDescent="0.3">
      <c r="A21226" s="264" t="str">
        <f t="shared" si="331"/>
        <v>WinchesterVA</v>
      </c>
      <c r="B21226" s="269">
        <v>22603</v>
      </c>
      <c r="C21226" s="270" t="s">
        <v>2304</v>
      </c>
      <c r="D21226" s="270" t="s">
        <v>2293</v>
      </c>
      <c r="E21226" s="277" t="s">
        <v>2304</v>
      </c>
      <c r="F21226" s="279" t="s">
        <v>881</v>
      </c>
    </row>
    <row r="21227" spans="1:6" x14ac:dyDescent="0.3">
      <c r="A21227" s="264" t="str">
        <f t="shared" si="331"/>
        <v>WarrentonVA</v>
      </c>
      <c r="B21227" s="269">
        <v>20187</v>
      </c>
      <c r="C21227" s="270" t="s">
        <v>7222</v>
      </c>
      <c r="D21227" s="270" t="s">
        <v>2293</v>
      </c>
      <c r="E21227" s="277" t="s">
        <v>1092</v>
      </c>
      <c r="F21227" s="279" t="s">
        <v>881</v>
      </c>
    </row>
    <row r="21228" spans="1:6" x14ac:dyDescent="0.3">
      <c r="A21228" s="264" t="str">
        <f t="shared" si="331"/>
        <v>PulaskiVA</v>
      </c>
      <c r="B21228" s="269">
        <v>24301</v>
      </c>
      <c r="C21228" s="270" t="s">
        <v>4492</v>
      </c>
      <c r="D21228" s="270" t="s">
        <v>2293</v>
      </c>
      <c r="E21228" s="277" t="s">
        <v>2295</v>
      </c>
      <c r="F21228" s="279" t="s">
        <v>881</v>
      </c>
    </row>
    <row r="21229" spans="1:6" x14ac:dyDescent="0.3">
      <c r="A21229" s="264" t="str">
        <f t="shared" si="331"/>
        <v>Great FallsVA</v>
      </c>
      <c r="B21229" s="269">
        <v>22066</v>
      </c>
      <c r="C21229" s="270" t="s">
        <v>1729</v>
      </c>
      <c r="D21229" s="270" t="s">
        <v>2293</v>
      </c>
      <c r="E21229" s="277" t="s">
        <v>1092</v>
      </c>
      <c r="F21229" s="279" t="s">
        <v>881</v>
      </c>
    </row>
    <row r="21230" spans="1:6" x14ac:dyDescent="0.3">
      <c r="A21230" s="264" t="str">
        <f t="shared" si="331"/>
        <v>LortonVA</v>
      </c>
      <c r="B21230" s="269">
        <v>22039</v>
      </c>
      <c r="C21230" s="270" t="s">
        <v>11799</v>
      </c>
      <c r="D21230" s="270" t="s">
        <v>2293</v>
      </c>
      <c r="E21230" s="277" t="s">
        <v>1092</v>
      </c>
      <c r="F21230" s="279" t="s">
        <v>881</v>
      </c>
    </row>
    <row r="21231" spans="1:6" x14ac:dyDescent="0.3">
      <c r="A21231" s="264" t="str">
        <f t="shared" si="331"/>
        <v>ChesterfieldVA</v>
      </c>
      <c r="B21231" s="269">
        <v>23838</v>
      </c>
      <c r="C21231" s="270" t="s">
        <v>5183</v>
      </c>
      <c r="D21231" s="270" t="s">
        <v>2293</v>
      </c>
      <c r="E21231" s="277" t="s">
        <v>1393</v>
      </c>
      <c r="F21231" s="279" t="s">
        <v>881</v>
      </c>
    </row>
    <row r="21232" spans="1:6" x14ac:dyDescent="0.3">
      <c r="A21232" s="264" t="str">
        <f t="shared" si="331"/>
        <v>SpotsylvaniaVA</v>
      </c>
      <c r="B21232" s="269">
        <v>22553</v>
      </c>
      <c r="C21232" s="270" t="s">
        <v>11807</v>
      </c>
      <c r="D21232" s="270" t="s">
        <v>2293</v>
      </c>
      <c r="E21232" s="277" t="s">
        <v>1092</v>
      </c>
      <c r="F21232" s="279" t="s">
        <v>881</v>
      </c>
    </row>
    <row r="21233" spans="1:6" x14ac:dyDescent="0.3">
      <c r="A21233" s="264" t="str">
        <f t="shared" si="331"/>
        <v>SpringfieldVA</v>
      </c>
      <c r="B21233" s="269">
        <v>22151</v>
      </c>
      <c r="C21233" s="270" t="s">
        <v>1337</v>
      </c>
      <c r="D21233" s="270" t="s">
        <v>2293</v>
      </c>
      <c r="E21233" s="277" t="s">
        <v>1092</v>
      </c>
      <c r="F21233" s="279" t="s">
        <v>881</v>
      </c>
    </row>
    <row r="21234" spans="1:6" x14ac:dyDescent="0.3">
      <c r="A21234" s="264" t="str">
        <f t="shared" si="331"/>
        <v>HamptonVA</v>
      </c>
      <c r="B21234" s="269">
        <v>23661</v>
      </c>
      <c r="C21234" s="270" t="s">
        <v>1847</v>
      </c>
      <c r="D21234" s="270" t="s">
        <v>2293</v>
      </c>
      <c r="E21234" s="277" t="s">
        <v>1773</v>
      </c>
      <c r="F21234" s="279" t="s">
        <v>881</v>
      </c>
    </row>
    <row r="21235" spans="1:6" x14ac:dyDescent="0.3">
      <c r="A21235" s="264" t="str">
        <f t="shared" si="331"/>
        <v>WarrentonVA</v>
      </c>
      <c r="B21235" s="269">
        <v>20186</v>
      </c>
      <c r="C21235" s="270" t="s">
        <v>7222</v>
      </c>
      <c r="D21235" s="270" t="s">
        <v>2293</v>
      </c>
      <c r="E21235" s="277" t="s">
        <v>1092</v>
      </c>
      <c r="F21235" s="279" t="s">
        <v>881</v>
      </c>
    </row>
    <row r="21236" spans="1:6" x14ac:dyDescent="0.3">
      <c r="A21236" s="264" t="str">
        <f t="shared" si="331"/>
        <v>HamptonVA</v>
      </c>
      <c r="B21236" s="269">
        <v>23663</v>
      </c>
      <c r="C21236" s="270" t="s">
        <v>1847</v>
      </c>
      <c r="D21236" s="270" t="s">
        <v>2293</v>
      </c>
      <c r="E21236" s="277" t="s">
        <v>1773</v>
      </c>
      <c r="F21236" s="279" t="s">
        <v>881</v>
      </c>
    </row>
    <row r="21237" spans="1:6" x14ac:dyDescent="0.3">
      <c r="A21237" s="264" t="str">
        <f t="shared" si="331"/>
        <v>RestonVA</v>
      </c>
      <c r="B21237" s="269">
        <v>20194</v>
      </c>
      <c r="C21237" s="270" t="s">
        <v>11798</v>
      </c>
      <c r="D21237" s="270" t="s">
        <v>2293</v>
      </c>
      <c r="E21237" s="277" t="s">
        <v>1092</v>
      </c>
      <c r="F21237" s="279" t="s">
        <v>881</v>
      </c>
    </row>
    <row r="21238" spans="1:6" x14ac:dyDescent="0.3">
      <c r="A21238" s="264" t="str">
        <f t="shared" si="331"/>
        <v>NorfolkVA</v>
      </c>
      <c r="B21238" s="269">
        <v>23509</v>
      </c>
      <c r="C21238" s="270" t="s">
        <v>1807</v>
      </c>
      <c r="D21238" s="270" t="s">
        <v>2293</v>
      </c>
      <c r="E21238" s="277" t="s">
        <v>1773</v>
      </c>
      <c r="F21238" s="279" t="s">
        <v>881</v>
      </c>
    </row>
    <row r="21239" spans="1:6" x14ac:dyDescent="0.3">
      <c r="A21239" s="264" t="str">
        <f t="shared" si="331"/>
        <v>PurcellvilleVA</v>
      </c>
      <c r="B21239" s="269">
        <v>20132</v>
      </c>
      <c r="C21239" s="270" t="s">
        <v>11811</v>
      </c>
      <c r="D21239" s="270" t="s">
        <v>2293</v>
      </c>
      <c r="E21239" s="277" t="s">
        <v>1092</v>
      </c>
      <c r="F21239" s="279" t="s">
        <v>881</v>
      </c>
    </row>
    <row r="21240" spans="1:6" x14ac:dyDescent="0.3">
      <c r="A21240" s="264" t="str">
        <f t="shared" si="331"/>
        <v>BassettVA</v>
      </c>
      <c r="B21240" s="269">
        <v>24055</v>
      </c>
      <c r="C21240" s="270" t="s">
        <v>11812</v>
      </c>
      <c r="D21240" s="270" t="s">
        <v>2293</v>
      </c>
      <c r="E21240" s="277" t="s">
        <v>2300</v>
      </c>
      <c r="F21240" s="279" t="s">
        <v>881</v>
      </c>
    </row>
    <row r="21241" spans="1:6" x14ac:dyDescent="0.3">
      <c r="A21241" s="264" t="str">
        <f t="shared" si="331"/>
        <v>MonetaVA</v>
      </c>
      <c r="B21241" s="269">
        <v>24121</v>
      </c>
      <c r="C21241" s="270" t="s">
        <v>11813</v>
      </c>
      <c r="D21241" s="270" t="s">
        <v>2293</v>
      </c>
      <c r="E21241" s="277" t="s">
        <v>2299</v>
      </c>
      <c r="F21241" s="279" t="s">
        <v>881</v>
      </c>
    </row>
    <row r="21242" spans="1:6" x14ac:dyDescent="0.3">
      <c r="A21242" s="264" t="str">
        <f t="shared" si="331"/>
        <v>BristolVA</v>
      </c>
      <c r="B21242" s="269">
        <v>24202</v>
      </c>
      <c r="C21242" s="270" t="s">
        <v>3426</v>
      </c>
      <c r="D21242" s="270" t="s">
        <v>2293</v>
      </c>
      <c r="E21242" s="277" t="s">
        <v>2197</v>
      </c>
      <c r="F21242" s="279" t="s">
        <v>881</v>
      </c>
    </row>
    <row r="21243" spans="1:6" x14ac:dyDescent="0.3">
      <c r="A21243" s="264" t="str">
        <f t="shared" si="331"/>
        <v>Falls ChurchVA</v>
      </c>
      <c r="B21243" s="269">
        <v>22044</v>
      </c>
      <c r="C21243" s="270" t="s">
        <v>11794</v>
      </c>
      <c r="D21243" s="270" t="s">
        <v>2293</v>
      </c>
      <c r="E21243" s="277" t="s">
        <v>1092</v>
      </c>
      <c r="F21243" s="279" t="s">
        <v>881</v>
      </c>
    </row>
    <row r="21244" spans="1:6" x14ac:dyDescent="0.3">
      <c r="A21244" s="264" t="str">
        <f t="shared" si="331"/>
        <v>SandstonVA</v>
      </c>
      <c r="B21244" s="269">
        <v>23150</v>
      </c>
      <c r="C21244" s="270" t="s">
        <v>11814</v>
      </c>
      <c r="D21244" s="270" t="s">
        <v>2293</v>
      </c>
      <c r="E21244" s="277" t="s">
        <v>1393</v>
      </c>
      <c r="F21244" s="279" t="s">
        <v>881</v>
      </c>
    </row>
    <row r="21245" spans="1:6" x14ac:dyDescent="0.3">
      <c r="A21245" s="264" t="str">
        <f t="shared" si="331"/>
        <v>ChesterVA</v>
      </c>
      <c r="B21245" s="269">
        <v>23836</v>
      </c>
      <c r="C21245" s="270" t="s">
        <v>2017</v>
      </c>
      <c r="D21245" s="270" t="s">
        <v>2293</v>
      </c>
      <c r="E21245" s="277" t="s">
        <v>1393</v>
      </c>
      <c r="F21245" s="279" t="s">
        <v>881</v>
      </c>
    </row>
    <row r="21246" spans="1:6" x14ac:dyDescent="0.3">
      <c r="A21246" s="264" t="str">
        <f t="shared" si="331"/>
        <v>ViennaVA</v>
      </c>
      <c r="B21246" s="269">
        <v>22181</v>
      </c>
      <c r="C21246" s="270" t="s">
        <v>6436</v>
      </c>
      <c r="D21246" s="270" t="s">
        <v>2293</v>
      </c>
      <c r="E21246" s="277" t="s">
        <v>1092</v>
      </c>
      <c r="F21246" s="279" t="s">
        <v>881</v>
      </c>
    </row>
    <row r="21247" spans="1:6" x14ac:dyDescent="0.3">
      <c r="A21247" s="264" t="str">
        <f t="shared" si="331"/>
        <v>Prince GeorgeVA</v>
      </c>
      <c r="B21247" s="269">
        <v>23875</v>
      </c>
      <c r="C21247" s="270" t="s">
        <v>11815</v>
      </c>
      <c r="D21247" s="270" t="s">
        <v>2293</v>
      </c>
      <c r="E21247" s="277" t="s">
        <v>1393</v>
      </c>
      <c r="F21247" s="279" t="s">
        <v>881</v>
      </c>
    </row>
    <row r="21248" spans="1:6" x14ac:dyDescent="0.3">
      <c r="A21248" s="264" t="str">
        <f t="shared" si="331"/>
        <v>DublinVA</v>
      </c>
      <c r="B21248" s="269">
        <v>24084</v>
      </c>
      <c r="C21248" s="270" t="s">
        <v>1173</v>
      </c>
      <c r="D21248" s="270" t="s">
        <v>2293</v>
      </c>
      <c r="E21248" s="277" t="s">
        <v>2295</v>
      </c>
      <c r="F21248" s="279" t="s">
        <v>881</v>
      </c>
    </row>
    <row r="21249" spans="1:6" x14ac:dyDescent="0.3">
      <c r="A21249" s="264" t="str">
        <f t="shared" si="331"/>
        <v>HayesVA</v>
      </c>
      <c r="B21249" s="269">
        <v>23072</v>
      </c>
      <c r="C21249" s="270" t="s">
        <v>11816</v>
      </c>
      <c r="D21249" s="270" t="s">
        <v>2293</v>
      </c>
      <c r="E21249" s="277" t="s">
        <v>1773</v>
      </c>
      <c r="F21249" s="279" t="s">
        <v>881</v>
      </c>
    </row>
    <row r="21250" spans="1:6" x14ac:dyDescent="0.3">
      <c r="A21250" s="264" t="str">
        <f t="shared" si="331"/>
        <v>CliftonVA</v>
      </c>
      <c r="B21250" s="269">
        <v>20124</v>
      </c>
      <c r="C21250" s="270" t="s">
        <v>3297</v>
      </c>
      <c r="D21250" s="270" t="s">
        <v>2293</v>
      </c>
      <c r="E21250" s="277" t="s">
        <v>1092</v>
      </c>
      <c r="F21250" s="279" t="s">
        <v>881</v>
      </c>
    </row>
    <row r="21251" spans="1:6" x14ac:dyDescent="0.3">
      <c r="A21251" s="264" t="str">
        <f t="shared" si="331"/>
        <v>PortsmouthVA</v>
      </c>
      <c r="B21251" s="269">
        <v>23702</v>
      </c>
      <c r="C21251" s="270" t="s">
        <v>1990</v>
      </c>
      <c r="D21251" s="270" t="s">
        <v>2293</v>
      </c>
      <c r="E21251" s="277" t="s">
        <v>1773</v>
      </c>
      <c r="F21251" s="279" t="s">
        <v>881</v>
      </c>
    </row>
    <row r="21252" spans="1:6" x14ac:dyDescent="0.3">
      <c r="A21252" s="264" t="str">
        <f t="shared" ref="A21252:A21315" si="332">CONCATENATE(C21252,D21252)</f>
        <v>RoanokeVA</v>
      </c>
      <c r="B21252" s="269">
        <v>24016</v>
      </c>
      <c r="C21252" s="270" t="s">
        <v>2302</v>
      </c>
      <c r="D21252" s="270" t="s">
        <v>2293</v>
      </c>
      <c r="E21252" s="277" t="s">
        <v>2302</v>
      </c>
      <c r="F21252" s="279" t="s">
        <v>881</v>
      </c>
    </row>
    <row r="21253" spans="1:6" x14ac:dyDescent="0.3">
      <c r="A21253" s="264" t="str">
        <f t="shared" si="332"/>
        <v>PoquosonVA</v>
      </c>
      <c r="B21253" s="269">
        <v>23662</v>
      </c>
      <c r="C21253" s="270" t="s">
        <v>11817</v>
      </c>
      <c r="D21253" s="270" t="s">
        <v>2293</v>
      </c>
      <c r="E21253" s="277" t="s">
        <v>1773</v>
      </c>
      <c r="F21253" s="279" t="s">
        <v>881</v>
      </c>
    </row>
    <row r="21254" spans="1:6" x14ac:dyDescent="0.3">
      <c r="A21254" s="264" t="str">
        <f t="shared" si="332"/>
        <v>Stuarts DraftVA</v>
      </c>
      <c r="B21254" s="269">
        <v>24477</v>
      </c>
      <c r="C21254" s="270" t="s">
        <v>11818</v>
      </c>
      <c r="D21254" s="270" t="s">
        <v>2293</v>
      </c>
      <c r="E21254" s="277" t="s">
        <v>2303</v>
      </c>
      <c r="F21254" s="279" t="s">
        <v>881</v>
      </c>
    </row>
    <row r="21255" spans="1:6" x14ac:dyDescent="0.3">
      <c r="A21255" s="264" t="str">
        <f t="shared" si="332"/>
        <v>Fort HuntVA</v>
      </c>
      <c r="B21255" s="269">
        <v>22308</v>
      </c>
      <c r="C21255" s="270" t="s">
        <v>11819</v>
      </c>
      <c r="D21255" s="270" t="s">
        <v>2293</v>
      </c>
      <c r="E21255" s="277" t="s">
        <v>1092</v>
      </c>
      <c r="F21255" s="279" t="s">
        <v>881</v>
      </c>
    </row>
    <row r="21256" spans="1:6" x14ac:dyDescent="0.3">
      <c r="A21256" s="264" t="str">
        <f t="shared" si="332"/>
        <v>Belle HavenVA</v>
      </c>
      <c r="B21256" s="269">
        <v>22307</v>
      </c>
      <c r="C21256" s="270" t="s">
        <v>11820</v>
      </c>
      <c r="D21256" s="270" t="s">
        <v>2293</v>
      </c>
      <c r="E21256" s="277" t="s">
        <v>1092</v>
      </c>
      <c r="F21256" s="279" t="s">
        <v>881</v>
      </c>
    </row>
    <row r="21257" spans="1:6" x14ac:dyDescent="0.3">
      <c r="A21257" s="264" t="str">
        <f t="shared" si="332"/>
        <v>SterlingVA</v>
      </c>
      <c r="B21257" s="269">
        <v>20166</v>
      </c>
      <c r="C21257" s="270" t="s">
        <v>1078</v>
      </c>
      <c r="D21257" s="270" t="s">
        <v>2293</v>
      </c>
      <c r="E21257" s="277" t="s">
        <v>1092</v>
      </c>
      <c r="F21257" s="279" t="s">
        <v>881</v>
      </c>
    </row>
    <row r="21258" spans="1:6" x14ac:dyDescent="0.3">
      <c r="A21258" s="264" t="str">
        <f t="shared" si="332"/>
        <v>NorfolkVA</v>
      </c>
      <c r="B21258" s="269">
        <v>23510</v>
      </c>
      <c r="C21258" s="270" t="s">
        <v>1807</v>
      </c>
      <c r="D21258" s="270" t="s">
        <v>2293</v>
      </c>
      <c r="E21258" s="277" t="s">
        <v>1773</v>
      </c>
      <c r="F21258" s="279" t="s">
        <v>881</v>
      </c>
    </row>
    <row r="21259" spans="1:6" x14ac:dyDescent="0.3">
      <c r="A21259" s="264" t="str">
        <f t="shared" si="332"/>
        <v>ElktonVA</v>
      </c>
      <c r="B21259" s="269">
        <v>22827</v>
      </c>
      <c r="C21259" s="270" t="s">
        <v>3884</v>
      </c>
      <c r="D21259" s="270" t="s">
        <v>2293</v>
      </c>
      <c r="E21259" s="277" t="s">
        <v>2298</v>
      </c>
      <c r="F21259" s="279" t="s">
        <v>881</v>
      </c>
    </row>
    <row r="21260" spans="1:6" x14ac:dyDescent="0.3">
      <c r="A21260" s="264" t="str">
        <f t="shared" si="332"/>
        <v>HamptonVA</v>
      </c>
      <c r="B21260" s="269">
        <v>23664</v>
      </c>
      <c r="C21260" s="270" t="s">
        <v>1847</v>
      </c>
      <c r="D21260" s="270" t="s">
        <v>2293</v>
      </c>
      <c r="E21260" s="277" t="s">
        <v>1773</v>
      </c>
      <c r="F21260" s="279" t="s">
        <v>881</v>
      </c>
    </row>
    <row r="21261" spans="1:6" x14ac:dyDescent="0.3">
      <c r="A21261" s="264" t="str">
        <f t="shared" si="332"/>
        <v>Amelia Court HouseVA</v>
      </c>
      <c r="B21261" s="269">
        <v>23002</v>
      </c>
      <c r="C21261" s="270" t="s">
        <v>11821</v>
      </c>
      <c r="D21261" s="270" t="s">
        <v>2293</v>
      </c>
      <c r="E21261" s="277" t="s">
        <v>1393</v>
      </c>
      <c r="F21261" s="279" t="s">
        <v>881</v>
      </c>
    </row>
    <row r="21262" spans="1:6" x14ac:dyDescent="0.3">
      <c r="A21262" s="264" t="str">
        <f t="shared" si="332"/>
        <v>WiseVA</v>
      </c>
      <c r="B21262" s="269">
        <v>24293</v>
      </c>
      <c r="C21262" s="270" t="s">
        <v>11822</v>
      </c>
      <c r="D21262" s="270" t="s">
        <v>2293</v>
      </c>
      <c r="E21262" s="277" t="s">
        <v>2294</v>
      </c>
      <c r="F21262" s="279" t="s">
        <v>881</v>
      </c>
    </row>
    <row r="21263" spans="1:6" x14ac:dyDescent="0.3">
      <c r="A21263" s="264" t="str">
        <f t="shared" si="332"/>
        <v>Gate CityVA</v>
      </c>
      <c r="B21263" s="269">
        <v>24251</v>
      </c>
      <c r="C21263" s="270" t="s">
        <v>11823</v>
      </c>
      <c r="D21263" s="270" t="s">
        <v>2293</v>
      </c>
      <c r="E21263" s="277" t="s">
        <v>2197</v>
      </c>
      <c r="F21263" s="279" t="s">
        <v>881</v>
      </c>
    </row>
    <row r="21264" spans="1:6" x14ac:dyDescent="0.3">
      <c r="A21264" s="264" t="str">
        <f t="shared" si="332"/>
        <v>LynchburgVA</v>
      </c>
      <c r="B21264" s="269">
        <v>24504</v>
      </c>
      <c r="C21264" s="270" t="s">
        <v>2299</v>
      </c>
      <c r="D21264" s="270" t="s">
        <v>2293</v>
      </c>
      <c r="E21264" s="277" t="s">
        <v>2299</v>
      </c>
      <c r="F21264" s="279" t="s">
        <v>881</v>
      </c>
    </row>
    <row r="21265" spans="1:6" x14ac:dyDescent="0.3">
      <c r="A21265" s="264" t="str">
        <f t="shared" si="332"/>
        <v>AmherstVA</v>
      </c>
      <c r="B21265" s="269">
        <v>24521</v>
      </c>
      <c r="C21265" s="270" t="s">
        <v>6077</v>
      </c>
      <c r="D21265" s="270" t="s">
        <v>2293</v>
      </c>
      <c r="E21265" s="277" t="s">
        <v>2299</v>
      </c>
      <c r="F21265" s="279" t="s">
        <v>881</v>
      </c>
    </row>
    <row r="21266" spans="1:6" x14ac:dyDescent="0.3">
      <c r="A21266" s="264" t="str">
        <f t="shared" si="332"/>
        <v>AppomattoxVA</v>
      </c>
      <c r="B21266" s="269">
        <v>24522</v>
      </c>
      <c r="C21266" s="270" t="s">
        <v>11824</v>
      </c>
      <c r="D21266" s="270" t="s">
        <v>2293</v>
      </c>
      <c r="E21266" s="277" t="s">
        <v>2299</v>
      </c>
      <c r="F21266" s="279" t="s">
        <v>881</v>
      </c>
    </row>
    <row r="21267" spans="1:6" x14ac:dyDescent="0.3">
      <c r="A21267" s="264" t="str">
        <f t="shared" si="332"/>
        <v>Big Stone GapVA</v>
      </c>
      <c r="B21267" s="269">
        <v>24219</v>
      </c>
      <c r="C21267" s="270" t="s">
        <v>2294</v>
      </c>
      <c r="D21267" s="270" t="s">
        <v>2293</v>
      </c>
      <c r="E21267" s="277" t="s">
        <v>2294</v>
      </c>
      <c r="F21267" s="279" t="s">
        <v>881</v>
      </c>
    </row>
    <row r="21268" spans="1:6" x14ac:dyDescent="0.3">
      <c r="A21268" s="264" t="str">
        <f t="shared" si="332"/>
        <v>MoseleyVA</v>
      </c>
      <c r="B21268" s="269">
        <v>23120</v>
      </c>
      <c r="C21268" s="270" t="s">
        <v>11825</v>
      </c>
      <c r="D21268" s="270" t="s">
        <v>2293</v>
      </c>
      <c r="E21268" s="277" t="s">
        <v>1393</v>
      </c>
      <c r="F21268" s="279" t="s">
        <v>881</v>
      </c>
    </row>
    <row r="21269" spans="1:6" x14ac:dyDescent="0.3">
      <c r="A21269" s="264" t="str">
        <f t="shared" si="332"/>
        <v>Highland SpringsVA</v>
      </c>
      <c r="B21269" s="269">
        <v>23075</v>
      </c>
      <c r="C21269" s="270" t="s">
        <v>11826</v>
      </c>
      <c r="D21269" s="270" t="s">
        <v>2293</v>
      </c>
      <c r="E21269" s="277" t="s">
        <v>1393</v>
      </c>
      <c r="F21269" s="279" t="s">
        <v>881</v>
      </c>
    </row>
    <row r="21270" spans="1:6" x14ac:dyDescent="0.3">
      <c r="A21270" s="264" t="str">
        <f t="shared" si="332"/>
        <v>RuckersvilleVA</v>
      </c>
      <c r="B21270" s="269">
        <v>22968</v>
      </c>
      <c r="C21270" s="270" t="s">
        <v>11827</v>
      </c>
      <c r="D21270" s="270" t="s">
        <v>2293</v>
      </c>
      <c r="E21270" s="277" t="s">
        <v>2297</v>
      </c>
      <c r="F21270" s="279" t="s">
        <v>881</v>
      </c>
    </row>
    <row r="21271" spans="1:6" x14ac:dyDescent="0.3">
      <c r="A21271" s="264" t="str">
        <f t="shared" si="332"/>
        <v>AbingdonVA</v>
      </c>
      <c r="B21271" s="269">
        <v>24211</v>
      </c>
      <c r="C21271" s="270" t="s">
        <v>4901</v>
      </c>
      <c r="D21271" s="270" t="s">
        <v>2293</v>
      </c>
      <c r="E21271" s="277" t="s">
        <v>2197</v>
      </c>
      <c r="F21271" s="279" t="s">
        <v>881</v>
      </c>
    </row>
    <row r="21272" spans="1:6" x14ac:dyDescent="0.3">
      <c r="A21272" s="264" t="str">
        <f t="shared" si="332"/>
        <v>RustburgVA</v>
      </c>
      <c r="B21272" s="269">
        <v>24588</v>
      </c>
      <c r="C21272" s="270" t="s">
        <v>11828</v>
      </c>
      <c r="D21272" s="270" t="s">
        <v>2293</v>
      </c>
      <c r="E21272" s="277" t="s">
        <v>2299</v>
      </c>
      <c r="F21272" s="279" t="s">
        <v>881</v>
      </c>
    </row>
    <row r="21273" spans="1:6" x14ac:dyDescent="0.3">
      <c r="A21273" s="264" t="str">
        <f t="shared" si="332"/>
        <v>BluefieldVA</v>
      </c>
      <c r="B21273" s="269">
        <v>24605</v>
      </c>
      <c r="C21273" s="270" t="s">
        <v>2296</v>
      </c>
      <c r="D21273" s="270" t="s">
        <v>2293</v>
      </c>
      <c r="E21273" s="277" t="s">
        <v>2296</v>
      </c>
      <c r="F21273" s="279" t="s">
        <v>881</v>
      </c>
    </row>
    <row r="21274" spans="1:6" x14ac:dyDescent="0.3">
      <c r="A21274" s="264" t="str">
        <f t="shared" si="332"/>
        <v>HenricoVA</v>
      </c>
      <c r="B21274" s="269">
        <v>23230</v>
      </c>
      <c r="C21274" s="270" t="s">
        <v>7803</v>
      </c>
      <c r="D21274" s="270" t="s">
        <v>2293</v>
      </c>
      <c r="E21274" s="277" t="s">
        <v>1393</v>
      </c>
      <c r="F21274" s="279" t="s">
        <v>881</v>
      </c>
    </row>
    <row r="21275" spans="1:6" x14ac:dyDescent="0.3">
      <c r="A21275" s="264" t="str">
        <f t="shared" si="332"/>
        <v>CrozetVA</v>
      </c>
      <c r="B21275" s="269">
        <v>22932</v>
      </c>
      <c r="C21275" s="270" t="s">
        <v>11829</v>
      </c>
      <c r="D21275" s="270" t="s">
        <v>2293</v>
      </c>
      <c r="E21275" s="277" t="s">
        <v>2297</v>
      </c>
      <c r="F21275" s="279" t="s">
        <v>881</v>
      </c>
    </row>
    <row r="21276" spans="1:6" x14ac:dyDescent="0.3">
      <c r="A21276" s="264" t="str">
        <f t="shared" si="332"/>
        <v>CarrolltonVA</v>
      </c>
      <c r="B21276" s="269">
        <v>23314</v>
      </c>
      <c r="C21276" s="270" t="s">
        <v>1438</v>
      </c>
      <c r="D21276" s="270" t="s">
        <v>2293</v>
      </c>
      <c r="E21276" s="277" t="s">
        <v>1773</v>
      </c>
      <c r="F21276" s="279" t="s">
        <v>881</v>
      </c>
    </row>
    <row r="21277" spans="1:6" x14ac:dyDescent="0.3">
      <c r="A21277" s="264" t="str">
        <f t="shared" si="332"/>
        <v>TriangleVA</v>
      </c>
      <c r="B21277" s="269">
        <v>22172</v>
      </c>
      <c r="C21277" s="270" t="s">
        <v>11830</v>
      </c>
      <c r="D21277" s="270" t="s">
        <v>2293</v>
      </c>
      <c r="E21277" s="277" t="s">
        <v>1092</v>
      </c>
      <c r="F21277" s="279" t="s">
        <v>881</v>
      </c>
    </row>
    <row r="21278" spans="1:6" x14ac:dyDescent="0.3">
      <c r="A21278" s="264" t="str">
        <f t="shared" si="332"/>
        <v>BroadwayVA</v>
      </c>
      <c r="B21278" s="269">
        <v>22815</v>
      </c>
      <c r="C21278" s="270" t="s">
        <v>7729</v>
      </c>
      <c r="D21278" s="270" t="s">
        <v>2293</v>
      </c>
      <c r="E21278" s="277" t="s">
        <v>2298</v>
      </c>
      <c r="F21278" s="279" t="s">
        <v>881</v>
      </c>
    </row>
    <row r="21279" spans="1:6" x14ac:dyDescent="0.3">
      <c r="A21279" s="264" t="str">
        <f t="shared" si="332"/>
        <v>BealetonVA</v>
      </c>
      <c r="B21279" s="269">
        <v>22712</v>
      </c>
      <c r="C21279" s="270" t="s">
        <v>11831</v>
      </c>
      <c r="D21279" s="270" t="s">
        <v>2293</v>
      </c>
      <c r="E21279" s="277" t="s">
        <v>1092</v>
      </c>
      <c r="F21279" s="279" t="s">
        <v>881</v>
      </c>
    </row>
    <row r="21280" spans="1:6" x14ac:dyDescent="0.3">
      <c r="A21280" s="264" t="str">
        <f t="shared" si="332"/>
        <v>BerryvilleVA</v>
      </c>
      <c r="B21280" s="269">
        <v>22611</v>
      </c>
      <c r="C21280" s="270" t="s">
        <v>11832</v>
      </c>
      <c r="D21280" s="270" t="s">
        <v>2293</v>
      </c>
      <c r="E21280" s="277" t="s">
        <v>1092</v>
      </c>
      <c r="F21280" s="279" t="s">
        <v>881</v>
      </c>
    </row>
    <row r="21281" spans="1:6" x14ac:dyDescent="0.3">
      <c r="A21281" s="264" t="str">
        <f t="shared" si="332"/>
        <v>RidgewayVA</v>
      </c>
      <c r="B21281" s="269">
        <v>24148</v>
      </c>
      <c r="C21281" s="270" t="s">
        <v>9306</v>
      </c>
      <c r="D21281" s="270" t="s">
        <v>2293</v>
      </c>
      <c r="E21281" s="277" t="s">
        <v>2300</v>
      </c>
      <c r="F21281" s="279" t="s">
        <v>881</v>
      </c>
    </row>
    <row r="21282" spans="1:6" x14ac:dyDescent="0.3">
      <c r="A21282" s="264" t="str">
        <f t="shared" si="332"/>
        <v>ChathamVA</v>
      </c>
      <c r="B21282" s="269">
        <v>24531</v>
      </c>
      <c r="C21282" s="270" t="s">
        <v>4771</v>
      </c>
      <c r="D21282" s="270" t="s">
        <v>2293</v>
      </c>
      <c r="E21282" s="277" t="s">
        <v>1304</v>
      </c>
      <c r="F21282" s="279" t="s">
        <v>881</v>
      </c>
    </row>
    <row r="21283" spans="1:6" x14ac:dyDescent="0.3">
      <c r="A21283" s="264" t="str">
        <f t="shared" si="332"/>
        <v>RichmondVA</v>
      </c>
      <c r="B21283" s="269">
        <v>23219</v>
      </c>
      <c r="C21283" s="270" t="s">
        <v>1393</v>
      </c>
      <c r="D21283" s="270" t="s">
        <v>2293</v>
      </c>
      <c r="E21283" s="277" t="s">
        <v>1393</v>
      </c>
      <c r="F21283" s="279" t="s">
        <v>881</v>
      </c>
    </row>
    <row r="21284" spans="1:6" x14ac:dyDescent="0.3">
      <c r="A21284" s="264" t="str">
        <f t="shared" si="332"/>
        <v>FloydVA</v>
      </c>
      <c r="B21284" s="269">
        <v>24091</v>
      </c>
      <c r="C21284" s="270" t="s">
        <v>11833</v>
      </c>
      <c r="D21284" s="270" t="s">
        <v>2293</v>
      </c>
      <c r="E21284" s="277" t="s">
        <v>2295</v>
      </c>
      <c r="F21284" s="279" t="s">
        <v>881</v>
      </c>
    </row>
    <row r="21285" spans="1:6" x14ac:dyDescent="0.3">
      <c r="A21285" s="264" t="str">
        <f t="shared" si="332"/>
        <v>CoeburnVA</v>
      </c>
      <c r="B21285" s="269">
        <v>24230</v>
      </c>
      <c r="C21285" s="270" t="s">
        <v>11834</v>
      </c>
      <c r="D21285" s="270" t="s">
        <v>2293</v>
      </c>
      <c r="E21285" s="277" t="s">
        <v>2294</v>
      </c>
      <c r="F21285" s="279" t="s">
        <v>881</v>
      </c>
    </row>
    <row r="21286" spans="1:6" x14ac:dyDescent="0.3">
      <c r="A21286" s="264" t="str">
        <f t="shared" si="332"/>
        <v>GretnaVA</v>
      </c>
      <c r="B21286" s="269">
        <v>24557</v>
      </c>
      <c r="C21286" s="270" t="s">
        <v>3926</v>
      </c>
      <c r="D21286" s="270" t="s">
        <v>2293</v>
      </c>
      <c r="E21286" s="277" t="s">
        <v>1304</v>
      </c>
      <c r="F21286" s="279" t="s">
        <v>881</v>
      </c>
    </row>
    <row r="21287" spans="1:6" x14ac:dyDescent="0.3">
      <c r="A21287" s="264" t="str">
        <f t="shared" si="332"/>
        <v>TroutvilleVA</v>
      </c>
      <c r="B21287" s="269">
        <v>24175</v>
      </c>
      <c r="C21287" s="270" t="s">
        <v>11835</v>
      </c>
      <c r="D21287" s="270" t="s">
        <v>2293</v>
      </c>
      <c r="E21287" s="277" t="s">
        <v>2302</v>
      </c>
      <c r="F21287" s="279" t="s">
        <v>881</v>
      </c>
    </row>
    <row r="21288" spans="1:6" x14ac:dyDescent="0.3">
      <c r="A21288" s="264" t="str">
        <f t="shared" si="332"/>
        <v>CollinsvilleVA</v>
      </c>
      <c r="B21288" s="269">
        <v>24078</v>
      </c>
      <c r="C21288" s="270" t="s">
        <v>1326</v>
      </c>
      <c r="D21288" s="270" t="s">
        <v>2293</v>
      </c>
      <c r="E21288" s="277" t="s">
        <v>2300</v>
      </c>
      <c r="F21288" s="279" t="s">
        <v>881</v>
      </c>
    </row>
    <row r="21289" spans="1:6" x14ac:dyDescent="0.3">
      <c r="A21289" s="264" t="str">
        <f t="shared" si="332"/>
        <v>Fort BelvoirVA</v>
      </c>
      <c r="B21289" s="269">
        <v>22060</v>
      </c>
      <c r="C21289" s="270" t="s">
        <v>11836</v>
      </c>
      <c r="D21289" s="270" t="s">
        <v>2293</v>
      </c>
      <c r="E21289" s="277" t="s">
        <v>1092</v>
      </c>
      <c r="F21289" s="279" t="s">
        <v>881</v>
      </c>
    </row>
    <row r="21290" spans="1:6" x14ac:dyDescent="0.3">
      <c r="A21290" s="264" t="str">
        <f t="shared" si="332"/>
        <v>BridgewaterVA</v>
      </c>
      <c r="B21290" s="269">
        <v>22812</v>
      </c>
      <c r="C21290" s="270" t="s">
        <v>3538</v>
      </c>
      <c r="D21290" s="270" t="s">
        <v>2293</v>
      </c>
      <c r="E21290" s="277" t="s">
        <v>2298</v>
      </c>
      <c r="F21290" s="279" t="s">
        <v>881</v>
      </c>
    </row>
    <row r="21291" spans="1:6" x14ac:dyDescent="0.3">
      <c r="A21291" s="264" t="str">
        <f t="shared" si="332"/>
        <v>ScottsvilleVA</v>
      </c>
      <c r="B21291" s="269">
        <v>24590</v>
      </c>
      <c r="C21291" s="270" t="s">
        <v>5694</v>
      </c>
      <c r="D21291" s="270" t="s">
        <v>2293</v>
      </c>
      <c r="E21291" s="277" t="s">
        <v>2297</v>
      </c>
      <c r="F21291" s="279" t="s">
        <v>881</v>
      </c>
    </row>
    <row r="21292" spans="1:6" x14ac:dyDescent="0.3">
      <c r="A21292" s="264" t="str">
        <f t="shared" si="332"/>
        <v>NorfolkVA</v>
      </c>
      <c r="B21292" s="269">
        <v>23507</v>
      </c>
      <c r="C21292" s="270" t="s">
        <v>1807</v>
      </c>
      <c r="D21292" s="270" t="s">
        <v>2293</v>
      </c>
      <c r="E21292" s="277" t="s">
        <v>1773</v>
      </c>
      <c r="F21292" s="279" t="s">
        <v>881</v>
      </c>
    </row>
    <row r="21293" spans="1:6" x14ac:dyDescent="0.3">
      <c r="A21293" s="264" t="str">
        <f t="shared" si="332"/>
        <v>ClintwoodVA</v>
      </c>
      <c r="B21293" s="269">
        <v>24228</v>
      </c>
      <c r="C21293" s="270" t="s">
        <v>11837</v>
      </c>
      <c r="D21293" s="270" t="s">
        <v>2293</v>
      </c>
      <c r="E21293" s="277" t="s">
        <v>2294</v>
      </c>
      <c r="F21293" s="279" t="s">
        <v>881</v>
      </c>
    </row>
    <row r="21294" spans="1:6" x14ac:dyDescent="0.3">
      <c r="A21294" s="264" t="str">
        <f t="shared" si="332"/>
        <v>RoanokeVA</v>
      </c>
      <c r="B21294" s="269">
        <v>24013</v>
      </c>
      <c r="C21294" s="270" t="s">
        <v>2302</v>
      </c>
      <c r="D21294" s="270" t="s">
        <v>2293</v>
      </c>
      <c r="E21294" s="277" t="s">
        <v>2302</v>
      </c>
      <c r="F21294" s="279" t="s">
        <v>881</v>
      </c>
    </row>
    <row r="21295" spans="1:6" x14ac:dyDescent="0.3">
      <c r="A21295" s="264" t="str">
        <f t="shared" si="332"/>
        <v>ToanoVA</v>
      </c>
      <c r="B21295" s="269">
        <v>23168</v>
      </c>
      <c r="C21295" s="270" t="s">
        <v>11838</v>
      </c>
      <c r="D21295" s="270" t="s">
        <v>2293</v>
      </c>
      <c r="E21295" s="277" t="s">
        <v>1773</v>
      </c>
      <c r="F21295" s="279" t="s">
        <v>881</v>
      </c>
    </row>
    <row r="21296" spans="1:6" x14ac:dyDescent="0.3">
      <c r="A21296" s="264" t="str">
        <f t="shared" si="332"/>
        <v>EvingtonVA</v>
      </c>
      <c r="B21296" s="269">
        <v>24550</v>
      </c>
      <c r="C21296" s="270" t="s">
        <v>11839</v>
      </c>
      <c r="D21296" s="270" t="s">
        <v>2293</v>
      </c>
      <c r="E21296" s="277" t="s">
        <v>2299</v>
      </c>
      <c r="F21296" s="279" t="s">
        <v>881</v>
      </c>
    </row>
    <row r="21297" spans="1:6" x14ac:dyDescent="0.3">
      <c r="A21297" s="264" t="str">
        <f t="shared" si="332"/>
        <v>QuintonVA</v>
      </c>
      <c r="B21297" s="269">
        <v>23141</v>
      </c>
      <c r="C21297" s="270" t="s">
        <v>9792</v>
      </c>
      <c r="D21297" s="270" t="s">
        <v>2293</v>
      </c>
      <c r="E21297" s="277" t="s">
        <v>1393</v>
      </c>
      <c r="F21297" s="279" t="s">
        <v>881</v>
      </c>
    </row>
    <row r="21298" spans="1:6" x14ac:dyDescent="0.3">
      <c r="A21298" s="264" t="str">
        <f t="shared" si="332"/>
        <v>Cedar BluffVA</v>
      </c>
      <c r="B21298" s="269">
        <v>24609</v>
      </c>
      <c r="C21298" s="270" t="s">
        <v>11840</v>
      </c>
      <c r="D21298" s="270" t="s">
        <v>2293</v>
      </c>
      <c r="E21298" s="277" t="s">
        <v>2296</v>
      </c>
      <c r="F21298" s="279" t="s">
        <v>881</v>
      </c>
    </row>
    <row r="21299" spans="1:6" x14ac:dyDescent="0.3">
      <c r="A21299" s="264" t="str">
        <f t="shared" si="332"/>
        <v>NorfolkVA</v>
      </c>
      <c r="B21299" s="269">
        <v>23517</v>
      </c>
      <c r="C21299" s="270" t="s">
        <v>1807</v>
      </c>
      <c r="D21299" s="270" t="s">
        <v>2293</v>
      </c>
      <c r="E21299" s="277" t="s">
        <v>1773</v>
      </c>
      <c r="F21299" s="279" t="s">
        <v>881</v>
      </c>
    </row>
    <row r="21300" spans="1:6" x14ac:dyDescent="0.3">
      <c r="A21300" s="264" t="str">
        <f t="shared" si="332"/>
        <v>NokesvilleVA</v>
      </c>
      <c r="B21300" s="269">
        <v>20181</v>
      </c>
      <c r="C21300" s="270" t="s">
        <v>11841</v>
      </c>
      <c r="D21300" s="270" t="s">
        <v>2293</v>
      </c>
      <c r="E21300" s="277" t="s">
        <v>1092</v>
      </c>
      <c r="F21300" s="279" t="s">
        <v>881</v>
      </c>
    </row>
    <row r="21301" spans="1:6" x14ac:dyDescent="0.3">
      <c r="A21301" s="264" t="str">
        <f t="shared" si="332"/>
        <v>North TazewellVA</v>
      </c>
      <c r="B21301" s="269">
        <v>24630</v>
      </c>
      <c r="C21301" s="270" t="s">
        <v>11842</v>
      </c>
      <c r="D21301" s="270" t="s">
        <v>2293</v>
      </c>
      <c r="E21301" s="277" t="s">
        <v>2296</v>
      </c>
      <c r="F21301" s="279" t="s">
        <v>881</v>
      </c>
    </row>
    <row r="21302" spans="1:6" x14ac:dyDescent="0.3">
      <c r="A21302" s="264" t="str">
        <f t="shared" si="332"/>
        <v>AylettVA</v>
      </c>
      <c r="B21302" s="269">
        <v>23009</v>
      </c>
      <c r="C21302" s="270" t="s">
        <v>11843</v>
      </c>
      <c r="D21302" s="270" t="s">
        <v>2293</v>
      </c>
      <c r="E21302" s="277" t="s">
        <v>1393</v>
      </c>
      <c r="F21302" s="279" t="s">
        <v>881</v>
      </c>
    </row>
    <row r="21303" spans="1:6" x14ac:dyDescent="0.3">
      <c r="A21303" s="264" t="str">
        <f t="shared" si="332"/>
        <v>LovettsvilleVA</v>
      </c>
      <c r="B21303" s="269">
        <v>20180</v>
      </c>
      <c r="C21303" s="270" t="s">
        <v>11844</v>
      </c>
      <c r="D21303" s="270" t="s">
        <v>2293</v>
      </c>
      <c r="E21303" s="277" t="s">
        <v>1092</v>
      </c>
      <c r="F21303" s="279" t="s">
        <v>881</v>
      </c>
    </row>
    <row r="21304" spans="1:6" x14ac:dyDescent="0.3">
      <c r="A21304" s="264" t="str">
        <f t="shared" si="332"/>
        <v>NorfolkVA</v>
      </c>
      <c r="B21304" s="269">
        <v>23523</v>
      </c>
      <c r="C21304" s="270" t="s">
        <v>1807</v>
      </c>
      <c r="D21304" s="270" t="s">
        <v>2293</v>
      </c>
      <c r="E21304" s="277" t="s">
        <v>1773</v>
      </c>
      <c r="F21304" s="279" t="s">
        <v>881</v>
      </c>
    </row>
    <row r="21305" spans="1:6" x14ac:dyDescent="0.3">
      <c r="A21305" s="264" t="str">
        <f t="shared" si="332"/>
        <v>HardyVA</v>
      </c>
      <c r="B21305" s="269">
        <v>24101</v>
      </c>
      <c r="C21305" s="270" t="s">
        <v>11845</v>
      </c>
      <c r="D21305" s="270" t="s">
        <v>2293</v>
      </c>
      <c r="E21305" s="277" t="s">
        <v>2299</v>
      </c>
      <c r="F21305" s="279" t="s">
        <v>881</v>
      </c>
    </row>
    <row r="21306" spans="1:6" x14ac:dyDescent="0.3">
      <c r="A21306" s="264" t="str">
        <f t="shared" si="332"/>
        <v>RichlandsVA</v>
      </c>
      <c r="B21306" s="269">
        <v>24641</v>
      </c>
      <c r="C21306" s="270" t="s">
        <v>7648</v>
      </c>
      <c r="D21306" s="270" t="s">
        <v>2293</v>
      </c>
      <c r="E21306" s="277" t="s">
        <v>2296</v>
      </c>
      <c r="F21306" s="279" t="s">
        <v>881</v>
      </c>
    </row>
    <row r="21307" spans="1:6" x14ac:dyDescent="0.3">
      <c r="A21307" s="264" t="str">
        <f t="shared" si="332"/>
        <v>DisputantaVA</v>
      </c>
      <c r="B21307" s="269">
        <v>23842</v>
      </c>
      <c r="C21307" s="270" t="s">
        <v>11846</v>
      </c>
      <c r="D21307" s="270" t="s">
        <v>2293</v>
      </c>
      <c r="E21307" s="277" t="s">
        <v>1393</v>
      </c>
      <c r="F21307" s="279" t="s">
        <v>881</v>
      </c>
    </row>
    <row r="21308" spans="1:6" x14ac:dyDescent="0.3">
      <c r="A21308" s="264" t="str">
        <f t="shared" si="332"/>
        <v>Boones MillVA</v>
      </c>
      <c r="B21308" s="269">
        <v>24065</v>
      </c>
      <c r="C21308" s="270" t="s">
        <v>11847</v>
      </c>
      <c r="D21308" s="270" t="s">
        <v>2293</v>
      </c>
      <c r="E21308" s="277" t="s">
        <v>2302</v>
      </c>
      <c r="F21308" s="279" t="s">
        <v>881</v>
      </c>
    </row>
    <row r="21309" spans="1:6" x14ac:dyDescent="0.3">
      <c r="A21309" s="264" t="str">
        <f t="shared" si="332"/>
        <v>AxtonVA</v>
      </c>
      <c r="B21309" s="269">
        <v>24054</v>
      </c>
      <c r="C21309" s="270" t="s">
        <v>11848</v>
      </c>
      <c r="D21309" s="270" t="s">
        <v>2293</v>
      </c>
      <c r="E21309" s="277" t="s">
        <v>2300</v>
      </c>
      <c r="F21309" s="279" t="s">
        <v>881</v>
      </c>
    </row>
    <row r="21310" spans="1:6" x14ac:dyDescent="0.3">
      <c r="A21310" s="264" t="str">
        <f t="shared" si="332"/>
        <v>TazewellVA</v>
      </c>
      <c r="B21310" s="269">
        <v>24651</v>
      </c>
      <c r="C21310" s="270" t="s">
        <v>11849</v>
      </c>
      <c r="D21310" s="270" t="s">
        <v>2293</v>
      </c>
      <c r="E21310" s="277" t="s">
        <v>2296</v>
      </c>
      <c r="F21310" s="279" t="s">
        <v>881</v>
      </c>
    </row>
    <row r="21311" spans="1:6" x14ac:dyDescent="0.3">
      <c r="A21311" s="264" t="str">
        <f t="shared" si="332"/>
        <v>MontpelierVA</v>
      </c>
      <c r="B21311" s="269">
        <v>23192</v>
      </c>
      <c r="C21311" s="270" t="s">
        <v>11850</v>
      </c>
      <c r="D21311" s="270" t="s">
        <v>2293</v>
      </c>
      <c r="E21311" s="277" t="s">
        <v>1393</v>
      </c>
      <c r="F21311" s="279" t="s">
        <v>881</v>
      </c>
    </row>
    <row r="21312" spans="1:6" x14ac:dyDescent="0.3">
      <c r="A21312" s="264" t="str">
        <f t="shared" si="332"/>
        <v>StanardsvilleVA</v>
      </c>
      <c r="B21312" s="269">
        <v>22973</v>
      </c>
      <c r="C21312" s="270" t="s">
        <v>11851</v>
      </c>
      <c r="D21312" s="270" t="s">
        <v>2293</v>
      </c>
      <c r="E21312" s="277" t="s">
        <v>2297</v>
      </c>
      <c r="F21312" s="279" t="s">
        <v>881</v>
      </c>
    </row>
    <row r="21313" spans="1:6" x14ac:dyDescent="0.3">
      <c r="A21313" s="264" t="str">
        <f t="shared" si="332"/>
        <v>WindsorVA</v>
      </c>
      <c r="B21313" s="269">
        <v>23487</v>
      </c>
      <c r="C21313" s="270" t="s">
        <v>2711</v>
      </c>
      <c r="D21313" s="270" t="s">
        <v>2293</v>
      </c>
      <c r="E21313" s="277" t="s">
        <v>1773</v>
      </c>
      <c r="F21313" s="279" t="s">
        <v>881</v>
      </c>
    </row>
    <row r="21314" spans="1:6" x14ac:dyDescent="0.3">
      <c r="A21314" s="264" t="str">
        <f t="shared" si="332"/>
        <v>NortonVA</v>
      </c>
      <c r="B21314" s="269">
        <v>24273</v>
      </c>
      <c r="C21314" s="270" t="s">
        <v>6101</v>
      </c>
      <c r="D21314" s="270" t="s">
        <v>2293</v>
      </c>
      <c r="E21314" s="277" t="s">
        <v>2294</v>
      </c>
      <c r="F21314" s="279" t="s">
        <v>881</v>
      </c>
    </row>
    <row r="21315" spans="1:6" x14ac:dyDescent="0.3">
      <c r="A21315" s="264" t="str">
        <f t="shared" si="332"/>
        <v>GrottoesVA</v>
      </c>
      <c r="B21315" s="269">
        <v>24441</v>
      </c>
      <c r="C21315" s="270" t="s">
        <v>11852</v>
      </c>
      <c r="D21315" s="270" t="s">
        <v>2293</v>
      </c>
      <c r="E21315" s="277" t="s">
        <v>2298</v>
      </c>
      <c r="F21315" s="279" t="s">
        <v>881</v>
      </c>
    </row>
    <row r="21316" spans="1:6" x14ac:dyDescent="0.3">
      <c r="A21316" s="264" t="str">
        <f t="shared" ref="A21316:A21379" si="333">CONCATENATE(C21316,D21316)</f>
        <v>FishersvilleVA</v>
      </c>
      <c r="B21316" s="269">
        <v>22939</v>
      </c>
      <c r="C21316" s="270" t="s">
        <v>11853</v>
      </c>
      <c r="D21316" s="270" t="s">
        <v>2293</v>
      </c>
      <c r="E21316" s="277" t="s">
        <v>2303</v>
      </c>
      <c r="F21316" s="279" t="s">
        <v>881</v>
      </c>
    </row>
    <row r="21317" spans="1:6" x14ac:dyDescent="0.3">
      <c r="A21317" s="264" t="str">
        <f t="shared" si="333"/>
        <v>AltavistaVA</v>
      </c>
      <c r="B21317" s="269">
        <v>24517</v>
      </c>
      <c r="C21317" s="270" t="s">
        <v>11854</v>
      </c>
      <c r="D21317" s="270" t="s">
        <v>2293</v>
      </c>
      <c r="E21317" s="277" t="s">
        <v>2299</v>
      </c>
      <c r="F21317" s="279" t="s">
        <v>881</v>
      </c>
    </row>
    <row r="21318" spans="1:6" x14ac:dyDescent="0.3">
      <c r="A21318" s="264" t="str">
        <f t="shared" si="333"/>
        <v>PearisburgVA</v>
      </c>
      <c r="B21318" s="269">
        <v>24134</v>
      </c>
      <c r="C21318" s="270" t="s">
        <v>11855</v>
      </c>
      <c r="D21318" s="270" t="s">
        <v>2293</v>
      </c>
      <c r="E21318" s="277" t="s">
        <v>2295</v>
      </c>
      <c r="F21318" s="279" t="s">
        <v>881</v>
      </c>
    </row>
    <row r="21319" spans="1:6" x14ac:dyDescent="0.3">
      <c r="A21319" s="264" t="str">
        <f t="shared" si="333"/>
        <v>West PointVA</v>
      </c>
      <c r="B21319" s="269">
        <v>23181</v>
      </c>
      <c r="C21319" s="270" t="s">
        <v>1722</v>
      </c>
      <c r="D21319" s="270" t="s">
        <v>2293</v>
      </c>
      <c r="E21319" s="277" t="s">
        <v>1393</v>
      </c>
      <c r="F21319" s="279" t="s">
        <v>881</v>
      </c>
    </row>
    <row r="21320" spans="1:6" x14ac:dyDescent="0.3">
      <c r="A21320" s="264" t="str">
        <f t="shared" si="333"/>
        <v>HurtVA</v>
      </c>
      <c r="B21320" s="269">
        <v>24563</v>
      </c>
      <c r="C21320" s="270" t="s">
        <v>11856</v>
      </c>
      <c r="D21320" s="270" t="s">
        <v>2293</v>
      </c>
      <c r="E21320" s="277" t="s">
        <v>1304</v>
      </c>
      <c r="F21320" s="279" t="s">
        <v>881</v>
      </c>
    </row>
    <row r="21321" spans="1:6" x14ac:dyDescent="0.3">
      <c r="A21321" s="264" t="str">
        <f t="shared" si="333"/>
        <v>Providence ForgeVA</v>
      </c>
      <c r="B21321" s="269">
        <v>23140</v>
      </c>
      <c r="C21321" s="270" t="s">
        <v>11857</v>
      </c>
      <c r="D21321" s="270" t="s">
        <v>2293</v>
      </c>
      <c r="E21321" s="277" t="s">
        <v>1393</v>
      </c>
      <c r="F21321" s="279" t="s">
        <v>881</v>
      </c>
    </row>
    <row r="21322" spans="1:6" x14ac:dyDescent="0.3">
      <c r="A21322" s="264" t="str">
        <f t="shared" si="333"/>
        <v>DillwynVA</v>
      </c>
      <c r="B21322" s="269">
        <v>23936</v>
      </c>
      <c r="C21322" s="270" t="s">
        <v>11858</v>
      </c>
      <c r="D21322" s="270" t="s">
        <v>2293</v>
      </c>
      <c r="E21322" s="277" t="s">
        <v>2297</v>
      </c>
      <c r="F21322" s="279" t="s">
        <v>881</v>
      </c>
    </row>
    <row r="21323" spans="1:6" x14ac:dyDescent="0.3">
      <c r="A21323" s="264" t="str">
        <f t="shared" si="333"/>
        <v>OilvilleVA</v>
      </c>
      <c r="B21323" s="269">
        <v>23103</v>
      </c>
      <c r="C21323" s="270" t="s">
        <v>11859</v>
      </c>
      <c r="D21323" s="270" t="s">
        <v>2293</v>
      </c>
      <c r="E21323" s="277" t="s">
        <v>1393</v>
      </c>
      <c r="F21323" s="279" t="s">
        <v>881</v>
      </c>
    </row>
    <row r="21324" spans="1:6" x14ac:dyDescent="0.3">
      <c r="A21324" s="264" t="str">
        <f t="shared" si="333"/>
        <v>Big Stone GapVA</v>
      </c>
      <c r="B21324" s="269">
        <v>24244</v>
      </c>
      <c r="C21324" s="270" t="s">
        <v>2294</v>
      </c>
      <c r="D21324" s="270" t="s">
        <v>2293</v>
      </c>
      <c r="E21324" s="277" t="s">
        <v>2294</v>
      </c>
      <c r="F21324" s="279" t="s">
        <v>881</v>
      </c>
    </row>
    <row r="21325" spans="1:6" x14ac:dyDescent="0.3">
      <c r="A21325" s="264" t="str">
        <f t="shared" si="333"/>
        <v>Round HillVA</v>
      </c>
      <c r="B21325" s="269">
        <v>20141</v>
      </c>
      <c r="C21325" s="270" t="s">
        <v>11860</v>
      </c>
      <c r="D21325" s="270" t="s">
        <v>2293</v>
      </c>
      <c r="E21325" s="277" t="s">
        <v>1092</v>
      </c>
      <c r="F21325" s="279" t="s">
        <v>881</v>
      </c>
    </row>
    <row r="21326" spans="1:6" x14ac:dyDescent="0.3">
      <c r="A21326" s="264" t="str">
        <f t="shared" si="333"/>
        <v>MarshallVA</v>
      </c>
      <c r="B21326" s="269">
        <v>20115</v>
      </c>
      <c r="C21326" s="270" t="s">
        <v>1649</v>
      </c>
      <c r="D21326" s="270" t="s">
        <v>2293</v>
      </c>
      <c r="E21326" s="277" t="s">
        <v>1092</v>
      </c>
      <c r="F21326" s="279" t="s">
        <v>881</v>
      </c>
    </row>
    <row r="21327" spans="1:6" x14ac:dyDescent="0.3">
      <c r="A21327" s="264" t="str">
        <f t="shared" si="333"/>
        <v>RinggoldVA</v>
      </c>
      <c r="B21327" s="269">
        <v>24586</v>
      </c>
      <c r="C21327" s="270" t="s">
        <v>3976</v>
      </c>
      <c r="D21327" s="270" t="s">
        <v>2293</v>
      </c>
      <c r="E21327" s="277" t="s">
        <v>1304</v>
      </c>
      <c r="F21327" s="279" t="s">
        <v>881</v>
      </c>
    </row>
    <row r="21328" spans="1:6" x14ac:dyDescent="0.3">
      <c r="A21328" s="264" t="str">
        <f t="shared" si="333"/>
        <v>LanexaVA</v>
      </c>
      <c r="B21328" s="269">
        <v>23089</v>
      </c>
      <c r="C21328" s="270" t="s">
        <v>11861</v>
      </c>
      <c r="D21328" s="270" t="s">
        <v>2293</v>
      </c>
      <c r="E21328" s="277" t="s">
        <v>1393</v>
      </c>
      <c r="F21328" s="279" t="s">
        <v>881</v>
      </c>
    </row>
    <row r="21329" spans="1:6" x14ac:dyDescent="0.3">
      <c r="A21329" s="264" t="str">
        <f t="shared" si="333"/>
        <v>Glade SpringVA</v>
      </c>
      <c r="B21329" s="269">
        <v>24340</v>
      </c>
      <c r="C21329" s="270" t="s">
        <v>11862</v>
      </c>
      <c r="D21329" s="270" t="s">
        <v>2293</v>
      </c>
      <c r="E21329" s="277" t="s">
        <v>2197</v>
      </c>
      <c r="F21329" s="279" t="s">
        <v>881</v>
      </c>
    </row>
    <row r="21330" spans="1:6" x14ac:dyDescent="0.3">
      <c r="A21330" s="264" t="str">
        <f t="shared" si="333"/>
        <v>DaytonVA</v>
      </c>
      <c r="B21330" s="269">
        <v>22821</v>
      </c>
      <c r="C21330" s="270" t="s">
        <v>1968</v>
      </c>
      <c r="D21330" s="270" t="s">
        <v>2293</v>
      </c>
      <c r="E21330" s="277" t="s">
        <v>2298</v>
      </c>
      <c r="F21330" s="279" t="s">
        <v>881</v>
      </c>
    </row>
    <row r="21331" spans="1:6" x14ac:dyDescent="0.3">
      <c r="A21331" s="264" t="str">
        <f t="shared" si="333"/>
        <v>BarboursvilleVA</v>
      </c>
      <c r="B21331" s="269">
        <v>22923</v>
      </c>
      <c r="C21331" s="270" t="s">
        <v>11863</v>
      </c>
      <c r="D21331" s="270" t="s">
        <v>2293</v>
      </c>
      <c r="E21331" s="277" t="s">
        <v>2297</v>
      </c>
      <c r="F21331" s="279" t="s">
        <v>881</v>
      </c>
    </row>
    <row r="21332" spans="1:6" x14ac:dyDescent="0.3">
      <c r="A21332" s="264" t="str">
        <f t="shared" si="333"/>
        <v>EarlysvilleVA</v>
      </c>
      <c r="B21332" s="269">
        <v>22936</v>
      </c>
      <c r="C21332" s="270" t="s">
        <v>11864</v>
      </c>
      <c r="D21332" s="270" t="s">
        <v>2293</v>
      </c>
      <c r="E21332" s="277" t="s">
        <v>2297</v>
      </c>
      <c r="F21332" s="279" t="s">
        <v>881</v>
      </c>
    </row>
    <row r="21333" spans="1:6" x14ac:dyDescent="0.3">
      <c r="A21333" s="264" t="str">
        <f t="shared" si="333"/>
        <v>KeswickVA</v>
      </c>
      <c r="B21333" s="269">
        <v>22947</v>
      </c>
      <c r="C21333" s="270" t="s">
        <v>11865</v>
      </c>
      <c r="D21333" s="270" t="s">
        <v>2293</v>
      </c>
      <c r="E21333" s="277" t="s">
        <v>2297</v>
      </c>
      <c r="F21333" s="279" t="s">
        <v>881</v>
      </c>
    </row>
    <row r="21334" spans="1:6" x14ac:dyDescent="0.3">
      <c r="A21334" s="264" t="str">
        <f t="shared" si="333"/>
        <v>Charles CityVA</v>
      </c>
      <c r="B21334" s="269">
        <v>23030</v>
      </c>
      <c r="C21334" s="270" t="s">
        <v>11866</v>
      </c>
      <c r="D21334" s="270" t="s">
        <v>2293</v>
      </c>
      <c r="E21334" s="277" t="s">
        <v>1393</v>
      </c>
      <c r="F21334" s="279" t="s">
        <v>881</v>
      </c>
    </row>
    <row r="21335" spans="1:6" x14ac:dyDescent="0.3">
      <c r="A21335" s="264" t="str">
        <f t="shared" si="333"/>
        <v>BuchananVA</v>
      </c>
      <c r="B21335" s="269">
        <v>24066</v>
      </c>
      <c r="C21335" s="270" t="s">
        <v>4081</v>
      </c>
      <c r="D21335" s="270" t="s">
        <v>2293</v>
      </c>
      <c r="E21335" s="277" t="s">
        <v>2302</v>
      </c>
      <c r="F21335" s="279" t="s">
        <v>881</v>
      </c>
    </row>
    <row r="21336" spans="1:6" x14ac:dyDescent="0.3">
      <c r="A21336" s="264" t="str">
        <f t="shared" si="333"/>
        <v>WirtzVA</v>
      </c>
      <c r="B21336" s="269">
        <v>24184</v>
      </c>
      <c r="C21336" s="270" t="s">
        <v>11867</v>
      </c>
      <c r="D21336" s="270" t="s">
        <v>2293</v>
      </c>
      <c r="E21336" s="277" t="s">
        <v>2302</v>
      </c>
      <c r="F21336" s="279" t="s">
        <v>881</v>
      </c>
    </row>
    <row r="21337" spans="1:6" x14ac:dyDescent="0.3">
      <c r="A21337" s="264" t="str">
        <f t="shared" si="333"/>
        <v>Blue RidgeVA</v>
      </c>
      <c r="B21337" s="269">
        <v>24064</v>
      </c>
      <c r="C21337" s="270" t="s">
        <v>11487</v>
      </c>
      <c r="D21337" s="270" t="s">
        <v>2293</v>
      </c>
      <c r="E21337" s="277" t="s">
        <v>2302</v>
      </c>
      <c r="F21337" s="279" t="s">
        <v>881</v>
      </c>
    </row>
    <row r="21338" spans="1:6" x14ac:dyDescent="0.3">
      <c r="A21338" s="264" t="str">
        <f t="shared" si="333"/>
        <v>GoochlandVA</v>
      </c>
      <c r="B21338" s="269">
        <v>23063</v>
      </c>
      <c r="C21338" s="270" t="s">
        <v>11868</v>
      </c>
      <c r="D21338" s="270" t="s">
        <v>2293</v>
      </c>
      <c r="E21338" s="277" t="s">
        <v>1393</v>
      </c>
      <c r="F21338" s="279" t="s">
        <v>881</v>
      </c>
    </row>
    <row r="21339" spans="1:6" x14ac:dyDescent="0.3">
      <c r="A21339" s="264" t="str">
        <f t="shared" si="333"/>
        <v>VeronaVA</v>
      </c>
      <c r="B21339" s="269">
        <v>24482</v>
      </c>
      <c r="C21339" s="270" t="s">
        <v>5155</v>
      </c>
      <c r="D21339" s="270" t="s">
        <v>2293</v>
      </c>
      <c r="E21339" s="277" t="s">
        <v>2303</v>
      </c>
      <c r="F21339" s="279" t="s">
        <v>881</v>
      </c>
    </row>
    <row r="21340" spans="1:6" x14ac:dyDescent="0.3">
      <c r="A21340" s="264" t="str">
        <f t="shared" si="333"/>
        <v>AmissvilleVA</v>
      </c>
      <c r="B21340" s="269">
        <v>20106</v>
      </c>
      <c r="C21340" s="270" t="s">
        <v>11869</v>
      </c>
      <c r="D21340" s="270" t="s">
        <v>2293</v>
      </c>
      <c r="E21340" s="277" t="s">
        <v>1092</v>
      </c>
      <c r="F21340" s="279" t="s">
        <v>881</v>
      </c>
    </row>
    <row r="21341" spans="1:6" x14ac:dyDescent="0.3">
      <c r="A21341" s="264" t="str">
        <f t="shared" si="333"/>
        <v>McGaheysvilleVA</v>
      </c>
      <c r="B21341" s="269">
        <v>22840</v>
      </c>
      <c r="C21341" s="270" t="s">
        <v>11870</v>
      </c>
      <c r="D21341" s="270" t="s">
        <v>2293</v>
      </c>
      <c r="E21341" s="277" t="s">
        <v>2298</v>
      </c>
      <c r="F21341" s="279" t="s">
        <v>881</v>
      </c>
    </row>
    <row r="21342" spans="1:6" x14ac:dyDescent="0.3">
      <c r="A21342" s="264" t="str">
        <f t="shared" si="333"/>
        <v>TimbervilleVA</v>
      </c>
      <c r="B21342" s="269">
        <v>22853</v>
      </c>
      <c r="C21342" s="270" t="s">
        <v>11871</v>
      </c>
      <c r="D21342" s="270" t="s">
        <v>2293</v>
      </c>
      <c r="E21342" s="277" t="s">
        <v>2298</v>
      </c>
      <c r="F21342" s="279" t="s">
        <v>881</v>
      </c>
    </row>
    <row r="21343" spans="1:6" x14ac:dyDescent="0.3">
      <c r="A21343" s="264" t="str">
        <f t="shared" si="333"/>
        <v>ConcordVA</v>
      </c>
      <c r="B21343" s="269">
        <v>24538</v>
      </c>
      <c r="C21343" s="270" t="s">
        <v>1820</v>
      </c>
      <c r="D21343" s="270" t="s">
        <v>2293</v>
      </c>
      <c r="E21343" s="277" t="s">
        <v>2299</v>
      </c>
      <c r="F21343" s="279" t="s">
        <v>881</v>
      </c>
    </row>
    <row r="21344" spans="1:6" x14ac:dyDescent="0.3">
      <c r="A21344" s="264" t="str">
        <f t="shared" si="333"/>
        <v>LindenVA</v>
      </c>
      <c r="B21344" s="269">
        <v>22642</v>
      </c>
      <c r="C21344" s="270" t="s">
        <v>2950</v>
      </c>
      <c r="D21344" s="270" t="s">
        <v>2293</v>
      </c>
      <c r="E21344" s="277" t="s">
        <v>1092</v>
      </c>
      <c r="F21344" s="279" t="s">
        <v>881</v>
      </c>
    </row>
    <row r="21345" spans="1:6" x14ac:dyDescent="0.3">
      <c r="A21345" s="264" t="str">
        <f t="shared" si="333"/>
        <v>MeadowviewVA</v>
      </c>
      <c r="B21345" s="269">
        <v>24361</v>
      </c>
      <c r="C21345" s="270" t="s">
        <v>11872</v>
      </c>
      <c r="D21345" s="270" t="s">
        <v>2293</v>
      </c>
      <c r="E21345" s="277" t="s">
        <v>2197</v>
      </c>
      <c r="F21345" s="279" t="s">
        <v>881</v>
      </c>
    </row>
    <row r="21346" spans="1:6" x14ac:dyDescent="0.3">
      <c r="A21346" s="264" t="str">
        <f t="shared" si="333"/>
        <v>WoodfordVA</v>
      </c>
      <c r="B21346" s="269">
        <v>22580</v>
      </c>
      <c r="C21346" s="270" t="s">
        <v>11873</v>
      </c>
      <c r="D21346" s="270" t="s">
        <v>2293</v>
      </c>
      <c r="E21346" s="277" t="s">
        <v>1393</v>
      </c>
      <c r="F21346" s="279" t="s">
        <v>881</v>
      </c>
    </row>
    <row r="21347" spans="1:6" x14ac:dyDescent="0.3">
      <c r="A21347" s="264" t="str">
        <f t="shared" si="333"/>
        <v>GoodviewVA</v>
      </c>
      <c r="B21347" s="269">
        <v>24095</v>
      </c>
      <c r="C21347" s="270" t="s">
        <v>7036</v>
      </c>
      <c r="D21347" s="270" t="s">
        <v>2293</v>
      </c>
      <c r="E21347" s="277" t="s">
        <v>2299</v>
      </c>
      <c r="F21347" s="279" t="s">
        <v>881</v>
      </c>
    </row>
    <row r="21348" spans="1:6" x14ac:dyDescent="0.3">
      <c r="A21348" s="264" t="str">
        <f t="shared" si="333"/>
        <v>NarrowsVA</v>
      </c>
      <c r="B21348" s="269">
        <v>24124</v>
      </c>
      <c r="C21348" s="270" t="s">
        <v>11874</v>
      </c>
      <c r="D21348" s="270" t="s">
        <v>2293</v>
      </c>
      <c r="E21348" s="277" t="s">
        <v>2295</v>
      </c>
      <c r="F21348" s="279" t="s">
        <v>881</v>
      </c>
    </row>
    <row r="21349" spans="1:6" x14ac:dyDescent="0.3">
      <c r="A21349" s="264" t="str">
        <f t="shared" si="333"/>
        <v>New CastleVA</v>
      </c>
      <c r="B21349" s="269">
        <v>24127</v>
      </c>
      <c r="C21349" s="270" t="s">
        <v>1385</v>
      </c>
      <c r="D21349" s="270" t="s">
        <v>2293</v>
      </c>
      <c r="E21349" s="277" t="s">
        <v>2302</v>
      </c>
      <c r="F21349" s="279" t="s">
        <v>881</v>
      </c>
    </row>
    <row r="21350" spans="1:6" x14ac:dyDescent="0.3">
      <c r="A21350" s="264" t="str">
        <f t="shared" si="333"/>
        <v>FincastleVA</v>
      </c>
      <c r="B21350" s="269">
        <v>24090</v>
      </c>
      <c r="C21350" s="270" t="s">
        <v>11875</v>
      </c>
      <c r="D21350" s="270" t="s">
        <v>2293</v>
      </c>
      <c r="E21350" s="277" t="s">
        <v>2302</v>
      </c>
      <c r="F21350" s="279" t="s">
        <v>881</v>
      </c>
    </row>
    <row r="21351" spans="1:6" x14ac:dyDescent="0.3">
      <c r="A21351" s="264" t="str">
        <f t="shared" si="333"/>
        <v>HuddlestonVA</v>
      </c>
      <c r="B21351" s="269">
        <v>24104</v>
      </c>
      <c r="C21351" s="270" t="s">
        <v>11876</v>
      </c>
      <c r="D21351" s="270" t="s">
        <v>2293</v>
      </c>
      <c r="E21351" s="277" t="s">
        <v>2299</v>
      </c>
      <c r="F21351" s="279" t="s">
        <v>881</v>
      </c>
    </row>
    <row r="21352" spans="1:6" x14ac:dyDescent="0.3">
      <c r="A21352" s="264" t="str">
        <f t="shared" si="333"/>
        <v>QuanticoVA</v>
      </c>
      <c r="B21352" s="269">
        <v>22134</v>
      </c>
      <c r="C21352" s="270" t="s">
        <v>6441</v>
      </c>
      <c r="D21352" s="270" t="s">
        <v>2293</v>
      </c>
      <c r="E21352" s="277" t="s">
        <v>1092</v>
      </c>
      <c r="F21352" s="279" t="s">
        <v>881</v>
      </c>
    </row>
    <row r="21353" spans="1:6" x14ac:dyDescent="0.3">
      <c r="A21353" s="264" t="str">
        <f t="shared" si="333"/>
        <v>New KentVA</v>
      </c>
      <c r="B21353" s="269">
        <v>23124</v>
      </c>
      <c r="C21353" s="270" t="s">
        <v>11877</v>
      </c>
      <c r="D21353" s="270" t="s">
        <v>2293</v>
      </c>
      <c r="E21353" s="277" t="s">
        <v>1393</v>
      </c>
      <c r="F21353" s="279" t="s">
        <v>881</v>
      </c>
    </row>
    <row r="21354" spans="1:6" x14ac:dyDescent="0.3">
      <c r="A21354" s="264" t="str">
        <f t="shared" si="333"/>
        <v>StephensonVA</v>
      </c>
      <c r="B21354" s="269">
        <v>22656</v>
      </c>
      <c r="C21354" s="270" t="s">
        <v>6782</v>
      </c>
      <c r="D21354" s="270" t="s">
        <v>2293</v>
      </c>
      <c r="E21354" s="277" t="s">
        <v>2304</v>
      </c>
      <c r="F21354" s="279" t="s">
        <v>881</v>
      </c>
    </row>
    <row r="21355" spans="1:6" x14ac:dyDescent="0.3">
      <c r="A21355" s="264" t="str">
        <f t="shared" si="333"/>
        <v>SuffolkVA</v>
      </c>
      <c r="B21355" s="269">
        <v>23437</v>
      </c>
      <c r="C21355" s="270" t="s">
        <v>11786</v>
      </c>
      <c r="D21355" s="270" t="s">
        <v>2293</v>
      </c>
      <c r="E21355" s="277" t="s">
        <v>1773</v>
      </c>
      <c r="F21355" s="279" t="s">
        <v>881</v>
      </c>
    </row>
    <row r="21356" spans="1:6" x14ac:dyDescent="0.3">
      <c r="A21356" s="264" t="str">
        <f t="shared" si="333"/>
        <v>AftonVA</v>
      </c>
      <c r="B21356" s="269">
        <v>22920</v>
      </c>
      <c r="C21356" s="270" t="s">
        <v>7014</v>
      </c>
      <c r="D21356" s="270" t="s">
        <v>2293</v>
      </c>
      <c r="E21356" s="277" t="s">
        <v>2297</v>
      </c>
      <c r="F21356" s="279" t="s">
        <v>881</v>
      </c>
    </row>
    <row r="21357" spans="1:6" x14ac:dyDescent="0.3">
      <c r="A21357" s="264" t="str">
        <f t="shared" si="333"/>
        <v>BeaverdamVA</v>
      </c>
      <c r="B21357" s="269">
        <v>23015</v>
      </c>
      <c r="C21357" s="270" t="s">
        <v>9683</v>
      </c>
      <c r="D21357" s="270" t="s">
        <v>2293</v>
      </c>
      <c r="E21357" s="277" t="s">
        <v>1393</v>
      </c>
      <c r="F21357" s="279" t="s">
        <v>881</v>
      </c>
    </row>
    <row r="21358" spans="1:6" x14ac:dyDescent="0.3">
      <c r="A21358" s="264" t="str">
        <f t="shared" si="333"/>
        <v>TroyVA</v>
      </c>
      <c r="B21358" s="269">
        <v>22974</v>
      </c>
      <c r="C21358" s="270" t="s">
        <v>949</v>
      </c>
      <c r="D21358" s="270" t="s">
        <v>2293</v>
      </c>
      <c r="E21358" s="277" t="s">
        <v>2297</v>
      </c>
      <c r="F21358" s="279" t="s">
        <v>881</v>
      </c>
    </row>
    <row r="21359" spans="1:6" x14ac:dyDescent="0.3">
      <c r="A21359" s="264" t="str">
        <f t="shared" si="333"/>
        <v>PoundVA</v>
      </c>
      <c r="B21359" s="269">
        <v>24279</v>
      </c>
      <c r="C21359" s="270" t="s">
        <v>11878</v>
      </c>
      <c r="D21359" s="270" t="s">
        <v>2293</v>
      </c>
      <c r="E21359" s="277" t="s">
        <v>2294</v>
      </c>
      <c r="F21359" s="279" t="s">
        <v>881</v>
      </c>
    </row>
    <row r="21360" spans="1:6" x14ac:dyDescent="0.3">
      <c r="A21360" s="264" t="str">
        <f t="shared" si="333"/>
        <v>WaverlyVA</v>
      </c>
      <c r="B21360" s="269">
        <v>23890</v>
      </c>
      <c r="C21360" s="270" t="s">
        <v>1480</v>
      </c>
      <c r="D21360" s="270" t="s">
        <v>2293</v>
      </c>
      <c r="E21360" s="277" t="s">
        <v>1393</v>
      </c>
      <c r="F21360" s="279" t="s">
        <v>881</v>
      </c>
    </row>
    <row r="21361" spans="1:6" x14ac:dyDescent="0.3">
      <c r="A21361" s="264" t="str">
        <f t="shared" si="333"/>
        <v>Dry ForkVA</v>
      </c>
      <c r="B21361" s="269">
        <v>24549</v>
      </c>
      <c r="C21361" s="270" t="s">
        <v>11879</v>
      </c>
      <c r="D21361" s="270" t="s">
        <v>2293</v>
      </c>
      <c r="E21361" s="277" t="s">
        <v>1304</v>
      </c>
      <c r="F21361" s="279" t="s">
        <v>881</v>
      </c>
    </row>
    <row r="21362" spans="1:6" x14ac:dyDescent="0.3">
      <c r="A21362" s="264" t="str">
        <f t="shared" si="333"/>
        <v>MonroeVA</v>
      </c>
      <c r="B21362" s="269">
        <v>24574</v>
      </c>
      <c r="C21362" s="270" t="s">
        <v>1514</v>
      </c>
      <c r="D21362" s="270" t="s">
        <v>2293</v>
      </c>
      <c r="E21362" s="277" t="s">
        <v>2299</v>
      </c>
      <c r="F21362" s="279" t="s">
        <v>881</v>
      </c>
    </row>
    <row r="21363" spans="1:6" x14ac:dyDescent="0.3">
      <c r="A21363" s="264" t="str">
        <f t="shared" si="333"/>
        <v>FerrumVA</v>
      </c>
      <c r="B21363" s="269">
        <v>24088</v>
      </c>
      <c r="C21363" s="270" t="s">
        <v>11880</v>
      </c>
      <c r="D21363" s="270" t="s">
        <v>2293</v>
      </c>
      <c r="E21363" s="277" t="s">
        <v>2302</v>
      </c>
      <c r="F21363" s="279" t="s">
        <v>881</v>
      </c>
    </row>
    <row r="21364" spans="1:6" x14ac:dyDescent="0.3">
      <c r="A21364" s="264" t="str">
        <f t="shared" si="333"/>
        <v>DalevilleVA</v>
      </c>
      <c r="B21364" s="269">
        <v>24083</v>
      </c>
      <c r="C21364" s="270" t="s">
        <v>1208</v>
      </c>
      <c r="D21364" s="270" t="s">
        <v>2293</v>
      </c>
      <c r="E21364" s="277" t="s">
        <v>2302</v>
      </c>
      <c r="F21364" s="279" t="s">
        <v>881</v>
      </c>
    </row>
    <row r="21365" spans="1:6" x14ac:dyDescent="0.3">
      <c r="A21365" s="264" t="str">
        <f t="shared" si="333"/>
        <v>Virginia BeachVA</v>
      </c>
      <c r="B21365" s="269">
        <v>23457</v>
      </c>
      <c r="C21365" s="270" t="s">
        <v>11784</v>
      </c>
      <c r="D21365" s="270" t="s">
        <v>2293</v>
      </c>
      <c r="E21365" s="277" t="s">
        <v>1773</v>
      </c>
      <c r="F21365" s="279" t="s">
        <v>881</v>
      </c>
    </row>
    <row r="21366" spans="1:6" x14ac:dyDescent="0.3">
      <c r="A21366" s="264" t="str">
        <f t="shared" si="333"/>
        <v>GladysVA</v>
      </c>
      <c r="B21366" s="269">
        <v>24554</v>
      </c>
      <c r="C21366" s="270" t="s">
        <v>11881</v>
      </c>
      <c r="D21366" s="270" t="s">
        <v>2293</v>
      </c>
      <c r="E21366" s="277" t="s">
        <v>2299</v>
      </c>
      <c r="F21366" s="279" t="s">
        <v>881</v>
      </c>
    </row>
    <row r="21367" spans="1:6" x14ac:dyDescent="0.3">
      <c r="A21367" s="264" t="str">
        <f t="shared" si="333"/>
        <v>MiddletownVA</v>
      </c>
      <c r="B21367" s="269">
        <v>22645</v>
      </c>
      <c r="C21367" s="270" t="s">
        <v>2984</v>
      </c>
      <c r="D21367" s="270" t="s">
        <v>2293</v>
      </c>
      <c r="E21367" s="277" t="s">
        <v>2304</v>
      </c>
      <c r="F21367" s="279" t="s">
        <v>881</v>
      </c>
    </row>
    <row r="21368" spans="1:6" x14ac:dyDescent="0.3">
      <c r="A21368" s="264" t="str">
        <f t="shared" si="333"/>
        <v>Cedar BluffVA</v>
      </c>
      <c r="B21368" s="269">
        <v>24637</v>
      </c>
      <c r="C21368" s="270" t="s">
        <v>11840</v>
      </c>
      <c r="D21368" s="270" t="s">
        <v>2293</v>
      </c>
      <c r="E21368" s="277" t="s">
        <v>2296</v>
      </c>
      <c r="F21368" s="279" t="s">
        <v>881</v>
      </c>
    </row>
    <row r="21369" spans="1:6" x14ac:dyDescent="0.3">
      <c r="A21369" s="264" t="str">
        <f t="shared" si="333"/>
        <v>EllistonVA</v>
      </c>
      <c r="B21369" s="269">
        <v>24087</v>
      </c>
      <c r="C21369" s="270" t="s">
        <v>11882</v>
      </c>
      <c r="D21369" s="270" t="s">
        <v>2293</v>
      </c>
      <c r="E21369" s="277" t="s">
        <v>2295</v>
      </c>
      <c r="F21369" s="279" t="s">
        <v>881</v>
      </c>
    </row>
    <row r="21370" spans="1:6" x14ac:dyDescent="0.3">
      <c r="A21370" s="264" t="str">
        <f t="shared" si="333"/>
        <v>Cross JunctionVA</v>
      </c>
      <c r="B21370" s="269">
        <v>22625</v>
      </c>
      <c r="C21370" s="270" t="s">
        <v>11883</v>
      </c>
      <c r="D21370" s="270" t="s">
        <v>2293</v>
      </c>
      <c r="E21370" s="277" t="s">
        <v>2304</v>
      </c>
      <c r="F21370" s="279" t="s">
        <v>881</v>
      </c>
    </row>
    <row r="21371" spans="1:6" x14ac:dyDescent="0.3">
      <c r="A21371" s="264" t="str">
        <f t="shared" si="333"/>
        <v>RinerVA</v>
      </c>
      <c r="B21371" s="269">
        <v>24149</v>
      </c>
      <c r="C21371" s="270" t="s">
        <v>11884</v>
      </c>
      <c r="D21371" s="270" t="s">
        <v>2293</v>
      </c>
      <c r="E21371" s="277" t="s">
        <v>2295</v>
      </c>
      <c r="F21371" s="279" t="s">
        <v>881</v>
      </c>
    </row>
    <row r="21372" spans="1:6" x14ac:dyDescent="0.3">
      <c r="A21372" s="264" t="str">
        <f t="shared" si="333"/>
        <v>Rappahannock AcademyVA</v>
      </c>
      <c r="B21372" s="269">
        <v>22427</v>
      </c>
      <c r="C21372" s="270" t="s">
        <v>11885</v>
      </c>
      <c r="D21372" s="270" t="s">
        <v>2293</v>
      </c>
      <c r="E21372" s="277" t="s">
        <v>1393</v>
      </c>
      <c r="F21372" s="279" t="s">
        <v>881</v>
      </c>
    </row>
    <row r="21373" spans="1:6" x14ac:dyDescent="0.3">
      <c r="A21373" s="264" t="str">
        <f t="shared" si="333"/>
        <v>ChurchvilleVA</v>
      </c>
      <c r="B21373" s="269">
        <v>24421</v>
      </c>
      <c r="C21373" s="270" t="s">
        <v>6384</v>
      </c>
      <c r="D21373" s="270" t="s">
        <v>2293</v>
      </c>
      <c r="E21373" s="277" t="s">
        <v>2303</v>
      </c>
      <c r="F21373" s="279" t="s">
        <v>881</v>
      </c>
    </row>
    <row r="21374" spans="1:6" x14ac:dyDescent="0.3">
      <c r="A21374" s="264" t="str">
        <f t="shared" si="333"/>
        <v>PembrokeVA</v>
      </c>
      <c r="B21374" s="269">
        <v>24136</v>
      </c>
      <c r="C21374" s="270" t="s">
        <v>4072</v>
      </c>
      <c r="D21374" s="270" t="s">
        <v>2293</v>
      </c>
      <c r="E21374" s="277" t="s">
        <v>2295</v>
      </c>
      <c r="F21374" s="279" t="s">
        <v>881</v>
      </c>
    </row>
    <row r="21375" spans="1:6" x14ac:dyDescent="0.3">
      <c r="A21375" s="264" t="str">
        <f t="shared" si="333"/>
        <v>CatlettVA</v>
      </c>
      <c r="B21375" s="269">
        <v>20119</v>
      </c>
      <c r="C21375" s="270" t="s">
        <v>11886</v>
      </c>
      <c r="D21375" s="270" t="s">
        <v>2293</v>
      </c>
      <c r="E21375" s="277" t="s">
        <v>1092</v>
      </c>
      <c r="F21375" s="279" t="s">
        <v>881</v>
      </c>
    </row>
    <row r="21376" spans="1:6" x14ac:dyDescent="0.3">
      <c r="A21376" s="264" t="str">
        <f t="shared" si="333"/>
        <v>SeafordVA</v>
      </c>
      <c r="B21376" s="269">
        <v>23696</v>
      </c>
      <c r="C21376" s="270" t="s">
        <v>3552</v>
      </c>
      <c r="D21376" s="270" t="s">
        <v>2293</v>
      </c>
      <c r="E21376" s="277" t="s">
        <v>1773</v>
      </c>
      <c r="F21376" s="279" t="s">
        <v>881</v>
      </c>
    </row>
    <row r="21377" spans="1:6" x14ac:dyDescent="0.3">
      <c r="A21377" s="264" t="str">
        <f t="shared" si="333"/>
        <v>DinwiddieVA</v>
      </c>
      <c r="B21377" s="269">
        <v>23841</v>
      </c>
      <c r="C21377" s="270" t="s">
        <v>11887</v>
      </c>
      <c r="D21377" s="270" t="s">
        <v>2293</v>
      </c>
      <c r="E21377" s="277" t="s">
        <v>1393</v>
      </c>
      <c r="F21377" s="279" t="s">
        <v>881</v>
      </c>
    </row>
    <row r="21378" spans="1:6" x14ac:dyDescent="0.3">
      <c r="A21378" s="264" t="str">
        <f t="shared" si="333"/>
        <v>Newport NewsVA</v>
      </c>
      <c r="B21378" s="269">
        <v>23603</v>
      </c>
      <c r="C21378" s="270" t="s">
        <v>11787</v>
      </c>
      <c r="D21378" s="270" t="s">
        <v>2293</v>
      </c>
      <c r="E21378" s="277" t="s">
        <v>1773</v>
      </c>
      <c r="F21378" s="279" t="s">
        <v>881</v>
      </c>
    </row>
    <row r="21379" spans="1:6" x14ac:dyDescent="0.3">
      <c r="A21379" s="264" t="str">
        <f t="shared" si="333"/>
        <v>ClinchcoVA</v>
      </c>
      <c r="B21379" s="269">
        <v>24256</v>
      </c>
      <c r="C21379" s="270" t="s">
        <v>11888</v>
      </c>
      <c r="D21379" s="270" t="s">
        <v>2293</v>
      </c>
      <c r="E21379" s="277" t="s">
        <v>2294</v>
      </c>
      <c r="F21379" s="279" t="s">
        <v>881</v>
      </c>
    </row>
    <row r="21380" spans="1:6" x14ac:dyDescent="0.3">
      <c r="A21380" s="264" t="str">
        <f t="shared" ref="A21380:A21443" si="334">CONCATENATE(C21380,D21380)</f>
        <v>BrooknealVA</v>
      </c>
      <c r="B21380" s="269">
        <v>24528</v>
      </c>
      <c r="C21380" s="270" t="s">
        <v>11889</v>
      </c>
      <c r="D21380" s="270" t="s">
        <v>2293</v>
      </c>
      <c r="E21380" s="277" t="s">
        <v>2299</v>
      </c>
      <c r="F21380" s="279" t="s">
        <v>881</v>
      </c>
    </row>
    <row r="21381" spans="1:6" x14ac:dyDescent="0.3">
      <c r="A21381" s="264" t="str">
        <f t="shared" si="334"/>
        <v>DamascusVA</v>
      </c>
      <c r="B21381" s="269">
        <v>24236</v>
      </c>
      <c r="C21381" s="270" t="s">
        <v>6315</v>
      </c>
      <c r="D21381" s="270" t="s">
        <v>2293</v>
      </c>
      <c r="E21381" s="277" t="s">
        <v>2197</v>
      </c>
      <c r="F21381" s="279" t="s">
        <v>881</v>
      </c>
    </row>
    <row r="21382" spans="1:6" x14ac:dyDescent="0.3">
      <c r="A21382" s="264" t="str">
        <f t="shared" si="334"/>
        <v>PenhookVA</v>
      </c>
      <c r="B21382" s="269">
        <v>24137</v>
      </c>
      <c r="C21382" s="270" t="s">
        <v>11890</v>
      </c>
      <c r="D21382" s="270" t="s">
        <v>2293</v>
      </c>
      <c r="E21382" s="277" t="s">
        <v>2302</v>
      </c>
      <c r="F21382" s="279" t="s">
        <v>881</v>
      </c>
    </row>
    <row r="21383" spans="1:6" x14ac:dyDescent="0.3">
      <c r="A21383" s="264" t="str">
        <f t="shared" si="334"/>
        <v>Weyers CaveVA</v>
      </c>
      <c r="B21383" s="269">
        <v>24486</v>
      </c>
      <c r="C21383" s="270" t="s">
        <v>11891</v>
      </c>
      <c r="D21383" s="270" t="s">
        <v>2293</v>
      </c>
      <c r="E21383" s="277" t="s">
        <v>2303</v>
      </c>
      <c r="F21383" s="279" t="s">
        <v>881</v>
      </c>
    </row>
    <row r="21384" spans="1:6" x14ac:dyDescent="0.3">
      <c r="A21384" s="264" t="str">
        <f t="shared" si="334"/>
        <v>HamiltonVA</v>
      </c>
      <c r="B21384" s="269">
        <v>20158</v>
      </c>
      <c r="C21384" s="270" t="s">
        <v>3419</v>
      </c>
      <c r="D21384" s="270" t="s">
        <v>2293</v>
      </c>
      <c r="E21384" s="277" t="s">
        <v>1092</v>
      </c>
      <c r="F21384" s="279" t="s">
        <v>881</v>
      </c>
    </row>
    <row r="21385" spans="1:6" x14ac:dyDescent="0.3">
      <c r="A21385" s="264" t="str">
        <f t="shared" si="334"/>
        <v>ArlingtonVA</v>
      </c>
      <c r="B21385" s="269">
        <v>22213</v>
      </c>
      <c r="C21385" s="270" t="s">
        <v>2452</v>
      </c>
      <c r="D21385" s="270" t="s">
        <v>2293</v>
      </c>
      <c r="E21385" s="277" t="s">
        <v>1092</v>
      </c>
      <c r="F21385" s="279" t="s">
        <v>881</v>
      </c>
    </row>
    <row r="21386" spans="1:6" x14ac:dyDescent="0.3">
      <c r="A21386" s="264" t="str">
        <f t="shared" si="334"/>
        <v>YorktownVA</v>
      </c>
      <c r="B21386" s="269">
        <v>23690</v>
      </c>
      <c r="C21386" s="270" t="s">
        <v>5322</v>
      </c>
      <c r="D21386" s="270" t="s">
        <v>2293</v>
      </c>
      <c r="E21386" s="277" t="s">
        <v>1773</v>
      </c>
      <c r="F21386" s="279" t="s">
        <v>881</v>
      </c>
    </row>
    <row r="21387" spans="1:6" x14ac:dyDescent="0.3">
      <c r="A21387" s="264" t="str">
        <f t="shared" si="334"/>
        <v>Gloucester PointVA</v>
      </c>
      <c r="B21387" s="269">
        <v>23062</v>
      </c>
      <c r="C21387" s="270" t="s">
        <v>11892</v>
      </c>
      <c r="D21387" s="270" t="s">
        <v>2293</v>
      </c>
      <c r="E21387" s="277" t="s">
        <v>1773</v>
      </c>
      <c r="F21387" s="279" t="s">
        <v>881</v>
      </c>
    </row>
    <row r="21388" spans="1:6" x14ac:dyDescent="0.3">
      <c r="A21388" s="264" t="str">
        <f t="shared" si="334"/>
        <v>HanoverVA</v>
      </c>
      <c r="B21388" s="269">
        <v>23069</v>
      </c>
      <c r="C21388" s="270" t="s">
        <v>5340</v>
      </c>
      <c r="D21388" s="270" t="s">
        <v>2293</v>
      </c>
      <c r="E21388" s="277" t="s">
        <v>1393</v>
      </c>
      <c r="F21388" s="279" t="s">
        <v>881</v>
      </c>
    </row>
    <row r="21389" spans="1:6" x14ac:dyDescent="0.3">
      <c r="A21389" s="264" t="str">
        <f t="shared" si="334"/>
        <v>King WilliamVA</v>
      </c>
      <c r="B21389" s="269">
        <v>23086</v>
      </c>
      <c r="C21389" s="270" t="s">
        <v>11893</v>
      </c>
      <c r="D21389" s="270" t="s">
        <v>2293</v>
      </c>
      <c r="E21389" s="277" t="s">
        <v>1393</v>
      </c>
      <c r="F21389" s="279" t="s">
        <v>881</v>
      </c>
    </row>
    <row r="21390" spans="1:6" x14ac:dyDescent="0.3">
      <c r="A21390" s="264" t="str">
        <f t="shared" si="334"/>
        <v>RemingtonVA</v>
      </c>
      <c r="B21390" s="269">
        <v>22734</v>
      </c>
      <c r="C21390" s="270" t="s">
        <v>5406</v>
      </c>
      <c r="D21390" s="270" t="s">
        <v>2293</v>
      </c>
      <c r="E21390" s="277" t="s">
        <v>1092</v>
      </c>
      <c r="F21390" s="279" t="s">
        <v>881</v>
      </c>
    </row>
    <row r="21391" spans="1:6" x14ac:dyDescent="0.3">
      <c r="A21391" s="264" t="str">
        <f t="shared" si="334"/>
        <v>GladehillVA</v>
      </c>
      <c r="B21391" s="269">
        <v>24092</v>
      </c>
      <c r="C21391" s="270" t="s">
        <v>11894</v>
      </c>
      <c r="D21391" s="270" t="s">
        <v>2293</v>
      </c>
      <c r="E21391" s="277" t="s">
        <v>2302</v>
      </c>
      <c r="F21391" s="279" t="s">
        <v>881</v>
      </c>
    </row>
    <row r="21392" spans="1:6" x14ac:dyDescent="0.3">
      <c r="A21392" s="264" t="str">
        <f t="shared" si="334"/>
        <v>RixeyvilleVA</v>
      </c>
      <c r="B21392" s="269">
        <v>22737</v>
      </c>
      <c r="C21392" s="270" t="s">
        <v>11895</v>
      </c>
      <c r="D21392" s="270" t="s">
        <v>2293</v>
      </c>
      <c r="E21392" s="277" t="s">
        <v>1092</v>
      </c>
      <c r="F21392" s="279" t="s">
        <v>881</v>
      </c>
    </row>
    <row r="21393" spans="1:6" x14ac:dyDescent="0.3">
      <c r="A21393" s="264" t="str">
        <f t="shared" si="334"/>
        <v>WillisVA</v>
      </c>
      <c r="B21393" s="269">
        <v>24380</v>
      </c>
      <c r="C21393" s="270" t="s">
        <v>11358</v>
      </c>
      <c r="D21393" s="270" t="s">
        <v>2293</v>
      </c>
      <c r="E21393" s="277" t="s">
        <v>2295</v>
      </c>
      <c r="F21393" s="279" t="s">
        <v>881</v>
      </c>
    </row>
    <row r="21394" spans="1:6" x14ac:dyDescent="0.3">
      <c r="A21394" s="264" t="str">
        <f t="shared" si="334"/>
        <v>BlairsVA</v>
      </c>
      <c r="B21394" s="269">
        <v>24527</v>
      </c>
      <c r="C21394" s="270" t="s">
        <v>11896</v>
      </c>
      <c r="D21394" s="270" t="s">
        <v>2293</v>
      </c>
      <c r="E21394" s="277" t="s">
        <v>1304</v>
      </c>
      <c r="F21394" s="279" t="s">
        <v>881</v>
      </c>
    </row>
    <row r="21395" spans="1:6" x14ac:dyDescent="0.3">
      <c r="A21395" s="264" t="str">
        <f t="shared" si="334"/>
        <v>GoodeVA</v>
      </c>
      <c r="B21395" s="269">
        <v>24556</v>
      </c>
      <c r="C21395" s="270" t="s">
        <v>11897</v>
      </c>
      <c r="D21395" s="270" t="s">
        <v>2293</v>
      </c>
      <c r="E21395" s="277" t="s">
        <v>2299</v>
      </c>
      <c r="F21395" s="279" t="s">
        <v>881</v>
      </c>
    </row>
    <row r="21396" spans="1:6" x14ac:dyDescent="0.3">
      <c r="A21396" s="264" t="str">
        <f t="shared" si="334"/>
        <v>BluemontVA</v>
      </c>
      <c r="B21396" s="269">
        <v>20135</v>
      </c>
      <c r="C21396" s="270" t="s">
        <v>11898</v>
      </c>
      <c r="D21396" s="270" t="s">
        <v>2293</v>
      </c>
      <c r="E21396" s="277" t="s">
        <v>1092</v>
      </c>
      <c r="F21396" s="279" t="s">
        <v>881</v>
      </c>
    </row>
    <row r="21397" spans="1:6" x14ac:dyDescent="0.3">
      <c r="A21397" s="264" t="str">
        <f t="shared" si="334"/>
        <v>RockvilleVA</v>
      </c>
      <c r="B21397" s="269">
        <v>23146</v>
      </c>
      <c r="C21397" s="270" t="s">
        <v>6250</v>
      </c>
      <c r="D21397" s="270" t="s">
        <v>2293</v>
      </c>
      <c r="E21397" s="277" t="s">
        <v>1393</v>
      </c>
      <c r="F21397" s="279" t="s">
        <v>881</v>
      </c>
    </row>
    <row r="21398" spans="1:6" x14ac:dyDescent="0.3">
      <c r="A21398" s="264" t="str">
        <f t="shared" si="334"/>
        <v>FieldaleVA</v>
      </c>
      <c r="B21398" s="269">
        <v>24089</v>
      </c>
      <c r="C21398" s="270" t="s">
        <v>11899</v>
      </c>
      <c r="D21398" s="270" t="s">
        <v>2293</v>
      </c>
      <c r="E21398" s="277" t="s">
        <v>2300</v>
      </c>
      <c r="F21398" s="279" t="s">
        <v>881</v>
      </c>
    </row>
    <row r="21399" spans="1:6" x14ac:dyDescent="0.3">
      <c r="A21399" s="264" t="str">
        <f t="shared" si="334"/>
        <v>MidlandVA</v>
      </c>
      <c r="B21399" s="269">
        <v>22728</v>
      </c>
      <c r="C21399" s="270" t="s">
        <v>1607</v>
      </c>
      <c r="D21399" s="270" t="s">
        <v>2293</v>
      </c>
      <c r="E21399" s="277" t="s">
        <v>1092</v>
      </c>
      <c r="F21399" s="279" t="s">
        <v>881</v>
      </c>
    </row>
    <row r="21400" spans="1:6" x14ac:dyDescent="0.3">
      <c r="A21400" s="264" t="str">
        <f t="shared" si="334"/>
        <v>SutherlandVA</v>
      </c>
      <c r="B21400" s="269">
        <v>23885</v>
      </c>
      <c r="C21400" s="270" t="s">
        <v>7990</v>
      </c>
      <c r="D21400" s="270" t="s">
        <v>2293</v>
      </c>
      <c r="E21400" s="277" t="s">
        <v>1393</v>
      </c>
      <c r="F21400" s="279" t="s">
        <v>881</v>
      </c>
    </row>
    <row r="21401" spans="1:6" x14ac:dyDescent="0.3">
      <c r="A21401" s="264" t="str">
        <f t="shared" si="334"/>
        <v>AppalachiaVA</v>
      </c>
      <c r="B21401" s="269">
        <v>24216</v>
      </c>
      <c r="C21401" s="270" t="s">
        <v>11900</v>
      </c>
      <c r="D21401" s="270" t="s">
        <v>2293</v>
      </c>
      <c r="E21401" s="277" t="s">
        <v>2294</v>
      </c>
      <c r="F21401" s="279" t="s">
        <v>881</v>
      </c>
    </row>
    <row r="21402" spans="1:6" x14ac:dyDescent="0.3">
      <c r="A21402" s="264" t="str">
        <f t="shared" si="334"/>
        <v>CrimoraVA</v>
      </c>
      <c r="B21402" s="269">
        <v>24431</v>
      </c>
      <c r="C21402" s="270" t="s">
        <v>11901</v>
      </c>
      <c r="D21402" s="270" t="s">
        <v>2293</v>
      </c>
      <c r="E21402" s="277" t="s">
        <v>2303</v>
      </c>
      <c r="F21402" s="279" t="s">
        <v>881</v>
      </c>
    </row>
    <row r="21403" spans="1:6" x14ac:dyDescent="0.3">
      <c r="A21403" s="264" t="str">
        <f t="shared" si="334"/>
        <v>NickelsvilleVA</v>
      </c>
      <c r="B21403" s="269">
        <v>24271</v>
      </c>
      <c r="C21403" s="270" t="s">
        <v>11902</v>
      </c>
      <c r="D21403" s="270" t="s">
        <v>2293</v>
      </c>
      <c r="E21403" s="277" t="s">
        <v>2197</v>
      </c>
      <c r="F21403" s="279" t="s">
        <v>881</v>
      </c>
    </row>
    <row r="21404" spans="1:6" x14ac:dyDescent="0.3">
      <c r="A21404" s="264" t="str">
        <f t="shared" si="334"/>
        <v>NellysfordVA</v>
      </c>
      <c r="B21404" s="269">
        <v>22958</v>
      </c>
      <c r="C21404" s="270" t="s">
        <v>11903</v>
      </c>
      <c r="D21404" s="270" t="s">
        <v>2293</v>
      </c>
      <c r="E21404" s="277" t="s">
        <v>2297</v>
      </c>
      <c r="F21404" s="279" t="s">
        <v>881</v>
      </c>
    </row>
    <row r="21405" spans="1:6" x14ac:dyDescent="0.3">
      <c r="A21405" s="264" t="str">
        <f t="shared" si="334"/>
        <v>MaidensVA</v>
      </c>
      <c r="B21405" s="269">
        <v>23102</v>
      </c>
      <c r="C21405" s="270" t="s">
        <v>11904</v>
      </c>
      <c r="D21405" s="270" t="s">
        <v>2293</v>
      </c>
      <c r="E21405" s="277" t="s">
        <v>1393</v>
      </c>
      <c r="F21405" s="279" t="s">
        <v>881</v>
      </c>
    </row>
    <row r="21406" spans="1:6" x14ac:dyDescent="0.3">
      <c r="A21406" s="264" t="str">
        <f t="shared" si="334"/>
        <v>Stony CreekVA</v>
      </c>
      <c r="B21406" s="269">
        <v>23882</v>
      </c>
      <c r="C21406" s="270" t="s">
        <v>11905</v>
      </c>
      <c r="D21406" s="270" t="s">
        <v>2293</v>
      </c>
      <c r="E21406" s="277" t="s">
        <v>1393</v>
      </c>
      <c r="F21406" s="279" t="s">
        <v>881</v>
      </c>
    </row>
    <row r="21407" spans="1:6" x14ac:dyDescent="0.3">
      <c r="A21407" s="264" t="str">
        <f t="shared" si="334"/>
        <v>Mount CrawfordVA</v>
      </c>
      <c r="B21407" s="269">
        <v>22841</v>
      </c>
      <c r="C21407" s="270" t="s">
        <v>11906</v>
      </c>
      <c r="D21407" s="270" t="s">
        <v>2293</v>
      </c>
      <c r="E21407" s="277" t="s">
        <v>2298</v>
      </c>
      <c r="F21407" s="279" t="s">
        <v>881</v>
      </c>
    </row>
    <row r="21408" spans="1:6" x14ac:dyDescent="0.3">
      <c r="A21408" s="264" t="str">
        <f t="shared" si="334"/>
        <v>GreenvilleVA</v>
      </c>
      <c r="B21408" s="269">
        <v>24440</v>
      </c>
      <c r="C21408" s="270" t="s">
        <v>1706</v>
      </c>
      <c r="D21408" s="270" t="s">
        <v>2293</v>
      </c>
      <c r="E21408" s="277" t="s">
        <v>2303</v>
      </c>
      <c r="F21408" s="279" t="s">
        <v>881</v>
      </c>
    </row>
    <row r="21409" spans="1:6" x14ac:dyDescent="0.3">
      <c r="A21409" s="264" t="str">
        <f t="shared" si="334"/>
        <v>RoselandVA</v>
      </c>
      <c r="B21409" s="269">
        <v>22967</v>
      </c>
      <c r="C21409" s="270" t="s">
        <v>5945</v>
      </c>
      <c r="D21409" s="270" t="s">
        <v>2293</v>
      </c>
      <c r="E21409" s="277" t="s">
        <v>2297</v>
      </c>
      <c r="F21409" s="279" t="s">
        <v>881</v>
      </c>
    </row>
    <row r="21410" spans="1:6" x14ac:dyDescent="0.3">
      <c r="A21410" s="264" t="str">
        <f t="shared" si="334"/>
        <v>ThaxtonVA</v>
      </c>
      <c r="B21410" s="269">
        <v>24174</v>
      </c>
      <c r="C21410" s="270" t="s">
        <v>7527</v>
      </c>
      <c r="D21410" s="270" t="s">
        <v>2293</v>
      </c>
      <c r="E21410" s="277" t="s">
        <v>2299</v>
      </c>
      <c r="F21410" s="279" t="s">
        <v>881</v>
      </c>
    </row>
    <row r="21411" spans="1:6" x14ac:dyDescent="0.3">
      <c r="A21411" s="264" t="str">
        <f t="shared" si="334"/>
        <v>Clear BrookVA</v>
      </c>
      <c r="B21411" s="269">
        <v>22624</v>
      </c>
      <c r="C21411" s="270" t="s">
        <v>11907</v>
      </c>
      <c r="D21411" s="270" t="s">
        <v>2293</v>
      </c>
      <c r="E21411" s="277" t="s">
        <v>2304</v>
      </c>
      <c r="F21411" s="279" t="s">
        <v>881</v>
      </c>
    </row>
    <row r="21412" spans="1:6" x14ac:dyDescent="0.3">
      <c r="A21412" s="264" t="str">
        <f t="shared" si="334"/>
        <v>PartlowVA</v>
      </c>
      <c r="B21412" s="269">
        <v>22534</v>
      </c>
      <c r="C21412" s="270" t="s">
        <v>11908</v>
      </c>
      <c r="D21412" s="270" t="s">
        <v>2293</v>
      </c>
      <c r="E21412" s="277" t="s">
        <v>1092</v>
      </c>
      <c r="F21412" s="279" t="s">
        <v>881</v>
      </c>
    </row>
    <row r="21413" spans="1:6" x14ac:dyDescent="0.3">
      <c r="A21413" s="264" t="str">
        <f t="shared" si="334"/>
        <v>BoyceVA</v>
      </c>
      <c r="B21413" s="269">
        <v>22620</v>
      </c>
      <c r="C21413" s="270" t="s">
        <v>5903</v>
      </c>
      <c r="D21413" s="270" t="s">
        <v>2293</v>
      </c>
      <c r="E21413" s="277" t="s">
        <v>1092</v>
      </c>
      <c r="F21413" s="279" t="s">
        <v>881</v>
      </c>
    </row>
    <row r="21414" spans="1:6" x14ac:dyDescent="0.3">
      <c r="A21414" s="264" t="str">
        <f t="shared" si="334"/>
        <v>The PlainsVA</v>
      </c>
      <c r="B21414" s="269">
        <v>20198</v>
      </c>
      <c r="C21414" s="270" t="s">
        <v>9493</v>
      </c>
      <c r="D21414" s="270" t="s">
        <v>2293</v>
      </c>
      <c r="E21414" s="277" t="s">
        <v>1092</v>
      </c>
      <c r="F21414" s="279" t="s">
        <v>881</v>
      </c>
    </row>
    <row r="21415" spans="1:6" x14ac:dyDescent="0.3">
      <c r="A21415" s="264" t="str">
        <f t="shared" si="334"/>
        <v>McKenneyVA</v>
      </c>
      <c r="B21415" s="269">
        <v>23872</v>
      </c>
      <c r="C21415" s="270" t="s">
        <v>11909</v>
      </c>
      <c r="D21415" s="270" t="s">
        <v>2293</v>
      </c>
      <c r="E21415" s="277" t="s">
        <v>1393</v>
      </c>
      <c r="F21415" s="279" t="s">
        <v>881</v>
      </c>
    </row>
    <row r="21416" spans="1:6" x14ac:dyDescent="0.3">
      <c r="A21416" s="264" t="str">
        <f t="shared" si="334"/>
        <v>WakefieldVA</v>
      </c>
      <c r="B21416" s="269">
        <v>23888</v>
      </c>
      <c r="C21416" s="270" t="s">
        <v>6074</v>
      </c>
      <c r="D21416" s="270" t="s">
        <v>2293</v>
      </c>
      <c r="E21416" s="277" t="s">
        <v>1393</v>
      </c>
      <c r="F21416" s="279" t="s">
        <v>881</v>
      </c>
    </row>
    <row r="21417" spans="1:6" x14ac:dyDescent="0.3">
      <c r="A21417" s="264" t="str">
        <f t="shared" si="334"/>
        <v>MathewsVA</v>
      </c>
      <c r="B21417" s="269">
        <v>23109</v>
      </c>
      <c r="C21417" s="270" t="s">
        <v>6035</v>
      </c>
      <c r="D21417" s="270" t="s">
        <v>2293</v>
      </c>
      <c r="E21417" s="277" t="s">
        <v>1773</v>
      </c>
      <c r="F21417" s="279" t="s">
        <v>881</v>
      </c>
    </row>
    <row r="21418" spans="1:6" x14ac:dyDescent="0.3">
      <c r="A21418" s="264" t="str">
        <f t="shared" si="334"/>
        <v>ShawsvilleVA</v>
      </c>
      <c r="B21418" s="269">
        <v>24162</v>
      </c>
      <c r="C21418" s="270" t="s">
        <v>11910</v>
      </c>
      <c r="D21418" s="270" t="s">
        <v>2293</v>
      </c>
      <c r="E21418" s="277" t="s">
        <v>2295</v>
      </c>
      <c r="F21418" s="279" t="s">
        <v>881</v>
      </c>
    </row>
    <row r="21419" spans="1:6" x14ac:dyDescent="0.3">
      <c r="A21419" s="264" t="str">
        <f t="shared" si="334"/>
        <v>MilfordVA</v>
      </c>
      <c r="B21419" s="269">
        <v>22514</v>
      </c>
      <c r="C21419" s="270" t="s">
        <v>3206</v>
      </c>
      <c r="D21419" s="270" t="s">
        <v>2293</v>
      </c>
      <c r="E21419" s="277" t="s">
        <v>1393</v>
      </c>
      <c r="F21419" s="279" t="s">
        <v>881</v>
      </c>
    </row>
    <row r="21420" spans="1:6" x14ac:dyDescent="0.3">
      <c r="A21420" s="264" t="str">
        <f t="shared" si="334"/>
        <v>Mount SolonVA</v>
      </c>
      <c r="B21420" s="269">
        <v>22843</v>
      </c>
      <c r="C21420" s="270" t="s">
        <v>11911</v>
      </c>
      <c r="D21420" s="270" t="s">
        <v>2293</v>
      </c>
      <c r="E21420" s="277" t="s">
        <v>2303</v>
      </c>
      <c r="F21420" s="279" t="s">
        <v>881</v>
      </c>
    </row>
    <row r="21421" spans="1:6" x14ac:dyDescent="0.3">
      <c r="A21421" s="264" t="str">
        <f t="shared" si="334"/>
        <v>Eagle RockVA</v>
      </c>
      <c r="B21421" s="269">
        <v>24085</v>
      </c>
      <c r="C21421" s="270" t="s">
        <v>11912</v>
      </c>
      <c r="D21421" s="270" t="s">
        <v>2293</v>
      </c>
      <c r="E21421" s="277" t="s">
        <v>2302</v>
      </c>
      <c r="F21421" s="279" t="s">
        <v>881</v>
      </c>
    </row>
    <row r="21422" spans="1:6" x14ac:dyDescent="0.3">
      <c r="A21422" s="264" t="str">
        <f t="shared" si="334"/>
        <v>LyndhurstVA</v>
      </c>
      <c r="B21422" s="269">
        <v>22952</v>
      </c>
      <c r="C21422" s="270" t="s">
        <v>8213</v>
      </c>
      <c r="D21422" s="270" t="s">
        <v>2293</v>
      </c>
      <c r="E21422" s="277" t="s">
        <v>2303</v>
      </c>
      <c r="F21422" s="279" t="s">
        <v>881</v>
      </c>
    </row>
    <row r="21423" spans="1:6" x14ac:dyDescent="0.3">
      <c r="A21423" s="264" t="str">
        <f t="shared" si="334"/>
        <v>MiddleburgVA</v>
      </c>
      <c r="B21423" s="269">
        <v>20117</v>
      </c>
      <c r="C21423" s="270" t="s">
        <v>3618</v>
      </c>
      <c r="D21423" s="270" t="s">
        <v>2293</v>
      </c>
      <c r="E21423" s="277" t="s">
        <v>1092</v>
      </c>
      <c r="F21423" s="279" t="s">
        <v>881</v>
      </c>
    </row>
    <row r="21424" spans="1:6" x14ac:dyDescent="0.3">
      <c r="A21424" s="264" t="str">
        <f t="shared" si="334"/>
        <v>CallawayVA</v>
      </c>
      <c r="B21424" s="269">
        <v>24067</v>
      </c>
      <c r="C21424" s="270" t="s">
        <v>6421</v>
      </c>
      <c r="D21424" s="270" t="s">
        <v>2293</v>
      </c>
      <c r="E21424" s="277" t="s">
        <v>2302</v>
      </c>
      <c r="F21424" s="279" t="s">
        <v>881</v>
      </c>
    </row>
    <row r="21425" spans="1:6" x14ac:dyDescent="0.3">
      <c r="A21425" s="264" t="str">
        <f t="shared" si="334"/>
        <v>Union HallVA</v>
      </c>
      <c r="B21425" s="269">
        <v>24176</v>
      </c>
      <c r="C21425" s="270" t="s">
        <v>11913</v>
      </c>
      <c r="D21425" s="270" t="s">
        <v>2293</v>
      </c>
      <c r="E21425" s="277" t="s">
        <v>2302</v>
      </c>
      <c r="F21425" s="279" t="s">
        <v>881</v>
      </c>
    </row>
    <row r="21426" spans="1:6" x14ac:dyDescent="0.3">
      <c r="A21426" s="264" t="str">
        <f t="shared" si="334"/>
        <v>DraperVA</v>
      </c>
      <c r="B21426" s="269">
        <v>24324</v>
      </c>
      <c r="C21426" s="270" t="s">
        <v>11720</v>
      </c>
      <c r="D21426" s="270" t="s">
        <v>2293</v>
      </c>
      <c r="E21426" s="277" t="s">
        <v>2295</v>
      </c>
      <c r="F21426" s="279" t="s">
        <v>881</v>
      </c>
    </row>
    <row r="21427" spans="1:6" x14ac:dyDescent="0.3">
      <c r="A21427" s="264" t="str">
        <f t="shared" si="334"/>
        <v>GoreVA</v>
      </c>
      <c r="B21427" s="269">
        <v>22637</v>
      </c>
      <c r="C21427" s="270" t="s">
        <v>9772</v>
      </c>
      <c r="D21427" s="270" t="s">
        <v>2293</v>
      </c>
      <c r="E21427" s="277" t="s">
        <v>2304</v>
      </c>
      <c r="F21427" s="279" t="s">
        <v>881</v>
      </c>
    </row>
    <row r="21428" spans="1:6" x14ac:dyDescent="0.3">
      <c r="A21428" s="264" t="str">
        <f t="shared" si="334"/>
        <v>BentonvilleVA</v>
      </c>
      <c r="B21428" s="269">
        <v>22610</v>
      </c>
      <c r="C21428" s="270" t="s">
        <v>1698</v>
      </c>
      <c r="D21428" s="270" t="s">
        <v>2293</v>
      </c>
      <c r="E21428" s="277" t="s">
        <v>1092</v>
      </c>
      <c r="F21428" s="279" t="s">
        <v>881</v>
      </c>
    </row>
    <row r="21429" spans="1:6" x14ac:dyDescent="0.3">
      <c r="A21429" s="264" t="str">
        <f t="shared" si="334"/>
        <v>Church RoadVA</v>
      </c>
      <c r="B21429" s="269">
        <v>23833</v>
      </c>
      <c r="C21429" s="270" t="s">
        <v>11914</v>
      </c>
      <c r="D21429" s="270" t="s">
        <v>2293</v>
      </c>
      <c r="E21429" s="277" t="s">
        <v>1393</v>
      </c>
      <c r="F21429" s="279" t="s">
        <v>881</v>
      </c>
    </row>
    <row r="21430" spans="1:6" x14ac:dyDescent="0.3">
      <c r="A21430" s="264" t="str">
        <f t="shared" si="334"/>
        <v>Lynch StationVA</v>
      </c>
      <c r="B21430" s="269">
        <v>24571</v>
      </c>
      <c r="C21430" s="270" t="s">
        <v>11915</v>
      </c>
      <c r="D21430" s="270" t="s">
        <v>2293</v>
      </c>
      <c r="E21430" s="277" t="s">
        <v>2299</v>
      </c>
      <c r="F21430" s="279" t="s">
        <v>881</v>
      </c>
    </row>
    <row r="21431" spans="1:6" x14ac:dyDescent="0.3">
      <c r="A21431" s="264" t="str">
        <f t="shared" si="334"/>
        <v>BuckinghamVA</v>
      </c>
      <c r="B21431" s="269">
        <v>23921</v>
      </c>
      <c r="C21431" s="270" t="s">
        <v>5200</v>
      </c>
      <c r="D21431" s="270" t="s">
        <v>2293</v>
      </c>
      <c r="E21431" s="277" t="s">
        <v>2297</v>
      </c>
      <c r="F21431" s="279" t="s">
        <v>881</v>
      </c>
    </row>
    <row r="21432" spans="1:6" x14ac:dyDescent="0.3">
      <c r="A21432" s="264" t="str">
        <f t="shared" si="334"/>
        <v>JetersvilleVA</v>
      </c>
      <c r="B21432" s="269">
        <v>23083</v>
      </c>
      <c r="C21432" s="270" t="s">
        <v>11916</v>
      </c>
      <c r="D21432" s="270" t="s">
        <v>2293</v>
      </c>
      <c r="E21432" s="277" t="s">
        <v>1393</v>
      </c>
      <c r="F21432" s="279" t="s">
        <v>881</v>
      </c>
    </row>
    <row r="21433" spans="1:6" x14ac:dyDescent="0.3">
      <c r="A21433" s="264" t="str">
        <f t="shared" si="334"/>
        <v>DoswellVA</v>
      </c>
      <c r="B21433" s="269">
        <v>23047</v>
      </c>
      <c r="C21433" s="270" t="s">
        <v>11917</v>
      </c>
      <c r="D21433" s="270" t="s">
        <v>2293</v>
      </c>
      <c r="E21433" s="277" t="s">
        <v>1393</v>
      </c>
      <c r="F21433" s="279" t="s">
        <v>881</v>
      </c>
    </row>
    <row r="21434" spans="1:6" x14ac:dyDescent="0.3">
      <c r="A21434" s="264" t="str">
        <f t="shared" si="334"/>
        <v>NewportVA</v>
      </c>
      <c r="B21434" s="269">
        <v>24128</v>
      </c>
      <c r="C21434" s="270" t="s">
        <v>2082</v>
      </c>
      <c r="D21434" s="270" t="s">
        <v>2293</v>
      </c>
      <c r="E21434" s="277" t="s">
        <v>2295</v>
      </c>
      <c r="F21434" s="279" t="s">
        <v>881</v>
      </c>
    </row>
    <row r="21435" spans="1:6" x14ac:dyDescent="0.3">
      <c r="A21435" s="264" t="str">
        <f t="shared" si="334"/>
        <v>JeffersontonVA</v>
      </c>
      <c r="B21435" s="269">
        <v>22724</v>
      </c>
      <c r="C21435" s="270" t="s">
        <v>11918</v>
      </c>
      <c r="D21435" s="270" t="s">
        <v>2293</v>
      </c>
      <c r="E21435" s="277" t="s">
        <v>1092</v>
      </c>
      <c r="F21435" s="279" t="s">
        <v>881</v>
      </c>
    </row>
    <row r="21436" spans="1:6" x14ac:dyDescent="0.3">
      <c r="A21436" s="264" t="str">
        <f t="shared" si="334"/>
        <v>ZuniVA</v>
      </c>
      <c r="B21436" s="269">
        <v>23898</v>
      </c>
      <c r="C21436" s="270" t="s">
        <v>11919</v>
      </c>
      <c r="D21436" s="270" t="s">
        <v>2293</v>
      </c>
      <c r="E21436" s="277" t="s">
        <v>1773</v>
      </c>
      <c r="F21436" s="279" t="s">
        <v>881</v>
      </c>
    </row>
    <row r="21437" spans="1:6" x14ac:dyDescent="0.3">
      <c r="A21437" s="264" t="str">
        <f t="shared" si="334"/>
        <v>Mount SidneyVA</v>
      </c>
      <c r="B21437" s="269">
        <v>24467</v>
      </c>
      <c r="C21437" s="270" t="s">
        <v>11920</v>
      </c>
      <c r="D21437" s="270" t="s">
        <v>2293</v>
      </c>
      <c r="E21437" s="277" t="s">
        <v>2303</v>
      </c>
      <c r="F21437" s="279" t="s">
        <v>881</v>
      </c>
    </row>
    <row r="21438" spans="1:6" x14ac:dyDescent="0.3">
      <c r="A21438" s="264" t="str">
        <f t="shared" si="334"/>
        <v>SpencerVA</v>
      </c>
      <c r="B21438" s="269">
        <v>24165</v>
      </c>
      <c r="C21438" s="270" t="s">
        <v>1256</v>
      </c>
      <c r="D21438" s="270" t="s">
        <v>2293</v>
      </c>
      <c r="E21438" s="277" t="s">
        <v>2300</v>
      </c>
      <c r="F21438" s="279" t="s">
        <v>881</v>
      </c>
    </row>
    <row r="21439" spans="1:6" x14ac:dyDescent="0.3">
      <c r="A21439" s="264" t="str">
        <f t="shared" si="334"/>
        <v>Spout SpringVA</v>
      </c>
      <c r="B21439" s="269">
        <v>24593</v>
      </c>
      <c r="C21439" s="270" t="s">
        <v>11921</v>
      </c>
      <c r="D21439" s="270" t="s">
        <v>2293</v>
      </c>
      <c r="E21439" s="277" t="s">
        <v>2299</v>
      </c>
      <c r="F21439" s="279" t="s">
        <v>881</v>
      </c>
    </row>
    <row r="21440" spans="1:6" x14ac:dyDescent="0.3">
      <c r="A21440" s="264" t="str">
        <f t="shared" si="334"/>
        <v>CascadeVA</v>
      </c>
      <c r="B21440" s="269">
        <v>24069</v>
      </c>
      <c r="C21440" s="270" t="s">
        <v>4324</v>
      </c>
      <c r="D21440" s="270" t="s">
        <v>2293</v>
      </c>
      <c r="E21440" s="277" t="s">
        <v>1304</v>
      </c>
      <c r="F21440" s="279" t="s">
        <v>881</v>
      </c>
    </row>
    <row r="21441" spans="1:6" x14ac:dyDescent="0.3">
      <c r="A21441" s="264" t="str">
        <f t="shared" si="334"/>
        <v>WaterfordVA</v>
      </c>
      <c r="B21441" s="269">
        <v>20197</v>
      </c>
      <c r="C21441" s="270" t="s">
        <v>2876</v>
      </c>
      <c r="D21441" s="270" t="s">
        <v>2293</v>
      </c>
      <c r="E21441" s="277" t="s">
        <v>1092</v>
      </c>
      <c r="F21441" s="279" t="s">
        <v>881</v>
      </c>
    </row>
    <row r="21442" spans="1:6" x14ac:dyDescent="0.3">
      <c r="A21442" s="264" t="str">
        <f t="shared" si="334"/>
        <v>Dunn LoringVA</v>
      </c>
      <c r="B21442" s="269">
        <v>22027</v>
      </c>
      <c r="C21442" s="270" t="s">
        <v>11922</v>
      </c>
      <c r="D21442" s="270" t="s">
        <v>2293</v>
      </c>
      <c r="E21442" s="277" t="s">
        <v>1092</v>
      </c>
      <c r="F21442" s="279" t="s">
        <v>881</v>
      </c>
    </row>
    <row r="21443" spans="1:6" x14ac:dyDescent="0.3">
      <c r="A21443" s="264" t="str">
        <f t="shared" si="334"/>
        <v>Weber CityVA</v>
      </c>
      <c r="B21443" s="269">
        <v>24290</v>
      </c>
      <c r="C21443" s="270" t="s">
        <v>11923</v>
      </c>
      <c r="D21443" s="270" t="s">
        <v>2293</v>
      </c>
      <c r="E21443" s="277" t="s">
        <v>2197</v>
      </c>
      <c r="F21443" s="279" t="s">
        <v>881</v>
      </c>
    </row>
    <row r="21444" spans="1:6" x14ac:dyDescent="0.3">
      <c r="A21444" s="264" t="str">
        <f t="shared" ref="A21444:A21507" si="335">CONCATENATE(C21444,D21444)</f>
        <v>RevaVA</v>
      </c>
      <c r="B21444" s="269">
        <v>22735</v>
      </c>
      <c r="C21444" s="270" t="s">
        <v>11924</v>
      </c>
      <c r="D21444" s="270" t="s">
        <v>2293</v>
      </c>
      <c r="E21444" s="277" t="s">
        <v>1092</v>
      </c>
      <c r="F21444" s="279" t="s">
        <v>881</v>
      </c>
    </row>
    <row r="21445" spans="1:6" x14ac:dyDescent="0.3">
      <c r="A21445" s="264" t="str">
        <f t="shared" si="335"/>
        <v>AbingdonVA</v>
      </c>
      <c r="B21445" s="269">
        <v>24212</v>
      </c>
      <c r="C21445" s="270" t="s">
        <v>4901</v>
      </c>
      <c r="D21445" s="270" t="s">
        <v>2293</v>
      </c>
      <c r="E21445" s="277" t="s">
        <v>2197</v>
      </c>
      <c r="F21445" s="279" t="s">
        <v>881</v>
      </c>
    </row>
    <row r="21446" spans="1:6" x14ac:dyDescent="0.3">
      <c r="A21446" s="264" t="str">
        <f t="shared" si="335"/>
        <v>ArringtonVA</v>
      </c>
      <c r="B21446" s="269">
        <v>22922</v>
      </c>
      <c r="C21446" s="270" t="s">
        <v>11197</v>
      </c>
      <c r="D21446" s="270" t="s">
        <v>2293</v>
      </c>
      <c r="E21446" s="277" t="s">
        <v>2297</v>
      </c>
      <c r="F21446" s="279" t="s">
        <v>881</v>
      </c>
    </row>
    <row r="21447" spans="1:6" x14ac:dyDescent="0.3">
      <c r="A21447" s="264" t="str">
        <f t="shared" si="335"/>
        <v>Copper HillVA</v>
      </c>
      <c r="B21447" s="269">
        <v>24079</v>
      </c>
      <c r="C21447" s="270" t="s">
        <v>11925</v>
      </c>
      <c r="D21447" s="270" t="s">
        <v>2293</v>
      </c>
      <c r="E21447" s="277" t="s">
        <v>2295</v>
      </c>
      <c r="F21447" s="279" t="s">
        <v>881</v>
      </c>
    </row>
    <row r="21448" spans="1:6" x14ac:dyDescent="0.3">
      <c r="A21448" s="264" t="str">
        <f t="shared" si="335"/>
        <v>GladstoneVA</v>
      </c>
      <c r="B21448" s="269">
        <v>24553</v>
      </c>
      <c r="C21448" s="270" t="s">
        <v>5120</v>
      </c>
      <c r="D21448" s="270" t="s">
        <v>2293</v>
      </c>
      <c r="E21448" s="277" t="s">
        <v>2299</v>
      </c>
      <c r="F21448" s="279" t="s">
        <v>881</v>
      </c>
    </row>
    <row r="21449" spans="1:6" x14ac:dyDescent="0.3">
      <c r="A21449" s="264" t="str">
        <f t="shared" si="335"/>
        <v>North GardenVA</v>
      </c>
      <c r="B21449" s="269">
        <v>22959</v>
      </c>
      <c r="C21449" s="270" t="s">
        <v>11926</v>
      </c>
      <c r="D21449" s="270" t="s">
        <v>2293</v>
      </c>
      <c r="E21449" s="277" t="s">
        <v>2297</v>
      </c>
      <c r="F21449" s="279" t="s">
        <v>881</v>
      </c>
    </row>
    <row r="21450" spans="1:6" x14ac:dyDescent="0.3">
      <c r="A21450" s="264" t="str">
        <f t="shared" si="335"/>
        <v>Penn LairdVA</v>
      </c>
      <c r="B21450" s="269">
        <v>22846</v>
      </c>
      <c r="C21450" s="270" t="s">
        <v>11927</v>
      </c>
      <c r="D21450" s="270" t="s">
        <v>2293</v>
      </c>
      <c r="E21450" s="277" t="s">
        <v>2298</v>
      </c>
      <c r="F21450" s="279" t="s">
        <v>881</v>
      </c>
    </row>
    <row r="21451" spans="1:6" x14ac:dyDescent="0.3">
      <c r="A21451" s="264" t="str">
        <f t="shared" si="335"/>
        <v>MontvaleVA</v>
      </c>
      <c r="B21451" s="269">
        <v>24122</v>
      </c>
      <c r="C21451" s="270" t="s">
        <v>8334</v>
      </c>
      <c r="D21451" s="270" t="s">
        <v>2293</v>
      </c>
      <c r="E21451" s="277" t="s">
        <v>2299</v>
      </c>
      <c r="F21451" s="279" t="s">
        <v>881</v>
      </c>
    </row>
    <row r="21452" spans="1:6" x14ac:dyDescent="0.3">
      <c r="A21452" s="264" t="str">
        <f t="shared" si="335"/>
        <v>HiwasseeVA</v>
      </c>
      <c r="B21452" s="269">
        <v>24347</v>
      </c>
      <c r="C21452" s="270" t="s">
        <v>11928</v>
      </c>
      <c r="D21452" s="270" t="s">
        <v>2293</v>
      </c>
      <c r="E21452" s="277" t="s">
        <v>2295</v>
      </c>
      <c r="F21452" s="279" t="s">
        <v>881</v>
      </c>
    </row>
    <row r="21453" spans="1:6" x14ac:dyDescent="0.3">
      <c r="A21453" s="264" t="str">
        <f t="shared" si="335"/>
        <v>Broad RunVA</v>
      </c>
      <c r="B21453" s="269">
        <v>20137</v>
      </c>
      <c r="C21453" s="270" t="s">
        <v>11929</v>
      </c>
      <c r="D21453" s="270" t="s">
        <v>2293</v>
      </c>
      <c r="E21453" s="277" t="s">
        <v>1092</v>
      </c>
      <c r="F21453" s="279" t="s">
        <v>881</v>
      </c>
    </row>
    <row r="21454" spans="1:6" x14ac:dyDescent="0.3">
      <c r="A21454" s="264" t="str">
        <f t="shared" si="335"/>
        <v>GumspringVA</v>
      </c>
      <c r="B21454" s="269">
        <v>23065</v>
      </c>
      <c r="C21454" s="270" t="s">
        <v>11930</v>
      </c>
      <c r="D21454" s="270" t="s">
        <v>2293</v>
      </c>
      <c r="E21454" s="277" t="s">
        <v>1393</v>
      </c>
      <c r="F21454" s="279" t="s">
        <v>881</v>
      </c>
    </row>
    <row r="21455" spans="1:6" x14ac:dyDescent="0.3">
      <c r="A21455" s="264" t="str">
        <f t="shared" si="335"/>
        <v>ShipmanVA</v>
      </c>
      <c r="B21455" s="269">
        <v>22971</v>
      </c>
      <c r="C21455" s="270" t="s">
        <v>11931</v>
      </c>
      <c r="D21455" s="270" t="s">
        <v>2293</v>
      </c>
      <c r="E21455" s="277" t="s">
        <v>2297</v>
      </c>
      <c r="F21455" s="279" t="s">
        <v>881</v>
      </c>
    </row>
    <row r="21456" spans="1:6" x14ac:dyDescent="0.3">
      <c r="A21456" s="264" t="str">
        <f t="shared" si="335"/>
        <v>Bremo BluffVA</v>
      </c>
      <c r="B21456" s="269">
        <v>23123</v>
      </c>
      <c r="C21456" s="270" t="s">
        <v>11932</v>
      </c>
      <c r="D21456" s="270" t="s">
        <v>2293</v>
      </c>
      <c r="E21456" s="277" t="s">
        <v>2297</v>
      </c>
      <c r="F21456" s="279" t="s">
        <v>881</v>
      </c>
    </row>
    <row r="21457" spans="1:6" x14ac:dyDescent="0.3">
      <c r="A21457" s="264" t="str">
        <f t="shared" si="335"/>
        <v>Kents StoreVA</v>
      </c>
      <c r="B21457" s="269">
        <v>23084</v>
      </c>
      <c r="C21457" s="270" t="s">
        <v>11933</v>
      </c>
      <c r="D21457" s="270" t="s">
        <v>2293</v>
      </c>
      <c r="E21457" s="277" t="s">
        <v>2297</v>
      </c>
      <c r="F21457" s="279" t="s">
        <v>881</v>
      </c>
    </row>
    <row r="21458" spans="1:6" x14ac:dyDescent="0.3">
      <c r="A21458" s="264" t="str">
        <f t="shared" si="335"/>
        <v>SperryvilleVA</v>
      </c>
      <c r="B21458" s="269">
        <v>22740</v>
      </c>
      <c r="C21458" s="270" t="s">
        <v>11934</v>
      </c>
      <c r="D21458" s="270" t="s">
        <v>2293</v>
      </c>
      <c r="E21458" s="277" t="s">
        <v>1092</v>
      </c>
      <c r="F21458" s="279" t="s">
        <v>881</v>
      </c>
    </row>
    <row r="21459" spans="1:6" x14ac:dyDescent="0.3">
      <c r="A21459" s="264" t="str">
        <f t="shared" si="335"/>
        <v>LovingstonVA</v>
      </c>
      <c r="B21459" s="269">
        <v>22949</v>
      </c>
      <c r="C21459" s="270" t="s">
        <v>11935</v>
      </c>
      <c r="D21459" s="270" t="s">
        <v>2293</v>
      </c>
      <c r="E21459" s="277" t="s">
        <v>2297</v>
      </c>
      <c r="F21459" s="279" t="s">
        <v>881</v>
      </c>
    </row>
    <row r="21460" spans="1:6" x14ac:dyDescent="0.3">
      <c r="A21460" s="264" t="str">
        <f t="shared" si="335"/>
        <v>AylettVA</v>
      </c>
      <c r="B21460" s="269">
        <v>23148</v>
      </c>
      <c r="C21460" s="270" t="s">
        <v>11843</v>
      </c>
      <c r="D21460" s="270" t="s">
        <v>2293</v>
      </c>
      <c r="E21460" s="277" t="s">
        <v>1393</v>
      </c>
      <c r="F21460" s="279" t="s">
        <v>881</v>
      </c>
    </row>
    <row r="21461" spans="1:6" x14ac:dyDescent="0.3">
      <c r="A21461" s="264" t="str">
        <f t="shared" si="335"/>
        <v>SuffolkVA</v>
      </c>
      <c r="B21461" s="269">
        <v>23438</v>
      </c>
      <c r="C21461" s="270" t="s">
        <v>11786</v>
      </c>
      <c r="D21461" s="270" t="s">
        <v>2293</v>
      </c>
      <c r="E21461" s="277" t="s">
        <v>1773</v>
      </c>
      <c r="F21461" s="279" t="s">
        <v>881</v>
      </c>
    </row>
    <row r="21462" spans="1:6" x14ac:dyDescent="0.3">
      <c r="A21462" s="264" t="str">
        <f t="shared" si="335"/>
        <v>Fulks RunVA</v>
      </c>
      <c r="B21462" s="269">
        <v>22830</v>
      </c>
      <c r="C21462" s="270" t="s">
        <v>11936</v>
      </c>
      <c r="D21462" s="270" t="s">
        <v>2293</v>
      </c>
      <c r="E21462" s="277" t="s">
        <v>2298</v>
      </c>
      <c r="F21462" s="279" t="s">
        <v>881</v>
      </c>
    </row>
    <row r="21463" spans="1:6" x14ac:dyDescent="0.3">
      <c r="A21463" s="264" t="str">
        <f t="shared" si="335"/>
        <v>CraigsvilleVA</v>
      </c>
      <c r="B21463" s="269">
        <v>24430</v>
      </c>
      <c r="C21463" s="270" t="s">
        <v>11937</v>
      </c>
      <c r="D21463" s="270" t="s">
        <v>2293</v>
      </c>
      <c r="E21463" s="277" t="s">
        <v>2303</v>
      </c>
      <c r="F21463" s="279" t="s">
        <v>881</v>
      </c>
    </row>
    <row r="21464" spans="1:6" x14ac:dyDescent="0.3">
      <c r="A21464" s="264" t="str">
        <f t="shared" si="335"/>
        <v>SutherlinVA</v>
      </c>
      <c r="B21464" s="269">
        <v>24594</v>
      </c>
      <c r="C21464" s="270" t="s">
        <v>9916</v>
      </c>
      <c r="D21464" s="270" t="s">
        <v>2293</v>
      </c>
      <c r="E21464" s="277" t="s">
        <v>1304</v>
      </c>
      <c r="F21464" s="279" t="s">
        <v>881</v>
      </c>
    </row>
    <row r="21465" spans="1:6" x14ac:dyDescent="0.3">
      <c r="A21465" s="264" t="str">
        <f t="shared" si="335"/>
        <v>CarsonVA</v>
      </c>
      <c r="B21465" s="269">
        <v>23830</v>
      </c>
      <c r="C21465" s="270" t="s">
        <v>2606</v>
      </c>
      <c r="D21465" s="270" t="s">
        <v>2293</v>
      </c>
      <c r="E21465" s="277" t="s">
        <v>1393</v>
      </c>
      <c r="F21465" s="279" t="s">
        <v>881</v>
      </c>
    </row>
    <row r="21466" spans="1:6" x14ac:dyDescent="0.3">
      <c r="A21466" s="264" t="str">
        <f t="shared" si="335"/>
        <v>White PostVA</v>
      </c>
      <c r="B21466" s="269">
        <v>22663</v>
      </c>
      <c r="C21466" s="270" t="s">
        <v>11938</v>
      </c>
      <c r="D21466" s="270" t="s">
        <v>2293</v>
      </c>
      <c r="E21466" s="277" t="s">
        <v>2304</v>
      </c>
      <c r="F21466" s="279" t="s">
        <v>881</v>
      </c>
    </row>
    <row r="21467" spans="1:6" x14ac:dyDescent="0.3">
      <c r="A21467" s="264" t="str">
        <f t="shared" si="335"/>
        <v>DewittVA</v>
      </c>
      <c r="B21467" s="269">
        <v>23840</v>
      </c>
      <c r="C21467" s="270" t="s">
        <v>6630</v>
      </c>
      <c r="D21467" s="270" t="s">
        <v>2293</v>
      </c>
      <c r="E21467" s="277" t="s">
        <v>1393</v>
      </c>
      <c r="F21467" s="279" t="s">
        <v>881</v>
      </c>
    </row>
    <row r="21468" spans="1:6" x14ac:dyDescent="0.3">
      <c r="A21468" s="264" t="str">
        <f t="shared" si="335"/>
        <v>HenryVA</v>
      </c>
      <c r="B21468" s="269">
        <v>24102</v>
      </c>
      <c r="C21468" s="270" t="s">
        <v>4926</v>
      </c>
      <c r="D21468" s="270" t="s">
        <v>2293</v>
      </c>
      <c r="E21468" s="277" t="s">
        <v>2302</v>
      </c>
      <c r="F21468" s="279" t="s">
        <v>881</v>
      </c>
    </row>
    <row r="21469" spans="1:6" x14ac:dyDescent="0.3">
      <c r="A21469" s="264" t="str">
        <f t="shared" si="335"/>
        <v>Big IslandVA</v>
      </c>
      <c r="B21469" s="269">
        <v>24526</v>
      </c>
      <c r="C21469" s="270" t="s">
        <v>11939</v>
      </c>
      <c r="D21469" s="270" t="s">
        <v>2293</v>
      </c>
      <c r="E21469" s="277" t="s">
        <v>2299</v>
      </c>
      <c r="F21469" s="279" t="s">
        <v>881</v>
      </c>
    </row>
    <row r="21470" spans="1:6" x14ac:dyDescent="0.3">
      <c r="A21470" s="264" t="str">
        <f t="shared" si="335"/>
        <v>PilotVA</v>
      </c>
      <c r="B21470" s="269">
        <v>24138</v>
      </c>
      <c r="C21470" s="270" t="s">
        <v>11940</v>
      </c>
      <c r="D21470" s="270" t="s">
        <v>2293</v>
      </c>
      <c r="E21470" s="277" t="s">
        <v>2295</v>
      </c>
      <c r="F21470" s="279" t="s">
        <v>881</v>
      </c>
    </row>
    <row r="21471" spans="1:6" x14ac:dyDescent="0.3">
      <c r="A21471" s="264" t="str">
        <f t="shared" si="335"/>
        <v>DuttonVA</v>
      </c>
      <c r="B21471" s="269">
        <v>23035</v>
      </c>
      <c r="C21471" s="270" t="s">
        <v>1482</v>
      </c>
      <c r="D21471" s="270" t="s">
        <v>2293</v>
      </c>
      <c r="E21471" s="277" t="s">
        <v>1773</v>
      </c>
      <c r="F21471" s="279" t="s">
        <v>881</v>
      </c>
    </row>
    <row r="21472" spans="1:6" x14ac:dyDescent="0.3">
      <c r="A21472" s="264" t="str">
        <f t="shared" si="335"/>
        <v>SuffolkVA</v>
      </c>
      <c r="B21472" s="269">
        <v>23432</v>
      </c>
      <c r="C21472" s="270" t="s">
        <v>11786</v>
      </c>
      <c r="D21472" s="270" t="s">
        <v>2293</v>
      </c>
      <c r="E21472" s="277" t="s">
        <v>1773</v>
      </c>
      <c r="F21472" s="279" t="s">
        <v>881</v>
      </c>
    </row>
    <row r="21473" spans="1:6" x14ac:dyDescent="0.3">
      <c r="A21473" s="264" t="str">
        <f t="shared" si="335"/>
        <v>SwoopeVA</v>
      </c>
      <c r="B21473" s="269">
        <v>24479</v>
      </c>
      <c r="C21473" s="270" t="s">
        <v>11941</v>
      </c>
      <c r="D21473" s="270" t="s">
        <v>2293</v>
      </c>
      <c r="E21473" s="277" t="s">
        <v>2303</v>
      </c>
      <c r="F21473" s="279" t="s">
        <v>881</v>
      </c>
    </row>
    <row r="21474" spans="1:6" x14ac:dyDescent="0.3">
      <c r="A21474" s="264" t="str">
        <f t="shared" si="335"/>
        <v>WashingtonVA</v>
      </c>
      <c r="B21474" s="269">
        <v>22747</v>
      </c>
      <c r="C21474" s="270" t="s">
        <v>1404</v>
      </c>
      <c r="D21474" s="270" t="s">
        <v>2293</v>
      </c>
      <c r="E21474" s="277" t="s">
        <v>1092</v>
      </c>
      <c r="F21474" s="279" t="s">
        <v>881</v>
      </c>
    </row>
    <row r="21475" spans="1:6" x14ac:dyDescent="0.3">
      <c r="A21475" s="264" t="str">
        <f t="shared" si="335"/>
        <v>CatawbaVA</v>
      </c>
      <c r="B21475" s="269">
        <v>24070</v>
      </c>
      <c r="C21475" s="270" t="s">
        <v>7742</v>
      </c>
      <c r="D21475" s="270" t="s">
        <v>2293</v>
      </c>
      <c r="E21475" s="277" t="s">
        <v>2302</v>
      </c>
      <c r="F21475" s="279" t="s">
        <v>881</v>
      </c>
    </row>
    <row r="21476" spans="1:6" x14ac:dyDescent="0.3">
      <c r="A21476" s="264" t="str">
        <f t="shared" si="335"/>
        <v>SumerduckVA</v>
      </c>
      <c r="B21476" s="269">
        <v>22742</v>
      </c>
      <c r="C21476" s="270" t="s">
        <v>11942</v>
      </c>
      <c r="D21476" s="270" t="s">
        <v>2293</v>
      </c>
      <c r="E21476" s="277" t="s">
        <v>1092</v>
      </c>
      <c r="F21476" s="279" t="s">
        <v>881</v>
      </c>
    </row>
    <row r="21477" spans="1:6" x14ac:dyDescent="0.3">
      <c r="A21477" s="264" t="str">
        <f t="shared" si="335"/>
        <v>Gate CityVA</v>
      </c>
      <c r="B21477" s="269">
        <v>24258</v>
      </c>
      <c r="C21477" s="270" t="s">
        <v>11823</v>
      </c>
      <c r="D21477" s="270" t="s">
        <v>2293</v>
      </c>
      <c r="E21477" s="277" t="s">
        <v>2197</v>
      </c>
      <c r="F21477" s="279" t="s">
        <v>881</v>
      </c>
    </row>
    <row r="21478" spans="1:6" x14ac:dyDescent="0.3">
      <c r="A21478" s="264" t="str">
        <f t="shared" si="335"/>
        <v>ClinchcoVA</v>
      </c>
      <c r="B21478" s="269">
        <v>24226</v>
      </c>
      <c r="C21478" s="270" t="s">
        <v>11888</v>
      </c>
      <c r="D21478" s="270" t="s">
        <v>2293</v>
      </c>
      <c r="E21478" s="277" t="s">
        <v>2294</v>
      </c>
      <c r="F21478" s="279" t="s">
        <v>881</v>
      </c>
    </row>
    <row r="21479" spans="1:6" x14ac:dyDescent="0.3">
      <c r="A21479" s="264" t="str">
        <f t="shared" si="335"/>
        <v>FaberVA</v>
      </c>
      <c r="B21479" s="269">
        <v>22938</v>
      </c>
      <c r="C21479" s="270" t="s">
        <v>11943</v>
      </c>
      <c r="D21479" s="270" t="s">
        <v>2293</v>
      </c>
      <c r="E21479" s="277" t="s">
        <v>2297</v>
      </c>
      <c r="F21479" s="279" t="s">
        <v>881</v>
      </c>
    </row>
    <row r="21480" spans="1:6" x14ac:dyDescent="0.3">
      <c r="A21480" s="264" t="str">
        <f t="shared" si="335"/>
        <v>CarrsvilleVA</v>
      </c>
      <c r="B21480" s="269">
        <v>23315</v>
      </c>
      <c r="C21480" s="270" t="s">
        <v>11944</v>
      </c>
      <c r="D21480" s="270" t="s">
        <v>2293</v>
      </c>
      <c r="E21480" s="277" t="s">
        <v>1773</v>
      </c>
      <c r="F21480" s="279" t="s">
        <v>881</v>
      </c>
    </row>
    <row r="21481" spans="1:6" x14ac:dyDescent="0.3">
      <c r="A21481" s="264" t="str">
        <f t="shared" si="335"/>
        <v>Sandy HookVA</v>
      </c>
      <c r="B21481" s="269">
        <v>23153</v>
      </c>
      <c r="C21481" s="270" t="s">
        <v>11945</v>
      </c>
      <c r="D21481" s="270" t="s">
        <v>2293</v>
      </c>
      <c r="E21481" s="277" t="s">
        <v>1393</v>
      </c>
      <c r="F21481" s="279" t="s">
        <v>881</v>
      </c>
    </row>
    <row r="21482" spans="1:6" x14ac:dyDescent="0.3">
      <c r="A21482" s="264" t="str">
        <f t="shared" si="335"/>
        <v>SchuylerVA</v>
      </c>
      <c r="B21482" s="269">
        <v>22969</v>
      </c>
      <c r="C21482" s="270" t="s">
        <v>11946</v>
      </c>
      <c r="D21482" s="270" t="s">
        <v>2293</v>
      </c>
      <c r="E21482" s="277" t="s">
        <v>2297</v>
      </c>
      <c r="F21482" s="279" t="s">
        <v>881</v>
      </c>
    </row>
    <row r="21483" spans="1:6" x14ac:dyDescent="0.3">
      <c r="A21483" s="264" t="str">
        <f t="shared" si="335"/>
        <v>KeelingVA</v>
      </c>
      <c r="B21483" s="269">
        <v>24566</v>
      </c>
      <c r="C21483" s="270" t="s">
        <v>11947</v>
      </c>
      <c r="D21483" s="270" t="s">
        <v>2293</v>
      </c>
      <c r="E21483" s="277" t="s">
        <v>1304</v>
      </c>
      <c r="F21483" s="279" t="s">
        <v>881</v>
      </c>
    </row>
    <row r="21484" spans="1:6" x14ac:dyDescent="0.3">
      <c r="A21484" s="264" t="str">
        <f t="shared" si="335"/>
        <v>Port RepublicVA</v>
      </c>
      <c r="B21484" s="269">
        <v>24471</v>
      </c>
      <c r="C21484" s="270" t="s">
        <v>6377</v>
      </c>
      <c r="D21484" s="270" t="s">
        <v>2293</v>
      </c>
      <c r="E21484" s="277" t="s">
        <v>2298</v>
      </c>
      <c r="F21484" s="279" t="s">
        <v>881</v>
      </c>
    </row>
    <row r="21485" spans="1:6" x14ac:dyDescent="0.3">
      <c r="A21485" s="264" t="str">
        <f t="shared" si="335"/>
        <v>CloverdaleVA</v>
      </c>
      <c r="B21485" s="269">
        <v>24077</v>
      </c>
      <c r="C21485" s="270" t="s">
        <v>2836</v>
      </c>
      <c r="D21485" s="270" t="s">
        <v>2293</v>
      </c>
      <c r="E21485" s="277" t="s">
        <v>2302</v>
      </c>
      <c r="F21485" s="279" t="s">
        <v>881</v>
      </c>
    </row>
    <row r="21486" spans="1:6" x14ac:dyDescent="0.3">
      <c r="A21486" s="264" t="str">
        <f t="shared" si="335"/>
        <v>EsmontVA</v>
      </c>
      <c r="B21486" s="269">
        <v>22937</v>
      </c>
      <c r="C21486" s="270" t="s">
        <v>11948</v>
      </c>
      <c r="D21486" s="270" t="s">
        <v>2293</v>
      </c>
      <c r="E21486" s="277" t="s">
        <v>2297</v>
      </c>
      <c r="F21486" s="279" t="s">
        <v>881</v>
      </c>
    </row>
    <row r="21487" spans="1:6" x14ac:dyDescent="0.3">
      <c r="A21487" s="264" t="str">
        <f t="shared" si="335"/>
        <v>SuffolkVA</v>
      </c>
      <c r="B21487" s="269">
        <v>23433</v>
      </c>
      <c r="C21487" s="270" t="s">
        <v>11786</v>
      </c>
      <c r="D21487" s="270" t="s">
        <v>2293</v>
      </c>
      <c r="E21487" s="277" t="s">
        <v>1773</v>
      </c>
      <c r="F21487" s="279" t="s">
        <v>881</v>
      </c>
    </row>
    <row r="21488" spans="1:6" x14ac:dyDescent="0.3">
      <c r="A21488" s="264" t="str">
        <f t="shared" si="335"/>
        <v>BostonVA</v>
      </c>
      <c r="B21488" s="269">
        <v>22713</v>
      </c>
      <c r="C21488" s="270" t="s">
        <v>4120</v>
      </c>
      <c r="D21488" s="270" t="s">
        <v>2293</v>
      </c>
      <c r="E21488" s="277" t="s">
        <v>1092</v>
      </c>
      <c r="F21488" s="279" t="s">
        <v>881</v>
      </c>
    </row>
    <row r="21489" spans="1:6" x14ac:dyDescent="0.3">
      <c r="A21489" s="264" t="str">
        <f t="shared" si="335"/>
        <v>CheckVA</v>
      </c>
      <c r="B21489" s="269">
        <v>24072</v>
      </c>
      <c r="C21489" s="270" t="s">
        <v>11949</v>
      </c>
      <c r="D21489" s="270" t="s">
        <v>2293</v>
      </c>
      <c r="E21489" s="277" t="s">
        <v>2295</v>
      </c>
      <c r="F21489" s="279" t="s">
        <v>881</v>
      </c>
    </row>
    <row r="21490" spans="1:6" x14ac:dyDescent="0.3">
      <c r="A21490" s="264" t="str">
        <f t="shared" si="335"/>
        <v>Fort BlackmoreVA</v>
      </c>
      <c r="B21490" s="269">
        <v>24250</v>
      </c>
      <c r="C21490" s="270" t="s">
        <v>11950</v>
      </c>
      <c r="D21490" s="270" t="s">
        <v>2293</v>
      </c>
      <c r="E21490" s="277" t="s">
        <v>2197</v>
      </c>
      <c r="F21490" s="279" t="s">
        <v>881</v>
      </c>
    </row>
    <row r="21491" spans="1:6" x14ac:dyDescent="0.3">
      <c r="A21491" s="264" t="str">
        <f t="shared" si="335"/>
        <v>Free UnionVA</v>
      </c>
      <c r="B21491" s="269">
        <v>22940</v>
      </c>
      <c r="C21491" s="270" t="s">
        <v>11951</v>
      </c>
      <c r="D21491" s="270" t="s">
        <v>2293</v>
      </c>
      <c r="E21491" s="277" t="s">
        <v>2297</v>
      </c>
      <c r="F21491" s="279" t="s">
        <v>881</v>
      </c>
    </row>
    <row r="21492" spans="1:6" x14ac:dyDescent="0.3">
      <c r="A21492" s="264" t="str">
        <f t="shared" si="335"/>
        <v>WoodbridgeVA</v>
      </c>
      <c r="B21492" s="269">
        <v>22125</v>
      </c>
      <c r="C21492" s="270" t="s">
        <v>2940</v>
      </c>
      <c r="D21492" s="270" t="s">
        <v>2293</v>
      </c>
      <c r="E21492" s="277" t="s">
        <v>1092</v>
      </c>
      <c r="F21492" s="279" t="s">
        <v>881</v>
      </c>
    </row>
    <row r="21493" spans="1:6" x14ac:dyDescent="0.3">
      <c r="A21493" s="264" t="str">
        <f t="shared" si="335"/>
        <v>RoanokeVA</v>
      </c>
      <c r="B21493" s="269">
        <v>24011</v>
      </c>
      <c r="C21493" s="270" t="s">
        <v>2302</v>
      </c>
      <c r="D21493" s="270" t="s">
        <v>2293</v>
      </c>
      <c r="E21493" s="277" t="s">
        <v>2302</v>
      </c>
      <c r="F21493" s="279" t="s">
        <v>881</v>
      </c>
    </row>
    <row r="21494" spans="1:6" x14ac:dyDescent="0.3">
      <c r="A21494" s="264" t="str">
        <f t="shared" si="335"/>
        <v>RapidanVA</v>
      </c>
      <c r="B21494" s="269">
        <v>22733</v>
      </c>
      <c r="C21494" s="270" t="s">
        <v>11952</v>
      </c>
      <c r="D21494" s="270" t="s">
        <v>2293</v>
      </c>
      <c r="E21494" s="277" t="s">
        <v>1092</v>
      </c>
      <c r="F21494" s="279" t="s">
        <v>881</v>
      </c>
    </row>
    <row r="21495" spans="1:6" x14ac:dyDescent="0.3">
      <c r="A21495" s="264" t="str">
        <f t="shared" si="335"/>
        <v>ManquinVA</v>
      </c>
      <c r="B21495" s="269">
        <v>23106</v>
      </c>
      <c r="C21495" s="270" t="s">
        <v>11953</v>
      </c>
      <c r="D21495" s="270" t="s">
        <v>2293</v>
      </c>
      <c r="E21495" s="277" t="s">
        <v>1393</v>
      </c>
      <c r="F21495" s="279" t="s">
        <v>881</v>
      </c>
    </row>
    <row r="21496" spans="1:6" x14ac:dyDescent="0.3">
      <c r="A21496" s="264" t="str">
        <f t="shared" si="335"/>
        <v>LinvilleVA</v>
      </c>
      <c r="B21496" s="269">
        <v>22834</v>
      </c>
      <c r="C21496" s="270" t="s">
        <v>11954</v>
      </c>
      <c r="D21496" s="270" t="s">
        <v>2293</v>
      </c>
      <c r="E21496" s="277" t="s">
        <v>2298</v>
      </c>
      <c r="F21496" s="279" t="s">
        <v>881</v>
      </c>
    </row>
    <row r="21497" spans="1:6" x14ac:dyDescent="0.3">
      <c r="A21497" s="264" t="str">
        <f t="shared" si="335"/>
        <v>CallandsVA</v>
      </c>
      <c r="B21497" s="269">
        <v>24530</v>
      </c>
      <c r="C21497" s="270" t="s">
        <v>11955</v>
      </c>
      <c r="D21497" s="270" t="s">
        <v>2293</v>
      </c>
      <c r="E21497" s="277" t="s">
        <v>1304</v>
      </c>
      <c r="F21497" s="279" t="s">
        <v>881</v>
      </c>
    </row>
    <row r="21498" spans="1:6" x14ac:dyDescent="0.3">
      <c r="A21498" s="264" t="str">
        <f t="shared" si="335"/>
        <v>GloucesterVA</v>
      </c>
      <c r="B21498" s="269">
        <v>23128</v>
      </c>
      <c r="C21498" s="270" t="s">
        <v>6063</v>
      </c>
      <c r="D21498" s="270" t="s">
        <v>2293</v>
      </c>
      <c r="E21498" s="277" t="s">
        <v>1773</v>
      </c>
      <c r="F21498" s="279" t="s">
        <v>881</v>
      </c>
    </row>
    <row r="21499" spans="1:6" x14ac:dyDescent="0.3">
      <c r="A21499" s="264" t="str">
        <f t="shared" si="335"/>
        <v>SusanVA</v>
      </c>
      <c r="B21499" s="269">
        <v>23138</v>
      </c>
      <c r="C21499" s="270" t="s">
        <v>11956</v>
      </c>
      <c r="D21499" s="270" t="s">
        <v>2293</v>
      </c>
      <c r="E21499" s="277" t="s">
        <v>1773</v>
      </c>
      <c r="F21499" s="279" t="s">
        <v>881</v>
      </c>
    </row>
    <row r="21500" spans="1:6" x14ac:dyDescent="0.3">
      <c r="A21500" s="264" t="str">
        <f t="shared" si="335"/>
        <v>CatharpinVA</v>
      </c>
      <c r="B21500" s="269">
        <v>20143</v>
      </c>
      <c r="C21500" s="270" t="s">
        <v>11957</v>
      </c>
      <c r="D21500" s="270" t="s">
        <v>2293</v>
      </c>
      <c r="E21500" s="277" t="s">
        <v>1092</v>
      </c>
      <c r="F21500" s="279" t="s">
        <v>881</v>
      </c>
    </row>
    <row r="21501" spans="1:6" x14ac:dyDescent="0.3">
      <c r="A21501" s="264" t="str">
        <f t="shared" si="335"/>
        <v>CrozierVA</v>
      </c>
      <c r="B21501" s="269">
        <v>23039</v>
      </c>
      <c r="C21501" s="270" t="s">
        <v>11958</v>
      </c>
      <c r="D21501" s="270" t="s">
        <v>2293</v>
      </c>
      <c r="E21501" s="277" t="s">
        <v>1393</v>
      </c>
      <c r="F21501" s="279" t="s">
        <v>881</v>
      </c>
    </row>
    <row r="21502" spans="1:6" x14ac:dyDescent="0.3">
      <c r="A21502" s="264" t="str">
        <f t="shared" si="335"/>
        <v>DungannonVA</v>
      </c>
      <c r="B21502" s="269">
        <v>24245</v>
      </c>
      <c r="C21502" s="270" t="s">
        <v>11959</v>
      </c>
      <c r="D21502" s="270" t="s">
        <v>2293</v>
      </c>
      <c r="E21502" s="277" t="s">
        <v>2197</v>
      </c>
      <c r="F21502" s="279" t="s">
        <v>881</v>
      </c>
    </row>
    <row r="21503" spans="1:6" x14ac:dyDescent="0.3">
      <c r="A21503" s="264" t="str">
        <f t="shared" si="335"/>
        <v>BarhamsvilleVA</v>
      </c>
      <c r="B21503" s="269">
        <v>23011</v>
      </c>
      <c r="C21503" s="270" t="s">
        <v>11960</v>
      </c>
      <c r="D21503" s="270" t="s">
        <v>2293</v>
      </c>
      <c r="E21503" s="277" t="s">
        <v>1393</v>
      </c>
      <c r="F21503" s="279" t="s">
        <v>881</v>
      </c>
    </row>
    <row r="21504" spans="1:6" x14ac:dyDescent="0.3">
      <c r="A21504" s="264" t="str">
        <f t="shared" si="335"/>
        <v>Bent MountainVA</v>
      </c>
      <c r="B21504" s="269">
        <v>24059</v>
      </c>
      <c r="C21504" s="270" t="s">
        <v>11961</v>
      </c>
      <c r="D21504" s="270" t="s">
        <v>2293</v>
      </c>
      <c r="E21504" s="277" t="s">
        <v>2302</v>
      </c>
      <c r="F21504" s="279" t="s">
        <v>881</v>
      </c>
    </row>
    <row r="21505" spans="1:6" x14ac:dyDescent="0.3">
      <c r="A21505" s="264" t="str">
        <f t="shared" si="335"/>
        <v>DelaplaneVA</v>
      </c>
      <c r="B21505" s="269">
        <v>20144</v>
      </c>
      <c r="C21505" s="270" t="s">
        <v>11962</v>
      </c>
      <c r="D21505" s="270" t="s">
        <v>2293</v>
      </c>
      <c r="E21505" s="277" t="s">
        <v>1092</v>
      </c>
      <c r="F21505" s="279" t="s">
        <v>881</v>
      </c>
    </row>
    <row r="21506" spans="1:6" x14ac:dyDescent="0.3">
      <c r="A21506" s="264" t="str">
        <f t="shared" si="335"/>
        <v>JavaVA</v>
      </c>
      <c r="B21506" s="269">
        <v>24565</v>
      </c>
      <c r="C21506" s="270" t="s">
        <v>11963</v>
      </c>
      <c r="D21506" s="270" t="s">
        <v>2293</v>
      </c>
      <c r="E21506" s="277" t="s">
        <v>1304</v>
      </c>
      <c r="F21506" s="279" t="s">
        <v>881</v>
      </c>
    </row>
    <row r="21507" spans="1:6" x14ac:dyDescent="0.3">
      <c r="A21507" s="264" t="str">
        <f t="shared" si="335"/>
        <v>FordVA</v>
      </c>
      <c r="B21507" s="269">
        <v>23850</v>
      </c>
      <c r="C21507" s="270" t="s">
        <v>5657</v>
      </c>
      <c r="D21507" s="270" t="s">
        <v>2293</v>
      </c>
      <c r="E21507" s="277" t="s">
        <v>1393</v>
      </c>
      <c r="F21507" s="279" t="s">
        <v>881</v>
      </c>
    </row>
    <row r="21508" spans="1:6" x14ac:dyDescent="0.3">
      <c r="A21508" s="264" t="str">
        <f t="shared" ref="A21508:A21571" si="336">CONCATENATE(C21508,D21508)</f>
        <v>BarboursvilleVA</v>
      </c>
      <c r="B21508" s="269">
        <v>22738</v>
      </c>
      <c r="C21508" s="270" t="s">
        <v>11863</v>
      </c>
      <c r="D21508" s="270" t="s">
        <v>2293</v>
      </c>
      <c r="E21508" s="277" t="s">
        <v>2297</v>
      </c>
      <c r="F21508" s="279" t="s">
        <v>881</v>
      </c>
    </row>
    <row r="21509" spans="1:6" x14ac:dyDescent="0.3">
      <c r="A21509" s="264" t="str">
        <f t="shared" si="336"/>
        <v>Rich CreekVA</v>
      </c>
      <c r="B21509" s="269">
        <v>24147</v>
      </c>
      <c r="C21509" s="270" t="s">
        <v>11964</v>
      </c>
      <c r="D21509" s="270" t="s">
        <v>2293</v>
      </c>
      <c r="E21509" s="277" t="s">
        <v>2295</v>
      </c>
      <c r="F21509" s="279" t="s">
        <v>881</v>
      </c>
    </row>
    <row r="21510" spans="1:6" x14ac:dyDescent="0.3">
      <c r="A21510" s="264" t="str">
        <f t="shared" si="336"/>
        <v>Flint HillVA</v>
      </c>
      <c r="B21510" s="269">
        <v>22627</v>
      </c>
      <c r="C21510" s="270" t="s">
        <v>11965</v>
      </c>
      <c r="D21510" s="270" t="s">
        <v>2293</v>
      </c>
      <c r="E21510" s="277" t="s">
        <v>1092</v>
      </c>
      <c r="F21510" s="279" t="s">
        <v>881</v>
      </c>
    </row>
    <row r="21511" spans="1:6" x14ac:dyDescent="0.3">
      <c r="A21511" s="264" t="str">
        <f t="shared" si="336"/>
        <v>Bremo BluffVA</v>
      </c>
      <c r="B21511" s="269">
        <v>23055</v>
      </c>
      <c r="C21511" s="270" t="s">
        <v>11932</v>
      </c>
      <c r="D21511" s="270" t="s">
        <v>2293</v>
      </c>
      <c r="E21511" s="277" t="s">
        <v>2297</v>
      </c>
      <c r="F21511" s="279" t="s">
        <v>881</v>
      </c>
    </row>
    <row r="21512" spans="1:6" x14ac:dyDescent="0.3">
      <c r="A21512" s="264" t="str">
        <f t="shared" si="336"/>
        <v>KeezletownVA</v>
      </c>
      <c r="B21512" s="269">
        <v>22832</v>
      </c>
      <c r="C21512" s="270" t="s">
        <v>11966</v>
      </c>
      <c r="D21512" s="270" t="s">
        <v>2293</v>
      </c>
      <c r="E21512" s="277" t="s">
        <v>2298</v>
      </c>
      <c r="F21512" s="279" t="s">
        <v>881</v>
      </c>
    </row>
    <row r="21513" spans="1:6" x14ac:dyDescent="0.3">
      <c r="A21513" s="264" t="str">
        <f t="shared" si="336"/>
        <v>RichlandsVA</v>
      </c>
      <c r="B21513" s="269">
        <v>24622</v>
      </c>
      <c r="C21513" s="270" t="s">
        <v>7648</v>
      </c>
      <c r="D21513" s="270" t="s">
        <v>2293</v>
      </c>
      <c r="E21513" s="277" t="s">
        <v>2296</v>
      </c>
      <c r="F21513" s="279" t="s">
        <v>881</v>
      </c>
    </row>
    <row r="21514" spans="1:6" x14ac:dyDescent="0.3">
      <c r="A21514" s="264" t="str">
        <f t="shared" si="336"/>
        <v>Long IslandVA</v>
      </c>
      <c r="B21514" s="269">
        <v>24569</v>
      </c>
      <c r="C21514" s="270" t="s">
        <v>6564</v>
      </c>
      <c r="D21514" s="270" t="s">
        <v>2293</v>
      </c>
      <c r="E21514" s="277" t="s">
        <v>1304</v>
      </c>
      <c r="F21514" s="279" t="s">
        <v>881</v>
      </c>
    </row>
    <row r="21515" spans="1:6" x14ac:dyDescent="0.3">
      <c r="A21515" s="264" t="str">
        <f t="shared" si="336"/>
        <v>Brandy StationVA</v>
      </c>
      <c r="B21515" s="269">
        <v>22714</v>
      </c>
      <c r="C21515" s="270" t="s">
        <v>11967</v>
      </c>
      <c r="D21515" s="270" t="s">
        <v>2293</v>
      </c>
      <c r="E21515" s="277" t="s">
        <v>1092</v>
      </c>
      <c r="F21515" s="279" t="s">
        <v>881</v>
      </c>
    </row>
    <row r="21516" spans="1:6" x14ac:dyDescent="0.3">
      <c r="A21516" s="264" t="str">
        <f t="shared" si="336"/>
        <v>CastletonVA</v>
      </c>
      <c r="B21516" s="269">
        <v>22716</v>
      </c>
      <c r="C21516" s="270" t="s">
        <v>11968</v>
      </c>
      <c r="D21516" s="270" t="s">
        <v>2293</v>
      </c>
      <c r="E21516" s="277" t="s">
        <v>1092</v>
      </c>
      <c r="F21516" s="279" t="s">
        <v>881</v>
      </c>
    </row>
    <row r="21517" spans="1:6" x14ac:dyDescent="0.3">
      <c r="A21517" s="264" t="str">
        <f t="shared" si="336"/>
        <v>North TazewellVA</v>
      </c>
      <c r="B21517" s="269">
        <v>24602</v>
      </c>
      <c r="C21517" s="270" t="s">
        <v>11842</v>
      </c>
      <c r="D21517" s="270" t="s">
        <v>2293</v>
      </c>
      <c r="E21517" s="277" t="s">
        <v>2296</v>
      </c>
      <c r="F21517" s="279" t="s">
        <v>881</v>
      </c>
    </row>
    <row r="21518" spans="1:6" x14ac:dyDescent="0.3">
      <c r="A21518" s="264" t="str">
        <f t="shared" si="336"/>
        <v>StanleytownVA</v>
      </c>
      <c r="B21518" s="269">
        <v>24168</v>
      </c>
      <c r="C21518" s="270" t="s">
        <v>11969</v>
      </c>
      <c r="D21518" s="270" t="s">
        <v>2293</v>
      </c>
      <c r="E21518" s="277" t="s">
        <v>2300</v>
      </c>
      <c r="F21518" s="279" t="s">
        <v>881</v>
      </c>
    </row>
    <row r="21519" spans="1:6" x14ac:dyDescent="0.3">
      <c r="A21519" s="264" t="str">
        <f t="shared" si="336"/>
        <v>PalmyraVA</v>
      </c>
      <c r="B21519" s="269">
        <v>23004</v>
      </c>
      <c r="C21519" s="270" t="s">
        <v>5021</v>
      </c>
      <c r="D21519" s="270" t="s">
        <v>2293</v>
      </c>
      <c r="E21519" s="277" t="s">
        <v>2297</v>
      </c>
      <c r="F21519" s="279" t="s">
        <v>881</v>
      </c>
    </row>
    <row r="21520" spans="1:6" x14ac:dyDescent="0.3">
      <c r="A21520" s="264" t="str">
        <f t="shared" si="336"/>
        <v>BluefieldVA</v>
      </c>
      <c r="B21520" s="269">
        <v>24613</v>
      </c>
      <c r="C21520" s="270" t="s">
        <v>2296</v>
      </c>
      <c r="D21520" s="270" t="s">
        <v>2293</v>
      </c>
      <c r="E21520" s="277" t="s">
        <v>2296</v>
      </c>
      <c r="F21520" s="279" t="s">
        <v>881</v>
      </c>
    </row>
    <row r="21521" spans="1:6" x14ac:dyDescent="0.3">
      <c r="A21521" s="264" t="str">
        <f t="shared" si="336"/>
        <v>Singers GlenVA</v>
      </c>
      <c r="B21521" s="269">
        <v>22850</v>
      </c>
      <c r="C21521" s="270" t="s">
        <v>11970</v>
      </c>
      <c r="D21521" s="270" t="s">
        <v>2293</v>
      </c>
      <c r="E21521" s="277" t="s">
        <v>2298</v>
      </c>
      <c r="F21521" s="279" t="s">
        <v>881</v>
      </c>
    </row>
    <row r="21522" spans="1:6" x14ac:dyDescent="0.3">
      <c r="A21522" s="264" t="str">
        <f t="shared" si="336"/>
        <v>HintonVA</v>
      </c>
      <c r="B21522" s="269">
        <v>22831</v>
      </c>
      <c r="C21522" s="270" t="s">
        <v>4364</v>
      </c>
      <c r="D21522" s="270" t="s">
        <v>2293</v>
      </c>
      <c r="E21522" s="277" t="s">
        <v>2298</v>
      </c>
      <c r="F21522" s="279" t="s">
        <v>881</v>
      </c>
    </row>
    <row r="21523" spans="1:6" x14ac:dyDescent="0.3">
      <c r="A21523" s="264" t="str">
        <f t="shared" si="336"/>
        <v>DykeVA</v>
      </c>
      <c r="B21523" s="269">
        <v>22935</v>
      </c>
      <c r="C21523" s="270" t="s">
        <v>11971</v>
      </c>
      <c r="D21523" s="270" t="s">
        <v>2293</v>
      </c>
      <c r="E21523" s="277" t="s">
        <v>2297</v>
      </c>
      <c r="F21523" s="279" t="s">
        <v>881</v>
      </c>
    </row>
    <row r="21524" spans="1:6" x14ac:dyDescent="0.3">
      <c r="A21524" s="264" t="str">
        <f t="shared" si="336"/>
        <v>Star TanneryVA</v>
      </c>
      <c r="B21524" s="269">
        <v>22654</v>
      </c>
      <c r="C21524" s="270" t="s">
        <v>11972</v>
      </c>
      <c r="D21524" s="270" t="s">
        <v>2293</v>
      </c>
      <c r="E21524" s="277" t="s">
        <v>2304</v>
      </c>
      <c r="F21524" s="279" t="s">
        <v>881</v>
      </c>
    </row>
    <row r="21525" spans="1:6" x14ac:dyDescent="0.3">
      <c r="A21525" s="264" t="str">
        <f t="shared" si="336"/>
        <v>SuffolkVA</v>
      </c>
      <c r="B21525" s="269">
        <v>23436</v>
      </c>
      <c r="C21525" s="270" t="s">
        <v>11786</v>
      </c>
      <c r="D21525" s="270" t="s">
        <v>2293</v>
      </c>
      <c r="E21525" s="277" t="s">
        <v>1773</v>
      </c>
      <c r="F21525" s="279" t="s">
        <v>881</v>
      </c>
    </row>
    <row r="21526" spans="1:6" x14ac:dyDescent="0.3">
      <c r="A21526" s="264" t="str">
        <f t="shared" si="336"/>
        <v>MiddlebrookVA</v>
      </c>
      <c r="B21526" s="269">
        <v>24459</v>
      </c>
      <c r="C21526" s="270" t="s">
        <v>11973</v>
      </c>
      <c r="D21526" s="270" t="s">
        <v>2293</v>
      </c>
      <c r="E21526" s="277" t="s">
        <v>2303</v>
      </c>
      <c r="F21526" s="279" t="s">
        <v>881</v>
      </c>
    </row>
    <row r="21527" spans="1:6" x14ac:dyDescent="0.3">
      <c r="A21527" s="264" t="str">
        <f t="shared" si="336"/>
        <v>Fort DefianceVA</v>
      </c>
      <c r="B21527" s="269">
        <v>24437</v>
      </c>
      <c r="C21527" s="270" t="s">
        <v>11974</v>
      </c>
      <c r="D21527" s="270" t="s">
        <v>2293</v>
      </c>
      <c r="E21527" s="277" t="s">
        <v>2303</v>
      </c>
      <c r="F21527" s="279" t="s">
        <v>881</v>
      </c>
    </row>
    <row r="21528" spans="1:6" x14ac:dyDescent="0.3">
      <c r="A21528" s="264" t="str">
        <f t="shared" si="336"/>
        <v>Bremo BluffVA</v>
      </c>
      <c r="B21528" s="269">
        <v>23022</v>
      </c>
      <c r="C21528" s="270" t="s">
        <v>11932</v>
      </c>
      <c r="D21528" s="270" t="s">
        <v>2293</v>
      </c>
      <c r="E21528" s="277" t="s">
        <v>2297</v>
      </c>
      <c r="F21528" s="279" t="s">
        <v>881</v>
      </c>
    </row>
    <row r="21529" spans="1:6" x14ac:dyDescent="0.3">
      <c r="A21529" s="264" t="str">
        <f t="shared" si="336"/>
        <v>GoldveinVA</v>
      </c>
      <c r="B21529" s="269">
        <v>22720</v>
      </c>
      <c r="C21529" s="270" t="s">
        <v>11975</v>
      </c>
      <c r="D21529" s="270" t="s">
        <v>2293</v>
      </c>
      <c r="E21529" s="277" t="s">
        <v>1092</v>
      </c>
      <c r="F21529" s="279" t="s">
        <v>881</v>
      </c>
    </row>
    <row r="21530" spans="1:6" x14ac:dyDescent="0.3">
      <c r="A21530" s="264" t="str">
        <f t="shared" si="336"/>
        <v>MathewsVA</v>
      </c>
      <c r="B21530" s="269">
        <v>23076</v>
      </c>
      <c r="C21530" s="270" t="s">
        <v>6035</v>
      </c>
      <c r="D21530" s="270" t="s">
        <v>2293</v>
      </c>
      <c r="E21530" s="277" t="s">
        <v>1773</v>
      </c>
      <c r="F21530" s="279" t="s">
        <v>881</v>
      </c>
    </row>
    <row r="21531" spans="1:6" x14ac:dyDescent="0.3">
      <c r="A21531" s="264" t="str">
        <f t="shared" si="336"/>
        <v>DuttonVA</v>
      </c>
      <c r="B21531" s="269">
        <v>23050</v>
      </c>
      <c r="C21531" s="270" t="s">
        <v>1482</v>
      </c>
      <c r="D21531" s="270" t="s">
        <v>2293</v>
      </c>
      <c r="E21531" s="277" t="s">
        <v>1773</v>
      </c>
      <c r="F21531" s="279" t="s">
        <v>881</v>
      </c>
    </row>
    <row r="21532" spans="1:6" x14ac:dyDescent="0.3">
      <c r="A21532" s="264" t="str">
        <f t="shared" si="336"/>
        <v>BirchleafVA</v>
      </c>
      <c r="B21532" s="269">
        <v>24220</v>
      </c>
      <c r="C21532" s="270" t="s">
        <v>11976</v>
      </c>
      <c r="D21532" s="270" t="s">
        <v>2293</v>
      </c>
      <c r="E21532" s="277" t="s">
        <v>2294</v>
      </c>
      <c r="F21532" s="279" t="s">
        <v>881</v>
      </c>
    </row>
    <row r="21533" spans="1:6" x14ac:dyDescent="0.3">
      <c r="A21533" s="264" t="str">
        <f t="shared" si="336"/>
        <v>West PointVA</v>
      </c>
      <c r="B21533" s="269">
        <v>23110</v>
      </c>
      <c r="C21533" s="270" t="s">
        <v>1722</v>
      </c>
      <c r="D21533" s="270" t="s">
        <v>2293</v>
      </c>
      <c r="E21533" s="277" t="s">
        <v>1393</v>
      </c>
      <c r="F21533" s="279" t="s">
        <v>881</v>
      </c>
    </row>
    <row r="21534" spans="1:6" x14ac:dyDescent="0.3">
      <c r="A21534" s="264" t="str">
        <f t="shared" si="336"/>
        <v>RipplemeadVA</v>
      </c>
      <c r="B21534" s="269">
        <v>24150</v>
      </c>
      <c r="C21534" s="270" t="s">
        <v>11977</v>
      </c>
      <c r="D21534" s="270" t="s">
        <v>2293</v>
      </c>
      <c r="E21534" s="277" t="s">
        <v>2295</v>
      </c>
      <c r="F21534" s="279" t="s">
        <v>881</v>
      </c>
    </row>
    <row r="21535" spans="1:6" x14ac:dyDescent="0.3">
      <c r="A21535" s="264" t="str">
        <f t="shared" si="336"/>
        <v>LignumVA</v>
      </c>
      <c r="B21535" s="269">
        <v>22726</v>
      </c>
      <c r="C21535" s="270" t="s">
        <v>11978</v>
      </c>
      <c r="D21535" s="270" t="s">
        <v>2293</v>
      </c>
      <c r="E21535" s="277" t="s">
        <v>1092</v>
      </c>
      <c r="F21535" s="279" t="s">
        <v>881</v>
      </c>
    </row>
    <row r="21536" spans="1:6" x14ac:dyDescent="0.3">
      <c r="A21536" s="264" t="str">
        <f t="shared" si="336"/>
        <v>HumeVA</v>
      </c>
      <c r="B21536" s="269">
        <v>22639</v>
      </c>
      <c r="C21536" s="270" t="s">
        <v>3224</v>
      </c>
      <c r="D21536" s="270" t="s">
        <v>2293</v>
      </c>
      <c r="E21536" s="277" t="s">
        <v>1092</v>
      </c>
      <c r="F21536" s="279" t="s">
        <v>881</v>
      </c>
    </row>
    <row r="21537" spans="1:6" x14ac:dyDescent="0.3">
      <c r="A21537" s="264" t="str">
        <f t="shared" si="336"/>
        <v>King WilliamVA</v>
      </c>
      <c r="B21537" s="269">
        <v>23177</v>
      </c>
      <c r="C21537" s="270" t="s">
        <v>11893</v>
      </c>
      <c r="D21537" s="270" t="s">
        <v>2293</v>
      </c>
      <c r="E21537" s="277" t="s">
        <v>1393</v>
      </c>
      <c r="F21537" s="279" t="s">
        <v>881</v>
      </c>
    </row>
    <row r="21538" spans="1:6" x14ac:dyDescent="0.3">
      <c r="A21538" s="264" t="str">
        <f t="shared" si="336"/>
        <v>Port RoyalVA</v>
      </c>
      <c r="B21538" s="269">
        <v>22535</v>
      </c>
      <c r="C21538" s="270" t="s">
        <v>10961</v>
      </c>
      <c r="D21538" s="270" t="s">
        <v>2293</v>
      </c>
      <c r="E21538" s="277" t="s">
        <v>1393</v>
      </c>
      <c r="F21538" s="279" t="s">
        <v>881</v>
      </c>
    </row>
    <row r="21539" spans="1:6" x14ac:dyDescent="0.3">
      <c r="A21539" s="264" t="str">
        <f t="shared" si="336"/>
        <v>WilsonsVA</v>
      </c>
      <c r="B21539" s="269">
        <v>23894</v>
      </c>
      <c r="C21539" s="270" t="s">
        <v>11979</v>
      </c>
      <c r="D21539" s="270" t="s">
        <v>2293</v>
      </c>
      <c r="E21539" s="277" t="s">
        <v>1393</v>
      </c>
      <c r="F21539" s="279" t="s">
        <v>881</v>
      </c>
    </row>
    <row r="21540" spans="1:6" x14ac:dyDescent="0.3">
      <c r="A21540" s="264" t="str">
        <f t="shared" si="336"/>
        <v>YaleVA</v>
      </c>
      <c r="B21540" s="269">
        <v>23897</v>
      </c>
      <c r="C21540" s="270" t="s">
        <v>4472</v>
      </c>
      <c r="D21540" s="270" t="s">
        <v>2293</v>
      </c>
      <c r="E21540" s="277" t="s">
        <v>1393</v>
      </c>
      <c r="F21540" s="279" t="s">
        <v>881</v>
      </c>
    </row>
    <row r="21541" spans="1:6" x14ac:dyDescent="0.3">
      <c r="A21541" s="264" t="str">
        <f t="shared" si="336"/>
        <v>ElkwoodVA</v>
      </c>
      <c r="B21541" s="269">
        <v>22718</v>
      </c>
      <c r="C21541" s="270" t="s">
        <v>11980</v>
      </c>
      <c r="D21541" s="270" t="s">
        <v>2293</v>
      </c>
      <c r="E21541" s="277" t="s">
        <v>1092</v>
      </c>
      <c r="F21541" s="279" t="s">
        <v>881</v>
      </c>
    </row>
    <row r="21542" spans="1:6" x14ac:dyDescent="0.3">
      <c r="A21542" s="264" t="str">
        <f t="shared" si="336"/>
        <v>PittsvilleVA</v>
      </c>
      <c r="B21542" s="269">
        <v>24139</v>
      </c>
      <c r="C21542" s="270" t="s">
        <v>6382</v>
      </c>
      <c r="D21542" s="270" t="s">
        <v>2293</v>
      </c>
      <c r="E21542" s="277" t="s">
        <v>1304</v>
      </c>
      <c r="F21542" s="279" t="s">
        <v>881</v>
      </c>
    </row>
    <row r="21543" spans="1:6" x14ac:dyDescent="0.3">
      <c r="A21543" s="264" t="str">
        <f t="shared" si="336"/>
        <v>RichlandsVA</v>
      </c>
      <c r="B21543" s="269">
        <v>24612</v>
      </c>
      <c r="C21543" s="270" t="s">
        <v>7648</v>
      </c>
      <c r="D21543" s="270" t="s">
        <v>2293</v>
      </c>
      <c r="E21543" s="277" t="s">
        <v>2296</v>
      </c>
      <c r="F21543" s="279" t="s">
        <v>881</v>
      </c>
    </row>
    <row r="21544" spans="1:6" x14ac:dyDescent="0.3">
      <c r="A21544" s="264" t="str">
        <f t="shared" si="336"/>
        <v>WinginaVA</v>
      </c>
      <c r="B21544" s="269">
        <v>24599</v>
      </c>
      <c r="C21544" s="270" t="s">
        <v>11981</v>
      </c>
      <c r="D21544" s="270" t="s">
        <v>2293</v>
      </c>
      <c r="E21544" s="277" t="s">
        <v>2297</v>
      </c>
      <c r="F21544" s="279" t="s">
        <v>881</v>
      </c>
    </row>
    <row r="21545" spans="1:6" x14ac:dyDescent="0.3">
      <c r="A21545" s="264" t="str">
        <f t="shared" si="336"/>
        <v>HamptonVA</v>
      </c>
      <c r="B21545" s="269">
        <v>23651</v>
      </c>
      <c r="C21545" s="270" t="s">
        <v>1847</v>
      </c>
      <c r="D21545" s="270" t="s">
        <v>2293</v>
      </c>
      <c r="E21545" s="277" t="s">
        <v>1773</v>
      </c>
      <c r="F21545" s="279" t="s">
        <v>881</v>
      </c>
    </row>
    <row r="21546" spans="1:6" x14ac:dyDescent="0.3">
      <c r="A21546" s="264" t="str">
        <f t="shared" si="336"/>
        <v>GreenwoodVA</v>
      </c>
      <c r="B21546" s="269">
        <v>22943</v>
      </c>
      <c r="C21546" s="270" t="s">
        <v>1707</v>
      </c>
      <c r="D21546" s="270" t="s">
        <v>2293</v>
      </c>
      <c r="E21546" s="277" t="s">
        <v>2297</v>
      </c>
      <c r="F21546" s="279" t="s">
        <v>881</v>
      </c>
    </row>
    <row r="21547" spans="1:6" x14ac:dyDescent="0.3">
      <c r="A21547" s="264" t="str">
        <f t="shared" si="336"/>
        <v>BluefieldVA</v>
      </c>
      <c r="B21547" s="269">
        <v>24635</v>
      </c>
      <c r="C21547" s="270" t="s">
        <v>2296</v>
      </c>
      <c r="D21547" s="270" t="s">
        <v>2293</v>
      </c>
      <c r="E21547" s="277" t="s">
        <v>2296</v>
      </c>
      <c r="F21547" s="279" t="s">
        <v>881</v>
      </c>
    </row>
    <row r="21548" spans="1:6" x14ac:dyDescent="0.3">
      <c r="A21548" s="264" t="str">
        <f t="shared" si="336"/>
        <v>LeesburgVA</v>
      </c>
      <c r="B21548" s="269">
        <v>20129</v>
      </c>
      <c r="C21548" s="270" t="s">
        <v>3614</v>
      </c>
      <c r="D21548" s="270" t="s">
        <v>2293</v>
      </c>
      <c r="E21548" s="277" t="s">
        <v>1092</v>
      </c>
      <c r="F21548" s="279" t="s">
        <v>881</v>
      </c>
    </row>
    <row r="21549" spans="1:6" x14ac:dyDescent="0.3">
      <c r="A21549" s="264" t="str">
        <f t="shared" si="336"/>
        <v>UppervilleVA</v>
      </c>
      <c r="B21549" s="269">
        <v>20184</v>
      </c>
      <c r="C21549" s="270" t="s">
        <v>11982</v>
      </c>
      <c r="D21549" s="270" t="s">
        <v>2293</v>
      </c>
      <c r="E21549" s="277" t="s">
        <v>1092</v>
      </c>
      <c r="F21549" s="279" t="s">
        <v>881</v>
      </c>
    </row>
    <row r="21550" spans="1:6" x14ac:dyDescent="0.3">
      <c r="A21550" s="264" t="str">
        <f t="shared" si="336"/>
        <v>Chester GapVA</v>
      </c>
      <c r="B21550" s="269">
        <v>22623</v>
      </c>
      <c r="C21550" s="270" t="s">
        <v>11983</v>
      </c>
      <c r="D21550" s="270" t="s">
        <v>2293</v>
      </c>
      <c r="E21550" s="277" t="s">
        <v>1092</v>
      </c>
      <c r="F21550" s="279" t="s">
        <v>881</v>
      </c>
    </row>
    <row r="21551" spans="1:6" x14ac:dyDescent="0.3">
      <c r="A21551" s="264" t="str">
        <f t="shared" si="336"/>
        <v>BergtonVA</v>
      </c>
      <c r="B21551" s="269">
        <v>22811</v>
      </c>
      <c r="C21551" s="270" t="s">
        <v>11984</v>
      </c>
      <c r="D21551" s="270" t="s">
        <v>2293</v>
      </c>
      <c r="E21551" s="277" t="s">
        <v>2298</v>
      </c>
      <c r="F21551" s="279" t="s">
        <v>881</v>
      </c>
    </row>
    <row r="21552" spans="1:6" x14ac:dyDescent="0.3">
      <c r="A21552" s="264" t="str">
        <f t="shared" si="336"/>
        <v>WinginaVA</v>
      </c>
      <c r="B21552" s="269">
        <v>24562</v>
      </c>
      <c r="C21552" s="270" t="s">
        <v>11981</v>
      </c>
      <c r="D21552" s="270" t="s">
        <v>2293</v>
      </c>
      <c r="E21552" s="277" t="s">
        <v>2297</v>
      </c>
      <c r="F21552" s="279" t="s">
        <v>881</v>
      </c>
    </row>
    <row r="21553" spans="1:6" x14ac:dyDescent="0.3">
      <c r="A21553" s="264" t="str">
        <f t="shared" si="336"/>
        <v>Indian ValleyVA</v>
      </c>
      <c r="B21553" s="269">
        <v>24105</v>
      </c>
      <c r="C21553" s="270" t="s">
        <v>11985</v>
      </c>
      <c r="D21553" s="270" t="s">
        <v>2293</v>
      </c>
      <c r="E21553" s="277" t="s">
        <v>2295</v>
      </c>
      <c r="F21553" s="279" t="s">
        <v>881</v>
      </c>
    </row>
    <row r="21554" spans="1:6" x14ac:dyDescent="0.3">
      <c r="A21554" s="264" t="str">
        <f t="shared" si="336"/>
        <v>OilvilleVA</v>
      </c>
      <c r="B21554" s="269">
        <v>23129</v>
      </c>
      <c r="C21554" s="270" t="s">
        <v>11859</v>
      </c>
      <c r="D21554" s="270" t="s">
        <v>2293</v>
      </c>
      <c r="E21554" s="277" t="s">
        <v>1393</v>
      </c>
      <c r="F21554" s="279" t="s">
        <v>881</v>
      </c>
    </row>
    <row r="21555" spans="1:6" x14ac:dyDescent="0.3">
      <c r="A21555" s="264" t="str">
        <f t="shared" si="336"/>
        <v>MilfordVA</v>
      </c>
      <c r="B21555" s="269">
        <v>23126</v>
      </c>
      <c r="C21555" s="270" t="s">
        <v>3206</v>
      </c>
      <c r="D21555" s="270" t="s">
        <v>2293</v>
      </c>
      <c r="E21555" s="277" t="s">
        <v>1393</v>
      </c>
      <c r="F21555" s="279" t="s">
        <v>881</v>
      </c>
    </row>
    <row r="21556" spans="1:6" x14ac:dyDescent="0.3">
      <c r="A21556" s="264" t="str">
        <f t="shared" si="336"/>
        <v>RichardsvilleVA</v>
      </c>
      <c r="B21556" s="269">
        <v>22736</v>
      </c>
      <c r="C21556" s="270" t="s">
        <v>11986</v>
      </c>
      <c r="D21556" s="270" t="s">
        <v>2293</v>
      </c>
      <c r="E21556" s="277" t="s">
        <v>1092</v>
      </c>
      <c r="F21556" s="279" t="s">
        <v>881</v>
      </c>
    </row>
    <row r="21557" spans="1:6" x14ac:dyDescent="0.3">
      <c r="A21557" s="264" t="str">
        <f t="shared" si="336"/>
        <v>Red HouseVA</v>
      </c>
      <c r="B21557" s="269">
        <v>23963</v>
      </c>
      <c r="C21557" s="270" t="s">
        <v>11987</v>
      </c>
      <c r="D21557" s="270" t="s">
        <v>2293</v>
      </c>
      <c r="E21557" s="277" t="s">
        <v>2299</v>
      </c>
      <c r="F21557" s="279" t="s">
        <v>881</v>
      </c>
    </row>
    <row r="21558" spans="1:6" x14ac:dyDescent="0.3">
      <c r="A21558" s="264" t="str">
        <f t="shared" si="336"/>
        <v>MarkhamVA</v>
      </c>
      <c r="B21558" s="269">
        <v>22643</v>
      </c>
      <c r="C21558" s="270" t="s">
        <v>4821</v>
      </c>
      <c r="D21558" s="270" t="s">
        <v>2293</v>
      </c>
      <c r="E21558" s="277" t="s">
        <v>1092</v>
      </c>
      <c r="F21558" s="279" t="s">
        <v>881</v>
      </c>
    </row>
    <row r="21559" spans="1:6" x14ac:dyDescent="0.3">
      <c r="A21559" s="264" t="str">
        <f t="shared" si="336"/>
        <v>CovesvilleVA</v>
      </c>
      <c r="B21559" s="269">
        <v>22931</v>
      </c>
      <c r="C21559" s="270" t="s">
        <v>11988</v>
      </c>
      <c r="D21559" s="270" t="s">
        <v>2293</v>
      </c>
      <c r="E21559" s="277" t="s">
        <v>2297</v>
      </c>
      <c r="F21559" s="279" t="s">
        <v>881</v>
      </c>
    </row>
    <row r="21560" spans="1:6" x14ac:dyDescent="0.3">
      <c r="A21560" s="264" t="str">
        <f t="shared" si="336"/>
        <v>Sandy LevelVA</v>
      </c>
      <c r="B21560" s="269">
        <v>24161</v>
      </c>
      <c r="C21560" s="270" t="s">
        <v>11989</v>
      </c>
      <c r="D21560" s="270" t="s">
        <v>2293</v>
      </c>
      <c r="E21560" s="277" t="s">
        <v>1304</v>
      </c>
      <c r="F21560" s="279" t="s">
        <v>881</v>
      </c>
    </row>
    <row r="21561" spans="1:6" x14ac:dyDescent="0.3">
      <c r="A21561" s="264" t="str">
        <f t="shared" si="336"/>
        <v>GloucesterVA</v>
      </c>
      <c r="B21561" s="269">
        <v>23056</v>
      </c>
      <c r="C21561" s="270" t="s">
        <v>6063</v>
      </c>
      <c r="D21561" s="270" t="s">
        <v>2293</v>
      </c>
      <c r="E21561" s="277" t="s">
        <v>1773</v>
      </c>
      <c r="F21561" s="279" t="s">
        <v>881</v>
      </c>
    </row>
    <row r="21562" spans="1:6" x14ac:dyDescent="0.3">
      <c r="A21562" s="264" t="str">
        <f t="shared" si="336"/>
        <v>Steeles TavernVA</v>
      </c>
      <c r="B21562" s="269">
        <v>24476</v>
      </c>
      <c r="C21562" s="270" t="s">
        <v>11990</v>
      </c>
      <c r="D21562" s="270" t="s">
        <v>2293</v>
      </c>
      <c r="E21562" s="277" t="s">
        <v>2303</v>
      </c>
      <c r="F21562" s="279" t="s">
        <v>881</v>
      </c>
    </row>
    <row r="21563" spans="1:6" x14ac:dyDescent="0.3">
      <c r="A21563" s="264" t="str">
        <f t="shared" si="336"/>
        <v>BoyceVA</v>
      </c>
      <c r="B21563" s="269">
        <v>22646</v>
      </c>
      <c r="C21563" s="270" t="s">
        <v>5903</v>
      </c>
      <c r="D21563" s="270" t="s">
        <v>2293</v>
      </c>
      <c r="E21563" s="277" t="s">
        <v>1092</v>
      </c>
      <c r="F21563" s="279" t="s">
        <v>881</v>
      </c>
    </row>
    <row r="21564" spans="1:6" x14ac:dyDescent="0.3">
      <c r="A21564" s="264" t="str">
        <f t="shared" si="336"/>
        <v>West PointVA</v>
      </c>
      <c r="B21564" s="269">
        <v>23085</v>
      </c>
      <c r="C21564" s="270" t="s">
        <v>1722</v>
      </c>
      <c r="D21564" s="270" t="s">
        <v>2293</v>
      </c>
      <c r="E21564" s="277" t="s">
        <v>1393</v>
      </c>
      <c r="F21564" s="279" t="s">
        <v>881</v>
      </c>
    </row>
    <row r="21565" spans="1:6" x14ac:dyDescent="0.3">
      <c r="A21565" s="264" t="str">
        <f t="shared" si="336"/>
        <v>DuttonVA</v>
      </c>
      <c r="B21565" s="269">
        <v>23066</v>
      </c>
      <c r="C21565" s="270" t="s">
        <v>1482</v>
      </c>
      <c r="D21565" s="270" t="s">
        <v>2293</v>
      </c>
      <c r="E21565" s="277" t="s">
        <v>1773</v>
      </c>
      <c r="F21565" s="279" t="s">
        <v>881</v>
      </c>
    </row>
    <row r="21566" spans="1:6" x14ac:dyDescent="0.3">
      <c r="A21566" s="264" t="str">
        <f t="shared" si="336"/>
        <v>MeadowviewVA</v>
      </c>
      <c r="B21566" s="269">
        <v>24327</v>
      </c>
      <c r="C21566" s="270" t="s">
        <v>11872</v>
      </c>
      <c r="D21566" s="270" t="s">
        <v>2293</v>
      </c>
      <c r="E21566" s="277" t="s">
        <v>2197</v>
      </c>
      <c r="F21566" s="279" t="s">
        <v>881</v>
      </c>
    </row>
    <row r="21567" spans="1:6" x14ac:dyDescent="0.3">
      <c r="A21567" s="264" t="str">
        <f t="shared" si="336"/>
        <v>West AugustaVA</v>
      </c>
      <c r="B21567" s="269">
        <v>24485</v>
      </c>
      <c r="C21567" s="270" t="s">
        <v>11991</v>
      </c>
      <c r="D21567" s="270" t="s">
        <v>2293</v>
      </c>
      <c r="E21567" s="277" t="s">
        <v>2303</v>
      </c>
      <c r="F21567" s="279" t="s">
        <v>881</v>
      </c>
    </row>
    <row r="21568" spans="1:6" x14ac:dyDescent="0.3">
      <c r="A21568" s="264" t="str">
        <f t="shared" si="336"/>
        <v>BeeVA</v>
      </c>
      <c r="B21568" s="269">
        <v>24217</v>
      </c>
      <c r="C21568" s="270" t="s">
        <v>8040</v>
      </c>
      <c r="D21568" s="270" t="s">
        <v>2293</v>
      </c>
      <c r="E21568" s="277" t="s">
        <v>2294</v>
      </c>
      <c r="F21568" s="279" t="s">
        <v>881</v>
      </c>
    </row>
    <row r="21569" spans="1:6" x14ac:dyDescent="0.3">
      <c r="A21569" s="264" t="str">
        <f t="shared" si="336"/>
        <v>RadfordVA</v>
      </c>
      <c r="B21569" s="269">
        <v>24058</v>
      </c>
      <c r="C21569" s="270" t="s">
        <v>11804</v>
      </c>
      <c r="D21569" s="270" t="s">
        <v>2293</v>
      </c>
      <c r="E21569" s="277" t="s">
        <v>2295</v>
      </c>
      <c r="F21569" s="279" t="s">
        <v>881</v>
      </c>
    </row>
    <row r="21570" spans="1:6" x14ac:dyDescent="0.3">
      <c r="A21570" s="264" t="str">
        <f t="shared" si="336"/>
        <v>WoodvilleVA</v>
      </c>
      <c r="B21570" s="269">
        <v>22749</v>
      </c>
      <c r="C21570" s="270" t="s">
        <v>1425</v>
      </c>
      <c r="D21570" s="270" t="s">
        <v>2293</v>
      </c>
      <c r="E21570" s="277" t="s">
        <v>1092</v>
      </c>
      <c r="F21570" s="279" t="s">
        <v>881</v>
      </c>
    </row>
    <row r="21571" spans="1:6" x14ac:dyDescent="0.3">
      <c r="A21571" s="264" t="str">
        <f t="shared" si="336"/>
        <v>RadfordVA</v>
      </c>
      <c r="B21571" s="269">
        <v>24132</v>
      </c>
      <c r="C21571" s="270" t="s">
        <v>11804</v>
      </c>
      <c r="D21571" s="270" t="s">
        <v>2293</v>
      </c>
      <c r="E21571" s="277" t="s">
        <v>2295</v>
      </c>
      <c r="F21571" s="279" t="s">
        <v>881</v>
      </c>
    </row>
    <row r="21572" spans="1:6" x14ac:dyDescent="0.3">
      <c r="A21572" s="264" t="str">
        <f t="shared" ref="A21572:A21635" si="337">CONCATENATE(C21572,D21572)</f>
        <v>HuntlyVA</v>
      </c>
      <c r="B21572" s="269">
        <v>22640</v>
      </c>
      <c r="C21572" s="270" t="s">
        <v>11992</v>
      </c>
      <c r="D21572" s="270" t="s">
        <v>2293</v>
      </c>
      <c r="E21572" s="277" t="s">
        <v>1092</v>
      </c>
      <c r="F21572" s="279" t="s">
        <v>881</v>
      </c>
    </row>
    <row r="21573" spans="1:6" x14ac:dyDescent="0.3">
      <c r="A21573" s="264" t="str">
        <f t="shared" si="337"/>
        <v>DeerfieldVA</v>
      </c>
      <c r="B21573" s="269">
        <v>24432</v>
      </c>
      <c r="C21573" s="270" t="s">
        <v>4722</v>
      </c>
      <c r="D21573" s="270" t="s">
        <v>2293</v>
      </c>
      <c r="E21573" s="277" t="s">
        <v>2303</v>
      </c>
      <c r="F21573" s="279" t="s">
        <v>881</v>
      </c>
    </row>
    <row r="21574" spans="1:6" x14ac:dyDescent="0.3">
      <c r="A21574" s="264" t="str">
        <f t="shared" si="337"/>
        <v>BluemontVA</v>
      </c>
      <c r="B21574" s="269">
        <v>20130</v>
      </c>
      <c r="C21574" s="270" t="s">
        <v>11898</v>
      </c>
      <c r="D21574" s="270" t="s">
        <v>2293</v>
      </c>
      <c r="E21574" s="277" t="s">
        <v>1092</v>
      </c>
      <c r="F21574" s="279" t="s">
        <v>881</v>
      </c>
    </row>
    <row r="21575" spans="1:6" x14ac:dyDescent="0.3">
      <c r="A21575" s="264" t="str">
        <f t="shared" si="337"/>
        <v>MoonVA</v>
      </c>
      <c r="B21575" s="269">
        <v>23119</v>
      </c>
      <c r="C21575" s="270" t="s">
        <v>11993</v>
      </c>
      <c r="D21575" s="270" t="s">
        <v>2293</v>
      </c>
      <c r="E21575" s="277" t="s">
        <v>1773</v>
      </c>
      <c r="F21575" s="279" t="s">
        <v>881</v>
      </c>
    </row>
    <row r="21576" spans="1:6" x14ac:dyDescent="0.3">
      <c r="A21576" s="264" t="str">
        <f t="shared" si="337"/>
        <v>StaffordsvilleVA</v>
      </c>
      <c r="B21576" s="269">
        <v>24167</v>
      </c>
      <c r="C21576" s="270" t="s">
        <v>11994</v>
      </c>
      <c r="D21576" s="270" t="s">
        <v>2293</v>
      </c>
      <c r="E21576" s="277" t="s">
        <v>2295</v>
      </c>
      <c r="F21576" s="279" t="s">
        <v>881</v>
      </c>
    </row>
    <row r="21577" spans="1:6" x14ac:dyDescent="0.3">
      <c r="A21577" s="264" t="str">
        <f t="shared" si="337"/>
        <v>MathewsVA</v>
      </c>
      <c r="B21577" s="269">
        <v>23068</v>
      </c>
      <c r="C21577" s="270" t="s">
        <v>6035</v>
      </c>
      <c r="D21577" s="270" t="s">
        <v>2293</v>
      </c>
      <c r="E21577" s="277" t="s">
        <v>1773</v>
      </c>
      <c r="F21577" s="279" t="s">
        <v>881</v>
      </c>
    </row>
    <row r="21578" spans="1:6" x14ac:dyDescent="0.3">
      <c r="A21578" s="264" t="str">
        <f t="shared" si="337"/>
        <v>TannersvilleVA</v>
      </c>
      <c r="B21578" s="269">
        <v>24377</v>
      </c>
      <c r="C21578" s="270" t="s">
        <v>11995</v>
      </c>
      <c r="D21578" s="270" t="s">
        <v>2293</v>
      </c>
      <c r="E21578" s="277" t="s">
        <v>2296</v>
      </c>
      <c r="F21578" s="279" t="s">
        <v>881</v>
      </c>
    </row>
    <row r="21579" spans="1:6" x14ac:dyDescent="0.3">
      <c r="A21579" s="264" t="str">
        <f t="shared" si="337"/>
        <v>Rappahannock AcademyVA</v>
      </c>
      <c r="B21579" s="269">
        <v>22538</v>
      </c>
      <c r="C21579" s="270" t="s">
        <v>11885</v>
      </c>
      <c r="D21579" s="270" t="s">
        <v>2293</v>
      </c>
      <c r="E21579" s="277" t="s">
        <v>1393</v>
      </c>
      <c r="F21579" s="279" t="s">
        <v>881</v>
      </c>
    </row>
    <row r="21580" spans="1:6" x14ac:dyDescent="0.3">
      <c r="A21580" s="264" t="str">
        <f t="shared" si="337"/>
        <v>BluefieldVA</v>
      </c>
      <c r="B21580" s="269">
        <v>24606</v>
      </c>
      <c r="C21580" s="270" t="s">
        <v>2296</v>
      </c>
      <c r="D21580" s="270" t="s">
        <v>2293</v>
      </c>
      <c r="E21580" s="277" t="s">
        <v>2296</v>
      </c>
      <c r="F21580" s="279" t="s">
        <v>881</v>
      </c>
    </row>
    <row r="21581" spans="1:6" x14ac:dyDescent="0.3">
      <c r="A21581" s="264" t="str">
        <f t="shared" si="337"/>
        <v>GloucesterVA</v>
      </c>
      <c r="B21581" s="269">
        <v>23025</v>
      </c>
      <c r="C21581" s="270" t="s">
        <v>6063</v>
      </c>
      <c r="D21581" s="270" t="s">
        <v>2293</v>
      </c>
      <c r="E21581" s="277" t="s">
        <v>1773</v>
      </c>
      <c r="F21581" s="279" t="s">
        <v>881</v>
      </c>
    </row>
    <row r="21582" spans="1:6" x14ac:dyDescent="0.3">
      <c r="A21582" s="264" t="str">
        <f t="shared" si="337"/>
        <v>CatlettVA</v>
      </c>
      <c r="B21582" s="269">
        <v>20139</v>
      </c>
      <c r="C21582" s="270" t="s">
        <v>11886</v>
      </c>
      <c r="D21582" s="270" t="s">
        <v>2293</v>
      </c>
      <c r="E21582" s="277" t="s">
        <v>1092</v>
      </c>
      <c r="F21582" s="279" t="s">
        <v>881</v>
      </c>
    </row>
    <row r="21583" spans="1:6" x14ac:dyDescent="0.3">
      <c r="A21583" s="264" t="str">
        <f t="shared" si="337"/>
        <v>KeeneVA</v>
      </c>
      <c r="B21583" s="269">
        <v>22946</v>
      </c>
      <c r="C21583" s="270" t="s">
        <v>1822</v>
      </c>
      <c r="D21583" s="270" t="s">
        <v>2293</v>
      </c>
      <c r="E21583" s="277" t="s">
        <v>2297</v>
      </c>
      <c r="F21583" s="279" t="s">
        <v>881</v>
      </c>
    </row>
    <row r="21584" spans="1:6" x14ac:dyDescent="0.3">
      <c r="A21584" s="264" t="str">
        <f t="shared" si="337"/>
        <v>SusanVA</v>
      </c>
      <c r="B21584" s="269">
        <v>23163</v>
      </c>
      <c r="C21584" s="270" t="s">
        <v>11956</v>
      </c>
      <c r="D21584" s="270" t="s">
        <v>2293</v>
      </c>
      <c r="E21584" s="277" t="s">
        <v>1773</v>
      </c>
      <c r="F21584" s="279" t="s">
        <v>881</v>
      </c>
    </row>
    <row r="21585" spans="1:6" x14ac:dyDescent="0.3">
      <c r="A21585" s="264" t="str">
        <f t="shared" si="337"/>
        <v>Piney RiverVA</v>
      </c>
      <c r="B21585" s="269">
        <v>22964</v>
      </c>
      <c r="C21585" s="270" t="s">
        <v>11996</v>
      </c>
      <c r="D21585" s="270" t="s">
        <v>2293</v>
      </c>
      <c r="E21585" s="277" t="s">
        <v>2297</v>
      </c>
      <c r="F21585" s="279" t="s">
        <v>881</v>
      </c>
    </row>
    <row r="21586" spans="1:6" x14ac:dyDescent="0.3">
      <c r="A21586" s="264" t="str">
        <f t="shared" si="337"/>
        <v>CridersVA</v>
      </c>
      <c r="B21586" s="269">
        <v>22820</v>
      </c>
      <c r="C21586" s="270" t="s">
        <v>11997</v>
      </c>
      <c r="D21586" s="270" t="s">
        <v>2293</v>
      </c>
      <c r="E21586" s="277" t="s">
        <v>2298</v>
      </c>
      <c r="F21586" s="279" t="s">
        <v>881</v>
      </c>
    </row>
    <row r="21587" spans="1:6" x14ac:dyDescent="0.3">
      <c r="A21587" s="264" t="str">
        <f t="shared" si="337"/>
        <v>Coleman FallsVA</v>
      </c>
      <c r="B21587" s="269">
        <v>24536</v>
      </c>
      <c r="C21587" s="270" t="s">
        <v>11998</v>
      </c>
      <c r="D21587" s="270" t="s">
        <v>2293</v>
      </c>
      <c r="E21587" s="277" t="s">
        <v>2299</v>
      </c>
      <c r="F21587" s="279" t="s">
        <v>881</v>
      </c>
    </row>
    <row r="21588" spans="1:6" x14ac:dyDescent="0.3">
      <c r="A21588" s="264" t="str">
        <f t="shared" si="337"/>
        <v>RoselandVA</v>
      </c>
      <c r="B21588" s="269">
        <v>22976</v>
      </c>
      <c r="C21588" s="270" t="s">
        <v>5945</v>
      </c>
      <c r="D21588" s="270" t="s">
        <v>2293</v>
      </c>
      <c r="E21588" s="277" t="s">
        <v>2297</v>
      </c>
      <c r="F21588" s="279" t="s">
        <v>881</v>
      </c>
    </row>
    <row r="21589" spans="1:6" x14ac:dyDescent="0.3">
      <c r="A21589" s="264" t="str">
        <f t="shared" si="337"/>
        <v>SusanVA</v>
      </c>
      <c r="B21589" s="269">
        <v>23021</v>
      </c>
      <c r="C21589" s="270" t="s">
        <v>11956</v>
      </c>
      <c r="D21589" s="270" t="s">
        <v>2293</v>
      </c>
      <c r="E21589" s="277" t="s">
        <v>1773</v>
      </c>
      <c r="F21589" s="279" t="s">
        <v>881</v>
      </c>
    </row>
    <row r="21590" spans="1:6" x14ac:dyDescent="0.3">
      <c r="A21590" s="264" t="str">
        <f t="shared" si="337"/>
        <v>PearisburgVA</v>
      </c>
      <c r="B21590" s="269">
        <v>24086</v>
      </c>
      <c r="C21590" s="270" t="s">
        <v>11855</v>
      </c>
      <c r="D21590" s="270" t="s">
        <v>2293</v>
      </c>
      <c r="E21590" s="277" t="s">
        <v>2295</v>
      </c>
      <c r="F21590" s="279" t="s">
        <v>881</v>
      </c>
    </row>
    <row r="21591" spans="1:6" x14ac:dyDescent="0.3">
      <c r="A21591" s="264" t="str">
        <f t="shared" si="337"/>
        <v>Glen LynVA</v>
      </c>
      <c r="B21591" s="269">
        <v>24093</v>
      </c>
      <c r="C21591" s="270" t="s">
        <v>11999</v>
      </c>
      <c r="D21591" s="270" t="s">
        <v>2293</v>
      </c>
      <c r="E21591" s="277" t="s">
        <v>2295</v>
      </c>
      <c r="F21591" s="279" t="s">
        <v>881</v>
      </c>
    </row>
    <row r="21592" spans="1:6" x14ac:dyDescent="0.3">
      <c r="A21592" s="264" t="str">
        <f t="shared" si="337"/>
        <v>ClinchcoVA</v>
      </c>
      <c r="B21592" s="269">
        <v>24269</v>
      </c>
      <c r="C21592" s="270" t="s">
        <v>11888</v>
      </c>
      <c r="D21592" s="270" t="s">
        <v>2293</v>
      </c>
      <c r="E21592" s="277" t="s">
        <v>2294</v>
      </c>
      <c r="F21592" s="279" t="s">
        <v>881</v>
      </c>
    </row>
    <row r="21593" spans="1:6" x14ac:dyDescent="0.3">
      <c r="A21593" s="264" t="str">
        <f t="shared" si="337"/>
        <v>MechanicsvilleVA</v>
      </c>
      <c r="B21593" s="269">
        <v>23162</v>
      </c>
      <c r="C21593" s="270" t="s">
        <v>6293</v>
      </c>
      <c r="D21593" s="270" t="s">
        <v>2293</v>
      </c>
      <c r="E21593" s="277" t="s">
        <v>1393</v>
      </c>
      <c r="F21593" s="279" t="s">
        <v>881</v>
      </c>
    </row>
    <row r="21594" spans="1:6" x14ac:dyDescent="0.3">
      <c r="A21594" s="264" t="str">
        <f t="shared" si="337"/>
        <v>StevensburgVA</v>
      </c>
      <c r="B21594" s="269">
        <v>22741</v>
      </c>
      <c r="C21594" s="270" t="s">
        <v>12000</v>
      </c>
      <c r="D21594" s="270" t="s">
        <v>2293</v>
      </c>
      <c r="E21594" s="277" t="s">
        <v>1092</v>
      </c>
      <c r="F21594" s="279" t="s">
        <v>881</v>
      </c>
    </row>
    <row r="21595" spans="1:6" x14ac:dyDescent="0.3">
      <c r="A21595" s="264" t="str">
        <f t="shared" si="337"/>
        <v>CulpeperVA</v>
      </c>
      <c r="B21595" s="269">
        <v>22948</v>
      </c>
      <c r="C21595" s="270" t="s">
        <v>11792</v>
      </c>
      <c r="D21595" s="270" t="s">
        <v>2293</v>
      </c>
      <c r="E21595" s="277" t="s">
        <v>1092</v>
      </c>
      <c r="F21595" s="279" t="s">
        <v>881</v>
      </c>
    </row>
    <row r="21596" spans="1:6" x14ac:dyDescent="0.3">
      <c r="A21596" s="264" t="str">
        <f t="shared" si="337"/>
        <v>MontebelloVA</v>
      </c>
      <c r="B21596" s="269">
        <v>24464</v>
      </c>
      <c r="C21596" s="270" t="s">
        <v>2514</v>
      </c>
      <c r="D21596" s="270" t="s">
        <v>2293</v>
      </c>
      <c r="E21596" s="277" t="s">
        <v>2297</v>
      </c>
      <c r="F21596" s="279" t="s">
        <v>881</v>
      </c>
    </row>
    <row r="21597" spans="1:6" x14ac:dyDescent="0.3">
      <c r="A21597" s="264" t="str">
        <f t="shared" si="337"/>
        <v>RapidanVA</v>
      </c>
      <c r="B21597" s="269">
        <v>22729</v>
      </c>
      <c r="C21597" s="270" t="s">
        <v>11952</v>
      </c>
      <c r="D21597" s="270" t="s">
        <v>2293</v>
      </c>
      <c r="E21597" s="277" t="s">
        <v>1092</v>
      </c>
      <c r="F21597" s="279" t="s">
        <v>881</v>
      </c>
    </row>
    <row r="21598" spans="1:6" x14ac:dyDescent="0.3">
      <c r="A21598" s="264" t="str">
        <f t="shared" si="337"/>
        <v>Fort DefianceVA</v>
      </c>
      <c r="B21598" s="269">
        <v>24469</v>
      </c>
      <c r="C21598" s="270" t="s">
        <v>11974</v>
      </c>
      <c r="D21598" s="270" t="s">
        <v>2293</v>
      </c>
      <c r="E21598" s="277" t="s">
        <v>2303</v>
      </c>
      <c r="F21598" s="279" t="s">
        <v>881</v>
      </c>
    </row>
    <row r="21599" spans="1:6" x14ac:dyDescent="0.3">
      <c r="A21599" s="264" t="str">
        <f t="shared" si="337"/>
        <v>BishopVA</v>
      </c>
      <c r="B21599" s="269">
        <v>24604</v>
      </c>
      <c r="C21599" s="270" t="s">
        <v>4098</v>
      </c>
      <c r="D21599" s="270" t="s">
        <v>2293</v>
      </c>
      <c r="E21599" s="277" t="s">
        <v>2296</v>
      </c>
      <c r="F21599" s="279" t="s">
        <v>881</v>
      </c>
    </row>
    <row r="21600" spans="1:6" x14ac:dyDescent="0.3">
      <c r="A21600" s="264" t="str">
        <f t="shared" si="337"/>
        <v>CulpeperVA</v>
      </c>
      <c r="B21600" s="269">
        <v>22730</v>
      </c>
      <c r="C21600" s="270" t="s">
        <v>11792</v>
      </c>
      <c r="D21600" s="270" t="s">
        <v>2293</v>
      </c>
      <c r="E21600" s="277" t="s">
        <v>1092</v>
      </c>
      <c r="F21600" s="279" t="s">
        <v>881</v>
      </c>
    </row>
    <row r="21601" spans="1:6" x14ac:dyDescent="0.3">
      <c r="A21601" s="264" t="str">
        <f t="shared" si="337"/>
        <v>SmithfieldVA</v>
      </c>
      <c r="B21601" s="269">
        <v>23304</v>
      </c>
      <c r="C21601" s="270" t="s">
        <v>5163</v>
      </c>
      <c r="D21601" s="270" t="s">
        <v>2293</v>
      </c>
      <c r="E21601" s="277" t="s">
        <v>1773</v>
      </c>
      <c r="F21601" s="279" t="s">
        <v>881</v>
      </c>
    </row>
    <row r="21602" spans="1:6" x14ac:dyDescent="0.3">
      <c r="A21602" s="264" t="str">
        <f t="shared" si="337"/>
        <v>West PointVA</v>
      </c>
      <c r="B21602" s="269">
        <v>23161</v>
      </c>
      <c r="C21602" s="270" t="s">
        <v>1722</v>
      </c>
      <c r="D21602" s="270" t="s">
        <v>2293</v>
      </c>
      <c r="E21602" s="277" t="s">
        <v>1393</v>
      </c>
      <c r="F21602" s="279" t="s">
        <v>881</v>
      </c>
    </row>
    <row r="21603" spans="1:6" x14ac:dyDescent="0.3">
      <c r="A21603" s="264" t="str">
        <f t="shared" si="337"/>
        <v>SusanVA</v>
      </c>
      <c r="B21603" s="269">
        <v>23130</v>
      </c>
      <c r="C21603" s="270" t="s">
        <v>11956</v>
      </c>
      <c r="D21603" s="270" t="s">
        <v>2293</v>
      </c>
      <c r="E21603" s="277" t="s">
        <v>1773</v>
      </c>
      <c r="F21603" s="279" t="s">
        <v>881</v>
      </c>
    </row>
    <row r="21604" spans="1:6" x14ac:dyDescent="0.3">
      <c r="A21604" s="264" t="str">
        <f t="shared" si="337"/>
        <v>DiggsVA</v>
      </c>
      <c r="B21604" s="269">
        <v>23045</v>
      </c>
      <c r="C21604" s="270" t="s">
        <v>12001</v>
      </c>
      <c r="D21604" s="270" t="s">
        <v>2293</v>
      </c>
      <c r="E21604" s="277" t="s">
        <v>1773</v>
      </c>
      <c r="F21604" s="279" t="s">
        <v>881</v>
      </c>
    </row>
    <row r="21605" spans="1:6" x14ac:dyDescent="0.3">
      <c r="A21605" s="264" t="str">
        <f t="shared" si="337"/>
        <v>Port HaywoodVA</v>
      </c>
      <c r="B21605" s="269">
        <v>23125</v>
      </c>
      <c r="C21605" s="270" t="s">
        <v>12002</v>
      </c>
      <c r="D21605" s="270" t="s">
        <v>2293</v>
      </c>
      <c r="E21605" s="277" t="s">
        <v>1773</v>
      </c>
      <c r="F21605" s="279" t="s">
        <v>881</v>
      </c>
    </row>
    <row r="21606" spans="1:6" x14ac:dyDescent="0.3">
      <c r="A21606" s="264" t="str">
        <f t="shared" si="337"/>
        <v>West AugustaVA</v>
      </c>
      <c r="B21606" s="269">
        <v>24442</v>
      </c>
      <c r="C21606" s="270" t="s">
        <v>11991</v>
      </c>
      <c r="D21606" s="270" t="s">
        <v>2293</v>
      </c>
      <c r="E21606" s="277" t="s">
        <v>2303</v>
      </c>
      <c r="F21606" s="279" t="s">
        <v>881</v>
      </c>
    </row>
    <row r="21607" spans="1:6" x14ac:dyDescent="0.3">
      <c r="A21607" s="264" t="str">
        <f t="shared" si="337"/>
        <v>CraigsvilleVA</v>
      </c>
      <c r="B21607" s="269">
        <v>24411</v>
      </c>
      <c r="C21607" s="270" t="s">
        <v>11937</v>
      </c>
      <c r="D21607" s="270" t="s">
        <v>2293</v>
      </c>
      <c r="E21607" s="277" t="s">
        <v>2303</v>
      </c>
      <c r="F21607" s="279" t="s">
        <v>881</v>
      </c>
    </row>
    <row r="21608" spans="1:6" x14ac:dyDescent="0.3">
      <c r="A21608" s="264" t="str">
        <f t="shared" si="337"/>
        <v>BroadfordVA</v>
      </c>
      <c r="B21608" s="269">
        <v>24316</v>
      </c>
      <c r="C21608" s="270" t="s">
        <v>12003</v>
      </c>
      <c r="D21608" s="270" t="s">
        <v>2293</v>
      </c>
      <c r="E21608" s="277" t="s">
        <v>2296</v>
      </c>
      <c r="F21608" s="279" t="s">
        <v>881</v>
      </c>
    </row>
    <row r="21609" spans="1:6" x14ac:dyDescent="0.3">
      <c r="A21609" s="264" t="str">
        <f t="shared" si="337"/>
        <v>WinginaVA</v>
      </c>
      <c r="B21609" s="269">
        <v>24581</v>
      </c>
      <c r="C21609" s="270" t="s">
        <v>11981</v>
      </c>
      <c r="D21609" s="270" t="s">
        <v>2293</v>
      </c>
      <c r="E21609" s="277" t="s">
        <v>2297</v>
      </c>
      <c r="F21609" s="279" t="s">
        <v>881</v>
      </c>
    </row>
    <row r="21610" spans="1:6" x14ac:dyDescent="0.3">
      <c r="A21610" s="264" t="str">
        <f t="shared" si="337"/>
        <v>GoodeVA</v>
      </c>
      <c r="B21610" s="269">
        <v>24570</v>
      </c>
      <c r="C21610" s="270" t="s">
        <v>11897</v>
      </c>
      <c r="D21610" s="270" t="s">
        <v>2293</v>
      </c>
      <c r="E21610" s="277" t="s">
        <v>2299</v>
      </c>
      <c r="F21610" s="279" t="s">
        <v>881</v>
      </c>
    </row>
    <row r="21611" spans="1:6" x14ac:dyDescent="0.3">
      <c r="A21611" s="264" t="str">
        <f t="shared" si="337"/>
        <v>RevaVA</v>
      </c>
      <c r="B21611" s="269">
        <v>22725</v>
      </c>
      <c r="C21611" s="270" t="s">
        <v>11924</v>
      </c>
      <c r="D21611" s="270" t="s">
        <v>2293</v>
      </c>
      <c r="E21611" s="277" t="s">
        <v>1092</v>
      </c>
      <c r="F21611" s="279" t="s">
        <v>881</v>
      </c>
    </row>
    <row r="21612" spans="1:6" x14ac:dyDescent="0.3">
      <c r="A21612" s="264" t="str">
        <f t="shared" si="337"/>
        <v>CharlottesvilleVA</v>
      </c>
      <c r="B21612" s="269">
        <v>22904</v>
      </c>
      <c r="C21612" s="270" t="s">
        <v>2297</v>
      </c>
      <c r="D21612" s="270" t="s">
        <v>2293</v>
      </c>
      <c r="E21612" s="277" t="s">
        <v>2297</v>
      </c>
      <c r="F21612" s="279" t="s">
        <v>881</v>
      </c>
    </row>
    <row r="21613" spans="1:6" x14ac:dyDescent="0.3">
      <c r="A21613" s="264" t="str">
        <f t="shared" si="337"/>
        <v>MiddletownVA</v>
      </c>
      <c r="B21613" s="269">
        <v>22649</v>
      </c>
      <c r="C21613" s="270" t="s">
        <v>2984</v>
      </c>
      <c r="D21613" s="270" t="s">
        <v>2293</v>
      </c>
      <c r="E21613" s="277" t="s">
        <v>2304</v>
      </c>
      <c r="F21613" s="279" t="s">
        <v>881</v>
      </c>
    </row>
    <row r="21614" spans="1:6" x14ac:dyDescent="0.3">
      <c r="A21614" s="264" t="str">
        <f t="shared" si="337"/>
        <v>HarrisonburgVA</v>
      </c>
      <c r="B21614" s="269">
        <v>22807</v>
      </c>
      <c r="C21614" s="270" t="s">
        <v>2298</v>
      </c>
      <c r="D21614" s="270" t="s">
        <v>2293</v>
      </c>
      <c r="E21614" s="277" t="s">
        <v>2298</v>
      </c>
      <c r="F21614" s="279" t="s">
        <v>881</v>
      </c>
    </row>
    <row r="21615" spans="1:6" x14ac:dyDescent="0.3">
      <c r="A21615" s="264" t="str">
        <f t="shared" si="337"/>
        <v>HarrisonburgVA</v>
      </c>
      <c r="B21615" s="269">
        <v>22807</v>
      </c>
      <c r="C21615" s="270" t="s">
        <v>2298</v>
      </c>
      <c r="D21615" s="270" t="s">
        <v>2293</v>
      </c>
      <c r="E21615" s="277" t="s">
        <v>2298</v>
      </c>
      <c r="F21615" s="279" t="s">
        <v>881</v>
      </c>
    </row>
    <row r="21616" spans="1:6" x14ac:dyDescent="0.3">
      <c r="A21616" s="264" t="str">
        <f t="shared" si="337"/>
        <v>BurlingtonVT</v>
      </c>
      <c r="B21616" s="269">
        <v>5401</v>
      </c>
      <c r="C21616" s="270" t="s">
        <v>1221</v>
      </c>
      <c r="D21616" s="270" t="s">
        <v>2305</v>
      </c>
      <c r="E21616" s="277" t="s">
        <v>2309</v>
      </c>
      <c r="F21616" s="279" t="s">
        <v>881</v>
      </c>
    </row>
    <row r="21617" spans="1:6" x14ac:dyDescent="0.3">
      <c r="A21617" s="264" t="str">
        <f t="shared" si="337"/>
        <v>RutlandVT</v>
      </c>
      <c r="B21617" s="269">
        <v>5701</v>
      </c>
      <c r="C21617" s="270" t="s">
        <v>2310</v>
      </c>
      <c r="D21617" s="270" t="s">
        <v>2305</v>
      </c>
      <c r="E21617" s="277" t="s">
        <v>2310</v>
      </c>
      <c r="F21617" s="279" t="s">
        <v>881</v>
      </c>
    </row>
    <row r="21618" spans="1:6" x14ac:dyDescent="0.3">
      <c r="A21618" s="264" t="str">
        <f t="shared" si="337"/>
        <v>EssexVT</v>
      </c>
      <c r="B21618" s="269">
        <v>5452</v>
      </c>
      <c r="C21618" s="270" t="s">
        <v>3260</v>
      </c>
      <c r="D21618" s="270" t="s">
        <v>2305</v>
      </c>
      <c r="E21618" s="277" t="s">
        <v>2309</v>
      </c>
      <c r="F21618" s="279" t="s">
        <v>881</v>
      </c>
    </row>
    <row r="21619" spans="1:6" x14ac:dyDescent="0.3">
      <c r="A21619" s="264" t="str">
        <f t="shared" si="337"/>
        <v>South BurlingtonVT</v>
      </c>
      <c r="B21619" s="269">
        <v>5403</v>
      </c>
      <c r="C21619" s="270" t="s">
        <v>12004</v>
      </c>
      <c r="D21619" s="270" t="s">
        <v>2305</v>
      </c>
      <c r="E21619" s="277" t="s">
        <v>2309</v>
      </c>
      <c r="F21619" s="279" t="s">
        <v>881</v>
      </c>
    </row>
    <row r="21620" spans="1:6" x14ac:dyDescent="0.3">
      <c r="A21620" s="264" t="str">
        <f t="shared" si="337"/>
        <v>ColchesterVT</v>
      </c>
      <c r="B21620" s="269">
        <v>5446</v>
      </c>
      <c r="C21620" s="270" t="s">
        <v>3468</v>
      </c>
      <c r="D21620" s="270" t="s">
        <v>2305</v>
      </c>
      <c r="E21620" s="277" t="s">
        <v>2309</v>
      </c>
      <c r="F21620" s="279" t="s">
        <v>881</v>
      </c>
    </row>
    <row r="21621" spans="1:6" x14ac:dyDescent="0.3">
      <c r="A21621" s="264" t="str">
        <f t="shared" si="337"/>
        <v>BarreVT</v>
      </c>
      <c r="B21621" s="269">
        <v>5641</v>
      </c>
      <c r="C21621" s="270" t="s">
        <v>2306</v>
      </c>
      <c r="D21621" s="270" t="s">
        <v>2305</v>
      </c>
      <c r="E21621" s="277" t="s">
        <v>2306</v>
      </c>
      <c r="F21621" s="279" t="s">
        <v>881</v>
      </c>
    </row>
    <row r="21622" spans="1:6" x14ac:dyDescent="0.3">
      <c r="A21622" s="264" t="str">
        <f t="shared" si="337"/>
        <v>Saint AlbansVT</v>
      </c>
      <c r="B21622" s="269">
        <v>5478</v>
      </c>
      <c r="C21622" s="270" t="s">
        <v>12005</v>
      </c>
      <c r="D21622" s="270" t="s">
        <v>2305</v>
      </c>
      <c r="E21622" s="277" t="s">
        <v>2309</v>
      </c>
      <c r="F21622" s="279" t="s">
        <v>881</v>
      </c>
    </row>
    <row r="21623" spans="1:6" x14ac:dyDescent="0.3">
      <c r="A21623" s="264" t="str">
        <f t="shared" si="337"/>
        <v>BenningtonVT</v>
      </c>
      <c r="B21623" s="269">
        <v>5201</v>
      </c>
      <c r="C21623" s="270" t="s">
        <v>2308</v>
      </c>
      <c r="D21623" s="270" t="s">
        <v>2305</v>
      </c>
      <c r="E21623" s="277" t="s">
        <v>2308</v>
      </c>
      <c r="F21623" s="279" t="s">
        <v>881</v>
      </c>
    </row>
    <row r="21624" spans="1:6" x14ac:dyDescent="0.3">
      <c r="A21624" s="264" t="str">
        <f t="shared" si="337"/>
        <v>MontpelierVT</v>
      </c>
      <c r="B21624" s="269">
        <v>5602</v>
      </c>
      <c r="C21624" s="270" t="s">
        <v>11850</v>
      </c>
      <c r="D21624" s="270" t="s">
        <v>2305</v>
      </c>
      <c r="E21624" s="277" t="s">
        <v>2306</v>
      </c>
      <c r="F21624" s="279" t="s">
        <v>881</v>
      </c>
    </row>
    <row r="21625" spans="1:6" x14ac:dyDescent="0.3">
      <c r="A21625" s="264" t="str">
        <f t="shared" si="337"/>
        <v>MiltonVT</v>
      </c>
      <c r="B21625" s="269">
        <v>5468</v>
      </c>
      <c r="C21625" s="270" t="s">
        <v>3557</v>
      </c>
      <c r="D21625" s="270" t="s">
        <v>2305</v>
      </c>
      <c r="E21625" s="277" t="s">
        <v>2309</v>
      </c>
      <c r="F21625" s="279" t="s">
        <v>881</v>
      </c>
    </row>
    <row r="21626" spans="1:6" x14ac:dyDescent="0.3">
      <c r="A21626" s="264" t="str">
        <f t="shared" si="337"/>
        <v>WillistonVT</v>
      </c>
      <c r="B21626" s="269">
        <v>5495</v>
      </c>
      <c r="C21626" s="270" t="s">
        <v>1791</v>
      </c>
      <c r="D21626" s="270" t="s">
        <v>2305</v>
      </c>
      <c r="E21626" s="277" t="s">
        <v>2309</v>
      </c>
      <c r="F21626" s="279" t="s">
        <v>881</v>
      </c>
    </row>
    <row r="21627" spans="1:6" x14ac:dyDescent="0.3">
      <c r="A21627" s="264" t="str">
        <f t="shared" si="337"/>
        <v>BurlingtonVT</v>
      </c>
      <c r="B21627" s="269">
        <v>5408</v>
      </c>
      <c r="C21627" s="270" t="s">
        <v>1221</v>
      </c>
      <c r="D21627" s="270" t="s">
        <v>2305</v>
      </c>
      <c r="E21627" s="277" t="s">
        <v>2309</v>
      </c>
      <c r="F21627" s="279" t="s">
        <v>881</v>
      </c>
    </row>
    <row r="21628" spans="1:6" x14ac:dyDescent="0.3">
      <c r="A21628" s="264" t="str">
        <f t="shared" si="337"/>
        <v>SpringfieldVT</v>
      </c>
      <c r="B21628" s="269">
        <v>5156</v>
      </c>
      <c r="C21628" s="270" t="s">
        <v>1337</v>
      </c>
      <c r="D21628" s="270" t="s">
        <v>2305</v>
      </c>
      <c r="E21628" s="277" t="s">
        <v>1818</v>
      </c>
      <c r="F21628" s="279" t="s">
        <v>881</v>
      </c>
    </row>
    <row r="21629" spans="1:6" x14ac:dyDescent="0.3">
      <c r="A21629" s="264" t="str">
        <f t="shared" si="337"/>
        <v>HartfordVT</v>
      </c>
      <c r="B21629" s="269">
        <v>5001</v>
      </c>
      <c r="C21629" s="270" t="s">
        <v>1319</v>
      </c>
      <c r="D21629" s="270" t="s">
        <v>2305</v>
      </c>
      <c r="E21629" s="277" t="s">
        <v>1818</v>
      </c>
      <c r="F21629" s="279" t="s">
        <v>881</v>
      </c>
    </row>
    <row r="21630" spans="1:6" x14ac:dyDescent="0.3">
      <c r="A21630" s="264" t="str">
        <f t="shared" si="337"/>
        <v>WinooskiVT</v>
      </c>
      <c r="B21630" s="269">
        <v>5404</v>
      </c>
      <c r="C21630" s="270" t="s">
        <v>12006</v>
      </c>
      <c r="D21630" s="270" t="s">
        <v>2305</v>
      </c>
      <c r="E21630" s="277" t="s">
        <v>2309</v>
      </c>
      <c r="F21630" s="279" t="s">
        <v>881</v>
      </c>
    </row>
    <row r="21631" spans="1:6" x14ac:dyDescent="0.3">
      <c r="A21631" s="264" t="str">
        <f t="shared" si="337"/>
        <v>ShelburneVT</v>
      </c>
      <c r="B21631" s="269">
        <v>5482</v>
      </c>
      <c r="C21631" s="270" t="s">
        <v>6189</v>
      </c>
      <c r="D21631" s="270" t="s">
        <v>2305</v>
      </c>
      <c r="E21631" s="277" t="s">
        <v>2309</v>
      </c>
      <c r="F21631" s="279" t="s">
        <v>881</v>
      </c>
    </row>
    <row r="21632" spans="1:6" x14ac:dyDescent="0.3">
      <c r="A21632" s="264" t="str">
        <f t="shared" si="337"/>
        <v>SwantonVT</v>
      </c>
      <c r="B21632" s="269">
        <v>5488</v>
      </c>
      <c r="C21632" s="270" t="s">
        <v>9397</v>
      </c>
      <c r="D21632" s="270" t="s">
        <v>2305</v>
      </c>
      <c r="E21632" s="277" t="s">
        <v>2309</v>
      </c>
      <c r="F21632" s="279" t="s">
        <v>881</v>
      </c>
    </row>
    <row r="21633" spans="1:6" x14ac:dyDescent="0.3">
      <c r="A21633" s="264" t="str">
        <f t="shared" si="337"/>
        <v>BrandonVT</v>
      </c>
      <c r="B21633" s="269">
        <v>5733</v>
      </c>
      <c r="C21633" s="270" t="s">
        <v>3604</v>
      </c>
      <c r="D21633" s="270" t="s">
        <v>2305</v>
      </c>
      <c r="E21633" s="277" t="s">
        <v>2310</v>
      </c>
      <c r="F21633" s="279" t="s">
        <v>881</v>
      </c>
    </row>
    <row r="21634" spans="1:6" x14ac:dyDescent="0.3">
      <c r="A21634" s="264" t="str">
        <f t="shared" si="337"/>
        <v>WaterburyVT</v>
      </c>
      <c r="B21634" s="269">
        <v>5676</v>
      </c>
      <c r="C21634" s="270" t="s">
        <v>3445</v>
      </c>
      <c r="D21634" s="270" t="s">
        <v>2305</v>
      </c>
      <c r="E21634" s="277" t="s">
        <v>2306</v>
      </c>
      <c r="F21634" s="279" t="s">
        <v>881</v>
      </c>
    </row>
    <row r="21635" spans="1:6" x14ac:dyDescent="0.3">
      <c r="A21635" s="264" t="str">
        <f t="shared" si="337"/>
        <v>JerichoVT</v>
      </c>
      <c r="B21635" s="269">
        <v>5465</v>
      </c>
      <c r="C21635" s="270" t="s">
        <v>8777</v>
      </c>
      <c r="D21635" s="270" t="s">
        <v>2305</v>
      </c>
      <c r="E21635" s="277" t="s">
        <v>2309</v>
      </c>
      <c r="F21635" s="279" t="s">
        <v>881</v>
      </c>
    </row>
    <row r="21636" spans="1:6" x14ac:dyDescent="0.3">
      <c r="A21636" s="264" t="str">
        <f t="shared" ref="A21636:A21699" si="338">CONCATENATE(C21636,D21636)</f>
        <v>RandolphVT</v>
      </c>
      <c r="B21636" s="269">
        <v>5060</v>
      </c>
      <c r="C21636" s="270" t="s">
        <v>1602</v>
      </c>
      <c r="D21636" s="270" t="s">
        <v>2305</v>
      </c>
      <c r="E21636" s="277" t="s">
        <v>1818</v>
      </c>
      <c r="F21636" s="279" t="s">
        <v>881</v>
      </c>
    </row>
    <row r="21637" spans="1:6" x14ac:dyDescent="0.3">
      <c r="A21637" s="264" t="str">
        <f t="shared" si="338"/>
        <v>EnosburgVT</v>
      </c>
      <c r="B21637" s="269">
        <v>5450</v>
      </c>
      <c r="C21637" s="270" t="s">
        <v>12007</v>
      </c>
      <c r="D21637" s="270" t="s">
        <v>2305</v>
      </c>
      <c r="E21637" s="277" t="s">
        <v>2309</v>
      </c>
      <c r="F21637" s="279" t="s">
        <v>881</v>
      </c>
    </row>
    <row r="21638" spans="1:6" x14ac:dyDescent="0.3">
      <c r="A21638" s="264" t="str">
        <f t="shared" si="338"/>
        <v>ChesterVT</v>
      </c>
      <c r="B21638" s="269">
        <v>5143</v>
      </c>
      <c r="C21638" s="270" t="s">
        <v>2017</v>
      </c>
      <c r="D21638" s="270" t="s">
        <v>2305</v>
      </c>
      <c r="E21638" s="277" t="s">
        <v>1818</v>
      </c>
      <c r="F21638" s="279" t="s">
        <v>881</v>
      </c>
    </row>
    <row r="21639" spans="1:6" x14ac:dyDescent="0.3">
      <c r="A21639" s="264" t="str">
        <f t="shared" si="338"/>
        <v>WindsorVT</v>
      </c>
      <c r="B21639" s="269">
        <v>5089</v>
      </c>
      <c r="C21639" s="270" t="s">
        <v>2711</v>
      </c>
      <c r="D21639" s="270" t="s">
        <v>2305</v>
      </c>
      <c r="E21639" s="277" t="s">
        <v>1818</v>
      </c>
      <c r="F21639" s="279" t="s">
        <v>881</v>
      </c>
    </row>
    <row r="21640" spans="1:6" x14ac:dyDescent="0.3">
      <c r="A21640" s="264" t="str">
        <f t="shared" si="338"/>
        <v>ManchesterVT</v>
      </c>
      <c r="B21640" s="269">
        <v>5255</v>
      </c>
      <c r="C21640" s="270" t="s">
        <v>3180</v>
      </c>
      <c r="D21640" s="270" t="s">
        <v>2305</v>
      </c>
      <c r="E21640" s="277" t="s">
        <v>2308</v>
      </c>
      <c r="F21640" s="279" t="s">
        <v>881</v>
      </c>
    </row>
    <row r="21641" spans="1:6" x14ac:dyDescent="0.3">
      <c r="A21641" s="264" t="str">
        <f t="shared" si="338"/>
        <v>HinesburgVT</v>
      </c>
      <c r="B21641" s="269">
        <v>5461</v>
      </c>
      <c r="C21641" s="270" t="s">
        <v>12008</v>
      </c>
      <c r="D21641" s="270" t="s">
        <v>2305</v>
      </c>
      <c r="E21641" s="277" t="s">
        <v>2309</v>
      </c>
      <c r="F21641" s="279" t="s">
        <v>881</v>
      </c>
    </row>
    <row r="21642" spans="1:6" x14ac:dyDescent="0.3">
      <c r="A21642" s="264" t="str">
        <f t="shared" si="338"/>
        <v>NorthfieldVT</v>
      </c>
      <c r="B21642" s="269">
        <v>5663</v>
      </c>
      <c r="C21642" s="270" t="s">
        <v>6200</v>
      </c>
      <c r="D21642" s="270" t="s">
        <v>2305</v>
      </c>
      <c r="E21642" s="277" t="s">
        <v>2306</v>
      </c>
      <c r="F21642" s="279" t="s">
        <v>881</v>
      </c>
    </row>
    <row r="21643" spans="1:6" x14ac:dyDescent="0.3">
      <c r="A21643" s="264" t="str">
        <f t="shared" si="338"/>
        <v>FairfaxVT</v>
      </c>
      <c r="B21643" s="269">
        <v>5454</v>
      </c>
      <c r="C21643" s="270" t="s">
        <v>2879</v>
      </c>
      <c r="D21643" s="270" t="s">
        <v>2305</v>
      </c>
      <c r="E21643" s="277" t="s">
        <v>2309</v>
      </c>
      <c r="F21643" s="279" t="s">
        <v>881</v>
      </c>
    </row>
    <row r="21644" spans="1:6" x14ac:dyDescent="0.3">
      <c r="A21644" s="264" t="str">
        <f t="shared" si="338"/>
        <v>RichmondVT</v>
      </c>
      <c r="B21644" s="269">
        <v>5477</v>
      </c>
      <c r="C21644" s="270" t="s">
        <v>1393</v>
      </c>
      <c r="D21644" s="270" t="s">
        <v>2305</v>
      </c>
      <c r="E21644" s="277" t="s">
        <v>2309</v>
      </c>
      <c r="F21644" s="279" t="s">
        <v>881</v>
      </c>
    </row>
    <row r="21645" spans="1:6" x14ac:dyDescent="0.3">
      <c r="A21645" s="264" t="str">
        <f t="shared" si="338"/>
        <v>Fair HavenVT</v>
      </c>
      <c r="B21645" s="269">
        <v>5743</v>
      </c>
      <c r="C21645" s="270" t="s">
        <v>6723</v>
      </c>
      <c r="D21645" s="270" t="s">
        <v>2305</v>
      </c>
      <c r="E21645" s="277" t="s">
        <v>2310</v>
      </c>
      <c r="F21645" s="279" t="s">
        <v>881</v>
      </c>
    </row>
    <row r="21646" spans="1:6" x14ac:dyDescent="0.3">
      <c r="A21646" s="264" t="str">
        <f t="shared" si="338"/>
        <v>WoodstockVT</v>
      </c>
      <c r="B21646" s="269">
        <v>5091</v>
      </c>
      <c r="C21646" s="270" t="s">
        <v>1472</v>
      </c>
      <c r="D21646" s="270" t="s">
        <v>2305</v>
      </c>
      <c r="E21646" s="277" t="s">
        <v>1818</v>
      </c>
      <c r="F21646" s="279" t="s">
        <v>881</v>
      </c>
    </row>
    <row r="21647" spans="1:6" x14ac:dyDescent="0.3">
      <c r="A21647" s="264" t="str">
        <f t="shared" si="338"/>
        <v>FaystonVT</v>
      </c>
      <c r="B21647" s="269">
        <v>5673</v>
      </c>
      <c r="C21647" s="270" t="s">
        <v>12009</v>
      </c>
      <c r="D21647" s="270" t="s">
        <v>2305</v>
      </c>
      <c r="E21647" s="277" t="s">
        <v>2306</v>
      </c>
      <c r="F21647" s="279" t="s">
        <v>881</v>
      </c>
    </row>
    <row r="21648" spans="1:6" x14ac:dyDescent="0.3">
      <c r="A21648" s="264" t="str">
        <f t="shared" si="338"/>
        <v>ArlingtonVT</v>
      </c>
      <c r="B21648" s="269">
        <v>5250</v>
      </c>
      <c r="C21648" s="270" t="s">
        <v>2452</v>
      </c>
      <c r="D21648" s="270" t="s">
        <v>2305</v>
      </c>
      <c r="E21648" s="277" t="s">
        <v>2308</v>
      </c>
      <c r="F21648" s="279" t="s">
        <v>881</v>
      </c>
    </row>
    <row r="21649" spans="1:6" x14ac:dyDescent="0.3">
      <c r="A21649" s="264" t="str">
        <f t="shared" si="338"/>
        <v>CharlotteVT</v>
      </c>
      <c r="B21649" s="269">
        <v>5445</v>
      </c>
      <c r="C21649" s="270" t="s">
        <v>2103</v>
      </c>
      <c r="D21649" s="270" t="s">
        <v>2305</v>
      </c>
      <c r="E21649" s="277" t="s">
        <v>2309</v>
      </c>
      <c r="F21649" s="279" t="s">
        <v>881</v>
      </c>
    </row>
    <row r="21650" spans="1:6" x14ac:dyDescent="0.3">
      <c r="A21650" s="264" t="str">
        <f t="shared" si="338"/>
        <v>RoyaltonVT</v>
      </c>
      <c r="B21650" s="269">
        <v>5068</v>
      </c>
      <c r="C21650" s="270" t="s">
        <v>12010</v>
      </c>
      <c r="D21650" s="270" t="s">
        <v>2305</v>
      </c>
      <c r="E21650" s="277" t="s">
        <v>1818</v>
      </c>
      <c r="F21650" s="279" t="s">
        <v>881</v>
      </c>
    </row>
    <row r="21651" spans="1:6" x14ac:dyDescent="0.3">
      <c r="A21651" s="264" t="str">
        <f t="shared" si="338"/>
        <v>NorwichVT</v>
      </c>
      <c r="B21651" s="269">
        <v>5055</v>
      </c>
      <c r="C21651" s="270" t="s">
        <v>3433</v>
      </c>
      <c r="D21651" s="270" t="s">
        <v>2305</v>
      </c>
      <c r="E21651" s="277" t="s">
        <v>1818</v>
      </c>
      <c r="F21651" s="279" t="s">
        <v>881</v>
      </c>
    </row>
    <row r="21652" spans="1:6" x14ac:dyDescent="0.3">
      <c r="A21652" s="264" t="str">
        <f t="shared" si="338"/>
        <v>West RutlandVT</v>
      </c>
      <c r="B21652" s="269">
        <v>5777</v>
      </c>
      <c r="C21652" s="270" t="s">
        <v>12011</v>
      </c>
      <c r="D21652" s="270" t="s">
        <v>2305</v>
      </c>
      <c r="E21652" s="277" t="s">
        <v>2310</v>
      </c>
      <c r="F21652" s="279" t="s">
        <v>881</v>
      </c>
    </row>
    <row r="21653" spans="1:6" x14ac:dyDescent="0.3">
      <c r="A21653" s="264" t="str">
        <f t="shared" si="338"/>
        <v>PoultneyVT</v>
      </c>
      <c r="B21653" s="269">
        <v>5764</v>
      </c>
      <c r="C21653" s="270" t="s">
        <v>12012</v>
      </c>
      <c r="D21653" s="270" t="s">
        <v>2305</v>
      </c>
      <c r="E21653" s="277" t="s">
        <v>2310</v>
      </c>
      <c r="F21653" s="279" t="s">
        <v>881</v>
      </c>
    </row>
    <row r="21654" spans="1:6" x14ac:dyDescent="0.3">
      <c r="A21654" s="264" t="str">
        <f t="shared" si="338"/>
        <v>LudlowVT</v>
      </c>
      <c r="B21654" s="269">
        <v>5149</v>
      </c>
      <c r="C21654" s="270" t="s">
        <v>5181</v>
      </c>
      <c r="D21654" s="270" t="s">
        <v>2305</v>
      </c>
      <c r="E21654" s="277" t="s">
        <v>1818</v>
      </c>
      <c r="F21654" s="279" t="s">
        <v>881</v>
      </c>
    </row>
    <row r="21655" spans="1:6" x14ac:dyDescent="0.3">
      <c r="A21655" s="264" t="str">
        <f t="shared" si="338"/>
        <v>WilliamstownVT</v>
      </c>
      <c r="B21655" s="269">
        <v>5679</v>
      </c>
      <c r="C21655" s="270" t="s">
        <v>5712</v>
      </c>
      <c r="D21655" s="270" t="s">
        <v>2305</v>
      </c>
      <c r="E21655" s="277" t="s">
        <v>1818</v>
      </c>
      <c r="F21655" s="279" t="s">
        <v>881</v>
      </c>
    </row>
    <row r="21656" spans="1:6" x14ac:dyDescent="0.3">
      <c r="A21656" s="264" t="str">
        <f t="shared" si="338"/>
        <v>CastletonVT</v>
      </c>
      <c r="B21656" s="269">
        <v>5735</v>
      </c>
      <c r="C21656" s="270" t="s">
        <v>11968</v>
      </c>
      <c r="D21656" s="270" t="s">
        <v>2305</v>
      </c>
      <c r="E21656" s="277" t="s">
        <v>2310</v>
      </c>
      <c r="F21656" s="279" t="s">
        <v>881</v>
      </c>
    </row>
    <row r="21657" spans="1:6" x14ac:dyDescent="0.3">
      <c r="A21657" s="264" t="str">
        <f t="shared" si="338"/>
        <v>RichfordVT</v>
      </c>
      <c r="B21657" s="269">
        <v>5476</v>
      </c>
      <c r="C21657" s="270" t="s">
        <v>12013</v>
      </c>
      <c r="D21657" s="270" t="s">
        <v>2305</v>
      </c>
      <c r="E21657" s="277" t="s">
        <v>2309</v>
      </c>
      <c r="F21657" s="279" t="s">
        <v>881</v>
      </c>
    </row>
    <row r="21658" spans="1:6" x14ac:dyDescent="0.3">
      <c r="A21658" s="264" t="str">
        <f t="shared" si="338"/>
        <v>BradfordVT</v>
      </c>
      <c r="B21658" s="269">
        <v>5033</v>
      </c>
      <c r="C21658" s="270" t="s">
        <v>1832</v>
      </c>
      <c r="D21658" s="270" t="s">
        <v>2305</v>
      </c>
      <c r="E21658" s="277" t="s">
        <v>1818</v>
      </c>
      <c r="F21658" s="279" t="s">
        <v>881</v>
      </c>
    </row>
    <row r="21659" spans="1:6" x14ac:dyDescent="0.3">
      <c r="A21659" s="264" t="str">
        <f t="shared" si="338"/>
        <v>UnderhillVT</v>
      </c>
      <c r="B21659" s="269">
        <v>5489</v>
      </c>
      <c r="C21659" s="270" t="s">
        <v>12014</v>
      </c>
      <c r="D21659" s="270" t="s">
        <v>2305</v>
      </c>
      <c r="E21659" s="277" t="s">
        <v>2309</v>
      </c>
      <c r="F21659" s="279" t="s">
        <v>881</v>
      </c>
    </row>
    <row r="21660" spans="1:6" x14ac:dyDescent="0.3">
      <c r="A21660" s="264" t="str">
        <f t="shared" si="338"/>
        <v>AlburghVT</v>
      </c>
      <c r="B21660" s="269">
        <v>5440</v>
      </c>
      <c r="C21660" s="270" t="s">
        <v>12015</v>
      </c>
      <c r="D21660" s="270" t="s">
        <v>2305</v>
      </c>
      <c r="E21660" s="277" t="s">
        <v>2309</v>
      </c>
      <c r="F21660" s="279" t="s">
        <v>881</v>
      </c>
    </row>
    <row r="21661" spans="1:6" x14ac:dyDescent="0.3">
      <c r="A21661" s="264" t="str">
        <f t="shared" si="338"/>
        <v>PittsfordVT</v>
      </c>
      <c r="B21661" s="269">
        <v>5763</v>
      </c>
      <c r="C21661" s="270" t="s">
        <v>6813</v>
      </c>
      <c r="D21661" s="270" t="s">
        <v>2305</v>
      </c>
      <c r="E21661" s="277" t="s">
        <v>2310</v>
      </c>
      <c r="F21661" s="279" t="s">
        <v>881</v>
      </c>
    </row>
    <row r="21662" spans="1:6" x14ac:dyDescent="0.3">
      <c r="A21662" s="264" t="str">
        <f t="shared" si="338"/>
        <v>North BenningtonVT</v>
      </c>
      <c r="B21662" s="269">
        <v>5257</v>
      </c>
      <c r="C21662" s="270" t="s">
        <v>12016</v>
      </c>
      <c r="D21662" s="270" t="s">
        <v>2305</v>
      </c>
      <c r="E21662" s="277" t="s">
        <v>2308</v>
      </c>
      <c r="F21662" s="279" t="s">
        <v>881</v>
      </c>
    </row>
    <row r="21663" spans="1:6" x14ac:dyDescent="0.3">
      <c r="A21663" s="264" t="str">
        <f t="shared" si="338"/>
        <v>ShaftsburyVT</v>
      </c>
      <c r="B21663" s="269">
        <v>5262</v>
      </c>
      <c r="C21663" s="270" t="s">
        <v>12017</v>
      </c>
      <c r="D21663" s="270" t="s">
        <v>2305</v>
      </c>
      <c r="E21663" s="277" t="s">
        <v>2308</v>
      </c>
      <c r="F21663" s="279" t="s">
        <v>881</v>
      </c>
    </row>
    <row r="21664" spans="1:6" x14ac:dyDescent="0.3">
      <c r="A21664" s="264" t="str">
        <f t="shared" si="338"/>
        <v>PownalVT</v>
      </c>
      <c r="B21664" s="269">
        <v>5261</v>
      </c>
      <c r="C21664" s="270" t="s">
        <v>6558</v>
      </c>
      <c r="D21664" s="270" t="s">
        <v>2305</v>
      </c>
      <c r="E21664" s="277" t="s">
        <v>2308</v>
      </c>
      <c r="F21664" s="279" t="s">
        <v>881</v>
      </c>
    </row>
    <row r="21665" spans="1:6" x14ac:dyDescent="0.3">
      <c r="A21665" s="264" t="str">
        <f t="shared" si="338"/>
        <v>BethelVT</v>
      </c>
      <c r="B21665" s="269">
        <v>5032</v>
      </c>
      <c r="C21665" s="270" t="s">
        <v>3462</v>
      </c>
      <c r="D21665" s="270" t="s">
        <v>2305</v>
      </c>
      <c r="E21665" s="277" t="s">
        <v>1818</v>
      </c>
      <c r="F21665" s="279" t="s">
        <v>881</v>
      </c>
    </row>
    <row r="21666" spans="1:6" x14ac:dyDescent="0.3">
      <c r="A21666" s="264" t="str">
        <f t="shared" si="338"/>
        <v>PlainfieldVT</v>
      </c>
      <c r="B21666" s="269">
        <v>5667</v>
      </c>
      <c r="C21666" s="270" t="s">
        <v>3495</v>
      </c>
      <c r="D21666" s="270" t="s">
        <v>2305</v>
      </c>
      <c r="E21666" s="277" t="s">
        <v>2306</v>
      </c>
      <c r="F21666" s="279" t="s">
        <v>881</v>
      </c>
    </row>
    <row r="21667" spans="1:6" x14ac:dyDescent="0.3">
      <c r="A21667" s="264" t="str">
        <f t="shared" si="338"/>
        <v>Grand IsleVT</v>
      </c>
      <c r="B21667" s="269">
        <v>5458</v>
      </c>
      <c r="C21667" s="270" t="s">
        <v>12018</v>
      </c>
      <c r="D21667" s="270" t="s">
        <v>2305</v>
      </c>
      <c r="E21667" s="277" t="s">
        <v>2309</v>
      </c>
      <c r="F21667" s="279" t="s">
        <v>881</v>
      </c>
    </row>
    <row r="21668" spans="1:6" x14ac:dyDescent="0.3">
      <c r="A21668" s="264" t="str">
        <f t="shared" si="338"/>
        <v>HartlandVT</v>
      </c>
      <c r="B21668" s="269">
        <v>5048</v>
      </c>
      <c r="C21668" s="270" t="s">
        <v>3542</v>
      </c>
      <c r="D21668" s="270" t="s">
        <v>2305</v>
      </c>
      <c r="E21668" s="277" t="s">
        <v>1818</v>
      </c>
      <c r="F21668" s="279" t="s">
        <v>881</v>
      </c>
    </row>
    <row r="21669" spans="1:6" x14ac:dyDescent="0.3">
      <c r="A21669" s="264" t="str">
        <f t="shared" si="338"/>
        <v>WaterburyVT</v>
      </c>
      <c r="B21669" s="269">
        <v>5677</v>
      </c>
      <c r="C21669" s="270" t="s">
        <v>3445</v>
      </c>
      <c r="D21669" s="270" t="s">
        <v>2305</v>
      </c>
      <c r="E21669" s="277" t="s">
        <v>2306</v>
      </c>
      <c r="F21669" s="279" t="s">
        <v>881</v>
      </c>
    </row>
    <row r="21670" spans="1:6" x14ac:dyDescent="0.3">
      <c r="A21670" s="264" t="str">
        <f t="shared" si="338"/>
        <v>KillingtonVT</v>
      </c>
      <c r="B21670" s="269">
        <v>5751</v>
      </c>
      <c r="C21670" s="270" t="s">
        <v>12019</v>
      </c>
      <c r="D21670" s="270" t="s">
        <v>2305</v>
      </c>
      <c r="E21670" s="277" t="s">
        <v>2310</v>
      </c>
      <c r="F21670" s="279" t="s">
        <v>881</v>
      </c>
    </row>
    <row r="21671" spans="1:6" x14ac:dyDescent="0.3">
      <c r="A21671" s="264" t="str">
        <f t="shared" si="338"/>
        <v>South HeroVT</v>
      </c>
      <c r="B21671" s="269">
        <v>5486</v>
      </c>
      <c r="C21671" s="270" t="s">
        <v>12020</v>
      </c>
      <c r="D21671" s="270" t="s">
        <v>2305</v>
      </c>
      <c r="E21671" s="277" t="s">
        <v>2309</v>
      </c>
      <c r="F21671" s="279" t="s">
        <v>881</v>
      </c>
    </row>
    <row r="21672" spans="1:6" x14ac:dyDescent="0.3">
      <c r="A21672" s="264" t="str">
        <f t="shared" si="338"/>
        <v>WallingfordVT</v>
      </c>
      <c r="B21672" s="269">
        <v>5773</v>
      </c>
      <c r="C21672" s="270" t="s">
        <v>3431</v>
      </c>
      <c r="D21672" s="270" t="s">
        <v>2305</v>
      </c>
      <c r="E21672" s="277" t="s">
        <v>2310</v>
      </c>
      <c r="F21672" s="279" t="s">
        <v>881</v>
      </c>
    </row>
    <row r="21673" spans="1:6" x14ac:dyDescent="0.3">
      <c r="A21673" s="264" t="str">
        <f t="shared" si="338"/>
        <v>ClarendonVT</v>
      </c>
      <c r="B21673" s="269">
        <v>5759</v>
      </c>
      <c r="C21673" s="270" t="s">
        <v>12021</v>
      </c>
      <c r="D21673" s="270" t="s">
        <v>2305</v>
      </c>
      <c r="E21673" s="277" t="s">
        <v>2310</v>
      </c>
      <c r="F21673" s="279" t="s">
        <v>881</v>
      </c>
    </row>
    <row r="21674" spans="1:6" x14ac:dyDescent="0.3">
      <c r="A21674" s="264" t="str">
        <f t="shared" si="338"/>
        <v>HartfordVT</v>
      </c>
      <c r="B21674" s="269">
        <v>5059</v>
      </c>
      <c r="C21674" s="270" t="s">
        <v>1319</v>
      </c>
      <c r="D21674" s="270" t="s">
        <v>2305</v>
      </c>
      <c r="E21674" s="277" t="s">
        <v>1818</v>
      </c>
      <c r="F21674" s="279" t="s">
        <v>881</v>
      </c>
    </row>
    <row r="21675" spans="1:6" x14ac:dyDescent="0.3">
      <c r="A21675" s="264" t="str">
        <f t="shared" si="338"/>
        <v>WarrenVT</v>
      </c>
      <c r="B21675" s="269">
        <v>5674</v>
      </c>
      <c r="C21675" s="270" t="s">
        <v>2146</v>
      </c>
      <c r="D21675" s="270" t="s">
        <v>2305</v>
      </c>
      <c r="E21675" s="277" t="s">
        <v>2306</v>
      </c>
      <c r="F21675" s="279" t="s">
        <v>881</v>
      </c>
    </row>
    <row r="21676" spans="1:6" x14ac:dyDescent="0.3">
      <c r="A21676" s="264" t="str">
        <f t="shared" si="338"/>
        <v>DorsetVT</v>
      </c>
      <c r="B21676" s="269">
        <v>5251</v>
      </c>
      <c r="C21676" s="270" t="s">
        <v>9595</v>
      </c>
      <c r="D21676" s="270" t="s">
        <v>2305</v>
      </c>
      <c r="E21676" s="277" t="s">
        <v>2308</v>
      </c>
      <c r="F21676" s="279" t="s">
        <v>881</v>
      </c>
    </row>
    <row r="21677" spans="1:6" x14ac:dyDescent="0.3">
      <c r="A21677" s="264" t="str">
        <f t="shared" si="338"/>
        <v>MoretownVT</v>
      </c>
      <c r="B21677" s="269">
        <v>5660</v>
      </c>
      <c r="C21677" s="270" t="s">
        <v>12022</v>
      </c>
      <c r="D21677" s="270" t="s">
        <v>2305</v>
      </c>
      <c r="E21677" s="277" t="s">
        <v>2306</v>
      </c>
      <c r="F21677" s="279" t="s">
        <v>881</v>
      </c>
    </row>
    <row r="21678" spans="1:6" x14ac:dyDescent="0.3">
      <c r="A21678" s="264" t="str">
        <f t="shared" si="338"/>
        <v>HuntingtonVT</v>
      </c>
      <c r="B21678" s="269">
        <v>5462</v>
      </c>
      <c r="C21678" s="270" t="s">
        <v>1366</v>
      </c>
      <c r="D21678" s="270" t="s">
        <v>2305</v>
      </c>
      <c r="E21678" s="277" t="s">
        <v>2309</v>
      </c>
      <c r="F21678" s="279" t="s">
        <v>881</v>
      </c>
    </row>
    <row r="21679" spans="1:6" x14ac:dyDescent="0.3">
      <c r="A21679" s="264" t="str">
        <f t="shared" si="338"/>
        <v>ProctorVT</v>
      </c>
      <c r="B21679" s="269">
        <v>5765</v>
      </c>
      <c r="C21679" s="270" t="s">
        <v>12023</v>
      </c>
      <c r="D21679" s="270" t="s">
        <v>2305</v>
      </c>
      <c r="E21679" s="277" t="s">
        <v>2310</v>
      </c>
      <c r="F21679" s="279" t="s">
        <v>881</v>
      </c>
    </row>
    <row r="21680" spans="1:6" x14ac:dyDescent="0.3">
      <c r="A21680" s="264" t="str">
        <f t="shared" si="338"/>
        <v>HighgateVT</v>
      </c>
      <c r="B21680" s="269">
        <v>5459</v>
      </c>
      <c r="C21680" s="270" t="s">
        <v>12024</v>
      </c>
      <c r="D21680" s="270" t="s">
        <v>2305</v>
      </c>
      <c r="E21680" s="277" t="s">
        <v>2309</v>
      </c>
      <c r="F21680" s="279" t="s">
        <v>881</v>
      </c>
    </row>
    <row r="21681" spans="1:6" x14ac:dyDescent="0.3">
      <c r="A21681" s="264" t="str">
        <f t="shared" si="338"/>
        <v>WellsVT</v>
      </c>
      <c r="B21681" s="269">
        <v>5774</v>
      </c>
      <c r="C21681" s="270" t="s">
        <v>6502</v>
      </c>
      <c r="D21681" s="270" t="s">
        <v>2305</v>
      </c>
      <c r="E21681" s="277" t="s">
        <v>2310</v>
      </c>
      <c r="F21681" s="279" t="s">
        <v>881</v>
      </c>
    </row>
    <row r="21682" spans="1:6" x14ac:dyDescent="0.3">
      <c r="A21682" s="264" t="str">
        <f t="shared" si="338"/>
        <v>FairleeVT</v>
      </c>
      <c r="B21682" s="269">
        <v>5045</v>
      </c>
      <c r="C21682" s="270" t="s">
        <v>12025</v>
      </c>
      <c r="D21682" s="270" t="s">
        <v>2305</v>
      </c>
      <c r="E21682" s="277" t="s">
        <v>1818</v>
      </c>
      <c r="F21682" s="279" t="s">
        <v>881</v>
      </c>
    </row>
    <row r="21683" spans="1:6" x14ac:dyDescent="0.3">
      <c r="A21683" s="264" t="str">
        <f t="shared" si="338"/>
        <v>RochesterVT</v>
      </c>
      <c r="B21683" s="269">
        <v>5767</v>
      </c>
      <c r="C21683" s="270" t="s">
        <v>1657</v>
      </c>
      <c r="D21683" s="270" t="s">
        <v>2305</v>
      </c>
      <c r="E21683" s="277" t="s">
        <v>1818</v>
      </c>
      <c r="F21683" s="279" t="s">
        <v>881</v>
      </c>
    </row>
    <row r="21684" spans="1:6" x14ac:dyDescent="0.3">
      <c r="A21684" s="264" t="str">
        <f t="shared" si="338"/>
        <v>East MontpelierVT</v>
      </c>
      <c r="B21684" s="269">
        <v>5651</v>
      </c>
      <c r="C21684" s="270" t="s">
        <v>12026</v>
      </c>
      <c r="D21684" s="270" t="s">
        <v>2305</v>
      </c>
      <c r="E21684" s="277" t="s">
        <v>2306</v>
      </c>
      <c r="F21684" s="279" t="s">
        <v>881</v>
      </c>
    </row>
    <row r="21685" spans="1:6" x14ac:dyDescent="0.3">
      <c r="A21685" s="264" t="str">
        <f t="shared" si="338"/>
        <v>WestfordVT</v>
      </c>
      <c r="B21685" s="269">
        <v>5494</v>
      </c>
      <c r="C21685" s="270" t="s">
        <v>6082</v>
      </c>
      <c r="D21685" s="270" t="s">
        <v>2305</v>
      </c>
      <c r="E21685" s="277" t="s">
        <v>2309</v>
      </c>
      <c r="F21685" s="279" t="s">
        <v>881</v>
      </c>
    </row>
    <row r="21686" spans="1:6" x14ac:dyDescent="0.3">
      <c r="A21686" s="264" t="str">
        <f t="shared" si="338"/>
        <v>Island PondVT</v>
      </c>
      <c r="B21686" s="269">
        <v>5846</v>
      </c>
      <c r="C21686" s="270" t="s">
        <v>12027</v>
      </c>
      <c r="D21686" s="270" t="s">
        <v>2305</v>
      </c>
      <c r="E21686" s="277" t="s">
        <v>1815</v>
      </c>
      <c r="F21686" s="279" t="s">
        <v>881</v>
      </c>
    </row>
    <row r="21687" spans="1:6" x14ac:dyDescent="0.3">
      <c r="A21687" s="264" t="str">
        <f t="shared" si="338"/>
        <v>FranklinVT</v>
      </c>
      <c r="B21687" s="269">
        <v>5457</v>
      </c>
      <c r="C21687" s="270" t="s">
        <v>3539</v>
      </c>
      <c r="D21687" s="270" t="s">
        <v>2305</v>
      </c>
      <c r="E21687" s="277" t="s">
        <v>2309</v>
      </c>
      <c r="F21687" s="279" t="s">
        <v>881</v>
      </c>
    </row>
    <row r="21688" spans="1:6" x14ac:dyDescent="0.3">
      <c r="A21688" s="264" t="str">
        <f t="shared" si="338"/>
        <v>MarshfieldVT</v>
      </c>
      <c r="B21688" s="269">
        <v>5658</v>
      </c>
      <c r="C21688" s="270" t="s">
        <v>6079</v>
      </c>
      <c r="D21688" s="270" t="s">
        <v>2305</v>
      </c>
      <c r="E21688" s="277" t="s">
        <v>2306</v>
      </c>
      <c r="F21688" s="279" t="s">
        <v>881</v>
      </c>
    </row>
    <row r="21689" spans="1:6" x14ac:dyDescent="0.3">
      <c r="A21689" s="264" t="str">
        <f t="shared" si="338"/>
        <v>ChelseaVT</v>
      </c>
      <c r="B21689" s="269">
        <v>5038</v>
      </c>
      <c r="C21689" s="270" t="s">
        <v>1171</v>
      </c>
      <c r="D21689" s="270" t="s">
        <v>2305</v>
      </c>
      <c r="E21689" s="277" t="s">
        <v>1818</v>
      </c>
      <c r="F21689" s="279" t="s">
        <v>881</v>
      </c>
    </row>
    <row r="21690" spans="1:6" x14ac:dyDescent="0.3">
      <c r="A21690" s="264" t="str">
        <f t="shared" si="338"/>
        <v>North HeroVT</v>
      </c>
      <c r="B21690" s="269">
        <v>5474</v>
      </c>
      <c r="C21690" s="270" t="s">
        <v>12028</v>
      </c>
      <c r="D21690" s="270" t="s">
        <v>2305</v>
      </c>
      <c r="E21690" s="277" t="s">
        <v>2309</v>
      </c>
      <c r="F21690" s="279" t="s">
        <v>881</v>
      </c>
    </row>
    <row r="21691" spans="1:6" x14ac:dyDescent="0.3">
      <c r="A21691" s="264" t="str">
        <f t="shared" si="338"/>
        <v>SheldonVT</v>
      </c>
      <c r="B21691" s="269">
        <v>5483</v>
      </c>
      <c r="C21691" s="270" t="s">
        <v>11022</v>
      </c>
      <c r="D21691" s="270" t="s">
        <v>2305</v>
      </c>
      <c r="E21691" s="277" t="s">
        <v>2309</v>
      </c>
      <c r="F21691" s="279" t="s">
        <v>881</v>
      </c>
    </row>
    <row r="21692" spans="1:6" x14ac:dyDescent="0.3">
      <c r="A21692" s="264" t="str">
        <f t="shared" si="338"/>
        <v>RandolphVT</v>
      </c>
      <c r="B21692" s="269">
        <v>5061</v>
      </c>
      <c r="C21692" s="270" t="s">
        <v>1602</v>
      </c>
      <c r="D21692" s="270" t="s">
        <v>2305</v>
      </c>
      <c r="E21692" s="277" t="s">
        <v>1818</v>
      </c>
      <c r="F21692" s="279" t="s">
        <v>881</v>
      </c>
    </row>
    <row r="21693" spans="1:6" x14ac:dyDescent="0.3">
      <c r="A21693" s="264" t="str">
        <f t="shared" si="338"/>
        <v>DanbyVT</v>
      </c>
      <c r="B21693" s="269">
        <v>5739</v>
      </c>
      <c r="C21693" s="270" t="s">
        <v>12029</v>
      </c>
      <c r="D21693" s="270" t="s">
        <v>2305</v>
      </c>
      <c r="E21693" s="277" t="s">
        <v>2310</v>
      </c>
      <c r="F21693" s="279" t="s">
        <v>881</v>
      </c>
    </row>
    <row r="21694" spans="1:6" x14ac:dyDescent="0.3">
      <c r="A21694" s="264" t="str">
        <f t="shared" si="338"/>
        <v>WeathersfieldVT</v>
      </c>
      <c r="B21694" s="269">
        <v>5151</v>
      </c>
      <c r="C21694" s="270" t="s">
        <v>12030</v>
      </c>
      <c r="D21694" s="270" t="s">
        <v>2305</v>
      </c>
      <c r="E21694" s="277" t="s">
        <v>1818</v>
      </c>
      <c r="F21694" s="279" t="s">
        <v>881</v>
      </c>
    </row>
    <row r="21695" spans="1:6" x14ac:dyDescent="0.3">
      <c r="A21695" s="264" t="str">
        <f t="shared" si="338"/>
        <v>CastletonVT</v>
      </c>
      <c r="B21695" s="269">
        <v>5732</v>
      </c>
      <c r="C21695" s="270" t="s">
        <v>11968</v>
      </c>
      <c r="D21695" s="270" t="s">
        <v>2305</v>
      </c>
      <c r="E21695" s="277" t="s">
        <v>2310</v>
      </c>
      <c r="F21695" s="279" t="s">
        <v>881</v>
      </c>
    </row>
    <row r="21696" spans="1:6" x14ac:dyDescent="0.3">
      <c r="A21696" s="264" t="str">
        <f t="shared" si="338"/>
        <v>BarreVT</v>
      </c>
      <c r="B21696" s="269">
        <v>5654</v>
      </c>
      <c r="C21696" s="270" t="s">
        <v>2306</v>
      </c>
      <c r="D21696" s="270" t="s">
        <v>2305</v>
      </c>
      <c r="E21696" s="277" t="s">
        <v>2306</v>
      </c>
      <c r="F21696" s="279" t="s">
        <v>881</v>
      </c>
    </row>
    <row r="21697" spans="1:6" x14ac:dyDescent="0.3">
      <c r="A21697" s="264" t="str">
        <f t="shared" si="338"/>
        <v>LunenburgVT</v>
      </c>
      <c r="B21697" s="269">
        <v>5906</v>
      </c>
      <c r="C21697" s="270" t="s">
        <v>6132</v>
      </c>
      <c r="D21697" s="270" t="s">
        <v>2305</v>
      </c>
      <c r="E21697" s="277" t="s">
        <v>1815</v>
      </c>
      <c r="F21697" s="279" t="s">
        <v>881</v>
      </c>
    </row>
    <row r="21698" spans="1:6" x14ac:dyDescent="0.3">
      <c r="A21698" s="264" t="str">
        <f t="shared" si="338"/>
        <v>ThetfordVT</v>
      </c>
      <c r="B21698" s="269">
        <v>5075</v>
      </c>
      <c r="C21698" s="270" t="s">
        <v>12031</v>
      </c>
      <c r="D21698" s="270" t="s">
        <v>2305</v>
      </c>
      <c r="E21698" s="277" t="s">
        <v>1818</v>
      </c>
      <c r="F21698" s="279" t="s">
        <v>881</v>
      </c>
    </row>
    <row r="21699" spans="1:6" x14ac:dyDescent="0.3">
      <c r="A21699" s="264" t="str">
        <f t="shared" si="338"/>
        <v>WinhallVT</v>
      </c>
      <c r="B21699" s="269">
        <v>5340</v>
      </c>
      <c r="C21699" s="270" t="s">
        <v>12032</v>
      </c>
      <c r="D21699" s="270" t="s">
        <v>2305</v>
      </c>
      <c r="E21699" s="277" t="s">
        <v>2308</v>
      </c>
      <c r="F21699" s="279" t="s">
        <v>881</v>
      </c>
    </row>
    <row r="21700" spans="1:6" x14ac:dyDescent="0.3">
      <c r="A21700" s="264" t="str">
        <f t="shared" ref="A21700:A21763" si="339">CONCATENATE(C21700,D21700)</f>
        <v>WorcesterVT</v>
      </c>
      <c r="B21700" s="269">
        <v>5682</v>
      </c>
      <c r="C21700" s="270" t="s">
        <v>1088</v>
      </c>
      <c r="D21700" s="270" t="s">
        <v>2305</v>
      </c>
      <c r="E21700" s="277" t="s">
        <v>2306</v>
      </c>
      <c r="F21700" s="279" t="s">
        <v>881</v>
      </c>
    </row>
    <row r="21701" spans="1:6" x14ac:dyDescent="0.3">
      <c r="A21701" s="264" t="str">
        <f t="shared" si="339"/>
        <v>SharonVT</v>
      </c>
      <c r="B21701" s="269">
        <v>5065</v>
      </c>
      <c r="C21701" s="270" t="s">
        <v>3525</v>
      </c>
      <c r="D21701" s="270" t="s">
        <v>2305</v>
      </c>
      <c r="E21701" s="277" t="s">
        <v>1818</v>
      </c>
      <c r="F21701" s="279" t="s">
        <v>881</v>
      </c>
    </row>
    <row r="21702" spans="1:6" x14ac:dyDescent="0.3">
      <c r="A21702" s="264" t="str">
        <f t="shared" si="339"/>
        <v>FairfieldVT</v>
      </c>
      <c r="B21702" s="269">
        <v>5455</v>
      </c>
      <c r="C21702" s="270" t="s">
        <v>1201</v>
      </c>
      <c r="D21702" s="270" t="s">
        <v>2305</v>
      </c>
      <c r="E21702" s="277" t="s">
        <v>2309</v>
      </c>
      <c r="F21702" s="279" t="s">
        <v>881</v>
      </c>
    </row>
    <row r="21703" spans="1:6" x14ac:dyDescent="0.3">
      <c r="A21703" s="264" t="str">
        <f t="shared" si="339"/>
        <v>CalaisVT</v>
      </c>
      <c r="B21703" s="269">
        <v>5650</v>
      </c>
      <c r="C21703" s="270" t="s">
        <v>12033</v>
      </c>
      <c r="D21703" s="270" t="s">
        <v>2305</v>
      </c>
      <c r="E21703" s="277" t="s">
        <v>2306</v>
      </c>
      <c r="F21703" s="279" t="s">
        <v>881</v>
      </c>
    </row>
    <row r="21704" spans="1:6" x14ac:dyDescent="0.3">
      <c r="A21704" s="264" t="str">
        <f t="shared" si="339"/>
        <v>ShrewsburyVT</v>
      </c>
      <c r="B21704" s="269">
        <v>5738</v>
      </c>
      <c r="C21704" s="270" t="s">
        <v>6059</v>
      </c>
      <c r="D21704" s="270" t="s">
        <v>2305</v>
      </c>
      <c r="E21704" s="277" t="s">
        <v>2310</v>
      </c>
      <c r="F21704" s="279" t="s">
        <v>881</v>
      </c>
    </row>
    <row r="21705" spans="1:6" x14ac:dyDescent="0.3">
      <c r="A21705" s="264" t="str">
        <f t="shared" si="339"/>
        <v>ConcordVT</v>
      </c>
      <c r="B21705" s="269">
        <v>5824</v>
      </c>
      <c r="C21705" s="270" t="s">
        <v>1820</v>
      </c>
      <c r="D21705" s="270" t="s">
        <v>2305</v>
      </c>
      <c r="E21705" s="277" t="s">
        <v>1815</v>
      </c>
      <c r="F21705" s="279" t="s">
        <v>881</v>
      </c>
    </row>
    <row r="21706" spans="1:6" x14ac:dyDescent="0.3">
      <c r="A21706" s="264" t="str">
        <f t="shared" si="339"/>
        <v>PawletVT</v>
      </c>
      <c r="B21706" s="269">
        <v>5761</v>
      </c>
      <c r="C21706" s="270" t="s">
        <v>12034</v>
      </c>
      <c r="D21706" s="270" t="s">
        <v>2305</v>
      </c>
      <c r="E21706" s="277" t="s">
        <v>2310</v>
      </c>
      <c r="F21706" s="279" t="s">
        <v>881</v>
      </c>
    </row>
    <row r="21707" spans="1:6" x14ac:dyDescent="0.3">
      <c r="A21707" s="264" t="str">
        <f t="shared" si="339"/>
        <v>SpringfieldVT</v>
      </c>
      <c r="B21707" s="269">
        <v>5150</v>
      </c>
      <c r="C21707" s="270" t="s">
        <v>1337</v>
      </c>
      <c r="D21707" s="270" t="s">
        <v>2305</v>
      </c>
      <c r="E21707" s="277" t="s">
        <v>1818</v>
      </c>
      <c r="F21707" s="279" t="s">
        <v>881</v>
      </c>
    </row>
    <row r="21708" spans="1:6" x14ac:dyDescent="0.3">
      <c r="A21708" s="264" t="str">
        <f t="shared" si="339"/>
        <v>FairfieldVT</v>
      </c>
      <c r="B21708" s="269">
        <v>5448</v>
      </c>
      <c r="C21708" s="270" t="s">
        <v>1201</v>
      </c>
      <c r="D21708" s="270" t="s">
        <v>2305</v>
      </c>
      <c r="E21708" s="277" t="s">
        <v>2309</v>
      </c>
      <c r="F21708" s="279" t="s">
        <v>881</v>
      </c>
    </row>
    <row r="21709" spans="1:6" x14ac:dyDescent="0.3">
      <c r="A21709" s="264" t="str">
        <f t="shared" si="339"/>
        <v>TunbridgeVT</v>
      </c>
      <c r="B21709" s="269">
        <v>5077</v>
      </c>
      <c r="C21709" s="270" t="s">
        <v>12035</v>
      </c>
      <c r="D21709" s="270" t="s">
        <v>2305</v>
      </c>
      <c r="E21709" s="277" t="s">
        <v>1818</v>
      </c>
      <c r="F21709" s="279" t="s">
        <v>881</v>
      </c>
    </row>
    <row r="21710" spans="1:6" x14ac:dyDescent="0.3">
      <c r="A21710" s="264" t="str">
        <f t="shared" si="339"/>
        <v>ManchesterVT</v>
      </c>
      <c r="B21710" s="269">
        <v>5254</v>
      </c>
      <c r="C21710" s="270" t="s">
        <v>3180</v>
      </c>
      <c r="D21710" s="270" t="s">
        <v>2305</v>
      </c>
      <c r="E21710" s="277" t="s">
        <v>2308</v>
      </c>
      <c r="F21710" s="279" t="s">
        <v>881</v>
      </c>
    </row>
    <row r="21711" spans="1:6" x14ac:dyDescent="0.3">
      <c r="A21711" s="264" t="str">
        <f t="shared" si="339"/>
        <v>MontgomeryVT</v>
      </c>
      <c r="B21711" s="269">
        <v>5471</v>
      </c>
      <c r="C21711" s="270" t="s">
        <v>941</v>
      </c>
      <c r="D21711" s="270" t="s">
        <v>2305</v>
      </c>
      <c r="E21711" s="277" t="s">
        <v>2309</v>
      </c>
      <c r="F21711" s="279" t="s">
        <v>881</v>
      </c>
    </row>
    <row r="21712" spans="1:6" x14ac:dyDescent="0.3">
      <c r="A21712" s="264" t="str">
        <f t="shared" si="339"/>
        <v>NewburyVT</v>
      </c>
      <c r="B21712" s="269">
        <v>5051</v>
      </c>
      <c r="C21712" s="270" t="s">
        <v>6190</v>
      </c>
      <c r="D21712" s="270" t="s">
        <v>2305</v>
      </c>
      <c r="E21712" s="277" t="s">
        <v>1818</v>
      </c>
      <c r="F21712" s="279" t="s">
        <v>881</v>
      </c>
    </row>
    <row r="21713" spans="1:6" x14ac:dyDescent="0.3">
      <c r="A21713" s="264" t="str">
        <f t="shared" si="339"/>
        <v>West WindsorVT</v>
      </c>
      <c r="B21713" s="269">
        <v>5037</v>
      </c>
      <c r="C21713" s="270" t="s">
        <v>12036</v>
      </c>
      <c r="D21713" s="270" t="s">
        <v>2305</v>
      </c>
      <c r="E21713" s="277" t="s">
        <v>1818</v>
      </c>
      <c r="F21713" s="279" t="s">
        <v>881</v>
      </c>
    </row>
    <row r="21714" spans="1:6" x14ac:dyDescent="0.3">
      <c r="A21714" s="264" t="str">
        <f t="shared" si="339"/>
        <v>OrangeVT</v>
      </c>
      <c r="B21714" s="269">
        <v>5649</v>
      </c>
      <c r="C21714" s="270" t="s">
        <v>2655</v>
      </c>
      <c r="D21714" s="270" t="s">
        <v>2305</v>
      </c>
      <c r="E21714" s="277" t="s">
        <v>1818</v>
      </c>
      <c r="F21714" s="279" t="s">
        <v>881</v>
      </c>
    </row>
    <row r="21715" spans="1:6" x14ac:dyDescent="0.3">
      <c r="A21715" s="264" t="str">
        <f t="shared" si="339"/>
        <v>CabotVT</v>
      </c>
      <c r="B21715" s="269">
        <v>5647</v>
      </c>
      <c r="C21715" s="270" t="s">
        <v>1702</v>
      </c>
      <c r="D21715" s="270" t="s">
        <v>2305</v>
      </c>
      <c r="E21715" s="277" t="s">
        <v>2306</v>
      </c>
      <c r="F21715" s="279" t="s">
        <v>881</v>
      </c>
    </row>
    <row r="21716" spans="1:6" x14ac:dyDescent="0.3">
      <c r="A21716" s="264" t="str">
        <f t="shared" si="339"/>
        <v>CavendishVT</v>
      </c>
      <c r="B21716" s="269">
        <v>5153</v>
      </c>
      <c r="C21716" s="270" t="s">
        <v>12037</v>
      </c>
      <c r="D21716" s="270" t="s">
        <v>2305</v>
      </c>
      <c r="E21716" s="277" t="s">
        <v>1818</v>
      </c>
      <c r="F21716" s="279" t="s">
        <v>881</v>
      </c>
    </row>
    <row r="21717" spans="1:6" x14ac:dyDescent="0.3">
      <c r="A21717" s="264" t="str">
        <f t="shared" si="339"/>
        <v>CanaanVT</v>
      </c>
      <c r="B21717" s="269">
        <v>5903</v>
      </c>
      <c r="C21717" s="270" t="s">
        <v>3523</v>
      </c>
      <c r="D21717" s="270" t="s">
        <v>2305</v>
      </c>
      <c r="E21717" s="277" t="s">
        <v>1815</v>
      </c>
      <c r="F21717" s="279" t="s">
        <v>881</v>
      </c>
    </row>
    <row r="21718" spans="1:6" x14ac:dyDescent="0.3">
      <c r="A21718" s="264" t="str">
        <f t="shared" si="339"/>
        <v>Middletown SpringsVT</v>
      </c>
      <c r="B21718" s="269">
        <v>5757</v>
      </c>
      <c r="C21718" s="270" t="s">
        <v>12038</v>
      </c>
      <c r="D21718" s="270" t="s">
        <v>2305</v>
      </c>
      <c r="E21718" s="277" t="s">
        <v>2310</v>
      </c>
      <c r="F21718" s="279" t="s">
        <v>881</v>
      </c>
    </row>
    <row r="21719" spans="1:6" x14ac:dyDescent="0.3">
      <c r="A21719" s="264" t="str">
        <f t="shared" si="339"/>
        <v>WashingtonVT</v>
      </c>
      <c r="B21719" s="269">
        <v>5675</v>
      </c>
      <c r="C21719" s="270" t="s">
        <v>1404</v>
      </c>
      <c r="D21719" s="270" t="s">
        <v>2305</v>
      </c>
      <c r="E21719" s="277" t="s">
        <v>1818</v>
      </c>
      <c r="F21719" s="279" t="s">
        <v>881</v>
      </c>
    </row>
    <row r="21720" spans="1:6" x14ac:dyDescent="0.3">
      <c r="A21720" s="264" t="str">
        <f t="shared" si="339"/>
        <v>NewburyVT</v>
      </c>
      <c r="B21720" s="269">
        <v>5081</v>
      </c>
      <c r="C21720" s="270" t="s">
        <v>6190</v>
      </c>
      <c r="D21720" s="270" t="s">
        <v>2305</v>
      </c>
      <c r="E21720" s="277" t="s">
        <v>1818</v>
      </c>
      <c r="F21720" s="279" t="s">
        <v>881</v>
      </c>
    </row>
    <row r="21721" spans="1:6" x14ac:dyDescent="0.3">
      <c r="A21721" s="264" t="str">
        <f t="shared" si="339"/>
        <v>WestonVT</v>
      </c>
      <c r="B21721" s="269">
        <v>5161</v>
      </c>
      <c r="C21721" s="270" t="s">
        <v>3492</v>
      </c>
      <c r="D21721" s="270" t="s">
        <v>2305</v>
      </c>
      <c r="E21721" s="277" t="s">
        <v>1818</v>
      </c>
      <c r="F21721" s="279" t="s">
        <v>881</v>
      </c>
    </row>
    <row r="21722" spans="1:6" x14ac:dyDescent="0.3">
      <c r="A21722" s="264" t="str">
        <f t="shared" si="339"/>
        <v>CorinthVT</v>
      </c>
      <c r="B21722" s="269">
        <v>5039</v>
      </c>
      <c r="C21722" s="270" t="s">
        <v>1704</v>
      </c>
      <c r="D21722" s="270" t="s">
        <v>2305</v>
      </c>
      <c r="E21722" s="277" t="s">
        <v>1818</v>
      </c>
      <c r="F21722" s="279" t="s">
        <v>881</v>
      </c>
    </row>
    <row r="21723" spans="1:6" x14ac:dyDescent="0.3">
      <c r="A21723" s="264" t="str">
        <f t="shared" si="339"/>
        <v>BrookfieldVT</v>
      </c>
      <c r="B21723" s="269">
        <v>5036</v>
      </c>
      <c r="C21723" s="270" t="s">
        <v>3465</v>
      </c>
      <c r="D21723" s="270" t="s">
        <v>2305</v>
      </c>
      <c r="E21723" s="277" t="s">
        <v>1818</v>
      </c>
      <c r="F21723" s="279" t="s">
        <v>881</v>
      </c>
    </row>
    <row r="21724" spans="1:6" x14ac:dyDescent="0.3">
      <c r="A21724" s="264" t="str">
        <f t="shared" si="339"/>
        <v>ReadsboroVT</v>
      </c>
      <c r="B21724" s="269">
        <v>5350</v>
      </c>
      <c r="C21724" s="270" t="s">
        <v>12039</v>
      </c>
      <c r="D21724" s="270" t="s">
        <v>2305</v>
      </c>
      <c r="E21724" s="277" t="s">
        <v>2308</v>
      </c>
      <c r="F21724" s="279" t="s">
        <v>881</v>
      </c>
    </row>
    <row r="21725" spans="1:6" x14ac:dyDescent="0.3">
      <c r="A21725" s="264" t="str">
        <f t="shared" si="339"/>
        <v>GuildhallVT</v>
      </c>
      <c r="B21725" s="269">
        <v>5905</v>
      </c>
      <c r="C21725" s="270" t="s">
        <v>12040</v>
      </c>
      <c r="D21725" s="270" t="s">
        <v>2305</v>
      </c>
      <c r="E21725" s="277" t="s">
        <v>1815</v>
      </c>
      <c r="F21725" s="279" t="s">
        <v>881</v>
      </c>
    </row>
    <row r="21726" spans="1:6" x14ac:dyDescent="0.3">
      <c r="A21726" s="264" t="str">
        <f t="shared" si="339"/>
        <v>ThetfordVT</v>
      </c>
      <c r="B21726" s="269">
        <v>5043</v>
      </c>
      <c r="C21726" s="270" t="s">
        <v>12031</v>
      </c>
      <c r="D21726" s="270" t="s">
        <v>2305</v>
      </c>
      <c r="E21726" s="277" t="s">
        <v>1818</v>
      </c>
      <c r="F21726" s="279" t="s">
        <v>881</v>
      </c>
    </row>
    <row r="21727" spans="1:6" x14ac:dyDescent="0.3">
      <c r="A21727" s="264" t="str">
        <f t="shared" si="339"/>
        <v>Mt HollyVT</v>
      </c>
      <c r="B21727" s="269">
        <v>5758</v>
      </c>
      <c r="C21727" s="270" t="s">
        <v>12041</v>
      </c>
      <c r="D21727" s="270" t="s">
        <v>2305</v>
      </c>
      <c r="E21727" s="277" t="s">
        <v>2310</v>
      </c>
      <c r="F21727" s="279" t="s">
        <v>881</v>
      </c>
    </row>
    <row r="21728" spans="1:6" x14ac:dyDescent="0.3">
      <c r="A21728" s="264" t="str">
        <f t="shared" si="339"/>
        <v>StamfordVT</v>
      </c>
      <c r="B21728" s="269">
        <v>5352</v>
      </c>
      <c r="C21728" s="270" t="s">
        <v>3427</v>
      </c>
      <c r="D21728" s="270" t="s">
        <v>2305</v>
      </c>
      <c r="E21728" s="277" t="s">
        <v>2308</v>
      </c>
      <c r="F21728" s="279" t="s">
        <v>881</v>
      </c>
    </row>
    <row r="21729" spans="1:6" x14ac:dyDescent="0.3">
      <c r="A21729" s="264" t="str">
        <f t="shared" si="339"/>
        <v>ReadingVT</v>
      </c>
      <c r="B21729" s="269">
        <v>5062</v>
      </c>
      <c r="C21729" s="270" t="s">
        <v>2135</v>
      </c>
      <c r="D21729" s="270" t="s">
        <v>2305</v>
      </c>
      <c r="E21729" s="277" t="s">
        <v>1818</v>
      </c>
      <c r="F21729" s="279" t="s">
        <v>881</v>
      </c>
    </row>
    <row r="21730" spans="1:6" x14ac:dyDescent="0.3">
      <c r="A21730" s="264" t="str">
        <f t="shared" si="339"/>
        <v>Isle La MotteVT</v>
      </c>
      <c r="B21730" s="269">
        <v>5463</v>
      </c>
      <c r="C21730" s="270" t="s">
        <v>12042</v>
      </c>
      <c r="D21730" s="270" t="s">
        <v>2305</v>
      </c>
      <c r="E21730" s="277" t="s">
        <v>2309</v>
      </c>
      <c r="F21730" s="279" t="s">
        <v>881</v>
      </c>
    </row>
    <row r="21731" spans="1:6" x14ac:dyDescent="0.3">
      <c r="A21731" s="264" t="str">
        <f t="shared" si="339"/>
        <v>TopshamVT</v>
      </c>
      <c r="B21731" s="269">
        <v>5086</v>
      </c>
      <c r="C21731" s="270" t="s">
        <v>6508</v>
      </c>
      <c r="D21731" s="270" t="s">
        <v>2305</v>
      </c>
      <c r="E21731" s="277" t="s">
        <v>1818</v>
      </c>
      <c r="F21731" s="279" t="s">
        <v>881</v>
      </c>
    </row>
    <row r="21732" spans="1:6" x14ac:dyDescent="0.3">
      <c r="A21732" s="264" t="str">
        <f t="shared" si="339"/>
        <v>ChittendenVT</v>
      </c>
      <c r="B21732" s="269">
        <v>5737</v>
      </c>
      <c r="C21732" s="270" t="s">
        <v>12043</v>
      </c>
      <c r="D21732" s="270" t="s">
        <v>2305</v>
      </c>
      <c r="E21732" s="277" t="s">
        <v>2310</v>
      </c>
      <c r="F21732" s="279" t="s">
        <v>881</v>
      </c>
    </row>
    <row r="21733" spans="1:6" x14ac:dyDescent="0.3">
      <c r="A21733" s="264" t="str">
        <f t="shared" si="339"/>
        <v>CavendishVT</v>
      </c>
      <c r="B21733" s="269">
        <v>5142</v>
      </c>
      <c r="C21733" s="270" t="s">
        <v>12037</v>
      </c>
      <c r="D21733" s="270" t="s">
        <v>2305</v>
      </c>
      <c r="E21733" s="277" t="s">
        <v>1818</v>
      </c>
      <c r="F21733" s="279" t="s">
        <v>881</v>
      </c>
    </row>
    <row r="21734" spans="1:6" x14ac:dyDescent="0.3">
      <c r="A21734" s="264" t="str">
        <f t="shared" si="339"/>
        <v>VershireVT</v>
      </c>
      <c r="B21734" s="269">
        <v>5079</v>
      </c>
      <c r="C21734" s="270" t="s">
        <v>12044</v>
      </c>
      <c r="D21734" s="270" t="s">
        <v>2305</v>
      </c>
      <c r="E21734" s="277" t="s">
        <v>1818</v>
      </c>
      <c r="F21734" s="279" t="s">
        <v>881</v>
      </c>
    </row>
    <row r="21735" spans="1:6" x14ac:dyDescent="0.3">
      <c r="A21735" s="264" t="str">
        <f t="shared" si="339"/>
        <v>BridgewaterVT</v>
      </c>
      <c r="B21735" s="269">
        <v>5035</v>
      </c>
      <c r="C21735" s="270" t="s">
        <v>3538</v>
      </c>
      <c r="D21735" s="270" t="s">
        <v>2305</v>
      </c>
      <c r="E21735" s="277" t="s">
        <v>1818</v>
      </c>
      <c r="F21735" s="279" t="s">
        <v>881</v>
      </c>
    </row>
    <row r="21736" spans="1:6" x14ac:dyDescent="0.3">
      <c r="A21736" s="264" t="str">
        <f t="shared" si="339"/>
        <v>BarreVT</v>
      </c>
      <c r="B21736" s="269">
        <v>5670</v>
      </c>
      <c r="C21736" s="270" t="s">
        <v>2306</v>
      </c>
      <c r="D21736" s="270" t="s">
        <v>2305</v>
      </c>
      <c r="E21736" s="277" t="s">
        <v>2306</v>
      </c>
      <c r="F21736" s="279" t="s">
        <v>881</v>
      </c>
    </row>
    <row r="21737" spans="1:6" x14ac:dyDescent="0.3">
      <c r="A21737" s="264" t="str">
        <f t="shared" si="339"/>
        <v>PeruVT</v>
      </c>
      <c r="B21737" s="269">
        <v>5152</v>
      </c>
      <c r="C21737" s="270" t="s">
        <v>1389</v>
      </c>
      <c r="D21737" s="270" t="s">
        <v>2305</v>
      </c>
      <c r="E21737" s="277" t="s">
        <v>2308</v>
      </c>
      <c r="F21737" s="279" t="s">
        <v>881</v>
      </c>
    </row>
    <row r="21738" spans="1:6" x14ac:dyDescent="0.3">
      <c r="A21738" s="264" t="str">
        <f t="shared" si="339"/>
        <v>DorsetVT</v>
      </c>
      <c r="B21738" s="269">
        <v>5253</v>
      </c>
      <c r="C21738" s="270" t="s">
        <v>9595</v>
      </c>
      <c r="D21738" s="270" t="s">
        <v>2305</v>
      </c>
      <c r="E21738" s="277" t="s">
        <v>2308</v>
      </c>
      <c r="F21738" s="279" t="s">
        <v>881</v>
      </c>
    </row>
    <row r="21739" spans="1:6" x14ac:dyDescent="0.3">
      <c r="A21739" s="264" t="str">
        <f t="shared" si="339"/>
        <v>PittsfieldVT</v>
      </c>
      <c r="B21739" s="269">
        <v>5762</v>
      </c>
      <c r="C21739" s="270" t="s">
        <v>1536</v>
      </c>
      <c r="D21739" s="270" t="s">
        <v>2305</v>
      </c>
      <c r="E21739" s="277" t="s">
        <v>2310</v>
      </c>
      <c r="F21739" s="279" t="s">
        <v>881</v>
      </c>
    </row>
    <row r="21740" spans="1:6" x14ac:dyDescent="0.3">
      <c r="A21740" s="264" t="str">
        <f t="shared" si="339"/>
        <v>StockbridgeVT</v>
      </c>
      <c r="B21740" s="269">
        <v>5772</v>
      </c>
      <c r="C21740" s="270" t="s">
        <v>3952</v>
      </c>
      <c r="D21740" s="270" t="s">
        <v>2305</v>
      </c>
      <c r="E21740" s="277" t="s">
        <v>1818</v>
      </c>
      <c r="F21740" s="279" t="s">
        <v>881</v>
      </c>
    </row>
    <row r="21741" spans="1:6" x14ac:dyDescent="0.3">
      <c r="A21741" s="264" t="str">
        <f t="shared" si="339"/>
        <v>PawletVT</v>
      </c>
      <c r="B21741" s="269">
        <v>5775</v>
      </c>
      <c r="C21741" s="270" t="s">
        <v>12034</v>
      </c>
      <c r="D21741" s="270" t="s">
        <v>2305</v>
      </c>
      <c r="E21741" s="277" t="s">
        <v>2310</v>
      </c>
      <c r="F21741" s="279" t="s">
        <v>881</v>
      </c>
    </row>
    <row r="21742" spans="1:6" x14ac:dyDescent="0.3">
      <c r="A21742" s="264" t="str">
        <f t="shared" si="339"/>
        <v>RutlandVT</v>
      </c>
      <c r="B21742" s="269">
        <v>5736</v>
      </c>
      <c r="C21742" s="270" t="s">
        <v>2310</v>
      </c>
      <c r="D21742" s="270" t="s">
        <v>2305</v>
      </c>
      <c r="E21742" s="277" t="s">
        <v>2310</v>
      </c>
      <c r="F21742" s="279" t="s">
        <v>881</v>
      </c>
    </row>
    <row r="21743" spans="1:6" x14ac:dyDescent="0.3">
      <c r="A21743" s="264" t="str">
        <f t="shared" si="339"/>
        <v>CorinthVT</v>
      </c>
      <c r="B21743" s="269">
        <v>5040</v>
      </c>
      <c r="C21743" s="270" t="s">
        <v>1704</v>
      </c>
      <c r="D21743" s="270" t="s">
        <v>2305</v>
      </c>
      <c r="E21743" s="277" t="s">
        <v>1818</v>
      </c>
      <c r="F21743" s="279" t="s">
        <v>881</v>
      </c>
    </row>
    <row r="21744" spans="1:6" x14ac:dyDescent="0.3">
      <c r="A21744" s="264" t="str">
        <f t="shared" si="339"/>
        <v>BakersfieldVT</v>
      </c>
      <c r="B21744" s="269">
        <v>5441</v>
      </c>
      <c r="C21744" s="270" t="s">
        <v>1004</v>
      </c>
      <c r="D21744" s="270" t="s">
        <v>2305</v>
      </c>
      <c r="E21744" s="277" t="s">
        <v>2309</v>
      </c>
      <c r="F21744" s="279" t="s">
        <v>881</v>
      </c>
    </row>
    <row r="21745" spans="1:6" x14ac:dyDescent="0.3">
      <c r="A21745" s="264" t="str">
        <f t="shared" si="339"/>
        <v>PittsfordVT</v>
      </c>
      <c r="B21745" s="269">
        <v>5744</v>
      </c>
      <c r="C21745" s="270" t="s">
        <v>6813</v>
      </c>
      <c r="D21745" s="270" t="s">
        <v>2305</v>
      </c>
      <c r="E21745" s="277" t="s">
        <v>2310</v>
      </c>
      <c r="F21745" s="279" t="s">
        <v>881</v>
      </c>
    </row>
    <row r="21746" spans="1:6" x14ac:dyDescent="0.3">
      <c r="A21746" s="264" t="str">
        <f t="shared" si="339"/>
        <v>RoxburyVT</v>
      </c>
      <c r="B21746" s="269">
        <v>5669</v>
      </c>
      <c r="C21746" s="270" t="s">
        <v>3530</v>
      </c>
      <c r="D21746" s="270" t="s">
        <v>2305</v>
      </c>
      <c r="E21746" s="277" t="s">
        <v>2306</v>
      </c>
      <c r="F21746" s="279" t="s">
        <v>881</v>
      </c>
    </row>
    <row r="21747" spans="1:6" x14ac:dyDescent="0.3">
      <c r="A21747" s="264" t="str">
        <f t="shared" si="339"/>
        <v>Mt HollyVT</v>
      </c>
      <c r="B21747" s="269">
        <v>5730</v>
      </c>
      <c r="C21747" s="270" t="s">
        <v>12041</v>
      </c>
      <c r="D21747" s="270" t="s">
        <v>2305</v>
      </c>
      <c r="E21747" s="277" t="s">
        <v>2310</v>
      </c>
      <c r="F21747" s="279" t="s">
        <v>881</v>
      </c>
    </row>
    <row r="21748" spans="1:6" x14ac:dyDescent="0.3">
      <c r="A21748" s="264" t="str">
        <f t="shared" si="339"/>
        <v>Saint AlbansVT</v>
      </c>
      <c r="B21748" s="269">
        <v>5481</v>
      </c>
      <c r="C21748" s="270" t="s">
        <v>12005</v>
      </c>
      <c r="D21748" s="270" t="s">
        <v>2305</v>
      </c>
      <c r="E21748" s="277" t="s">
        <v>2309</v>
      </c>
      <c r="F21748" s="279" t="s">
        <v>881</v>
      </c>
    </row>
    <row r="21749" spans="1:6" x14ac:dyDescent="0.3">
      <c r="A21749" s="264" t="str">
        <f t="shared" si="339"/>
        <v>NorthfieldVT</v>
      </c>
      <c r="B21749" s="269">
        <v>5664</v>
      </c>
      <c r="C21749" s="270" t="s">
        <v>6200</v>
      </c>
      <c r="D21749" s="270" t="s">
        <v>2305</v>
      </c>
      <c r="E21749" s="277" t="s">
        <v>2306</v>
      </c>
      <c r="F21749" s="279" t="s">
        <v>881</v>
      </c>
    </row>
    <row r="21750" spans="1:6" x14ac:dyDescent="0.3">
      <c r="A21750" s="264" t="str">
        <f t="shared" si="339"/>
        <v>CalaisVT</v>
      </c>
      <c r="B21750" s="269">
        <v>5648</v>
      </c>
      <c r="C21750" s="270" t="s">
        <v>12033</v>
      </c>
      <c r="D21750" s="270" t="s">
        <v>2305</v>
      </c>
      <c r="E21750" s="277" t="s">
        <v>2306</v>
      </c>
      <c r="F21750" s="279" t="s">
        <v>881</v>
      </c>
    </row>
    <row r="21751" spans="1:6" x14ac:dyDescent="0.3">
      <c r="A21751" s="264" t="str">
        <f t="shared" si="339"/>
        <v>StraffordVT</v>
      </c>
      <c r="B21751" s="269">
        <v>5070</v>
      </c>
      <c r="C21751" s="270" t="s">
        <v>7242</v>
      </c>
      <c r="D21751" s="270" t="s">
        <v>2305</v>
      </c>
      <c r="E21751" s="277" t="s">
        <v>1818</v>
      </c>
      <c r="F21751" s="279" t="s">
        <v>881</v>
      </c>
    </row>
    <row r="21752" spans="1:6" x14ac:dyDescent="0.3">
      <c r="A21752" s="264" t="str">
        <f t="shared" si="339"/>
        <v>WallingfordVT</v>
      </c>
      <c r="B21752" s="269">
        <v>5742</v>
      </c>
      <c r="C21752" s="270" t="s">
        <v>3431</v>
      </c>
      <c r="D21752" s="270" t="s">
        <v>2305</v>
      </c>
      <c r="E21752" s="277" t="s">
        <v>2310</v>
      </c>
      <c r="F21752" s="279" t="s">
        <v>881</v>
      </c>
    </row>
    <row r="21753" spans="1:6" x14ac:dyDescent="0.3">
      <c r="A21753" s="264" t="str">
        <f t="shared" si="339"/>
        <v>PlymouthVT</v>
      </c>
      <c r="B21753" s="269">
        <v>5056</v>
      </c>
      <c r="C21753" s="270" t="s">
        <v>1391</v>
      </c>
      <c r="D21753" s="270" t="s">
        <v>2305</v>
      </c>
      <c r="E21753" s="277" t="s">
        <v>1818</v>
      </c>
      <c r="F21753" s="279" t="s">
        <v>881</v>
      </c>
    </row>
    <row r="21754" spans="1:6" x14ac:dyDescent="0.3">
      <c r="A21754" s="264" t="str">
        <f t="shared" si="339"/>
        <v>TopshamVT</v>
      </c>
      <c r="B21754" s="269">
        <v>5076</v>
      </c>
      <c r="C21754" s="270" t="s">
        <v>6508</v>
      </c>
      <c r="D21754" s="270" t="s">
        <v>2305</v>
      </c>
      <c r="E21754" s="277" t="s">
        <v>1818</v>
      </c>
      <c r="F21754" s="279" t="s">
        <v>881</v>
      </c>
    </row>
    <row r="21755" spans="1:6" x14ac:dyDescent="0.3">
      <c r="A21755" s="264" t="str">
        <f t="shared" si="339"/>
        <v>StraffordVT</v>
      </c>
      <c r="B21755" s="269">
        <v>5072</v>
      </c>
      <c r="C21755" s="270" t="s">
        <v>7242</v>
      </c>
      <c r="D21755" s="270" t="s">
        <v>2305</v>
      </c>
      <c r="E21755" s="277" t="s">
        <v>1818</v>
      </c>
      <c r="F21755" s="279" t="s">
        <v>881</v>
      </c>
    </row>
    <row r="21756" spans="1:6" x14ac:dyDescent="0.3">
      <c r="A21756" s="264" t="str">
        <f t="shared" si="339"/>
        <v>SunderlandVT</v>
      </c>
      <c r="B21756" s="269">
        <v>5252</v>
      </c>
      <c r="C21756" s="270" t="s">
        <v>6191</v>
      </c>
      <c r="D21756" s="270" t="s">
        <v>2305</v>
      </c>
      <c r="E21756" s="277" t="s">
        <v>2308</v>
      </c>
      <c r="F21756" s="279" t="s">
        <v>881</v>
      </c>
    </row>
    <row r="21757" spans="1:6" x14ac:dyDescent="0.3">
      <c r="A21757" s="264" t="str">
        <f t="shared" si="339"/>
        <v>WoodstockVT</v>
      </c>
      <c r="B21757" s="269">
        <v>5071</v>
      </c>
      <c r="C21757" s="270" t="s">
        <v>1472</v>
      </c>
      <c r="D21757" s="270" t="s">
        <v>2305</v>
      </c>
      <c r="E21757" s="277" t="s">
        <v>1818</v>
      </c>
      <c r="F21757" s="279" t="s">
        <v>881</v>
      </c>
    </row>
    <row r="21758" spans="1:6" x14ac:dyDescent="0.3">
      <c r="A21758" s="264" t="str">
        <f t="shared" si="339"/>
        <v>BridgewaterVT</v>
      </c>
      <c r="B21758" s="269">
        <v>5034</v>
      </c>
      <c r="C21758" s="270" t="s">
        <v>3538</v>
      </c>
      <c r="D21758" s="270" t="s">
        <v>2305</v>
      </c>
      <c r="E21758" s="277" t="s">
        <v>1818</v>
      </c>
      <c r="F21758" s="279" t="s">
        <v>881</v>
      </c>
    </row>
    <row r="21759" spans="1:6" x14ac:dyDescent="0.3">
      <c r="A21759" s="264" t="str">
        <f t="shared" si="339"/>
        <v>ThetfordVT</v>
      </c>
      <c r="B21759" s="269">
        <v>5058</v>
      </c>
      <c r="C21759" s="270" t="s">
        <v>12031</v>
      </c>
      <c r="D21759" s="270" t="s">
        <v>2305</v>
      </c>
      <c r="E21759" s="277" t="s">
        <v>1818</v>
      </c>
      <c r="F21759" s="279" t="s">
        <v>881</v>
      </c>
    </row>
    <row r="21760" spans="1:6" x14ac:dyDescent="0.3">
      <c r="A21760" s="264" t="str">
        <f t="shared" si="339"/>
        <v>WoodburyVT</v>
      </c>
      <c r="B21760" s="269">
        <v>5681</v>
      </c>
      <c r="C21760" s="270" t="s">
        <v>3484</v>
      </c>
      <c r="D21760" s="270" t="s">
        <v>2305</v>
      </c>
      <c r="E21760" s="277" t="s">
        <v>2306</v>
      </c>
      <c r="F21760" s="279" t="s">
        <v>881</v>
      </c>
    </row>
    <row r="21761" spans="1:6" x14ac:dyDescent="0.3">
      <c r="A21761" s="264" t="str">
        <f t="shared" si="339"/>
        <v>East HavenVT</v>
      </c>
      <c r="B21761" s="269">
        <v>5837</v>
      </c>
      <c r="C21761" s="270" t="s">
        <v>3443</v>
      </c>
      <c r="D21761" s="270" t="s">
        <v>2305</v>
      </c>
      <c r="E21761" s="277" t="s">
        <v>1815</v>
      </c>
      <c r="F21761" s="279" t="s">
        <v>881</v>
      </c>
    </row>
    <row r="21762" spans="1:6" x14ac:dyDescent="0.3">
      <c r="A21762" s="264" t="str">
        <f t="shared" si="339"/>
        <v>ConcordVT</v>
      </c>
      <c r="B21762" s="269">
        <v>5858</v>
      </c>
      <c r="C21762" s="270" t="s">
        <v>1820</v>
      </c>
      <c r="D21762" s="270" t="s">
        <v>2305</v>
      </c>
      <c r="E21762" s="277" t="s">
        <v>1815</v>
      </c>
      <c r="F21762" s="279" t="s">
        <v>881</v>
      </c>
    </row>
    <row r="21763" spans="1:6" x14ac:dyDescent="0.3">
      <c r="A21763" s="264" t="str">
        <f t="shared" si="339"/>
        <v>FairfieldVT</v>
      </c>
      <c r="B21763" s="269">
        <v>5470</v>
      </c>
      <c r="C21763" s="270" t="s">
        <v>1201</v>
      </c>
      <c r="D21763" s="270" t="s">
        <v>2305</v>
      </c>
      <c r="E21763" s="277" t="s">
        <v>2309</v>
      </c>
      <c r="F21763" s="279" t="s">
        <v>881</v>
      </c>
    </row>
    <row r="21764" spans="1:6" x14ac:dyDescent="0.3">
      <c r="A21764" s="264" t="str">
        <f t="shared" ref="A21764:A21827" si="340">CONCATENATE(C21764,D21764)</f>
        <v>PomfretVT</v>
      </c>
      <c r="B21764" s="269">
        <v>5053</v>
      </c>
      <c r="C21764" s="270" t="s">
        <v>6414</v>
      </c>
      <c r="D21764" s="270" t="s">
        <v>2305</v>
      </c>
      <c r="E21764" s="277" t="s">
        <v>1818</v>
      </c>
      <c r="F21764" s="279" t="s">
        <v>881</v>
      </c>
    </row>
    <row r="21765" spans="1:6" x14ac:dyDescent="0.3">
      <c r="A21765" s="264" t="str">
        <f t="shared" si="340"/>
        <v>LunenburgVT</v>
      </c>
      <c r="B21765" s="269">
        <v>5904</v>
      </c>
      <c r="C21765" s="270" t="s">
        <v>6132</v>
      </c>
      <c r="D21765" s="270" t="s">
        <v>2305</v>
      </c>
      <c r="E21765" s="277" t="s">
        <v>1815</v>
      </c>
      <c r="F21765" s="279" t="s">
        <v>881</v>
      </c>
    </row>
    <row r="21766" spans="1:6" x14ac:dyDescent="0.3">
      <c r="A21766" s="264" t="str">
        <f t="shared" si="340"/>
        <v>RupertVT</v>
      </c>
      <c r="B21766" s="269">
        <v>5776</v>
      </c>
      <c r="C21766" s="270" t="s">
        <v>4551</v>
      </c>
      <c r="D21766" s="270" t="s">
        <v>2305</v>
      </c>
      <c r="E21766" s="277" t="s">
        <v>2308</v>
      </c>
      <c r="F21766" s="279" t="s">
        <v>881</v>
      </c>
    </row>
    <row r="21767" spans="1:6" x14ac:dyDescent="0.3">
      <c r="A21767" s="264" t="str">
        <f t="shared" si="340"/>
        <v>RandolphVT</v>
      </c>
      <c r="B21767" s="269">
        <v>5041</v>
      </c>
      <c r="C21767" s="270" t="s">
        <v>1602</v>
      </c>
      <c r="D21767" s="270" t="s">
        <v>2305</v>
      </c>
      <c r="E21767" s="277" t="s">
        <v>1818</v>
      </c>
      <c r="F21767" s="279" t="s">
        <v>881</v>
      </c>
    </row>
    <row r="21768" spans="1:6" x14ac:dyDescent="0.3">
      <c r="A21768" s="264" t="str">
        <f t="shared" si="340"/>
        <v>NortonVT</v>
      </c>
      <c r="B21768" s="269">
        <v>5907</v>
      </c>
      <c r="C21768" s="270" t="s">
        <v>6101</v>
      </c>
      <c r="D21768" s="270" t="s">
        <v>2305</v>
      </c>
      <c r="E21768" s="277" t="s">
        <v>1815</v>
      </c>
      <c r="F21768" s="279" t="s">
        <v>881</v>
      </c>
    </row>
    <row r="21769" spans="1:6" x14ac:dyDescent="0.3">
      <c r="A21769" s="264" t="str">
        <f t="shared" si="340"/>
        <v>PomfretVT</v>
      </c>
      <c r="B21769" s="269">
        <v>5084</v>
      </c>
      <c r="C21769" s="270" t="s">
        <v>6414</v>
      </c>
      <c r="D21769" s="270" t="s">
        <v>2305</v>
      </c>
      <c r="E21769" s="277" t="s">
        <v>1818</v>
      </c>
      <c r="F21769" s="279" t="s">
        <v>881</v>
      </c>
    </row>
    <row r="21770" spans="1:6" x14ac:dyDescent="0.3">
      <c r="A21770" s="264" t="str">
        <f t="shared" si="340"/>
        <v>West FairleeVT</v>
      </c>
      <c r="B21770" s="269">
        <v>5083</v>
      </c>
      <c r="C21770" s="270" t="s">
        <v>12045</v>
      </c>
      <c r="D21770" s="270" t="s">
        <v>2305</v>
      </c>
      <c r="E21770" s="277" t="s">
        <v>1818</v>
      </c>
      <c r="F21770" s="279" t="s">
        <v>881</v>
      </c>
    </row>
    <row r="21771" spans="1:6" x14ac:dyDescent="0.3">
      <c r="A21771" s="264" t="str">
        <f t="shared" si="340"/>
        <v>CanaanVT</v>
      </c>
      <c r="B21771" s="269">
        <v>5902</v>
      </c>
      <c r="C21771" s="270" t="s">
        <v>3523</v>
      </c>
      <c r="D21771" s="270" t="s">
        <v>2305</v>
      </c>
      <c r="E21771" s="277" t="s">
        <v>1815</v>
      </c>
      <c r="F21771" s="279" t="s">
        <v>881</v>
      </c>
    </row>
    <row r="21772" spans="1:6" x14ac:dyDescent="0.3">
      <c r="A21772" s="264" t="str">
        <f t="shared" si="340"/>
        <v>BerkshireVT</v>
      </c>
      <c r="B21772" s="269">
        <v>5447</v>
      </c>
      <c r="C21772" s="270" t="s">
        <v>9073</v>
      </c>
      <c r="D21772" s="270" t="s">
        <v>2305</v>
      </c>
      <c r="E21772" s="277" t="s">
        <v>2309</v>
      </c>
      <c r="F21772" s="279" t="s">
        <v>881</v>
      </c>
    </row>
    <row r="21773" spans="1:6" x14ac:dyDescent="0.3">
      <c r="A21773" s="264" t="str">
        <f t="shared" si="340"/>
        <v>HighgateVT</v>
      </c>
      <c r="B21773" s="269">
        <v>5460</v>
      </c>
      <c r="C21773" s="270" t="s">
        <v>12024</v>
      </c>
      <c r="D21773" s="270" t="s">
        <v>2305</v>
      </c>
      <c r="E21773" s="277" t="s">
        <v>2309</v>
      </c>
      <c r="F21773" s="279" t="s">
        <v>881</v>
      </c>
    </row>
    <row r="21774" spans="1:6" x14ac:dyDescent="0.3">
      <c r="A21774" s="264" t="str">
        <f t="shared" si="340"/>
        <v>RupertVT</v>
      </c>
      <c r="B21774" s="269">
        <v>5768</v>
      </c>
      <c r="C21774" s="270" t="s">
        <v>4551</v>
      </c>
      <c r="D21774" s="270" t="s">
        <v>2305</v>
      </c>
      <c r="E21774" s="277" t="s">
        <v>2308</v>
      </c>
      <c r="F21774" s="279" t="s">
        <v>881</v>
      </c>
    </row>
    <row r="21775" spans="1:6" x14ac:dyDescent="0.3">
      <c r="A21775" s="264" t="str">
        <f t="shared" si="340"/>
        <v>ClarendonVT</v>
      </c>
      <c r="B21775" s="269">
        <v>5731</v>
      </c>
      <c r="C21775" s="270" t="s">
        <v>12021</v>
      </c>
      <c r="D21775" s="270" t="s">
        <v>2305</v>
      </c>
      <c r="E21775" s="277" t="s">
        <v>2310</v>
      </c>
      <c r="F21775" s="279" t="s">
        <v>881</v>
      </c>
    </row>
    <row r="21776" spans="1:6" x14ac:dyDescent="0.3">
      <c r="A21776" s="264" t="str">
        <f t="shared" si="340"/>
        <v>East MontpelierVT</v>
      </c>
      <c r="B21776" s="269">
        <v>5666</v>
      </c>
      <c r="C21776" s="270" t="s">
        <v>12026</v>
      </c>
      <c r="D21776" s="270" t="s">
        <v>2305</v>
      </c>
      <c r="E21776" s="277" t="s">
        <v>2306</v>
      </c>
      <c r="F21776" s="279" t="s">
        <v>881</v>
      </c>
    </row>
    <row r="21777" spans="1:6" x14ac:dyDescent="0.3">
      <c r="A21777" s="264" t="str">
        <f t="shared" si="340"/>
        <v>AverillVT</v>
      </c>
      <c r="B21777" s="269">
        <v>5901</v>
      </c>
      <c r="C21777" s="270" t="s">
        <v>12046</v>
      </c>
      <c r="D21777" s="270" t="s">
        <v>2305</v>
      </c>
      <c r="E21777" s="277" t="s">
        <v>1815</v>
      </c>
      <c r="F21777" s="279" t="s">
        <v>881</v>
      </c>
    </row>
    <row r="21778" spans="1:6" x14ac:dyDescent="0.3">
      <c r="A21778" s="264" t="str">
        <f t="shared" si="340"/>
        <v>BurlingtonVT</v>
      </c>
      <c r="B21778" s="269">
        <v>5405</v>
      </c>
      <c r="C21778" s="270" t="s">
        <v>1221</v>
      </c>
      <c r="D21778" s="270" t="s">
        <v>2305</v>
      </c>
      <c r="E21778" s="277" t="s">
        <v>2309</v>
      </c>
      <c r="F21778" s="279" t="s">
        <v>881</v>
      </c>
    </row>
    <row r="21779" spans="1:6" x14ac:dyDescent="0.3">
      <c r="A21779" s="264" t="str">
        <f t="shared" si="340"/>
        <v>BurlingtonVT</v>
      </c>
      <c r="B21779" s="269">
        <v>5405</v>
      </c>
      <c r="C21779" s="270" t="s">
        <v>1221</v>
      </c>
      <c r="D21779" s="270" t="s">
        <v>2305</v>
      </c>
      <c r="E21779" s="277" t="s">
        <v>2309</v>
      </c>
      <c r="F21779" s="279" t="s">
        <v>881</v>
      </c>
    </row>
    <row r="21780" spans="1:6" x14ac:dyDescent="0.3">
      <c r="A21780" s="264" t="str">
        <f t="shared" si="340"/>
        <v>AverillVT</v>
      </c>
      <c r="B21780" s="269">
        <v>5901</v>
      </c>
      <c r="C21780" s="270" t="s">
        <v>12046</v>
      </c>
      <c r="D21780" s="270" t="s">
        <v>2305</v>
      </c>
      <c r="E21780" s="277" t="s">
        <v>1815</v>
      </c>
      <c r="F21780" s="279" t="s">
        <v>881</v>
      </c>
    </row>
    <row r="21781" spans="1:6" x14ac:dyDescent="0.3">
      <c r="A21781" s="264" t="str">
        <f t="shared" si="340"/>
        <v>RedmondWA</v>
      </c>
      <c r="B21781" s="269">
        <v>98052</v>
      </c>
      <c r="C21781" s="270" t="s">
        <v>9890</v>
      </c>
      <c r="D21781" s="270" t="s">
        <v>2311</v>
      </c>
      <c r="E21781" s="277" t="s">
        <v>2329</v>
      </c>
      <c r="F21781" s="279" t="s">
        <v>881</v>
      </c>
    </row>
    <row r="21782" spans="1:6" x14ac:dyDescent="0.3">
      <c r="A21782" s="264" t="str">
        <f t="shared" si="340"/>
        <v>BothellWA</v>
      </c>
      <c r="B21782" s="269">
        <v>98012</v>
      </c>
      <c r="C21782" s="270" t="s">
        <v>12047</v>
      </c>
      <c r="D21782" s="270" t="s">
        <v>2311</v>
      </c>
      <c r="E21782" s="277" t="s">
        <v>2329</v>
      </c>
      <c r="F21782" s="279" t="s">
        <v>881</v>
      </c>
    </row>
    <row r="21783" spans="1:6" x14ac:dyDescent="0.3">
      <c r="A21783" s="264" t="str">
        <f t="shared" si="340"/>
        <v>PascoWA</v>
      </c>
      <c r="B21783" s="269">
        <v>99301</v>
      </c>
      <c r="C21783" s="270" t="s">
        <v>12048</v>
      </c>
      <c r="D21783" s="270" t="s">
        <v>2311</v>
      </c>
      <c r="E21783" s="277" t="s">
        <v>2317</v>
      </c>
      <c r="F21783" s="279" t="s">
        <v>881</v>
      </c>
    </row>
    <row r="21784" spans="1:6" x14ac:dyDescent="0.3">
      <c r="A21784" s="264" t="str">
        <f t="shared" si="340"/>
        <v>SeattleWA</v>
      </c>
      <c r="B21784" s="269">
        <v>98103</v>
      </c>
      <c r="C21784" s="270" t="s">
        <v>12049</v>
      </c>
      <c r="D21784" s="270" t="s">
        <v>2311</v>
      </c>
      <c r="E21784" s="277" t="s">
        <v>2329</v>
      </c>
      <c r="F21784" s="279" t="s">
        <v>881</v>
      </c>
    </row>
    <row r="21785" spans="1:6" x14ac:dyDescent="0.3">
      <c r="A21785" s="264" t="str">
        <f t="shared" si="340"/>
        <v>VancouverWA</v>
      </c>
      <c r="B21785" s="269">
        <v>98682</v>
      </c>
      <c r="C21785" s="270" t="s">
        <v>12050</v>
      </c>
      <c r="D21785" s="270" t="s">
        <v>2311</v>
      </c>
      <c r="E21785" s="277" t="s">
        <v>2084</v>
      </c>
      <c r="F21785" s="279" t="s">
        <v>881</v>
      </c>
    </row>
    <row r="21786" spans="1:6" x14ac:dyDescent="0.3">
      <c r="A21786" s="264" t="str">
        <f t="shared" si="340"/>
        <v>SeattleWA</v>
      </c>
      <c r="B21786" s="269">
        <v>98115</v>
      </c>
      <c r="C21786" s="270" t="s">
        <v>12049</v>
      </c>
      <c r="D21786" s="270" t="s">
        <v>2311</v>
      </c>
      <c r="E21786" s="277" t="s">
        <v>2329</v>
      </c>
      <c r="F21786" s="279" t="s">
        <v>881</v>
      </c>
    </row>
    <row r="21787" spans="1:6" x14ac:dyDescent="0.3">
      <c r="A21787" s="264" t="str">
        <f t="shared" si="340"/>
        <v>SeattleWA</v>
      </c>
      <c r="B21787" s="269">
        <v>98122</v>
      </c>
      <c r="C21787" s="270" t="s">
        <v>12049</v>
      </c>
      <c r="D21787" s="270" t="s">
        <v>2311</v>
      </c>
      <c r="E21787" s="277" t="s">
        <v>2329</v>
      </c>
      <c r="F21787" s="279" t="s">
        <v>881</v>
      </c>
    </row>
    <row r="21788" spans="1:6" x14ac:dyDescent="0.3">
      <c r="A21788" s="264" t="str">
        <f t="shared" si="340"/>
        <v>ShorelineWA</v>
      </c>
      <c r="B21788" s="269">
        <v>98133</v>
      </c>
      <c r="C21788" s="270" t="s">
        <v>12051</v>
      </c>
      <c r="D21788" s="270" t="s">
        <v>2311</v>
      </c>
      <c r="E21788" s="277" t="s">
        <v>2329</v>
      </c>
      <c r="F21788" s="279" t="s">
        <v>881</v>
      </c>
    </row>
    <row r="21789" spans="1:6" x14ac:dyDescent="0.3">
      <c r="A21789" s="264" t="str">
        <f t="shared" si="340"/>
        <v>SpokaneWA</v>
      </c>
      <c r="B21789" s="269">
        <v>99208</v>
      </c>
      <c r="C21789" s="270" t="s">
        <v>7369</v>
      </c>
      <c r="D21789" s="270" t="s">
        <v>2311</v>
      </c>
      <c r="E21789" s="277" t="s">
        <v>2332</v>
      </c>
      <c r="F21789" s="279" t="s">
        <v>881</v>
      </c>
    </row>
    <row r="21790" spans="1:6" x14ac:dyDescent="0.3">
      <c r="A21790" s="264" t="str">
        <f t="shared" si="340"/>
        <v>LongviewWA</v>
      </c>
      <c r="B21790" s="269">
        <v>98632</v>
      </c>
      <c r="C21790" s="270" t="s">
        <v>2248</v>
      </c>
      <c r="D21790" s="270" t="s">
        <v>2311</v>
      </c>
      <c r="E21790" s="277" t="s">
        <v>2248</v>
      </c>
      <c r="F21790" s="279" t="s">
        <v>881</v>
      </c>
    </row>
    <row r="21791" spans="1:6" x14ac:dyDescent="0.3">
      <c r="A21791" s="264" t="str">
        <f t="shared" si="340"/>
        <v>EverettWA</v>
      </c>
      <c r="B21791" s="269">
        <v>98208</v>
      </c>
      <c r="C21791" s="270" t="s">
        <v>6055</v>
      </c>
      <c r="D21791" s="270" t="s">
        <v>2311</v>
      </c>
      <c r="E21791" s="277" t="s">
        <v>2329</v>
      </c>
      <c r="F21791" s="279" t="s">
        <v>881</v>
      </c>
    </row>
    <row r="21792" spans="1:6" x14ac:dyDescent="0.3">
      <c r="A21792" s="264" t="str">
        <f t="shared" si="340"/>
        <v>SeattleWA</v>
      </c>
      <c r="B21792" s="269">
        <v>98109</v>
      </c>
      <c r="C21792" s="270" t="s">
        <v>12049</v>
      </c>
      <c r="D21792" s="270" t="s">
        <v>2311</v>
      </c>
      <c r="E21792" s="277" t="s">
        <v>2329</v>
      </c>
      <c r="F21792" s="279" t="s">
        <v>881</v>
      </c>
    </row>
    <row r="21793" spans="1:6" x14ac:dyDescent="0.3">
      <c r="A21793" s="264" t="str">
        <f t="shared" si="340"/>
        <v>KirklandWA</v>
      </c>
      <c r="B21793" s="269">
        <v>98034</v>
      </c>
      <c r="C21793" s="270" t="s">
        <v>2423</v>
      </c>
      <c r="D21793" s="270" t="s">
        <v>2311</v>
      </c>
      <c r="E21793" s="277" t="s">
        <v>2329</v>
      </c>
      <c r="F21793" s="279" t="s">
        <v>881</v>
      </c>
    </row>
    <row r="21794" spans="1:6" x14ac:dyDescent="0.3">
      <c r="A21794" s="264" t="str">
        <f t="shared" si="340"/>
        <v>BellinghamWA</v>
      </c>
      <c r="B21794" s="269">
        <v>98225</v>
      </c>
      <c r="C21794" s="270" t="s">
        <v>2313</v>
      </c>
      <c r="D21794" s="270" t="s">
        <v>2311</v>
      </c>
      <c r="E21794" s="277" t="s">
        <v>2313</v>
      </c>
      <c r="F21794" s="279" t="s">
        <v>881</v>
      </c>
    </row>
    <row r="21795" spans="1:6" x14ac:dyDescent="0.3">
      <c r="A21795" s="264" t="str">
        <f t="shared" si="340"/>
        <v>KennewickWA</v>
      </c>
      <c r="B21795" s="269">
        <v>99336</v>
      </c>
      <c r="C21795" s="270" t="s">
        <v>12052</v>
      </c>
      <c r="D21795" s="270" t="s">
        <v>2311</v>
      </c>
      <c r="E21795" s="277" t="s">
        <v>2317</v>
      </c>
      <c r="F21795" s="279" t="s">
        <v>881</v>
      </c>
    </row>
    <row r="21796" spans="1:6" x14ac:dyDescent="0.3">
      <c r="A21796" s="264" t="str">
        <f t="shared" si="340"/>
        <v>VancouverWA</v>
      </c>
      <c r="B21796" s="269">
        <v>98661</v>
      </c>
      <c r="C21796" s="270" t="s">
        <v>12050</v>
      </c>
      <c r="D21796" s="270" t="s">
        <v>2311</v>
      </c>
      <c r="E21796" s="277" t="s">
        <v>2084</v>
      </c>
      <c r="F21796" s="279" t="s">
        <v>881</v>
      </c>
    </row>
    <row r="21797" spans="1:6" x14ac:dyDescent="0.3">
      <c r="A21797" s="264" t="str">
        <f t="shared" si="340"/>
        <v>SeattleWA</v>
      </c>
      <c r="B21797" s="269">
        <v>98125</v>
      </c>
      <c r="C21797" s="270" t="s">
        <v>12049</v>
      </c>
      <c r="D21797" s="270" t="s">
        <v>2311</v>
      </c>
      <c r="E21797" s="277" t="s">
        <v>2329</v>
      </c>
      <c r="F21797" s="279" t="s">
        <v>881</v>
      </c>
    </row>
    <row r="21798" spans="1:6" x14ac:dyDescent="0.3">
      <c r="A21798" s="264" t="str">
        <f t="shared" si="340"/>
        <v>Federal WayWA</v>
      </c>
      <c r="B21798" s="269">
        <v>98003</v>
      </c>
      <c r="C21798" s="270" t="s">
        <v>12053</v>
      </c>
      <c r="D21798" s="270" t="s">
        <v>2311</v>
      </c>
      <c r="E21798" s="277" t="s">
        <v>2329</v>
      </c>
      <c r="F21798" s="279" t="s">
        <v>881</v>
      </c>
    </row>
    <row r="21799" spans="1:6" x14ac:dyDescent="0.3">
      <c r="A21799" s="264" t="str">
        <f t="shared" si="340"/>
        <v>Bonney LakeWA</v>
      </c>
      <c r="B21799" s="269">
        <v>98391</v>
      </c>
      <c r="C21799" s="270" t="s">
        <v>12054</v>
      </c>
      <c r="D21799" s="270" t="s">
        <v>2311</v>
      </c>
      <c r="E21799" s="277" t="s">
        <v>2329</v>
      </c>
      <c r="F21799" s="279" t="s">
        <v>881</v>
      </c>
    </row>
    <row r="21800" spans="1:6" x14ac:dyDescent="0.3">
      <c r="A21800" s="264" t="str">
        <f t="shared" si="340"/>
        <v>BellinghamWA</v>
      </c>
      <c r="B21800" s="269">
        <v>98226</v>
      </c>
      <c r="C21800" s="270" t="s">
        <v>2313</v>
      </c>
      <c r="D21800" s="270" t="s">
        <v>2311</v>
      </c>
      <c r="E21800" s="277" t="s">
        <v>2313</v>
      </c>
      <c r="F21800" s="279" t="s">
        <v>881</v>
      </c>
    </row>
    <row r="21801" spans="1:6" x14ac:dyDescent="0.3">
      <c r="A21801" s="264" t="str">
        <f t="shared" si="340"/>
        <v>SeattleWA</v>
      </c>
      <c r="B21801" s="269">
        <v>98105</v>
      </c>
      <c r="C21801" s="270" t="s">
        <v>12049</v>
      </c>
      <c r="D21801" s="270" t="s">
        <v>2311</v>
      </c>
      <c r="E21801" s="277" t="s">
        <v>2329</v>
      </c>
      <c r="F21801" s="279" t="s">
        <v>881</v>
      </c>
    </row>
    <row r="21802" spans="1:6" x14ac:dyDescent="0.3">
      <c r="A21802" s="264" t="str">
        <f t="shared" si="340"/>
        <v>MarysvilleWA</v>
      </c>
      <c r="B21802" s="269">
        <v>98270</v>
      </c>
      <c r="C21802" s="270" t="s">
        <v>2661</v>
      </c>
      <c r="D21802" s="270" t="s">
        <v>2311</v>
      </c>
      <c r="E21802" s="277" t="s">
        <v>2329</v>
      </c>
      <c r="F21802" s="279" t="s">
        <v>881</v>
      </c>
    </row>
    <row r="21803" spans="1:6" x14ac:dyDescent="0.3">
      <c r="A21803" s="264" t="str">
        <f t="shared" si="340"/>
        <v>BellevueWA</v>
      </c>
      <c r="B21803" s="269">
        <v>98004</v>
      </c>
      <c r="C21803" s="270" t="s">
        <v>4567</v>
      </c>
      <c r="D21803" s="270" t="s">
        <v>2311</v>
      </c>
      <c r="E21803" s="277" t="s">
        <v>2329</v>
      </c>
      <c r="F21803" s="279" t="s">
        <v>881</v>
      </c>
    </row>
    <row r="21804" spans="1:6" x14ac:dyDescent="0.3">
      <c r="A21804" s="264" t="str">
        <f t="shared" si="340"/>
        <v>SeattleWA</v>
      </c>
      <c r="B21804" s="269">
        <v>98118</v>
      </c>
      <c r="C21804" s="270" t="s">
        <v>12049</v>
      </c>
      <c r="D21804" s="270" t="s">
        <v>2311</v>
      </c>
      <c r="E21804" s="277" t="s">
        <v>2329</v>
      </c>
      <c r="F21804" s="279" t="s">
        <v>881</v>
      </c>
    </row>
    <row r="21805" spans="1:6" x14ac:dyDescent="0.3">
      <c r="A21805" s="264" t="str">
        <f t="shared" si="340"/>
        <v>OlympiaWA</v>
      </c>
      <c r="B21805" s="269">
        <v>98501</v>
      </c>
      <c r="C21805" s="270" t="s">
        <v>5811</v>
      </c>
      <c r="D21805" s="270" t="s">
        <v>2311</v>
      </c>
      <c r="E21805" s="277" t="s">
        <v>2324</v>
      </c>
      <c r="F21805" s="279" t="s">
        <v>881</v>
      </c>
    </row>
    <row r="21806" spans="1:6" x14ac:dyDescent="0.3">
      <c r="A21806" s="264" t="str">
        <f t="shared" si="340"/>
        <v>Paine Field-Lake StickneyWA</v>
      </c>
      <c r="B21806" s="269">
        <v>98204</v>
      </c>
      <c r="C21806" s="270" t="s">
        <v>12055</v>
      </c>
      <c r="D21806" s="270" t="s">
        <v>2311</v>
      </c>
      <c r="E21806" s="277" t="s">
        <v>2329</v>
      </c>
      <c r="F21806" s="279" t="s">
        <v>881</v>
      </c>
    </row>
    <row r="21807" spans="1:6" x14ac:dyDescent="0.3">
      <c r="A21807" s="264" t="str">
        <f t="shared" si="340"/>
        <v>Moses LakeWA</v>
      </c>
      <c r="B21807" s="269">
        <v>98837</v>
      </c>
      <c r="C21807" s="270" t="s">
        <v>2320</v>
      </c>
      <c r="D21807" s="270" t="s">
        <v>2311</v>
      </c>
      <c r="E21807" s="277" t="s">
        <v>2320</v>
      </c>
      <c r="F21807" s="279" t="s">
        <v>881</v>
      </c>
    </row>
    <row r="21808" spans="1:6" x14ac:dyDescent="0.3">
      <c r="A21808" s="264" t="str">
        <f t="shared" si="340"/>
        <v>SpanawayWA</v>
      </c>
      <c r="B21808" s="269">
        <v>98387</v>
      </c>
      <c r="C21808" s="270" t="s">
        <v>12056</v>
      </c>
      <c r="D21808" s="270" t="s">
        <v>2311</v>
      </c>
      <c r="E21808" s="277" t="s">
        <v>2329</v>
      </c>
      <c r="F21808" s="279" t="s">
        <v>881</v>
      </c>
    </row>
    <row r="21809" spans="1:6" x14ac:dyDescent="0.3">
      <c r="A21809" s="264" t="str">
        <f t="shared" si="340"/>
        <v>SpokaneWA</v>
      </c>
      <c r="B21809" s="269">
        <v>99205</v>
      </c>
      <c r="C21809" s="270" t="s">
        <v>7369</v>
      </c>
      <c r="D21809" s="270" t="s">
        <v>2311</v>
      </c>
      <c r="E21809" s="277" t="s">
        <v>2332</v>
      </c>
      <c r="F21809" s="279" t="s">
        <v>881</v>
      </c>
    </row>
    <row r="21810" spans="1:6" x14ac:dyDescent="0.3">
      <c r="A21810" s="264" t="str">
        <f t="shared" si="340"/>
        <v>Lake StevensWA</v>
      </c>
      <c r="B21810" s="269">
        <v>98258</v>
      </c>
      <c r="C21810" s="270" t="s">
        <v>12057</v>
      </c>
      <c r="D21810" s="270" t="s">
        <v>2311</v>
      </c>
      <c r="E21810" s="277" t="s">
        <v>2329</v>
      </c>
      <c r="F21810" s="279" t="s">
        <v>881</v>
      </c>
    </row>
    <row r="21811" spans="1:6" x14ac:dyDescent="0.3">
      <c r="A21811" s="264" t="str">
        <f t="shared" si="340"/>
        <v>Federal WayWA</v>
      </c>
      <c r="B21811" s="269">
        <v>98023</v>
      </c>
      <c r="C21811" s="270" t="s">
        <v>12053</v>
      </c>
      <c r="D21811" s="270" t="s">
        <v>2311</v>
      </c>
      <c r="E21811" s="277" t="s">
        <v>2329</v>
      </c>
      <c r="F21811" s="279" t="s">
        <v>881</v>
      </c>
    </row>
    <row r="21812" spans="1:6" x14ac:dyDescent="0.3">
      <c r="A21812" s="264" t="str">
        <f t="shared" si="340"/>
        <v>KirklandWA</v>
      </c>
      <c r="B21812" s="269">
        <v>98033</v>
      </c>
      <c r="C21812" s="270" t="s">
        <v>2423</v>
      </c>
      <c r="D21812" s="270" t="s">
        <v>2311</v>
      </c>
      <c r="E21812" s="277" t="s">
        <v>2329</v>
      </c>
      <c r="F21812" s="279" t="s">
        <v>881</v>
      </c>
    </row>
    <row r="21813" spans="1:6" x14ac:dyDescent="0.3">
      <c r="A21813" s="264" t="str">
        <f t="shared" si="340"/>
        <v>Oak HarborWA</v>
      </c>
      <c r="B21813" s="269">
        <v>98277</v>
      </c>
      <c r="C21813" s="270" t="s">
        <v>2323</v>
      </c>
      <c r="D21813" s="270" t="s">
        <v>2311</v>
      </c>
      <c r="E21813" s="277" t="s">
        <v>2323</v>
      </c>
      <c r="F21813" s="279" t="s">
        <v>881</v>
      </c>
    </row>
    <row r="21814" spans="1:6" x14ac:dyDescent="0.3">
      <c r="A21814" s="264" t="str">
        <f t="shared" si="340"/>
        <v>KentWA</v>
      </c>
      <c r="B21814" s="269">
        <v>98042</v>
      </c>
      <c r="C21814" s="270" t="s">
        <v>3533</v>
      </c>
      <c r="D21814" s="270" t="s">
        <v>2311</v>
      </c>
      <c r="E21814" s="277" t="s">
        <v>2329</v>
      </c>
      <c r="F21814" s="279" t="s">
        <v>881</v>
      </c>
    </row>
    <row r="21815" spans="1:6" x14ac:dyDescent="0.3">
      <c r="A21815" s="264" t="str">
        <f t="shared" si="340"/>
        <v>Walla WallaWA</v>
      </c>
      <c r="B21815" s="269">
        <v>99362</v>
      </c>
      <c r="C21815" s="270" t="s">
        <v>2334</v>
      </c>
      <c r="D21815" s="270" t="s">
        <v>2311</v>
      </c>
      <c r="E21815" s="277" t="s">
        <v>2334</v>
      </c>
      <c r="F21815" s="279" t="s">
        <v>881</v>
      </c>
    </row>
    <row r="21816" spans="1:6" x14ac:dyDescent="0.3">
      <c r="A21816" s="264" t="str">
        <f t="shared" si="340"/>
        <v>WenatcheeWA</v>
      </c>
      <c r="B21816" s="269">
        <v>98801</v>
      </c>
      <c r="C21816" s="270" t="s">
        <v>2336</v>
      </c>
      <c r="D21816" s="270" t="s">
        <v>2311</v>
      </c>
      <c r="E21816" s="277" t="s">
        <v>2336</v>
      </c>
      <c r="F21816" s="279" t="s">
        <v>881</v>
      </c>
    </row>
    <row r="21817" spans="1:6" x14ac:dyDescent="0.3">
      <c r="A21817" s="264" t="str">
        <f t="shared" si="340"/>
        <v>YakimaWA</v>
      </c>
      <c r="B21817" s="269">
        <v>98902</v>
      </c>
      <c r="C21817" s="270" t="s">
        <v>2338</v>
      </c>
      <c r="D21817" s="270" t="s">
        <v>2311</v>
      </c>
      <c r="E21817" s="277" t="s">
        <v>2338</v>
      </c>
      <c r="F21817" s="279" t="s">
        <v>881</v>
      </c>
    </row>
    <row r="21818" spans="1:6" x14ac:dyDescent="0.3">
      <c r="A21818" s="264" t="str">
        <f t="shared" si="340"/>
        <v>SeattleWA</v>
      </c>
      <c r="B21818" s="269">
        <v>98102</v>
      </c>
      <c r="C21818" s="270" t="s">
        <v>12049</v>
      </c>
      <c r="D21818" s="270" t="s">
        <v>2311</v>
      </c>
      <c r="E21818" s="277" t="s">
        <v>2329</v>
      </c>
      <c r="F21818" s="279" t="s">
        <v>881</v>
      </c>
    </row>
    <row r="21819" spans="1:6" x14ac:dyDescent="0.3">
      <c r="A21819" s="264" t="str">
        <f t="shared" si="340"/>
        <v>AuburnWA</v>
      </c>
      <c r="B21819" s="269">
        <v>98092</v>
      </c>
      <c r="C21819" s="270" t="s">
        <v>954</v>
      </c>
      <c r="D21819" s="270" t="s">
        <v>2311</v>
      </c>
      <c r="E21819" s="277" t="s">
        <v>2329</v>
      </c>
      <c r="F21819" s="279" t="s">
        <v>881</v>
      </c>
    </row>
    <row r="21820" spans="1:6" x14ac:dyDescent="0.3">
      <c r="A21820" s="264" t="str">
        <f t="shared" si="340"/>
        <v>RentonWA</v>
      </c>
      <c r="B21820" s="269">
        <v>98058</v>
      </c>
      <c r="C21820" s="270" t="s">
        <v>12058</v>
      </c>
      <c r="D21820" s="270" t="s">
        <v>2311</v>
      </c>
      <c r="E21820" s="277" t="s">
        <v>2329</v>
      </c>
      <c r="F21820" s="279" t="s">
        <v>881</v>
      </c>
    </row>
    <row r="21821" spans="1:6" x14ac:dyDescent="0.3">
      <c r="A21821" s="264" t="str">
        <f t="shared" si="340"/>
        <v>ArlingtonWA</v>
      </c>
      <c r="B21821" s="269">
        <v>98223</v>
      </c>
      <c r="C21821" s="270" t="s">
        <v>2452</v>
      </c>
      <c r="D21821" s="270" t="s">
        <v>2311</v>
      </c>
      <c r="E21821" s="277" t="s">
        <v>2329</v>
      </c>
      <c r="F21821" s="279" t="s">
        <v>881</v>
      </c>
    </row>
    <row r="21822" spans="1:6" x14ac:dyDescent="0.3">
      <c r="A21822" s="264" t="str">
        <f t="shared" si="340"/>
        <v>LynnwoodWA</v>
      </c>
      <c r="B21822" s="269">
        <v>98036</v>
      </c>
      <c r="C21822" s="270" t="s">
        <v>12059</v>
      </c>
      <c r="D21822" s="270" t="s">
        <v>2311</v>
      </c>
      <c r="E21822" s="277" t="s">
        <v>2329</v>
      </c>
      <c r="F21822" s="279" t="s">
        <v>881</v>
      </c>
    </row>
    <row r="21823" spans="1:6" x14ac:dyDescent="0.3">
      <c r="A21823" s="264" t="str">
        <f t="shared" si="340"/>
        <v>LaceyWA</v>
      </c>
      <c r="B21823" s="269">
        <v>98503</v>
      </c>
      <c r="C21823" s="270" t="s">
        <v>12060</v>
      </c>
      <c r="D21823" s="270" t="s">
        <v>2311</v>
      </c>
      <c r="E21823" s="277" t="s">
        <v>2324</v>
      </c>
      <c r="F21823" s="279" t="s">
        <v>881</v>
      </c>
    </row>
    <row r="21824" spans="1:6" x14ac:dyDescent="0.3">
      <c r="A21824" s="264" t="str">
        <f t="shared" si="340"/>
        <v>SequimWA</v>
      </c>
      <c r="B21824" s="269">
        <v>98382</v>
      </c>
      <c r="C21824" s="270" t="s">
        <v>12061</v>
      </c>
      <c r="D21824" s="270" t="s">
        <v>2311</v>
      </c>
      <c r="E21824" s="277" t="s">
        <v>2327</v>
      </c>
      <c r="F21824" s="279" t="s">
        <v>881</v>
      </c>
    </row>
    <row r="21825" spans="1:6" x14ac:dyDescent="0.3">
      <c r="A21825" s="264" t="str">
        <f t="shared" si="340"/>
        <v>SheltonWA</v>
      </c>
      <c r="B21825" s="269">
        <v>98584</v>
      </c>
      <c r="C21825" s="270" t="s">
        <v>2330</v>
      </c>
      <c r="D21825" s="270" t="s">
        <v>2311</v>
      </c>
      <c r="E21825" s="277" t="s">
        <v>2330</v>
      </c>
      <c r="F21825" s="279" t="s">
        <v>881</v>
      </c>
    </row>
    <row r="21826" spans="1:6" x14ac:dyDescent="0.3">
      <c r="A21826" s="264" t="str">
        <f t="shared" si="340"/>
        <v>South HillWA</v>
      </c>
      <c r="B21826" s="269">
        <v>98374</v>
      </c>
      <c r="C21826" s="270" t="s">
        <v>12062</v>
      </c>
      <c r="D21826" s="270" t="s">
        <v>2311</v>
      </c>
      <c r="E21826" s="277" t="s">
        <v>2329</v>
      </c>
      <c r="F21826" s="279" t="s">
        <v>881</v>
      </c>
    </row>
    <row r="21827" spans="1:6" x14ac:dyDescent="0.3">
      <c r="A21827" s="264" t="str">
        <f t="shared" si="340"/>
        <v>Spokane ValleyWA</v>
      </c>
      <c r="B21827" s="269">
        <v>99206</v>
      </c>
      <c r="C21827" s="270" t="s">
        <v>12063</v>
      </c>
      <c r="D21827" s="270" t="s">
        <v>2311</v>
      </c>
      <c r="E21827" s="277" t="s">
        <v>2332</v>
      </c>
      <c r="F21827" s="279" t="s">
        <v>881</v>
      </c>
    </row>
    <row r="21828" spans="1:6" x14ac:dyDescent="0.3">
      <c r="A21828" s="264" t="str">
        <f t="shared" ref="A21828:A21891" si="341">CONCATENATE(C21828,D21828)</f>
        <v>YakimaWA</v>
      </c>
      <c r="B21828" s="269">
        <v>98908</v>
      </c>
      <c r="C21828" s="270" t="s">
        <v>2338</v>
      </c>
      <c r="D21828" s="270" t="s">
        <v>2311</v>
      </c>
      <c r="E21828" s="277" t="s">
        <v>2338</v>
      </c>
      <c r="F21828" s="279" t="s">
        <v>881</v>
      </c>
    </row>
    <row r="21829" spans="1:6" x14ac:dyDescent="0.3">
      <c r="A21829" s="264" t="str">
        <f t="shared" si="341"/>
        <v>EdmondsWA</v>
      </c>
      <c r="B21829" s="269">
        <v>98026</v>
      </c>
      <c r="C21829" s="270" t="s">
        <v>12064</v>
      </c>
      <c r="D21829" s="270" t="s">
        <v>2311</v>
      </c>
      <c r="E21829" s="277" t="s">
        <v>2329</v>
      </c>
      <c r="F21829" s="279" t="s">
        <v>881</v>
      </c>
    </row>
    <row r="21830" spans="1:6" x14ac:dyDescent="0.3">
      <c r="A21830" s="264" t="str">
        <f t="shared" si="341"/>
        <v>RichlandWA</v>
      </c>
      <c r="B21830" s="269">
        <v>99352</v>
      </c>
      <c r="C21830" s="270" t="s">
        <v>6685</v>
      </c>
      <c r="D21830" s="270" t="s">
        <v>2311</v>
      </c>
      <c r="E21830" s="277" t="s">
        <v>2317</v>
      </c>
      <c r="F21830" s="279" t="s">
        <v>881</v>
      </c>
    </row>
    <row r="21831" spans="1:6" x14ac:dyDescent="0.3">
      <c r="A21831" s="264" t="str">
        <f t="shared" si="341"/>
        <v>LynnwoodWA</v>
      </c>
      <c r="B21831" s="269">
        <v>98087</v>
      </c>
      <c r="C21831" s="270" t="s">
        <v>12059</v>
      </c>
      <c r="D21831" s="270" t="s">
        <v>2311</v>
      </c>
      <c r="E21831" s="277" t="s">
        <v>2329</v>
      </c>
      <c r="F21831" s="279" t="s">
        <v>881</v>
      </c>
    </row>
    <row r="21832" spans="1:6" x14ac:dyDescent="0.3">
      <c r="A21832" s="264" t="str">
        <f t="shared" si="341"/>
        <v>SeattleWA</v>
      </c>
      <c r="B21832" s="269">
        <v>98107</v>
      </c>
      <c r="C21832" s="270" t="s">
        <v>12049</v>
      </c>
      <c r="D21832" s="270" t="s">
        <v>2311</v>
      </c>
      <c r="E21832" s="277" t="s">
        <v>2329</v>
      </c>
      <c r="F21832" s="279" t="s">
        <v>881</v>
      </c>
    </row>
    <row r="21833" spans="1:6" x14ac:dyDescent="0.3">
      <c r="A21833" s="264" t="str">
        <f t="shared" si="341"/>
        <v>OlympiaWA</v>
      </c>
      <c r="B21833" s="269">
        <v>98502</v>
      </c>
      <c r="C21833" s="270" t="s">
        <v>5811</v>
      </c>
      <c r="D21833" s="270" t="s">
        <v>2311</v>
      </c>
      <c r="E21833" s="277" t="s">
        <v>2324</v>
      </c>
      <c r="F21833" s="279" t="s">
        <v>881</v>
      </c>
    </row>
    <row r="21834" spans="1:6" x14ac:dyDescent="0.3">
      <c r="A21834" s="264" t="str">
        <f t="shared" si="341"/>
        <v>RentonWA</v>
      </c>
      <c r="B21834" s="269">
        <v>98056</v>
      </c>
      <c r="C21834" s="270" t="s">
        <v>12058</v>
      </c>
      <c r="D21834" s="270" t="s">
        <v>2311</v>
      </c>
      <c r="E21834" s="277" t="s">
        <v>2329</v>
      </c>
      <c r="F21834" s="279" t="s">
        <v>881</v>
      </c>
    </row>
    <row r="21835" spans="1:6" x14ac:dyDescent="0.3">
      <c r="A21835" s="264" t="str">
        <f t="shared" si="341"/>
        <v>Port OrchardWA</v>
      </c>
      <c r="B21835" s="269">
        <v>98366</v>
      </c>
      <c r="C21835" s="270" t="s">
        <v>12065</v>
      </c>
      <c r="D21835" s="270" t="s">
        <v>2311</v>
      </c>
      <c r="E21835" s="277" t="s">
        <v>2315</v>
      </c>
      <c r="F21835" s="279" t="s">
        <v>881</v>
      </c>
    </row>
    <row r="21836" spans="1:6" x14ac:dyDescent="0.3">
      <c r="A21836" s="264" t="str">
        <f t="shared" si="341"/>
        <v>SeattleWA</v>
      </c>
      <c r="B21836" s="269">
        <v>98121</v>
      </c>
      <c r="C21836" s="270" t="s">
        <v>12049</v>
      </c>
      <c r="D21836" s="270" t="s">
        <v>2311</v>
      </c>
      <c r="E21836" s="277" t="s">
        <v>2329</v>
      </c>
      <c r="F21836" s="279" t="s">
        <v>881</v>
      </c>
    </row>
    <row r="21837" spans="1:6" x14ac:dyDescent="0.3">
      <c r="A21837" s="264" t="str">
        <f t="shared" si="341"/>
        <v>Des MoinesWA</v>
      </c>
      <c r="B21837" s="269">
        <v>98198</v>
      </c>
      <c r="C21837" s="270" t="s">
        <v>4283</v>
      </c>
      <c r="D21837" s="270" t="s">
        <v>2311</v>
      </c>
      <c r="E21837" s="277" t="s">
        <v>2329</v>
      </c>
      <c r="F21837" s="279" t="s">
        <v>881</v>
      </c>
    </row>
    <row r="21838" spans="1:6" x14ac:dyDescent="0.3">
      <c r="A21838" s="264" t="str">
        <f t="shared" si="341"/>
        <v>SeattleWA</v>
      </c>
      <c r="B21838" s="269">
        <v>98117</v>
      </c>
      <c r="C21838" s="270" t="s">
        <v>12049</v>
      </c>
      <c r="D21838" s="270" t="s">
        <v>2311</v>
      </c>
      <c r="E21838" s="277" t="s">
        <v>2329</v>
      </c>
      <c r="F21838" s="279" t="s">
        <v>881</v>
      </c>
    </row>
    <row r="21839" spans="1:6" x14ac:dyDescent="0.3">
      <c r="A21839" s="264" t="str">
        <f t="shared" si="341"/>
        <v>KentWA</v>
      </c>
      <c r="B21839" s="269">
        <v>98032</v>
      </c>
      <c r="C21839" s="270" t="s">
        <v>3533</v>
      </c>
      <c r="D21839" s="270" t="s">
        <v>2311</v>
      </c>
      <c r="E21839" s="277" t="s">
        <v>2329</v>
      </c>
      <c r="F21839" s="279" t="s">
        <v>881</v>
      </c>
    </row>
    <row r="21840" spans="1:6" x14ac:dyDescent="0.3">
      <c r="A21840" s="264" t="str">
        <f t="shared" si="341"/>
        <v>RentonWA</v>
      </c>
      <c r="B21840" s="269">
        <v>98059</v>
      </c>
      <c r="C21840" s="270" t="s">
        <v>12058</v>
      </c>
      <c r="D21840" s="270" t="s">
        <v>2311</v>
      </c>
      <c r="E21840" s="277" t="s">
        <v>2329</v>
      </c>
      <c r="F21840" s="279" t="s">
        <v>881</v>
      </c>
    </row>
    <row r="21841" spans="1:6" x14ac:dyDescent="0.3">
      <c r="A21841" s="264" t="str">
        <f t="shared" si="341"/>
        <v>SpokaneWA</v>
      </c>
      <c r="B21841" s="269">
        <v>99223</v>
      </c>
      <c r="C21841" s="270" t="s">
        <v>7369</v>
      </c>
      <c r="D21841" s="270" t="s">
        <v>2311</v>
      </c>
      <c r="E21841" s="277" t="s">
        <v>2332</v>
      </c>
      <c r="F21841" s="279" t="s">
        <v>881</v>
      </c>
    </row>
    <row r="21842" spans="1:6" x14ac:dyDescent="0.3">
      <c r="A21842" s="264" t="str">
        <f t="shared" si="341"/>
        <v>ShorelineWA</v>
      </c>
      <c r="B21842" s="269">
        <v>98155</v>
      </c>
      <c r="C21842" s="270" t="s">
        <v>12051</v>
      </c>
      <c r="D21842" s="270" t="s">
        <v>2311</v>
      </c>
      <c r="E21842" s="277" t="s">
        <v>2329</v>
      </c>
      <c r="F21842" s="279" t="s">
        <v>881</v>
      </c>
    </row>
    <row r="21843" spans="1:6" x14ac:dyDescent="0.3">
      <c r="A21843" s="264" t="str">
        <f t="shared" si="341"/>
        <v>BellevueWA</v>
      </c>
      <c r="B21843" s="269">
        <v>98006</v>
      </c>
      <c r="C21843" s="270" t="s">
        <v>4567</v>
      </c>
      <c r="D21843" s="270" t="s">
        <v>2311</v>
      </c>
      <c r="E21843" s="277" t="s">
        <v>2329</v>
      </c>
      <c r="F21843" s="279" t="s">
        <v>881</v>
      </c>
    </row>
    <row r="21844" spans="1:6" x14ac:dyDescent="0.3">
      <c r="A21844" s="264" t="str">
        <f t="shared" si="341"/>
        <v>AuburnWA</v>
      </c>
      <c r="B21844" s="269">
        <v>98002</v>
      </c>
      <c r="C21844" s="270" t="s">
        <v>954</v>
      </c>
      <c r="D21844" s="270" t="s">
        <v>2311</v>
      </c>
      <c r="E21844" s="277" t="s">
        <v>2329</v>
      </c>
      <c r="F21844" s="279" t="s">
        <v>881</v>
      </c>
    </row>
    <row r="21845" spans="1:6" x14ac:dyDescent="0.3">
      <c r="A21845" s="264" t="str">
        <f t="shared" si="341"/>
        <v>BremertonWA</v>
      </c>
      <c r="B21845" s="269">
        <v>98312</v>
      </c>
      <c r="C21845" s="270" t="s">
        <v>12066</v>
      </c>
      <c r="D21845" s="270" t="s">
        <v>2311</v>
      </c>
      <c r="E21845" s="277" t="s">
        <v>2315</v>
      </c>
      <c r="F21845" s="279" t="s">
        <v>881</v>
      </c>
    </row>
    <row r="21846" spans="1:6" x14ac:dyDescent="0.3">
      <c r="A21846" s="264" t="str">
        <f t="shared" si="341"/>
        <v>KentWA</v>
      </c>
      <c r="B21846" s="269">
        <v>98031</v>
      </c>
      <c r="C21846" s="270" t="s">
        <v>3533</v>
      </c>
      <c r="D21846" s="270" t="s">
        <v>2311</v>
      </c>
      <c r="E21846" s="277" t="s">
        <v>2329</v>
      </c>
      <c r="F21846" s="279" t="s">
        <v>881</v>
      </c>
    </row>
    <row r="21847" spans="1:6" x14ac:dyDescent="0.3">
      <c r="A21847" s="264" t="str">
        <f t="shared" si="341"/>
        <v>EverettWA</v>
      </c>
      <c r="B21847" s="269">
        <v>98203</v>
      </c>
      <c r="C21847" s="270" t="s">
        <v>6055</v>
      </c>
      <c r="D21847" s="270" t="s">
        <v>2311</v>
      </c>
      <c r="E21847" s="277" t="s">
        <v>2329</v>
      </c>
      <c r="F21847" s="279" t="s">
        <v>881</v>
      </c>
    </row>
    <row r="21848" spans="1:6" x14ac:dyDescent="0.3">
      <c r="A21848" s="264" t="str">
        <f t="shared" si="341"/>
        <v>PullmanWA</v>
      </c>
      <c r="B21848" s="269">
        <v>99163</v>
      </c>
      <c r="C21848" s="270" t="s">
        <v>2328</v>
      </c>
      <c r="D21848" s="270" t="s">
        <v>2311</v>
      </c>
      <c r="E21848" s="277" t="s">
        <v>2328</v>
      </c>
      <c r="F21848" s="279" t="s">
        <v>881</v>
      </c>
    </row>
    <row r="21849" spans="1:6" x14ac:dyDescent="0.3">
      <c r="A21849" s="264" t="str">
        <f t="shared" si="341"/>
        <v>VancouverWA</v>
      </c>
      <c r="B21849" s="269">
        <v>98683</v>
      </c>
      <c r="C21849" s="270" t="s">
        <v>12050</v>
      </c>
      <c r="D21849" s="270" t="s">
        <v>2311</v>
      </c>
      <c r="E21849" s="277" t="s">
        <v>2084</v>
      </c>
      <c r="F21849" s="279" t="s">
        <v>881</v>
      </c>
    </row>
    <row r="21850" spans="1:6" x14ac:dyDescent="0.3">
      <c r="A21850" s="264" t="str">
        <f t="shared" si="341"/>
        <v>BellinghamWA</v>
      </c>
      <c r="B21850" s="269">
        <v>98229</v>
      </c>
      <c r="C21850" s="270" t="s">
        <v>2313</v>
      </c>
      <c r="D21850" s="270" t="s">
        <v>2311</v>
      </c>
      <c r="E21850" s="277" t="s">
        <v>2313</v>
      </c>
      <c r="F21850" s="279" t="s">
        <v>881</v>
      </c>
    </row>
    <row r="21851" spans="1:6" x14ac:dyDescent="0.3">
      <c r="A21851" s="264" t="str">
        <f t="shared" si="341"/>
        <v>SeattleWA</v>
      </c>
      <c r="B21851" s="269">
        <v>98116</v>
      </c>
      <c r="C21851" s="270" t="s">
        <v>12049</v>
      </c>
      <c r="D21851" s="270" t="s">
        <v>2311</v>
      </c>
      <c r="E21851" s="277" t="s">
        <v>2329</v>
      </c>
      <c r="F21851" s="279" t="s">
        <v>881</v>
      </c>
    </row>
    <row r="21852" spans="1:6" x14ac:dyDescent="0.3">
      <c r="A21852" s="264" t="str">
        <f t="shared" si="341"/>
        <v>Battle GroundWA</v>
      </c>
      <c r="B21852" s="269">
        <v>98604</v>
      </c>
      <c r="C21852" s="270" t="s">
        <v>5395</v>
      </c>
      <c r="D21852" s="270" t="s">
        <v>2311</v>
      </c>
      <c r="E21852" s="277" t="s">
        <v>2084</v>
      </c>
      <c r="F21852" s="279" t="s">
        <v>881</v>
      </c>
    </row>
    <row r="21853" spans="1:6" x14ac:dyDescent="0.3">
      <c r="A21853" s="264" t="str">
        <f t="shared" si="341"/>
        <v>EllensburgWA</v>
      </c>
      <c r="B21853" s="269">
        <v>98926</v>
      </c>
      <c r="C21853" s="270" t="s">
        <v>2316</v>
      </c>
      <c r="D21853" s="270" t="s">
        <v>2311</v>
      </c>
      <c r="E21853" s="277" t="s">
        <v>2316</v>
      </c>
      <c r="F21853" s="279" t="s">
        <v>881</v>
      </c>
    </row>
    <row r="21854" spans="1:6" x14ac:dyDescent="0.3">
      <c r="A21854" s="264" t="str">
        <f t="shared" si="341"/>
        <v>SeattleWA</v>
      </c>
      <c r="B21854" s="269">
        <v>98144</v>
      </c>
      <c r="C21854" s="270" t="s">
        <v>12049</v>
      </c>
      <c r="D21854" s="270" t="s">
        <v>2311</v>
      </c>
      <c r="E21854" s="277" t="s">
        <v>2329</v>
      </c>
      <c r="F21854" s="279" t="s">
        <v>881</v>
      </c>
    </row>
    <row r="21855" spans="1:6" x14ac:dyDescent="0.3">
      <c r="A21855" s="264" t="str">
        <f t="shared" si="341"/>
        <v>PoulsboWA</v>
      </c>
      <c r="B21855" s="269">
        <v>98370</v>
      </c>
      <c r="C21855" s="270" t="s">
        <v>12067</v>
      </c>
      <c r="D21855" s="270" t="s">
        <v>2311</v>
      </c>
      <c r="E21855" s="277" t="s">
        <v>2315</v>
      </c>
      <c r="F21855" s="279" t="s">
        <v>881</v>
      </c>
    </row>
    <row r="21856" spans="1:6" x14ac:dyDescent="0.3">
      <c r="A21856" s="264" t="str">
        <f t="shared" si="341"/>
        <v>EverettWA</v>
      </c>
      <c r="B21856" s="269">
        <v>98201</v>
      </c>
      <c r="C21856" s="270" t="s">
        <v>6055</v>
      </c>
      <c r="D21856" s="270" t="s">
        <v>2311</v>
      </c>
      <c r="E21856" s="277" t="s">
        <v>2329</v>
      </c>
      <c r="F21856" s="279" t="s">
        <v>881</v>
      </c>
    </row>
    <row r="21857" spans="1:6" x14ac:dyDescent="0.3">
      <c r="A21857" s="264" t="str">
        <f t="shared" si="341"/>
        <v>VancouverWA</v>
      </c>
      <c r="B21857" s="269">
        <v>98662</v>
      </c>
      <c r="C21857" s="270" t="s">
        <v>12050</v>
      </c>
      <c r="D21857" s="270" t="s">
        <v>2311</v>
      </c>
      <c r="E21857" s="277" t="s">
        <v>2084</v>
      </c>
      <c r="F21857" s="279" t="s">
        <v>881</v>
      </c>
    </row>
    <row r="21858" spans="1:6" x14ac:dyDescent="0.3">
      <c r="A21858" s="264" t="str">
        <f t="shared" si="341"/>
        <v>BurienWA</v>
      </c>
      <c r="B21858" s="269">
        <v>98168</v>
      </c>
      <c r="C21858" s="270" t="s">
        <v>12068</v>
      </c>
      <c r="D21858" s="270" t="s">
        <v>2311</v>
      </c>
      <c r="E21858" s="277" t="s">
        <v>2329</v>
      </c>
      <c r="F21858" s="279" t="s">
        <v>881</v>
      </c>
    </row>
    <row r="21859" spans="1:6" x14ac:dyDescent="0.3">
      <c r="A21859" s="264" t="str">
        <f t="shared" si="341"/>
        <v>ParklandWA</v>
      </c>
      <c r="B21859" s="269">
        <v>98444</v>
      </c>
      <c r="C21859" s="270" t="s">
        <v>3713</v>
      </c>
      <c r="D21859" s="270" t="s">
        <v>2311</v>
      </c>
      <c r="E21859" s="277" t="s">
        <v>2329</v>
      </c>
      <c r="F21859" s="279" t="s">
        <v>881</v>
      </c>
    </row>
    <row r="21860" spans="1:6" x14ac:dyDescent="0.3">
      <c r="A21860" s="264" t="str">
        <f t="shared" si="341"/>
        <v>SnohomishWA</v>
      </c>
      <c r="B21860" s="269">
        <v>98290</v>
      </c>
      <c r="C21860" s="270" t="s">
        <v>12069</v>
      </c>
      <c r="D21860" s="270" t="s">
        <v>2311</v>
      </c>
      <c r="E21860" s="277" t="s">
        <v>2329</v>
      </c>
      <c r="F21860" s="279" t="s">
        <v>881</v>
      </c>
    </row>
    <row r="21861" spans="1:6" x14ac:dyDescent="0.3">
      <c r="A21861" s="264" t="str">
        <f t="shared" si="341"/>
        <v>LaceyWA</v>
      </c>
      <c r="B21861" s="269">
        <v>98513</v>
      </c>
      <c r="C21861" s="270" t="s">
        <v>12060</v>
      </c>
      <c r="D21861" s="270" t="s">
        <v>2311</v>
      </c>
      <c r="E21861" s="277" t="s">
        <v>2324</v>
      </c>
      <c r="F21861" s="279" t="s">
        <v>881</v>
      </c>
    </row>
    <row r="21862" spans="1:6" x14ac:dyDescent="0.3">
      <c r="A21862" s="264" t="str">
        <f t="shared" si="341"/>
        <v>LakewoodWA</v>
      </c>
      <c r="B21862" s="269">
        <v>98499</v>
      </c>
      <c r="C21862" s="270" t="s">
        <v>2710</v>
      </c>
      <c r="D21862" s="270" t="s">
        <v>2311</v>
      </c>
      <c r="E21862" s="277" t="s">
        <v>2329</v>
      </c>
      <c r="F21862" s="279" t="s">
        <v>881</v>
      </c>
    </row>
    <row r="21863" spans="1:6" x14ac:dyDescent="0.3">
      <c r="A21863" s="264" t="str">
        <f t="shared" si="341"/>
        <v>KentWA</v>
      </c>
      <c r="B21863" s="269">
        <v>98030</v>
      </c>
      <c r="C21863" s="270" t="s">
        <v>3533</v>
      </c>
      <c r="D21863" s="270" t="s">
        <v>2311</v>
      </c>
      <c r="E21863" s="277" t="s">
        <v>2329</v>
      </c>
      <c r="F21863" s="279" t="s">
        <v>881</v>
      </c>
    </row>
    <row r="21864" spans="1:6" x14ac:dyDescent="0.3">
      <c r="A21864" s="264" t="str">
        <f t="shared" si="341"/>
        <v>SeattleWA</v>
      </c>
      <c r="B21864" s="269">
        <v>98119</v>
      </c>
      <c r="C21864" s="270" t="s">
        <v>12049</v>
      </c>
      <c r="D21864" s="270" t="s">
        <v>2311</v>
      </c>
      <c r="E21864" s="277" t="s">
        <v>2329</v>
      </c>
      <c r="F21864" s="279" t="s">
        <v>881</v>
      </c>
    </row>
    <row r="21865" spans="1:6" x14ac:dyDescent="0.3">
      <c r="A21865" s="264" t="str">
        <f t="shared" si="341"/>
        <v>IssaquahWA</v>
      </c>
      <c r="B21865" s="269">
        <v>98027</v>
      </c>
      <c r="C21865" s="270" t="s">
        <v>12070</v>
      </c>
      <c r="D21865" s="270" t="s">
        <v>2311</v>
      </c>
      <c r="E21865" s="277" t="s">
        <v>2329</v>
      </c>
      <c r="F21865" s="279" t="s">
        <v>881</v>
      </c>
    </row>
    <row r="21866" spans="1:6" x14ac:dyDescent="0.3">
      <c r="A21866" s="264" t="str">
        <f t="shared" si="341"/>
        <v>Maple ValleyWA</v>
      </c>
      <c r="B21866" s="269">
        <v>98038</v>
      </c>
      <c r="C21866" s="270" t="s">
        <v>12071</v>
      </c>
      <c r="D21866" s="270" t="s">
        <v>2311</v>
      </c>
      <c r="E21866" s="277" t="s">
        <v>2329</v>
      </c>
      <c r="F21866" s="279" t="s">
        <v>881</v>
      </c>
    </row>
    <row r="21867" spans="1:6" x14ac:dyDescent="0.3">
      <c r="A21867" s="264" t="str">
        <f t="shared" si="341"/>
        <v>SpokaneWA</v>
      </c>
      <c r="B21867" s="269">
        <v>99207</v>
      </c>
      <c r="C21867" s="270" t="s">
        <v>7369</v>
      </c>
      <c r="D21867" s="270" t="s">
        <v>2311</v>
      </c>
      <c r="E21867" s="277" t="s">
        <v>2332</v>
      </c>
      <c r="F21867" s="279" t="s">
        <v>881</v>
      </c>
    </row>
    <row r="21868" spans="1:6" x14ac:dyDescent="0.3">
      <c r="A21868" s="264" t="str">
        <f t="shared" si="341"/>
        <v>TumwaterWA</v>
      </c>
      <c r="B21868" s="269">
        <v>98512</v>
      </c>
      <c r="C21868" s="270" t="s">
        <v>12072</v>
      </c>
      <c r="D21868" s="270" t="s">
        <v>2311</v>
      </c>
      <c r="E21868" s="277" t="s">
        <v>2324</v>
      </c>
      <c r="F21868" s="279" t="s">
        <v>881</v>
      </c>
    </row>
    <row r="21869" spans="1:6" x14ac:dyDescent="0.3">
      <c r="A21869" s="264" t="str">
        <f t="shared" si="341"/>
        <v>University PlaceWA</v>
      </c>
      <c r="B21869" s="269">
        <v>98466</v>
      </c>
      <c r="C21869" s="270" t="s">
        <v>12073</v>
      </c>
      <c r="D21869" s="270" t="s">
        <v>2311</v>
      </c>
      <c r="E21869" s="277" t="s">
        <v>2329</v>
      </c>
      <c r="F21869" s="279" t="s">
        <v>881</v>
      </c>
    </row>
    <row r="21870" spans="1:6" x14ac:dyDescent="0.3">
      <c r="A21870" s="264" t="str">
        <f t="shared" si="341"/>
        <v>Gig HarborWA</v>
      </c>
      <c r="B21870" s="269">
        <v>98335</v>
      </c>
      <c r="C21870" s="270" t="s">
        <v>12074</v>
      </c>
      <c r="D21870" s="270" t="s">
        <v>2311</v>
      </c>
      <c r="E21870" s="277" t="s">
        <v>2329</v>
      </c>
      <c r="F21870" s="279" t="s">
        <v>881</v>
      </c>
    </row>
    <row r="21871" spans="1:6" x14ac:dyDescent="0.3">
      <c r="A21871" s="264" t="str">
        <f t="shared" si="341"/>
        <v>CamasWA</v>
      </c>
      <c r="B21871" s="269">
        <v>98607</v>
      </c>
      <c r="C21871" s="270" t="s">
        <v>12075</v>
      </c>
      <c r="D21871" s="270" t="s">
        <v>2311</v>
      </c>
      <c r="E21871" s="277" t="s">
        <v>2084</v>
      </c>
      <c r="F21871" s="279" t="s">
        <v>881</v>
      </c>
    </row>
    <row r="21872" spans="1:6" x14ac:dyDescent="0.3">
      <c r="A21872" s="264" t="str">
        <f t="shared" si="341"/>
        <v>IssaquahWA</v>
      </c>
      <c r="B21872" s="269">
        <v>98029</v>
      </c>
      <c r="C21872" s="270" t="s">
        <v>12070</v>
      </c>
      <c r="D21872" s="270" t="s">
        <v>2311</v>
      </c>
      <c r="E21872" s="277" t="s">
        <v>2329</v>
      </c>
      <c r="F21872" s="279" t="s">
        <v>881</v>
      </c>
    </row>
    <row r="21873" spans="1:6" x14ac:dyDescent="0.3">
      <c r="A21873" s="264" t="str">
        <f t="shared" si="341"/>
        <v>LakewoodWA</v>
      </c>
      <c r="B21873" s="269">
        <v>98498</v>
      </c>
      <c r="C21873" s="270" t="s">
        <v>2710</v>
      </c>
      <c r="D21873" s="270" t="s">
        <v>2311</v>
      </c>
      <c r="E21873" s="277" t="s">
        <v>2329</v>
      </c>
      <c r="F21873" s="279" t="s">
        <v>881</v>
      </c>
    </row>
    <row r="21874" spans="1:6" x14ac:dyDescent="0.3">
      <c r="A21874" s="264" t="str">
        <f t="shared" si="341"/>
        <v>BellevueWA</v>
      </c>
      <c r="B21874" s="269">
        <v>98007</v>
      </c>
      <c r="C21874" s="270" t="s">
        <v>4567</v>
      </c>
      <c r="D21874" s="270" t="s">
        <v>2311</v>
      </c>
      <c r="E21874" s="277" t="s">
        <v>2329</v>
      </c>
      <c r="F21874" s="279" t="s">
        <v>881</v>
      </c>
    </row>
    <row r="21875" spans="1:6" x14ac:dyDescent="0.3">
      <c r="A21875" s="264" t="str">
        <f t="shared" si="341"/>
        <v>Mount VernonWA</v>
      </c>
      <c r="B21875" s="269">
        <v>98273</v>
      </c>
      <c r="C21875" s="270" t="s">
        <v>1322</v>
      </c>
      <c r="D21875" s="270" t="s">
        <v>2311</v>
      </c>
      <c r="E21875" s="277" t="s">
        <v>2322</v>
      </c>
      <c r="F21875" s="279" t="s">
        <v>881</v>
      </c>
    </row>
    <row r="21876" spans="1:6" x14ac:dyDescent="0.3">
      <c r="A21876" s="264" t="str">
        <f t="shared" si="341"/>
        <v>Port AngelesWA</v>
      </c>
      <c r="B21876" s="269">
        <v>98362</v>
      </c>
      <c r="C21876" s="270" t="s">
        <v>2327</v>
      </c>
      <c r="D21876" s="270" t="s">
        <v>2311</v>
      </c>
      <c r="E21876" s="277" t="s">
        <v>2327</v>
      </c>
      <c r="F21876" s="279" t="s">
        <v>881</v>
      </c>
    </row>
    <row r="21877" spans="1:6" x14ac:dyDescent="0.3">
      <c r="A21877" s="264" t="str">
        <f t="shared" si="341"/>
        <v>SeattleWA</v>
      </c>
      <c r="B21877" s="269">
        <v>98101</v>
      </c>
      <c r="C21877" s="270" t="s">
        <v>12049</v>
      </c>
      <c r="D21877" s="270" t="s">
        <v>2311</v>
      </c>
      <c r="E21877" s="277" t="s">
        <v>2329</v>
      </c>
      <c r="F21877" s="279" t="s">
        <v>881</v>
      </c>
    </row>
    <row r="21878" spans="1:6" x14ac:dyDescent="0.3">
      <c r="A21878" s="264" t="str">
        <f t="shared" si="341"/>
        <v>VancouverWA</v>
      </c>
      <c r="B21878" s="269">
        <v>98684</v>
      </c>
      <c r="C21878" s="270" t="s">
        <v>12050</v>
      </c>
      <c r="D21878" s="270" t="s">
        <v>2311</v>
      </c>
      <c r="E21878" s="277" t="s">
        <v>2084</v>
      </c>
      <c r="F21878" s="279" t="s">
        <v>881</v>
      </c>
    </row>
    <row r="21879" spans="1:6" x14ac:dyDescent="0.3">
      <c r="A21879" s="264" t="str">
        <f t="shared" si="341"/>
        <v>BothellWA</v>
      </c>
      <c r="B21879" s="269">
        <v>98021</v>
      </c>
      <c r="C21879" s="270" t="s">
        <v>12047</v>
      </c>
      <c r="D21879" s="270" t="s">
        <v>2311</v>
      </c>
      <c r="E21879" s="277" t="s">
        <v>2329</v>
      </c>
      <c r="F21879" s="279" t="s">
        <v>881</v>
      </c>
    </row>
    <row r="21880" spans="1:6" x14ac:dyDescent="0.3">
      <c r="A21880" s="264" t="str">
        <f t="shared" si="341"/>
        <v>Spokane ValleyWA</v>
      </c>
      <c r="B21880" s="269">
        <v>99216</v>
      </c>
      <c r="C21880" s="270" t="s">
        <v>12063</v>
      </c>
      <c r="D21880" s="270" t="s">
        <v>2311</v>
      </c>
      <c r="E21880" s="277" t="s">
        <v>2332</v>
      </c>
      <c r="F21880" s="279" t="s">
        <v>881</v>
      </c>
    </row>
    <row r="21881" spans="1:6" x14ac:dyDescent="0.3">
      <c r="A21881" s="264" t="str">
        <f t="shared" si="341"/>
        <v>East Wenatchee BenchWA</v>
      </c>
      <c r="B21881" s="269">
        <v>98802</v>
      </c>
      <c r="C21881" s="270" t="s">
        <v>12076</v>
      </c>
      <c r="D21881" s="270" t="s">
        <v>2311</v>
      </c>
      <c r="E21881" s="277" t="s">
        <v>2336</v>
      </c>
      <c r="F21881" s="279" t="s">
        <v>881</v>
      </c>
    </row>
    <row r="21882" spans="1:6" x14ac:dyDescent="0.3">
      <c r="A21882" s="264" t="str">
        <f t="shared" si="341"/>
        <v>AuburnWA</v>
      </c>
      <c r="B21882" s="269">
        <v>98001</v>
      </c>
      <c r="C21882" s="270" t="s">
        <v>954</v>
      </c>
      <c r="D21882" s="270" t="s">
        <v>2311</v>
      </c>
      <c r="E21882" s="277" t="s">
        <v>2329</v>
      </c>
      <c r="F21882" s="279" t="s">
        <v>881</v>
      </c>
    </row>
    <row r="21883" spans="1:6" x14ac:dyDescent="0.3">
      <c r="A21883" s="264" t="str">
        <f t="shared" si="341"/>
        <v>ParklandWA</v>
      </c>
      <c r="B21883" s="269">
        <v>98445</v>
      </c>
      <c r="C21883" s="270" t="s">
        <v>3713</v>
      </c>
      <c r="D21883" s="270" t="s">
        <v>2311</v>
      </c>
      <c r="E21883" s="277" t="s">
        <v>2329</v>
      </c>
      <c r="F21883" s="279" t="s">
        <v>881</v>
      </c>
    </row>
    <row r="21884" spans="1:6" x14ac:dyDescent="0.3">
      <c r="A21884" s="264" t="str">
        <f t="shared" si="341"/>
        <v>KennewickWA</v>
      </c>
      <c r="B21884" s="269">
        <v>99337</v>
      </c>
      <c r="C21884" s="270" t="s">
        <v>12052</v>
      </c>
      <c r="D21884" s="270" t="s">
        <v>2311</v>
      </c>
      <c r="E21884" s="277" t="s">
        <v>2317</v>
      </c>
      <c r="F21884" s="279" t="s">
        <v>881</v>
      </c>
    </row>
    <row r="21885" spans="1:6" x14ac:dyDescent="0.3">
      <c r="A21885" s="264" t="str">
        <f t="shared" si="341"/>
        <v>TacomaWA</v>
      </c>
      <c r="B21885" s="269">
        <v>98404</v>
      </c>
      <c r="C21885" s="270" t="s">
        <v>12077</v>
      </c>
      <c r="D21885" s="270" t="s">
        <v>2311</v>
      </c>
      <c r="E21885" s="277" t="s">
        <v>2329</v>
      </c>
      <c r="F21885" s="279" t="s">
        <v>881</v>
      </c>
    </row>
    <row r="21886" spans="1:6" x14ac:dyDescent="0.3">
      <c r="A21886" s="264" t="str">
        <f t="shared" si="341"/>
        <v>BothellWA</v>
      </c>
      <c r="B21886" s="269">
        <v>98011</v>
      </c>
      <c r="C21886" s="270" t="s">
        <v>12047</v>
      </c>
      <c r="D21886" s="270" t="s">
        <v>2311</v>
      </c>
      <c r="E21886" s="277" t="s">
        <v>2329</v>
      </c>
      <c r="F21886" s="279" t="s">
        <v>881</v>
      </c>
    </row>
    <row r="21887" spans="1:6" x14ac:dyDescent="0.3">
      <c r="A21887" s="264" t="str">
        <f t="shared" si="341"/>
        <v>VancouverWA</v>
      </c>
      <c r="B21887" s="269">
        <v>98665</v>
      </c>
      <c r="C21887" s="270" t="s">
        <v>12050</v>
      </c>
      <c r="D21887" s="270" t="s">
        <v>2311</v>
      </c>
      <c r="E21887" s="277" t="s">
        <v>2084</v>
      </c>
      <c r="F21887" s="279" t="s">
        <v>881</v>
      </c>
    </row>
    <row r="21888" spans="1:6" x14ac:dyDescent="0.3">
      <c r="A21888" s="264" t="str">
        <f t="shared" si="341"/>
        <v>MarysvilleWA</v>
      </c>
      <c r="B21888" s="269">
        <v>98271</v>
      </c>
      <c r="C21888" s="270" t="s">
        <v>2661</v>
      </c>
      <c r="D21888" s="270" t="s">
        <v>2311</v>
      </c>
      <c r="E21888" s="277" t="s">
        <v>2329</v>
      </c>
      <c r="F21888" s="279" t="s">
        <v>881</v>
      </c>
    </row>
    <row r="21889" spans="1:6" x14ac:dyDescent="0.3">
      <c r="A21889" s="264" t="str">
        <f t="shared" si="341"/>
        <v>PuyallupWA</v>
      </c>
      <c r="B21889" s="269">
        <v>98373</v>
      </c>
      <c r="C21889" s="270" t="s">
        <v>12078</v>
      </c>
      <c r="D21889" s="270" t="s">
        <v>2311</v>
      </c>
      <c r="E21889" s="277" t="s">
        <v>2329</v>
      </c>
      <c r="F21889" s="279" t="s">
        <v>881</v>
      </c>
    </row>
    <row r="21890" spans="1:6" x14ac:dyDescent="0.3">
      <c r="A21890" s="264" t="str">
        <f t="shared" si="341"/>
        <v>BurienWA</v>
      </c>
      <c r="B21890" s="269">
        <v>98146</v>
      </c>
      <c r="C21890" s="270" t="s">
        <v>12068</v>
      </c>
      <c r="D21890" s="270" t="s">
        <v>2311</v>
      </c>
      <c r="E21890" s="277" t="s">
        <v>2329</v>
      </c>
      <c r="F21890" s="279" t="s">
        <v>881</v>
      </c>
    </row>
    <row r="21891" spans="1:6" x14ac:dyDescent="0.3">
      <c r="A21891" s="264" t="str">
        <f t="shared" si="341"/>
        <v>SeattleWA</v>
      </c>
      <c r="B21891" s="269">
        <v>98112</v>
      </c>
      <c r="C21891" s="270" t="s">
        <v>12049</v>
      </c>
      <c r="D21891" s="270" t="s">
        <v>2311</v>
      </c>
      <c r="E21891" s="277" t="s">
        <v>2329</v>
      </c>
      <c r="F21891" s="279" t="s">
        <v>881</v>
      </c>
    </row>
    <row r="21892" spans="1:6" x14ac:dyDescent="0.3">
      <c r="A21892" s="264" t="str">
        <f t="shared" ref="A21892:A21955" si="342">CONCATENATE(C21892,D21892)</f>
        <v>VancouverWA</v>
      </c>
      <c r="B21892" s="269">
        <v>98685</v>
      </c>
      <c r="C21892" s="270" t="s">
        <v>12050</v>
      </c>
      <c r="D21892" s="270" t="s">
        <v>2311</v>
      </c>
      <c r="E21892" s="277" t="s">
        <v>2084</v>
      </c>
      <c r="F21892" s="279" t="s">
        <v>881</v>
      </c>
    </row>
    <row r="21893" spans="1:6" x14ac:dyDescent="0.3">
      <c r="A21893" s="264" t="str">
        <f t="shared" si="342"/>
        <v>YakimaWA</v>
      </c>
      <c r="B21893" s="269">
        <v>98901</v>
      </c>
      <c r="C21893" s="270" t="s">
        <v>2338</v>
      </c>
      <c r="D21893" s="270" t="s">
        <v>2311</v>
      </c>
      <c r="E21893" s="277" t="s">
        <v>2338</v>
      </c>
      <c r="F21893" s="279" t="s">
        <v>881</v>
      </c>
    </row>
    <row r="21894" spans="1:6" x14ac:dyDescent="0.3">
      <c r="A21894" s="264" t="str">
        <f t="shared" si="342"/>
        <v>AnacortesWA</v>
      </c>
      <c r="B21894" s="269">
        <v>98221</v>
      </c>
      <c r="C21894" s="270" t="s">
        <v>12079</v>
      </c>
      <c r="D21894" s="270" t="s">
        <v>2311</v>
      </c>
      <c r="E21894" s="277" t="s">
        <v>2322</v>
      </c>
      <c r="F21894" s="279" t="s">
        <v>881</v>
      </c>
    </row>
    <row r="21895" spans="1:6" x14ac:dyDescent="0.3">
      <c r="A21895" s="264" t="str">
        <f t="shared" si="342"/>
        <v>LynnwoodWA</v>
      </c>
      <c r="B21895" s="269">
        <v>98037</v>
      </c>
      <c r="C21895" s="270" t="s">
        <v>12059</v>
      </c>
      <c r="D21895" s="270" t="s">
        <v>2311</v>
      </c>
      <c r="E21895" s="277" t="s">
        <v>2329</v>
      </c>
      <c r="F21895" s="279" t="s">
        <v>881</v>
      </c>
    </row>
    <row r="21896" spans="1:6" x14ac:dyDescent="0.3">
      <c r="A21896" s="264" t="str">
        <f t="shared" si="342"/>
        <v>TacomaWA</v>
      </c>
      <c r="B21896" s="269">
        <v>98405</v>
      </c>
      <c r="C21896" s="270" t="s">
        <v>12077</v>
      </c>
      <c r="D21896" s="270" t="s">
        <v>2311</v>
      </c>
      <c r="E21896" s="277" t="s">
        <v>2329</v>
      </c>
      <c r="F21896" s="279" t="s">
        <v>881</v>
      </c>
    </row>
    <row r="21897" spans="1:6" x14ac:dyDescent="0.3">
      <c r="A21897" s="264" t="str">
        <f t="shared" si="342"/>
        <v>Port OrchardWA</v>
      </c>
      <c r="B21897" s="269">
        <v>98367</v>
      </c>
      <c r="C21897" s="270" t="s">
        <v>12065</v>
      </c>
      <c r="D21897" s="270" t="s">
        <v>2311</v>
      </c>
      <c r="E21897" s="277" t="s">
        <v>2315</v>
      </c>
      <c r="F21897" s="279" t="s">
        <v>881</v>
      </c>
    </row>
    <row r="21898" spans="1:6" x14ac:dyDescent="0.3">
      <c r="A21898" s="264" t="str">
        <f t="shared" si="342"/>
        <v>Bainbridge IslandWA</v>
      </c>
      <c r="B21898" s="269">
        <v>98110</v>
      </c>
      <c r="C21898" s="270" t="s">
        <v>12080</v>
      </c>
      <c r="D21898" s="270" t="s">
        <v>2311</v>
      </c>
      <c r="E21898" s="277" t="s">
        <v>2315</v>
      </c>
      <c r="F21898" s="279" t="s">
        <v>881</v>
      </c>
    </row>
    <row r="21899" spans="1:6" x14ac:dyDescent="0.3">
      <c r="A21899" s="264" t="str">
        <f t="shared" si="342"/>
        <v>CentraliaWA</v>
      </c>
      <c r="B21899" s="269">
        <v>98531</v>
      </c>
      <c r="C21899" s="270" t="s">
        <v>1298</v>
      </c>
      <c r="D21899" s="270" t="s">
        <v>2311</v>
      </c>
      <c r="E21899" s="277" t="s">
        <v>1298</v>
      </c>
      <c r="F21899" s="279" t="s">
        <v>881</v>
      </c>
    </row>
    <row r="21900" spans="1:6" x14ac:dyDescent="0.3">
      <c r="A21900" s="264" t="str">
        <f t="shared" si="342"/>
        <v>SeattleWA</v>
      </c>
      <c r="B21900" s="269">
        <v>98106</v>
      </c>
      <c r="C21900" s="270" t="s">
        <v>12049</v>
      </c>
      <c r="D21900" s="270" t="s">
        <v>2311</v>
      </c>
      <c r="E21900" s="277" t="s">
        <v>2329</v>
      </c>
      <c r="F21900" s="279" t="s">
        <v>881</v>
      </c>
    </row>
    <row r="21901" spans="1:6" x14ac:dyDescent="0.3">
      <c r="A21901" s="264" t="str">
        <f t="shared" si="342"/>
        <v>Mercer IslandWA</v>
      </c>
      <c r="B21901" s="269">
        <v>98040</v>
      </c>
      <c r="C21901" s="270" t="s">
        <v>12081</v>
      </c>
      <c r="D21901" s="270" t="s">
        <v>2311</v>
      </c>
      <c r="E21901" s="277" t="s">
        <v>2329</v>
      </c>
      <c r="F21901" s="279" t="s">
        <v>881</v>
      </c>
    </row>
    <row r="21902" spans="1:6" x14ac:dyDescent="0.3">
      <c r="A21902" s="264" t="str">
        <f t="shared" si="342"/>
        <v>LaceyWA</v>
      </c>
      <c r="B21902" s="269">
        <v>98516</v>
      </c>
      <c r="C21902" s="270" t="s">
        <v>12060</v>
      </c>
      <c r="D21902" s="270" t="s">
        <v>2311</v>
      </c>
      <c r="E21902" s="277" t="s">
        <v>2324</v>
      </c>
      <c r="F21902" s="279" t="s">
        <v>881</v>
      </c>
    </row>
    <row r="21903" spans="1:6" x14ac:dyDescent="0.3">
      <c r="A21903" s="264" t="str">
        <f t="shared" si="342"/>
        <v>TacomaWA</v>
      </c>
      <c r="B21903" s="269">
        <v>98409</v>
      </c>
      <c r="C21903" s="270" t="s">
        <v>12077</v>
      </c>
      <c r="D21903" s="270" t="s">
        <v>2311</v>
      </c>
      <c r="E21903" s="277" t="s">
        <v>2329</v>
      </c>
      <c r="F21903" s="279" t="s">
        <v>881</v>
      </c>
    </row>
    <row r="21904" spans="1:6" x14ac:dyDescent="0.3">
      <c r="A21904" s="264" t="str">
        <f t="shared" si="342"/>
        <v>SeattleWA</v>
      </c>
      <c r="B21904" s="269">
        <v>98126</v>
      </c>
      <c r="C21904" s="270" t="s">
        <v>12049</v>
      </c>
      <c r="D21904" s="270" t="s">
        <v>2311</v>
      </c>
      <c r="E21904" s="277" t="s">
        <v>2329</v>
      </c>
      <c r="F21904" s="279" t="s">
        <v>881</v>
      </c>
    </row>
    <row r="21905" spans="1:6" x14ac:dyDescent="0.3">
      <c r="A21905" s="264" t="str">
        <f t="shared" si="342"/>
        <v>WoodinvilleWA</v>
      </c>
      <c r="B21905" s="269">
        <v>98072</v>
      </c>
      <c r="C21905" s="270" t="s">
        <v>12082</v>
      </c>
      <c r="D21905" s="270" t="s">
        <v>2311</v>
      </c>
      <c r="E21905" s="277" t="s">
        <v>2329</v>
      </c>
      <c r="F21905" s="279" t="s">
        <v>881</v>
      </c>
    </row>
    <row r="21906" spans="1:6" x14ac:dyDescent="0.3">
      <c r="A21906" s="264" t="str">
        <f t="shared" si="342"/>
        <v>KelsoWA</v>
      </c>
      <c r="B21906" s="269">
        <v>98626</v>
      </c>
      <c r="C21906" s="270" t="s">
        <v>7417</v>
      </c>
      <c r="D21906" s="270" t="s">
        <v>2311</v>
      </c>
      <c r="E21906" s="277" t="s">
        <v>2248</v>
      </c>
      <c r="F21906" s="279" t="s">
        <v>881</v>
      </c>
    </row>
    <row r="21907" spans="1:6" x14ac:dyDescent="0.3">
      <c r="A21907" s="264" t="str">
        <f t="shared" si="342"/>
        <v>South HillWA</v>
      </c>
      <c r="B21907" s="269">
        <v>98375</v>
      </c>
      <c r="C21907" s="270" t="s">
        <v>12062</v>
      </c>
      <c r="D21907" s="270" t="s">
        <v>2311</v>
      </c>
      <c r="E21907" s="277" t="s">
        <v>2329</v>
      </c>
      <c r="F21907" s="279" t="s">
        <v>881</v>
      </c>
    </row>
    <row r="21908" spans="1:6" x14ac:dyDescent="0.3">
      <c r="A21908" s="264" t="str">
        <f t="shared" si="342"/>
        <v>GrahamWA</v>
      </c>
      <c r="B21908" s="269">
        <v>98338</v>
      </c>
      <c r="C21908" s="270" t="s">
        <v>5805</v>
      </c>
      <c r="D21908" s="270" t="s">
        <v>2311</v>
      </c>
      <c r="E21908" s="277" t="s">
        <v>2329</v>
      </c>
      <c r="F21908" s="279" t="s">
        <v>881</v>
      </c>
    </row>
    <row r="21909" spans="1:6" x14ac:dyDescent="0.3">
      <c r="A21909" s="264" t="str">
        <f t="shared" si="342"/>
        <v>FerndaleWA</v>
      </c>
      <c r="B21909" s="269">
        <v>98248</v>
      </c>
      <c r="C21909" s="270" t="s">
        <v>3009</v>
      </c>
      <c r="D21909" s="270" t="s">
        <v>2311</v>
      </c>
      <c r="E21909" s="277" t="s">
        <v>2313</v>
      </c>
      <c r="F21909" s="279" t="s">
        <v>881</v>
      </c>
    </row>
    <row r="21910" spans="1:6" x14ac:dyDescent="0.3">
      <c r="A21910" s="264" t="str">
        <f t="shared" si="342"/>
        <v>PuyallupWA</v>
      </c>
      <c r="B21910" s="269">
        <v>98372</v>
      </c>
      <c r="C21910" s="270" t="s">
        <v>12078</v>
      </c>
      <c r="D21910" s="270" t="s">
        <v>2311</v>
      </c>
      <c r="E21910" s="277" t="s">
        <v>2329</v>
      </c>
      <c r="F21910" s="279" t="s">
        <v>881</v>
      </c>
    </row>
    <row r="21911" spans="1:6" x14ac:dyDescent="0.3">
      <c r="A21911" s="264" t="str">
        <f t="shared" si="342"/>
        <v>SilverdaleWA</v>
      </c>
      <c r="B21911" s="269">
        <v>98383</v>
      </c>
      <c r="C21911" s="270" t="s">
        <v>12083</v>
      </c>
      <c r="D21911" s="270" t="s">
        <v>2311</v>
      </c>
      <c r="E21911" s="277" t="s">
        <v>2315</v>
      </c>
      <c r="F21911" s="279" t="s">
        <v>881</v>
      </c>
    </row>
    <row r="21912" spans="1:6" x14ac:dyDescent="0.3">
      <c r="A21912" s="264" t="str">
        <f t="shared" si="342"/>
        <v>PuyallupWA</v>
      </c>
      <c r="B21912" s="269">
        <v>98371</v>
      </c>
      <c r="C21912" s="270" t="s">
        <v>12078</v>
      </c>
      <c r="D21912" s="270" t="s">
        <v>2311</v>
      </c>
      <c r="E21912" s="277" t="s">
        <v>2329</v>
      </c>
      <c r="F21912" s="279" t="s">
        <v>881</v>
      </c>
    </row>
    <row r="21913" spans="1:6" x14ac:dyDescent="0.3">
      <c r="A21913" s="264" t="str">
        <f t="shared" si="342"/>
        <v>Sedro-WoolleyWA</v>
      </c>
      <c r="B21913" s="269">
        <v>98284</v>
      </c>
      <c r="C21913" s="270" t="s">
        <v>12084</v>
      </c>
      <c r="D21913" s="270" t="s">
        <v>2311</v>
      </c>
      <c r="E21913" s="277" t="s">
        <v>2322</v>
      </c>
      <c r="F21913" s="279" t="s">
        <v>881</v>
      </c>
    </row>
    <row r="21914" spans="1:6" x14ac:dyDescent="0.3">
      <c r="A21914" s="264" t="str">
        <f t="shared" si="342"/>
        <v>MonroeWA</v>
      </c>
      <c r="B21914" s="269">
        <v>98272</v>
      </c>
      <c r="C21914" s="270" t="s">
        <v>1514</v>
      </c>
      <c r="D21914" s="270" t="s">
        <v>2311</v>
      </c>
      <c r="E21914" s="277" t="s">
        <v>2329</v>
      </c>
      <c r="F21914" s="279" t="s">
        <v>881</v>
      </c>
    </row>
    <row r="21915" spans="1:6" x14ac:dyDescent="0.3">
      <c r="A21915" s="264" t="str">
        <f t="shared" si="342"/>
        <v>SeatacWA</v>
      </c>
      <c r="B21915" s="269">
        <v>98188</v>
      </c>
      <c r="C21915" s="270" t="s">
        <v>12085</v>
      </c>
      <c r="D21915" s="270" t="s">
        <v>2311</v>
      </c>
      <c r="E21915" s="277" t="s">
        <v>2329</v>
      </c>
      <c r="F21915" s="279" t="s">
        <v>881</v>
      </c>
    </row>
    <row r="21916" spans="1:6" x14ac:dyDescent="0.3">
      <c r="A21916" s="264" t="str">
        <f t="shared" si="342"/>
        <v>YelmWA</v>
      </c>
      <c r="B21916" s="269">
        <v>98597</v>
      </c>
      <c r="C21916" s="270" t="s">
        <v>12086</v>
      </c>
      <c r="D21916" s="270" t="s">
        <v>2311</v>
      </c>
      <c r="E21916" s="277" t="s">
        <v>2324</v>
      </c>
      <c r="F21916" s="279" t="s">
        <v>881</v>
      </c>
    </row>
    <row r="21917" spans="1:6" x14ac:dyDescent="0.3">
      <c r="A21917" s="264" t="str">
        <f t="shared" si="342"/>
        <v>BremertonWA</v>
      </c>
      <c r="B21917" s="269">
        <v>98311</v>
      </c>
      <c r="C21917" s="270" t="s">
        <v>12066</v>
      </c>
      <c r="D21917" s="270" t="s">
        <v>2311</v>
      </c>
      <c r="E21917" s="277" t="s">
        <v>2315</v>
      </c>
      <c r="F21917" s="279" t="s">
        <v>881</v>
      </c>
    </row>
    <row r="21918" spans="1:6" x14ac:dyDescent="0.3">
      <c r="A21918" s="264" t="str">
        <f t="shared" si="342"/>
        <v>RichlandWA</v>
      </c>
      <c r="B21918" s="269">
        <v>99354</v>
      </c>
      <c r="C21918" s="270" t="s">
        <v>6685</v>
      </c>
      <c r="D21918" s="270" t="s">
        <v>2311</v>
      </c>
      <c r="E21918" s="277" t="s">
        <v>2317</v>
      </c>
      <c r="F21918" s="279" t="s">
        <v>881</v>
      </c>
    </row>
    <row r="21919" spans="1:6" x14ac:dyDescent="0.3">
      <c r="A21919" s="264" t="str">
        <f t="shared" si="342"/>
        <v>SammamishWA</v>
      </c>
      <c r="B21919" s="269">
        <v>98074</v>
      </c>
      <c r="C21919" s="270" t="s">
        <v>12087</v>
      </c>
      <c r="D21919" s="270" t="s">
        <v>2311</v>
      </c>
      <c r="E21919" s="277" t="s">
        <v>2329</v>
      </c>
      <c r="F21919" s="279" t="s">
        <v>881</v>
      </c>
    </row>
    <row r="21920" spans="1:6" x14ac:dyDescent="0.3">
      <c r="A21920" s="264" t="str">
        <f t="shared" si="342"/>
        <v>BellevueWA</v>
      </c>
      <c r="B21920" s="269">
        <v>98008</v>
      </c>
      <c r="C21920" s="270" t="s">
        <v>4567</v>
      </c>
      <c r="D21920" s="270" t="s">
        <v>2311</v>
      </c>
      <c r="E21920" s="277" t="s">
        <v>2329</v>
      </c>
      <c r="F21920" s="279" t="s">
        <v>881</v>
      </c>
    </row>
    <row r="21921" spans="1:6" x14ac:dyDescent="0.3">
      <c r="A21921" s="264" t="str">
        <f t="shared" si="342"/>
        <v>TacomaWA</v>
      </c>
      <c r="B21921" s="269">
        <v>98406</v>
      </c>
      <c r="C21921" s="270" t="s">
        <v>12077</v>
      </c>
      <c r="D21921" s="270" t="s">
        <v>2311</v>
      </c>
      <c r="E21921" s="277" t="s">
        <v>2329</v>
      </c>
      <c r="F21921" s="279" t="s">
        <v>881</v>
      </c>
    </row>
    <row r="21922" spans="1:6" x14ac:dyDescent="0.3">
      <c r="A21922" s="264" t="str">
        <f t="shared" si="342"/>
        <v>SeattleWA</v>
      </c>
      <c r="B21922" s="269">
        <v>98199</v>
      </c>
      <c r="C21922" s="270" t="s">
        <v>12049</v>
      </c>
      <c r="D21922" s="270" t="s">
        <v>2311</v>
      </c>
      <c r="E21922" s="277" t="s">
        <v>2329</v>
      </c>
      <c r="F21922" s="279" t="s">
        <v>881</v>
      </c>
    </row>
    <row r="21923" spans="1:6" x14ac:dyDescent="0.3">
      <c r="A21923" s="264" t="str">
        <f t="shared" si="342"/>
        <v>StanwoodWA</v>
      </c>
      <c r="B21923" s="269">
        <v>98292</v>
      </c>
      <c r="C21923" s="270" t="s">
        <v>6699</v>
      </c>
      <c r="D21923" s="270" t="s">
        <v>2311</v>
      </c>
      <c r="E21923" s="277" t="s">
        <v>2329</v>
      </c>
      <c r="F21923" s="279" t="s">
        <v>881</v>
      </c>
    </row>
    <row r="21924" spans="1:6" x14ac:dyDescent="0.3">
      <c r="A21924" s="264" t="str">
        <f t="shared" si="342"/>
        <v>WashougalWA</v>
      </c>
      <c r="B21924" s="269">
        <v>98671</v>
      </c>
      <c r="C21924" s="270" t="s">
        <v>12088</v>
      </c>
      <c r="D21924" s="270" t="s">
        <v>2311</v>
      </c>
      <c r="E21924" s="277" t="s">
        <v>2084</v>
      </c>
      <c r="F21924" s="279" t="s">
        <v>881</v>
      </c>
    </row>
    <row r="21925" spans="1:6" x14ac:dyDescent="0.3">
      <c r="A21925" s="264" t="str">
        <f t="shared" si="342"/>
        <v>RentonWA</v>
      </c>
      <c r="B21925" s="269">
        <v>98055</v>
      </c>
      <c r="C21925" s="270" t="s">
        <v>12058</v>
      </c>
      <c r="D21925" s="270" t="s">
        <v>2311</v>
      </c>
      <c r="E21925" s="277" t="s">
        <v>2329</v>
      </c>
      <c r="F21925" s="279" t="s">
        <v>881</v>
      </c>
    </row>
    <row r="21926" spans="1:6" x14ac:dyDescent="0.3">
      <c r="A21926" s="264" t="str">
        <f t="shared" si="342"/>
        <v>TacomaWA</v>
      </c>
      <c r="B21926" s="269">
        <v>98407</v>
      </c>
      <c r="C21926" s="270" t="s">
        <v>12077</v>
      </c>
      <c r="D21926" s="270" t="s">
        <v>2311</v>
      </c>
      <c r="E21926" s="277" t="s">
        <v>2329</v>
      </c>
      <c r="F21926" s="279" t="s">
        <v>881</v>
      </c>
    </row>
    <row r="21927" spans="1:6" x14ac:dyDescent="0.3">
      <c r="A21927" s="264" t="str">
        <f t="shared" si="342"/>
        <v>BurienWA</v>
      </c>
      <c r="B21927" s="269">
        <v>98166</v>
      </c>
      <c r="C21927" s="270" t="s">
        <v>12068</v>
      </c>
      <c r="D21927" s="270" t="s">
        <v>2311</v>
      </c>
      <c r="E21927" s="277" t="s">
        <v>2329</v>
      </c>
      <c r="F21927" s="279" t="s">
        <v>881</v>
      </c>
    </row>
    <row r="21928" spans="1:6" x14ac:dyDescent="0.3">
      <c r="A21928" s="264" t="str">
        <f t="shared" si="342"/>
        <v>KenmoreWA</v>
      </c>
      <c r="B21928" s="269">
        <v>98028</v>
      </c>
      <c r="C21928" s="270" t="s">
        <v>12089</v>
      </c>
      <c r="D21928" s="270" t="s">
        <v>2311</v>
      </c>
      <c r="E21928" s="277" t="s">
        <v>2329</v>
      </c>
      <c r="F21928" s="279" t="s">
        <v>881</v>
      </c>
    </row>
    <row r="21929" spans="1:6" x14ac:dyDescent="0.3">
      <c r="A21929" s="264" t="str">
        <f t="shared" si="342"/>
        <v>SeattleWA</v>
      </c>
      <c r="B21929" s="269">
        <v>98104</v>
      </c>
      <c r="C21929" s="270" t="s">
        <v>12049</v>
      </c>
      <c r="D21929" s="270" t="s">
        <v>2311</v>
      </c>
      <c r="E21929" s="277" t="s">
        <v>2329</v>
      </c>
      <c r="F21929" s="279" t="s">
        <v>881</v>
      </c>
    </row>
    <row r="21930" spans="1:6" x14ac:dyDescent="0.3">
      <c r="A21930" s="264" t="str">
        <f t="shared" si="342"/>
        <v>VancouverWA</v>
      </c>
      <c r="B21930" s="269">
        <v>98664</v>
      </c>
      <c r="C21930" s="270" t="s">
        <v>12050</v>
      </c>
      <c r="D21930" s="270" t="s">
        <v>2311</v>
      </c>
      <c r="E21930" s="277" t="s">
        <v>2084</v>
      </c>
      <c r="F21930" s="279" t="s">
        <v>881</v>
      </c>
    </row>
    <row r="21931" spans="1:6" x14ac:dyDescent="0.3">
      <c r="A21931" s="264" t="str">
        <f t="shared" si="342"/>
        <v>Bryn Mawr-SkywayWA</v>
      </c>
      <c r="B21931" s="269">
        <v>98178</v>
      </c>
      <c r="C21931" s="270" t="s">
        <v>12090</v>
      </c>
      <c r="D21931" s="270" t="s">
        <v>2311</v>
      </c>
      <c r="E21931" s="277" t="s">
        <v>2329</v>
      </c>
      <c r="F21931" s="279" t="s">
        <v>881</v>
      </c>
    </row>
    <row r="21932" spans="1:6" x14ac:dyDescent="0.3">
      <c r="A21932" s="264" t="str">
        <f t="shared" si="342"/>
        <v>SpokaneWA</v>
      </c>
      <c r="B21932" s="269">
        <v>99224</v>
      </c>
      <c r="C21932" s="270" t="s">
        <v>7369</v>
      </c>
      <c r="D21932" s="270" t="s">
        <v>2311</v>
      </c>
      <c r="E21932" s="277" t="s">
        <v>2332</v>
      </c>
      <c r="F21932" s="279" t="s">
        <v>881</v>
      </c>
    </row>
    <row r="21933" spans="1:6" x14ac:dyDescent="0.3">
      <c r="A21933" s="264" t="str">
        <f t="shared" si="342"/>
        <v>ChehalisWA</v>
      </c>
      <c r="B21933" s="269">
        <v>98532</v>
      </c>
      <c r="C21933" s="270" t="s">
        <v>12091</v>
      </c>
      <c r="D21933" s="270" t="s">
        <v>2311</v>
      </c>
      <c r="E21933" s="277" t="s">
        <v>1298</v>
      </c>
      <c r="F21933" s="279" t="s">
        <v>881</v>
      </c>
    </row>
    <row r="21934" spans="1:6" x14ac:dyDescent="0.3">
      <c r="A21934" s="264" t="str">
        <f t="shared" si="342"/>
        <v>SpokaneWA</v>
      </c>
      <c r="B21934" s="269">
        <v>99203</v>
      </c>
      <c r="C21934" s="270" t="s">
        <v>7369</v>
      </c>
      <c r="D21934" s="270" t="s">
        <v>2311</v>
      </c>
      <c r="E21934" s="277" t="s">
        <v>2332</v>
      </c>
      <c r="F21934" s="279" t="s">
        <v>881</v>
      </c>
    </row>
    <row r="21935" spans="1:6" x14ac:dyDescent="0.3">
      <c r="A21935" s="264" t="str">
        <f t="shared" si="342"/>
        <v>BremertonWA</v>
      </c>
      <c r="B21935" s="269">
        <v>98310</v>
      </c>
      <c r="C21935" s="270" t="s">
        <v>12066</v>
      </c>
      <c r="D21935" s="270" t="s">
        <v>2311</v>
      </c>
      <c r="E21935" s="277" t="s">
        <v>2315</v>
      </c>
      <c r="F21935" s="279" t="s">
        <v>881</v>
      </c>
    </row>
    <row r="21936" spans="1:6" x14ac:dyDescent="0.3">
      <c r="A21936" s="264" t="str">
        <f t="shared" si="342"/>
        <v>MukilteoWA</v>
      </c>
      <c r="B21936" s="269">
        <v>98275</v>
      </c>
      <c r="C21936" s="270" t="s">
        <v>12092</v>
      </c>
      <c r="D21936" s="270" t="s">
        <v>2311</v>
      </c>
      <c r="E21936" s="277" t="s">
        <v>2329</v>
      </c>
      <c r="F21936" s="279" t="s">
        <v>881</v>
      </c>
    </row>
    <row r="21937" spans="1:6" x14ac:dyDescent="0.3">
      <c r="A21937" s="264" t="str">
        <f t="shared" si="342"/>
        <v>EnumclawWA</v>
      </c>
      <c r="B21937" s="269">
        <v>98022</v>
      </c>
      <c r="C21937" s="270" t="s">
        <v>12093</v>
      </c>
      <c r="D21937" s="270" t="s">
        <v>2311</v>
      </c>
      <c r="E21937" s="277" t="s">
        <v>2329</v>
      </c>
      <c r="F21937" s="279" t="s">
        <v>881</v>
      </c>
    </row>
    <row r="21938" spans="1:6" x14ac:dyDescent="0.3">
      <c r="A21938" s="264" t="str">
        <f t="shared" si="342"/>
        <v>EdmondsWA</v>
      </c>
      <c r="B21938" s="269">
        <v>98020</v>
      </c>
      <c r="C21938" s="270" t="s">
        <v>12064</v>
      </c>
      <c r="D21938" s="270" t="s">
        <v>2311</v>
      </c>
      <c r="E21938" s="277" t="s">
        <v>2329</v>
      </c>
      <c r="F21938" s="279" t="s">
        <v>881</v>
      </c>
    </row>
    <row r="21939" spans="1:6" x14ac:dyDescent="0.3">
      <c r="A21939" s="264" t="str">
        <f t="shared" si="342"/>
        <v>SnohomishWA</v>
      </c>
      <c r="B21939" s="269">
        <v>98296</v>
      </c>
      <c r="C21939" s="270" t="s">
        <v>12069</v>
      </c>
      <c r="D21939" s="270" t="s">
        <v>2311</v>
      </c>
      <c r="E21939" s="277" t="s">
        <v>2329</v>
      </c>
      <c r="F21939" s="279" t="s">
        <v>881</v>
      </c>
    </row>
    <row r="21940" spans="1:6" x14ac:dyDescent="0.3">
      <c r="A21940" s="264" t="str">
        <f t="shared" si="342"/>
        <v>Mountlake TerraceWA</v>
      </c>
      <c r="B21940" s="269">
        <v>98043</v>
      </c>
      <c r="C21940" s="270" t="s">
        <v>12094</v>
      </c>
      <c r="D21940" s="270" t="s">
        <v>2311</v>
      </c>
      <c r="E21940" s="277" t="s">
        <v>2329</v>
      </c>
      <c r="F21940" s="279" t="s">
        <v>881</v>
      </c>
    </row>
    <row r="21941" spans="1:6" x14ac:dyDescent="0.3">
      <c r="A21941" s="264" t="str">
        <f t="shared" si="342"/>
        <v>AberdeenWA</v>
      </c>
      <c r="B21941" s="269">
        <v>98520</v>
      </c>
      <c r="C21941" s="270" t="s">
        <v>2175</v>
      </c>
      <c r="D21941" s="270" t="s">
        <v>2311</v>
      </c>
      <c r="E21941" s="277" t="s">
        <v>2175</v>
      </c>
      <c r="F21941" s="279" t="s">
        <v>881</v>
      </c>
    </row>
    <row r="21942" spans="1:6" x14ac:dyDescent="0.3">
      <c r="A21942" s="264" t="str">
        <f t="shared" si="342"/>
        <v>ClarkstonWA</v>
      </c>
      <c r="B21942" s="269">
        <v>99403</v>
      </c>
      <c r="C21942" s="270" t="s">
        <v>4009</v>
      </c>
      <c r="D21942" s="270" t="s">
        <v>2311</v>
      </c>
      <c r="E21942" s="277" t="s">
        <v>1275</v>
      </c>
      <c r="F21942" s="279" t="s">
        <v>881</v>
      </c>
    </row>
    <row r="21943" spans="1:6" x14ac:dyDescent="0.3">
      <c r="A21943" s="264" t="str">
        <f t="shared" si="342"/>
        <v>Spokane ValleyWA</v>
      </c>
      <c r="B21943" s="269">
        <v>99212</v>
      </c>
      <c r="C21943" s="270" t="s">
        <v>12063</v>
      </c>
      <c r="D21943" s="270" t="s">
        <v>2311</v>
      </c>
      <c r="E21943" s="277" t="s">
        <v>2332</v>
      </c>
      <c r="F21943" s="279" t="s">
        <v>881</v>
      </c>
    </row>
    <row r="21944" spans="1:6" x14ac:dyDescent="0.3">
      <c r="A21944" s="264" t="str">
        <f t="shared" si="342"/>
        <v>CheneyWA</v>
      </c>
      <c r="B21944" s="269">
        <v>99004</v>
      </c>
      <c r="C21944" s="270" t="s">
        <v>5570</v>
      </c>
      <c r="D21944" s="270" t="s">
        <v>2311</v>
      </c>
      <c r="E21944" s="277" t="s">
        <v>2332</v>
      </c>
      <c r="F21944" s="279" t="s">
        <v>881</v>
      </c>
    </row>
    <row r="21945" spans="1:6" x14ac:dyDescent="0.3">
      <c r="A21945" s="264" t="str">
        <f t="shared" si="342"/>
        <v>BellevueWA</v>
      </c>
      <c r="B21945" s="269">
        <v>98005</v>
      </c>
      <c r="C21945" s="270" t="s">
        <v>4567</v>
      </c>
      <c r="D21945" s="270" t="s">
        <v>2311</v>
      </c>
      <c r="E21945" s="277" t="s">
        <v>2329</v>
      </c>
      <c r="F21945" s="279" t="s">
        <v>881</v>
      </c>
    </row>
    <row r="21946" spans="1:6" x14ac:dyDescent="0.3">
      <c r="A21946" s="264" t="str">
        <f t="shared" si="342"/>
        <v>SeattleWA</v>
      </c>
      <c r="B21946" s="269">
        <v>98108</v>
      </c>
      <c r="C21946" s="270" t="s">
        <v>12049</v>
      </c>
      <c r="D21946" s="270" t="s">
        <v>2311</v>
      </c>
      <c r="E21946" s="277" t="s">
        <v>2329</v>
      </c>
      <c r="F21946" s="279" t="s">
        <v>881</v>
      </c>
    </row>
    <row r="21947" spans="1:6" x14ac:dyDescent="0.3">
      <c r="A21947" s="264" t="str">
        <f t="shared" si="342"/>
        <v>LyndenWA</v>
      </c>
      <c r="B21947" s="269">
        <v>98264</v>
      </c>
      <c r="C21947" s="270" t="s">
        <v>12095</v>
      </c>
      <c r="D21947" s="270" t="s">
        <v>2311</v>
      </c>
      <c r="E21947" s="277" t="s">
        <v>2313</v>
      </c>
      <c r="F21947" s="279" t="s">
        <v>881</v>
      </c>
    </row>
    <row r="21948" spans="1:6" x14ac:dyDescent="0.3">
      <c r="A21948" s="264" t="str">
        <f t="shared" si="342"/>
        <v>BlaineWA</v>
      </c>
      <c r="B21948" s="269">
        <v>98230</v>
      </c>
      <c r="C21948" s="270" t="s">
        <v>6901</v>
      </c>
      <c r="D21948" s="270" t="s">
        <v>2311</v>
      </c>
      <c r="E21948" s="277" t="s">
        <v>2313</v>
      </c>
      <c r="F21948" s="279" t="s">
        <v>881</v>
      </c>
    </row>
    <row r="21949" spans="1:6" x14ac:dyDescent="0.3">
      <c r="A21949" s="264" t="str">
        <f t="shared" si="342"/>
        <v>OlympiaWA</v>
      </c>
      <c r="B21949" s="269">
        <v>98506</v>
      </c>
      <c r="C21949" s="270" t="s">
        <v>5811</v>
      </c>
      <c r="D21949" s="270" t="s">
        <v>2311</v>
      </c>
      <c r="E21949" s="277" t="s">
        <v>2324</v>
      </c>
      <c r="F21949" s="279" t="s">
        <v>881</v>
      </c>
    </row>
    <row r="21950" spans="1:6" x14ac:dyDescent="0.3">
      <c r="A21950" s="264" t="str">
        <f t="shared" si="342"/>
        <v>SammamishWA</v>
      </c>
      <c r="B21950" s="269">
        <v>98075</v>
      </c>
      <c r="C21950" s="270" t="s">
        <v>12087</v>
      </c>
      <c r="D21950" s="270" t="s">
        <v>2311</v>
      </c>
      <c r="E21950" s="277" t="s">
        <v>2329</v>
      </c>
      <c r="F21950" s="279" t="s">
        <v>881</v>
      </c>
    </row>
    <row r="21951" spans="1:6" x14ac:dyDescent="0.3">
      <c r="A21951" s="264" t="str">
        <f t="shared" si="342"/>
        <v>RedmondWA</v>
      </c>
      <c r="B21951" s="269">
        <v>98053</v>
      </c>
      <c r="C21951" s="270" t="s">
        <v>9890</v>
      </c>
      <c r="D21951" s="270" t="s">
        <v>2311</v>
      </c>
      <c r="E21951" s="277" t="s">
        <v>2329</v>
      </c>
      <c r="F21951" s="279" t="s">
        <v>881</v>
      </c>
    </row>
    <row r="21952" spans="1:6" x14ac:dyDescent="0.3">
      <c r="A21952" s="264" t="str">
        <f t="shared" si="342"/>
        <v>ShorelineWA</v>
      </c>
      <c r="B21952" s="269">
        <v>98177</v>
      </c>
      <c r="C21952" s="270" t="s">
        <v>12051</v>
      </c>
      <c r="D21952" s="270" t="s">
        <v>2311</v>
      </c>
      <c r="E21952" s="277" t="s">
        <v>2329</v>
      </c>
      <c r="F21952" s="279" t="s">
        <v>881</v>
      </c>
    </row>
    <row r="21953" spans="1:6" x14ac:dyDescent="0.3">
      <c r="A21953" s="264" t="str">
        <f t="shared" si="342"/>
        <v>RidgefieldWA</v>
      </c>
      <c r="B21953" s="269">
        <v>98642</v>
      </c>
      <c r="C21953" s="270" t="s">
        <v>3456</v>
      </c>
      <c r="D21953" s="270" t="s">
        <v>2311</v>
      </c>
      <c r="E21953" s="277" t="s">
        <v>2084</v>
      </c>
      <c r="F21953" s="279" t="s">
        <v>881</v>
      </c>
    </row>
    <row r="21954" spans="1:6" x14ac:dyDescent="0.3">
      <c r="A21954" s="264" t="str">
        <f t="shared" si="342"/>
        <v>SpokaneWA</v>
      </c>
      <c r="B21954" s="269">
        <v>99202</v>
      </c>
      <c r="C21954" s="270" t="s">
        <v>7369</v>
      </c>
      <c r="D21954" s="270" t="s">
        <v>2311</v>
      </c>
      <c r="E21954" s="277" t="s">
        <v>2332</v>
      </c>
      <c r="F21954" s="279" t="s">
        <v>881</v>
      </c>
    </row>
    <row r="21955" spans="1:6" x14ac:dyDescent="0.3">
      <c r="A21955" s="264" t="str">
        <f t="shared" si="342"/>
        <v>VancouverWA</v>
      </c>
      <c r="B21955" s="269">
        <v>98686</v>
      </c>
      <c r="C21955" s="270" t="s">
        <v>12050</v>
      </c>
      <c r="D21955" s="270" t="s">
        <v>2311</v>
      </c>
      <c r="E21955" s="277" t="s">
        <v>2084</v>
      </c>
      <c r="F21955" s="279" t="s">
        <v>881</v>
      </c>
    </row>
    <row r="21956" spans="1:6" x14ac:dyDescent="0.3">
      <c r="A21956" s="264" t="str">
        <f t="shared" ref="A21956:A22019" si="343">CONCATENATE(C21956,D21956)</f>
        <v>TacomaWA</v>
      </c>
      <c r="B21956" s="269">
        <v>98422</v>
      </c>
      <c r="C21956" s="270" t="s">
        <v>12077</v>
      </c>
      <c r="D21956" s="270" t="s">
        <v>2311</v>
      </c>
      <c r="E21956" s="277" t="s">
        <v>2329</v>
      </c>
      <c r="F21956" s="279" t="s">
        <v>881</v>
      </c>
    </row>
    <row r="21957" spans="1:6" x14ac:dyDescent="0.3">
      <c r="A21957" s="264" t="str">
        <f t="shared" si="343"/>
        <v>Camano IslandWA</v>
      </c>
      <c r="B21957" s="269">
        <v>98282</v>
      </c>
      <c r="C21957" s="270" t="s">
        <v>12096</v>
      </c>
      <c r="D21957" s="270" t="s">
        <v>2311</v>
      </c>
      <c r="E21957" s="277" t="s">
        <v>2323</v>
      </c>
      <c r="F21957" s="279" t="s">
        <v>881</v>
      </c>
    </row>
    <row r="21958" spans="1:6" x14ac:dyDescent="0.3">
      <c r="A21958" s="264" t="str">
        <f t="shared" si="343"/>
        <v>SpokaneWA</v>
      </c>
      <c r="B21958" s="269">
        <v>99201</v>
      </c>
      <c r="C21958" s="270" t="s">
        <v>7369</v>
      </c>
      <c r="D21958" s="270" t="s">
        <v>2311</v>
      </c>
      <c r="E21958" s="277" t="s">
        <v>2332</v>
      </c>
      <c r="F21958" s="279" t="s">
        <v>881</v>
      </c>
    </row>
    <row r="21959" spans="1:6" x14ac:dyDescent="0.3">
      <c r="A21959" s="264" t="str">
        <f t="shared" si="343"/>
        <v>SpokaneWA</v>
      </c>
      <c r="B21959" s="269">
        <v>99217</v>
      </c>
      <c r="C21959" s="270" t="s">
        <v>7369</v>
      </c>
      <c r="D21959" s="270" t="s">
        <v>2311</v>
      </c>
      <c r="E21959" s="277" t="s">
        <v>2332</v>
      </c>
      <c r="F21959" s="279" t="s">
        <v>881</v>
      </c>
    </row>
    <row r="21960" spans="1:6" x14ac:dyDescent="0.3">
      <c r="A21960" s="264" t="str">
        <f t="shared" si="343"/>
        <v>SeattleWA</v>
      </c>
      <c r="B21960" s="269">
        <v>98136</v>
      </c>
      <c r="C21960" s="270" t="s">
        <v>12049</v>
      </c>
      <c r="D21960" s="270" t="s">
        <v>2311</v>
      </c>
      <c r="E21960" s="277" t="s">
        <v>2329</v>
      </c>
      <c r="F21960" s="279" t="s">
        <v>881</v>
      </c>
    </row>
    <row r="21961" spans="1:6" x14ac:dyDescent="0.3">
      <c r="A21961" s="264" t="str">
        <f t="shared" si="343"/>
        <v>TacomaWA</v>
      </c>
      <c r="B21961" s="269">
        <v>98408</v>
      </c>
      <c r="C21961" s="270" t="s">
        <v>12077</v>
      </c>
      <c r="D21961" s="270" t="s">
        <v>2311</v>
      </c>
      <c r="E21961" s="277" t="s">
        <v>2329</v>
      </c>
      <c r="F21961" s="279" t="s">
        <v>881</v>
      </c>
    </row>
    <row r="21962" spans="1:6" x14ac:dyDescent="0.3">
      <c r="A21962" s="264" t="str">
        <f t="shared" si="343"/>
        <v>Gig HarborWA</v>
      </c>
      <c r="B21962" s="269">
        <v>98332</v>
      </c>
      <c r="C21962" s="270" t="s">
        <v>12074</v>
      </c>
      <c r="D21962" s="270" t="s">
        <v>2311</v>
      </c>
      <c r="E21962" s="277" t="s">
        <v>2329</v>
      </c>
      <c r="F21962" s="279" t="s">
        <v>881</v>
      </c>
    </row>
    <row r="21963" spans="1:6" x14ac:dyDescent="0.3">
      <c r="A21963" s="264" t="str">
        <f t="shared" si="343"/>
        <v>Mount VernonWA</v>
      </c>
      <c r="B21963" s="269">
        <v>98274</v>
      </c>
      <c r="C21963" s="270" t="s">
        <v>1322</v>
      </c>
      <c r="D21963" s="270" t="s">
        <v>2311</v>
      </c>
      <c r="E21963" s="277" t="s">
        <v>2322</v>
      </c>
      <c r="F21963" s="279" t="s">
        <v>881</v>
      </c>
    </row>
    <row r="21964" spans="1:6" x14ac:dyDescent="0.3">
      <c r="A21964" s="264" t="str">
        <f t="shared" si="343"/>
        <v>SelahWA</v>
      </c>
      <c r="B21964" s="269">
        <v>98942</v>
      </c>
      <c r="C21964" s="270" t="s">
        <v>12097</v>
      </c>
      <c r="D21964" s="270" t="s">
        <v>2311</v>
      </c>
      <c r="E21964" s="277" t="s">
        <v>2338</v>
      </c>
      <c r="F21964" s="279" t="s">
        <v>881</v>
      </c>
    </row>
    <row r="21965" spans="1:6" x14ac:dyDescent="0.3">
      <c r="A21965" s="264" t="str">
        <f t="shared" si="343"/>
        <v>SunnysideWA</v>
      </c>
      <c r="B21965" s="269">
        <v>98944</v>
      </c>
      <c r="C21965" s="270" t="s">
        <v>12098</v>
      </c>
      <c r="D21965" s="270" t="s">
        <v>2311</v>
      </c>
      <c r="E21965" s="277" t="s">
        <v>2338</v>
      </c>
      <c r="F21965" s="279" t="s">
        <v>881</v>
      </c>
    </row>
    <row r="21966" spans="1:6" x14ac:dyDescent="0.3">
      <c r="A21966" s="264" t="str">
        <f t="shared" si="343"/>
        <v>Spokane ValleyWA</v>
      </c>
      <c r="B21966" s="269">
        <v>99016</v>
      </c>
      <c r="C21966" s="270" t="s">
        <v>12063</v>
      </c>
      <c r="D21966" s="270" t="s">
        <v>2311</v>
      </c>
      <c r="E21966" s="277" t="s">
        <v>2332</v>
      </c>
      <c r="F21966" s="279" t="s">
        <v>881</v>
      </c>
    </row>
    <row r="21967" spans="1:6" x14ac:dyDescent="0.3">
      <c r="A21967" s="264" t="str">
        <f t="shared" si="343"/>
        <v>RentonWA</v>
      </c>
      <c r="B21967" s="269">
        <v>98057</v>
      </c>
      <c r="C21967" s="270" t="s">
        <v>12058</v>
      </c>
      <c r="D21967" s="270" t="s">
        <v>2311</v>
      </c>
      <c r="E21967" s="277" t="s">
        <v>2329</v>
      </c>
      <c r="F21967" s="279" t="s">
        <v>881</v>
      </c>
    </row>
    <row r="21968" spans="1:6" x14ac:dyDescent="0.3">
      <c r="A21968" s="264" t="str">
        <f t="shared" si="343"/>
        <v>Spokane ValleyWA</v>
      </c>
      <c r="B21968" s="269">
        <v>99037</v>
      </c>
      <c r="C21968" s="270" t="s">
        <v>12063</v>
      </c>
      <c r="D21968" s="270" t="s">
        <v>2311</v>
      </c>
      <c r="E21968" s="277" t="s">
        <v>2332</v>
      </c>
      <c r="F21968" s="279" t="s">
        <v>881</v>
      </c>
    </row>
    <row r="21969" spans="1:6" x14ac:dyDescent="0.3">
      <c r="A21969" s="264" t="str">
        <f t="shared" si="343"/>
        <v>University PlaceWA</v>
      </c>
      <c r="B21969" s="269">
        <v>98467</v>
      </c>
      <c r="C21969" s="270" t="s">
        <v>12073</v>
      </c>
      <c r="D21969" s="270" t="s">
        <v>2311</v>
      </c>
      <c r="E21969" s="277" t="s">
        <v>2329</v>
      </c>
      <c r="F21969" s="279" t="s">
        <v>881</v>
      </c>
    </row>
    <row r="21970" spans="1:6" x14ac:dyDescent="0.3">
      <c r="A21970" s="264" t="str">
        <f t="shared" si="343"/>
        <v>West RichlandWA</v>
      </c>
      <c r="B21970" s="269">
        <v>99353</v>
      </c>
      <c r="C21970" s="270" t="s">
        <v>12099</v>
      </c>
      <c r="D21970" s="270" t="s">
        <v>2311</v>
      </c>
      <c r="E21970" s="277" t="s">
        <v>2317</v>
      </c>
      <c r="F21970" s="279" t="s">
        <v>881</v>
      </c>
    </row>
    <row r="21971" spans="1:6" x14ac:dyDescent="0.3">
      <c r="A21971" s="264" t="str">
        <f t="shared" si="343"/>
        <v>North BendWA</v>
      </c>
      <c r="B21971" s="269">
        <v>98045</v>
      </c>
      <c r="C21971" s="270" t="s">
        <v>7984</v>
      </c>
      <c r="D21971" s="270" t="s">
        <v>2311</v>
      </c>
      <c r="E21971" s="277" t="s">
        <v>2329</v>
      </c>
      <c r="F21971" s="279" t="s">
        <v>881</v>
      </c>
    </row>
    <row r="21972" spans="1:6" x14ac:dyDescent="0.3">
      <c r="A21972" s="264" t="str">
        <f t="shared" si="343"/>
        <v>YakimaWA</v>
      </c>
      <c r="B21972" s="269">
        <v>98903</v>
      </c>
      <c r="C21972" s="270" t="s">
        <v>2338</v>
      </c>
      <c r="D21972" s="270" t="s">
        <v>2311</v>
      </c>
      <c r="E21972" s="277" t="s">
        <v>2338</v>
      </c>
      <c r="F21972" s="279" t="s">
        <v>881</v>
      </c>
    </row>
    <row r="21973" spans="1:6" x14ac:dyDescent="0.3">
      <c r="A21973" s="264" t="str">
        <f t="shared" si="343"/>
        <v>BurlingtonWA</v>
      </c>
      <c r="B21973" s="269">
        <v>98233</v>
      </c>
      <c r="C21973" s="270" t="s">
        <v>1221</v>
      </c>
      <c r="D21973" s="270" t="s">
        <v>2311</v>
      </c>
      <c r="E21973" s="277" t="s">
        <v>2322</v>
      </c>
      <c r="F21973" s="279" t="s">
        <v>881</v>
      </c>
    </row>
    <row r="21974" spans="1:6" x14ac:dyDescent="0.3">
      <c r="A21974" s="264" t="str">
        <f t="shared" si="343"/>
        <v>KennewickWA</v>
      </c>
      <c r="B21974" s="269">
        <v>99338</v>
      </c>
      <c r="C21974" s="270" t="s">
        <v>12052</v>
      </c>
      <c r="D21974" s="270" t="s">
        <v>2311</v>
      </c>
      <c r="E21974" s="277" t="s">
        <v>2317</v>
      </c>
      <c r="F21974" s="279" t="s">
        <v>881</v>
      </c>
    </row>
    <row r="21975" spans="1:6" x14ac:dyDescent="0.3">
      <c r="A21975" s="264" t="str">
        <f t="shared" si="343"/>
        <v>VancouverWA</v>
      </c>
      <c r="B21975" s="269">
        <v>98663</v>
      </c>
      <c r="C21975" s="270" t="s">
        <v>12050</v>
      </c>
      <c r="D21975" s="270" t="s">
        <v>2311</v>
      </c>
      <c r="E21975" s="277" t="s">
        <v>2084</v>
      </c>
      <c r="F21975" s="279" t="s">
        <v>881</v>
      </c>
    </row>
    <row r="21976" spans="1:6" x14ac:dyDescent="0.3">
      <c r="A21976" s="264" t="str">
        <f t="shared" si="343"/>
        <v>OthelloWA</v>
      </c>
      <c r="B21976" s="269">
        <v>99344</v>
      </c>
      <c r="C21976" s="270" t="s">
        <v>2325</v>
      </c>
      <c r="D21976" s="270" t="s">
        <v>2311</v>
      </c>
      <c r="E21976" s="277" t="s">
        <v>2325</v>
      </c>
      <c r="F21976" s="279" t="s">
        <v>881</v>
      </c>
    </row>
    <row r="21977" spans="1:6" x14ac:dyDescent="0.3">
      <c r="A21977" s="264" t="str">
        <f t="shared" si="343"/>
        <v>VancouverWA</v>
      </c>
      <c r="B21977" s="269">
        <v>98660</v>
      </c>
      <c r="C21977" s="270" t="s">
        <v>12050</v>
      </c>
      <c r="D21977" s="270" t="s">
        <v>2311</v>
      </c>
      <c r="E21977" s="277" t="s">
        <v>2084</v>
      </c>
      <c r="F21977" s="279" t="s">
        <v>881</v>
      </c>
    </row>
    <row r="21978" spans="1:6" x14ac:dyDescent="0.3">
      <c r="A21978" s="264" t="str">
        <f t="shared" si="343"/>
        <v>BuckleyWA</v>
      </c>
      <c r="B21978" s="269">
        <v>98321</v>
      </c>
      <c r="C21978" s="270" t="s">
        <v>6786</v>
      </c>
      <c r="D21978" s="270" t="s">
        <v>2311</v>
      </c>
      <c r="E21978" s="277" t="s">
        <v>2329</v>
      </c>
      <c r="F21978" s="279" t="s">
        <v>881</v>
      </c>
    </row>
    <row r="21979" spans="1:6" x14ac:dyDescent="0.3">
      <c r="A21979" s="264" t="str">
        <f t="shared" si="343"/>
        <v>SpokaneWA</v>
      </c>
      <c r="B21979" s="269">
        <v>99218</v>
      </c>
      <c r="C21979" s="270" t="s">
        <v>7369</v>
      </c>
      <c r="D21979" s="270" t="s">
        <v>2311</v>
      </c>
      <c r="E21979" s="277" t="s">
        <v>2332</v>
      </c>
      <c r="F21979" s="279" t="s">
        <v>881</v>
      </c>
    </row>
    <row r="21980" spans="1:6" x14ac:dyDescent="0.3">
      <c r="A21980" s="264" t="str">
        <f t="shared" si="343"/>
        <v>Port AngelesWA</v>
      </c>
      <c r="B21980" s="269">
        <v>98363</v>
      </c>
      <c r="C21980" s="270" t="s">
        <v>2327</v>
      </c>
      <c r="D21980" s="270" t="s">
        <v>2311</v>
      </c>
      <c r="E21980" s="277" t="s">
        <v>2327</v>
      </c>
      <c r="F21980" s="279" t="s">
        <v>881</v>
      </c>
    </row>
    <row r="21981" spans="1:6" x14ac:dyDescent="0.3">
      <c r="A21981" s="264" t="str">
        <f t="shared" si="343"/>
        <v>ColvilleWA</v>
      </c>
      <c r="B21981" s="269">
        <v>99114</v>
      </c>
      <c r="C21981" s="270" t="s">
        <v>12100</v>
      </c>
      <c r="D21981" s="270" t="s">
        <v>2311</v>
      </c>
      <c r="E21981" s="277" t="s">
        <v>2332</v>
      </c>
      <c r="F21981" s="279" t="s">
        <v>881</v>
      </c>
    </row>
    <row r="21982" spans="1:6" x14ac:dyDescent="0.3">
      <c r="A21982" s="264" t="str">
        <f t="shared" si="343"/>
        <v>SnoqualmieWA</v>
      </c>
      <c r="B21982" s="269">
        <v>98065</v>
      </c>
      <c r="C21982" s="270" t="s">
        <v>12101</v>
      </c>
      <c r="D21982" s="270" t="s">
        <v>2311</v>
      </c>
      <c r="E21982" s="277" t="s">
        <v>2329</v>
      </c>
      <c r="F21982" s="279" t="s">
        <v>881</v>
      </c>
    </row>
    <row r="21983" spans="1:6" x14ac:dyDescent="0.3">
      <c r="A21983" s="264" t="str">
        <f t="shared" si="343"/>
        <v>SumnerWA</v>
      </c>
      <c r="B21983" s="269">
        <v>98390</v>
      </c>
      <c r="C21983" s="270" t="s">
        <v>4182</v>
      </c>
      <c r="D21983" s="270" t="s">
        <v>2311</v>
      </c>
      <c r="E21983" s="277" t="s">
        <v>2329</v>
      </c>
      <c r="F21983" s="279" t="s">
        <v>881</v>
      </c>
    </row>
    <row r="21984" spans="1:6" x14ac:dyDescent="0.3">
      <c r="A21984" s="264" t="str">
        <f t="shared" si="343"/>
        <v>WoodlandWA</v>
      </c>
      <c r="B21984" s="269">
        <v>98674</v>
      </c>
      <c r="C21984" s="270" t="s">
        <v>2648</v>
      </c>
      <c r="D21984" s="270" t="s">
        <v>2311</v>
      </c>
      <c r="E21984" s="277" t="s">
        <v>2248</v>
      </c>
      <c r="F21984" s="279" t="s">
        <v>881</v>
      </c>
    </row>
    <row r="21985" spans="1:6" x14ac:dyDescent="0.3">
      <c r="A21985" s="264" t="str">
        <f t="shared" si="343"/>
        <v>OrtingWA</v>
      </c>
      <c r="B21985" s="269">
        <v>98360</v>
      </c>
      <c r="C21985" s="270" t="s">
        <v>12102</v>
      </c>
      <c r="D21985" s="270" t="s">
        <v>2311</v>
      </c>
      <c r="E21985" s="277" t="s">
        <v>2329</v>
      </c>
      <c r="F21985" s="279" t="s">
        <v>881</v>
      </c>
    </row>
    <row r="21986" spans="1:6" x14ac:dyDescent="0.3">
      <c r="A21986" s="264" t="str">
        <f t="shared" si="343"/>
        <v>VashonWA</v>
      </c>
      <c r="B21986" s="269">
        <v>98070</v>
      </c>
      <c r="C21986" s="270" t="s">
        <v>12103</v>
      </c>
      <c r="D21986" s="270" t="s">
        <v>2311</v>
      </c>
      <c r="E21986" s="277" t="s">
        <v>2329</v>
      </c>
      <c r="F21986" s="279" t="s">
        <v>881</v>
      </c>
    </row>
    <row r="21987" spans="1:6" x14ac:dyDescent="0.3">
      <c r="A21987" s="264" t="str">
        <f t="shared" si="343"/>
        <v>BelfairWA</v>
      </c>
      <c r="B21987" s="269">
        <v>98528</v>
      </c>
      <c r="C21987" s="270" t="s">
        <v>12104</v>
      </c>
      <c r="D21987" s="270" t="s">
        <v>2311</v>
      </c>
      <c r="E21987" s="277" t="s">
        <v>2330</v>
      </c>
      <c r="F21987" s="279" t="s">
        <v>881</v>
      </c>
    </row>
    <row r="21988" spans="1:6" x14ac:dyDescent="0.3">
      <c r="A21988" s="264" t="str">
        <f t="shared" si="343"/>
        <v>Deer ParkWA</v>
      </c>
      <c r="B21988" s="269">
        <v>99006</v>
      </c>
      <c r="C21988" s="270" t="s">
        <v>3237</v>
      </c>
      <c r="D21988" s="270" t="s">
        <v>2311</v>
      </c>
      <c r="E21988" s="277" t="s">
        <v>2332</v>
      </c>
      <c r="F21988" s="279" t="s">
        <v>881</v>
      </c>
    </row>
    <row r="21989" spans="1:6" x14ac:dyDescent="0.3">
      <c r="A21989" s="264" t="str">
        <f t="shared" si="343"/>
        <v>RochesterWA</v>
      </c>
      <c r="B21989" s="269">
        <v>98579</v>
      </c>
      <c r="C21989" s="270" t="s">
        <v>1657</v>
      </c>
      <c r="D21989" s="270" t="s">
        <v>2311</v>
      </c>
      <c r="E21989" s="277" t="s">
        <v>2324</v>
      </c>
      <c r="F21989" s="279" t="s">
        <v>881</v>
      </c>
    </row>
    <row r="21990" spans="1:6" x14ac:dyDescent="0.3">
      <c r="A21990" s="264" t="str">
        <f t="shared" si="343"/>
        <v>Liberty LakeWA</v>
      </c>
      <c r="B21990" s="269">
        <v>99019</v>
      </c>
      <c r="C21990" s="270" t="s">
        <v>12105</v>
      </c>
      <c r="D21990" s="270" t="s">
        <v>2311</v>
      </c>
      <c r="E21990" s="277" t="s">
        <v>2332</v>
      </c>
      <c r="F21990" s="279" t="s">
        <v>881</v>
      </c>
    </row>
    <row r="21991" spans="1:6" x14ac:dyDescent="0.3">
      <c r="A21991" s="264" t="str">
        <f t="shared" si="343"/>
        <v>ProsserWA</v>
      </c>
      <c r="B21991" s="269">
        <v>99350</v>
      </c>
      <c r="C21991" s="270" t="s">
        <v>12106</v>
      </c>
      <c r="D21991" s="270" t="s">
        <v>2311</v>
      </c>
      <c r="E21991" s="277" t="s">
        <v>2317</v>
      </c>
      <c r="F21991" s="279" t="s">
        <v>881</v>
      </c>
    </row>
    <row r="21992" spans="1:6" x14ac:dyDescent="0.3">
      <c r="A21992" s="264" t="str">
        <f t="shared" si="343"/>
        <v>EphrataWA</v>
      </c>
      <c r="B21992" s="269">
        <v>98823</v>
      </c>
      <c r="C21992" s="270" t="s">
        <v>12107</v>
      </c>
      <c r="D21992" s="270" t="s">
        <v>2311</v>
      </c>
      <c r="E21992" s="277" t="s">
        <v>2320</v>
      </c>
      <c r="F21992" s="279" t="s">
        <v>881</v>
      </c>
    </row>
    <row r="21993" spans="1:6" x14ac:dyDescent="0.3">
      <c r="A21993" s="264" t="str">
        <f t="shared" si="343"/>
        <v>QuincyWA</v>
      </c>
      <c r="B21993" s="269">
        <v>98848</v>
      </c>
      <c r="C21993" s="270" t="s">
        <v>1331</v>
      </c>
      <c r="D21993" s="270" t="s">
        <v>2311</v>
      </c>
      <c r="E21993" s="277" t="s">
        <v>2320</v>
      </c>
      <c r="F21993" s="279" t="s">
        <v>881</v>
      </c>
    </row>
    <row r="21994" spans="1:6" x14ac:dyDescent="0.3">
      <c r="A21994" s="264" t="str">
        <f t="shared" si="343"/>
        <v>GrandviewWA</v>
      </c>
      <c r="B21994" s="269">
        <v>98930</v>
      </c>
      <c r="C21994" s="270" t="s">
        <v>7205</v>
      </c>
      <c r="D21994" s="270" t="s">
        <v>2311</v>
      </c>
      <c r="E21994" s="277" t="s">
        <v>2338</v>
      </c>
      <c r="F21994" s="279" t="s">
        <v>881</v>
      </c>
    </row>
    <row r="21995" spans="1:6" x14ac:dyDescent="0.3">
      <c r="A21995" s="264" t="str">
        <f t="shared" si="343"/>
        <v>HoquiamWA</v>
      </c>
      <c r="B21995" s="269">
        <v>98550</v>
      </c>
      <c r="C21995" s="270" t="s">
        <v>12108</v>
      </c>
      <c r="D21995" s="270" t="s">
        <v>2311</v>
      </c>
      <c r="E21995" s="277" t="s">
        <v>2175</v>
      </c>
      <c r="F21995" s="279" t="s">
        <v>881</v>
      </c>
    </row>
    <row r="21996" spans="1:6" x14ac:dyDescent="0.3">
      <c r="A21996" s="264" t="str">
        <f t="shared" si="343"/>
        <v>KingstonWA</v>
      </c>
      <c r="B21996" s="269">
        <v>98346</v>
      </c>
      <c r="C21996" s="270" t="s">
        <v>1923</v>
      </c>
      <c r="D21996" s="270" t="s">
        <v>2311</v>
      </c>
      <c r="E21996" s="277" t="s">
        <v>2315</v>
      </c>
      <c r="F21996" s="279" t="s">
        <v>881</v>
      </c>
    </row>
    <row r="21997" spans="1:6" x14ac:dyDescent="0.3">
      <c r="A21997" s="264" t="str">
        <f t="shared" si="343"/>
        <v>DuvallWA</v>
      </c>
      <c r="B21997" s="269">
        <v>98019</v>
      </c>
      <c r="C21997" s="270" t="s">
        <v>12109</v>
      </c>
      <c r="D21997" s="270" t="s">
        <v>2311</v>
      </c>
      <c r="E21997" s="277" t="s">
        <v>2329</v>
      </c>
      <c r="F21997" s="279" t="s">
        <v>881</v>
      </c>
    </row>
    <row r="21998" spans="1:6" x14ac:dyDescent="0.3">
      <c r="A21998" s="264" t="str">
        <f t="shared" si="343"/>
        <v>BurienWA</v>
      </c>
      <c r="B21998" s="269">
        <v>98148</v>
      </c>
      <c r="C21998" s="270" t="s">
        <v>12068</v>
      </c>
      <c r="D21998" s="270" t="s">
        <v>2311</v>
      </c>
      <c r="E21998" s="277" t="s">
        <v>2329</v>
      </c>
      <c r="F21998" s="279" t="s">
        <v>881</v>
      </c>
    </row>
    <row r="21999" spans="1:6" x14ac:dyDescent="0.3">
      <c r="A21999" s="264" t="str">
        <f t="shared" si="343"/>
        <v>ToppenishWA</v>
      </c>
      <c r="B21999" s="269">
        <v>98948</v>
      </c>
      <c r="C21999" s="270" t="s">
        <v>12110</v>
      </c>
      <c r="D21999" s="270" t="s">
        <v>2311</v>
      </c>
      <c r="E21999" s="277" t="s">
        <v>2338</v>
      </c>
      <c r="F21999" s="279" t="s">
        <v>881</v>
      </c>
    </row>
    <row r="22000" spans="1:6" x14ac:dyDescent="0.3">
      <c r="A22000" s="264" t="str">
        <f t="shared" si="343"/>
        <v>WoodinvilleWA</v>
      </c>
      <c r="B22000" s="269">
        <v>98077</v>
      </c>
      <c r="C22000" s="270" t="s">
        <v>12082</v>
      </c>
      <c r="D22000" s="270" t="s">
        <v>2311</v>
      </c>
      <c r="E22000" s="277" t="s">
        <v>2329</v>
      </c>
      <c r="F22000" s="279" t="s">
        <v>881</v>
      </c>
    </row>
    <row r="22001" spans="1:6" x14ac:dyDescent="0.3">
      <c r="A22001" s="264" t="str">
        <f t="shared" si="343"/>
        <v>Castle RockWA</v>
      </c>
      <c r="B22001" s="269">
        <v>98611</v>
      </c>
      <c r="C22001" s="270" t="s">
        <v>3280</v>
      </c>
      <c r="D22001" s="270" t="s">
        <v>2311</v>
      </c>
      <c r="E22001" s="277" t="s">
        <v>2248</v>
      </c>
      <c r="F22001" s="279" t="s">
        <v>881</v>
      </c>
    </row>
    <row r="22002" spans="1:6" x14ac:dyDescent="0.3">
      <c r="A22002" s="264" t="str">
        <f t="shared" si="343"/>
        <v>College PlaceWA</v>
      </c>
      <c r="B22002" s="269">
        <v>99324</v>
      </c>
      <c r="C22002" s="270" t="s">
        <v>12111</v>
      </c>
      <c r="D22002" s="270" t="s">
        <v>2311</v>
      </c>
      <c r="E22002" s="277" t="s">
        <v>2334</v>
      </c>
      <c r="F22002" s="279" t="s">
        <v>881</v>
      </c>
    </row>
    <row r="22003" spans="1:6" x14ac:dyDescent="0.3">
      <c r="A22003" s="264" t="str">
        <f t="shared" si="343"/>
        <v>WapatoWA</v>
      </c>
      <c r="B22003" s="269">
        <v>98951</v>
      </c>
      <c r="C22003" s="270" t="s">
        <v>12112</v>
      </c>
      <c r="D22003" s="270" t="s">
        <v>2311</v>
      </c>
      <c r="E22003" s="277" t="s">
        <v>2338</v>
      </c>
      <c r="F22003" s="279" t="s">
        <v>881</v>
      </c>
    </row>
    <row r="22004" spans="1:6" x14ac:dyDescent="0.3">
      <c r="A22004" s="264" t="str">
        <f t="shared" si="343"/>
        <v>MiltonWA</v>
      </c>
      <c r="B22004" s="269">
        <v>98354</v>
      </c>
      <c r="C22004" s="270" t="s">
        <v>3557</v>
      </c>
      <c r="D22004" s="270" t="s">
        <v>2311</v>
      </c>
      <c r="E22004" s="277" t="s">
        <v>2329</v>
      </c>
      <c r="F22004" s="279" t="s">
        <v>881</v>
      </c>
    </row>
    <row r="22005" spans="1:6" x14ac:dyDescent="0.3">
      <c r="A22005" s="264" t="str">
        <f t="shared" si="343"/>
        <v>ElmaWA</v>
      </c>
      <c r="B22005" s="269">
        <v>98541</v>
      </c>
      <c r="C22005" s="270" t="s">
        <v>12113</v>
      </c>
      <c r="D22005" s="270" t="s">
        <v>2311</v>
      </c>
      <c r="E22005" s="277" t="s">
        <v>2175</v>
      </c>
      <c r="F22005" s="279" t="s">
        <v>881</v>
      </c>
    </row>
    <row r="22006" spans="1:6" x14ac:dyDescent="0.3">
      <c r="A22006" s="264" t="str">
        <f t="shared" si="343"/>
        <v>SummitWA</v>
      </c>
      <c r="B22006" s="269">
        <v>98446</v>
      </c>
      <c r="C22006" s="270" t="s">
        <v>4835</v>
      </c>
      <c r="D22006" s="270" t="s">
        <v>2311</v>
      </c>
      <c r="E22006" s="277" t="s">
        <v>2329</v>
      </c>
      <c r="F22006" s="279" t="s">
        <v>881</v>
      </c>
    </row>
    <row r="22007" spans="1:6" x14ac:dyDescent="0.3">
      <c r="A22007" s="264" t="str">
        <f t="shared" si="343"/>
        <v>FifeWA</v>
      </c>
      <c r="B22007" s="269">
        <v>98424</v>
      </c>
      <c r="C22007" s="270" t="s">
        <v>12114</v>
      </c>
      <c r="D22007" s="270" t="s">
        <v>2311</v>
      </c>
      <c r="E22007" s="277" t="s">
        <v>2329</v>
      </c>
      <c r="F22007" s="279" t="s">
        <v>881</v>
      </c>
    </row>
    <row r="22008" spans="1:6" x14ac:dyDescent="0.3">
      <c r="A22008" s="264" t="str">
        <f t="shared" si="343"/>
        <v>TacomaWA</v>
      </c>
      <c r="B22008" s="269">
        <v>98403</v>
      </c>
      <c r="C22008" s="270" t="s">
        <v>12077</v>
      </c>
      <c r="D22008" s="270" t="s">
        <v>2311</v>
      </c>
      <c r="E22008" s="277" t="s">
        <v>2329</v>
      </c>
      <c r="F22008" s="279" t="s">
        <v>881</v>
      </c>
    </row>
    <row r="22009" spans="1:6" x14ac:dyDescent="0.3">
      <c r="A22009" s="264" t="str">
        <f t="shared" si="343"/>
        <v>Ocean ShoresWA</v>
      </c>
      <c r="B22009" s="269">
        <v>98569</v>
      </c>
      <c r="C22009" s="270" t="s">
        <v>12115</v>
      </c>
      <c r="D22009" s="270" t="s">
        <v>2311</v>
      </c>
      <c r="E22009" s="277" t="s">
        <v>2175</v>
      </c>
      <c r="F22009" s="279" t="s">
        <v>881</v>
      </c>
    </row>
    <row r="22010" spans="1:6" x14ac:dyDescent="0.3">
      <c r="A22010" s="264" t="str">
        <f t="shared" si="343"/>
        <v>Granite FallsWA</v>
      </c>
      <c r="B22010" s="269">
        <v>98252</v>
      </c>
      <c r="C22010" s="270" t="s">
        <v>7639</v>
      </c>
      <c r="D22010" s="270" t="s">
        <v>2311</v>
      </c>
      <c r="E22010" s="277" t="s">
        <v>2329</v>
      </c>
      <c r="F22010" s="279" t="s">
        <v>881</v>
      </c>
    </row>
    <row r="22011" spans="1:6" x14ac:dyDescent="0.3">
      <c r="A22011" s="264" t="str">
        <f t="shared" si="343"/>
        <v>EatonvilleWA</v>
      </c>
      <c r="B22011" s="269">
        <v>98328</v>
      </c>
      <c r="C22011" s="270" t="s">
        <v>12116</v>
      </c>
      <c r="D22011" s="270" t="s">
        <v>2311</v>
      </c>
      <c r="E22011" s="277" t="s">
        <v>2329</v>
      </c>
      <c r="F22011" s="279" t="s">
        <v>881</v>
      </c>
    </row>
    <row r="22012" spans="1:6" x14ac:dyDescent="0.3">
      <c r="A22012" s="264" t="str">
        <f t="shared" si="343"/>
        <v>TacomaWA</v>
      </c>
      <c r="B22012" s="269">
        <v>98402</v>
      </c>
      <c r="C22012" s="270" t="s">
        <v>12077</v>
      </c>
      <c r="D22012" s="270" t="s">
        <v>2311</v>
      </c>
      <c r="E22012" s="277" t="s">
        <v>2329</v>
      </c>
      <c r="F22012" s="279" t="s">
        <v>881</v>
      </c>
    </row>
    <row r="22013" spans="1:6" x14ac:dyDescent="0.3">
      <c r="A22013" s="264" t="str">
        <f t="shared" si="343"/>
        <v>TacomaWA</v>
      </c>
      <c r="B22013" s="269">
        <v>98418</v>
      </c>
      <c r="C22013" s="270" t="s">
        <v>12077</v>
      </c>
      <c r="D22013" s="270" t="s">
        <v>2311</v>
      </c>
      <c r="E22013" s="277" t="s">
        <v>2329</v>
      </c>
      <c r="F22013" s="279" t="s">
        <v>881</v>
      </c>
    </row>
    <row r="22014" spans="1:6" x14ac:dyDescent="0.3">
      <c r="A22014" s="264" t="str">
        <f t="shared" si="343"/>
        <v>DupontWA</v>
      </c>
      <c r="B22014" s="269">
        <v>98327</v>
      </c>
      <c r="C22014" s="270" t="s">
        <v>5483</v>
      </c>
      <c r="D22014" s="270" t="s">
        <v>2311</v>
      </c>
      <c r="E22014" s="277" t="s">
        <v>2329</v>
      </c>
      <c r="F22014" s="279" t="s">
        <v>881</v>
      </c>
    </row>
    <row r="22015" spans="1:6" x14ac:dyDescent="0.3">
      <c r="A22015" s="264" t="str">
        <f t="shared" si="343"/>
        <v>NewportWA</v>
      </c>
      <c r="B22015" s="269">
        <v>99156</v>
      </c>
      <c r="C22015" s="270" t="s">
        <v>2082</v>
      </c>
      <c r="D22015" s="270" t="s">
        <v>2311</v>
      </c>
      <c r="E22015" s="277" t="s">
        <v>2332</v>
      </c>
      <c r="F22015" s="279" t="s">
        <v>881</v>
      </c>
    </row>
    <row r="22016" spans="1:6" x14ac:dyDescent="0.3">
      <c r="A22016" s="264" t="str">
        <f t="shared" si="343"/>
        <v>Benton CityWA</v>
      </c>
      <c r="B22016" s="269">
        <v>99320</v>
      </c>
      <c r="C22016" s="270" t="s">
        <v>7432</v>
      </c>
      <c r="D22016" s="270" t="s">
        <v>2311</v>
      </c>
      <c r="E22016" s="277" t="s">
        <v>2317</v>
      </c>
      <c r="F22016" s="279" t="s">
        <v>881</v>
      </c>
    </row>
    <row r="22017" spans="1:6" x14ac:dyDescent="0.3">
      <c r="A22017" s="264" t="str">
        <f t="shared" si="343"/>
        <v>Cle ElumWA</v>
      </c>
      <c r="B22017" s="269">
        <v>98922</v>
      </c>
      <c r="C22017" s="270" t="s">
        <v>12117</v>
      </c>
      <c r="D22017" s="270" t="s">
        <v>2311</v>
      </c>
      <c r="E22017" s="277" t="s">
        <v>2316</v>
      </c>
      <c r="F22017" s="279" t="s">
        <v>881</v>
      </c>
    </row>
    <row r="22018" spans="1:6" x14ac:dyDescent="0.3">
      <c r="A22018" s="264" t="str">
        <f t="shared" si="343"/>
        <v>MeadWA</v>
      </c>
      <c r="B22018" s="269">
        <v>99021</v>
      </c>
      <c r="C22018" s="270" t="s">
        <v>3336</v>
      </c>
      <c r="D22018" s="270" t="s">
        <v>2311</v>
      </c>
      <c r="E22018" s="277" t="s">
        <v>2332</v>
      </c>
      <c r="F22018" s="279" t="s">
        <v>881</v>
      </c>
    </row>
    <row r="22019" spans="1:6" x14ac:dyDescent="0.3">
      <c r="A22019" s="264" t="str">
        <f t="shared" si="343"/>
        <v>SpokaneWA</v>
      </c>
      <c r="B22019" s="269">
        <v>99204</v>
      </c>
      <c r="C22019" s="270" t="s">
        <v>7369</v>
      </c>
      <c r="D22019" s="270" t="s">
        <v>2311</v>
      </c>
      <c r="E22019" s="277" t="s">
        <v>2332</v>
      </c>
      <c r="F22019" s="279" t="s">
        <v>881</v>
      </c>
    </row>
    <row r="22020" spans="1:6" x14ac:dyDescent="0.3">
      <c r="A22020" s="264" t="str">
        <f t="shared" ref="A22020:A22083" si="344">CONCATENATE(C22020,D22020)</f>
        <v>RoyWA</v>
      </c>
      <c r="B22020" s="269">
        <v>98580</v>
      </c>
      <c r="C22020" s="270" t="s">
        <v>11724</v>
      </c>
      <c r="D22020" s="270" t="s">
        <v>2311</v>
      </c>
      <c r="E22020" s="277" t="s">
        <v>2329</v>
      </c>
      <c r="F22020" s="279" t="s">
        <v>881</v>
      </c>
    </row>
    <row r="22021" spans="1:6" x14ac:dyDescent="0.3">
      <c r="A22021" s="264" t="str">
        <f t="shared" si="344"/>
        <v>LeavenworthWA</v>
      </c>
      <c r="B22021" s="269">
        <v>98826</v>
      </c>
      <c r="C22021" s="270" t="s">
        <v>5543</v>
      </c>
      <c r="D22021" s="270" t="s">
        <v>2311</v>
      </c>
      <c r="E22021" s="277" t="s">
        <v>2336</v>
      </c>
      <c r="F22021" s="279" t="s">
        <v>881</v>
      </c>
    </row>
    <row r="22022" spans="1:6" x14ac:dyDescent="0.3">
      <c r="A22022" s="264" t="str">
        <f t="shared" si="344"/>
        <v>Nine Mile FallsWA</v>
      </c>
      <c r="B22022" s="269">
        <v>99026</v>
      </c>
      <c r="C22022" s="270" t="s">
        <v>12118</v>
      </c>
      <c r="D22022" s="270" t="s">
        <v>2311</v>
      </c>
      <c r="E22022" s="277" t="s">
        <v>2332</v>
      </c>
      <c r="F22022" s="279" t="s">
        <v>881</v>
      </c>
    </row>
    <row r="22023" spans="1:6" x14ac:dyDescent="0.3">
      <c r="A22023" s="264" t="str">
        <f t="shared" si="344"/>
        <v>CoupevilleWA</v>
      </c>
      <c r="B22023" s="269">
        <v>98239</v>
      </c>
      <c r="C22023" s="270" t="s">
        <v>12119</v>
      </c>
      <c r="D22023" s="270" t="s">
        <v>2311</v>
      </c>
      <c r="E22023" s="277" t="s">
        <v>2323</v>
      </c>
      <c r="F22023" s="279" t="s">
        <v>881</v>
      </c>
    </row>
    <row r="22024" spans="1:6" x14ac:dyDescent="0.3">
      <c r="A22024" s="264" t="str">
        <f t="shared" si="344"/>
        <v>ChelanWA</v>
      </c>
      <c r="B22024" s="269">
        <v>98816</v>
      </c>
      <c r="C22024" s="270" t="s">
        <v>12120</v>
      </c>
      <c r="D22024" s="270" t="s">
        <v>2311</v>
      </c>
      <c r="E22024" s="277" t="s">
        <v>2336</v>
      </c>
      <c r="F22024" s="279" t="s">
        <v>881</v>
      </c>
    </row>
    <row r="22025" spans="1:6" x14ac:dyDescent="0.3">
      <c r="A22025" s="264" t="str">
        <f t="shared" si="344"/>
        <v>BremertonWA</v>
      </c>
      <c r="B22025" s="269">
        <v>98337</v>
      </c>
      <c r="C22025" s="270" t="s">
        <v>12066</v>
      </c>
      <c r="D22025" s="270" t="s">
        <v>2311</v>
      </c>
      <c r="E22025" s="277" t="s">
        <v>2315</v>
      </c>
      <c r="F22025" s="279" t="s">
        <v>881</v>
      </c>
    </row>
    <row r="22026" spans="1:6" x14ac:dyDescent="0.3">
      <c r="A22026" s="264" t="str">
        <f t="shared" si="344"/>
        <v>Brush PrairieWA</v>
      </c>
      <c r="B22026" s="269">
        <v>98606</v>
      </c>
      <c r="C22026" s="270" t="s">
        <v>12121</v>
      </c>
      <c r="D22026" s="270" t="s">
        <v>2311</v>
      </c>
      <c r="E22026" s="277" t="s">
        <v>2084</v>
      </c>
      <c r="F22026" s="279" t="s">
        <v>881</v>
      </c>
    </row>
    <row r="22027" spans="1:6" x14ac:dyDescent="0.3">
      <c r="A22027" s="264" t="str">
        <f t="shared" si="344"/>
        <v>Gig HarborWA</v>
      </c>
      <c r="B22027" s="269">
        <v>98329</v>
      </c>
      <c r="C22027" s="270" t="s">
        <v>12074</v>
      </c>
      <c r="D22027" s="270" t="s">
        <v>2311</v>
      </c>
      <c r="E22027" s="277" t="s">
        <v>2329</v>
      </c>
      <c r="F22027" s="279" t="s">
        <v>881</v>
      </c>
    </row>
    <row r="22028" spans="1:6" x14ac:dyDescent="0.3">
      <c r="A22028" s="264" t="str">
        <f t="shared" si="344"/>
        <v>MontesanoWA</v>
      </c>
      <c r="B22028" s="269">
        <v>98563</v>
      </c>
      <c r="C22028" s="270" t="s">
        <v>12122</v>
      </c>
      <c r="D22028" s="270" t="s">
        <v>2311</v>
      </c>
      <c r="E22028" s="277" t="s">
        <v>2175</v>
      </c>
      <c r="F22028" s="279" t="s">
        <v>881</v>
      </c>
    </row>
    <row r="22029" spans="1:6" x14ac:dyDescent="0.3">
      <c r="A22029" s="264" t="str">
        <f t="shared" si="344"/>
        <v>ColbertWA</v>
      </c>
      <c r="B22029" s="269">
        <v>99005</v>
      </c>
      <c r="C22029" s="270" t="s">
        <v>4073</v>
      </c>
      <c r="D22029" s="270" t="s">
        <v>2311</v>
      </c>
      <c r="E22029" s="277" t="s">
        <v>2332</v>
      </c>
      <c r="F22029" s="279" t="s">
        <v>881</v>
      </c>
    </row>
    <row r="22030" spans="1:6" x14ac:dyDescent="0.3">
      <c r="A22030" s="264" t="str">
        <f t="shared" si="344"/>
        <v>LangleyWA</v>
      </c>
      <c r="B22030" s="269">
        <v>98260</v>
      </c>
      <c r="C22030" s="270" t="s">
        <v>12123</v>
      </c>
      <c r="D22030" s="270" t="s">
        <v>2311</v>
      </c>
      <c r="E22030" s="277" t="s">
        <v>2323</v>
      </c>
      <c r="F22030" s="279" t="s">
        <v>881</v>
      </c>
    </row>
    <row r="22031" spans="1:6" x14ac:dyDescent="0.3">
      <c r="A22031" s="264" t="str">
        <f t="shared" si="344"/>
        <v>Medical LakeWA</v>
      </c>
      <c r="B22031" s="269">
        <v>99022</v>
      </c>
      <c r="C22031" s="270" t="s">
        <v>12124</v>
      </c>
      <c r="D22031" s="270" t="s">
        <v>2311</v>
      </c>
      <c r="E22031" s="277" t="s">
        <v>2332</v>
      </c>
      <c r="F22031" s="279" t="s">
        <v>881</v>
      </c>
    </row>
    <row r="22032" spans="1:6" x14ac:dyDescent="0.3">
      <c r="A22032" s="264" t="str">
        <f t="shared" si="344"/>
        <v>TeninoWA</v>
      </c>
      <c r="B22032" s="269">
        <v>98589</v>
      </c>
      <c r="C22032" s="270" t="s">
        <v>12125</v>
      </c>
      <c r="D22032" s="270" t="s">
        <v>2311</v>
      </c>
      <c r="E22032" s="277" t="s">
        <v>2324</v>
      </c>
      <c r="F22032" s="279" t="s">
        <v>881</v>
      </c>
    </row>
    <row r="22033" spans="1:6" x14ac:dyDescent="0.3">
      <c r="A22033" s="264" t="str">
        <f t="shared" si="344"/>
        <v>La CenterWA</v>
      </c>
      <c r="B22033" s="269">
        <v>98629</v>
      </c>
      <c r="C22033" s="270" t="s">
        <v>5767</v>
      </c>
      <c r="D22033" s="270" t="s">
        <v>2311</v>
      </c>
      <c r="E22033" s="277" t="s">
        <v>2084</v>
      </c>
      <c r="F22033" s="279" t="s">
        <v>881</v>
      </c>
    </row>
    <row r="22034" spans="1:6" x14ac:dyDescent="0.3">
      <c r="A22034" s="264" t="str">
        <f t="shared" si="344"/>
        <v>TacomaWA</v>
      </c>
      <c r="B22034" s="269">
        <v>98465</v>
      </c>
      <c r="C22034" s="270" t="s">
        <v>12077</v>
      </c>
      <c r="D22034" s="270" t="s">
        <v>2311</v>
      </c>
      <c r="E22034" s="277" t="s">
        <v>2329</v>
      </c>
      <c r="F22034" s="279" t="s">
        <v>881</v>
      </c>
    </row>
    <row r="22035" spans="1:6" x14ac:dyDescent="0.3">
      <c r="A22035" s="264" t="str">
        <f t="shared" si="344"/>
        <v>FreelandWA</v>
      </c>
      <c r="B22035" s="269">
        <v>98249</v>
      </c>
      <c r="C22035" s="270" t="s">
        <v>6390</v>
      </c>
      <c r="D22035" s="270" t="s">
        <v>2311</v>
      </c>
      <c r="E22035" s="277" t="s">
        <v>2323</v>
      </c>
      <c r="F22035" s="279" t="s">
        <v>881</v>
      </c>
    </row>
    <row r="22036" spans="1:6" x14ac:dyDescent="0.3">
      <c r="A22036" s="264" t="str">
        <f t="shared" si="344"/>
        <v>ClintonWA</v>
      </c>
      <c r="B22036" s="269">
        <v>98236</v>
      </c>
      <c r="C22036" s="270" t="s">
        <v>1227</v>
      </c>
      <c r="D22036" s="270" t="s">
        <v>2311</v>
      </c>
      <c r="E22036" s="277" t="s">
        <v>2323</v>
      </c>
      <c r="F22036" s="279" t="s">
        <v>881</v>
      </c>
    </row>
    <row r="22037" spans="1:6" x14ac:dyDescent="0.3">
      <c r="A22037" s="264" t="str">
        <f t="shared" si="344"/>
        <v>EversonWA</v>
      </c>
      <c r="B22037" s="269">
        <v>98247</v>
      </c>
      <c r="C22037" s="270" t="s">
        <v>10674</v>
      </c>
      <c r="D22037" s="270" t="s">
        <v>2311</v>
      </c>
      <c r="E22037" s="277" t="s">
        <v>2313</v>
      </c>
      <c r="F22037" s="279" t="s">
        <v>881</v>
      </c>
    </row>
    <row r="22038" spans="1:6" x14ac:dyDescent="0.3">
      <c r="A22038" s="264" t="str">
        <f t="shared" si="344"/>
        <v>KalamaWA</v>
      </c>
      <c r="B22038" s="269">
        <v>98625</v>
      </c>
      <c r="C22038" s="270" t="s">
        <v>12126</v>
      </c>
      <c r="D22038" s="270" t="s">
        <v>2311</v>
      </c>
      <c r="E22038" s="277" t="s">
        <v>2248</v>
      </c>
      <c r="F22038" s="279" t="s">
        <v>881</v>
      </c>
    </row>
    <row r="22039" spans="1:6" x14ac:dyDescent="0.3">
      <c r="A22039" s="264" t="str">
        <f t="shared" si="344"/>
        <v>SteilacoomWA</v>
      </c>
      <c r="B22039" s="269">
        <v>98388</v>
      </c>
      <c r="C22039" s="270" t="s">
        <v>12127</v>
      </c>
      <c r="D22039" s="270" t="s">
        <v>2311</v>
      </c>
      <c r="E22039" s="277" t="s">
        <v>2329</v>
      </c>
      <c r="F22039" s="279" t="s">
        <v>881</v>
      </c>
    </row>
    <row r="22040" spans="1:6" x14ac:dyDescent="0.3">
      <c r="A22040" s="264" t="str">
        <f t="shared" si="344"/>
        <v>CarnationWA</v>
      </c>
      <c r="B22040" s="269">
        <v>98014</v>
      </c>
      <c r="C22040" s="270" t="s">
        <v>12128</v>
      </c>
      <c r="D22040" s="270" t="s">
        <v>2311</v>
      </c>
      <c r="E22040" s="277" t="s">
        <v>2329</v>
      </c>
      <c r="F22040" s="279" t="s">
        <v>881</v>
      </c>
    </row>
    <row r="22041" spans="1:6" x14ac:dyDescent="0.3">
      <c r="A22041" s="264" t="str">
        <f t="shared" si="344"/>
        <v>CashmereWA</v>
      </c>
      <c r="B22041" s="269">
        <v>98815</v>
      </c>
      <c r="C22041" s="270" t="s">
        <v>12129</v>
      </c>
      <c r="D22041" s="270" t="s">
        <v>2311</v>
      </c>
      <c r="E22041" s="277" t="s">
        <v>2336</v>
      </c>
      <c r="F22041" s="279" t="s">
        <v>881</v>
      </c>
    </row>
    <row r="22042" spans="1:6" x14ac:dyDescent="0.3">
      <c r="A22042" s="264" t="str">
        <f t="shared" si="344"/>
        <v>Airway HeightsWA</v>
      </c>
      <c r="B22042" s="269">
        <v>99001</v>
      </c>
      <c r="C22042" s="270" t="s">
        <v>12130</v>
      </c>
      <c r="D22042" s="270" t="s">
        <v>2311</v>
      </c>
      <c r="E22042" s="277" t="s">
        <v>2332</v>
      </c>
      <c r="F22042" s="279" t="s">
        <v>881</v>
      </c>
    </row>
    <row r="22043" spans="1:6" x14ac:dyDescent="0.3">
      <c r="A22043" s="264" t="str">
        <f t="shared" si="344"/>
        <v>Otis Orchards-East FarmsWA</v>
      </c>
      <c r="B22043" s="269">
        <v>99027</v>
      </c>
      <c r="C22043" s="270" t="s">
        <v>12131</v>
      </c>
      <c r="D22043" s="270" t="s">
        <v>2311</v>
      </c>
      <c r="E22043" s="277" t="s">
        <v>2332</v>
      </c>
      <c r="F22043" s="279" t="s">
        <v>881</v>
      </c>
    </row>
    <row r="22044" spans="1:6" x14ac:dyDescent="0.3">
      <c r="A22044" s="264" t="str">
        <f t="shared" si="344"/>
        <v>SultanWA</v>
      </c>
      <c r="B22044" s="269">
        <v>98294</v>
      </c>
      <c r="C22044" s="270" t="s">
        <v>12132</v>
      </c>
      <c r="D22044" s="270" t="s">
        <v>2311</v>
      </c>
      <c r="E22044" s="277" t="s">
        <v>2329</v>
      </c>
      <c r="F22044" s="279" t="s">
        <v>881</v>
      </c>
    </row>
    <row r="22045" spans="1:6" x14ac:dyDescent="0.3">
      <c r="A22045" s="264" t="str">
        <f t="shared" si="344"/>
        <v>WinlockWA</v>
      </c>
      <c r="B22045" s="269">
        <v>98596</v>
      </c>
      <c r="C22045" s="270" t="s">
        <v>12133</v>
      </c>
      <c r="D22045" s="270" t="s">
        <v>2311</v>
      </c>
      <c r="E22045" s="277" t="s">
        <v>1298</v>
      </c>
      <c r="F22045" s="279" t="s">
        <v>881</v>
      </c>
    </row>
    <row r="22046" spans="1:6" x14ac:dyDescent="0.3">
      <c r="A22046" s="264" t="str">
        <f t="shared" si="344"/>
        <v>Kettle FallsWA</v>
      </c>
      <c r="B22046" s="269">
        <v>99141</v>
      </c>
      <c r="C22046" s="270" t="s">
        <v>12134</v>
      </c>
      <c r="D22046" s="270" t="s">
        <v>2311</v>
      </c>
      <c r="E22046" s="277" t="s">
        <v>2332</v>
      </c>
      <c r="F22046" s="279" t="s">
        <v>881</v>
      </c>
    </row>
    <row r="22047" spans="1:6" x14ac:dyDescent="0.3">
      <c r="A22047" s="264" t="str">
        <f t="shared" si="344"/>
        <v>ZillahWA</v>
      </c>
      <c r="B22047" s="269">
        <v>98953</v>
      </c>
      <c r="C22047" s="270" t="s">
        <v>12135</v>
      </c>
      <c r="D22047" s="270" t="s">
        <v>2311</v>
      </c>
      <c r="E22047" s="277" t="s">
        <v>2338</v>
      </c>
      <c r="F22047" s="279" t="s">
        <v>881</v>
      </c>
    </row>
    <row r="22048" spans="1:6" x14ac:dyDescent="0.3">
      <c r="A22048" s="264" t="str">
        <f t="shared" si="344"/>
        <v>ForksWA</v>
      </c>
      <c r="B22048" s="269">
        <v>98331</v>
      </c>
      <c r="C22048" s="270" t="s">
        <v>12136</v>
      </c>
      <c r="D22048" s="270" t="s">
        <v>2311</v>
      </c>
      <c r="E22048" s="277" t="s">
        <v>2327</v>
      </c>
      <c r="F22048" s="279" t="s">
        <v>881</v>
      </c>
    </row>
    <row r="22049" spans="1:6" x14ac:dyDescent="0.3">
      <c r="A22049" s="264" t="str">
        <f t="shared" si="344"/>
        <v>ChewelahWA</v>
      </c>
      <c r="B22049" s="269">
        <v>99109</v>
      </c>
      <c r="C22049" s="270" t="s">
        <v>12137</v>
      </c>
      <c r="D22049" s="270" t="s">
        <v>2311</v>
      </c>
      <c r="E22049" s="277" t="s">
        <v>2332</v>
      </c>
      <c r="F22049" s="279" t="s">
        <v>881</v>
      </c>
    </row>
    <row r="22050" spans="1:6" x14ac:dyDescent="0.3">
      <c r="A22050" s="264" t="str">
        <f t="shared" si="344"/>
        <v>SeabeckWA</v>
      </c>
      <c r="B22050" s="269">
        <v>98380</v>
      </c>
      <c r="C22050" s="270" t="s">
        <v>12138</v>
      </c>
      <c r="D22050" s="270" t="s">
        <v>2311</v>
      </c>
      <c r="E22050" s="277" t="s">
        <v>2315</v>
      </c>
      <c r="F22050" s="279" t="s">
        <v>881</v>
      </c>
    </row>
    <row r="22051" spans="1:6" x14ac:dyDescent="0.3">
      <c r="A22051" s="264" t="str">
        <f t="shared" si="344"/>
        <v>MoxeeWA</v>
      </c>
      <c r="B22051" s="269">
        <v>98936</v>
      </c>
      <c r="C22051" s="270" t="s">
        <v>12139</v>
      </c>
      <c r="D22051" s="270" t="s">
        <v>2311</v>
      </c>
      <c r="E22051" s="277" t="s">
        <v>2338</v>
      </c>
      <c r="F22051" s="279" t="s">
        <v>881</v>
      </c>
    </row>
    <row r="22052" spans="1:6" x14ac:dyDescent="0.3">
      <c r="A22052" s="264" t="str">
        <f t="shared" si="344"/>
        <v>Point RobertsWA</v>
      </c>
      <c r="B22052" s="269">
        <v>98281</v>
      </c>
      <c r="C22052" s="270" t="s">
        <v>12140</v>
      </c>
      <c r="D22052" s="270" t="s">
        <v>2311</v>
      </c>
      <c r="E22052" s="277" t="s">
        <v>2313</v>
      </c>
      <c r="F22052" s="279" t="s">
        <v>881</v>
      </c>
    </row>
    <row r="22053" spans="1:6" x14ac:dyDescent="0.3">
      <c r="A22053" s="264" t="str">
        <f t="shared" si="344"/>
        <v>RainierWA</v>
      </c>
      <c r="B22053" s="269">
        <v>98576</v>
      </c>
      <c r="C22053" s="270" t="s">
        <v>9931</v>
      </c>
      <c r="D22053" s="270" t="s">
        <v>2311</v>
      </c>
      <c r="E22053" s="277" t="s">
        <v>2324</v>
      </c>
      <c r="F22053" s="279" t="s">
        <v>881</v>
      </c>
    </row>
    <row r="22054" spans="1:6" x14ac:dyDescent="0.3">
      <c r="A22054" s="264" t="str">
        <f t="shared" si="344"/>
        <v>PacificWA</v>
      </c>
      <c r="B22054" s="269">
        <v>98047</v>
      </c>
      <c r="C22054" s="270" t="s">
        <v>7223</v>
      </c>
      <c r="D22054" s="270" t="s">
        <v>2311</v>
      </c>
      <c r="E22054" s="277" t="s">
        <v>2329</v>
      </c>
      <c r="F22054" s="279" t="s">
        <v>881</v>
      </c>
    </row>
    <row r="22055" spans="1:6" x14ac:dyDescent="0.3">
      <c r="A22055" s="264" t="str">
        <f t="shared" si="344"/>
        <v>ChattaroyWA</v>
      </c>
      <c r="B22055" s="269">
        <v>99003</v>
      </c>
      <c r="C22055" s="270" t="s">
        <v>12141</v>
      </c>
      <c r="D22055" s="270" t="s">
        <v>2311</v>
      </c>
      <c r="E22055" s="277" t="s">
        <v>2332</v>
      </c>
      <c r="F22055" s="279" t="s">
        <v>881</v>
      </c>
    </row>
    <row r="22056" spans="1:6" x14ac:dyDescent="0.3">
      <c r="A22056" s="264" t="str">
        <f t="shared" si="344"/>
        <v>Black DiamondWA</v>
      </c>
      <c r="B22056" s="269">
        <v>98010</v>
      </c>
      <c r="C22056" s="270" t="s">
        <v>12142</v>
      </c>
      <c r="D22056" s="270" t="s">
        <v>2311</v>
      </c>
      <c r="E22056" s="277" t="s">
        <v>2329</v>
      </c>
      <c r="F22056" s="279" t="s">
        <v>881</v>
      </c>
    </row>
    <row r="22057" spans="1:6" x14ac:dyDescent="0.3">
      <c r="A22057" s="264" t="str">
        <f t="shared" si="344"/>
        <v>LakebayWA</v>
      </c>
      <c r="B22057" s="269">
        <v>98349</v>
      </c>
      <c r="C22057" s="270" t="s">
        <v>12143</v>
      </c>
      <c r="D22057" s="270" t="s">
        <v>2311</v>
      </c>
      <c r="E22057" s="277" t="s">
        <v>2329</v>
      </c>
      <c r="F22057" s="279" t="s">
        <v>881</v>
      </c>
    </row>
    <row r="22058" spans="1:6" x14ac:dyDescent="0.3">
      <c r="A22058" s="264" t="str">
        <f t="shared" si="344"/>
        <v>OlallaWA</v>
      </c>
      <c r="B22058" s="269">
        <v>98359</v>
      </c>
      <c r="C22058" s="270" t="s">
        <v>12144</v>
      </c>
      <c r="D22058" s="270" t="s">
        <v>2311</v>
      </c>
      <c r="E22058" s="277" t="s">
        <v>2315</v>
      </c>
      <c r="F22058" s="279" t="s">
        <v>881</v>
      </c>
    </row>
    <row r="22059" spans="1:6" x14ac:dyDescent="0.3">
      <c r="A22059" s="264" t="str">
        <f t="shared" si="344"/>
        <v>La ConnerWA</v>
      </c>
      <c r="B22059" s="269">
        <v>98257</v>
      </c>
      <c r="C22059" s="270" t="s">
        <v>12145</v>
      </c>
      <c r="D22059" s="270" t="s">
        <v>2311</v>
      </c>
      <c r="E22059" s="277" t="s">
        <v>2322</v>
      </c>
      <c r="F22059" s="279" t="s">
        <v>881</v>
      </c>
    </row>
    <row r="22060" spans="1:6" x14ac:dyDescent="0.3">
      <c r="A22060" s="264" t="str">
        <f t="shared" si="344"/>
        <v>Gold BarWA</v>
      </c>
      <c r="B22060" s="269">
        <v>98251</v>
      </c>
      <c r="C22060" s="270" t="s">
        <v>12146</v>
      </c>
      <c r="D22060" s="270" t="s">
        <v>2311</v>
      </c>
      <c r="E22060" s="277" t="s">
        <v>2329</v>
      </c>
      <c r="F22060" s="279" t="s">
        <v>881</v>
      </c>
    </row>
    <row r="22061" spans="1:6" x14ac:dyDescent="0.3">
      <c r="A22061" s="264" t="str">
        <f t="shared" si="344"/>
        <v>WallerWA</v>
      </c>
      <c r="B22061" s="269">
        <v>98443</v>
      </c>
      <c r="C22061" s="270" t="s">
        <v>11380</v>
      </c>
      <c r="D22061" s="270" t="s">
        <v>2311</v>
      </c>
      <c r="E22061" s="277" t="s">
        <v>2329</v>
      </c>
      <c r="F22061" s="279" t="s">
        <v>881</v>
      </c>
    </row>
    <row r="22062" spans="1:6" x14ac:dyDescent="0.3">
      <c r="A22062" s="264" t="str">
        <f t="shared" si="344"/>
        <v>Newman LakeWA</v>
      </c>
      <c r="B22062" s="269">
        <v>99025</v>
      </c>
      <c r="C22062" s="270" t="s">
        <v>12147</v>
      </c>
      <c r="D22062" s="270" t="s">
        <v>2311</v>
      </c>
      <c r="E22062" s="277" t="s">
        <v>2332</v>
      </c>
      <c r="F22062" s="279" t="s">
        <v>881</v>
      </c>
    </row>
    <row r="22063" spans="1:6" x14ac:dyDescent="0.3">
      <c r="A22063" s="264" t="str">
        <f t="shared" si="344"/>
        <v>YacoltWA</v>
      </c>
      <c r="B22063" s="269">
        <v>98675</v>
      </c>
      <c r="C22063" s="270" t="s">
        <v>12148</v>
      </c>
      <c r="D22063" s="270" t="s">
        <v>2311</v>
      </c>
      <c r="E22063" s="277" t="s">
        <v>2084</v>
      </c>
      <c r="F22063" s="279" t="s">
        <v>881</v>
      </c>
    </row>
    <row r="22064" spans="1:6" x14ac:dyDescent="0.3">
      <c r="A22064" s="264" t="str">
        <f t="shared" si="344"/>
        <v>MattawaWA</v>
      </c>
      <c r="B22064" s="269">
        <v>99349</v>
      </c>
      <c r="C22064" s="270" t="s">
        <v>12149</v>
      </c>
      <c r="D22064" s="270" t="s">
        <v>2311</v>
      </c>
      <c r="E22064" s="277" t="s">
        <v>2320</v>
      </c>
      <c r="F22064" s="279" t="s">
        <v>881</v>
      </c>
    </row>
    <row r="22065" spans="1:6" x14ac:dyDescent="0.3">
      <c r="A22065" s="264" t="str">
        <f t="shared" si="344"/>
        <v>Fall CityWA</v>
      </c>
      <c r="B22065" s="269">
        <v>98024</v>
      </c>
      <c r="C22065" s="270" t="s">
        <v>12150</v>
      </c>
      <c r="D22065" s="270" t="s">
        <v>2311</v>
      </c>
      <c r="E22065" s="277" t="s">
        <v>2329</v>
      </c>
      <c r="F22065" s="279" t="s">
        <v>881</v>
      </c>
    </row>
    <row r="22066" spans="1:6" x14ac:dyDescent="0.3">
      <c r="A22066" s="264" t="str">
        <f t="shared" si="344"/>
        <v>LakewoodWA</v>
      </c>
      <c r="B22066" s="269">
        <v>98439</v>
      </c>
      <c r="C22066" s="270" t="s">
        <v>2710</v>
      </c>
      <c r="D22066" s="270" t="s">
        <v>2311</v>
      </c>
      <c r="E22066" s="277" t="s">
        <v>2329</v>
      </c>
      <c r="F22066" s="279" t="s">
        <v>881</v>
      </c>
    </row>
    <row r="22067" spans="1:6" x14ac:dyDescent="0.3">
      <c r="A22067" s="264" t="str">
        <f t="shared" si="344"/>
        <v>Maple FallsWA</v>
      </c>
      <c r="B22067" s="269">
        <v>98266</v>
      </c>
      <c r="C22067" s="270" t="s">
        <v>12151</v>
      </c>
      <c r="D22067" s="270" t="s">
        <v>2311</v>
      </c>
      <c r="E22067" s="277" t="s">
        <v>2313</v>
      </c>
      <c r="F22067" s="279" t="s">
        <v>881</v>
      </c>
    </row>
    <row r="22068" spans="1:6" x14ac:dyDescent="0.3">
      <c r="A22068" s="264" t="str">
        <f t="shared" si="344"/>
        <v>ConcreteWA</v>
      </c>
      <c r="B22068" s="269">
        <v>98237</v>
      </c>
      <c r="C22068" s="270" t="s">
        <v>12152</v>
      </c>
      <c r="D22068" s="270" t="s">
        <v>2311</v>
      </c>
      <c r="E22068" s="277" t="s">
        <v>2322</v>
      </c>
      <c r="F22068" s="279" t="s">
        <v>881</v>
      </c>
    </row>
    <row r="22069" spans="1:6" x14ac:dyDescent="0.3">
      <c r="A22069" s="264" t="str">
        <f t="shared" si="344"/>
        <v>ToledoWA</v>
      </c>
      <c r="B22069" s="269">
        <v>98591</v>
      </c>
      <c r="C22069" s="270" t="s">
        <v>1999</v>
      </c>
      <c r="D22069" s="270" t="s">
        <v>2311</v>
      </c>
      <c r="E22069" s="277" t="s">
        <v>1298</v>
      </c>
      <c r="F22069" s="279" t="s">
        <v>881</v>
      </c>
    </row>
    <row r="22070" spans="1:6" x14ac:dyDescent="0.3">
      <c r="A22070" s="264" t="str">
        <f t="shared" si="344"/>
        <v>SumasWA</v>
      </c>
      <c r="B22070" s="269">
        <v>98295</v>
      </c>
      <c r="C22070" s="270" t="s">
        <v>12153</v>
      </c>
      <c r="D22070" s="270" t="s">
        <v>2311</v>
      </c>
      <c r="E22070" s="277" t="s">
        <v>2313</v>
      </c>
      <c r="F22070" s="279" t="s">
        <v>881</v>
      </c>
    </row>
    <row r="22071" spans="1:6" x14ac:dyDescent="0.3">
      <c r="A22071" s="264" t="str">
        <f t="shared" si="344"/>
        <v>NachesWA</v>
      </c>
      <c r="B22071" s="269">
        <v>98937</v>
      </c>
      <c r="C22071" s="270" t="s">
        <v>12154</v>
      </c>
      <c r="D22071" s="270" t="s">
        <v>2311</v>
      </c>
      <c r="E22071" s="277" t="s">
        <v>2338</v>
      </c>
      <c r="F22071" s="279" t="s">
        <v>881</v>
      </c>
    </row>
    <row r="22072" spans="1:6" x14ac:dyDescent="0.3">
      <c r="A22072" s="264" t="str">
        <f t="shared" si="344"/>
        <v>Soap LakeWA</v>
      </c>
      <c r="B22072" s="269">
        <v>98851</v>
      </c>
      <c r="C22072" s="270" t="s">
        <v>12155</v>
      </c>
      <c r="D22072" s="270" t="s">
        <v>2311</v>
      </c>
      <c r="E22072" s="277" t="s">
        <v>2320</v>
      </c>
      <c r="F22072" s="279" t="s">
        <v>881</v>
      </c>
    </row>
    <row r="22073" spans="1:6" x14ac:dyDescent="0.3">
      <c r="A22073" s="264" t="str">
        <f t="shared" si="344"/>
        <v>AllynWA</v>
      </c>
      <c r="B22073" s="269">
        <v>98524</v>
      </c>
      <c r="C22073" s="270" t="s">
        <v>12156</v>
      </c>
      <c r="D22073" s="270" t="s">
        <v>2311</v>
      </c>
      <c r="E22073" s="277" t="s">
        <v>2330</v>
      </c>
      <c r="F22073" s="279" t="s">
        <v>881</v>
      </c>
    </row>
    <row r="22074" spans="1:6" x14ac:dyDescent="0.3">
      <c r="A22074" s="264" t="str">
        <f t="shared" si="344"/>
        <v>ColfaxWA</v>
      </c>
      <c r="B22074" s="269">
        <v>99111</v>
      </c>
      <c r="C22074" s="270" t="s">
        <v>2880</v>
      </c>
      <c r="D22074" s="270" t="s">
        <v>2311</v>
      </c>
      <c r="E22074" s="277" t="s">
        <v>2328</v>
      </c>
      <c r="F22074" s="279" t="s">
        <v>881</v>
      </c>
    </row>
    <row r="22075" spans="1:6" x14ac:dyDescent="0.3">
      <c r="A22075" s="264" t="str">
        <f t="shared" si="344"/>
        <v>Fox IslandWA</v>
      </c>
      <c r="B22075" s="269">
        <v>98333</v>
      </c>
      <c r="C22075" s="270" t="s">
        <v>12157</v>
      </c>
      <c r="D22075" s="270" t="s">
        <v>2311</v>
      </c>
      <c r="E22075" s="277" t="s">
        <v>2329</v>
      </c>
      <c r="F22075" s="279" t="s">
        <v>881</v>
      </c>
    </row>
    <row r="22076" spans="1:6" x14ac:dyDescent="0.3">
      <c r="A22076" s="264" t="str">
        <f t="shared" si="344"/>
        <v>OnalaskaWA</v>
      </c>
      <c r="B22076" s="269">
        <v>98570</v>
      </c>
      <c r="C22076" s="270" t="s">
        <v>12158</v>
      </c>
      <c r="D22076" s="270" t="s">
        <v>2311</v>
      </c>
      <c r="E22076" s="277" t="s">
        <v>1298</v>
      </c>
      <c r="F22076" s="279" t="s">
        <v>881</v>
      </c>
    </row>
    <row r="22077" spans="1:6" x14ac:dyDescent="0.3">
      <c r="A22077" s="264" t="str">
        <f t="shared" si="344"/>
        <v>MansonWA</v>
      </c>
      <c r="B22077" s="269">
        <v>98831</v>
      </c>
      <c r="C22077" s="270" t="s">
        <v>12159</v>
      </c>
      <c r="D22077" s="270" t="s">
        <v>2311</v>
      </c>
      <c r="E22077" s="277" t="s">
        <v>2336</v>
      </c>
      <c r="F22077" s="279" t="s">
        <v>881</v>
      </c>
    </row>
    <row r="22078" spans="1:6" x14ac:dyDescent="0.3">
      <c r="A22078" s="264" t="str">
        <f t="shared" si="344"/>
        <v>DaytonWA</v>
      </c>
      <c r="B22078" s="269">
        <v>99328</v>
      </c>
      <c r="C22078" s="270" t="s">
        <v>1968</v>
      </c>
      <c r="D22078" s="270" t="s">
        <v>2311</v>
      </c>
      <c r="E22078" s="277" t="s">
        <v>2334</v>
      </c>
      <c r="F22078" s="279" t="s">
        <v>881</v>
      </c>
    </row>
    <row r="22079" spans="1:6" x14ac:dyDescent="0.3">
      <c r="A22079" s="264" t="str">
        <f t="shared" si="344"/>
        <v>BowWA</v>
      </c>
      <c r="B22079" s="269">
        <v>98232</v>
      </c>
      <c r="C22079" s="270" t="s">
        <v>8065</v>
      </c>
      <c r="D22079" s="270" t="s">
        <v>2311</v>
      </c>
      <c r="E22079" s="277" t="s">
        <v>2322</v>
      </c>
      <c r="F22079" s="279" t="s">
        <v>881</v>
      </c>
    </row>
    <row r="22080" spans="1:6" x14ac:dyDescent="0.3">
      <c r="A22080" s="264" t="str">
        <f t="shared" si="344"/>
        <v>RavensdaleWA</v>
      </c>
      <c r="B22080" s="269">
        <v>98051</v>
      </c>
      <c r="C22080" s="270" t="s">
        <v>12160</v>
      </c>
      <c r="D22080" s="270" t="s">
        <v>2311</v>
      </c>
      <c r="E22080" s="277" t="s">
        <v>2329</v>
      </c>
      <c r="F22080" s="279" t="s">
        <v>881</v>
      </c>
    </row>
    <row r="22081" spans="1:6" x14ac:dyDescent="0.3">
      <c r="A22081" s="264" t="str">
        <f t="shared" si="344"/>
        <v>WestportWA</v>
      </c>
      <c r="B22081" s="269">
        <v>98595</v>
      </c>
      <c r="C22081" s="270" t="s">
        <v>3232</v>
      </c>
      <c r="D22081" s="270" t="s">
        <v>2311</v>
      </c>
      <c r="E22081" s="277" t="s">
        <v>2175</v>
      </c>
      <c r="F22081" s="279" t="s">
        <v>881</v>
      </c>
    </row>
    <row r="22082" spans="1:6" x14ac:dyDescent="0.3">
      <c r="A22082" s="264" t="str">
        <f t="shared" si="344"/>
        <v>GrangerWA</v>
      </c>
      <c r="B22082" s="269">
        <v>98932</v>
      </c>
      <c r="C22082" s="270" t="s">
        <v>4333</v>
      </c>
      <c r="D22082" s="270" t="s">
        <v>2311</v>
      </c>
      <c r="E22082" s="277" t="s">
        <v>2338</v>
      </c>
      <c r="F22082" s="279" t="s">
        <v>881</v>
      </c>
    </row>
    <row r="22083" spans="1:6" x14ac:dyDescent="0.3">
      <c r="A22083" s="264" t="str">
        <f t="shared" si="344"/>
        <v>ElkWA</v>
      </c>
      <c r="B22083" s="269">
        <v>99009</v>
      </c>
      <c r="C22083" s="270" t="s">
        <v>3188</v>
      </c>
      <c r="D22083" s="270" t="s">
        <v>2311</v>
      </c>
      <c r="E22083" s="277" t="s">
        <v>2332</v>
      </c>
      <c r="F22083" s="279" t="s">
        <v>881</v>
      </c>
    </row>
    <row r="22084" spans="1:6" x14ac:dyDescent="0.3">
      <c r="A22084" s="264" t="str">
        <f t="shared" ref="A22084:A22147" si="345">CONCATENATE(C22084,D22084)</f>
        <v>McClearyWA</v>
      </c>
      <c r="B22084" s="269">
        <v>98557</v>
      </c>
      <c r="C22084" s="270" t="s">
        <v>12161</v>
      </c>
      <c r="D22084" s="270" t="s">
        <v>2311</v>
      </c>
      <c r="E22084" s="277" t="s">
        <v>2175</v>
      </c>
      <c r="F22084" s="279" t="s">
        <v>881</v>
      </c>
    </row>
    <row r="22085" spans="1:6" x14ac:dyDescent="0.3">
      <c r="A22085" s="264" t="str">
        <f t="shared" si="345"/>
        <v>GrapeviewWA</v>
      </c>
      <c r="B22085" s="269">
        <v>98546</v>
      </c>
      <c r="C22085" s="270" t="s">
        <v>12162</v>
      </c>
      <c r="D22085" s="270" t="s">
        <v>2311</v>
      </c>
      <c r="E22085" s="277" t="s">
        <v>2330</v>
      </c>
      <c r="F22085" s="279" t="s">
        <v>881</v>
      </c>
    </row>
    <row r="22086" spans="1:6" x14ac:dyDescent="0.3">
      <c r="A22086" s="264" t="str">
        <f t="shared" si="345"/>
        <v>MedinaWA</v>
      </c>
      <c r="B22086" s="269">
        <v>98039</v>
      </c>
      <c r="C22086" s="270" t="s">
        <v>6952</v>
      </c>
      <c r="D22086" s="270" t="s">
        <v>2311</v>
      </c>
      <c r="E22086" s="277" t="s">
        <v>2329</v>
      </c>
      <c r="F22086" s="279" t="s">
        <v>881</v>
      </c>
    </row>
    <row r="22087" spans="1:6" x14ac:dyDescent="0.3">
      <c r="A22087" s="264" t="str">
        <f t="shared" si="345"/>
        <v>StevensonWA</v>
      </c>
      <c r="B22087" s="269">
        <v>98648</v>
      </c>
      <c r="C22087" s="270" t="s">
        <v>1343</v>
      </c>
      <c r="D22087" s="270" t="s">
        <v>2311</v>
      </c>
      <c r="E22087" s="277" t="s">
        <v>2084</v>
      </c>
      <c r="F22087" s="279" t="s">
        <v>881</v>
      </c>
    </row>
    <row r="22088" spans="1:6" x14ac:dyDescent="0.3">
      <c r="A22088" s="264" t="str">
        <f t="shared" si="345"/>
        <v>SuquamishWA</v>
      </c>
      <c r="B22088" s="269">
        <v>98392</v>
      </c>
      <c r="C22088" s="270" t="s">
        <v>12163</v>
      </c>
      <c r="D22088" s="270" t="s">
        <v>2311</v>
      </c>
      <c r="E22088" s="277" t="s">
        <v>2315</v>
      </c>
      <c r="F22088" s="279" t="s">
        <v>881</v>
      </c>
    </row>
    <row r="22089" spans="1:6" x14ac:dyDescent="0.3">
      <c r="A22089" s="264" t="str">
        <f t="shared" si="345"/>
        <v>CusterWA</v>
      </c>
      <c r="B22089" s="269">
        <v>98240</v>
      </c>
      <c r="C22089" s="270" t="s">
        <v>6829</v>
      </c>
      <c r="D22089" s="270" t="s">
        <v>2311</v>
      </c>
      <c r="E22089" s="277" t="s">
        <v>2313</v>
      </c>
      <c r="F22089" s="279" t="s">
        <v>881</v>
      </c>
    </row>
    <row r="22090" spans="1:6" x14ac:dyDescent="0.3">
      <c r="A22090" s="264" t="str">
        <f t="shared" si="345"/>
        <v>BurbankWA</v>
      </c>
      <c r="B22090" s="269">
        <v>99323</v>
      </c>
      <c r="C22090" s="270" t="s">
        <v>2654</v>
      </c>
      <c r="D22090" s="270" t="s">
        <v>2311</v>
      </c>
      <c r="E22090" s="277" t="s">
        <v>2334</v>
      </c>
      <c r="F22090" s="279" t="s">
        <v>881</v>
      </c>
    </row>
    <row r="22091" spans="1:6" x14ac:dyDescent="0.3">
      <c r="A22091" s="264" t="str">
        <f t="shared" si="345"/>
        <v>HoodsportWA</v>
      </c>
      <c r="B22091" s="269">
        <v>98548</v>
      </c>
      <c r="C22091" s="270" t="s">
        <v>12164</v>
      </c>
      <c r="D22091" s="270" t="s">
        <v>2311</v>
      </c>
      <c r="E22091" s="277" t="s">
        <v>2330</v>
      </c>
      <c r="F22091" s="279" t="s">
        <v>881</v>
      </c>
    </row>
    <row r="22092" spans="1:6" x14ac:dyDescent="0.3">
      <c r="A22092" s="264" t="str">
        <f t="shared" si="345"/>
        <v>AmboyWA</v>
      </c>
      <c r="B22092" s="269">
        <v>98601</v>
      </c>
      <c r="C22092" s="270" t="s">
        <v>4900</v>
      </c>
      <c r="D22092" s="270" t="s">
        <v>2311</v>
      </c>
      <c r="E22092" s="277" t="s">
        <v>2084</v>
      </c>
      <c r="F22092" s="279" t="s">
        <v>881</v>
      </c>
    </row>
    <row r="22093" spans="1:6" x14ac:dyDescent="0.3">
      <c r="A22093" s="264" t="str">
        <f t="shared" si="345"/>
        <v>HansvilleWA</v>
      </c>
      <c r="B22093" s="269">
        <v>98340</v>
      </c>
      <c r="C22093" s="270" t="s">
        <v>12165</v>
      </c>
      <c r="D22093" s="270" t="s">
        <v>2311</v>
      </c>
      <c r="E22093" s="277" t="s">
        <v>2315</v>
      </c>
      <c r="F22093" s="279" t="s">
        <v>881</v>
      </c>
    </row>
    <row r="22094" spans="1:6" x14ac:dyDescent="0.3">
      <c r="A22094" s="264" t="str">
        <f t="shared" si="345"/>
        <v>Loon LakeWA</v>
      </c>
      <c r="B22094" s="269">
        <v>99148</v>
      </c>
      <c r="C22094" s="270" t="s">
        <v>12166</v>
      </c>
      <c r="D22094" s="270" t="s">
        <v>2311</v>
      </c>
      <c r="E22094" s="277" t="s">
        <v>2332</v>
      </c>
      <c r="F22094" s="279" t="s">
        <v>881</v>
      </c>
    </row>
    <row r="22095" spans="1:6" x14ac:dyDescent="0.3">
      <c r="A22095" s="264" t="str">
        <f t="shared" si="345"/>
        <v>Royal CityWA</v>
      </c>
      <c r="B22095" s="269">
        <v>99357</v>
      </c>
      <c r="C22095" s="270" t="s">
        <v>12167</v>
      </c>
      <c r="D22095" s="270" t="s">
        <v>2311</v>
      </c>
      <c r="E22095" s="277" t="s">
        <v>2320</v>
      </c>
      <c r="F22095" s="279" t="s">
        <v>881</v>
      </c>
    </row>
    <row r="22096" spans="1:6" x14ac:dyDescent="0.3">
      <c r="A22096" s="264" t="str">
        <f t="shared" si="345"/>
        <v>WardenWA</v>
      </c>
      <c r="B22096" s="269">
        <v>98857</v>
      </c>
      <c r="C22096" s="270" t="s">
        <v>12168</v>
      </c>
      <c r="D22096" s="270" t="s">
        <v>2311</v>
      </c>
      <c r="E22096" s="277" t="s">
        <v>2320</v>
      </c>
      <c r="F22096" s="279" t="s">
        <v>881</v>
      </c>
    </row>
    <row r="22097" spans="1:6" x14ac:dyDescent="0.3">
      <c r="A22097" s="264" t="str">
        <f t="shared" si="345"/>
        <v>DemingWA</v>
      </c>
      <c r="B22097" s="269">
        <v>98244</v>
      </c>
      <c r="C22097" s="270" t="s">
        <v>1852</v>
      </c>
      <c r="D22097" s="270" t="s">
        <v>2311</v>
      </c>
      <c r="E22097" s="277" t="s">
        <v>2313</v>
      </c>
      <c r="F22097" s="279" t="s">
        <v>881</v>
      </c>
    </row>
    <row r="22098" spans="1:6" x14ac:dyDescent="0.3">
      <c r="A22098" s="264" t="str">
        <f t="shared" si="345"/>
        <v>CarsonWA</v>
      </c>
      <c r="B22098" s="269">
        <v>98610</v>
      </c>
      <c r="C22098" s="270" t="s">
        <v>2606</v>
      </c>
      <c r="D22098" s="270" t="s">
        <v>2311</v>
      </c>
      <c r="E22098" s="277" t="s">
        <v>2084</v>
      </c>
      <c r="F22098" s="279" t="s">
        <v>881</v>
      </c>
    </row>
    <row r="22099" spans="1:6" x14ac:dyDescent="0.3">
      <c r="A22099" s="264" t="str">
        <f t="shared" si="345"/>
        <v>MabtonWA</v>
      </c>
      <c r="B22099" s="269">
        <v>98935</v>
      </c>
      <c r="C22099" s="270" t="s">
        <v>12169</v>
      </c>
      <c r="D22099" s="270" t="s">
        <v>2311</v>
      </c>
      <c r="E22099" s="277" t="s">
        <v>2338</v>
      </c>
      <c r="F22099" s="279" t="s">
        <v>881</v>
      </c>
    </row>
    <row r="22100" spans="1:6" x14ac:dyDescent="0.3">
      <c r="A22100" s="264" t="str">
        <f t="shared" si="345"/>
        <v>UnionWA</v>
      </c>
      <c r="B22100" s="269">
        <v>98592</v>
      </c>
      <c r="C22100" s="270" t="s">
        <v>5008</v>
      </c>
      <c r="D22100" s="270" t="s">
        <v>2311</v>
      </c>
      <c r="E22100" s="277" t="s">
        <v>2330</v>
      </c>
      <c r="F22100" s="279" t="s">
        <v>881</v>
      </c>
    </row>
    <row r="22101" spans="1:6" x14ac:dyDescent="0.3">
      <c r="A22101" s="264" t="str">
        <f t="shared" si="345"/>
        <v>MossyrockWA</v>
      </c>
      <c r="B22101" s="269">
        <v>98564</v>
      </c>
      <c r="C22101" s="270" t="s">
        <v>12170</v>
      </c>
      <c r="D22101" s="270" t="s">
        <v>2311</v>
      </c>
      <c r="E22101" s="277" t="s">
        <v>1298</v>
      </c>
      <c r="F22101" s="279" t="s">
        <v>881</v>
      </c>
    </row>
    <row r="22102" spans="1:6" x14ac:dyDescent="0.3">
      <c r="A22102" s="264" t="str">
        <f t="shared" si="345"/>
        <v>GreenbankWA</v>
      </c>
      <c r="B22102" s="269">
        <v>98253</v>
      </c>
      <c r="C22102" s="270" t="s">
        <v>12171</v>
      </c>
      <c r="D22102" s="270" t="s">
        <v>2311</v>
      </c>
      <c r="E22102" s="277" t="s">
        <v>2323</v>
      </c>
      <c r="F22102" s="279" t="s">
        <v>881</v>
      </c>
    </row>
    <row r="22103" spans="1:6" x14ac:dyDescent="0.3">
      <c r="A22103" s="264" t="str">
        <f t="shared" si="345"/>
        <v>ConnellWA</v>
      </c>
      <c r="B22103" s="269">
        <v>99326</v>
      </c>
      <c r="C22103" s="270" t="s">
        <v>12172</v>
      </c>
      <c r="D22103" s="270" t="s">
        <v>2311</v>
      </c>
      <c r="E22103" s="277" t="s">
        <v>2317</v>
      </c>
      <c r="F22103" s="279" t="s">
        <v>881</v>
      </c>
    </row>
    <row r="22104" spans="1:6" x14ac:dyDescent="0.3">
      <c r="A22104" s="264" t="str">
        <f t="shared" si="345"/>
        <v>RitzvilleWA</v>
      </c>
      <c r="B22104" s="269">
        <v>99169</v>
      </c>
      <c r="C22104" s="270" t="s">
        <v>12173</v>
      </c>
      <c r="D22104" s="270" t="s">
        <v>2311</v>
      </c>
      <c r="E22104" s="277" t="s">
        <v>2325</v>
      </c>
      <c r="F22104" s="279" t="s">
        <v>881</v>
      </c>
    </row>
    <row r="22105" spans="1:6" x14ac:dyDescent="0.3">
      <c r="A22105" s="264" t="str">
        <f t="shared" si="345"/>
        <v>ClintonWA</v>
      </c>
      <c r="B22105" s="269">
        <v>98206</v>
      </c>
      <c r="C22105" s="270" t="s">
        <v>1227</v>
      </c>
      <c r="D22105" s="270" t="s">
        <v>2311</v>
      </c>
      <c r="E22105" s="277" t="s">
        <v>2323</v>
      </c>
      <c r="F22105" s="279" t="s">
        <v>881</v>
      </c>
    </row>
    <row r="22106" spans="1:6" x14ac:dyDescent="0.3">
      <c r="A22106" s="264" t="str">
        <f t="shared" si="345"/>
        <v>MortonWA</v>
      </c>
      <c r="B22106" s="269">
        <v>98356</v>
      </c>
      <c r="C22106" s="270" t="s">
        <v>4744</v>
      </c>
      <c r="D22106" s="270" t="s">
        <v>2311</v>
      </c>
      <c r="E22106" s="277" t="s">
        <v>1298</v>
      </c>
      <c r="F22106" s="279" t="s">
        <v>881</v>
      </c>
    </row>
    <row r="22107" spans="1:6" x14ac:dyDescent="0.3">
      <c r="A22107" s="264" t="str">
        <f t="shared" si="345"/>
        <v>TietonWA</v>
      </c>
      <c r="B22107" s="269">
        <v>98947</v>
      </c>
      <c r="C22107" s="270" t="s">
        <v>12174</v>
      </c>
      <c r="D22107" s="270" t="s">
        <v>2311</v>
      </c>
      <c r="E22107" s="277" t="s">
        <v>2338</v>
      </c>
      <c r="F22107" s="279" t="s">
        <v>881</v>
      </c>
    </row>
    <row r="22108" spans="1:6" x14ac:dyDescent="0.3">
      <c r="A22108" s="264" t="str">
        <f t="shared" si="345"/>
        <v>DarringtonWA</v>
      </c>
      <c r="B22108" s="269">
        <v>98241</v>
      </c>
      <c r="C22108" s="270" t="s">
        <v>12175</v>
      </c>
      <c r="D22108" s="270" t="s">
        <v>2311</v>
      </c>
      <c r="E22108" s="277" t="s">
        <v>2329</v>
      </c>
      <c r="F22108" s="279" t="s">
        <v>881</v>
      </c>
    </row>
    <row r="22109" spans="1:6" x14ac:dyDescent="0.3">
      <c r="A22109" s="264" t="str">
        <f t="shared" si="345"/>
        <v>OakvilleWA</v>
      </c>
      <c r="B22109" s="269">
        <v>98568</v>
      </c>
      <c r="C22109" s="270" t="s">
        <v>7193</v>
      </c>
      <c r="D22109" s="270" t="s">
        <v>2311</v>
      </c>
      <c r="E22109" s="277" t="s">
        <v>2175</v>
      </c>
      <c r="F22109" s="279" t="s">
        <v>881</v>
      </c>
    </row>
    <row r="22110" spans="1:6" x14ac:dyDescent="0.3">
      <c r="A22110" s="264" t="str">
        <f t="shared" si="345"/>
        <v>VaughnWA</v>
      </c>
      <c r="B22110" s="269">
        <v>98394</v>
      </c>
      <c r="C22110" s="270" t="s">
        <v>7579</v>
      </c>
      <c r="D22110" s="270" t="s">
        <v>2311</v>
      </c>
      <c r="E22110" s="277" t="s">
        <v>2329</v>
      </c>
      <c r="F22110" s="279" t="s">
        <v>881</v>
      </c>
    </row>
    <row r="22111" spans="1:6" x14ac:dyDescent="0.3">
      <c r="A22111" s="264" t="str">
        <f t="shared" si="345"/>
        <v>CosmopolisWA</v>
      </c>
      <c r="B22111" s="269">
        <v>98537</v>
      </c>
      <c r="C22111" s="270" t="s">
        <v>12176</v>
      </c>
      <c r="D22111" s="270" t="s">
        <v>2311</v>
      </c>
      <c r="E22111" s="277" t="s">
        <v>2175</v>
      </c>
      <c r="F22111" s="279" t="s">
        <v>881</v>
      </c>
    </row>
    <row r="22112" spans="1:6" x14ac:dyDescent="0.3">
      <c r="A22112" s="264" t="str">
        <f t="shared" si="345"/>
        <v>TahuyaWA</v>
      </c>
      <c r="B22112" s="269">
        <v>98588</v>
      </c>
      <c r="C22112" s="270" t="s">
        <v>12177</v>
      </c>
      <c r="D22112" s="270" t="s">
        <v>2311</v>
      </c>
      <c r="E22112" s="277" t="s">
        <v>2330</v>
      </c>
      <c r="F22112" s="279" t="s">
        <v>881</v>
      </c>
    </row>
    <row r="22113" spans="1:6" x14ac:dyDescent="0.3">
      <c r="A22113" s="264" t="str">
        <f t="shared" si="345"/>
        <v>MalagaWA</v>
      </c>
      <c r="B22113" s="269">
        <v>98828</v>
      </c>
      <c r="C22113" s="270" t="s">
        <v>12178</v>
      </c>
      <c r="D22113" s="270" t="s">
        <v>2311</v>
      </c>
      <c r="E22113" s="277" t="s">
        <v>2336</v>
      </c>
      <c r="F22113" s="279" t="s">
        <v>881</v>
      </c>
    </row>
    <row r="22114" spans="1:6" x14ac:dyDescent="0.3">
      <c r="A22114" s="264" t="str">
        <f t="shared" si="345"/>
        <v>RandleWA</v>
      </c>
      <c r="B22114" s="269">
        <v>98377</v>
      </c>
      <c r="C22114" s="270" t="s">
        <v>12179</v>
      </c>
      <c r="D22114" s="270" t="s">
        <v>2311</v>
      </c>
      <c r="E22114" s="277" t="s">
        <v>1298</v>
      </c>
      <c r="F22114" s="279" t="s">
        <v>881</v>
      </c>
    </row>
    <row r="22115" spans="1:6" x14ac:dyDescent="0.3">
      <c r="A22115" s="264" t="str">
        <f t="shared" si="345"/>
        <v>EntiatWA</v>
      </c>
      <c r="B22115" s="269">
        <v>98822</v>
      </c>
      <c r="C22115" s="270" t="s">
        <v>12180</v>
      </c>
      <c r="D22115" s="270" t="s">
        <v>2311</v>
      </c>
      <c r="E22115" s="277" t="s">
        <v>2336</v>
      </c>
      <c r="F22115" s="279" t="s">
        <v>881</v>
      </c>
    </row>
    <row r="22116" spans="1:6" x14ac:dyDescent="0.3">
      <c r="A22116" s="264" t="str">
        <f t="shared" si="345"/>
        <v>ValleyWA</v>
      </c>
      <c r="B22116" s="269">
        <v>99181</v>
      </c>
      <c r="C22116" s="270" t="s">
        <v>952</v>
      </c>
      <c r="D22116" s="270" t="s">
        <v>2311</v>
      </c>
      <c r="E22116" s="277" t="s">
        <v>2332</v>
      </c>
      <c r="F22116" s="279" t="s">
        <v>881</v>
      </c>
    </row>
    <row r="22117" spans="1:6" x14ac:dyDescent="0.3">
      <c r="A22117" s="264" t="str">
        <f t="shared" si="345"/>
        <v>GrahamWA</v>
      </c>
      <c r="B22117" s="269">
        <v>98303</v>
      </c>
      <c r="C22117" s="270" t="s">
        <v>5805</v>
      </c>
      <c r="D22117" s="270" t="s">
        <v>2311</v>
      </c>
      <c r="E22117" s="277" t="s">
        <v>2329</v>
      </c>
      <c r="F22117" s="279" t="s">
        <v>881</v>
      </c>
    </row>
    <row r="22118" spans="1:6" x14ac:dyDescent="0.3">
      <c r="A22118" s="264" t="str">
        <f t="shared" si="345"/>
        <v>PeshastinWA</v>
      </c>
      <c r="B22118" s="269">
        <v>98847</v>
      </c>
      <c r="C22118" s="270" t="s">
        <v>12181</v>
      </c>
      <c r="D22118" s="270" t="s">
        <v>2311</v>
      </c>
      <c r="E22118" s="277" t="s">
        <v>2336</v>
      </c>
      <c r="F22118" s="279" t="s">
        <v>881</v>
      </c>
    </row>
    <row r="22119" spans="1:6" x14ac:dyDescent="0.3">
      <c r="A22119" s="264" t="str">
        <f t="shared" si="345"/>
        <v>OrondoWA</v>
      </c>
      <c r="B22119" s="269">
        <v>98843</v>
      </c>
      <c r="C22119" s="270" t="s">
        <v>12182</v>
      </c>
      <c r="D22119" s="270" t="s">
        <v>2311</v>
      </c>
      <c r="E22119" s="277" t="s">
        <v>2336</v>
      </c>
      <c r="F22119" s="279" t="s">
        <v>881</v>
      </c>
    </row>
    <row r="22120" spans="1:6" x14ac:dyDescent="0.3">
      <c r="A22120" s="264" t="str">
        <f t="shared" si="345"/>
        <v>Grand CouleeWA</v>
      </c>
      <c r="B22120" s="269">
        <v>99133</v>
      </c>
      <c r="C22120" s="270" t="s">
        <v>12183</v>
      </c>
      <c r="D22120" s="270" t="s">
        <v>2311</v>
      </c>
      <c r="E22120" s="277" t="s">
        <v>2320</v>
      </c>
      <c r="F22120" s="279" t="s">
        <v>881</v>
      </c>
    </row>
    <row r="22121" spans="1:6" x14ac:dyDescent="0.3">
      <c r="A22121" s="264" t="str">
        <f t="shared" si="345"/>
        <v>MesaWA</v>
      </c>
      <c r="B22121" s="269">
        <v>99343</v>
      </c>
      <c r="C22121" s="270" t="s">
        <v>2173</v>
      </c>
      <c r="D22121" s="270" t="s">
        <v>2311</v>
      </c>
      <c r="E22121" s="277" t="s">
        <v>2317</v>
      </c>
      <c r="F22121" s="279" t="s">
        <v>881</v>
      </c>
    </row>
    <row r="22122" spans="1:6" x14ac:dyDescent="0.3">
      <c r="A22122" s="264" t="str">
        <f t="shared" si="345"/>
        <v>AsotinWA</v>
      </c>
      <c r="B22122" s="269">
        <v>99402</v>
      </c>
      <c r="C22122" s="270" t="s">
        <v>12184</v>
      </c>
      <c r="D22122" s="270" t="s">
        <v>2311</v>
      </c>
      <c r="E22122" s="277" t="s">
        <v>1275</v>
      </c>
      <c r="F22122" s="279" t="s">
        <v>881</v>
      </c>
    </row>
    <row r="22123" spans="1:6" x14ac:dyDescent="0.3">
      <c r="A22123" s="264" t="str">
        <f t="shared" si="345"/>
        <v>SpringdaleWA</v>
      </c>
      <c r="B22123" s="269">
        <v>99173</v>
      </c>
      <c r="C22123" s="270" t="s">
        <v>1691</v>
      </c>
      <c r="D22123" s="270" t="s">
        <v>2311</v>
      </c>
      <c r="E22123" s="277" t="s">
        <v>2332</v>
      </c>
      <c r="F22123" s="279" t="s">
        <v>881</v>
      </c>
    </row>
    <row r="22124" spans="1:6" x14ac:dyDescent="0.3">
      <c r="A22124" s="264" t="str">
        <f t="shared" si="345"/>
        <v>RoyWA</v>
      </c>
      <c r="B22124" s="269">
        <v>98558</v>
      </c>
      <c r="C22124" s="270" t="s">
        <v>11724</v>
      </c>
      <c r="D22124" s="270" t="s">
        <v>2311</v>
      </c>
      <c r="E22124" s="277" t="s">
        <v>2329</v>
      </c>
      <c r="F22124" s="279" t="s">
        <v>881</v>
      </c>
    </row>
    <row r="22125" spans="1:6" x14ac:dyDescent="0.3">
      <c r="A22125" s="264" t="str">
        <f t="shared" si="345"/>
        <v>WaitsburgWA</v>
      </c>
      <c r="B22125" s="269">
        <v>99361</v>
      </c>
      <c r="C22125" s="270" t="s">
        <v>12185</v>
      </c>
      <c r="D22125" s="270" t="s">
        <v>2311</v>
      </c>
      <c r="E22125" s="277" t="s">
        <v>2334</v>
      </c>
      <c r="F22125" s="279" t="s">
        <v>881</v>
      </c>
    </row>
    <row r="22126" spans="1:6" x14ac:dyDescent="0.3">
      <c r="A22126" s="264" t="str">
        <f t="shared" si="345"/>
        <v>IndianolaWA</v>
      </c>
      <c r="B22126" s="269">
        <v>98342</v>
      </c>
      <c r="C22126" s="270" t="s">
        <v>1712</v>
      </c>
      <c r="D22126" s="270" t="s">
        <v>2311</v>
      </c>
      <c r="E22126" s="277" t="s">
        <v>2315</v>
      </c>
      <c r="F22126" s="279" t="s">
        <v>881</v>
      </c>
    </row>
    <row r="22127" spans="1:6" x14ac:dyDescent="0.3">
      <c r="A22127" s="264" t="str">
        <f t="shared" si="345"/>
        <v>NapavineWA</v>
      </c>
      <c r="B22127" s="269">
        <v>98565</v>
      </c>
      <c r="C22127" s="270" t="s">
        <v>12186</v>
      </c>
      <c r="D22127" s="270" t="s">
        <v>2311</v>
      </c>
      <c r="E22127" s="277" t="s">
        <v>1298</v>
      </c>
      <c r="F22127" s="279" t="s">
        <v>881</v>
      </c>
    </row>
    <row r="22128" spans="1:6" x14ac:dyDescent="0.3">
      <c r="A22128" s="264" t="str">
        <f t="shared" si="345"/>
        <v>BridgeportWA</v>
      </c>
      <c r="B22128" s="269">
        <v>98813</v>
      </c>
      <c r="C22128" s="270" t="s">
        <v>1398</v>
      </c>
      <c r="D22128" s="270" t="s">
        <v>2311</v>
      </c>
      <c r="E22128" s="277" t="s">
        <v>2336</v>
      </c>
      <c r="F22128" s="279" t="s">
        <v>881</v>
      </c>
    </row>
    <row r="22129" spans="1:6" x14ac:dyDescent="0.3">
      <c r="A22129" s="264" t="str">
        <f t="shared" si="345"/>
        <v>PackwoodWA</v>
      </c>
      <c r="B22129" s="269">
        <v>98361</v>
      </c>
      <c r="C22129" s="270" t="s">
        <v>4480</v>
      </c>
      <c r="D22129" s="270" t="s">
        <v>2311</v>
      </c>
      <c r="E22129" s="277" t="s">
        <v>1298</v>
      </c>
      <c r="F22129" s="279" t="s">
        <v>881</v>
      </c>
    </row>
    <row r="22130" spans="1:6" x14ac:dyDescent="0.3">
      <c r="A22130" s="264" t="str">
        <f t="shared" si="345"/>
        <v>Rock IslandWA</v>
      </c>
      <c r="B22130" s="269">
        <v>98850</v>
      </c>
      <c r="C22130" s="270" t="s">
        <v>4674</v>
      </c>
      <c r="D22130" s="270" t="s">
        <v>2311</v>
      </c>
      <c r="E22130" s="277" t="s">
        <v>2336</v>
      </c>
      <c r="F22130" s="279" t="s">
        <v>881</v>
      </c>
    </row>
    <row r="22131" spans="1:6" x14ac:dyDescent="0.3">
      <c r="A22131" s="264" t="str">
        <f t="shared" si="345"/>
        <v>BingenWA</v>
      </c>
      <c r="B22131" s="269">
        <v>98605</v>
      </c>
      <c r="C22131" s="270" t="s">
        <v>12187</v>
      </c>
      <c r="D22131" s="270" t="s">
        <v>2311</v>
      </c>
      <c r="E22131" s="277" t="s">
        <v>2084</v>
      </c>
      <c r="F22131" s="279" t="s">
        <v>881</v>
      </c>
    </row>
    <row r="22132" spans="1:6" x14ac:dyDescent="0.3">
      <c r="A22132" s="264" t="str">
        <f t="shared" si="345"/>
        <v>ValleyfordWA</v>
      </c>
      <c r="B22132" s="269">
        <v>99036</v>
      </c>
      <c r="C22132" s="270" t="s">
        <v>12188</v>
      </c>
      <c r="D22132" s="270" t="s">
        <v>2311</v>
      </c>
      <c r="E22132" s="277" t="s">
        <v>2332</v>
      </c>
      <c r="F22132" s="279" t="s">
        <v>881</v>
      </c>
    </row>
    <row r="22133" spans="1:6" x14ac:dyDescent="0.3">
      <c r="A22133" s="264" t="str">
        <f t="shared" si="345"/>
        <v>GraylandWA</v>
      </c>
      <c r="B22133" s="269">
        <v>98547</v>
      </c>
      <c r="C22133" s="270" t="s">
        <v>12189</v>
      </c>
      <c r="D22133" s="270" t="s">
        <v>2311</v>
      </c>
      <c r="E22133" s="277" t="s">
        <v>2175</v>
      </c>
      <c r="F22133" s="279" t="s">
        <v>881</v>
      </c>
    </row>
    <row r="22134" spans="1:6" x14ac:dyDescent="0.3">
      <c r="A22134" s="264" t="str">
        <f t="shared" si="345"/>
        <v>OutlookWA</v>
      </c>
      <c r="B22134" s="269">
        <v>98938</v>
      </c>
      <c r="C22134" s="270" t="s">
        <v>12190</v>
      </c>
      <c r="D22134" s="270" t="s">
        <v>2311</v>
      </c>
      <c r="E22134" s="277" t="s">
        <v>2338</v>
      </c>
      <c r="F22134" s="279" t="s">
        <v>881</v>
      </c>
    </row>
    <row r="22135" spans="1:6" x14ac:dyDescent="0.3">
      <c r="A22135" s="264" t="str">
        <f t="shared" si="345"/>
        <v>Lummi IslandWA</v>
      </c>
      <c r="B22135" s="269">
        <v>98262</v>
      </c>
      <c r="C22135" s="270" t="s">
        <v>12191</v>
      </c>
      <c r="D22135" s="270" t="s">
        <v>2311</v>
      </c>
      <c r="E22135" s="277" t="s">
        <v>2313</v>
      </c>
      <c r="F22135" s="279" t="s">
        <v>881</v>
      </c>
    </row>
    <row r="22136" spans="1:6" x14ac:dyDescent="0.3">
      <c r="A22136" s="264" t="str">
        <f t="shared" si="345"/>
        <v>ClaytonWA</v>
      </c>
      <c r="B22136" s="269">
        <v>99110</v>
      </c>
      <c r="C22136" s="270" t="s">
        <v>1412</v>
      </c>
      <c r="D22136" s="270" t="s">
        <v>2311</v>
      </c>
      <c r="E22136" s="277" t="s">
        <v>2332</v>
      </c>
      <c r="F22136" s="279" t="s">
        <v>881</v>
      </c>
    </row>
    <row r="22137" spans="1:6" x14ac:dyDescent="0.3">
      <c r="A22137" s="264" t="str">
        <f t="shared" si="345"/>
        <v>AddyWA</v>
      </c>
      <c r="B22137" s="269">
        <v>99101</v>
      </c>
      <c r="C22137" s="270" t="s">
        <v>12192</v>
      </c>
      <c r="D22137" s="270" t="s">
        <v>2311</v>
      </c>
      <c r="E22137" s="277" t="s">
        <v>2332</v>
      </c>
      <c r="F22137" s="279" t="s">
        <v>881</v>
      </c>
    </row>
    <row r="22138" spans="1:6" x14ac:dyDescent="0.3">
      <c r="A22138" s="264" t="str">
        <f t="shared" si="345"/>
        <v>WatervilleWA</v>
      </c>
      <c r="B22138" s="269">
        <v>98858</v>
      </c>
      <c r="C22138" s="270" t="s">
        <v>6497</v>
      </c>
      <c r="D22138" s="270" t="s">
        <v>2311</v>
      </c>
      <c r="E22138" s="277" t="s">
        <v>2336</v>
      </c>
      <c r="F22138" s="279" t="s">
        <v>881</v>
      </c>
    </row>
    <row r="22139" spans="1:6" x14ac:dyDescent="0.3">
      <c r="A22139" s="264" t="str">
        <f t="shared" si="345"/>
        <v>PalouseWA</v>
      </c>
      <c r="B22139" s="269">
        <v>99161</v>
      </c>
      <c r="C22139" s="270" t="s">
        <v>12193</v>
      </c>
      <c r="D22139" s="270" t="s">
        <v>2311</v>
      </c>
      <c r="E22139" s="277" t="s">
        <v>2328</v>
      </c>
      <c r="F22139" s="279" t="s">
        <v>881</v>
      </c>
    </row>
    <row r="22140" spans="1:6" x14ac:dyDescent="0.3">
      <c r="A22140" s="264" t="str">
        <f t="shared" si="345"/>
        <v>RoslynWA</v>
      </c>
      <c r="B22140" s="269">
        <v>98941</v>
      </c>
      <c r="C22140" s="270" t="s">
        <v>12194</v>
      </c>
      <c r="D22140" s="270" t="s">
        <v>2311</v>
      </c>
      <c r="E22140" s="277" t="s">
        <v>2316</v>
      </c>
      <c r="F22140" s="279" t="s">
        <v>881</v>
      </c>
    </row>
    <row r="22141" spans="1:6" x14ac:dyDescent="0.3">
      <c r="A22141" s="264" t="str">
        <f t="shared" si="345"/>
        <v>White SwanWA</v>
      </c>
      <c r="B22141" s="269">
        <v>98952</v>
      </c>
      <c r="C22141" s="270" t="s">
        <v>12195</v>
      </c>
      <c r="D22141" s="270" t="s">
        <v>2311</v>
      </c>
      <c r="E22141" s="277" t="s">
        <v>2338</v>
      </c>
      <c r="F22141" s="279" t="s">
        <v>881</v>
      </c>
    </row>
    <row r="22142" spans="1:6" x14ac:dyDescent="0.3">
      <c r="A22142" s="264" t="str">
        <f t="shared" si="345"/>
        <v>EllensburgWA</v>
      </c>
      <c r="B22142" s="269">
        <v>98934</v>
      </c>
      <c r="C22142" s="270" t="s">
        <v>2316</v>
      </c>
      <c r="D22142" s="270" t="s">
        <v>2311</v>
      </c>
      <c r="E22142" s="277" t="s">
        <v>2316</v>
      </c>
      <c r="F22142" s="279" t="s">
        <v>881</v>
      </c>
    </row>
    <row r="22143" spans="1:6" x14ac:dyDescent="0.3">
      <c r="A22143" s="264" t="str">
        <f t="shared" si="345"/>
        <v>IoneWA</v>
      </c>
      <c r="B22143" s="269">
        <v>99139</v>
      </c>
      <c r="C22143" s="270" t="s">
        <v>10012</v>
      </c>
      <c r="D22143" s="270" t="s">
        <v>2311</v>
      </c>
      <c r="E22143" s="277" t="s">
        <v>2332</v>
      </c>
      <c r="F22143" s="279" t="s">
        <v>881</v>
      </c>
    </row>
    <row r="22144" spans="1:6" x14ac:dyDescent="0.3">
      <c r="A22144" s="264" t="str">
        <f t="shared" si="345"/>
        <v>Coulee CityWA</v>
      </c>
      <c r="B22144" s="269">
        <v>99115</v>
      </c>
      <c r="C22144" s="270" t="s">
        <v>12196</v>
      </c>
      <c r="D22144" s="270" t="s">
        <v>2311</v>
      </c>
      <c r="E22144" s="277" t="s">
        <v>2320</v>
      </c>
      <c r="F22144" s="279" t="s">
        <v>881</v>
      </c>
    </row>
    <row r="22145" spans="1:6" x14ac:dyDescent="0.3">
      <c r="A22145" s="264" t="str">
        <f t="shared" si="345"/>
        <v>CowicheWA</v>
      </c>
      <c r="B22145" s="269">
        <v>98923</v>
      </c>
      <c r="C22145" s="270" t="s">
        <v>12197</v>
      </c>
      <c r="D22145" s="270" t="s">
        <v>2311</v>
      </c>
      <c r="E22145" s="277" t="s">
        <v>2338</v>
      </c>
      <c r="F22145" s="279" t="s">
        <v>881</v>
      </c>
    </row>
    <row r="22146" spans="1:6" x14ac:dyDescent="0.3">
      <c r="A22146" s="264" t="str">
        <f t="shared" si="345"/>
        <v>SilverlakeWA</v>
      </c>
      <c r="B22146" s="269">
        <v>98645</v>
      </c>
      <c r="C22146" s="270" t="s">
        <v>12198</v>
      </c>
      <c r="D22146" s="270" t="s">
        <v>2311</v>
      </c>
      <c r="E22146" s="277" t="s">
        <v>2248</v>
      </c>
      <c r="F22146" s="279" t="s">
        <v>881</v>
      </c>
    </row>
    <row r="22147" spans="1:6" x14ac:dyDescent="0.3">
      <c r="A22147" s="264" t="str">
        <f t="shared" si="345"/>
        <v>CusickWA</v>
      </c>
      <c r="B22147" s="269">
        <v>99119</v>
      </c>
      <c r="C22147" s="270" t="s">
        <v>12199</v>
      </c>
      <c r="D22147" s="270" t="s">
        <v>2311</v>
      </c>
      <c r="E22147" s="277" t="s">
        <v>2332</v>
      </c>
      <c r="F22147" s="279" t="s">
        <v>881</v>
      </c>
    </row>
    <row r="22148" spans="1:6" x14ac:dyDescent="0.3">
      <c r="A22148" s="264" t="str">
        <f t="shared" ref="A22148:A22211" si="346">CONCATENATE(C22148,D22148)</f>
        <v>ToutleWA</v>
      </c>
      <c r="B22148" s="269">
        <v>98649</v>
      </c>
      <c r="C22148" s="270" t="s">
        <v>12200</v>
      </c>
      <c r="D22148" s="270" t="s">
        <v>2311</v>
      </c>
      <c r="E22148" s="277" t="s">
        <v>2248</v>
      </c>
      <c r="F22148" s="279" t="s">
        <v>881</v>
      </c>
    </row>
    <row r="22149" spans="1:6" x14ac:dyDescent="0.3">
      <c r="A22149" s="264" t="str">
        <f t="shared" si="346"/>
        <v>NorthportWA</v>
      </c>
      <c r="B22149" s="269">
        <v>99157</v>
      </c>
      <c r="C22149" s="270" t="s">
        <v>1080</v>
      </c>
      <c r="D22149" s="270" t="s">
        <v>2311</v>
      </c>
      <c r="E22149" s="277" t="s">
        <v>2332</v>
      </c>
      <c r="F22149" s="279" t="s">
        <v>881</v>
      </c>
    </row>
    <row r="22150" spans="1:6" x14ac:dyDescent="0.3">
      <c r="A22150" s="264" t="str">
        <f t="shared" si="346"/>
        <v>TouchetWA</v>
      </c>
      <c r="B22150" s="269">
        <v>99360</v>
      </c>
      <c r="C22150" s="270" t="s">
        <v>12201</v>
      </c>
      <c r="D22150" s="270" t="s">
        <v>2311</v>
      </c>
      <c r="E22150" s="277" t="s">
        <v>2334</v>
      </c>
      <c r="F22150" s="279" t="s">
        <v>881</v>
      </c>
    </row>
    <row r="22151" spans="1:6" x14ac:dyDescent="0.3">
      <c r="A22151" s="264" t="str">
        <f t="shared" si="346"/>
        <v>NooksackWA</v>
      </c>
      <c r="B22151" s="269">
        <v>98276</v>
      </c>
      <c r="C22151" s="270" t="s">
        <v>12202</v>
      </c>
      <c r="D22151" s="270" t="s">
        <v>2311</v>
      </c>
      <c r="E22151" s="277" t="s">
        <v>2313</v>
      </c>
      <c r="F22151" s="279" t="s">
        <v>881</v>
      </c>
    </row>
    <row r="22152" spans="1:6" x14ac:dyDescent="0.3">
      <c r="A22152" s="264" t="str">
        <f t="shared" si="346"/>
        <v>Electric CityWA</v>
      </c>
      <c r="B22152" s="269">
        <v>99123</v>
      </c>
      <c r="C22152" s="270" t="s">
        <v>12203</v>
      </c>
      <c r="D22152" s="270" t="s">
        <v>2311</v>
      </c>
      <c r="E22152" s="277" t="s">
        <v>2320</v>
      </c>
      <c r="F22152" s="279" t="s">
        <v>881</v>
      </c>
    </row>
    <row r="22153" spans="1:6" x14ac:dyDescent="0.3">
      <c r="A22153" s="264" t="str">
        <f t="shared" si="346"/>
        <v>BuckleyWA</v>
      </c>
      <c r="B22153" s="269">
        <v>98385</v>
      </c>
      <c r="C22153" s="270" t="s">
        <v>6786</v>
      </c>
      <c r="D22153" s="270" t="s">
        <v>2311</v>
      </c>
      <c r="E22153" s="277" t="s">
        <v>2329</v>
      </c>
      <c r="F22153" s="279" t="s">
        <v>881</v>
      </c>
    </row>
    <row r="22154" spans="1:6" x14ac:dyDescent="0.3">
      <c r="A22154" s="264" t="str">
        <f t="shared" si="346"/>
        <v>KeyportWA</v>
      </c>
      <c r="B22154" s="269">
        <v>98345</v>
      </c>
      <c r="C22154" s="270" t="s">
        <v>8222</v>
      </c>
      <c r="D22154" s="270" t="s">
        <v>2311</v>
      </c>
      <c r="E22154" s="277" t="s">
        <v>2315</v>
      </c>
      <c r="F22154" s="279" t="s">
        <v>881</v>
      </c>
    </row>
    <row r="22155" spans="1:6" x14ac:dyDescent="0.3">
      <c r="A22155" s="264" t="str">
        <f t="shared" si="346"/>
        <v>VaderWA</v>
      </c>
      <c r="B22155" s="269">
        <v>98593</v>
      </c>
      <c r="C22155" s="270" t="s">
        <v>12204</v>
      </c>
      <c r="D22155" s="270" t="s">
        <v>2311</v>
      </c>
      <c r="E22155" s="277" t="s">
        <v>1298</v>
      </c>
      <c r="F22155" s="279" t="s">
        <v>881</v>
      </c>
    </row>
    <row r="22156" spans="1:6" x14ac:dyDescent="0.3">
      <c r="A22156" s="264" t="str">
        <f t="shared" si="346"/>
        <v>UskWA</v>
      </c>
      <c r="B22156" s="269">
        <v>99180</v>
      </c>
      <c r="C22156" s="270" t="s">
        <v>12205</v>
      </c>
      <c r="D22156" s="270" t="s">
        <v>2311</v>
      </c>
      <c r="E22156" s="277" t="s">
        <v>2332</v>
      </c>
      <c r="F22156" s="279" t="s">
        <v>881</v>
      </c>
    </row>
    <row r="22157" spans="1:6" x14ac:dyDescent="0.3">
      <c r="A22157" s="264" t="str">
        <f t="shared" si="346"/>
        <v>SpangleWA</v>
      </c>
      <c r="B22157" s="269">
        <v>99031</v>
      </c>
      <c r="C22157" s="270" t="s">
        <v>12206</v>
      </c>
      <c r="D22157" s="270" t="s">
        <v>2311</v>
      </c>
      <c r="E22157" s="277" t="s">
        <v>2332</v>
      </c>
      <c r="F22157" s="279" t="s">
        <v>881</v>
      </c>
    </row>
    <row r="22158" spans="1:6" x14ac:dyDescent="0.3">
      <c r="A22158" s="264" t="str">
        <f t="shared" si="346"/>
        <v>EltopiaWA</v>
      </c>
      <c r="B22158" s="269">
        <v>99330</v>
      </c>
      <c r="C22158" s="270" t="s">
        <v>12207</v>
      </c>
      <c r="D22158" s="270" t="s">
        <v>2311</v>
      </c>
      <c r="E22158" s="277" t="s">
        <v>2317</v>
      </c>
      <c r="F22158" s="279" t="s">
        <v>881</v>
      </c>
    </row>
    <row r="22159" spans="1:6" x14ac:dyDescent="0.3">
      <c r="A22159" s="264" t="str">
        <f t="shared" si="346"/>
        <v>HarrahWA</v>
      </c>
      <c r="B22159" s="269">
        <v>98933</v>
      </c>
      <c r="C22159" s="270" t="s">
        <v>9736</v>
      </c>
      <c r="D22159" s="270" t="s">
        <v>2311</v>
      </c>
      <c r="E22159" s="277" t="s">
        <v>2338</v>
      </c>
      <c r="F22159" s="279" t="s">
        <v>881</v>
      </c>
    </row>
    <row r="22160" spans="1:6" x14ac:dyDescent="0.3">
      <c r="A22160" s="264" t="str">
        <f t="shared" si="346"/>
        <v>AshfordWA</v>
      </c>
      <c r="B22160" s="269">
        <v>98304</v>
      </c>
      <c r="C22160" s="270" t="s">
        <v>1300</v>
      </c>
      <c r="D22160" s="270" t="s">
        <v>2311</v>
      </c>
      <c r="E22160" s="277" t="s">
        <v>2329</v>
      </c>
      <c r="F22160" s="279" t="s">
        <v>881</v>
      </c>
    </row>
    <row r="22161" spans="1:6" x14ac:dyDescent="0.3">
      <c r="A22161" s="264" t="str">
        <f t="shared" si="346"/>
        <v>FordWA</v>
      </c>
      <c r="B22161" s="269">
        <v>99013</v>
      </c>
      <c r="C22161" s="270" t="s">
        <v>5657</v>
      </c>
      <c r="D22161" s="270" t="s">
        <v>2311</v>
      </c>
      <c r="E22161" s="277" t="s">
        <v>2332</v>
      </c>
      <c r="F22161" s="279" t="s">
        <v>881</v>
      </c>
    </row>
    <row r="22162" spans="1:6" x14ac:dyDescent="0.3">
      <c r="A22162" s="264" t="str">
        <f t="shared" si="346"/>
        <v>South Cle ElumWA</v>
      </c>
      <c r="B22162" s="269">
        <v>98943</v>
      </c>
      <c r="C22162" s="270" t="s">
        <v>12208</v>
      </c>
      <c r="D22162" s="270" t="s">
        <v>2311</v>
      </c>
      <c r="E22162" s="277" t="s">
        <v>2316</v>
      </c>
      <c r="F22162" s="279" t="s">
        <v>881</v>
      </c>
    </row>
    <row r="22163" spans="1:6" x14ac:dyDescent="0.3">
      <c r="A22163" s="264" t="str">
        <f t="shared" si="346"/>
        <v>North BonnevilleWA</v>
      </c>
      <c r="B22163" s="269">
        <v>98639</v>
      </c>
      <c r="C22163" s="270" t="s">
        <v>12209</v>
      </c>
      <c r="D22163" s="270" t="s">
        <v>2311</v>
      </c>
      <c r="E22163" s="277" t="s">
        <v>2084</v>
      </c>
      <c r="F22163" s="279" t="s">
        <v>881</v>
      </c>
    </row>
    <row r="22164" spans="1:6" x14ac:dyDescent="0.3">
      <c r="A22164" s="264" t="str">
        <f t="shared" si="346"/>
        <v>Saint JohnWA</v>
      </c>
      <c r="B22164" s="269">
        <v>99171</v>
      </c>
      <c r="C22164" s="270" t="s">
        <v>5302</v>
      </c>
      <c r="D22164" s="270" t="s">
        <v>2311</v>
      </c>
      <c r="E22164" s="277" t="s">
        <v>2328</v>
      </c>
      <c r="F22164" s="279" t="s">
        <v>881</v>
      </c>
    </row>
    <row r="22165" spans="1:6" x14ac:dyDescent="0.3">
      <c r="A22165" s="264" t="str">
        <f t="shared" si="346"/>
        <v>LongbranchWA</v>
      </c>
      <c r="B22165" s="269">
        <v>98351</v>
      </c>
      <c r="C22165" s="270" t="s">
        <v>12210</v>
      </c>
      <c r="D22165" s="270" t="s">
        <v>2311</v>
      </c>
      <c r="E22165" s="277" t="s">
        <v>2329</v>
      </c>
      <c r="F22165" s="279" t="s">
        <v>881</v>
      </c>
    </row>
    <row r="22166" spans="1:6" x14ac:dyDescent="0.3">
      <c r="A22166" s="264" t="str">
        <f t="shared" si="346"/>
        <v>RosaliaWA</v>
      </c>
      <c r="B22166" s="269">
        <v>99170</v>
      </c>
      <c r="C22166" s="270" t="s">
        <v>5665</v>
      </c>
      <c r="D22166" s="270" t="s">
        <v>2311</v>
      </c>
      <c r="E22166" s="277" t="s">
        <v>2328</v>
      </c>
      <c r="F22166" s="279" t="s">
        <v>881</v>
      </c>
    </row>
    <row r="22167" spans="1:6" x14ac:dyDescent="0.3">
      <c r="A22167" s="264" t="str">
        <f t="shared" si="346"/>
        <v>PrescottWA</v>
      </c>
      <c r="B22167" s="269">
        <v>99348</v>
      </c>
      <c r="C22167" s="270" t="s">
        <v>996</v>
      </c>
      <c r="D22167" s="270" t="s">
        <v>2311</v>
      </c>
      <c r="E22167" s="277" t="s">
        <v>2334</v>
      </c>
      <c r="F22167" s="279" t="s">
        <v>881</v>
      </c>
    </row>
    <row r="22168" spans="1:6" x14ac:dyDescent="0.3">
      <c r="A22168" s="264" t="str">
        <f t="shared" si="346"/>
        <v>RockfordWA</v>
      </c>
      <c r="B22168" s="269">
        <v>99030</v>
      </c>
      <c r="C22168" s="270" t="s">
        <v>1335</v>
      </c>
      <c r="D22168" s="270" t="s">
        <v>2311</v>
      </c>
      <c r="E22168" s="277" t="s">
        <v>2332</v>
      </c>
      <c r="F22168" s="279" t="s">
        <v>881</v>
      </c>
    </row>
    <row r="22169" spans="1:6" x14ac:dyDescent="0.3">
      <c r="A22169" s="264" t="str">
        <f t="shared" si="346"/>
        <v>RonaldWA</v>
      </c>
      <c r="B22169" s="269">
        <v>98940</v>
      </c>
      <c r="C22169" s="270" t="s">
        <v>12211</v>
      </c>
      <c r="D22169" s="270" t="s">
        <v>2311</v>
      </c>
      <c r="E22169" s="277" t="s">
        <v>2316</v>
      </c>
      <c r="F22169" s="279" t="s">
        <v>881</v>
      </c>
    </row>
    <row r="22170" spans="1:6" x14ac:dyDescent="0.3">
      <c r="A22170" s="264" t="str">
        <f t="shared" si="346"/>
        <v>GlenomaWA</v>
      </c>
      <c r="B22170" s="269">
        <v>98336</v>
      </c>
      <c r="C22170" s="270" t="s">
        <v>12212</v>
      </c>
      <c r="D22170" s="270" t="s">
        <v>2311</v>
      </c>
      <c r="E22170" s="277" t="s">
        <v>1298</v>
      </c>
      <c r="F22170" s="279" t="s">
        <v>881</v>
      </c>
    </row>
    <row r="22171" spans="1:6" x14ac:dyDescent="0.3">
      <c r="A22171" s="264" t="str">
        <f t="shared" si="346"/>
        <v>LilliwaupWA</v>
      </c>
      <c r="B22171" s="269">
        <v>98555</v>
      </c>
      <c r="C22171" s="270" t="s">
        <v>12213</v>
      </c>
      <c r="D22171" s="270" t="s">
        <v>2311</v>
      </c>
      <c r="E22171" s="277" t="s">
        <v>2330</v>
      </c>
      <c r="F22171" s="279" t="s">
        <v>881</v>
      </c>
    </row>
    <row r="22172" spans="1:6" x14ac:dyDescent="0.3">
      <c r="A22172" s="264" t="str">
        <f t="shared" si="346"/>
        <v>SalkumWA</v>
      </c>
      <c r="B22172" s="269">
        <v>98582</v>
      </c>
      <c r="C22172" s="270" t="s">
        <v>12214</v>
      </c>
      <c r="D22172" s="270" t="s">
        <v>2311</v>
      </c>
      <c r="E22172" s="277" t="s">
        <v>1298</v>
      </c>
      <c r="F22172" s="279" t="s">
        <v>881</v>
      </c>
    </row>
    <row r="22173" spans="1:6" x14ac:dyDescent="0.3">
      <c r="A22173" s="264" t="str">
        <f t="shared" si="346"/>
        <v>EastonWA</v>
      </c>
      <c r="B22173" s="269">
        <v>98925</v>
      </c>
      <c r="C22173" s="270" t="s">
        <v>1551</v>
      </c>
      <c r="D22173" s="270" t="s">
        <v>2311</v>
      </c>
      <c r="E22173" s="277" t="s">
        <v>2316</v>
      </c>
      <c r="F22173" s="279" t="s">
        <v>881</v>
      </c>
    </row>
    <row r="22174" spans="1:6" x14ac:dyDescent="0.3">
      <c r="A22174" s="264" t="str">
        <f t="shared" si="346"/>
        <v>WellpinitWA</v>
      </c>
      <c r="B22174" s="269">
        <v>99040</v>
      </c>
      <c r="C22174" s="270" t="s">
        <v>12215</v>
      </c>
      <c r="D22174" s="270" t="s">
        <v>2311</v>
      </c>
      <c r="E22174" s="277" t="s">
        <v>2332</v>
      </c>
      <c r="F22174" s="279" t="s">
        <v>881</v>
      </c>
    </row>
    <row r="22175" spans="1:6" x14ac:dyDescent="0.3">
      <c r="A22175" s="264" t="str">
        <f t="shared" si="346"/>
        <v>UnderwoodWA</v>
      </c>
      <c r="B22175" s="269">
        <v>98651</v>
      </c>
      <c r="C22175" s="270" t="s">
        <v>4365</v>
      </c>
      <c r="D22175" s="270" t="s">
        <v>2311</v>
      </c>
      <c r="E22175" s="277" t="s">
        <v>2084</v>
      </c>
      <c r="F22175" s="279" t="s">
        <v>881</v>
      </c>
    </row>
    <row r="22176" spans="1:6" x14ac:dyDescent="0.3">
      <c r="A22176" s="264" t="str">
        <f t="shared" si="346"/>
        <v>TekoaWA</v>
      </c>
      <c r="B22176" s="269">
        <v>99033</v>
      </c>
      <c r="C22176" s="270" t="s">
        <v>12216</v>
      </c>
      <c r="D22176" s="270" t="s">
        <v>2311</v>
      </c>
      <c r="E22176" s="277" t="s">
        <v>2328</v>
      </c>
      <c r="F22176" s="279" t="s">
        <v>881</v>
      </c>
    </row>
    <row r="22177" spans="1:6" x14ac:dyDescent="0.3">
      <c r="A22177" s="264" t="str">
        <f t="shared" si="346"/>
        <v>Pe EllWA</v>
      </c>
      <c r="B22177" s="269">
        <v>98572</v>
      </c>
      <c r="C22177" s="270" t="s">
        <v>12217</v>
      </c>
      <c r="D22177" s="270" t="s">
        <v>2311</v>
      </c>
      <c r="E22177" s="277" t="s">
        <v>1298</v>
      </c>
      <c r="F22177" s="279" t="s">
        <v>881</v>
      </c>
    </row>
    <row r="22178" spans="1:6" x14ac:dyDescent="0.3">
      <c r="A22178" s="264" t="str">
        <f t="shared" si="346"/>
        <v>ArielWA</v>
      </c>
      <c r="B22178" s="269">
        <v>98603</v>
      </c>
      <c r="C22178" s="270" t="s">
        <v>12218</v>
      </c>
      <c r="D22178" s="270" t="s">
        <v>2311</v>
      </c>
      <c r="E22178" s="277" t="s">
        <v>2248</v>
      </c>
      <c r="F22178" s="279" t="s">
        <v>881</v>
      </c>
    </row>
    <row r="22179" spans="1:6" x14ac:dyDescent="0.3">
      <c r="A22179" s="264" t="str">
        <f t="shared" si="346"/>
        <v>RiceWA</v>
      </c>
      <c r="B22179" s="269">
        <v>99167</v>
      </c>
      <c r="C22179" s="270" t="s">
        <v>6956</v>
      </c>
      <c r="D22179" s="270" t="s">
        <v>2311</v>
      </c>
      <c r="E22179" s="277" t="s">
        <v>2332</v>
      </c>
      <c r="F22179" s="279" t="s">
        <v>881</v>
      </c>
    </row>
    <row r="22180" spans="1:6" x14ac:dyDescent="0.3">
      <c r="A22180" s="264" t="str">
        <f t="shared" si="346"/>
        <v>FairfieldWA</v>
      </c>
      <c r="B22180" s="269">
        <v>99012</v>
      </c>
      <c r="C22180" s="270" t="s">
        <v>1201</v>
      </c>
      <c r="D22180" s="270" t="s">
        <v>2311</v>
      </c>
      <c r="E22180" s="277" t="s">
        <v>2332</v>
      </c>
      <c r="F22180" s="279" t="s">
        <v>881</v>
      </c>
    </row>
    <row r="22181" spans="1:6" x14ac:dyDescent="0.3">
      <c r="A22181" s="264" t="str">
        <f t="shared" si="346"/>
        <v>Silver CreekWA</v>
      </c>
      <c r="B22181" s="269">
        <v>98585</v>
      </c>
      <c r="C22181" s="270" t="s">
        <v>4077</v>
      </c>
      <c r="D22181" s="270" t="s">
        <v>2311</v>
      </c>
      <c r="E22181" s="277" t="s">
        <v>1298</v>
      </c>
      <c r="F22181" s="279" t="s">
        <v>881</v>
      </c>
    </row>
    <row r="22182" spans="1:6" x14ac:dyDescent="0.3">
      <c r="A22182" s="264" t="str">
        <f t="shared" si="346"/>
        <v>CashmereWA</v>
      </c>
      <c r="B22182" s="269">
        <v>98821</v>
      </c>
      <c r="C22182" s="270" t="s">
        <v>12129</v>
      </c>
      <c r="D22182" s="270" t="s">
        <v>2311</v>
      </c>
      <c r="E22182" s="277" t="s">
        <v>2336</v>
      </c>
      <c r="F22182" s="279" t="s">
        <v>881</v>
      </c>
    </row>
    <row r="22183" spans="1:6" x14ac:dyDescent="0.3">
      <c r="A22183" s="264" t="str">
        <f t="shared" si="346"/>
        <v>GarfieldWA</v>
      </c>
      <c r="B22183" s="269">
        <v>99130</v>
      </c>
      <c r="C22183" s="270" t="s">
        <v>1810</v>
      </c>
      <c r="D22183" s="270" t="s">
        <v>2311</v>
      </c>
      <c r="E22183" s="277" t="s">
        <v>2328</v>
      </c>
      <c r="F22183" s="279" t="s">
        <v>881</v>
      </c>
    </row>
    <row r="22184" spans="1:6" x14ac:dyDescent="0.3">
      <c r="A22184" s="264" t="str">
        <f t="shared" si="346"/>
        <v>MoclipsWA</v>
      </c>
      <c r="B22184" s="269">
        <v>98587</v>
      </c>
      <c r="C22184" s="270" t="s">
        <v>12219</v>
      </c>
      <c r="D22184" s="270" t="s">
        <v>2311</v>
      </c>
      <c r="E22184" s="277" t="s">
        <v>2175</v>
      </c>
      <c r="F22184" s="279" t="s">
        <v>881</v>
      </c>
    </row>
    <row r="22185" spans="1:6" x14ac:dyDescent="0.3">
      <c r="A22185" s="264" t="str">
        <f t="shared" si="346"/>
        <v>Mount VernonWA</v>
      </c>
      <c r="B22185" s="269">
        <v>98235</v>
      </c>
      <c r="C22185" s="270" t="s">
        <v>1322</v>
      </c>
      <c r="D22185" s="270" t="s">
        <v>2311</v>
      </c>
      <c r="E22185" s="277" t="s">
        <v>2322</v>
      </c>
      <c r="F22185" s="279" t="s">
        <v>881</v>
      </c>
    </row>
    <row r="22186" spans="1:6" x14ac:dyDescent="0.3">
      <c r="A22186" s="264" t="str">
        <f t="shared" si="346"/>
        <v>ColvilleWA</v>
      </c>
      <c r="B22186" s="269">
        <v>99126</v>
      </c>
      <c r="C22186" s="270" t="s">
        <v>12100</v>
      </c>
      <c r="D22186" s="270" t="s">
        <v>2311</v>
      </c>
      <c r="E22186" s="277" t="s">
        <v>2332</v>
      </c>
      <c r="F22186" s="279" t="s">
        <v>881</v>
      </c>
    </row>
    <row r="22187" spans="1:6" x14ac:dyDescent="0.3">
      <c r="A22187" s="264" t="str">
        <f t="shared" si="346"/>
        <v>BuckleyWA</v>
      </c>
      <c r="B22187" s="269">
        <v>98396</v>
      </c>
      <c r="C22187" s="270" t="s">
        <v>6786</v>
      </c>
      <c r="D22187" s="270" t="s">
        <v>2311</v>
      </c>
      <c r="E22187" s="277" t="s">
        <v>2329</v>
      </c>
      <c r="F22187" s="279" t="s">
        <v>881</v>
      </c>
    </row>
    <row r="22188" spans="1:6" x14ac:dyDescent="0.3">
      <c r="A22188" s="264" t="str">
        <f t="shared" si="346"/>
        <v>Copalis BeachWA</v>
      </c>
      <c r="B22188" s="269">
        <v>98535</v>
      </c>
      <c r="C22188" s="270" t="s">
        <v>12220</v>
      </c>
      <c r="D22188" s="270" t="s">
        <v>2311</v>
      </c>
      <c r="E22188" s="277" t="s">
        <v>2175</v>
      </c>
      <c r="F22188" s="279" t="s">
        <v>881</v>
      </c>
    </row>
    <row r="22189" spans="1:6" x14ac:dyDescent="0.3">
      <c r="A22189" s="264" t="str">
        <f t="shared" si="346"/>
        <v>LindWA</v>
      </c>
      <c r="B22189" s="269">
        <v>99341</v>
      </c>
      <c r="C22189" s="270" t="s">
        <v>12221</v>
      </c>
      <c r="D22189" s="270" t="s">
        <v>2311</v>
      </c>
      <c r="E22189" s="277" t="s">
        <v>2325</v>
      </c>
      <c r="F22189" s="279" t="s">
        <v>881</v>
      </c>
    </row>
    <row r="22190" spans="1:6" x14ac:dyDescent="0.3">
      <c r="A22190" s="264" t="str">
        <f t="shared" si="346"/>
        <v>AcmeWA</v>
      </c>
      <c r="B22190" s="269">
        <v>98220</v>
      </c>
      <c r="C22190" s="270" t="s">
        <v>12222</v>
      </c>
      <c r="D22190" s="270" t="s">
        <v>2311</v>
      </c>
      <c r="E22190" s="277" t="s">
        <v>2313</v>
      </c>
      <c r="F22190" s="279" t="s">
        <v>881</v>
      </c>
    </row>
    <row r="22191" spans="1:6" x14ac:dyDescent="0.3">
      <c r="A22191" s="264" t="str">
        <f t="shared" si="346"/>
        <v>MattawaWA</v>
      </c>
      <c r="B22191" s="269">
        <v>99321</v>
      </c>
      <c r="C22191" s="270" t="s">
        <v>12149</v>
      </c>
      <c r="D22191" s="270" t="s">
        <v>2311</v>
      </c>
      <c r="E22191" s="277" t="s">
        <v>2320</v>
      </c>
      <c r="F22191" s="279" t="s">
        <v>881</v>
      </c>
    </row>
    <row r="22192" spans="1:6" x14ac:dyDescent="0.3">
      <c r="A22192" s="264" t="str">
        <f t="shared" si="346"/>
        <v>ColtonWA</v>
      </c>
      <c r="B22192" s="269">
        <v>99113</v>
      </c>
      <c r="C22192" s="270" t="s">
        <v>2559</v>
      </c>
      <c r="D22192" s="270" t="s">
        <v>2311</v>
      </c>
      <c r="E22192" s="277" t="s">
        <v>2328</v>
      </c>
      <c r="F22192" s="279" t="s">
        <v>881</v>
      </c>
    </row>
    <row r="22193" spans="1:6" x14ac:dyDescent="0.3">
      <c r="A22193" s="264" t="str">
        <f t="shared" si="346"/>
        <v>IssaquahWA</v>
      </c>
      <c r="B22193" s="269">
        <v>98050</v>
      </c>
      <c r="C22193" s="270" t="s">
        <v>12070</v>
      </c>
      <c r="D22193" s="270" t="s">
        <v>2311</v>
      </c>
      <c r="E22193" s="277" t="s">
        <v>2329</v>
      </c>
      <c r="F22193" s="279" t="s">
        <v>881</v>
      </c>
    </row>
    <row r="22194" spans="1:6" x14ac:dyDescent="0.3">
      <c r="A22194" s="264" t="str">
        <f t="shared" si="346"/>
        <v>WenatcheeWA</v>
      </c>
      <c r="B22194" s="269">
        <v>98836</v>
      </c>
      <c r="C22194" s="270" t="s">
        <v>2336</v>
      </c>
      <c r="D22194" s="270" t="s">
        <v>2311</v>
      </c>
      <c r="E22194" s="277" t="s">
        <v>2336</v>
      </c>
      <c r="F22194" s="279" t="s">
        <v>881</v>
      </c>
    </row>
    <row r="22195" spans="1:6" x14ac:dyDescent="0.3">
      <c r="A22195" s="264" t="str">
        <f t="shared" si="346"/>
        <v>La CrosseWA</v>
      </c>
      <c r="B22195" s="269">
        <v>99143</v>
      </c>
      <c r="C22195" s="270" t="s">
        <v>5478</v>
      </c>
      <c r="D22195" s="270" t="s">
        <v>2311</v>
      </c>
      <c r="E22195" s="277" t="s">
        <v>2328</v>
      </c>
      <c r="F22195" s="279" t="s">
        <v>881</v>
      </c>
    </row>
    <row r="22196" spans="1:6" x14ac:dyDescent="0.3">
      <c r="A22196" s="264" t="str">
        <f t="shared" si="346"/>
        <v>ZillahWA</v>
      </c>
      <c r="B22196" s="269">
        <v>98921</v>
      </c>
      <c r="C22196" s="270" t="s">
        <v>12135</v>
      </c>
      <c r="D22196" s="270" t="s">
        <v>2311</v>
      </c>
      <c r="E22196" s="277" t="s">
        <v>2338</v>
      </c>
      <c r="F22196" s="279" t="s">
        <v>881</v>
      </c>
    </row>
    <row r="22197" spans="1:6" x14ac:dyDescent="0.3">
      <c r="A22197" s="264" t="str">
        <f t="shared" si="346"/>
        <v>MarblemountWA</v>
      </c>
      <c r="B22197" s="269">
        <v>98267</v>
      </c>
      <c r="C22197" s="270" t="s">
        <v>12223</v>
      </c>
      <c r="D22197" s="270" t="s">
        <v>2311</v>
      </c>
      <c r="E22197" s="277" t="s">
        <v>2322</v>
      </c>
      <c r="F22197" s="279" t="s">
        <v>881</v>
      </c>
    </row>
    <row r="22198" spans="1:6" x14ac:dyDescent="0.3">
      <c r="A22198" s="264" t="str">
        <f t="shared" si="346"/>
        <v>Metaline FallsWA</v>
      </c>
      <c r="B22198" s="269">
        <v>99153</v>
      </c>
      <c r="C22198" s="270" t="s">
        <v>12224</v>
      </c>
      <c r="D22198" s="270" t="s">
        <v>2311</v>
      </c>
      <c r="E22198" s="277" t="s">
        <v>2332</v>
      </c>
      <c r="F22198" s="279" t="s">
        <v>881</v>
      </c>
    </row>
    <row r="22199" spans="1:6" x14ac:dyDescent="0.3">
      <c r="A22199" s="264" t="str">
        <f t="shared" si="346"/>
        <v>CarbonadoWA</v>
      </c>
      <c r="B22199" s="269">
        <v>98323</v>
      </c>
      <c r="C22199" s="270" t="s">
        <v>12225</v>
      </c>
      <c r="D22199" s="270" t="s">
        <v>2311</v>
      </c>
      <c r="E22199" s="277" t="s">
        <v>2329</v>
      </c>
      <c r="F22199" s="279" t="s">
        <v>881</v>
      </c>
    </row>
    <row r="22200" spans="1:6" x14ac:dyDescent="0.3">
      <c r="A22200" s="264" t="str">
        <f t="shared" si="346"/>
        <v>Clallam BayWA</v>
      </c>
      <c r="B22200" s="269">
        <v>98326</v>
      </c>
      <c r="C22200" s="270" t="s">
        <v>12226</v>
      </c>
      <c r="D22200" s="270" t="s">
        <v>2311</v>
      </c>
      <c r="E22200" s="277" t="s">
        <v>2327</v>
      </c>
      <c r="F22200" s="279" t="s">
        <v>881</v>
      </c>
    </row>
    <row r="22201" spans="1:6" x14ac:dyDescent="0.3">
      <c r="A22201" s="264" t="str">
        <f t="shared" si="346"/>
        <v>FruitlandWA</v>
      </c>
      <c r="B22201" s="269">
        <v>99129</v>
      </c>
      <c r="C22201" s="270" t="s">
        <v>4433</v>
      </c>
      <c r="D22201" s="270" t="s">
        <v>2311</v>
      </c>
      <c r="E22201" s="277" t="s">
        <v>2332</v>
      </c>
      <c r="F22201" s="279" t="s">
        <v>881</v>
      </c>
    </row>
    <row r="22202" spans="1:6" x14ac:dyDescent="0.3">
      <c r="A22202" s="264" t="str">
        <f t="shared" si="346"/>
        <v>Pacific BeachWA</v>
      </c>
      <c r="B22202" s="269">
        <v>98571</v>
      </c>
      <c r="C22202" s="270" t="s">
        <v>12227</v>
      </c>
      <c r="D22202" s="270" t="s">
        <v>2311</v>
      </c>
      <c r="E22202" s="277" t="s">
        <v>2175</v>
      </c>
      <c r="F22202" s="279" t="s">
        <v>881</v>
      </c>
    </row>
    <row r="22203" spans="1:6" x14ac:dyDescent="0.3">
      <c r="A22203" s="264" t="str">
        <f t="shared" si="346"/>
        <v>EthelWA</v>
      </c>
      <c r="B22203" s="269">
        <v>98542</v>
      </c>
      <c r="C22203" s="270" t="s">
        <v>5936</v>
      </c>
      <c r="D22203" s="270" t="s">
        <v>2311</v>
      </c>
      <c r="E22203" s="277" t="s">
        <v>1298</v>
      </c>
      <c r="F22203" s="279" t="s">
        <v>881</v>
      </c>
    </row>
    <row r="22204" spans="1:6" x14ac:dyDescent="0.3">
      <c r="A22204" s="264" t="str">
        <f t="shared" si="346"/>
        <v>RyderwoodWA</v>
      </c>
      <c r="B22204" s="269">
        <v>98581</v>
      </c>
      <c r="C22204" s="270" t="s">
        <v>12228</v>
      </c>
      <c r="D22204" s="270" t="s">
        <v>2311</v>
      </c>
      <c r="E22204" s="277" t="s">
        <v>2248</v>
      </c>
      <c r="F22204" s="279" t="s">
        <v>881</v>
      </c>
    </row>
    <row r="22205" spans="1:6" x14ac:dyDescent="0.3">
      <c r="A22205" s="264" t="str">
        <f t="shared" si="346"/>
        <v>PalouseWA</v>
      </c>
      <c r="B22205" s="269">
        <v>99102</v>
      </c>
      <c r="C22205" s="270" t="s">
        <v>12193</v>
      </c>
      <c r="D22205" s="270" t="s">
        <v>2311</v>
      </c>
      <c r="E22205" s="277" t="s">
        <v>2328</v>
      </c>
      <c r="F22205" s="279" t="s">
        <v>881</v>
      </c>
    </row>
    <row r="22206" spans="1:6" x14ac:dyDescent="0.3">
      <c r="A22206" s="264" t="str">
        <f t="shared" si="346"/>
        <v>CinebarWA</v>
      </c>
      <c r="B22206" s="269">
        <v>98533</v>
      </c>
      <c r="C22206" s="270" t="s">
        <v>12229</v>
      </c>
      <c r="D22206" s="270" t="s">
        <v>2311</v>
      </c>
      <c r="E22206" s="277" t="s">
        <v>1298</v>
      </c>
      <c r="F22206" s="279" t="s">
        <v>881</v>
      </c>
    </row>
    <row r="22207" spans="1:6" x14ac:dyDescent="0.3">
      <c r="A22207" s="264" t="str">
        <f t="shared" si="346"/>
        <v>EndicottWA</v>
      </c>
      <c r="B22207" s="269">
        <v>99125</v>
      </c>
      <c r="C22207" s="270" t="s">
        <v>12230</v>
      </c>
      <c r="D22207" s="270" t="s">
        <v>2311</v>
      </c>
      <c r="E22207" s="277" t="s">
        <v>2328</v>
      </c>
      <c r="F22207" s="279" t="s">
        <v>881</v>
      </c>
    </row>
    <row r="22208" spans="1:6" x14ac:dyDescent="0.3">
      <c r="A22208" s="264" t="str">
        <f t="shared" si="346"/>
        <v>MineralWA</v>
      </c>
      <c r="B22208" s="269">
        <v>98355</v>
      </c>
      <c r="C22208" s="270" t="s">
        <v>5214</v>
      </c>
      <c r="D22208" s="270" t="s">
        <v>2311</v>
      </c>
      <c r="E22208" s="277" t="s">
        <v>1298</v>
      </c>
      <c r="F22208" s="279" t="s">
        <v>881</v>
      </c>
    </row>
    <row r="22209" spans="1:6" x14ac:dyDescent="0.3">
      <c r="A22209" s="264" t="str">
        <f t="shared" si="346"/>
        <v>OakesdaleWA</v>
      </c>
      <c r="B22209" s="269">
        <v>99158</v>
      </c>
      <c r="C22209" s="270" t="s">
        <v>12231</v>
      </c>
      <c r="D22209" s="270" t="s">
        <v>2311</v>
      </c>
      <c r="E22209" s="277" t="s">
        <v>2328</v>
      </c>
      <c r="F22209" s="279" t="s">
        <v>881</v>
      </c>
    </row>
    <row r="22210" spans="1:6" x14ac:dyDescent="0.3">
      <c r="A22210" s="264" t="str">
        <f t="shared" si="346"/>
        <v>BeaverWA</v>
      </c>
      <c r="B22210" s="269">
        <v>98305</v>
      </c>
      <c r="C22210" s="270" t="s">
        <v>4537</v>
      </c>
      <c r="D22210" s="270" t="s">
        <v>2311</v>
      </c>
      <c r="E22210" s="277" t="s">
        <v>2327</v>
      </c>
      <c r="F22210" s="279" t="s">
        <v>881</v>
      </c>
    </row>
    <row r="22211" spans="1:6" x14ac:dyDescent="0.3">
      <c r="A22211" s="264" t="str">
        <f t="shared" si="346"/>
        <v>MansfieldWA</v>
      </c>
      <c r="B22211" s="269">
        <v>98830</v>
      </c>
      <c r="C22211" s="270" t="s">
        <v>1977</v>
      </c>
      <c r="D22211" s="270" t="s">
        <v>2311</v>
      </c>
      <c r="E22211" s="277" t="s">
        <v>2336</v>
      </c>
      <c r="F22211" s="279" t="s">
        <v>881</v>
      </c>
    </row>
    <row r="22212" spans="1:6" x14ac:dyDescent="0.3">
      <c r="A22212" s="264" t="str">
        <f t="shared" ref="A22212:A22275" si="347">CONCATENATE(C22212,D22212)</f>
        <v>ThorpWA</v>
      </c>
      <c r="B22212" s="269">
        <v>98946</v>
      </c>
      <c r="C22212" s="270" t="s">
        <v>12232</v>
      </c>
      <c r="D22212" s="270" t="s">
        <v>2311</v>
      </c>
      <c r="E22212" s="277" t="s">
        <v>2316</v>
      </c>
      <c r="F22212" s="279" t="s">
        <v>881</v>
      </c>
    </row>
    <row r="22213" spans="1:6" x14ac:dyDescent="0.3">
      <c r="A22213" s="264" t="str">
        <f t="shared" si="347"/>
        <v>BucodaWA</v>
      </c>
      <c r="B22213" s="269">
        <v>98530</v>
      </c>
      <c r="C22213" s="270" t="s">
        <v>12233</v>
      </c>
      <c r="D22213" s="270" t="s">
        <v>2311</v>
      </c>
      <c r="E22213" s="277" t="s">
        <v>2324</v>
      </c>
      <c r="F22213" s="279" t="s">
        <v>881</v>
      </c>
    </row>
    <row r="22214" spans="1:6" x14ac:dyDescent="0.3">
      <c r="A22214" s="264" t="str">
        <f t="shared" si="347"/>
        <v>MicaWA</v>
      </c>
      <c r="B22214" s="269">
        <v>99023</v>
      </c>
      <c r="C22214" s="270" t="s">
        <v>12234</v>
      </c>
      <c r="D22214" s="270" t="s">
        <v>2311</v>
      </c>
      <c r="E22214" s="277" t="s">
        <v>2332</v>
      </c>
      <c r="F22214" s="279" t="s">
        <v>881</v>
      </c>
    </row>
    <row r="22215" spans="1:6" x14ac:dyDescent="0.3">
      <c r="A22215" s="264" t="str">
        <f t="shared" si="347"/>
        <v>RockportWA</v>
      </c>
      <c r="B22215" s="269">
        <v>98283</v>
      </c>
      <c r="C22215" s="270" t="s">
        <v>6148</v>
      </c>
      <c r="D22215" s="270" t="s">
        <v>2311</v>
      </c>
      <c r="E22215" s="277" t="s">
        <v>2322</v>
      </c>
      <c r="F22215" s="279" t="s">
        <v>881</v>
      </c>
    </row>
    <row r="22216" spans="1:6" x14ac:dyDescent="0.3">
      <c r="A22216" s="264" t="str">
        <f t="shared" si="347"/>
        <v>HuntersWA</v>
      </c>
      <c r="B22216" s="269">
        <v>99137</v>
      </c>
      <c r="C22216" s="270" t="s">
        <v>12235</v>
      </c>
      <c r="D22216" s="270" t="s">
        <v>2311</v>
      </c>
      <c r="E22216" s="277" t="s">
        <v>2332</v>
      </c>
      <c r="F22216" s="279" t="s">
        <v>881</v>
      </c>
    </row>
    <row r="22217" spans="1:6" x14ac:dyDescent="0.3">
      <c r="A22217" s="264" t="str">
        <f t="shared" si="347"/>
        <v>PlymouthWA</v>
      </c>
      <c r="B22217" s="269">
        <v>99346</v>
      </c>
      <c r="C22217" s="270" t="s">
        <v>1391</v>
      </c>
      <c r="D22217" s="270" t="s">
        <v>2311</v>
      </c>
      <c r="E22217" s="277" t="s">
        <v>2317</v>
      </c>
      <c r="F22217" s="279" t="s">
        <v>881</v>
      </c>
    </row>
    <row r="22218" spans="1:6" x14ac:dyDescent="0.3">
      <c r="A22218" s="264" t="str">
        <f t="shared" si="347"/>
        <v>IndexWA</v>
      </c>
      <c r="B22218" s="269">
        <v>98256</v>
      </c>
      <c r="C22218" s="270" t="s">
        <v>12236</v>
      </c>
      <c r="D22218" s="270" t="s">
        <v>2311</v>
      </c>
      <c r="E22218" s="277" t="s">
        <v>2329</v>
      </c>
      <c r="F22218" s="279" t="s">
        <v>881</v>
      </c>
    </row>
    <row r="22219" spans="1:6" x14ac:dyDescent="0.3">
      <c r="A22219" s="264" t="str">
        <f t="shared" si="347"/>
        <v>UniontownWA</v>
      </c>
      <c r="B22219" s="269">
        <v>99179</v>
      </c>
      <c r="C22219" s="270" t="s">
        <v>2073</v>
      </c>
      <c r="D22219" s="270" t="s">
        <v>2311</v>
      </c>
      <c r="E22219" s="277" t="s">
        <v>2328</v>
      </c>
      <c r="F22219" s="279" t="s">
        <v>881</v>
      </c>
    </row>
    <row r="22220" spans="1:6" x14ac:dyDescent="0.3">
      <c r="A22220" s="264" t="str">
        <f t="shared" si="347"/>
        <v>SeattleWA</v>
      </c>
      <c r="B22220" s="269">
        <v>98134</v>
      </c>
      <c r="C22220" s="270" t="s">
        <v>12049</v>
      </c>
      <c r="D22220" s="270" t="s">
        <v>2311</v>
      </c>
      <c r="E22220" s="277" t="s">
        <v>2329</v>
      </c>
      <c r="F22220" s="279" t="s">
        <v>881</v>
      </c>
    </row>
    <row r="22221" spans="1:6" x14ac:dyDescent="0.3">
      <c r="A22221" s="264" t="str">
        <f t="shared" si="347"/>
        <v>ChehalisWA</v>
      </c>
      <c r="B22221" s="269">
        <v>98538</v>
      </c>
      <c r="C22221" s="270" t="s">
        <v>12091</v>
      </c>
      <c r="D22221" s="270" t="s">
        <v>2311</v>
      </c>
      <c r="E22221" s="277" t="s">
        <v>1298</v>
      </c>
      <c r="F22221" s="279" t="s">
        <v>881</v>
      </c>
    </row>
    <row r="22222" spans="1:6" x14ac:dyDescent="0.3">
      <c r="A22222" s="264" t="str">
        <f t="shared" si="347"/>
        <v>ParkerWA</v>
      </c>
      <c r="B22222" s="269">
        <v>98939</v>
      </c>
      <c r="C22222" s="270" t="s">
        <v>3263</v>
      </c>
      <c r="D22222" s="270" t="s">
        <v>2311</v>
      </c>
      <c r="E22222" s="277" t="s">
        <v>2338</v>
      </c>
      <c r="F22222" s="279" t="s">
        <v>881</v>
      </c>
    </row>
    <row r="22223" spans="1:6" x14ac:dyDescent="0.3">
      <c r="A22223" s="264" t="str">
        <f t="shared" si="347"/>
        <v>LymanWA</v>
      </c>
      <c r="B22223" s="269">
        <v>98263</v>
      </c>
      <c r="C22223" s="270" t="s">
        <v>6515</v>
      </c>
      <c r="D22223" s="270" t="s">
        <v>2311</v>
      </c>
      <c r="E22223" s="277" t="s">
        <v>2322</v>
      </c>
      <c r="F22223" s="279" t="s">
        <v>881</v>
      </c>
    </row>
    <row r="22224" spans="1:6" x14ac:dyDescent="0.3">
      <c r="A22224" s="264" t="str">
        <f t="shared" si="347"/>
        <v>SekiuWA</v>
      </c>
      <c r="B22224" s="269">
        <v>98381</v>
      </c>
      <c r="C22224" s="270" t="s">
        <v>12237</v>
      </c>
      <c r="D22224" s="270" t="s">
        <v>2311</v>
      </c>
      <c r="E22224" s="277" t="s">
        <v>2327</v>
      </c>
      <c r="F22224" s="279" t="s">
        <v>881</v>
      </c>
    </row>
    <row r="22225" spans="1:6" x14ac:dyDescent="0.3">
      <c r="A22225" s="264" t="str">
        <f t="shared" si="347"/>
        <v>SkykomishWA</v>
      </c>
      <c r="B22225" s="269">
        <v>98288</v>
      </c>
      <c r="C22225" s="270" t="s">
        <v>12238</v>
      </c>
      <c r="D22225" s="270" t="s">
        <v>2311</v>
      </c>
      <c r="E22225" s="277" t="s">
        <v>2329</v>
      </c>
      <c r="F22225" s="279" t="s">
        <v>881</v>
      </c>
    </row>
    <row r="22226" spans="1:6" x14ac:dyDescent="0.3">
      <c r="A22226" s="264" t="str">
        <f t="shared" si="347"/>
        <v>CougarWA</v>
      </c>
      <c r="B22226" s="269">
        <v>98616</v>
      </c>
      <c r="C22226" s="270" t="s">
        <v>12239</v>
      </c>
      <c r="D22226" s="270" t="s">
        <v>2311</v>
      </c>
      <c r="E22226" s="277" t="s">
        <v>2248</v>
      </c>
      <c r="F22226" s="279" t="s">
        <v>881</v>
      </c>
    </row>
    <row r="22227" spans="1:6" x14ac:dyDescent="0.3">
      <c r="A22227" s="264" t="str">
        <f t="shared" si="347"/>
        <v>ChehalisWA</v>
      </c>
      <c r="B22227" s="269">
        <v>98522</v>
      </c>
      <c r="C22227" s="270" t="s">
        <v>12091</v>
      </c>
      <c r="D22227" s="270" t="s">
        <v>2311</v>
      </c>
      <c r="E22227" s="277" t="s">
        <v>1298</v>
      </c>
      <c r="F22227" s="279" t="s">
        <v>881</v>
      </c>
    </row>
    <row r="22228" spans="1:6" x14ac:dyDescent="0.3">
      <c r="A22228" s="264" t="str">
        <f t="shared" si="347"/>
        <v>WashtucnaWA</v>
      </c>
      <c r="B22228" s="269">
        <v>99371</v>
      </c>
      <c r="C22228" s="270" t="s">
        <v>12240</v>
      </c>
      <c r="D22228" s="270" t="s">
        <v>2311</v>
      </c>
      <c r="E22228" s="277" t="s">
        <v>2325</v>
      </c>
      <c r="F22228" s="279" t="s">
        <v>881</v>
      </c>
    </row>
    <row r="22229" spans="1:6" x14ac:dyDescent="0.3">
      <c r="A22229" s="264" t="str">
        <f t="shared" si="347"/>
        <v>Amanda ParkWA</v>
      </c>
      <c r="B22229" s="269">
        <v>98526</v>
      </c>
      <c r="C22229" s="270" t="s">
        <v>12241</v>
      </c>
      <c r="D22229" s="270" t="s">
        <v>2311</v>
      </c>
      <c r="E22229" s="277" t="s">
        <v>2175</v>
      </c>
      <c r="F22229" s="279" t="s">
        <v>881</v>
      </c>
    </row>
    <row r="22230" spans="1:6" x14ac:dyDescent="0.3">
      <c r="A22230" s="264" t="str">
        <f t="shared" si="347"/>
        <v>HumptulipsWA</v>
      </c>
      <c r="B22230" s="269">
        <v>98552</v>
      </c>
      <c r="C22230" s="270" t="s">
        <v>12242</v>
      </c>
      <c r="D22230" s="270" t="s">
        <v>2311</v>
      </c>
      <c r="E22230" s="277" t="s">
        <v>2175</v>
      </c>
      <c r="F22230" s="279" t="s">
        <v>881</v>
      </c>
    </row>
    <row r="22231" spans="1:6" x14ac:dyDescent="0.3">
      <c r="A22231" s="264" t="str">
        <f t="shared" si="347"/>
        <v>ElmaWA</v>
      </c>
      <c r="B22231" s="269">
        <v>98583</v>
      </c>
      <c r="C22231" s="270" t="s">
        <v>12113</v>
      </c>
      <c r="D22231" s="270" t="s">
        <v>2311</v>
      </c>
      <c r="E22231" s="277" t="s">
        <v>2175</v>
      </c>
      <c r="F22231" s="279" t="s">
        <v>881</v>
      </c>
    </row>
    <row r="22232" spans="1:6" x14ac:dyDescent="0.3">
      <c r="A22232" s="264" t="str">
        <f t="shared" si="347"/>
        <v>MoclipsWA</v>
      </c>
      <c r="B22232" s="269">
        <v>98562</v>
      </c>
      <c r="C22232" s="270" t="s">
        <v>12219</v>
      </c>
      <c r="D22232" s="270" t="s">
        <v>2311</v>
      </c>
      <c r="E22232" s="277" t="s">
        <v>2175</v>
      </c>
      <c r="F22232" s="279" t="s">
        <v>881</v>
      </c>
    </row>
    <row r="22233" spans="1:6" x14ac:dyDescent="0.3">
      <c r="A22233" s="264" t="str">
        <f t="shared" si="347"/>
        <v>MatlockWA</v>
      </c>
      <c r="B22233" s="269">
        <v>98560</v>
      </c>
      <c r="C22233" s="270" t="s">
        <v>12243</v>
      </c>
      <c r="D22233" s="270" t="s">
        <v>2311</v>
      </c>
      <c r="E22233" s="277" t="s">
        <v>2330</v>
      </c>
      <c r="F22233" s="279" t="s">
        <v>881</v>
      </c>
    </row>
    <row r="22234" spans="1:6" x14ac:dyDescent="0.3">
      <c r="A22234" s="264" t="str">
        <f t="shared" si="347"/>
        <v>AnatoneWA</v>
      </c>
      <c r="B22234" s="269">
        <v>99401</v>
      </c>
      <c r="C22234" s="270" t="s">
        <v>12244</v>
      </c>
      <c r="D22234" s="270" t="s">
        <v>2311</v>
      </c>
      <c r="E22234" s="277" t="s">
        <v>1275</v>
      </c>
      <c r="F22234" s="279" t="s">
        <v>881</v>
      </c>
    </row>
    <row r="22235" spans="1:6" x14ac:dyDescent="0.3">
      <c r="A22235" s="264" t="str">
        <f t="shared" si="347"/>
        <v>Chelan FallsWA</v>
      </c>
      <c r="B22235" s="269">
        <v>98817</v>
      </c>
      <c r="C22235" s="270" t="s">
        <v>12245</v>
      </c>
      <c r="D22235" s="270" t="s">
        <v>2311</v>
      </c>
      <c r="E22235" s="277" t="s">
        <v>2336</v>
      </c>
      <c r="F22235" s="279" t="s">
        <v>881</v>
      </c>
    </row>
    <row r="22236" spans="1:6" x14ac:dyDescent="0.3">
      <c r="A22236" s="264" t="str">
        <f t="shared" si="347"/>
        <v>WaitsburgWA</v>
      </c>
      <c r="B22236" s="269">
        <v>99329</v>
      </c>
      <c r="C22236" s="270" t="s">
        <v>12185</v>
      </c>
      <c r="D22236" s="270" t="s">
        <v>2311</v>
      </c>
      <c r="E22236" s="277" t="s">
        <v>2334</v>
      </c>
      <c r="F22236" s="279" t="s">
        <v>881</v>
      </c>
    </row>
    <row r="22237" spans="1:6" x14ac:dyDescent="0.3">
      <c r="A22237" s="264" t="str">
        <f t="shared" si="347"/>
        <v>EatonvilleWA</v>
      </c>
      <c r="B22237" s="269">
        <v>98330</v>
      </c>
      <c r="C22237" s="270" t="s">
        <v>12116</v>
      </c>
      <c r="D22237" s="270" t="s">
        <v>2311</v>
      </c>
      <c r="E22237" s="277" t="s">
        <v>2329</v>
      </c>
      <c r="F22237" s="279" t="s">
        <v>881</v>
      </c>
    </row>
    <row r="22238" spans="1:6" x14ac:dyDescent="0.3">
      <c r="A22238" s="264" t="str">
        <f t="shared" si="347"/>
        <v>FarmingtonWA</v>
      </c>
      <c r="B22238" s="269">
        <v>99128</v>
      </c>
      <c r="C22238" s="270" t="s">
        <v>1673</v>
      </c>
      <c r="D22238" s="270" t="s">
        <v>2311</v>
      </c>
      <c r="E22238" s="277" t="s">
        <v>2328</v>
      </c>
      <c r="F22238" s="279" t="s">
        <v>881</v>
      </c>
    </row>
    <row r="22239" spans="1:6" x14ac:dyDescent="0.3">
      <c r="A22239" s="264" t="str">
        <f t="shared" si="347"/>
        <v>Wilson CreekWA</v>
      </c>
      <c r="B22239" s="269">
        <v>98860</v>
      </c>
      <c r="C22239" s="270" t="s">
        <v>12246</v>
      </c>
      <c r="D22239" s="270" t="s">
        <v>2311</v>
      </c>
      <c r="E22239" s="277" t="s">
        <v>2320</v>
      </c>
      <c r="F22239" s="279" t="s">
        <v>881</v>
      </c>
    </row>
    <row r="22240" spans="1:6" x14ac:dyDescent="0.3">
      <c r="A22240" s="264" t="str">
        <f t="shared" si="347"/>
        <v>SeattleWA</v>
      </c>
      <c r="B22240" s="269">
        <v>98164</v>
      </c>
      <c r="C22240" s="270" t="s">
        <v>12049</v>
      </c>
      <c r="D22240" s="270" t="s">
        <v>2311</v>
      </c>
      <c r="E22240" s="277" t="s">
        <v>2329</v>
      </c>
      <c r="F22240" s="279" t="s">
        <v>881</v>
      </c>
    </row>
    <row r="22241" spans="1:6" x14ac:dyDescent="0.3">
      <c r="A22241" s="264" t="str">
        <f t="shared" si="347"/>
        <v>CheneyWA</v>
      </c>
      <c r="B22241" s="269">
        <v>99014</v>
      </c>
      <c r="C22241" s="270" t="s">
        <v>5570</v>
      </c>
      <c r="D22241" s="270" t="s">
        <v>2311</v>
      </c>
      <c r="E22241" s="277" t="s">
        <v>2332</v>
      </c>
      <c r="F22241" s="279" t="s">
        <v>881</v>
      </c>
    </row>
    <row r="22242" spans="1:6" x14ac:dyDescent="0.3">
      <c r="A22242" s="264" t="str">
        <f t="shared" si="347"/>
        <v>HamiltonWA</v>
      </c>
      <c r="B22242" s="269">
        <v>98255</v>
      </c>
      <c r="C22242" s="270" t="s">
        <v>3419</v>
      </c>
      <c r="D22242" s="270" t="s">
        <v>2311</v>
      </c>
      <c r="E22242" s="277" t="s">
        <v>2322</v>
      </c>
      <c r="F22242" s="279" t="s">
        <v>881</v>
      </c>
    </row>
    <row r="22243" spans="1:6" x14ac:dyDescent="0.3">
      <c r="A22243" s="264" t="str">
        <f t="shared" si="347"/>
        <v>LatahWA</v>
      </c>
      <c r="B22243" s="269">
        <v>99018</v>
      </c>
      <c r="C22243" s="270" t="s">
        <v>12247</v>
      </c>
      <c r="D22243" s="270" t="s">
        <v>2311</v>
      </c>
      <c r="E22243" s="277" t="s">
        <v>2332</v>
      </c>
      <c r="F22243" s="279" t="s">
        <v>881</v>
      </c>
    </row>
    <row r="22244" spans="1:6" x14ac:dyDescent="0.3">
      <c r="A22244" s="264" t="str">
        <f t="shared" si="347"/>
        <v>HartlineWA</v>
      </c>
      <c r="B22244" s="269">
        <v>99135</v>
      </c>
      <c r="C22244" s="270" t="s">
        <v>12248</v>
      </c>
      <c r="D22244" s="270" t="s">
        <v>2311</v>
      </c>
      <c r="E22244" s="277" t="s">
        <v>2320</v>
      </c>
      <c r="F22244" s="279" t="s">
        <v>881</v>
      </c>
    </row>
    <row r="22245" spans="1:6" x14ac:dyDescent="0.3">
      <c r="A22245" s="264" t="str">
        <f t="shared" si="347"/>
        <v>PatersonWA</v>
      </c>
      <c r="B22245" s="269">
        <v>99345</v>
      </c>
      <c r="C22245" s="270" t="s">
        <v>8179</v>
      </c>
      <c r="D22245" s="270" t="s">
        <v>2311</v>
      </c>
      <c r="E22245" s="277" t="s">
        <v>2317</v>
      </c>
      <c r="F22245" s="279" t="s">
        <v>881</v>
      </c>
    </row>
    <row r="22246" spans="1:6" x14ac:dyDescent="0.3">
      <c r="A22246" s="264" t="str">
        <f t="shared" si="347"/>
        <v>TumtumWA</v>
      </c>
      <c r="B22246" s="269">
        <v>99034</v>
      </c>
      <c r="C22246" s="270" t="s">
        <v>12249</v>
      </c>
      <c r="D22246" s="270" t="s">
        <v>2311</v>
      </c>
      <c r="E22246" s="277" t="s">
        <v>2332</v>
      </c>
      <c r="F22246" s="279" t="s">
        <v>881</v>
      </c>
    </row>
    <row r="22247" spans="1:6" x14ac:dyDescent="0.3">
      <c r="A22247" s="264" t="str">
        <f t="shared" si="347"/>
        <v>MaldenWA</v>
      </c>
      <c r="B22247" s="269">
        <v>99149</v>
      </c>
      <c r="C22247" s="270" t="s">
        <v>5196</v>
      </c>
      <c r="D22247" s="270" t="s">
        <v>2311</v>
      </c>
      <c r="E22247" s="277" t="s">
        <v>2328</v>
      </c>
      <c r="F22247" s="279" t="s">
        <v>881</v>
      </c>
    </row>
    <row r="22248" spans="1:6" x14ac:dyDescent="0.3">
      <c r="A22248" s="264" t="str">
        <f t="shared" si="347"/>
        <v>StarbuckWA</v>
      </c>
      <c r="B22248" s="269">
        <v>99359</v>
      </c>
      <c r="C22248" s="270" t="s">
        <v>12250</v>
      </c>
      <c r="D22248" s="270" t="s">
        <v>2311</v>
      </c>
      <c r="E22248" s="277" t="s">
        <v>2334</v>
      </c>
      <c r="F22248" s="279" t="s">
        <v>881</v>
      </c>
    </row>
    <row r="22249" spans="1:6" x14ac:dyDescent="0.3">
      <c r="A22249" s="264" t="str">
        <f t="shared" si="347"/>
        <v>QuinaultWA</v>
      </c>
      <c r="B22249" s="269">
        <v>98575</v>
      </c>
      <c r="C22249" s="270" t="s">
        <v>12251</v>
      </c>
      <c r="D22249" s="270" t="s">
        <v>2311</v>
      </c>
      <c r="E22249" s="277" t="s">
        <v>2175</v>
      </c>
      <c r="F22249" s="279" t="s">
        <v>881</v>
      </c>
    </row>
    <row r="22250" spans="1:6" x14ac:dyDescent="0.3">
      <c r="A22250" s="264" t="str">
        <f t="shared" si="347"/>
        <v>MarcusWA</v>
      </c>
      <c r="B22250" s="269">
        <v>99151</v>
      </c>
      <c r="C22250" s="270" t="s">
        <v>12252</v>
      </c>
      <c r="D22250" s="270" t="s">
        <v>2311</v>
      </c>
      <c r="E22250" s="277" t="s">
        <v>2332</v>
      </c>
      <c r="F22250" s="279" t="s">
        <v>881</v>
      </c>
    </row>
    <row r="22251" spans="1:6" x14ac:dyDescent="0.3">
      <c r="A22251" s="264" t="str">
        <f t="shared" si="347"/>
        <v>KruppWA</v>
      </c>
      <c r="B22251" s="269">
        <v>98832</v>
      </c>
      <c r="C22251" s="270" t="s">
        <v>12253</v>
      </c>
      <c r="D22251" s="270" t="s">
        <v>2311</v>
      </c>
      <c r="E22251" s="277" t="s">
        <v>2320</v>
      </c>
      <c r="F22251" s="279" t="s">
        <v>881</v>
      </c>
    </row>
    <row r="22252" spans="1:6" x14ac:dyDescent="0.3">
      <c r="A22252" s="264" t="str">
        <f t="shared" si="347"/>
        <v>GiffordWA</v>
      </c>
      <c r="B22252" s="269">
        <v>99131</v>
      </c>
      <c r="C22252" s="270" t="s">
        <v>5064</v>
      </c>
      <c r="D22252" s="270" t="s">
        <v>2311</v>
      </c>
      <c r="E22252" s="277" t="s">
        <v>2332</v>
      </c>
      <c r="F22252" s="279" t="s">
        <v>881</v>
      </c>
    </row>
    <row r="22253" spans="1:6" x14ac:dyDescent="0.3">
      <c r="A22253" s="264" t="str">
        <f t="shared" si="347"/>
        <v>KelsoWA</v>
      </c>
      <c r="B22253" s="269">
        <v>98609</v>
      </c>
      <c r="C22253" s="270" t="s">
        <v>7417</v>
      </c>
      <c r="D22253" s="270" t="s">
        <v>2311</v>
      </c>
      <c r="E22253" s="277" t="s">
        <v>2248</v>
      </c>
      <c r="F22253" s="279" t="s">
        <v>881</v>
      </c>
    </row>
    <row r="22254" spans="1:6" x14ac:dyDescent="0.3">
      <c r="A22254" s="264" t="str">
        <f t="shared" si="347"/>
        <v>MetalineWA</v>
      </c>
      <c r="B22254" s="269">
        <v>99152</v>
      </c>
      <c r="C22254" s="270" t="s">
        <v>12254</v>
      </c>
      <c r="D22254" s="270" t="s">
        <v>2311</v>
      </c>
      <c r="E22254" s="277" t="s">
        <v>2332</v>
      </c>
      <c r="F22254" s="279" t="s">
        <v>881</v>
      </c>
    </row>
    <row r="22255" spans="1:6" x14ac:dyDescent="0.3">
      <c r="A22255" s="264" t="str">
        <f t="shared" si="347"/>
        <v>HoquiamWA</v>
      </c>
      <c r="B22255" s="269">
        <v>98536</v>
      </c>
      <c r="C22255" s="270" t="s">
        <v>12108</v>
      </c>
      <c r="D22255" s="270" t="s">
        <v>2311</v>
      </c>
      <c r="E22255" s="277" t="s">
        <v>2175</v>
      </c>
      <c r="F22255" s="279" t="s">
        <v>881</v>
      </c>
    </row>
    <row r="22256" spans="1:6" x14ac:dyDescent="0.3">
      <c r="A22256" s="264" t="str">
        <f t="shared" si="347"/>
        <v>ThorntonWA</v>
      </c>
      <c r="B22256" s="269">
        <v>99176</v>
      </c>
      <c r="C22256" s="270" t="s">
        <v>2054</v>
      </c>
      <c r="D22256" s="270" t="s">
        <v>2311</v>
      </c>
      <c r="E22256" s="277" t="s">
        <v>2328</v>
      </c>
      <c r="F22256" s="279" t="s">
        <v>881</v>
      </c>
    </row>
    <row r="22257" spans="1:6" x14ac:dyDescent="0.3">
      <c r="A22257" s="264" t="str">
        <f t="shared" si="347"/>
        <v>Gold BarWA</v>
      </c>
      <c r="B22257" s="269">
        <v>98224</v>
      </c>
      <c r="C22257" s="270" t="s">
        <v>12146</v>
      </c>
      <c r="D22257" s="270" t="s">
        <v>2311</v>
      </c>
      <c r="E22257" s="277" t="s">
        <v>2329</v>
      </c>
      <c r="F22257" s="279" t="s">
        <v>881</v>
      </c>
    </row>
    <row r="22258" spans="1:6" x14ac:dyDescent="0.3">
      <c r="A22258" s="264" t="str">
        <f t="shared" si="347"/>
        <v>HumptulipsWA</v>
      </c>
      <c r="B22258" s="269">
        <v>98566</v>
      </c>
      <c r="C22258" s="270" t="s">
        <v>12242</v>
      </c>
      <c r="D22258" s="270" t="s">
        <v>2311</v>
      </c>
      <c r="E22258" s="277" t="s">
        <v>2175</v>
      </c>
      <c r="F22258" s="279" t="s">
        <v>881</v>
      </c>
    </row>
    <row r="22259" spans="1:6" x14ac:dyDescent="0.3">
      <c r="A22259" s="264" t="str">
        <f t="shared" si="347"/>
        <v>LamontWA</v>
      </c>
      <c r="B22259" s="269">
        <v>99017</v>
      </c>
      <c r="C22259" s="270" t="s">
        <v>2867</v>
      </c>
      <c r="D22259" s="270" t="s">
        <v>2311</v>
      </c>
      <c r="E22259" s="277" t="s">
        <v>2328</v>
      </c>
      <c r="F22259" s="279" t="s">
        <v>881</v>
      </c>
    </row>
    <row r="22260" spans="1:6" x14ac:dyDescent="0.3">
      <c r="A22260" s="264" t="str">
        <f t="shared" si="347"/>
        <v>WallulaWA</v>
      </c>
      <c r="B22260" s="269">
        <v>99363</v>
      </c>
      <c r="C22260" s="270" t="s">
        <v>12255</v>
      </c>
      <c r="D22260" s="270" t="s">
        <v>2311</v>
      </c>
      <c r="E22260" s="277" t="s">
        <v>2334</v>
      </c>
      <c r="F22260" s="279" t="s">
        <v>881</v>
      </c>
    </row>
    <row r="22261" spans="1:6" x14ac:dyDescent="0.3">
      <c r="A22261" s="264" t="str">
        <f t="shared" si="347"/>
        <v>CheneyWA</v>
      </c>
      <c r="B22261" s="269">
        <v>99020</v>
      </c>
      <c r="C22261" s="270" t="s">
        <v>5570</v>
      </c>
      <c r="D22261" s="270" t="s">
        <v>2311</v>
      </c>
      <c r="E22261" s="277" t="s">
        <v>2332</v>
      </c>
      <c r="F22261" s="279" t="s">
        <v>881</v>
      </c>
    </row>
    <row r="22262" spans="1:6" x14ac:dyDescent="0.3">
      <c r="A22262" s="264" t="str">
        <f t="shared" si="347"/>
        <v>PalisadesWA</v>
      </c>
      <c r="B22262" s="269">
        <v>98845</v>
      </c>
      <c r="C22262" s="270" t="s">
        <v>12256</v>
      </c>
      <c r="D22262" s="270" t="s">
        <v>2311</v>
      </c>
      <c r="E22262" s="277" t="s">
        <v>2336</v>
      </c>
      <c r="F22262" s="279" t="s">
        <v>881</v>
      </c>
    </row>
    <row r="22263" spans="1:6" x14ac:dyDescent="0.3">
      <c r="A22263" s="264" t="str">
        <f t="shared" si="347"/>
        <v>WaverlyWA</v>
      </c>
      <c r="B22263" s="269">
        <v>99039</v>
      </c>
      <c r="C22263" s="270" t="s">
        <v>1480</v>
      </c>
      <c r="D22263" s="270" t="s">
        <v>2311</v>
      </c>
      <c r="E22263" s="277" t="s">
        <v>2332</v>
      </c>
      <c r="F22263" s="279" t="s">
        <v>881</v>
      </c>
    </row>
    <row r="22264" spans="1:6" x14ac:dyDescent="0.3">
      <c r="A22264" s="264" t="str">
        <f t="shared" si="347"/>
        <v>EntiatWA</v>
      </c>
      <c r="B22264" s="269">
        <v>98811</v>
      </c>
      <c r="C22264" s="270" t="s">
        <v>12180</v>
      </c>
      <c r="D22264" s="270" t="s">
        <v>2311</v>
      </c>
      <c r="E22264" s="277" t="s">
        <v>2336</v>
      </c>
      <c r="F22264" s="279" t="s">
        <v>881</v>
      </c>
    </row>
    <row r="22265" spans="1:6" x14ac:dyDescent="0.3">
      <c r="A22265" s="264" t="str">
        <f t="shared" si="347"/>
        <v>Moses LakeWA</v>
      </c>
      <c r="B22265" s="269">
        <v>98853</v>
      </c>
      <c r="C22265" s="270" t="s">
        <v>2320</v>
      </c>
      <c r="D22265" s="270" t="s">
        <v>2311</v>
      </c>
      <c r="E22265" s="277" t="s">
        <v>2320</v>
      </c>
      <c r="F22265" s="279" t="s">
        <v>881</v>
      </c>
    </row>
    <row r="22266" spans="1:6" x14ac:dyDescent="0.3">
      <c r="A22266" s="264" t="str">
        <f t="shared" si="347"/>
        <v>TacomaWA</v>
      </c>
      <c r="B22266" s="269">
        <v>98421</v>
      </c>
      <c r="C22266" s="270" t="s">
        <v>12077</v>
      </c>
      <c r="D22266" s="270" t="s">
        <v>2311</v>
      </c>
      <c r="E22266" s="277" t="s">
        <v>2329</v>
      </c>
      <c r="F22266" s="279" t="s">
        <v>881</v>
      </c>
    </row>
    <row r="22267" spans="1:6" x14ac:dyDescent="0.3">
      <c r="A22267" s="264" t="str">
        <f t="shared" si="347"/>
        <v>RitzvilleWA</v>
      </c>
      <c r="B22267" s="269">
        <v>99105</v>
      </c>
      <c r="C22267" s="270" t="s">
        <v>12173</v>
      </c>
      <c r="D22267" s="270" t="s">
        <v>2311</v>
      </c>
      <c r="E22267" s="277" t="s">
        <v>2325</v>
      </c>
      <c r="F22267" s="279" t="s">
        <v>881</v>
      </c>
    </row>
    <row r="22268" spans="1:6" x14ac:dyDescent="0.3">
      <c r="A22268" s="264" t="str">
        <f t="shared" si="347"/>
        <v>HayWA</v>
      </c>
      <c r="B22268" s="269">
        <v>99136</v>
      </c>
      <c r="C22268" s="270" t="s">
        <v>12257</v>
      </c>
      <c r="D22268" s="270" t="s">
        <v>2311</v>
      </c>
      <c r="E22268" s="277" t="s">
        <v>2328</v>
      </c>
      <c r="F22268" s="279" t="s">
        <v>881</v>
      </c>
    </row>
    <row r="22269" spans="1:6" x14ac:dyDescent="0.3">
      <c r="A22269" s="264" t="str">
        <f t="shared" si="347"/>
        <v>ColfaxWA</v>
      </c>
      <c r="B22269" s="269">
        <v>99174</v>
      </c>
      <c r="C22269" s="270" t="s">
        <v>2880</v>
      </c>
      <c r="D22269" s="270" t="s">
        <v>2311</v>
      </c>
      <c r="E22269" s="277" t="s">
        <v>2328</v>
      </c>
      <c r="F22269" s="279" t="s">
        <v>881</v>
      </c>
    </row>
    <row r="22270" spans="1:6" x14ac:dyDescent="0.3">
      <c r="A22270" s="264" t="str">
        <f t="shared" si="347"/>
        <v>VantageWA</v>
      </c>
      <c r="B22270" s="269">
        <v>98950</v>
      </c>
      <c r="C22270" s="270" t="s">
        <v>12258</v>
      </c>
      <c r="D22270" s="270" t="s">
        <v>2311</v>
      </c>
      <c r="E22270" s="277" t="s">
        <v>2316</v>
      </c>
      <c r="F22270" s="279" t="s">
        <v>881</v>
      </c>
    </row>
    <row r="22271" spans="1:6" x14ac:dyDescent="0.3">
      <c r="A22271" s="264" t="str">
        <f t="shared" si="347"/>
        <v>OakesdaleWA</v>
      </c>
      <c r="B22271" s="269">
        <v>99104</v>
      </c>
      <c r="C22271" s="270" t="s">
        <v>12231</v>
      </c>
      <c r="D22271" s="270" t="s">
        <v>2311</v>
      </c>
      <c r="E22271" s="277" t="s">
        <v>2328</v>
      </c>
      <c r="F22271" s="279" t="s">
        <v>881</v>
      </c>
    </row>
    <row r="22272" spans="1:6" x14ac:dyDescent="0.3">
      <c r="A22272" s="264" t="str">
        <f t="shared" si="347"/>
        <v>Snoqualmie PassWA</v>
      </c>
      <c r="B22272" s="269">
        <v>98068</v>
      </c>
      <c r="C22272" s="270" t="s">
        <v>12259</v>
      </c>
      <c r="D22272" s="270" t="s">
        <v>2311</v>
      </c>
      <c r="E22272" s="277" t="s">
        <v>2316</v>
      </c>
      <c r="F22272" s="279" t="s">
        <v>881</v>
      </c>
    </row>
    <row r="22273" spans="1:6" x14ac:dyDescent="0.3">
      <c r="A22273" s="264" t="str">
        <f t="shared" si="347"/>
        <v>MadisonWI</v>
      </c>
      <c r="B22273" s="269">
        <v>53704</v>
      </c>
      <c r="C22273" s="270" t="s">
        <v>956</v>
      </c>
      <c r="D22273" s="270" t="s">
        <v>2340</v>
      </c>
      <c r="E22273" s="277" t="s">
        <v>956</v>
      </c>
      <c r="F22273" s="279" t="s">
        <v>881</v>
      </c>
    </row>
    <row r="22274" spans="1:6" x14ac:dyDescent="0.3">
      <c r="A22274" s="264" t="str">
        <f t="shared" si="347"/>
        <v>MadisonWI</v>
      </c>
      <c r="B22274" s="269">
        <v>53711</v>
      </c>
      <c r="C22274" s="270" t="s">
        <v>956</v>
      </c>
      <c r="D22274" s="270" t="s">
        <v>2340</v>
      </c>
      <c r="E22274" s="277" t="s">
        <v>956</v>
      </c>
      <c r="F22274" s="279" t="s">
        <v>881</v>
      </c>
    </row>
    <row r="22275" spans="1:6" x14ac:dyDescent="0.3">
      <c r="A22275" s="264" t="str">
        <f t="shared" si="347"/>
        <v>La CrosseWI</v>
      </c>
      <c r="B22275" s="269">
        <v>54601</v>
      </c>
      <c r="C22275" s="270" t="s">
        <v>5478</v>
      </c>
      <c r="D22275" s="270" t="s">
        <v>2340</v>
      </c>
      <c r="E22275" s="277" t="s">
        <v>1645</v>
      </c>
      <c r="F22275" s="279" t="s">
        <v>881</v>
      </c>
    </row>
    <row r="22276" spans="1:6" x14ac:dyDescent="0.3">
      <c r="A22276" s="264" t="str">
        <f t="shared" ref="A22276:A22339" si="348">CONCATENATE(C22276,D22276)</f>
        <v>MilwaukeeWI</v>
      </c>
      <c r="B22276" s="269">
        <v>53209</v>
      </c>
      <c r="C22276" s="270" t="s">
        <v>12260</v>
      </c>
      <c r="D22276" s="270" t="s">
        <v>2340</v>
      </c>
      <c r="E22276" s="277" t="s">
        <v>2357</v>
      </c>
      <c r="F22276" s="279" t="s">
        <v>881</v>
      </c>
    </row>
    <row r="22277" spans="1:6" x14ac:dyDescent="0.3">
      <c r="A22277" s="264" t="str">
        <f t="shared" si="348"/>
        <v>NeenahWI</v>
      </c>
      <c r="B22277" s="269">
        <v>54956</v>
      </c>
      <c r="C22277" s="270" t="s">
        <v>12261</v>
      </c>
      <c r="D22277" s="270" t="s">
        <v>2340</v>
      </c>
      <c r="E22277" s="277" t="s">
        <v>2358</v>
      </c>
      <c r="F22277" s="279" t="s">
        <v>881</v>
      </c>
    </row>
    <row r="22278" spans="1:6" x14ac:dyDescent="0.3">
      <c r="A22278" s="264" t="str">
        <f t="shared" si="348"/>
        <v>BeloitWI</v>
      </c>
      <c r="B22278" s="269">
        <v>53511</v>
      </c>
      <c r="C22278" s="270" t="s">
        <v>9501</v>
      </c>
      <c r="D22278" s="270" t="s">
        <v>2340</v>
      </c>
      <c r="E22278" s="277" t="s">
        <v>2350</v>
      </c>
      <c r="F22278" s="279" t="s">
        <v>881</v>
      </c>
    </row>
    <row r="22279" spans="1:6" x14ac:dyDescent="0.3">
      <c r="A22279" s="264" t="str">
        <f t="shared" si="348"/>
        <v>De PereWI</v>
      </c>
      <c r="B22279" s="269">
        <v>54115</v>
      </c>
      <c r="C22279" s="270" t="s">
        <v>12262</v>
      </c>
      <c r="D22279" s="270" t="s">
        <v>2340</v>
      </c>
      <c r="E22279" s="277" t="s">
        <v>2347</v>
      </c>
      <c r="F22279" s="279" t="s">
        <v>881</v>
      </c>
    </row>
    <row r="22280" spans="1:6" x14ac:dyDescent="0.3">
      <c r="A22280" s="264" t="str">
        <f t="shared" si="348"/>
        <v>SheboyganWI</v>
      </c>
      <c r="B22280" s="269">
        <v>53081</v>
      </c>
      <c r="C22280" s="270" t="s">
        <v>2364</v>
      </c>
      <c r="D22280" s="270" t="s">
        <v>2340</v>
      </c>
      <c r="E22280" s="277" t="s">
        <v>2364</v>
      </c>
      <c r="F22280" s="279" t="s">
        <v>881</v>
      </c>
    </row>
    <row r="22281" spans="1:6" x14ac:dyDescent="0.3">
      <c r="A22281" s="264" t="str">
        <f t="shared" si="348"/>
        <v>MilwaukeeWI</v>
      </c>
      <c r="B22281" s="269">
        <v>53215</v>
      </c>
      <c r="C22281" s="270" t="s">
        <v>12260</v>
      </c>
      <c r="D22281" s="270" t="s">
        <v>2340</v>
      </c>
      <c r="E22281" s="277" t="s">
        <v>2357</v>
      </c>
      <c r="F22281" s="279" t="s">
        <v>881</v>
      </c>
    </row>
    <row r="22282" spans="1:6" x14ac:dyDescent="0.3">
      <c r="A22282" s="264" t="str">
        <f t="shared" si="348"/>
        <v>Eau ClaireWI</v>
      </c>
      <c r="B22282" s="269">
        <v>54703</v>
      </c>
      <c r="C22282" s="270" t="s">
        <v>2345</v>
      </c>
      <c r="D22282" s="270" t="s">
        <v>2340</v>
      </c>
      <c r="E22282" s="277" t="s">
        <v>2345</v>
      </c>
      <c r="F22282" s="279" t="s">
        <v>881</v>
      </c>
    </row>
    <row r="22283" spans="1:6" x14ac:dyDescent="0.3">
      <c r="A22283" s="264" t="str">
        <f t="shared" si="348"/>
        <v>MadisonWI</v>
      </c>
      <c r="B22283" s="269">
        <v>53703</v>
      </c>
      <c r="C22283" s="270" t="s">
        <v>956</v>
      </c>
      <c r="D22283" s="270" t="s">
        <v>2340</v>
      </c>
      <c r="E22283" s="277" t="s">
        <v>956</v>
      </c>
      <c r="F22283" s="279" t="s">
        <v>881</v>
      </c>
    </row>
    <row r="22284" spans="1:6" x14ac:dyDescent="0.3">
      <c r="A22284" s="264" t="str">
        <f t="shared" si="348"/>
        <v>MilwaukeeWI</v>
      </c>
      <c r="B22284" s="269">
        <v>53202</v>
      </c>
      <c r="C22284" s="270" t="s">
        <v>12260</v>
      </c>
      <c r="D22284" s="270" t="s">
        <v>2340</v>
      </c>
      <c r="E22284" s="277" t="s">
        <v>2357</v>
      </c>
      <c r="F22284" s="279" t="s">
        <v>881</v>
      </c>
    </row>
    <row r="22285" spans="1:6" x14ac:dyDescent="0.3">
      <c r="A22285" s="264" t="str">
        <f t="shared" si="348"/>
        <v>Fond du LacWI</v>
      </c>
      <c r="B22285" s="269">
        <v>54935</v>
      </c>
      <c r="C22285" s="270" t="s">
        <v>2346</v>
      </c>
      <c r="D22285" s="270" t="s">
        <v>2340</v>
      </c>
      <c r="E22285" s="277" t="s">
        <v>2346</v>
      </c>
      <c r="F22285" s="279" t="s">
        <v>881</v>
      </c>
    </row>
    <row r="22286" spans="1:6" x14ac:dyDescent="0.3">
      <c r="A22286" s="264" t="str">
        <f t="shared" si="348"/>
        <v>ManitowocWI</v>
      </c>
      <c r="B22286" s="269">
        <v>54220</v>
      </c>
      <c r="C22286" s="270" t="s">
        <v>2352</v>
      </c>
      <c r="D22286" s="270" t="s">
        <v>2340</v>
      </c>
      <c r="E22286" s="277" t="s">
        <v>2352</v>
      </c>
      <c r="F22286" s="279" t="s">
        <v>881</v>
      </c>
    </row>
    <row r="22287" spans="1:6" x14ac:dyDescent="0.3">
      <c r="A22287" s="264" t="str">
        <f t="shared" si="348"/>
        <v>AppletonWI</v>
      </c>
      <c r="B22287" s="269">
        <v>54915</v>
      </c>
      <c r="C22287" s="270" t="s">
        <v>2341</v>
      </c>
      <c r="D22287" s="270" t="s">
        <v>2340</v>
      </c>
      <c r="E22287" s="277" t="s">
        <v>2341</v>
      </c>
      <c r="F22287" s="279" t="s">
        <v>881</v>
      </c>
    </row>
    <row r="22288" spans="1:6" x14ac:dyDescent="0.3">
      <c r="A22288" s="264" t="str">
        <f t="shared" si="348"/>
        <v>Sun PrairieWI</v>
      </c>
      <c r="B22288" s="269">
        <v>53590</v>
      </c>
      <c r="C22288" s="270" t="s">
        <v>12263</v>
      </c>
      <c r="D22288" s="270" t="s">
        <v>2340</v>
      </c>
      <c r="E22288" s="277" t="s">
        <v>956</v>
      </c>
      <c r="F22288" s="279" t="s">
        <v>881</v>
      </c>
    </row>
    <row r="22289" spans="1:6" x14ac:dyDescent="0.3">
      <c r="A22289" s="264" t="str">
        <f t="shared" si="348"/>
        <v>ShorewoodWI</v>
      </c>
      <c r="B22289" s="269">
        <v>53211</v>
      </c>
      <c r="C22289" s="270" t="s">
        <v>4756</v>
      </c>
      <c r="D22289" s="270" t="s">
        <v>2340</v>
      </c>
      <c r="E22289" s="277" t="s">
        <v>2357</v>
      </c>
      <c r="F22289" s="279" t="s">
        <v>881</v>
      </c>
    </row>
    <row r="22290" spans="1:6" x14ac:dyDescent="0.3">
      <c r="A22290" s="264" t="str">
        <f t="shared" si="348"/>
        <v>MilwaukeeWI</v>
      </c>
      <c r="B22290" s="269">
        <v>53207</v>
      </c>
      <c r="C22290" s="270" t="s">
        <v>12260</v>
      </c>
      <c r="D22290" s="270" t="s">
        <v>2340</v>
      </c>
      <c r="E22290" s="277" t="s">
        <v>2357</v>
      </c>
      <c r="F22290" s="279" t="s">
        <v>881</v>
      </c>
    </row>
    <row r="22291" spans="1:6" x14ac:dyDescent="0.3">
      <c r="A22291" s="264" t="str">
        <f t="shared" si="348"/>
        <v>Eau ClaireWI</v>
      </c>
      <c r="B22291" s="269">
        <v>54701</v>
      </c>
      <c r="C22291" s="270" t="s">
        <v>2345</v>
      </c>
      <c r="D22291" s="270" t="s">
        <v>2340</v>
      </c>
      <c r="E22291" s="277" t="s">
        <v>2345</v>
      </c>
      <c r="F22291" s="279" t="s">
        <v>881</v>
      </c>
    </row>
    <row r="22292" spans="1:6" x14ac:dyDescent="0.3">
      <c r="A22292" s="264" t="str">
        <f t="shared" si="348"/>
        <v>West AllisWI</v>
      </c>
      <c r="B22292" s="269">
        <v>53214</v>
      </c>
      <c r="C22292" s="270" t="s">
        <v>12264</v>
      </c>
      <c r="D22292" s="270" t="s">
        <v>2340</v>
      </c>
      <c r="E22292" s="277" t="s">
        <v>2357</v>
      </c>
      <c r="F22292" s="279" t="s">
        <v>881</v>
      </c>
    </row>
    <row r="22293" spans="1:6" x14ac:dyDescent="0.3">
      <c r="A22293" s="264" t="str">
        <f t="shared" si="348"/>
        <v>MilwaukeeWI</v>
      </c>
      <c r="B22293" s="269">
        <v>53221</v>
      </c>
      <c r="C22293" s="270" t="s">
        <v>12260</v>
      </c>
      <c r="D22293" s="270" t="s">
        <v>2340</v>
      </c>
      <c r="E22293" s="277" t="s">
        <v>2357</v>
      </c>
      <c r="F22293" s="279" t="s">
        <v>881</v>
      </c>
    </row>
    <row r="22294" spans="1:6" x14ac:dyDescent="0.3">
      <c r="A22294" s="264" t="str">
        <f t="shared" si="348"/>
        <v>Menomonee FallsWI</v>
      </c>
      <c r="B22294" s="269">
        <v>53051</v>
      </c>
      <c r="C22294" s="270" t="s">
        <v>12265</v>
      </c>
      <c r="D22294" s="270" t="s">
        <v>2340</v>
      </c>
      <c r="E22294" s="277" t="s">
        <v>2357</v>
      </c>
      <c r="F22294" s="279" t="s">
        <v>881</v>
      </c>
    </row>
    <row r="22295" spans="1:6" x14ac:dyDescent="0.3">
      <c r="A22295" s="264" t="str">
        <f t="shared" si="348"/>
        <v>Oak CreekWI</v>
      </c>
      <c r="B22295" s="269">
        <v>53154</v>
      </c>
      <c r="C22295" s="270" t="s">
        <v>3350</v>
      </c>
      <c r="D22295" s="270" t="s">
        <v>2340</v>
      </c>
      <c r="E22295" s="277" t="s">
        <v>2357</v>
      </c>
      <c r="F22295" s="279" t="s">
        <v>881</v>
      </c>
    </row>
    <row r="22296" spans="1:6" x14ac:dyDescent="0.3">
      <c r="A22296" s="264" t="str">
        <f t="shared" si="348"/>
        <v>HowardWI</v>
      </c>
      <c r="B22296" s="269">
        <v>54313</v>
      </c>
      <c r="C22296" s="270" t="s">
        <v>3374</v>
      </c>
      <c r="D22296" s="270" t="s">
        <v>2340</v>
      </c>
      <c r="E22296" s="277" t="s">
        <v>2347</v>
      </c>
      <c r="F22296" s="279" t="s">
        <v>881</v>
      </c>
    </row>
    <row r="22297" spans="1:6" x14ac:dyDescent="0.3">
      <c r="A22297" s="264" t="str">
        <f t="shared" si="348"/>
        <v>MilwaukeeWI</v>
      </c>
      <c r="B22297" s="269">
        <v>53219</v>
      </c>
      <c r="C22297" s="270" t="s">
        <v>12260</v>
      </c>
      <c r="D22297" s="270" t="s">
        <v>2340</v>
      </c>
      <c r="E22297" s="277" t="s">
        <v>2357</v>
      </c>
      <c r="F22297" s="279" t="s">
        <v>881</v>
      </c>
    </row>
    <row r="22298" spans="1:6" x14ac:dyDescent="0.3">
      <c r="A22298" s="264" t="str">
        <f t="shared" si="348"/>
        <v>OconomowocWI</v>
      </c>
      <c r="B22298" s="269">
        <v>53066</v>
      </c>
      <c r="C22298" s="270" t="s">
        <v>12266</v>
      </c>
      <c r="D22298" s="270" t="s">
        <v>2340</v>
      </c>
      <c r="E22298" s="277" t="s">
        <v>2357</v>
      </c>
      <c r="F22298" s="279" t="s">
        <v>881</v>
      </c>
    </row>
    <row r="22299" spans="1:6" x14ac:dyDescent="0.3">
      <c r="A22299" s="264" t="str">
        <f t="shared" si="348"/>
        <v>WaukeshaWI</v>
      </c>
      <c r="B22299" s="269">
        <v>53188</v>
      </c>
      <c r="C22299" s="270" t="s">
        <v>12267</v>
      </c>
      <c r="D22299" s="270" t="s">
        <v>2340</v>
      </c>
      <c r="E22299" s="277" t="s">
        <v>2357</v>
      </c>
      <c r="F22299" s="279" t="s">
        <v>881</v>
      </c>
    </row>
    <row r="22300" spans="1:6" x14ac:dyDescent="0.3">
      <c r="A22300" s="264" t="str">
        <f t="shared" si="348"/>
        <v>MilwaukeeWI</v>
      </c>
      <c r="B22300" s="269">
        <v>53218</v>
      </c>
      <c r="C22300" s="270" t="s">
        <v>12260</v>
      </c>
      <c r="D22300" s="270" t="s">
        <v>2340</v>
      </c>
      <c r="E22300" s="277" t="s">
        <v>2357</v>
      </c>
      <c r="F22300" s="279" t="s">
        <v>881</v>
      </c>
    </row>
    <row r="22301" spans="1:6" x14ac:dyDescent="0.3">
      <c r="A22301" s="264" t="str">
        <f t="shared" si="348"/>
        <v>Green BayWI</v>
      </c>
      <c r="B22301" s="269">
        <v>54311</v>
      </c>
      <c r="C22301" s="270" t="s">
        <v>2347</v>
      </c>
      <c r="D22301" s="270" t="s">
        <v>2340</v>
      </c>
      <c r="E22301" s="277" t="s">
        <v>2347</v>
      </c>
      <c r="F22301" s="279" t="s">
        <v>881</v>
      </c>
    </row>
    <row r="22302" spans="1:6" x14ac:dyDescent="0.3">
      <c r="A22302" s="264" t="str">
        <f t="shared" si="348"/>
        <v>OshkoshWI</v>
      </c>
      <c r="B22302" s="269">
        <v>54901</v>
      </c>
      <c r="C22302" s="270" t="s">
        <v>12268</v>
      </c>
      <c r="D22302" s="270" t="s">
        <v>2340</v>
      </c>
      <c r="E22302" s="277" t="s">
        <v>2358</v>
      </c>
      <c r="F22302" s="279" t="s">
        <v>881</v>
      </c>
    </row>
    <row r="22303" spans="1:6" x14ac:dyDescent="0.3">
      <c r="A22303" s="264" t="str">
        <f t="shared" si="348"/>
        <v>WaukeshaWI</v>
      </c>
      <c r="B22303" s="269">
        <v>53186</v>
      </c>
      <c r="C22303" s="270" t="s">
        <v>12267</v>
      </c>
      <c r="D22303" s="270" t="s">
        <v>2340</v>
      </c>
      <c r="E22303" s="277" t="s">
        <v>2357</v>
      </c>
      <c r="F22303" s="279" t="s">
        <v>881</v>
      </c>
    </row>
    <row r="22304" spans="1:6" x14ac:dyDescent="0.3">
      <c r="A22304" s="264" t="str">
        <f t="shared" si="348"/>
        <v>MadisonWI</v>
      </c>
      <c r="B22304" s="269">
        <v>53719</v>
      </c>
      <c r="C22304" s="270" t="s">
        <v>956</v>
      </c>
      <c r="D22304" s="270" t="s">
        <v>2340</v>
      </c>
      <c r="E22304" s="277" t="s">
        <v>956</v>
      </c>
      <c r="F22304" s="279" t="s">
        <v>881</v>
      </c>
    </row>
    <row r="22305" spans="1:6" x14ac:dyDescent="0.3">
      <c r="A22305" s="264" t="str">
        <f t="shared" si="348"/>
        <v>Chippewa FallsWI</v>
      </c>
      <c r="B22305" s="269">
        <v>54729</v>
      </c>
      <c r="C22305" s="270" t="s">
        <v>12269</v>
      </c>
      <c r="D22305" s="270" t="s">
        <v>2340</v>
      </c>
      <c r="E22305" s="277" t="s">
        <v>2345</v>
      </c>
      <c r="F22305" s="279" t="s">
        <v>881</v>
      </c>
    </row>
    <row r="22306" spans="1:6" x14ac:dyDescent="0.3">
      <c r="A22306" s="264" t="str">
        <f t="shared" si="348"/>
        <v>MilwaukeeWI</v>
      </c>
      <c r="B22306" s="269">
        <v>53212</v>
      </c>
      <c r="C22306" s="270" t="s">
        <v>12260</v>
      </c>
      <c r="D22306" s="270" t="s">
        <v>2340</v>
      </c>
      <c r="E22306" s="277" t="s">
        <v>2357</v>
      </c>
      <c r="F22306" s="279" t="s">
        <v>881</v>
      </c>
    </row>
    <row r="22307" spans="1:6" x14ac:dyDescent="0.3">
      <c r="A22307" s="264" t="str">
        <f t="shared" si="348"/>
        <v>New BerlinWI</v>
      </c>
      <c r="B22307" s="269">
        <v>53151</v>
      </c>
      <c r="C22307" s="270" t="s">
        <v>4919</v>
      </c>
      <c r="D22307" s="270" t="s">
        <v>2340</v>
      </c>
      <c r="E22307" s="277" t="s">
        <v>2357</v>
      </c>
      <c r="F22307" s="279" t="s">
        <v>881</v>
      </c>
    </row>
    <row r="22308" spans="1:6" x14ac:dyDescent="0.3">
      <c r="A22308" s="264" t="str">
        <f t="shared" si="348"/>
        <v>SuperiorWI</v>
      </c>
      <c r="B22308" s="269">
        <v>54880</v>
      </c>
      <c r="C22308" s="270" t="s">
        <v>143</v>
      </c>
      <c r="D22308" s="270" t="s">
        <v>2340</v>
      </c>
      <c r="E22308" s="277" t="s">
        <v>1635</v>
      </c>
      <c r="F22308" s="279" t="s">
        <v>881</v>
      </c>
    </row>
    <row r="22309" spans="1:6" x14ac:dyDescent="0.3">
      <c r="A22309" s="264" t="str">
        <f t="shared" si="348"/>
        <v>FranklinWI</v>
      </c>
      <c r="B22309" s="269">
        <v>53132</v>
      </c>
      <c r="C22309" s="270" t="s">
        <v>3539</v>
      </c>
      <c r="D22309" s="270" t="s">
        <v>2340</v>
      </c>
      <c r="E22309" s="277" t="s">
        <v>2357</v>
      </c>
      <c r="F22309" s="279" t="s">
        <v>881</v>
      </c>
    </row>
    <row r="22310" spans="1:6" x14ac:dyDescent="0.3">
      <c r="A22310" s="264" t="str">
        <f t="shared" si="348"/>
        <v>CaledoniaWI</v>
      </c>
      <c r="B22310" s="269">
        <v>53402</v>
      </c>
      <c r="C22310" s="270" t="s">
        <v>4933</v>
      </c>
      <c r="D22310" s="270" t="s">
        <v>2340</v>
      </c>
      <c r="E22310" s="277" t="s">
        <v>2360</v>
      </c>
      <c r="F22310" s="279" t="s">
        <v>881</v>
      </c>
    </row>
    <row r="22311" spans="1:6" x14ac:dyDescent="0.3">
      <c r="A22311" s="264" t="str">
        <f t="shared" si="348"/>
        <v>WausauWI</v>
      </c>
      <c r="B22311" s="269">
        <v>54401</v>
      </c>
      <c r="C22311" s="270" t="s">
        <v>2368</v>
      </c>
      <c r="D22311" s="270" t="s">
        <v>2340</v>
      </c>
      <c r="E22311" s="277" t="s">
        <v>2368</v>
      </c>
      <c r="F22311" s="279" t="s">
        <v>881</v>
      </c>
    </row>
    <row r="22312" spans="1:6" x14ac:dyDescent="0.3">
      <c r="A22312" s="264" t="str">
        <f t="shared" si="348"/>
        <v>AppletonWI</v>
      </c>
      <c r="B22312" s="269">
        <v>54914</v>
      </c>
      <c r="C22312" s="270" t="s">
        <v>2341</v>
      </c>
      <c r="D22312" s="270" t="s">
        <v>2340</v>
      </c>
      <c r="E22312" s="277" t="s">
        <v>2341</v>
      </c>
      <c r="F22312" s="279" t="s">
        <v>881</v>
      </c>
    </row>
    <row r="22313" spans="1:6" x14ac:dyDescent="0.3">
      <c r="A22313" s="264" t="str">
        <f t="shared" si="348"/>
        <v>MilwaukeeWI</v>
      </c>
      <c r="B22313" s="269">
        <v>53208</v>
      </c>
      <c r="C22313" s="270" t="s">
        <v>12260</v>
      </c>
      <c r="D22313" s="270" t="s">
        <v>2340</v>
      </c>
      <c r="E22313" s="277" t="s">
        <v>2357</v>
      </c>
      <c r="F22313" s="279" t="s">
        <v>881</v>
      </c>
    </row>
    <row r="22314" spans="1:6" x14ac:dyDescent="0.3">
      <c r="A22314" s="264" t="str">
        <f t="shared" si="348"/>
        <v>HudsonWI</v>
      </c>
      <c r="B22314" s="269">
        <v>54016</v>
      </c>
      <c r="C22314" s="270" t="s">
        <v>1917</v>
      </c>
      <c r="D22314" s="270" t="s">
        <v>2340</v>
      </c>
      <c r="E22314" s="277" t="s">
        <v>1651</v>
      </c>
      <c r="F22314" s="279" t="s">
        <v>881</v>
      </c>
    </row>
    <row r="22315" spans="1:6" x14ac:dyDescent="0.3">
      <c r="A22315" s="264" t="str">
        <f t="shared" si="348"/>
        <v>MilwaukeeWI</v>
      </c>
      <c r="B22315" s="269">
        <v>53216</v>
      </c>
      <c r="C22315" s="270" t="s">
        <v>12260</v>
      </c>
      <c r="D22315" s="270" t="s">
        <v>2340</v>
      </c>
      <c r="E22315" s="277" t="s">
        <v>2357</v>
      </c>
      <c r="F22315" s="279" t="s">
        <v>881</v>
      </c>
    </row>
    <row r="22316" spans="1:6" x14ac:dyDescent="0.3">
      <c r="A22316" s="264" t="str">
        <f t="shared" si="348"/>
        <v>MiddletonWI</v>
      </c>
      <c r="B22316" s="269">
        <v>53562</v>
      </c>
      <c r="C22316" s="270" t="s">
        <v>4550</v>
      </c>
      <c r="D22316" s="270" t="s">
        <v>2340</v>
      </c>
      <c r="E22316" s="277" t="s">
        <v>956</v>
      </c>
      <c r="F22316" s="279" t="s">
        <v>881</v>
      </c>
    </row>
    <row r="22317" spans="1:6" x14ac:dyDescent="0.3">
      <c r="A22317" s="264" t="str">
        <f t="shared" si="348"/>
        <v>JanesvilleWI</v>
      </c>
      <c r="B22317" s="269">
        <v>53546</v>
      </c>
      <c r="C22317" s="270" t="s">
        <v>3008</v>
      </c>
      <c r="D22317" s="270" t="s">
        <v>2340</v>
      </c>
      <c r="E22317" s="277" t="s">
        <v>2350</v>
      </c>
      <c r="F22317" s="279" t="s">
        <v>881</v>
      </c>
    </row>
    <row r="22318" spans="1:6" x14ac:dyDescent="0.3">
      <c r="A22318" s="264" t="str">
        <f t="shared" si="348"/>
        <v>KenoshaWI</v>
      </c>
      <c r="B22318" s="269">
        <v>53142</v>
      </c>
      <c r="C22318" s="270" t="s">
        <v>12270</v>
      </c>
      <c r="D22318" s="270" t="s">
        <v>2340</v>
      </c>
      <c r="E22318" s="277" t="s">
        <v>927</v>
      </c>
      <c r="F22318" s="279" t="s">
        <v>881</v>
      </c>
    </row>
    <row r="22319" spans="1:6" x14ac:dyDescent="0.3">
      <c r="A22319" s="264" t="str">
        <f t="shared" si="348"/>
        <v>Green BayWI</v>
      </c>
      <c r="B22319" s="269">
        <v>54302</v>
      </c>
      <c r="C22319" s="270" t="s">
        <v>2347</v>
      </c>
      <c r="D22319" s="270" t="s">
        <v>2340</v>
      </c>
      <c r="E22319" s="277" t="s">
        <v>2347</v>
      </c>
      <c r="F22319" s="279" t="s">
        <v>881</v>
      </c>
    </row>
    <row r="22320" spans="1:6" x14ac:dyDescent="0.3">
      <c r="A22320" s="264" t="str">
        <f t="shared" si="348"/>
        <v>MadisonWI</v>
      </c>
      <c r="B22320" s="269">
        <v>53705</v>
      </c>
      <c r="C22320" s="270" t="s">
        <v>956</v>
      </c>
      <c r="D22320" s="270" t="s">
        <v>2340</v>
      </c>
      <c r="E22320" s="277" t="s">
        <v>956</v>
      </c>
      <c r="F22320" s="279" t="s">
        <v>881</v>
      </c>
    </row>
    <row r="22321" spans="1:6" x14ac:dyDescent="0.3">
      <c r="A22321" s="264" t="str">
        <f t="shared" si="348"/>
        <v>Whitefish BayWI</v>
      </c>
      <c r="B22321" s="269">
        <v>53217</v>
      </c>
      <c r="C22321" s="270" t="s">
        <v>12271</v>
      </c>
      <c r="D22321" s="270" t="s">
        <v>2340</v>
      </c>
      <c r="E22321" s="277" t="s">
        <v>2357</v>
      </c>
      <c r="F22321" s="279" t="s">
        <v>881</v>
      </c>
    </row>
    <row r="22322" spans="1:6" x14ac:dyDescent="0.3">
      <c r="A22322" s="264" t="str">
        <f t="shared" si="348"/>
        <v>Green BayWI</v>
      </c>
      <c r="B22322" s="269">
        <v>54304</v>
      </c>
      <c r="C22322" s="270" t="s">
        <v>2347</v>
      </c>
      <c r="D22322" s="270" t="s">
        <v>2340</v>
      </c>
      <c r="E22322" s="277" t="s">
        <v>2347</v>
      </c>
      <c r="F22322" s="279" t="s">
        <v>881</v>
      </c>
    </row>
    <row r="22323" spans="1:6" x14ac:dyDescent="0.3">
      <c r="A22323" s="264" t="str">
        <f t="shared" si="348"/>
        <v>MilwaukeeWI</v>
      </c>
      <c r="B22323" s="269">
        <v>53223</v>
      </c>
      <c r="C22323" s="270" t="s">
        <v>12260</v>
      </c>
      <c r="D22323" s="270" t="s">
        <v>2340</v>
      </c>
      <c r="E22323" s="277" t="s">
        <v>2357</v>
      </c>
      <c r="F22323" s="279" t="s">
        <v>881</v>
      </c>
    </row>
    <row r="22324" spans="1:6" x14ac:dyDescent="0.3">
      <c r="A22324" s="264" t="str">
        <f t="shared" si="348"/>
        <v>Green BayWI</v>
      </c>
      <c r="B22324" s="269">
        <v>54303</v>
      </c>
      <c r="C22324" s="270" t="s">
        <v>2347</v>
      </c>
      <c r="D22324" s="270" t="s">
        <v>2340</v>
      </c>
      <c r="E22324" s="277" t="s">
        <v>2347</v>
      </c>
      <c r="F22324" s="279" t="s">
        <v>881</v>
      </c>
    </row>
    <row r="22325" spans="1:6" x14ac:dyDescent="0.3">
      <c r="A22325" s="264" t="str">
        <f t="shared" si="348"/>
        <v>KenoshaWI</v>
      </c>
      <c r="B22325" s="269">
        <v>53140</v>
      </c>
      <c r="C22325" s="270" t="s">
        <v>12270</v>
      </c>
      <c r="D22325" s="270" t="s">
        <v>2340</v>
      </c>
      <c r="E22325" s="277" t="s">
        <v>927</v>
      </c>
      <c r="F22325" s="279" t="s">
        <v>881</v>
      </c>
    </row>
    <row r="22326" spans="1:6" x14ac:dyDescent="0.3">
      <c r="A22326" s="264" t="str">
        <f t="shared" si="348"/>
        <v>MilwaukeeWI</v>
      </c>
      <c r="B22326" s="269">
        <v>53204</v>
      </c>
      <c r="C22326" s="270" t="s">
        <v>12260</v>
      </c>
      <c r="D22326" s="270" t="s">
        <v>2340</v>
      </c>
      <c r="E22326" s="277" t="s">
        <v>2357</v>
      </c>
      <c r="F22326" s="279" t="s">
        <v>881</v>
      </c>
    </row>
    <row r="22327" spans="1:6" x14ac:dyDescent="0.3">
      <c r="A22327" s="264" t="str">
        <f t="shared" si="348"/>
        <v>MarshfieldWI</v>
      </c>
      <c r="B22327" s="269">
        <v>54449</v>
      </c>
      <c r="C22327" s="270" t="s">
        <v>6079</v>
      </c>
      <c r="D22327" s="270" t="s">
        <v>2340</v>
      </c>
      <c r="E22327" s="277" t="s">
        <v>2371</v>
      </c>
      <c r="F22327" s="279" t="s">
        <v>881</v>
      </c>
    </row>
    <row r="22328" spans="1:6" x14ac:dyDescent="0.3">
      <c r="A22328" s="264" t="str">
        <f t="shared" si="348"/>
        <v>Stevens PointWI</v>
      </c>
      <c r="B22328" s="269">
        <v>54481</v>
      </c>
      <c r="C22328" s="270" t="s">
        <v>2365</v>
      </c>
      <c r="D22328" s="270" t="s">
        <v>2340</v>
      </c>
      <c r="E22328" s="277" t="s">
        <v>2365</v>
      </c>
      <c r="F22328" s="279" t="s">
        <v>881</v>
      </c>
    </row>
    <row r="22329" spans="1:6" x14ac:dyDescent="0.3">
      <c r="A22329" s="264" t="str">
        <f t="shared" si="348"/>
        <v>GreenfieldWI</v>
      </c>
      <c r="B22329" s="269">
        <v>53220</v>
      </c>
      <c r="C22329" s="270" t="s">
        <v>2803</v>
      </c>
      <c r="D22329" s="270" t="s">
        <v>2340</v>
      </c>
      <c r="E22329" s="277" t="s">
        <v>2357</v>
      </c>
      <c r="F22329" s="279" t="s">
        <v>881</v>
      </c>
    </row>
    <row r="22330" spans="1:6" x14ac:dyDescent="0.3">
      <c r="A22330" s="264" t="str">
        <f t="shared" si="348"/>
        <v>WauwatosaWI</v>
      </c>
      <c r="B22330" s="269">
        <v>53213</v>
      </c>
      <c r="C22330" s="270" t="s">
        <v>12272</v>
      </c>
      <c r="D22330" s="270" t="s">
        <v>2340</v>
      </c>
      <c r="E22330" s="277" t="s">
        <v>2357</v>
      </c>
      <c r="F22330" s="279" t="s">
        <v>881</v>
      </c>
    </row>
    <row r="22331" spans="1:6" x14ac:dyDescent="0.3">
      <c r="A22331" s="264" t="str">
        <f t="shared" si="348"/>
        <v>RochesterWI</v>
      </c>
      <c r="B22331" s="269">
        <v>53105</v>
      </c>
      <c r="C22331" s="270" t="s">
        <v>1657</v>
      </c>
      <c r="D22331" s="270" t="s">
        <v>2340</v>
      </c>
      <c r="E22331" s="277" t="s">
        <v>2360</v>
      </c>
      <c r="F22331" s="279" t="s">
        <v>881</v>
      </c>
    </row>
    <row r="22332" spans="1:6" x14ac:dyDescent="0.3">
      <c r="A22332" s="264" t="str">
        <f t="shared" si="348"/>
        <v>Wisconsin RapidsWI</v>
      </c>
      <c r="B22332" s="269">
        <v>54494</v>
      </c>
      <c r="C22332" s="270" t="s">
        <v>12273</v>
      </c>
      <c r="D22332" s="270" t="s">
        <v>2340</v>
      </c>
      <c r="E22332" s="277" t="s">
        <v>2371</v>
      </c>
      <c r="F22332" s="279" t="s">
        <v>881</v>
      </c>
    </row>
    <row r="22333" spans="1:6" x14ac:dyDescent="0.3">
      <c r="A22333" s="264" t="str">
        <f t="shared" si="348"/>
        <v>West BendWI</v>
      </c>
      <c r="B22333" s="269">
        <v>53095</v>
      </c>
      <c r="C22333" s="270" t="s">
        <v>12274</v>
      </c>
      <c r="D22333" s="270" t="s">
        <v>2340</v>
      </c>
      <c r="E22333" s="277" t="s">
        <v>2357</v>
      </c>
      <c r="F22333" s="279" t="s">
        <v>881</v>
      </c>
    </row>
    <row r="22334" spans="1:6" x14ac:dyDescent="0.3">
      <c r="A22334" s="264" t="str">
        <f t="shared" si="348"/>
        <v>MenashaWI</v>
      </c>
      <c r="B22334" s="269">
        <v>54952</v>
      </c>
      <c r="C22334" s="270" t="s">
        <v>12275</v>
      </c>
      <c r="D22334" s="270" t="s">
        <v>2340</v>
      </c>
      <c r="E22334" s="277" t="s">
        <v>2358</v>
      </c>
      <c r="F22334" s="279" t="s">
        <v>881</v>
      </c>
    </row>
    <row r="22335" spans="1:6" x14ac:dyDescent="0.3">
      <c r="A22335" s="264" t="str">
        <f t="shared" si="348"/>
        <v>Mount PleasantWI</v>
      </c>
      <c r="B22335" s="269">
        <v>53406</v>
      </c>
      <c r="C22335" s="270" t="s">
        <v>1610</v>
      </c>
      <c r="D22335" s="270" t="s">
        <v>2340</v>
      </c>
      <c r="E22335" s="277" t="s">
        <v>2360</v>
      </c>
      <c r="F22335" s="279" t="s">
        <v>881</v>
      </c>
    </row>
    <row r="22336" spans="1:6" x14ac:dyDescent="0.3">
      <c r="A22336" s="264" t="str">
        <f t="shared" si="348"/>
        <v>PewaukeeWI</v>
      </c>
      <c r="B22336" s="269">
        <v>53072</v>
      </c>
      <c r="C22336" s="270" t="s">
        <v>12276</v>
      </c>
      <c r="D22336" s="270" t="s">
        <v>2340</v>
      </c>
      <c r="E22336" s="277" t="s">
        <v>2357</v>
      </c>
      <c r="F22336" s="279" t="s">
        <v>881</v>
      </c>
    </row>
    <row r="22337" spans="1:6" x14ac:dyDescent="0.3">
      <c r="A22337" s="264" t="str">
        <f t="shared" si="348"/>
        <v>West AllisWI</v>
      </c>
      <c r="B22337" s="269">
        <v>53227</v>
      </c>
      <c r="C22337" s="270" t="s">
        <v>12264</v>
      </c>
      <c r="D22337" s="270" t="s">
        <v>2340</v>
      </c>
      <c r="E22337" s="277" t="s">
        <v>2357</v>
      </c>
      <c r="F22337" s="279" t="s">
        <v>881</v>
      </c>
    </row>
    <row r="22338" spans="1:6" x14ac:dyDescent="0.3">
      <c r="A22338" s="264" t="str">
        <f t="shared" si="348"/>
        <v>AppletonWI</v>
      </c>
      <c r="B22338" s="269">
        <v>54911</v>
      </c>
      <c r="C22338" s="270" t="s">
        <v>2341</v>
      </c>
      <c r="D22338" s="270" t="s">
        <v>2340</v>
      </c>
      <c r="E22338" s="277" t="s">
        <v>2341</v>
      </c>
      <c r="F22338" s="279" t="s">
        <v>881</v>
      </c>
    </row>
    <row r="22339" spans="1:6" x14ac:dyDescent="0.3">
      <c r="A22339" s="264" t="str">
        <f t="shared" si="348"/>
        <v>VeronaWI</v>
      </c>
      <c r="B22339" s="269">
        <v>53593</v>
      </c>
      <c r="C22339" s="270" t="s">
        <v>5155</v>
      </c>
      <c r="D22339" s="270" t="s">
        <v>2340</v>
      </c>
      <c r="E22339" s="277" t="s">
        <v>956</v>
      </c>
      <c r="F22339" s="279" t="s">
        <v>881</v>
      </c>
    </row>
    <row r="22340" spans="1:6" x14ac:dyDescent="0.3">
      <c r="A22340" s="264" t="str">
        <f t="shared" ref="A22340:A22403" si="349">CONCATENATE(C22340,D22340)</f>
        <v>MilwaukeeWI</v>
      </c>
      <c r="B22340" s="269">
        <v>53222</v>
      </c>
      <c r="C22340" s="270" t="s">
        <v>12260</v>
      </c>
      <c r="D22340" s="270" t="s">
        <v>2340</v>
      </c>
      <c r="E22340" s="277" t="s">
        <v>2357</v>
      </c>
      <c r="F22340" s="279" t="s">
        <v>881</v>
      </c>
    </row>
    <row r="22341" spans="1:6" x14ac:dyDescent="0.3">
      <c r="A22341" s="264" t="str">
        <f t="shared" si="349"/>
        <v>Mount PleasantWI</v>
      </c>
      <c r="B22341" s="269">
        <v>53403</v>
      </c>
      <c r="C22341" s="270" t="s">
        <v>1610</v>
      </c>
      <c r="D22341" s="270" t="s">
        <v>2340</v>
      </c>
      <c r="E22341" s="277" t="s">
        <v>2360</v>
      </c>
      <c r="F22341" s="279" t="s">
        <v>881</v>
      </c>
    </row>
    <row r="22342" spans="1:6" x14ac:dyDescent="0.3">
      <c r="A22342" s="264" t="str">
        <f t="shared" si="349"/>
        <v>KaukaunaWI</v>
      </c>
      <c r="B22342" s="269">
        <v>54130</v>
      </c>
      <c r="C22342" s="270" t="s">
        <v>12277</v>
      </c>
      <c r="D22342" s="270" t="s">
        <v>2340</v>
      </c>
      <c r="E22342" s="277" t="s">
        <v>2341</v>
      </c>
      <c r="F22342" s="279" t="s">
        <v>881</v>
      </c>
    </row>
    <row r="22343" spans="1:6" x14ac:dyDescent="0.3">
      <c r="A22343" s="264" t="str">
        <f t="shared" si="349"/>
        <v>MilwaukeeWI</v>
      </c>
      <c r="B22343" s="269">
        <v>53225</v>
      </c>
      <c r="C22343" s="270" t="s">
        <v>12260</v>
      </c>
      <c r="D22343" s="270" t="s">
        <v>2340</v>
      </c>
      <c r="E22343" s="277" t="s">
        <v>2357</v>
      </c>
      <c r="F22343" s="279" t="s">
        <v>881</v>
      </c>
    </row>
    <row r="22344" spans="1:6" x14ac:dyDescent="0.3">
      <c r="A22344" s="264" t="str">
        <f t="shared" si="349"/>
        <v>WausauWI</v>
      </c>
      <c r="B22344" s="269">
        <v>54403</v>
      </c>
      <c r="C22344" s="270" t="s">
        <v>2368</v>
      </c>
      <c r="D22344" s="270" t="s">
        <v>2340</v>
      </c>
      <c r="E22344" s="277" t="s">
        <v>2368</v>
      </c>
      <c r="F22344" s="279" t="s">
        <v>881</v>
      </c>
    </row>
    <row r="22345" spans="1:6" x14ac:dyDescent="0.3">
      <c r="A22345" s="264" t="str">
        <f t="shared" si="349"/>
        <v>MilwaukeeWI</v>
      </c>
      <c r="B22345" s="269">
        <v>53210</v>
      </c>
      <c r="C22345" s="270" t="s">
        <v>12260</v>
      </c>
      <c r="D22345" s="270" t="s">
        <v>2340</v>
      </c>
      <c r="E22345" s="277" t="s">
        <v>2357</v>
      </c>
      <c r="F22345" s="279" t="s">
        <v>881</v>
      </c>
    </row>
    <row r="22346" spans="1:6" x14ac:dyDescent="0.3">
      <c r="A22346" s="264" t="str">
        <f t="shared" si="349"/>
        <v>Mount PleasantWI</v>
      </c>
      <c r="B22346" s="269">
        <v>53405</v>
      </c>
      <c r="C22346" s="270" t="s">
        <v>1610</v>
      </c>
      <c r="D22346" s="270" t="s">
        <v>2340</v>
      </c>
      <c r="E22346" s="277" t="s">
        <v>2360</v>
      </c>
      <c r="F22346" s="279" t="s">
        <v>881</v>
      </c>
    </row>
    <row r="22347" spans="1:6" x14ac:dyDescent="0.3">
      <c r="A22347" s="264" t="str">
        <f t="shared" si="349"/>
        <v>KenoshaWI</v>
      </c>
      <c r="B22347" s="269">
        <v>53144</v>
      </c>
      <c r="C22347" s="270" t="s">
        <v>12270</v>
      </c>
      <c r="D22347" s="270" t="s">
        <v>2340</v>
      </c>
      <c r="E22347" s="277" t="s">
        <v>927</v>
      </c>
      <c r="F22347" s="279" t="s">
        <v>881</v>
      </c>
    </row>
    <row r="22348" spans="1:6" x14ac:dyDescent="0.3">
      <c r="A22348" s="264" t="str">
        <f t="shared" si="349"/>
        <v>OnalaskaWI</v>
      </c>
      <c r="B22348" s="269">
        <v>54650</v>
      </c>
      <c r="C22348" s="270" t="s">
        <v>12158</v>
      </c>
      <c r="D22348" s="270" t="s">
        <v>2340</v>
      </c>
      <c r="E22348" s="277" t="s">
        <v>1645</v>
      </c>
      <c r="F22348" s="279" t="s">
        <v>881</v>
      </c>
    </row>
    <row r="22349" spans="1:6" x14ac:dyDescent="0.3">
      <c r="A22349" s="264" t="str">
        <f t="shared" si="349"/>
        <v>MadisonWI</v>
      </c>
      <c r="B22349" s="269">
        <v>53713</v>
      </c>
      <c r="C22349" s="270" t="s">
        <v>956</v>
      </c>
      <c r="D22349" s="270" t="s">
        <v>2340</v>
      </c>
      <c r="E22349" s="277" t="s">
        <v>956</v>
      </c>
      <c r="F22349" s="279" t="s">
        <v>881</v>
      </c>
    </row>
    <row r="22350" spans="1:6" x14ac:dyDescent="0.3">
      <c r="A22350" s="264" t="str">
        <f t="shared" si="349"/>
        <v>OshkoshWI</v>
      </c>
      <c r="B22350" s="269">
        <v>54902</v>
      </c>
      <c r="C22350" s="270" t="s">
        <v>12268</v>
      </c>
      <c r="D22350" s="270" t="s">
        <v>2340</v>
      </c>
      <c r="E22350" s="277" t="s">
        <v>2358</v>
      </c>
      <c r="F22350" s="279" t="s">
        <v>881</v>
      </c>
    </row>
    <row r="22351" spans="1:6" x14ac:dyDescent="0.3">
      <c r="A22351" s="264" t="str">
        <f t="shared" si="349"/>
        <v>WaukeshaWI</v>
      </c>
      <c r="B22351" s="269">
        <v>53189</v>
      </c>
      <c r="C22351" s="270" t="s">
        <v>12267</v>
      </c>
      <c r="D22351" s="270" t="s">
        <v>2340</v>
      </c>
      <c r="E22351" s="277" t="s">
        <v>2357</v>
      </c>
      <c r="F22351" s="279" t="s">
        <v>881</v>
      </c>
    </row>
    <row r="22352" spans="1:6" x14ac:dyDescent="0.3">
      <c r="A22352" s="264" t="str">
        <f t="shared" si="349"/>
        <v>MenomonieWI</v>
      </c>
      <c r="B22352" s="269">
        <v>54751</v>
      </c>
      <c r="C22352" s="270" t="s">
        <v>2354</v>
      </c>
      <c r="D22352" s="270" t="s">
        <v>2340</v>
      </c>
      <c r="E22352" s="277" t="s">
        <v>2354</v>
      </c>
      <c r="F22352" s="279" t="s">
        <v>881</v>
      </c>
    </row>
    <row r="22353" spans="1:6" x14ac:dyDescent="0.3">
      <c r="A22353" s="264" t="str">
        <f t="shared" si="349"/>
        <v>MuskegoWI</v>
      </c>
      <c r="B22353" s="269">
        <v>53150</v>
      </c>
      <c r="C22353" s="270" t="s">
        <v>12278</v>
      </c>
      <c r="D22353" s="270" t="s">
        <v>2340</v>
      </c>
      <c r="E22353" s="277" t="s">
        <v>2357</v>
      </c>
      <c r="F22353" s="279" t="s">
        <v>881</v>
      </c>
    </row>
    <row r="22354" spans="1:6" x14ac:dyDescent="0.3">
      <c r="A22354" s="264" t="str">
        <f t="shared" si="349"/>
        <v>Beaver DamWI</v>
      </c>
      <c r="B22354" s="269">
        <v>53916</v>
      </c>
      <c r="C22354" s="270" t="s">
        <v>2343</v>
      </c>
      <c r="D22354" s="270" t="s">
        <v>2340</v>
      </c>
      <c r="E22354" s="277" t="s">
        <v>2343</v>
      </c>
      <c r="F22354" s="279" t="s">
        <v>881</v>
      </c>
    </row>
    <row r="22355" spans="1:6" x14ac:dyDescent="0.3">
      <c r="A22355" s="264" t="str">
        <f t="shared" si="349"/>
        <v>JanesvilleWI</v>
      </c>
      <c r="B22355" s="269">
        <v>53545</v>
      </c>
      <c r="C22355" s="270" t="s">
        <v>3008</v>
      </c>
      <c r="D22355" s="270" t="s">
        <v>2340</v>
      </c>
      <c r="E22355" s="277" t="s">
        <v>2350</v>
      </c>
      <c r="F22355" s="279" t="s">
        <v>881</v>
      </c>
    </row>
    <row r="22356" spans="1:6" x14ac:dyDescent="0.3">
      <c r="A22356" s="264" t="str">
        <f t="shared" si="349"/>
        <v>AllouezWI</v>
      </c>
      <c r="B22356" s="269">
        <v>54301</v>
      </c>
      <c r="C22356" s="270" t="s">
        <v>6875</v>
      </c>
      <c r="D22356" s="270" t="s">
        <v>2340</v>
      </c>
      <c r="E22356" s="277" t="s">
        <v>2347</v>
      </c>
      <c r="F22356" s="279" t="s">
        <v>881</v>
      </c>
    </row>
    <row r="22357" spans="1:6" x14ac:dyDescent="0.3">
      <c r="A22357" s="264" t="str">
        <f t="shared" si="349"/>
        <v>HartfordWI</v>
      </c>
      <c r="B22357" s="269">
        <v>53027</v>
      </c>
      <c r="C22357" s="270" t="s">
        <v>1319</v>
      </c>
      <c r="D22357" s="270" t="s">
        <v>2340</v>
      </c>
      <c r="E22357" s="277" t="s">
        <v>2357</v>
      </c>
      <c r="F22357" s="279" t="s">
        <v>881</v>
      </c>
    </row>
    <row r="22358" spans="1:6" x14ac:dyDescent="0.3">
      <c r="A22358" s="264" t="str">
        <f t="shared" si="349"/>
        <v>BrookfieldWI</v>
      </c>
      <c r="B22358" s="269">
        <v>53045</v>
      </c>
      <c r="C22358" s="270" t="s">
        <v>3465</v>
      </c>
      <c r="D22358" s="270" t="s">
        <v>2340</v>
      </c>
      <c r="E22358" s="277" t="s">
        <v>2357</v>
      </c>
      <c r="F22358" s="279" t="s">
        <v>881</v>
      </c>
    </row>
    <row r="22359" spans="1:6" x14ac:dyDescent="0.3">
      <c r="A22359" s="264" t="str">
        <f t="shared" si="349"/>
        <v>MilwaukeeWI</v>
      </c>
      <c r="B22359" s="269">
        <v>53206</v>
      </c>
      <c r="C22359" s="270" t="s">
        <v>12260</v>
      </c>
      <c r="D22359" s="270" t="s">
        <v>2340</v>
      </c>
      <c r="E22359" s="277" t="s">
        <v>2357</v>
      </c>
      <c r="F22359" s="279" t="s">
        <v>881</v>
      </c>
    </row>
    <row r="22360" spans="1:6" x14ac:dyDescent="0.3">
      <c r="A22360" s="264" t="str">
        <f t="shared" si="349"/>
        <v>WauwatosaWI</v>
      </c>
      <c r="B22360" s="269">
        <v>53226</v>
      </c>
      <c r="C22360" s="270" t="s">
        <v>12272</v>
      </c>
      <c r="D22360" s="270" t="s">
        <v>2340</v>
      </c>
      <c r="E22360" s="277" t="s">
        <v>2357</v>
      </c>
      <c r="F22360" s="279" t="s">
        <v>881</v>
      </c>
    </row>
    <row r="22361" spans="1:6" x14ac:dyDescent="0.3">
      <c r="A22361" s="264" t="str">
        <f t="shared" si="349"/>
        <v>AppletonWI</v>
      </c>
      <c r="B22361" s="269">
        <v>54913</v>
      </c>
      <c r="C22361" s="270" t="s">
        <v>2341</v>
      </c>
      <c r="D22361" s="270" t="s">
        <v>2340</v>
      </c>
      <c r="E22361" s="277" t="s">
        <v>2341</v>
      </c>
      <c r="F22361" s="279" t="s">
        <v>881</v>
      </c>
    </row>
    <row r="22362" spans="1:6" x14ac:dyDescent="0.3">
      <c r="A22362" s="264" t="str">
        <f t="shared" si="349"/>
        <v>MequonWI</v>
      </c>
      <c r="B22362" s="269">
        <v>53092</v>
      </c>
      <c r="C22362" s="270" t="s">
        <v>12279</v>
      </c>
      <c r="D22362" s="270" t="s">
        <v>2340</v>
      </c>
      <c r="E22362" s="277" t="s">
        <v>2357</v>
      </c>
      <c r="F22362" s="279" t="s">
        <v>881</v>
      </c>
    </row>
    <row r="22363" spans="1:6" x14ac:dyDescent="0.3">
      <c r="A22363" s="264" t="str">
        <f t="shared" si="349"/>
        <v>OshkoshWI</v>
      </c>
      <c r="B22363" s="269">
        <v>54904</v>
      </c>
      <c r="C22363" s="270" t="s">
        <v>12268</v>
      </c>
      <c r="D22363" s="270" t="s">
        <v>2340</v>
      </c>
      <c r="E22363" s="277" t="s">
        <v>2358</v>
      </c>
      <c r="F22363" s="279" t="s">
        <v>881</v>
      </c>
    </row>
    <row r="22364" spans="1:6" x14ac:dyDescent="0.3">
      <c r="A22364" s="264" t="str">
        <f t="shared" si="349"/>
        <v>BarabooWI</v>
      </c>
      <c r="B22364" s="269">
        <v>53913</v>
      </c>
      <c r="C22364" s="270" t="s">
        <v>2342</v>
      </c>
      <c r="D22364" s="270" t="s">
        <v>2340</v>
      </c>
      <c r="E22364" s="277" t="s">
        <v>2342</v>
      </c>
      <c r="F22364" s="279" t="s">
        <v>881</v>
      </c>
    </row>
    <row r="22365" spans="1:6" x14ac:dyDescent="0.3">
      <c r="A22365" s="264" t="str">
        <f t="shared" si="349"/>
        <v>South MilwaukeeWI</v>
      </c>
      <c r="B22365" s="269">
        <v>53172</v>
      </c>
      <c r="C22365" s="270" t="s">
        <v>12280</v>
      </c>
      <c r="D22365" s="270" t="s">
        <v>2340</v>
      </c>
      <c r="E22365" s="277" t="s">
        <v>2357</v>
      </c>
      <c r="F22365" s="279" t="s">
        <v>881</v>
      </c>
    </row>
    <row r="22366" spans="1:6" x14ac:dyDescent="0.3">
      <c r="A22366" s="264" t="str">
        <f t="shared" si="349"/>
        <v>Lake GenevaWI</v>
      </c>
      <c r="B22366" s="269">
        <v>53147</v>
      </c>
      <c r="C22366" s="270" t="s">
        <v>12281</v>
      </c>
      <c r="D22366" s="270" t="s">
        <v>2340</v>
      </c>
      <c r="E22366" s="277" t="s">
        <v>2370</v>
      </c>
      <c r="F22366" s="279" t="s">
        <v>881</v>
      </c>
    </row>
    <row r="22367" spans="1:6" x14ac:dyDescent="0.3">
      <c r="A22367" s="264" t="str">
        <f t="shared" si="349"/>
        <v>SheboyganWI</v>
      </c>
      <c r="B22367" s="269">
        <v>53083</v>
      </c>
      <c r="C22367" s="270" t="s">
        <v>2364</v>
      </c>
      <c r="D22367" s="270" t="s">
        <v>2340</v>
      </c>
      <c r="E22367" s="277" t="s">
        <v>2364</v>
      </c>
      <c r="F22367" s="279" t="s">
        <v>881</v>
      </c>
    </row>
    <row r="22368" spans="1:6" x14ac:dyDescent="0.3">
      <c r="A22368" s="264" t="str">
        <f t="shared" si="349"/>
        <v>KenoshaWI</v>
      </c>
      <c r="B22368" s="269">
        <v>53143</v>
      </c>
      <c r="C22368" s="270" t="s">
        <v>12270</v>
      </c>
      <c r="D22368" s="270" t="s">
        <v>2340</v>
      </c>
      <c r="E22368" s="277" t="s">
        <v>927</v>
      </c>
      <c r="F22368" s="279" t="s">
        <v>881</v>
      </c>
    </row>
    <row r="22369" spans="1:6" x14ac:dyDescent="0.3">
      <c r="A22369" s="264" t="str">
        <f t="shared" si="349"/>
        <v>West BendWI</v>
      </c>
      <c r="B22369" s="269">
        <v>53090</v>
      </c>
      <c r="C22369" s="270" t="s">
        <v>12274</v>
      </c>
      <c r="D22369" s="270" t="s">
        <v>2340</v>
      </c>
      <c r="E22369" s="277" t="s">
        <v>2357</v>
      </c>
      <c r="F22369" s="279" t="s">
        <v>881</v>
      </c>
    </row>
    <row r="22370" spans="1:6" x14ac:dyDescent="0.3">
      <c r="A22370" s="264" t="str">
        <f t="shared" si="349"/>
        <v>River FallsWI</v>
      </c>
      <c r="B22370" s="269">
        <v>54022</v>
      </c>
      <c r="C22370" s="270" t="s">
        <v>12282</v>
      </c>
      <c r="D22370" s="270" t="s">
        <v>2340</v>
      </c>
      <c r="E22370" s="277" t="s">
        <v>1651</v>
      </c>
      <c r="F22370" s="279" t="s">
        <v>881</v>
      </c>
    </row>
    <row r="22371" spans="1:6" x14ac:dyDescent="0.3">
      <c r="A22371" s="264" t="str">
        <f t="shared" si="349"/>
        <v>MadisonWI</v>
      </c>
      <c r="B22371" s="269">
        <v>53716</v>
      </c>
      <c r="C22371" s="270" t="s">
        <v>956</v>
      </c>
      <c r="D22371" s="270" t="s">
        <v>2340</v>
      </c>
      <c r="E22371" s="277" t="s">
        <v>956</v>
      </c>
      <c r="F22371" s="279" t="s">
        <v>881</v>
      </c>
    </row>
    <row r="22372" spans="1:6" x14ac:dyDescent="0.3">
      <c r="A22372" s="264" t="str">
        <f t="shared" si="349"/>
        <v>North Fond du LacWI</v>
      </c>
      <c r="B22372" s="269">
        <v>54937</v>
      </c>
      <c r="C22372" s="270" t="s">
        <v>12283</v>
      </c>
      <c r="D22372" s="270" t="s">
        <v>2340</v>
      </c>
      <c r="E22372" s="277" t="s">
        <v>2346</v>
      </c>
      <c r="F22372" s="279" t="s">
        <v>881</v>
      </c>
    </row>
    <row r="22373" spans="1:6" x14ac:dyDescent="0.3">
      <c r="A22373" s="264" t="str">
        <f t="shared" si="349"/>
        <v>MilwaukeeWI</v>
      </c>
      <c r="B22373" s="269">
        <v>53224</v>
      </c>
      <c r="C22373" s="270" t="s">
        <v>12260</v>
      </c>
      <c r="D22373" s="270" t="s">
        <v>2340</v>
      </c>
      <c r="E22373" s="277" t="s">
        <v>2357</v>
      </c>
      <c r="F22373" s="279" t="s">
        <v>881</v>
      </c>
    </row>
    <row r="22374" spans="1:6" x14ac:dyDescent="0.3">
      <c r="A22374" s="264" t="str">
        <f t="shared" si="349"/>
        <v>StoughtonWI</v>
      </c>
      <c r="B22374" s="269">
        <v>53589</v>
      </c>
      <c r="C22374" s="270" t="s">
        <v>6071</v>
      </c>
      <c r="D22374" s="270" t="s">
        <v>2340</v>
      </c>
      <c r="E22374" s="277" t="s">
        <v>956</v>
      </c>
      <c r="F22374" s="279" t="s">
        <v>881</v>
      </c>
    </row>
    <row r="22375" spans="1:6" x14ac:dyDescent="0.3">
      <c r="A22375" s="264" t="str">
        <f t="shared" si="349"/>
        <v>WestonWI</v>
      </c>
      <c r="B22375" s="269">
        <v>54476</v>
      </c>
      <c r="C22375" s="270" t="s">
        <v>3492</v>
      </c>
      <c r="D22375" s="270" t="s">
        <v>2340</v>
      </c>
      <c r="E22375" s="277" t="s">
        <v>2368</v>
      </c>
      <c r="F22375" s="279" t="s">
        <v>881</v>
      </c>
    </row>
    <row r="22376" spans="1:6" x14ac:dyDescent="0.3">
      <c r="A22376" s="264" t="str">
        <f t="shared" si="349"/>
        <v>MertonWI</v>
      </c>
      <c r="B22376" s="269">
        <v>53029</v>
      </c>
      <c r="C22376" s="270" t="s">
        <v>12284</v>
      </c>
      <c r="D22376" s="270" t="s">
        <v>2340</v>
      </c>
      <c r="E22376" s="277" t="s">
        <v>2357</v>
      </c>
      <c r="F22376" s="279" t="s">
        <v>881</v>
      </c>
    </row>
    <row r="22377" spans="1:6" x14ac:dyDescent="0.3">
      <c r="A22377" s="264" t="str">
        <f t="shared" si="349"/>
        <v>MerrillWI</v>
      </c>
      <c r="B22377" s="269">
        <v>54452</v>
      </c>
      <c r="C22377" s="270" t="s">
        <v>2356</v>
      </c>
      <c r="D22377" s="270" t="s">
        <v>2340</v>
      </c>
      <c r="E22377" s="277" t="s">
        <v>2356</v>
      </c>
      <c r="F22377" s="279" t="s">
        <v>881</v>
      </c>
    </row>
    <row r="22378" spans="1:6" x14ac:dyDescent="0.3">
      <c r="A22378" s="264" t="str">
        <f t="shared" si="349"/>
        <v>GermantownWI</v>
      </c>
      <c r="B22378" s="269">
        <v>53022</v>
      </c>
      <c r="C22378" s="270" t="s">
        <v>4986</v>
      </c>
      <c r="D22378" s="270" t="s">
        <v>2340</v>
      </c>
      <c r="E22378" s="277" t="s">
        <v>2357</v>
      </c>
      <c r="F22378" s="279" t="s">
        <v>881</v>
      </c>
    </row>
    <row r="22379" spans="1:6" x14ac:dyDescent="0.3">
      <c r="A22379" s="264" t="str">
        <f t="shared" si="349"/>
        <v>CudahyWI</v>
      </c>
      <c r="B22379" s="269">
        <v>53110</v>
      </c>
      <c r="C22379" s="270" t="s">
        <v>12285</v>
      </c>
      <c r="D22379" s="270" t="s">
        <v>2340</v>
      </c>
      <c r="E22379" s="277" t="s">
        <v>2357</v>
      </c>
      <c r="F22379" s="279" t="s">
        <v>881</v>
      </c>
    </row>
    <row r="22380" spans="1:6" x14ac:dyDescent="0.3">
      <c r="A22380" s="264" t="str">
        <f t="shared" si="349"/>
        <v>BrookfieldWI</v>
      </c>
      <c r="B22380" s="269">
        <v>53005</v>
      </c>
      <c r="C22380" s="270" t="s">
        <v>3465</v>
      </c>
      <c r="D22380" s="270" t="s">
        <v>2340</v>
      </c>
      <c r="E22380" s="277" t="s">
        <v>2357</v>
      </c>
      <c r="F22380" s="279" t="s">
        <v>881</v>
      </c>
    </row>
    <row r="22381" spans="1:6" x14ac:dyDescent="0.3">
      <c r="A22381" s="264" t="str">
        <f t="shared" si="349"/>
        <v>ElkhornWI</v>
      </c>
      <c r="B22381" s="269">
        <v>53121</v>
      </c>
      <c r="C22381" s="270" t="s">
        <v>12286</v>
      </c>
      <c r="D22381" s="270" t="s">
        <v>2340</v>
      </c>
      <c r="E22381" s="277" t="s">
        <v>2370</v>
      </c>
      <c r="F22381" s="279" t="s">
        <v>881</v>
      </c>
    </row>
    <row r="22382" spans="1:6" x14ac:dyDescent="0.3">
      <c r="A22382" s="264" t="str">
        <f t="shared" si="349"/>
        <v>Fort AtkinsonWI</v>
      </c>
      <c r="B22382" s="269">
        <v>53538</v>
      </c>
      <c r="C22382" s="270" t="s">
        <v>12287</v>
      </c>
      <c r="D22382" s="270" t="s">
        <v>2340</v>
      </c>
      <c r="E22382" s="277" t="s">
        <v>2367</v>
      </c>
      <c r="F22382" s="279" t="s">
        <v>881</v>
      </c>
    </row>
    <row r="22383" spans="1:6" x14ac:dyDescent="0.3">
      <c r="A22383" s="264" t="str">
        <f t="shared" si="349"/>
        <v>GraftonWI</v>
      </c>
      <c r="B22383" s="269">
        <v>53024</v>
      </c>
      <c r="C22383" s="270" t="s">
        <v>4482</v>
      </c>
      <c r="D22383" s="270" t="s">
        <v>2340</v>
      </c>
      <c r="E22383" s="277" t="s">
        <v>2357</v>
      </c>
      <c r="F22383" s="279" t="s">
        <v>881</v>
      </c>
    </row>
    <row r="22384" spans="1:6" x14ac:dyDescent="0.3">
      <c r="A22384" s="264" t="str">
        <f t="shared" si="349"/>
        <v>WaunakeeWI</v>
      </c>
      <c r="B22384" s="269">
        <v>53597</v>
      </c>
      <c r="C22384" s="270" t="s">
        <v>12288</v>
      </c>
      <c r="D22384" s="270" t="s">
        <v>2340</v>
      </c>
      <c r="E22384" s="277" t="s">
        <v>956</v>
      </c>
      <c r="F22384" s="279" t="s">
        <v>881</v>
      </c>
    </row>
    <row r="22385" spans="1:6" x14ac:dyDescent="0.3">
      <c r="A22385" s="264" t="str">
        <f t="shared" si="349"/>
        <v>CedarburgWI</v>
      </c>
      <c r="B22385" s="269">
        <v>53012</v>
      </c>
      <c r="C22385" s="270" t="s">
        <v>12289</v>
      </c>
      <c r="D22385" s="270" t="s">
        <v>2340</v>
      </c>
      <c r="E22385" s="277" t="s">
        <v>2357</v>
      </c>
      <c r="F22385" s="279" t="s">
        <v>881</v>
      </c>
    </row>
    <row r="22386" spans="1:6" x14ac:dyDescent="0.3">
      <c r="A22386" s="264" t="str">
        <f t="shared" si="349"/>
        <v>ShawanoWI</v>
      </c>
      <c r="B22386" s="269">
        <v>54166</v>
      </c>
      <c r="C22386" s="270" t="s">
        <v>2362</v>
      </c>
      <c r="D22386" s="270" t="s">
        <v>2340</v>
      </c>
      <c r="E22386" s="277" t="s">
        <v>2362</v>
      </c>
      <c r="F22386" s="279" t="s">
        <v>881</v>
      </c>
    </row>
    <row r="22387" spans="1:6" x14ac:dyDescent="0.3">
      <c r="A22387" s="264" t="str">
        <f t="shared" si="349"/>
        <v>JanesvilleWI</v>
      </c>
      <c r="B22387" s="269">
        <v>53548</v>
      </c>
      <c r="C22387" s="270" t="s">
        <v>3008</v>
      </c>
      <c r="D22387" s="270" t="s">
        <v>2340</v>
      </c>
      <c r="E22387" s="277" t="s">
        <v>2350</v>
      </c>
      <c r="F22387" s="279" t="s">
        <v>881</v>
      </c>
    </row>
    <row r="22388" spans="1:6" x14ac:dyDescent="0.3">
      <c r="A22388" s="264" t="str">
        <f t="shared" si="349"/>
        <v>MukwonagoWI</v>
      </c>
      <c r="B22388" s="269">
        <v>53149</v>
      </c>
      <c r="C22388" s="270" t="s">
        <v>12290</v>
      </c>
      <c r="D22388" s="270" t="s">
        <v>2340</v>
      </c>
      <c r="E22388" s="277" t="s">
        <v>2357</v>
      </c>
      <c r="F22388" s="279" t="s">
        <v>881</v>
      </c>
    </row>
    <row r="22389" spans="1:6" x14ac:dyDescent="0.3">
      <c r="A22389" s="264" t="str">
        <f t="shared" si="349"/>
        <v>SussexWI</v>
      </c>
      <c r="B22389" s="269">
        <v>53089</v>
      </c>
      <c r="C22389" s="270" t="s">
        <v>12291</v>
      </c>
      <c r="D22389" s="270" t="s">
        <v>2340</v>
      </c>
      <c r="E22389" s="277" t="s">
        <v>2357</v>
      </c>
      <c r="F22389" s="279" t="s">
        <v>881</v>
      </c>
    </row>
    <row r="22390" spans="1:6" x14ac:dyDescent="0.3">
      <c r="A22390" s="264" t="str">
        <f t="shared" si="349"/>
        <v>KronenwetterWI</v>
      </c>
      <c r="B22390" s="269">
        <v>54455</v>
      </c>
      <c r="C22390" s="270" t="s">
        <v>12292</v>
      </c>
      <c r="D22390" s="270" t="s">
        <v>2340</v>
      </c>
      <c r="E22390" s="277" t="s">
        <v>2368</v>
      </c>
      <c r="F22390" s="279" t="s">
        <v>881</v>
      </c>
    </row>
    <row r="22391" spans="1:6" x14ac:dyDescent="0.3">
      <c r="A22391" s="264" t="str">
        <f t="shared" si="349"/>
        <v>New RichmondWI</v>
      </c>
      <c r="B22391" s="269">
        <v>54017</v>
      </c>
      <c r="C22391" s="270" t="s">
        <v>5497</v>
      </c>
      <c r="D22391" s="270" t="s">
        <v>2340</v>
      </c>
      <c r="E22391" s="277" t="s">
        <v>1651</v>
      </c>
      <c r="F22391" s="279" t="s">
        <v>881</v>
      </c>
    </row>
    <row r="22392" spans="1:6" x14ac:dyDescent="0.3">
      <c r="A22392" s="264" t="str">
        <f t="shared" si="349"/>
        <v>WaterfordWI</v>
      </c>
      <c r="B22392" s="269">
        <v>53185</v>
      </c>
      <c r="C22392" s="270" t="s">
        <v>2876</v>
      </c>
      <c r="D22392" s="270" t="s">
        <v>2340</v>
      </c>
      <c r="E22392" s="277" t="s">
        <v>2360</v>
      </c>
      <c r="F22392" s="279" t="s">
        <v>881</v>
      </c>
    </row>
    <row r="22393" spans="1:6" x14ac:dyDescent="0.3">
      <c r="A22393" s="264" t="str">
        <f t="shared" si="349"/>
        <v>WatertownWI</v>
      </c>
      <c r="B22393" s="269">
        <v>53094</v>
      </c>
      <c r="C22393" s="270" t="s">
        <v>2187</v>
      </c>
      <c r="D22393" s="270" t="s">
        <v>2340</v>
      </c>
      <c r="E22393" s="277" t="s">
        <v>2367</v>
      </c>
      <c r="F22393" s="279" t="s">
        <v>881</v>
      </c>
    </row>
    <row r="22394" spans="1:6" x14ac:dyDescent="0.3">
      <c r="A22394" s="264" t="str">
        <f t="shared" si="349"/>
        <v>MadisonWI</v>
      </c>
      <c r="B22394" s="269">
        <v>53718</v>
      </c>
      <c r="C22394" s="270" t="s">
        <v>956</v>
      </c>
      <c r="D22394" s="270" t="s">
        <v>2340</v>
      </c>
      <c r="E22394" s="277" t="s">
        <v>956</v>
      </c>
      <c r="F22394" s="279" t="s">
        <v>881</v>
      </c>
    </row>
    <row r="22395" spans="1:6" x14ac:dyDescent="0.3">
      <c r="A22395" s="264" t="str">
        <f t="shared" si="349"/>
        <v>MadisonWI</v>
      </c>
      <c r="B22395" s="269">
        <v>53714</v>
      </c>
      <c r="C22395" s="270" t="s">
        <v>956</v>
      </c>
      <c r="D22395" s="270" t="s">
        <v>2340</v>
      </c>
      <c r="E22395" s="277" t="s">
        <v>956</v>
      </c>
      <c r="F22395" s="279" t="s">
        <v>881</v>
      </c>
    </row>
    <row r="22396" spans="1:6" x14ac:dyDescent="0.3">
      <c r="A22396" s="264" t="str">
        <f t="shared" si="349"/>
        <v>DelavanWI</v>
      </c>
      <c r="B22396" s="269">
        <v>53115</v>
      </c>
      <c r="C22396" s="270" t="s">
        <v>4934</v>
      </c>
      <c r="D22396" s="270" t="s">
        <v>2340</v>
      </c>
      <c r="E22396" s="277" t="s">
        <v>2370</v>
      </c>
      <c r="F22396" s="279" t="s">
        <v>881</v>
      </c>
    </row>
    <row r="22397" spans="1:6" x14ac:dyDescent="0.3">
      <c r="A22397" s="264" t="str">
        <f t="shared" si="349"/>
        <v>MarinetteWI</v>
      </c>
      <c r="B22397" s="269">
        <v>54143</v>
      </c>
      <c r="C22397" s="270" t="s">
        <v>1603</v>
      </c>
      <c r="D22397" s="270" t="s">
        <v>2340</v>
      </c>
      <c r="E22397" s="277" t="s">
        <v>1603</v>
      </c>
      <c r="F22397" s="279" t="s">
        <v>881</v>
      </c>
    </row>
    <row r="22398" spans="1:6" x14ac:dyDescent="0.3">
      <c r="A22398" s="264" t="str">
        <f t="shared" si="349"/>
        <v>WhitewaterWI</v>
      </c>
      <c r="B22398" s="269">
        <v>53190</v>
      </c>
      <c r="C22398" s="270" t="s">
        <v>3358</v>
      </c>
      <c r="D22398" s="270" t="s">
        <v>2340</v>
      </c>
      <c r="E22398" s="277" t="s">
        <v>2370</v>
      </c>
      <c r="F22398" s="279" t="s">
        <v>881</v>
      </c>
    </row>
    <row r="22399" spans="1:6" x14ac:dyDescent="0.3">
      <c r="A22399" s="264" t="str">
        <f t="shared" si="349"/>
        <v>GreenfieldWI</v>
      </c>
      <c r="B22399" s="269">
        <v>53228</v>
      </c>
      <c r="C22399" s="270" t="s">
        <v>2803</v>
      </c>
      <c r="D22399" s="270" t="s">
        <v>2340</v>
      </c>
      <c r="E22399" s="277" t="s">
        <v>2357</v>
      </c>
      <c r="F22399" s="279" t="s">
        <v>881</v>
      </c>
    </row>
    <row r="22400" spans="1:6" x14ac:dyDescent="0.3">
      <c r="A22400" s="264" t="str">
        <f t="shared" si="349"/>
        <v>Pleasant PrairieWI</v>
      </c>
      <c r="B22400" s="269">
        <v>53158</v>
      </c>
      <c r="C22400" s="270" t="s">
        <v>12293</v>
      </c>
      <c r="D22400" s="270" t="s">
        <v>2340</v>
      </c>
      <c r="E22400" s="277" t="s">
        <v>927</v>
      </c>
      <c r="F22400" s="279" t="s">
        <v>881</v>
      </c>
    </row>
    <row r="22401" spans="1:6" x14ac:dyDescent="0.3">
      <c r="A22401" s="264" t="str">
        <f t="shared" si="349"/>
        <v>MonroeWI</v>
      </c>
      <c r="B22401" s="269">
        <v>53566</v>
      </c>
      <c r="C22401" s="270" t="s">
        <v>1514</v>
      </c>
      <c r="D22401" s="270" t="s">
        <v>2340</v>
      </c>
      <c r="E22401" s="277" t="s">
        <v>956</v>
      </c>
      <c r="F22401" s="279" t="s">
        <v>881</v>
      </c>
    </row>
    <row r="22402" spans="1:6" x14ac:dyDescent="0.3">
      <c r="A22402" s="264" t="str">
        <f t="shared" si="349"/>
        <v>Two RiversWI</v>
      </c>
      <c r="B22402" s="269">
        <v>54241</v>
      </c>
      <c r="C22402" s="270" t="s">
        <v>12294</v>
      </c>
      <c r="D22402" s="270" t="s">
        <v>2340</v>
      </c>
      <c r="E22402" s="277" t="s">
        <v>2352</v>
      </c>
      <c r="F22402" s="279" t="s">
        <v>881</v>
      </c>
    </row>
    <row r="22403" spans="1:6" x14ac:dyDescent="0.3">
      <c r="A22403" s="264" t="str">
        <f t="shared" si="349"/>
        <v>La CrosseWI</v>
      </c>
      <c r="B22403" s="269">
        <v>54603</v>
      </c>
      <c r="C22403" s="270" t="s">
        <v>5478</v>
      </c>
      <c r="D22403" s="270" t="s">
        <v>2340</v>
      </c>
      <c r="E22403" s="277" t="s">
        <v>1645</v>
      </c>
      <c r="F22403" s="279" t="s">
        <v>881</v>
      </c>
    </row>
    <row r="22404" spans="1:6" x14ac:dyDescent="0.3">
      <c r="A22404" s="264" t="str">
        <f t="shared" ref="A22404:A22467" si="350">CONCATENATE(C22404,D22404)</f>
        <v>PortageWI</v>
      </c>
      <c r="B22404" s="269">
        <v>53901</v>
      </c>
      <c r="C22404" s="270" t="s">
        <v>5280</v>
      </c>
      <c r="D22404" s="270" t="s">
        <v>2340</v>
      </c>
      <c r="E22404" s="277" t="s">
        <v>956</v>
      </c>
      <c r="F22404" s="279" t="s">
        <v>881</v>
      </c>
    </row>
    <row r="22405" spans="1:6" x14ac:dyDescent="0.3">
      <c r="A22405" s="264" t="str">
        <f t="shared" si="350"/>
        <v>OregonWI</v>
      </c>
      <c r="B22405" s="269">
        <v>53575</v>
      </c>
      <c r="C22405" s="270" t="s">
        <v>4840</v>
      </c>
      <c r="D22405" s="270" t="s">
        <v>2340</v>
      </c>
      <c r="E22405" s="277" t="s">
        <v>956</v>
      </c>
      <c r="F22405" s="279" t="s">
        <v>881</v>
      </c>
    </row>
    <row r="22406" spans="1:6" x14ac:dyDescent="0.3">
      <c r="A22406" s="264" t="str">
        <f t="shared" si="350"/>
        <v>PlymouthWI</v>
      </c>
      <c r="B22406" s="269">
        <v>53073</v>
      </c>
      <c r="C22406" s="270" t="s">
        <v>1391</v>
      </c>
      <c r="D22406" s="270" t="s">
        <v>2340</v>
      </c>
      <c r="E22406" s="277" t="s">
        <v>2364</v>
      </c>
      <c r="F22406" s="279" t="s">
        <v>881</v>
      </c>
    </row>
    <row r="22407" spans="1:6" x14ac:dyDescent="0.3">
      <c r="A22407" s="264" t="str">
        <f t="shared" si="350"/>
        <v>GreendaleWI</v>
      </c>
      <c r="B22407" s="269">
        <v>53129</v>
      </c>
      <c r="C22407" s="270" t="s">
        <v>12295</v>
      </c>
      <c r="D22407" s="270" t="s">
        <v>2340</v>
      </c>
      <c r="E22407" s="277" t="s">
        <v>2357</v>
      </c>
      <c r="F22407" s="279" t="s">
        <v>881</v>
      </c>
    </row>
    <row r="22408" spans="1:6" x14ac:dyDescent="0.3">
      <c r="A22408" s="264" t="str">
        <f t="shared" si="350"/>
        <v>PloverWI</v>
      </c>
      <c r="B22408" s="269">
        <v>54467</v>
      </c>
      <c r="C22408" s="270" t="s">
        <v>12296</v>
      </c>
      <c r="D22408" s="270" t="s">
        <v>2340</v>
      </c>
      <c r="E22408" s="277" t="s">
        <v>2365</v>
      </c>
      <c r="F22408" s="279" t="s">
        <v>881</v>
      </c>
    </row>
    <row r="22409" spans="1:6" x14ac:dyDescent="0.3">
      <c r="A22409" s="264" t="str">
        <f t="shared" si="350"/>
        <v>HolmenWI</v>
      </c>
      <c r="B22409" s="269">
        <v>54636</v>
      </c>
      <c r="C22409" s="270" t="s">
        <v>12297</v>
      </c>
      <c r="D22409" s="270" t="s">
        <v>2340</v>
      </c>
      <c r="E22409" s="277" t="s">
        <v>1645</v>
      </c>
      <c r="F22409" s="279" t="s">
        <v>881</v>
      </c>
    </row>
    <row r="22410" spans="1:6" x14ac:dyDescent="0.3">
      <c r="A22410" s="264" t="str">
        <f t="shared" si="350"/>
        <v>De ForestWI</v>
      </c>
      <c r="B22410" s="269">
        <v>53532</v>
      </c>
      <c r="C22410" s="270" t="s">
        <v>12298</v>
      </c>
      <c r="D22410" s="270" t="s">
        <v>2340</v>
      </c>
      <c r="E22410" s="277" t="s">
        <v>956</v>
      </c>
      <c r="F22410" s="279" t="s">
        <v>881</v>
      </c>
    </row>
    <row r="22411" spans="1:6" x14ac:dyDescent="0.3">
      <c r="A22411" s="264" t="str">
        <f t="shared" si="350"/>
        <v>MadisonWI</v>
      </c>
      <c r="B22411" s="269">
        <v>53717</v>
      </c>
      <c r="C22411" s="270" t="s">
        <v>956</v>
      </c>
      <c r="D22411" s="270" t="s">
        <v>2340</v>
      </c>
      <c r="E22411" s="277" t="s">
        <v>956</v>
      </c>
      <c r="F22411" s="279" t="s">
        <v>881</v>
      </c>
    </row>
    <row r="22412" spans="1:6" x14ac:dyDescent="0.3">
      <c r="A22412" s="264" t="str">
        <f t="shared" si="350"/>
        <v>ReedsburgWI</v>
      </c>
      <c r="B22412" s="269">
        <v>53959</v>
      </c>
      <c r="C22412" s="270" t="s">
        <v>12299</v>
      </c>
      <c r="D22412" s="270" t="s">
        <v>2340</v>
      </c>
      <c r="E22412" s="277" t="s">
        <v>2342</v>
      </c>
      <c r="F22412" s="279" t="s">
        <v>881</v>
      </c>
    </row>
    <row r="22413" spans="1:6" x14ac:dyDescent="0.3">
      <c r="A22413" s="264" t="str">
        <f t="shared" si="350"/>
        <v>MilwaukeeWI</v>
      </c>
      <c r="B22413" s="269">
        <v>53233</v>
      </c>
      <c r="C22413" s="270" t="s">
        <v>12260</v>
      </c>
      <c r="D22413" s="270" t="s">
        <v>2340</v>
      </c>
      <c r="E22413" s="277" t="s">
        <v>2357</v>
      </c>
      <c r="F22413" s="279" t="s">
        <v>881</v>
      </c>
    </row>
    <row r="22414" spans="1:6" x14ac:dyDescent="0.3">
      <c r="A22414" s="264" t="str">
        <f t="shared" si="350"/>
        <v>CaledoniaWI</v>
      </c>
      <c r="B22414" s="269">
        <v>53404</v>
      </c>
      <c r="C22414" s="270" t="s">
        <v>4933</v>
      </c>
      <c r="D22414" s="270" t="s">
        <v>2340</v>
      </c>
      <c r="E22414" s="277" t="s">
        <v>2360</v>
      </c>
      <c r="F22414" s="279" t="s">
        <v>881</v>
      </c>
    </row>
    <row r="22415" spans="1:6" x14ac:dyDescent="0.3">
      <c r="A22415" s="264" t="str">
        <f t="shared" si="350"/>
        <v>Port WashingtonWI</v>
      </c>
      <c r="B22415" s="269">
        <v>53074</v>
      </c>
      <c r="C22415" s="270" t="s">
        <v>8650</v>
      </c>
      <c r="D22415" s="270" t="s">
        <v>2340</v>
      </c>
      <c r="E22415" s="277" t="s">
        <v>2357</v>
      </c>
      <c r="F22415" s="279" t="s">
        <v>881</v>
      </c>
    </row>
    <row r="22416" spans="1:6" x14ac:dyDescent="0.3">
      <c r="A22416" s="264" t="str">
        <f t="shared" si="350"/>
        <v>EdgertonWI</v>
      </c>
      <c r="B22416" s="269">
        <v>53534</v>
      </c>
      <c r="C22416" s="270" t="s">
        <v>5591</v>
      </c>
      <c r="D22416" s="270" t="s">
        <v>2340</v>
      </c>
      <c r="E22416" s="277" t="s">
        <v>2350</v>
      </c>
      <c r="F22416" s="279" t="s">
        <v>881</v>
      </c>
    </row>
    <row r="22417" spans="1:6" x14ac:dyDescent="0.3">
      <c r="A22417" s="264" t="str">
        <f t="shared" si="350"/>
        <v>PlattevilleWI</v>
      </c>
      <c r="B22417" s="269">
        <v>53818</v>
      </c>
      <c r="C22417" s="270" t="s">
        <v>2359</v>
      </c>
      <c r="D22417" s="270" t="s">
        <v>2340</v>
      </c>
      <c r="E22417" s="277" t="s">
        <v>2359</v>
      </c>
      <c r="F22417" s="279" t="s">
        <v>881</v>
      </c>
    </row>
    <row r="22418" spans="1:6" x14ac:dyDescent="0.3">
      <c r="A22418" s="264" t="str">
        <f t="shared" si="350"/>
        <v>MadisonWI</v>
      </c>
      <c r="B22418" s="269">
        <v>53715</v>
      </c>
      <c r="C22418" s="270" t="s">
        <v>956</v>
      </c>
      <c r="D22418" s="270" t="s">
        <v>2340</v>
      </c>
      <c r="E22418" s="277" t="s">
        <v>956</v>
      </c>
      <c r="F22418" s="279" t="s">
        <v>881</v>
      </c>
    </row>
    <row r="22419" spans="1:6" x14ac:dyDescent="0.3">
      <c r="A22419" s="264" t="str">
        <f t="shared" si="350"/>
        <v>TomahawkWI</v>
      </c>
      <c r="B22419" s="269">
        <v>54487</v>
      </c>
      <c r="C22419" s="270" t="s">
        <v>12300</v>
      </c>
      <c r="D22419" s="270" t="s">
        <v>2340</v>
      </c>
      <c r="E22419" s="277" t="s">
        <v>2356</v>
      </c>
      <c r="F22419" s="279" t="s">
        <v>881</v>
      </c>
    </row>
    <row r="22420" spans="1:6" x14ac:dyDescent="0.3">
      <c r="A22420" s="264" t="str">
        <f t="shared" si="350"/>
        <v>Sheboygan FallsWI</v>
      </c>
      <c r="B22420" s="269">
        <v>53085</v>
      </c>
      <c r="C22420" s="270" t="s">
        <v>12301</v>
      </c>
      <c r="D22420" s="270" t="s">
        <v>2340</v>
      </c>
      <c r="E22420" s="277" t="s">
        <v>2364</v>
      </c>
      <c r="F22420" s="279" t="s">
        <v>881</v>
      </c>
    </row>
    <row r="22421" spans="1:6" x14ac:dyDescent="0.3">
      <c r="A22421" s="264" t="str">
        <f t="shared" si="350"/>
        <v>Mc FarlandWI</v>
      </c>
      <c r="B22421" s="269">
        <v>53558</v>
      </c>
      <c r="C22421" s="270" t="s">
        <v>2877</v>
      </c>
      <c r="D22421" s="270" t="s">
        <v>2340</v>
      </c>
      <c r="E22421" s="277" t="s">
        <v>956</v>
      </c>
      <c r="F22421" s="279" t="s">
        <v>881</v>
      </c>
    </row>
    <row r="22422" spans="1:6" x14ac:dyDescent="0.3">
      <c r="A22422" s="264" t="str">
        <f t="shared" si="350"/>
        <v>WatertownWI</v>
      </c>
      <c r="B22422" s="269">
        <v>53098</v>
      </c>
      <c r="C22422" s="270" t="s">
        <v>2187</v>
      </c>
      <c r="D22422" s="270" t="s">
        <v>2340</v>
      </c>
      <c r="E22422" s="277" t="s">
        <v>2367</v>
      </c>
      <c r="F22422" s="279" t="s">
        <v>881</v>
      </c>
    </row>
    <row r="22423" spans="1:6" x14ac:dyDescent="0.3">
      <c r="A22423" s="264" t="str">
        <f t="shared" si="350"/>
        <v>Saint FrancisWI</v>
      </c>
      <c r="B22423" s="269">
        <v>53235</v>
      </c>
      <c r="C22423" s="270" t="s">
        <v>6951</v>
      </c>
      <c r="D22423" s="270" t="s">
        <v>2340</v>
      </c>
      <c r="E22423" s="277" t="s">
        <v>2357</v>
      </c>
      <c r="F22423" s="279" t="s">
        <v>881</v>
      </c>
    </row>
    <row r="22424" spans="1:6" x14ac:dyDescent="0.3">
      <c r="A22424" s="264" t="str">
        <f t="shared" si="350"/>
        <v>MiltonWI</v>
      </c>
      <c r="B22424" s="269">
        <v>53563</v>
      </c>
      <c r="C22424" s="270" t="s">
        <v>3557</v>
      </c>
      <c r="D22424" s="270" t="s">
        <v>2340</v>
      </c>
      <c r="E22424" s="277" t="s">
        <v>2350</v>
      </c>
      <c r="F22424" s="279" t="s">
        <v>881</v>
      </c>
    </row>
    <row r="22425" spans="1:6" x14ac:dyDescent="0.3">
      <c r="A22425" s="264" t="str">
        <f t="shared" si="350"/>
        <v>WaupunWI</v>
      </c>
      <c r="B22425" s="269">
        <v>53963</v>
      </c>
      <c r="C22425" s="270" t="s">
        <v>12302</v>
      </c>
      <c r="D22425" s="270" t="s">
        <v>2340</v>
      </c>
      <c r="E22425" s="277" t="s">
        <v>2346</v>
      </c>
      <c r="F22425" s="279" t="s">
        <v>881</v>
      </c>
    </row>
    <row r="22426" spans="1:6" x14ac:dyDescent="0.3">
      <c r="A22426" s="264" t="str">
        <f t="shared" si="350"/>
        <v>RiponWI</v>
      </c>
      <c r="B22426" s="269">
        <v>54971</v>
      </c>
      <c r="C22426" s="270" t="s">
        <v>2782</v>
      </c>
      <c r="D22426" s="270" t="s">
        <v>2340</v>
      </c>
      <c r="E22426" s="277" t="s">
        <v>2346</v>
      </c>
      <c r="F22426" s="279" t="s">
        <v>881</v>
      </c>
    </row>
    <row r="22427" spans="1:6" x14ac:dyDescent="0.3">
      <c r="A22427" s="264" t="str">
        <f t="shared" si="350"/>
        <v>East TroyWI</v>
      </c>
      <c r="B22427" s="269">
        <v>53120</v>
      </c>
      <c r="C22427" s="270" t="s">
        <v>12303</v>
      </c>
      <c r="D22427" s="270" t="s">
        <v>2340</v>
      </c>
      <c r="E22427" s="277" t="s">
        <v>2370</v>
      </c>
      <c r="F22427" s="279" t="s">
        <v>881</v>
      </c>
    </row>
    <row r="22428" spans="1:6" x14ac:dyDescent="0.3">
      <c r="A22428" s="264" t="str">
        <f t="shared" si="350"/>
        <v>JeffersonWI</v>
      </c>
      <c r="B22428" s="269">
        <v>53549</v>
      </c>
      <c r="C22428" s="270" t="s">
        <v>1179</v>
      </c>
      <c r="D22428" s="270" t="s">
        <v>2340</v>
      </c>
      <c r="E22428" s="277" t="s">
        <v>2367</v>
      </c>
      <c r="F22428" s="279" t="s">
        <v>881</v>
      </c>
    </row>
    <row r="22429" spans="1:6" x14ac:dyDescent="0.3">
      <c r="A22429" s="264" t="str">
        <f t="shared" si="350"/>
        <v>JacksonWI</v>
      </c>
      <c r="B22429" s="269">
        <v>53037</v>
      </c>
      <c r="C22429" s="270" t="s">
        <v>1273</v>
      </c>
      <c r="D22429" s="270" t="s">
        <v>2340</v>
      </c>
      <c r="E22429" s="277" t="s">
        <v>2357</v>
      </c>
      <c r="F22429" s="279" t="s">
        <v>881</v>
      </c>
    </row>
    <row r="22430" spans="1:6" x14ac:dyDescent="0.3">
      <c r="A22430" s="264" t="str">
        <f t="shared" si="350"/>
        <v>Mount HorebWI</v>
      </c>
      <c r="B22430" s="269">
        <v>53572</v>
      </c>
      <c r="C22430" s="270" t="s">
        <v>12304</v>
      </c>
      <c r="D22430" s="270" t="s">
        <v>2340</v>
      </c>
      <c r="E22430" s="277" t="s">
        <v>956</v>
      </c>
      <c r="F22430" s="279" t="s">
        <v>881</v>
      </c>
    </row>
    <row r="22431" spans="1:6" x14ac:dyDescent="0.3">
      <c r="A22431" s="264" t="str">
        <f t="shared" si="350"/>
        <v>MilwaukeeWI</v>
      </c>
      <c r="B22431" s="269">
        <v>53205</v>
      </c>
      <c r="C22431" s="270" t="s">
        <v>12260</v>
      </c>
      <c r="D22431" s="270" t="s">
        <v>2340</v>
      </c>
      <c r="E22431" s="277" t="s">
        <v>2357</v>
      </c>
      <c r="F22431" s="279" t="s">
        <v>881</v>
      </c>
    </row>
    <row r="22432" spans="1:6" x14ac:dyDescent="0.3">
      <c r="A22432" s="264" t="str">
        <f t="shared" si="350"/>
        <v>Cottage GroveWI</v>
      </c>
      <c r="B22432" s="269">
        <v>53527</v>
      </c>
      <c r="C22432" s="270" t="s">
        <v>6897</v>
      </c>
      <c r="D22432" s="270" t="s">
        <v>2340</v>
      </c>
      <c r="E22432" s="277" t="s">
        <v>956</v>
      </c>
      <c r="F22432" s="279" t="s">
        <v>881</v>
      </c>
    </row>
    <row r="22433" spans="1:6" x14ac:dyDescent="0.3">
      <c r="A22433" s="264" t="str">
        <f t="shared" si="350"/>
        <v>Lake MillsWI</v>
      </c>
      <c r="B22433" s="269">
        <v>53551</v>
      </c>
      <c r="C22433" s="270" t="s">
        <v>12305</v>
      </c>
      <c r="D22433" s="270" t="s">
        <v>2340</v>
      </c>
      <c r="E22433" s="277" t="s">
        <v>2367</v>
      </c>
      <c r="F22433" s="279" t="s">
        <v>881</v>
      </c>
    </row>
    <row r="22434" spans="1:6" x14ac:dyDescent="0.3">
      <c r="A22434" s="264" t="str">
        <f t="shared" si="350"/>
        <v>AltoonaWI</v>
      </c>
      <c r="B22434" s="269">
        <v>54720</v>
      </c>
      <c r="C22434" s="270" t="s">
        <v>2096</v>
      </c>
      <c r="D22434" s="270" t="s">
        <v>2340</v>
      </c>
      <c r="E22434" s="277" t="s">
        <v>2345</v>
      </c>
      <c r="F22434" s="279" t="s">
        <v>881</v>
      </c>
    </row>
    <row r="22435" spans="1:6" x14ac:dyDescent="0.3">
      <c r="A22435" s="264" t="str">
        <f t="shared" si="350"/>
        <v>Stevens PointWI</v>
      </c>
      <c r="B22435" s="269">
        <v>54482</v>
      </c>
      <c r="C22435" s="270" t="s">
        <v>2365</v>
      </c>
      <c r="D22435" s="270" t="s">
        <v>2340</v>
      </c>
      <c r="E22435" s="277" t="s">
        <v>2365</v>
      </c>
      <c r="F22435" s="279" t="s">
        <v>881</v>
      </c>
    </row>
    <row r="22436" spans="1:6" x14ac:dyDescent="0.3">
      <c r="A22436" s="264" t="str">
        <f t="shared" si="350"/>
        <v>GreenvilleWI</v>
      </c>
      <c r="B22436" s="269">
        <v>54942</v>
      </c>
      <c r="C22436" s="270" t="s">
        <v>1706</v>
      </c>
      <c r="D22436" s="270" t="s">
        <v>2340</v>
      </c>
      <c r="E22436" s="277" t="s">
        <v>2341</v>
      </c>
      <c r="F22436" s="279" t="s">
        <v>881</v>
      </c>
    </row>
    <row r="22437" spans="1:6" x14ac:dyDescent="0.3">
      <c r="A22437" s="264" t="str">
        <f t="shared" si="350"/>
        <v>LodiWI</v>
      </c>
      <c r="B22437" s="269">
        <v>53555</v>
      </c>
      <c r="C22437" s="270" t="s">
        <v>2605</v>
      </c>
      <c r="D22437" s="270" t="s">
        <v>2340</v>
      </c>
      <c r="E22437" s="277" t="s">
        <v>956</v>
      </c>
      <c r="F22437" s="279" t="s">
        <v>881</v>
      </c>
    </row>
    <row r="22438" spans="1:6" x14ac:dyDescent="0.3">
      <c r="A22438" s="264" t="str">
        <f t="shared" si="350"/>
        <v>Wisconsin RapidsWI</v>
      </c>
      <c r="B22438" s="269">
        <v>54495</v>
      </c>
      <c r="C22438" s="270" t="s">
        <v>12273</v>
      </c>
      <c r="D22438" s="270" t="s">
        <v>2340</v>
      </c>
      <c r="E22438" s="277" t="s">
        <v>2371</v>
      </c>
      <c r="F22438" s="279" t="s">
        <v>881</v>
      </c>
    </row>
    <row r="22439" spans="1:6" x14ac:dyDescent="0.3">
      <c r="A22439" s="264" t="str">
        <f t="shared" si="350"/>
        <v>EvansvilleWI</v>
      </c>
      <c r="B22439" s="269">
        <v>53536</v>
      </c>
      <c r="C22439" s="270" t="s">
        <v>1358</v>
      </c>
      <c r="D22439" s="270" t="s">
        <v>2340</v>
      </c>
      <c r="E22439" s="277" t="s">
        <v>2350</v>
      </c>
      <c r="F22439" s="279" t="s">
        <v>881</v>
      </c>
    </row>
    <row r="22440" spans="1:6" x14ac:dyDescent="0.3">
      <c r="A22440" s="264" t="str">
        <f t="shared" si="350"/>
        <v>SlingerWI</v>
      </c>
      <c r="B22440" s="269">
        <v>53086</v>
      </c>
      <c r="C22440" s="270" t="s">
        <v>12306</v>
      </c>
      <c r="D22440" s="270" t="s">
        <v>2340</v>
      </c>
      <c r="E22440" s="277" t="s">
        <v>2357</v>
      </c>
      <c r="F22440" s="279" t="s">
        <v>881</v>
      </c>
    </row>
    <row r="22441" spans="1:6" x14ac:dyDescent="0.3">
      <c r="A22441" s="264" t="str">
        <f t="shared" si="350"/>
        <v>PulaskiWI</v>
      </c>
      <c r="B22441" s="269">
        <v>54162</v>
      </c>
      <c r="C22441" s="270" t="s">
        <v>4492</v>
      </c>
      <c r="D22441" s="270" t="s">
        <v>2340</v>
      </c>
      <c r="E22441" s="277" t="s">
        <v>2347</v>
      </c>
      <c r="F22441" s="279" t="s">
        <v>881</v>
      </c>
    </row>
    <row r="22442" spans="1:6" x14ac:dyDescent="0.3">
      <c r="A22442" s="264" t="str">
        <f t="shared" si="350"/>
        <v>SalemWI</v>
      </c>
      <c r="B22442" s="269">
        <v>53168</v>
      </c>
      <c r="C22442" s="270" t="s">
        <v>1226</v>
      </c>
      <c r="D22442" s="270" t="s">
        <v>2340</v>
      </c>
      <c r="E22442" s="277" t="s">
        <v>927</v>
      </c>
      <c r="F22442" s="279" t="s">
        <v>881</v>
      </c>
    </row>
    <row r="22443" spans="1:6" x14ac:dyDescent="0.3">
      <c r="A22443" s="264" t="str">
        <f t="shared" si="350"/>
        <v>Twin LakesWI</v>
      </c>
      <c r="B22443" s="269">
        <v>53181</v>
      </c>
      <c r="C22443" s="270" t="s">
        <v>7178</v>
      </c>
      <c r="D22443" s="270" t="s">
        <v>2340</v>
      </c>
      <c r="E22443" s="277" t="s">
        <v>927</v>
      </c>
      <c r="F22443" s="279" t="s">
        <v>881</v>
      </c>
    </row>
    <row r="22444" spans="1:6" x14ac:dyDescent="0.3">
      <c r="A22444" s="264" t="str">
        <f t="shared" si="350"/>
        <v>Hales CornersWI</v>
      </c>
      <c r="B22444" s="269">
        <v>53130</v>
      </c>
      <c r="C22444" s="270" t="s">
        <v>12307</v>
      </c>
      <c r="D22444" s="270" t="s">
        <v>2340</v>
      </c>
      <c r="E22444" s="277" t="s">
        <v>2357</v>
      </c>
      <c r="F22444" s="279" t="s">
        <v>881</v>
      </c>
    </row>
    <row r="22445" spans="1:6" x14ac:dyDescent="0.3">
      <c r="A22445" s="264" t="str">
        <f t="shared" si="350"/>
        <v>Little ChuteWI</v>
      </c>
      <c r="B22445" s="269">
        <v>54140</v>
      </c>
      <c r="C22445" s="270" t="s">
        <v>12308</v>
      </c>
      <c r="D22445" s="270" t="s">
        <v>2340</v>
      </c>
      <c r="E22445" s="277" t="s">
        <v>2341</v>
      </c>
      <c r="F22445" s="279" t="s">
        <v>881</v>
      </c>
    </row>
    <row r="22446" spans="1:6" x14ac:dyDescent="0.3">
      <c r="A22446" s="264" t="str">
        <f t="shared" si="350"/>
        <v>ColumbusWI</v>
      </c>
      <c r="B22446" s="269">
        <v>53925</v>
      </c>
      <c r="C22446" s="270" t="s">
        <v>922</v>
      </c>
      <c r="D22446" s="270" t="s">
        <v>2340</v>
      </c>
      <c r="E22446" s="277" t="s">
        <v>956</v>
      </c>
      <c r="F22446" s="279" t="s">
        <v>881</v>
      </c>
    </row>
    <row r="22447" spans="1:6" x14ac:dyDescent="0.3">
      <c r="A22447" s="264" t="str">
        <f t="shared" si="350"/>
        <v>ChiltonWI</v>
      </c>
      <c r="B22447" s="269">
        <v>53014</v>
      </c>
      <c r="C22447" s="270" t="s">
        <v>12309</v>
      </c>
      <c r="D22447" s="270" t="s">
        <v>2340</v>
      </c>
      <c r="E22447" s="277" t="s">
        <v>2341</v>
      </c>
      <c r="F22447" s="279" t="s">
        <v>881</v>
      </c>
    </row>
    <row r="22448" spans="1:6" x14ac:dyDescent="0.3">
      <c r="A22448" s="264" t="str">
        <f t="shared" si="350"/>
        <v>Union GroveWI</v>
      </c>
      <c r="B22448" s="269">
        <v>53182</v>
      </c>
      <c r="C22448" s="270" t="s">
        <v>1346</v>
      </c>
      <c r="D22448" s="270" t="s">
        <v>2340</v>
      </c>
      <c r="E22448" s="277" t="s">
        <v>2360</v>
      </c>
      <c r="F22448" s="279" t="s">
        <v>881</v>
      </c>
    </row>
    <row r="22449" spans="1:6" x14ac:dyDescent="0.3">
      <c r="A22449" s="264" t="str">
        <f t="shared" si="350"/>
        <v>HortonvilleWI</v>
      </c>
      <c r="B22449" s="269">
        <v>54944</v>
      </c>
      <c r="C22449" s="270" t="s">
        <v>12310</v>
      </c>
      <c r="D22449" s="270" t="s">
        <v>2340</v>
      </c>
      <c r="E22449" s="277" t="s">
        <v>2341</v>
      </c>
      <c r="F22449" s="279" t="s">
        <v>881</v>
      </c>
    </row>
    <row r="22450" spans="1:6" x14ac:dyDescent="0.3">
      <c r="A22450" s="264" t="str">
        <f t="shared" si="350"/>
        <v>KewaskumWI</v>
      </c>
      <c r="B22450" s="269">
        <v>53040</v>
      </c>
      <c r="C22450" s="270" t="s">
        <v>12311</v>
      </c>
      <c r="D22450" s="270" t="s">
        <v>2340</v>
      </c>
      <c r="E22450" s="277" t="s">
        <v>2357</v>
      </c>
      <c r="F22450" s="279" t="s">
        <v>881</v>
      </c>
    </row>
    <row r="22451" spans="1:6" x14ac:dyDescent="0.3">
      <c r="A22451" s="264" t="str">
        <f t="shared" si="350"/>
        <v>OcontoWI</v>
      </c>
      <c r="B22451" s="269">
        <v>54153</v>
      </c>
      <c r="C22451" s="270" t="s">
        <v>12312</v>
      </c>
      <c r="D22451" s="270" t="s">
        <v>2340</v>
      </c>
      <c r="E22451" s="277" t="s">
        <v>2347</v>
      </c>
      <c r="F22451" s="279" t="s">
        <v>881</v>
      </c>
    </row>
    <row r="22452" spans="1:6" x14ac:dyDescent="0.3">
      <c r="A22452" s="264" t="str">
        <f t="shared" si="350"/>
        <v>DelafieldWI</v>
      </c>
      <c r="B22452" s="269">
        <v>53018</v>
      </c>
      <c r="C22452" s="270" t="s">
        <v>12313</v>
      </c>
      <c r="D22452" s="270" t="s">
        <v>2340</v>
      </c>
      <c r="E22452" s="277" t="s">
        <v>2357</v>
      </c>
      <c r="F22452" s="279" t="s">
        <v>881</v>
      </c>
    </row>
    <row r="22453" spans="1:6" x14ac:dyDescent="0.3">
      <c r="A22453" s="264" t="str">
        <f t="shared" si="350"/>
        <v>West SalemWI</v>
      </c>
      <c r="B22453" s="269">
        <v>54669</v>
      </c>
      <c r="C22453" s="270" t="s">
        <v>9441</v>
      </c>
      <c r="D22453" s="270" t="s">
        <v>2340</v>
      </c>
      <c r="E22453" s="277" t="s">
        <v>1645</v>
      </c>
      <c r="F22453" s="279" t="s">
        <v>881</v>
      </c>
    </row>
    <row r="22454" spans="1:6" x14ac:dyDescent="0.3">
      <c r="A22454" s="264" t="str">
        <f t="shared" si="350"/>
        <v>CampbellsportWI</v>
      </c>
      <c r="B22454" s="269">
        <v>53010</v>
      </c>
      <c r="C22454" s="270" t="s">
        <v>12314</v>
      </c>
      <c r="D22454" s="270" t="s">
        <v>2340</v>
      </c>
      <c r="E22454" s="277" t="s">
        <v>2346</v>
      </c>
      <c r="F22454" s="279" t="s">
        <v>881</v>
      </c>
    </row>
    <row r="22455" spans="1:6" x14ac:dyDescent="0.3">
      <c r="A22455" s="264" t="str">
        <f t="shared" si="350"/>
        <v>SeymourWI</v>
      </c>
      <c r="B22455" s="269">
        <v>54165</v>
      </c>
      <c r="C22455" s="270" t="s">
        <v>1395</v>
      </c>
      <c r="D22455" s="270" t="s">
        <v>2340</v>
      </c>
      <c r="E22455" s="277" t="s">
        <v>2341</v>
      </c>
      <c r="F22455" s="279" t="s">
        <v>881</v>
      </c>
    </row>
    <row r="22456" spans="1:6" x14ac:dyDescent="0.3">
      <c r="A22456" s="264" t="str">
        <f t="shared" si="350"/>
        <v>DodgevilleWI</v>
      </c>
      <c r="B22456" s="269">
        <v>53533</v>
      </c>
      <c r="C22456" s="270" t="s">
        <v>12315</v>
      </c>
      <c r="D22456" s="270" t="s">
        <v>2340</v>
      </c>
      <c r="E22456" s="277" t="s">
        <v>956</v>
      </c>
      <c r="F22456" s="279" t="s">
        <v>881</v>
      </c>
    </row>
    <row r="22457" spans="1:6" x14ac:dyDescent="0.3">
      <c r="A22457" s="264" t="str">
        <f t="shared" si="350"/>
        <v>BloomerWI</v>
      </c>
      <c r="B22457" s="269">
        <v>54724</v>
      </c>
      <c r="C22457" s="270" t="s">
        <v>12316</v>
      </c>
      <c r="D22457" s="270" t="s">
        <v>2340</v>
      </c>
      <c r="E22457" s="277" t="s">
        <v>2345</v>
      </c>
      <c r="F22457" s="279" t="s">
        <v>881</v>
      </c>
    </row>
    <row r="22458" spans="1:6" x14ac:dyDescent="0.3">
      <c r="A22458" s="264" t="str">
        <f t="shared" si="350"/>
        <v>CrivitzWI</v>
      </c>
      <c r="B22458" s="269">
        <v>54114</v>
      </c>
      <c r="C22458" s="270" t="s">
        <v>12317</v>
      </c>
      <c r="D22458" s="270" t="s">
        <v>2340</v>
      </c>
      <c r="E22458" s="277" t="s">
        <v>1603</v>
      </c>
      <c r="F22458" s="279" t="s">
        <v>881</v>
      </c>
    </row>
    <row r="22459" spans="1:6" x14ac:dyDescent="0.3">
      <c r="A22459" s="264" t="str">
        <f t="shared" si="350"/>
        <v>Pell LakeWI</v>
      </c>
      <c r="B22459" s="269">
        <v>53128</v>
      </c>
      <c r="C22459" s="270" t="s">
        <v>12318</v>
      </c>
      <c r="D22459" s="270" t="s">
        <v>2340</v>
      </c>
      <c r="E22459" s="277" t="s">
        <v>2370</v>
      </c>
      <c r="F22459" s="279" t="s">
        <v>881</v>
      </c>
    </row>
    <row r="22460" spans="1:6" x14ac:dyDescent="0.3">
      <c r="A22460" s="264" t="str">
        <f t="shared" si="350"/>
        <v>OmroWI</v>
      </c>
      <c r="B22460" s="269">
        <v>54963</v>
      </c>
      <c r="C22460" s="270" t="s">
        <v>12319</v>
      </c>
      <c r="D22460" s="270" t="s">
        <v>2340</v>
      </c>
      <c r="E22460" s="277" t="s">
        <v>2358</v>
      </c>
      <c r="F22460" s="279" t="s">
        <v>881</v>
      </c>
    </row>
    <row r="22461" spans="1:6" x14ac:dyDescent="0.3">
      <c r="A22461" s="264" t="str">
        <f t="shared" si="350"/>
        <v>LuxemburgWI</v>
      </c>
      <c r="B22461" s="269">
        <v>54217</v>
      </c>
      <c r="C22461" s="270" t="s">
        <v>4517</v>
      </c>
      <c r="D22461" s="270" t="s">
        <v>2340</v>
      </c>
      <c r="E22461" s="277" t="s">
        <v>2347</v>
      </c>
      <c r="F22461" s="279" t="s">
        <v>881</v>
      </c>
    </row>
    <row r="22462" spans="1:6" x14ac:dyDescent="0.3">
      <c r="A22462" s="264" t="str">
        <f t="shared" si="350"/>
        <v>HobartWI</v>
      </c>
      <c r="B22462" s="269">
        <v>54155</v>
      </c>
      <c r="C22462" s="270" t="s">
        <v>5285</v>
      </c>
      <c r="D22462" s="270" t="s">
        <v>2340</v>
      </c>
      <c r="E22462" s="277" t="s">
        <v>2347</v>
      </c>
      <c r="F22462" s="279" t="s">
        <v>881</v>
      </c>
    </row>
    <row r="22463" spans="1:6" x14ac:dyDescent="0.3">
      <c r="A22463" s="264" t="str">
        <f t="shared" si="350"/>
        <v>MayvilleWI</v>
      </c>
      <c r="B22463" s="269">
        <v>53050</v>
      </c>
      <c r="C22463" s="270" t="s">
        <v>8951</v>
      </c>
      <c r="D22463" s="270" t="s">
        <v>2340</v>
      </c>
      <c r="E22463" s="277" t="s">
        <v>2343</v>
      </c>
      <c r="F22463" s="279" t="s">
        <v>881</v>
      </c>
    </row>
    <row r="22464" spans="1:6" x14ac:dyDescent="0.3">
      <c r="A22464" s="264" t="str">
        <f t="shared" si="350"/>
        <v>KielWI</v>
      </c>
      <c r="B22464" s="269">
        <v>53042</v>
      </c>
      <c r="C22464" s="270" t="s">
        <v>12320</v>
      </c>
      <c r="D22464" s="270" t="s">
        <v>2340</v>
      </c>
      <c r="E22464" s="277" t="s">
        <v>2352</v>
      </c>
      <c r="F22464" s="279" t="s">
        <v>881</v>
      </c>
    </row>
    <row r="22465" spans="1:6" x14ac:dyDescent="0.3">
      <c r="A22465" s="264" t="str">
        <f t="shared" si="350"/>
        <v>KimberlyWI</v>
      </c>
      <c r="B22465" s="269">
        <v>54136</v>
      </c>
      <c r="C22465" s="270" t="s">
        <v>1463</v>
      </c>
      <c r="D22465" s="270" t="s">
        <v>2340</v>
      </c>
      <c r="E22465" s="277" t="s">
        <v>2341</v>
      </c>
      <c r="F22465" s="279" t="s">
        <v>881</v>
      </c>
    </row>
    <row r="22466" spans="1:6" x14ac:dyDescent="0.3">
      <c r="A22466" s="264" t="str">
        <f t="shared" si="350"/>
        <v>New BerlinWI</v>
      </c>
      <c r="B22466" s="269">
        <v>53146</v>
      </c>
      <c r="C22466" s="270" t="s">
        <v>4919</v>
      </c>
      <c r="D22466" s="270" t="s">
        <v>2340</v>
      </c>
      <c r="E22466" s="277" t="s">
        <v>2357</v>
      </c>
      <c r="F22466" s="279" t="s">
        <v>881</v>
      </c>
    </row>
    <row r="22467" spans="1:6" x14ac:dyDescent="0.3">
      <c r="A22467" s="264" t="str">
        <f t="shared" si="350"/>
        <v>SomersetWI</v>
      </c>
      <c r="B22467" s="269">
        <v>54025</v>
      </c>
      <c r="C22467" s="270" t="s">
        <v>1488</v>
      </c>
      <c r="D22467" s="270" t="s">
        <v>2340</v>
      </c>
      <c r="E22467" s="277" t="s">
        <v>1651</v>
      </c>
      <c r="F22467" s="279" t="s">
        <v>881</v>
      </c>
    </row>
    <row r="22468" spans="1:6" x14ac:dyDescent="0.3">
      <c r="A22468" s="264" t="str">
        <f t="shared" ref="A22468:A22531" si="351">CONCATENATE(C22468,D22468)</f>
        <v>PardeevilleWI</v>
      </c>
      <c r="B22468" s="269">
        <v>53954</v>
      </c>
      <c r="C22468" s="270" t="s">
        <v>12321</v>
      </c>
      <c r="D22468" s="270" t="s">
        <v>2340</v>
      </c>
      <c r="E22468" s="277" t="s">
        <v>956</v>
      </c>
      <c r="F22468" s="279" t="s">
        <v>881</v>
      </c>
    </row>
    <row r="22469" spans="1:6" x14ac:dyDescent="0.3">
      <c r="A22469" s="264" t="str">
        <f t="shared" si="351"/>
        <v>OttawaWI</v>
      </c>
      <c r="B22469" s="269">
        <v>53118</v>
      </c>
      <c r="C22469" s="270" t="s">
        <v>1435</v>
      </c>
      <c r="D22469" s="270" t="s">
        <v>2340</v>
      </c>
      <c r="E22469" s="277" t="s">
        <v>2357</v>
      </c>
      <c r="F22469" s="279" t="s">
        <v>881</v>
      </c>
    </row>
    <row r="22470" spans="1:6" x14ac:dyDescent="0.3">
      <c r="A22470" s="264" t="str">
        <f t="shared" si="351"/>
        <v>EllsworthWI</v>
      </c>
      <c r="B22470" s="269">
        <v>54011</v>
      </c>
      <c r="C22470" s="270" t="s">
        <v>5185</v>
      </c>
      <c r="D22470" s="270" t="s">
        <v>2340</v>
      </c>
      <c r="E22470" s="277" t="s">
        <v>1651</v>
      </c>
      <c r="F22470" s="279" t="s">
        <v>881</v>
      </c>
    </row>
    <row r="22471" spans="1:6" x14ac:dyDescent="0.3">
      <c r="A22471" s="264" t="str">
        <f t="shared" si="351"/>
        <v>BrodheadWI</v>
      </c>
      <c r="B22471" s="269">
        <v>53520</v>
      </c>
      <c r="C22471" s="270" t="s">
        <v>5737</v>
      </c>
      <c r="D22471" s="270" t="s">
        <v>2340</v>
      </c>
      <c r="E22471" s="277" t="s">
        <v>956</v>
      </c>
      <c r="F22471" s="279" t="s">
        <v>881</v>
      </c>
    </row>
    <row r="22472" spans="1:6" x14ac:dyDescent="0.3">
      <c r="A22472" s="264" t="str">
        <f t="shared" si="351"/>
        <v>SturtevantWI</v>
      </c>
      <c r="B22472" s="269">
        <v>53177</v>
      </c>
      <c r="C22472" s="270" t="s">
        <v>12322</v>
      </c>
      <c r="D22472" s="270" t="s">
        <v>2340</v>
      </c>
      <c r="E22472" s="277" t="s">
        <v>2360</v>
      </c>
      <c r="F22472" s="279" t="s">
        <v>881</v>
      </c>
    </row>
    <row r="22473" spans="1:6" x14ac:dyDescent="0.3">
      <c r="A22473" s="264" t="str">
        <f t="shared" si="351"/>
        <v>PrescottWI</v>
      </c>
      <c r="B22473" s="269">
        <v>54021</v>
      </c>
      <c r="C22473" s="270" t="s">
        <v>996</v>
      </c>
      <c r="D22473" s="270" t="s">
        <v>2340</v>
      </c>
      <c r="E22473" s="277" t="s">
        <v>1651</v>
      </c>
      <c r="F22473" s="279" t="s">
        <v>881</v>
      </c>
    </row>
    <row r="22474" spans="1:6" x14ac:dyDescent="0.3">
      <c r="A22474" s="264" t="str">
        <f t="shared" si="351"/>
        <v>CaledoniaWI</v>
      </c>
      <c r="B22474" s="269">
        <v>53126</v>
      </c>
      <c r="C22474" s="270" t="s">
        <v>4933</v>
      </c>
      <c r="D22474" s="270" t="s">
        <v>2340</v>
      </c>
      <c r="E22474" s="277" t="s">
        <v>2360</v>
      </c>
      <c r="F22474" s="279" t="s">
        <v>881</v>
      </c>
    </row>
    <row r="22475" spans="1:6" x14ac:dyDescent="0.3">
      <c r="A22475" s="264" t="str">
        <f t="shared" si="351"/>
        <v>Prairie du SacWI</v>
      </c>
      <c r="B22475" s="269">
        <v>53578</v>
      </c>
      <c r="C22475" s="270" t="s">
        <v>12323</v>
      </c>
      <c r="D22475" s="270" t="s">
        <v>2340</v>
      </c>
      <c r="E22475" s="277" t="s">
        <v>2342</v>
      </c>
      <c r="F22475" s="279" t="s">
        <v>881</v>
      </c>
    </row>
    <row r="22476" spans="1:6" x14ac:dyDescent="0.3">
      <c r="A22476" s="264" t="str">
        <f t="shared" si="351"/>
        <v>Elm GroveWI</v>
      </c>
      <c r="B22476" s="269">
        <v>53122</v>
      </c>
      <c r="C22476" s="270" t="s">
        <v>5973</v>
      </c>
      <c r="D22476" s="270" t="s">
        <v>2340</v>
      </c>
      <c r="E22476" s="277" t="s">
        <v>2357</v>
      </c>
      <c r="F22476" s="279" t="s">
        <v>881</v>
      </c>
    </row>
    <row r="22477" spans="1:6" x14ac:dyDescent="0.3">
      <c r="A22477" s="264" t="str">
        <f t="shared" si="351"/>
        <v>BaldwinWI</v>
      </c>
      <c r="B22477" s="269">
        <v>54002</v>
      </c>
      <c r="C22477" s="270" t="s">
        <v>5980</v>
      </c>
      <c r="D22477" s="270" t="s">
        <v>2340</v>
      </c>
      <c r="E22477" s="277" t="s">
        <v>1651</v>
      </c>
      <c r="F22477" s="279" t="s">
        <v>881</v>
      </c>
    </row>
    <row r="22478" spans="1:6" x14ac:dyDescent="0.3">
      <c r="A22478" s="264" t="str">
        <f t="shared" si="351"/>
        <v>KewauneeWI</v>
      </c>
      <c r="B22478" s="269">
        <v>54216</v>
      </c>
      <c r="C22478" s="270" t="s">
        <v>12324</v>
      </c>
      <c r="D22478" s="270" t="s">
        <v>2340</v>
      </c>
      <c r="E22478" s="277" t="s">
        <v>2347</v>
      </c>
      <c r="F22478" s="279" t="s">
        <v>881</v>
      </c>
    </row>
    <row r="22479" spans="1:6" x14ac:dyDescent="0.3">
      <c r="A22479" s="264" t="str">
        <f t="shared" si="351"/>
        <v>PeshtigoWI</v>
      </c>
      <c r="B22479" s="269">
        <v>54157</v>
      </c>
      <c r="C22479" s="270" t="s">
        <v>12325</v>
      </c>
      <c r="D22479" s="270" t="s">
        <v>2340</v>
      </c>
      <c r="E22479" s="277" t="s">
        <v>1603</v>
      </c>
      <c r="F22479" s="279" t="s">
        <v>881</v>
      </c>
    </row>
    <row r="22480" spans="1:6" x14ac:dyDescent="0.3">
      <c r="A22480" s="264" t="str">
        <f t="shared" si="351"/>
        <v>PoynetteWI</v>
      </c>
      <c r="B22480" s="269">
        <v>53955</v>
      </c>
      <c r="C22480" s="270" t="s">
        <v>12326</v>
      </c>
      <c r="D22480" s="270" t="s">
        <v>2340</v>
      </c>
      <c r="E22480" s="277" t="s">
        <v>956</v>
      </c>
      <c r="F22480" s="279" t="s">
        <v>881</v>
      </c>
    </row>
    <row r="22481" spans="1:6" x14ac:dyDescent="0.3">
      <c r="A22481" s="264" t="str">
        <f t="shared" si="351"/>
        <v>LancasterWI</v>
      </c>
      <c r="B22481" s="269">
        <v>53813</v>
      </c>
      <c r="C22481" s="270" t="s">
        <v>2117</v>
      </c>
      <c r="D22481" s="270" t="s">
        <v>2340</v>
      </c>
      <c r="E22481" s="277" t="s">
        <v>2359</v>
      </c>
      <c r="F22481" s="279" t="s">
        <v>881</v>
      </c>
    </row>
    <row r="22482" spans="1:6" x14ac:dyDescent="0.3">
      <c r="A22482" s="264" t="str">
        <f t="shared" si="351"/>
        <v>Cross PlainsWI</v>
      </c>
      <c r="B22482" s="269">
        <v>53528</v>
      </c>
      <c r="C22482" s="270" t="s">
        <v>11170</v>
      </c>
      <c r="D22482" s="270" t="s">
        <v>2340</v>
      </c>
      <c r="E22482" s="277" t="s">
        <v>956</v>
      </c>
      <c r="F22482" s="279" t="s">
        <v>881</v>
      </c>
    </row>
    <row r="22483" spans="1:6" x14ac:dyDescent="0.3">
      <c r="A22483" s="264" t="str">
        <f t="shared" si="351"/>
        <v>DenmarkWI</v>
      </c>
      <c r="B22483" s="269">
        <v>54208</v>
      </c>
      <c r="C22483" s="270" t="s">
        <v>11215</v>
      </c>
      <c r="D22483" s="270" t="s">
        <v>2340</v>
      </c>
      <c r="E22483" s="277" t="s">
        <v>2347</v>
      </c>
      <c r="F22483" s="279" t="s">
        <v>881</v>
      </c>
    </row>
    <row r="22484" spans="1:6" x14ac:dyDescent="0.3">
      <c r="A22484" s="264" t="str">
        <f t="shared" si="351"/>
        <v>BristolWI</v>
      </c>
      <c r="B22484" s="269">
        <v>53104</v>
      </c>
      <c r="C22484" s="270" t="s">
        <v>3426</v>
      </c>
      <c r="D22484" s="270" t="s">
        <v>2340</v>
      </c>
      <c r="E22484" s="277" t="s">
        <v>927</v>
      </c>
      <c r="F22484" s="279" t="s">
        <v>881</v>
      </c>
    </row>
    <row r="22485" spans="1:6" x14ac:dyDescent="0.3">
      <c r="A22485" s="264" t="str">
        <f t="shared" si="351"/>
        <v>SalemWI</v>
      </c>
      <c r="B22485" s="269">
        <v>53179</v>
      </c>
      <c r="C22485" s="270" t="s">
        <v>1226</v>
      </c>
      <c r="D22485" s="270" t="s">
        <v>2340</v>
      </c>
      <c r="E22485" s="277" t="s">
        <v>927</v>
      </c>
      <c r="F22485" s="279" t="s">
        <v>881</v>
      </c>
    </row>
    <row r="22486" spans="1:6" x14ac:dyDescent="0.3">
      <c r="A22486" s="264" t="str">
        <f t="shared" si="351"/>
        <v>AlgomaWI</v>
      </c>
      <c r="B22486" s="269">
        <v>54201</v>
      </c>
      <c r="C22486" s="270" t="s">
        <v>7562</v>
      </c>
      <c r="D22486" s="270" t="s">
        <v>2340</v>
      </c>
      <c r="E22486" s="277" t="s">
        <v>2347</v>
      </c>
      <c r="F22486" s="279" t="s">
        <v>881</v>
      </c>
    </row>
    <row r="22487" spans="1:6" x14ac:dyDescent="0.3">
      <c r="A22487" s="264" t="str">
        <f t="shared" si="351"/>
        <v>MadisonWI</v>
      </c>
      <c r="B22487" s="269">
        <v>53726</v>
      </c>
      <c r="C22487" s="270" t="s">
        <v>956</v>
      </c>
      <c r="D22487" s="270" t="s">
        <v>2340</v>
      </c>
      <c r="E22487" s="277" t="s">
        <v>956</v>
      </c>
      <c r="F22487" s="279" t="s">
        <v>881</v>
      </c>
    </row>
    <row r="22488" spans="1:6" x14ac:dyDescent="0.3">
      <c r="A22488" s="264" t="str">
        <f t="shared" si="351"/>
        <v>Sauk CityWI</v>
      </c>
      <c r="B22488" s="269">
        <v>53583</v>
      </c>
      <c r="C22488" s="270" t="s">
        <v>12327</v>
      </c>
      <c r="D22488" s="270" t="s">
        <v>2340</v>
      </c>
      <c r="E22488" s="277" t="s">
        <v>2342</v>
      </c>
      <c r="F22488" s="279" t="s">
        <v>881</v>
      </c>
    </row>
    <row r="22489" spans="1:6" x14ac:dyDescent="0.3">
      <c r="A22489" s="264" t="str">
        <f t="shared" si="351"/>
        <v>SaukvilleWI</v>
      </c>
      <c r="B22489" s="269">
        <v>53080</v>
      </c>
      <c r="C22489" s="270" t="s">
        <v>12328</v>
      </c>
      <c r="D22489" s="270" t="s">
        <v>2340</v>
      </c>
      <c r="E22489" s="277" t="s">
        <v>2357</v>
      </c>
      <c r="F22489" s="279" t="s">
        <v>881</v>
      </c>
    </row>
    <row r="22490" spans="1:6" x14ac:dyDescent="0.3">
      <c r="A22490" s="264" t="str">
        <f t="shared" si="351"/>
        <v>Oconto FallsWI</v>
      </c>
      <c r="B22490" s="269">
        <v>54154</v>
      </c>
      <c r="C22490" s="270" t="s">
        <v>12329</v>
      </c>
      <c r="D22490" s="270" t="s">
        <v>2340</v>
      </c>
      <c r="E22490" s="277" t="s">
        <v>2347</v>
      </c>
      <c r="F22490" s="279" t="s">
        <v>881</v>
      </c>
    </row>
    <row r="22491" spans="1:6" x14ac:dyDescent="0.3">
      <c r="A22491" s="264" t="str">
        <f t="shared" si="351"/>
        <v>WinneconneWI</v>
      </c>
      <c r="B22491" s="269">
        <v>54986</v>
      </c>
      <c r="C22491" s="270" t="s">
        <v>12330</v>
      </c>
      <c r="D22491" s="270" t="s">
        <v>2340</v>
      </c>
      <c r="E22491" s="277" t="s">
        <v>2358</v>
      </c>
      <c r="F22491" s="279" t="s">
        <v>881</v>
      </c>
    </row>
    <row r="22492" spans="1:6" x14ac:dyDescent="0.3">
      <c r="A22492" s="264" t="str">
        <f t="shared" si="351"/>
        <v>MarshallWI</v>
      </c>
      <c r="B22492" s="269">
        <v>53559</v>
      </c>
      <c r="C22492" s="270" t="s">
        <v>1649</v>
      </c>
      <c r="D22492" s="270" t="s">
        <v>2340</v>
      </c>
      <c r="E22492" s="277" t="s">
        <v>956</v>
      </c>
      <c r="F22492" s="279" t="s">
        <v>881</v>
      </c>
    </row>
    <row r="22493" spans="1:6" x14ac:dyDescent="0.3">
      <c r="A22493" s="264" t="str">
        <f t="shared" si="351"/>
        <v>Lake RipleyWI</v>
      </c>
      <c r="B22493" s="269">
        <v>53523</v>
      </c>
      <c r="C22493" s="270" t="s">
        <v>12331</v>
      </c>
      <c r="D22493" s="270" t="s">
        <v>2340</v>
      </c>
      <c r="E22493" s="277" t="s">
        <v>2367</v>
      </c>
      <c r="F22493" s="279" t="s">
        <v>881</v>
      </c>
    </row>
    <row r="22494" spans="1:6" x14ac:dyDescent="0.3">
      <c r="A22494" s="264" t="str">
        <f t="shared" si="351"/>
        <v>BellevilleWI</v>
      </c>
      <c r="B22494" s="269">
        <v>53508</v>
      </c>
      <c r="C22494" s="270" t="s">
        <v>1971</v>
      </c>
      <c r="D22494" s="270" t="s">
        <v>2340</v>
      </c>
      <c r="E22494" s="277" t="s">
        <v>956</v>
      </c>
      <c r="F22494" s="279" t="s">
        <v>881</v>
      </c>
    </row>
    <row r="22495" spans="1:6" x14ac:dyDescent="0.3">
      <c r="A22495" s="264" t="str">
        <f t="shared" si="351"/>
        <v>BrillionWI</v>
      </c>
      <c r="B22495" s="269">
        <v>54110</v>
      </c>
      <c r="C22495" s="270" t="s">
        <v>12332</v>
      </c>
      <c r="D22495" s="270" t="s">
        <v>2340</v>
      </c>
      <c r="E22495" s="277" t="s">
        <v>2341</v>
      </c>
      <c r="F22495" s="279" t="s">
        <v>881</v>
      </c>
    </row>
    <row r="22496" spans="1:6" x14ac:dyDescent="0.3">
      <c r="A22496" s="264" t="str">
        <f t="shared" si="351"/>
        <v>EagleWI</v>
      </c>
      <c r="B22496" s="269">
        <v>53119</v>
      </c>
      <c r="C22496" s="270" t="s">
        <v>3313</v>
      </c>
      <c r="D22496" s="270" t="s">
        <v>2340</v>
      </c>
      <c r="E22496" s="277" t="s">
        <v>2357</v>
      </c>
      <c r="F22496" s="279" t="s">
        <v>881</v>
      </c>
    </row>
    <row r="22497" spans="1:6" x14ac:dyDescent="0.3">
      <c r="A22497" s="264" t="str">
        <f t="shared" si="351"/>
        <v>New HolsteinWI</v>
      </c>
      <c r="B22497" s="269">
        <v>53061</v>
      </c>
      <c r="C22497" s="270" t="s">
        <v>12333</v>
      </c>
      <c r="D22497" s="270" t="s">
        <v>2340</v>
      </c>
      <c r="E22497" s="277" t="s">
        <v>2341</v>
      </c>
      <c r="F22497" s="279" t="s">
        <v>881</v>
      </c>
    </row>
    <row r="22498" spans="1:6" x14ac:dyDescent="0.3">
      <c r="A22498" s="264" t="str">
        <f t="shared" si="351"/>
        <v>RichfieldWI</v>
      </c>
      <c r="B22498" s="269">
        <v>53033</v>
      </c>
      <c r="C22498" s="270" t="s">
        <v>4610</v>
      </c>
      <c r="D22498" s="270" t="s">
        <v>2340</v>
      </c>
      <c r="E22498" s="277" t="s">
        <v>2357</v>
      </c>
      <c r="F22498" s="279" t="s">
        <v>881</v>
      </c>
    </row>
    <row r="22499" spans="1:6" x14ac:dyDescent="0.3">
      <c r="A22499" s="264" t="str">
        <f t="shared" si="351"/>
        <v>MequonWI</v>
      </c>
      <c r="B22499" s="269">
        <v>53097</v>
      </c>
      <c r="C22499" s="270" t="s">
        <v>12279</v>
      </c>
      <c r="D22499" s="270" t="s">
        <v>2340</v>
      </c>
      <c r="E22499" s="277" t="s">
        <v>2357</v>
      </c>
      <c r="F22499" s="279" t="s">
        <v>881</v>
      </c>
    </row>
    <row r="22500" spans="1:6" x14ac:dyDescent="0.3">
      <c r="A22500" s="264" t="str">
        <f t="shared" si="351"/>
        <v>RichfieldWI</v>
      </c>
      <c r="B22500" s="269">
        <v>53017</v>
      </c>
      <c r="C22500" s="270" t="s">
        <v>4610</v>
      </c>
      <c r="D22500" s="270" t="s">
        <v>2340</v>
      </c>
      <c r="E22500" s="277" t="s">
        <v>2357</v>
      </c>
      <c r="F22500" s="279" t="s">
        <v>881</v>
      </c>
    </row>
    <row r="22501" spans="1:6" x14ac:dyDescent="0.3">
      <c r="A22501" s="264" t="str">
        <f t="shared" si="351"/>
        <v>Mineral PointWI</v>
      </c>
      <c r="B22501" s="269">
        <v>53565</v>
      </c>
      <c r="C22501" s="270" t="s">
        <v>12334</v>
      </c>
      <c r="D22501" s="270" t="s">
        <v>2340</v>
      </c>
      <c r="E22501" s="277" t="s">
        <v>956</v>
      </c>
      <c r="F22501" s="279" t="s">
        <v>881</v>
      </c>
    </row>
    <row r="22502" spans="1:6" x14ac:dyDescent="0.3">
      <c r="A22502" s="264" t="str">
        <f t="shared" si="351"/>
        <v>BoscobelWI</v>
      </c>
      <c r="B22502" s="269">
        <v>53805</v>
      </c>
      <c r="C22502" s="270" t="s">
        <v>12335</v>
      </c>
      <c r="D22502" s="270" t="s">
        <v>2340</v>
      </c>
      <c r="E22502" s="277" t="s">
        <v>2359</v>
      </c>
      <c r="F22502" s="279" t="s">
        <v>881</v>
      </c>
    </row>
    <row r="22503" spans="1:6" x14ac:dyDescent="0.3">
      <c r="A22503" s="264" t="str">
        <f t="shared" si="351"/>
        <v>WaterlooWI</v>
      </c>
      <c r="B22503" s="269">
        <v>53594</v>
      </c>
      <c r="C22503" s="270" t="s">
        <v>1517</v>
      </c>
      <c r="D22503" s="270" t="s">
        <v>2340</v>
      </c>
      <c r="E22503" s="277" t="s">
        <v>2367</v>
      </c>
      <c r="F22503" s="279" t="s">
        <v>881</v>
      </c>
    </row>
    <row r="22504" spans="1:6" x14ac:dyDescent="0.3">
      <c r="A22504" s="264" t="str">
        <f t="shared" si="351"/>
        <v>ColfaxWI</v>
      </c>
      <c r="B22504" s="269">
        <v>54730</v>
      </c>
      <c r="C22504" s="270" t="s">
        <v>2880</v>
      </c>
      <c r="D22504" s="270" t="s">
        <v>2340</v>
      </c>
      <c r="E22504" s="277" t="s">
        <v>2354</v>
      </c>
      <c r="F22504" s="279" t="s">
        <v>881</v>
      </c>
    </row>
    <row r="22505" spans="1:6" x14ac:dyDescent="0.3">
      <c r="A22505" s="264" t="str">
        <f t="shared" si="351"/>
        <v>HoriconWI</v>
      </c>
      <c r="B22505" s="269">
        <v>53032</v>
      </c>
      <c r="C22505" s="270" t="s">
        <v>12336</v>
      </c>
      <c r="D22505" s="270" t="s">
        <v>2340</v>
      </c>
      <c r="E22505" s="277" t="s">
        <v>2343</v>
      </c>
      <c r="F22505" s="279" t="s">
        <v>881</v>
      </c>
    </row>
    <row r="22506" spans="1:6" x14ac:dyDescent="0.3">
      <c r="A22506" s="264" t="str">
        <f t="shared" si="351"/>
        <v>CadottWI</v>
      </c>
      <c r="B22506" s="269">
        <v>54727</v>
      </c>
      <c r="C22506" s="270" t="s">
        <v>12337</v>
      </c>
      <c r="D22506" s="270" t="s">
        <v>2340</v>
      </c>
      <c r="E22506" s="277" t="s">
        <v>2345</v>
      </c>
      <c r="F22506" s="279" t="s">
        <v>881</v>
      </c>
    </row>
    <row r="22507" spans="1:6" x14ac:dyDescent="0.3">
      <c r="A22507" s="264" t="str">
        <f t="shared" si="351"/>
        <v>StratfordWI</v>
      </c>
      <c r="B22507" s="269">
        <v>54484</v>
      </c>
      <c r="C22507" s="270" t="s">
        <v>3138</v>
      </c>
      <c r="D22507" s="270" t="s">
        <v>2340</v>
      </c>
      <c r="E22507" s="277" t="s">
        <v>2368</v>
      </c>
      <c r="F22507" s="279" t="s">
        <v>881</v>
      </c>
    </row>
    <row r="22508" spans="1:6" x14ac:dyDescent="0.3">
      <c r="A22508" s="264" t="str">
        <f t="shared" si="351"/>
        <v>OostburgWI</v>
      </c>
      <c r="B22508" s="269">
        <v>53070</v>
      </c>
      <c r="C22508" s="270" t="s">
        <v>12338</v>
      </c>
      <c r="D22508" s="270" t="s">
        <v>2340</v>
      </c>
      <c r="E22508" s="277" t="s">
        <v>2364</v>
      </c>
      <c r="F22508" s="279" t="s">
        <v>881</v>
      </c>
    </row>
    <row r="22509" spans="1:6" x14ac:dyDescent="0.3">
      <c r="A22509" s="264" t="str">
        <f t="shared" si="351"/>
        <v>AthensWI</v>
      </c>
      <c r="B22509" s="269">
        <v>54411</v>
      </c>
      <c r="C22509" s="270" t="s">
        <v>995</v>
      </c>
      <c r="D22509" s="270" t="s">
        <v>2340</v>
      </c>
      <c r="E22509" s="277" t="s">
        <v>2368</v>
      </c>
      <c r="F22509" s="279" t="s">
        <v>881</v>
      </c>
    </row>
    <row r="22510" spans="1:6" x14ac:dyDescent="0.3">
      <c r="A22510" s="264" t="str">
        <f t="shared" si="351"/>
        <v>Wolf RiverWI</v>
      </c>
      <c r="B22510" s="269">
        <v>54940</v>
      </c>
      <c r="C22510" s="270" t="s">
        <v>12339</v>
      </c>
      <c r="D22510" s="270" t="s">
        <v>2340</v>
      </c>
      <c r="E22510" s="277" t="s">
        <v>2358</v>
      </c>
      <c r="F22510" s="279" t="s">
        <v>881</v>
      </c>
    </row>
    <row r="22511" spans="1:6" x14ac:dyDescent="0.3">
      <c r="A22511" s="264" t="str">
        <f t="shared" si="351"/>
        <v>Elk MoundWI</v>
      </c>
      <c r="B22511" s="269">
        <v>54739</v>
      </c>
      <c r="C22511" s="270" t="s">
        <v>12340</v>
      </c>
      <c r="D22511" s="270" t="s">
        <v>2340</v>
      </c>
      <c r="E22511" s="277" t="s">
        <v>2354</v>
      </c>
      <c r="F22511" s="279" t="s">
        <v>881</v>
      </c>
    </row>
    <row r="22512" spans="1:6" x14ac:dyDescent="0.3">
      <c r="A22512" s="264" t="str">
        <f t="shared" si="351"/>
        <v>Spring GreenWI</v>
      </c>
      <c r="B22512" s="269">
        <v>53588</v>
      </c>
      <c r="C22512" s="270" t="s">
        <v>12341</v>
      </c>
      <c r="D22512" s="270" t="s">
        <v>2340</v>
      </c>
      <c r="E22512" s="277" t="s">
        <v>2342</v>
      </c>
      <c r="F22512" s="279" t="s">
        <v>881</v>
      </c>
    </row>
    <row r="22513" spans="1:6" x14ac:dyDescent="0.3">
      <c r="A22513" s="264" t="str">
        <f t="shared" si="351"/>
        <v>FredoniaWI</v>
      </c>
      <c r="B22513" s="269">
        <v>53021</v>
      </c>
      <c r="C22513" s="270" t="s">
        <v>2428</v>
      </c>
      <c r="D22513" s="270" t="s">
        <v>2340</v>
      </c>
      <c r="E22513" s="277" t="s">
        <v>2357</v>
      </c>
      <c r="F22513" s="279" t="s">
        <v>881</v>
      </c>
    </row>
    <row r="22514" spans="1:6" x14ac:dyDescent="0.3">
      <c r="A22514" s="264" t="str">
        <f t="shared" si="351"/>
        <v>StanleyWI</v>
      </c>
      <c r="B22514" s="269">
        <v>54768</v>
      </c>
      <c r="C22514" s="270" t="s">
        <v>7658</v>
      </c>
      <c r="D22514" s="270" t="s">
        <v>2340</v>
      </c>
      <c r="E22514" s="277" t="s">
        <v>2345</v>
      </c>
      <c r="F22514" s="279" t="s">
        <v>881</v>
      </c>
    </row>
    <row r="22515" spans="1:6" x14ac:dyDescent="0.3">
      <c r="A22515" s="264" t="str">
        <f t="shared" si="351"/>
        <v>Fall CreekWI</v>
      </c>
      <c r="B22515" s="269">
        <v>54742</v>
      </c>
      <c r="C22515" s="270" t="s">
        <v>9993</v>
      </c>
      <c r="D22515" s="270" t="s">
        <v>2340</v>
      </c>
      <c r="E22515" s="277" t="s">
        <v>2345</v>
      </c>
      <c r="F22515" s="279" t="s">
        <v>881</v>
      </c>
    </row>
    <row r="22516" spans="1:6" x14ac:dyDescent="0.3">
      <c r="A22516" s="264" t="str">
        <f t="shared" si="351"/>
        <v>FlorenceWI</v>
      </c>
      <c r="B22516" s="269">
        <v>54121</v>
      </c>
      <c r="C22516" s="270" t="s">
        <v>969</v>
      </c>
      <c r="D22516" s="270" t="s">
        <v>2340</v>
      </c>
      <c r="E22516" s="277" t="s">
        <v>1595</v>
      </c>
      <c r="F22516" s="279" t="s">
        <v>881</v>
      </c>
    </row>
    <row r="22517" spans="1:6" x14ac:dyDescent="0.3">
      <c r="A22517" s="264" t="str">
        <f t="shared" si="351"/>
        <v>RothschildWI</v>
      </c>
      <c r="B22517" s="269">
        <v>54474</v>
      </c>
      <c r="C22517" s="270" t="s">
        <v>12342</v>
      </c>
      <c r="D22517" s="270" t="s">
        <v>2340</v>
      </c>
      <c r="E22517" s="277" t="s">
        <v>2368</v>
      </c>
      <c r="F22517" s="279" t="s">
        <v>881</v>
      </c>
    </row>
    <row r="22518" spans="1:6" x14ac:dyDescent="0.3">
      <c r="A22518" s="264" t="str">
        <f t="shared" si="351"/>
        <v>Cuba CityWI</v>
      </c>
      <c r="B22518" s="269">
        <v>53807</v>
      </c>
      <c r="C22518" s="270" t="s">
        <v>12343</v>
      </c>
      <c r="D22518" s="270" t="s">
        <v>2340</v>
      </c>
      <c r="E22518" s="277" t="s">
        <v>2359</v>
      </c>
      <c r="F22518" s="279" t="s">
        <v>881</v>
      </c>
    </row>
    <row r="22519" spans="1:6" x14ac:dyDescent="0.3">
      <c r="A22519" s="264" t="str">
        <f t="shared" si="351"/>
        <v>ReedsvilleWI</v>
      </c>
      <c r="B22519" s="269">
        <v>54230</v>
      </c>
      <c r="C22519" s="270" t="s">
        <v>12344</v>
      </c>
      <c r="D22519" s="270" t="s">
        <v>2340</v>
      </c>
      <c r="E22519" s="277" t="s">
        <v>2352</v>
      </c>
      <c r="F22519" s="279" t="s">
        <v>881</v>
      </c>
    </row>
    <row r="22520" spans="1:6" x14ac:dyDescent="0.3">
      <c r="A22520" s="264" t="str">
        <f t="shared" si="351"/>
        <v>Black CreekWI</v>
      </c>
      <c r="B22520" s="269">
        <v>54106</v>
      </c>
      <c r="C22520" s="270" t="s">
        <v>12345</v>
      </c>
      <c r="D22520" s="270" t="s">
        <v>2340</v>
      </c>
      <c r="E22520" s="277" t="s">
        <v>2341</v>
      </c>
      <c r="F22520" s="279" t="s">
        <v>881</v>
      </c>
    </row>
    <row r="22521" spans="1:6" x14ac:dyDescent="0.3">
      <c r="A22521" s="264" t="str">
        <f t="shared" si="351"/>
        <v>MilwaukeeWI</v>
      </c>
      <c r="B22521" s="269">
        <v>53203</v>
      </c>
      <c r="C22521" s="270" t="s">
        <v>12260</v>
      </c>
      <c r="D22521" s="270" t="s">
        <v>2340</v>
      </c>
      <c r="E22521" s="277" t="s">
        <v>2357</v>
      </c>
      <c r="F22521" s="279" t="s">
        <v>881</v>
      </c>
    </row>
    <row r="22522" spans="1:6" x14ac:dyDescent="0.3">
      <c r="A22522" s="264" t="str">
        <f t="shared" si="351"/>
        <v>JuneauWI</v>
      </c>
      <c r="B22522" s="269">
        <v>53039</v>
      </c>
      <c r="C22522" s="270" t="s">
        <v>897</v>
      </c>
      <c r="D22522" s="270" t="s">
        <v>2340</v>
      </c>
      <c r="E22522" s="277" t="s">
        <v>2343</v>
      </c>
      <c r="F22522" s="279" t="s">
        <v>881</v>
      </c>
    </row>
    <row r="22523" spans="1:6" x14ac:dyDescent="0.3">
      <c r="A22523" s="264" t="str">
        <f t="shared" si="351"/>
        <v>Green BayWI</v>
      </c>
      <c r="B22523" s="269">
        <v>54229</v>
      </c>
      <c r="C22523" s="270" t="s">
        <v>2347</v>
      </c>
      <c r="D22523" s="270" t="s">
        <v>2340</v>
      </c>
      <c r="E22523" s="277" t="s">
        <v>2347</v>
      </c>
      <c r="F22523" s="279" t="s">
        <v>881</v>
      </c>
    </row>
    <row r="22524" spans="1:6" x14ac:dyDescent="0.3">
      <c r="A22524" s="264" t="str">
        <f t="shared" si="351"/>
        <v>Williams BayWI</v>
      </c>
      <c r="B22524" s="269">
        <v>53191</v>
      </c>
      <c r="C22524" s="270" t="s">
        <v>12346</v>
      </c>
      <c r="D22524" s="270" t="s">
        <v>2340</v>
      </c>
      <c r="E22524" s="277" t="s">
        <v>2370</v>
      </c>
      <c r="F22524" s="279" t="s">
        <v>881</v>
      </c>
    </row>
    <row r="22525" spans="1:6" x14ac:dyDescent="0.3">
      <c r="A22525" s="264" t="str">
        <f t="shared" si="351"/>
        <v>DeerfieldWI</v>
      </c>
      <c r="B22525" s="269">
        <v>53531</v>
      </c>
      <c r="C22525" s="270" t="s">
        <v>4722</v>
      </c>
      <c r="D22525" s="270" t="s">
        <v>2340</v>
      </c>
      <c r="E22525" s="277" t="s">
        <v>956</v>
      </c>
      <c r="F22525" s="279" t="s">
        <v>881</v>
      </c>
    </row>
    <row r="22526" spans="1:6" x14ac:dyDescent="0.3">
      <c r="A22526" s="264" t="str">
        <f t="shared" si="351"/>
        <v>WalworthWI</v>
      </c>
      <c r="B22526" s="269">
        <v>53184</v>
      </c>
      <c r="C22526" s="270" t="s">
        <v>12347</v>
      </c>
      <c r="D22526" s="270" t="s">
        <v>2340</v>
      </c>
      <c r="E22526" s="277" t="s">
        <v>2370</v>
      </c>
      <c r="F22526" s="279" t="s">
        <v>881</v>
      </c>
    </row>
    <row r="22527" spans="1:6" x14ac:dyDescent="0.3">
      <c r="A22527" s="264" t="str">
        <f t="shared" si="351"/>
        <v>MarathonWI</v>
      </c>
      <c r="B22527" s="269">
        <v>54448</v>
      </c>
      <c r="C22527" s="270" t="s">
        <v>3818</v>
      </c>
      <c r="D22527" s="270" t="s">
        <v>2340</v>
      </c>
      <c r="E22527" s="277" t="s">
        <v>2368</v>
      </c>
      <c r="F22527" s="279" t="s">
        <v>881</v>
      </c>
    </row>
    <row r="22528" spans="1:6" x14ac:dyDescent="0.3">
      <c r="A22528" s="264" t="str">
        <f t="shared" si="351"/>
        <v>EdgarWI</v>
      </c>
      <c r="B22528" s="269">
        <v>54426</v>
      </c>
      <c r="C22528" s="270" t="s">
        <v>7596</v>
      </c>
      <c r="D22528" s="270" t="s">
        <v>2340</v>
      </c>
      <c r="E22528" s="277" t="s">
        <v>2368</v>
      </c>
      <c r="F22528" s="279" t="s">
        <v>881</v>
      </c>
    </row>
    <row r="22529" spans="1:6" x14ac:dyDescent="0.3">
      <c r="A22529" s="264" t="str">
        <f t="shared" si="351"/>
        <v>Solon SpringsWI</v>
      </c>
      <c r="B22529" s="269">
        <v>54873</v>
      </c>
      <c r="C22529" s="270" t="s">
        <v>12348</v>
      </c>
      <c r="D22529" s="270" t="s">
        <v>2340</v>
      </c>
      <c r="E22529" s="277" t="s">
        <v>1635</v>
      </c>
      <c r="F22529" s="279" t="s">
        <v>881</v>
      </c>
    </row>
    <row r="22530" spans="1:6" x14ac:dyDescent="0.3">
      <c r="A22530" s="264" t="str">
        <f t="shared" si="351"/>
        <v>Johnson CreekWI</v>
      </c>
      <c r="B22530" s="269">
        <v>53038</v>
      </c>
      <c r="C22530" s="270" t="s">
        <v>12349</v>
      </c>
      <c r="D22530" s="270" t="s">
        <v>2340</v>
      </c>
      <c r="E22530" s="277" t="s">
        <v>2367</v>
      </c>
      <c r="F22530" s="279" t="s">
        <v>881</v>
      </c>
    </row>
    <row r="22531" spans="1:6" x14ac:dyDescent="0.3">
      <c r="A22531" s="264" t="str">
        <f t="shared" si="351"/>
        <v>RobertsWI</v>
      </c>
      <c r="B22531" s="269">
        <v>54023</v>
      </c>
      <c r="C22531" s="270" t="s">
        <v>4606</v>
      </c>
      <c r="D22531" s="270" t="s">
        <v>2340</v>
      </c>
      <c r="E22531" s="277" t="s">
        <v>1651</v>
      </c>
      <c r="F22531" s="279" t="s">
        <v>881</v>
      </c>
    </row>
    <row r="22532" spans="1:6" x14ac:dyDescent="0.3">
      <c r="A22532" s="264" t="str">
        <f t="shared" ref="A22532:A22595" si="352">CONCATENATE(C22532,D22532)</f>
        <v>GillettWI</v>
      </c>
      <c r="B22532" s="269">
        <v>54124</v>
      </c>
      <c r="C22532" s="270" t="s">
        <v>12350</v>
      </c>
      <c r="D22532" s="270" t="s">
        <v>2340</v>
      </c>
      <c r="E22532" s="277" t="s">
        <v>2347</v>
      </c>
      <c r="F22532" s="279" t="s">
        <v>881</v>
      </c>
    </row>
    <row r="22533" spans="1:6" x14ac:dyDescent="0.3">
      <c r="A22533" s="264" t="str">
        <f t="shared" si="352"/>
        <v>SuamicoWI</v>
      </c>
      <c r="B22533" s="269">
        <v>54173</v>
      </c>
      <c r="C22533" s="270" t="s">
        <v>12351</v>
      </c>
      <c r="D22533" s="270" t="s">
        <v>2340</v>
      </c>
      <c r="E22533" s="277" t="s">
        <v>2347</v>
      </c>
      <c r="F22533" s="279" t="s">
        <v>881</v>
      </c>
    </row>
    <row r="22534" spans="1:6" x14ac:dyDescent="0.3">
      <c r="A22534" s="264" t="str">
        <f t="shared" si="352"/>
        <v>FennimoreWI</v>
      </c>
      <c r="B22534" s="269">
        <v>53809</v>
      </c>
      <c r="C22534" s="270" t="s">
        <v>12352</v>
      </c>
      <c r="D22534" s="270" t="s">
        <v>2340</v>
      </c>
      <c r="E22534" s="277" t="s">
        <v>2359</v>
      </c>
      <c r="F22534" s="279" t="s">
        <v>881</v>
      </c>
    </row>
    <row r="22535" spans="1:6" x14ac:dyDescent="0.3">
      <c r="A22535" s="264" t="str">
        <f t="shared" si="352"/>
        <v>New GlarusWI</v>
      </c>
      <c r="B22535" s="269">
        <v>53574</v>
      </c>
      <c r="C22535" s="270" t="s">
        <v>12353</v>
      </c>
      <c r="D22535" s="270" t="s">
        <v>2340</v>
      </c>
      <c r="E22535" s="277" t="s">
        <v>956</v>
      </c>
      <c r="F22535" s="279" t="s">
        <v>881</v>
      </c>
    </row>
    <row r="22536" spans="1:6" x14ac:dyDescent="0.3">
      <c r="A22536" s="264" t="str">
        <f t="shared" si="352"/>
        <v>WausaukeeWI</v>
      </c>
      <c r="B22536" s="269">
        <v>54177</v>
      </c>
      <c r="C22536" s="270" t="s">
        <v>12354</v>
      </c>
      <c r="D22536" s="270" t="s">
        <v>2340</v>
      </c>
      <c r="E22536" s="277" t="s">
        <v>1603</v>
      </c>
      <c r="F22536" s="279" t="s">
        <v>881</v>
      </c>
    </row>
    <row r="22537" spans="1:6" x14ac:dyDescent="0.3">
      <c r="A22537" s="264" t="str">
        <f t="shared" si="352"/>
        <v>NiagaraWI</v>
      </c>
      <c r="B22537" s="269">
        <v>54151</v>
      </c>
      <c r="C22537" s="270" t="s">
        <v>12355</v>
      </c>
      <c r="D22537" s="270" t="s">
        <v>2340</v>
      </c>
      <c r="E22537" s="277" t="s">
        <v>1603</v>
      </c>
      <c r="F22537" s="279" t="s">
        <v>881</v>
      </c>
    </row>
    <row r="22538" spans="1:6" x14ac:dyDescent="0.3">
      <c r="A22538" s="264" t="str">
        <f t="shared" si="352"/>
        <v>SpencerWI</v>
      </c>
      <c r="B22538" s="269">
        <v>54479</v>
      </c>
      <c r="C22538" s="270" t="s">
        <v>1256</v>
      </c>
      <c r="D22538" s="270" t="s">
        <v>2340</v>
      </c>
      <c r="E22538" s="277" t="s">
        <v>2368</v>
      </c>
      <c r="F22538" s="279" t="s">
        <v>881</v>
      </c>
    </row>
    <row r="22539" spans="1:6" x14ac:dyDescent="0.3">
      <c r="A22539" s="264" t="str">
        <f t="shared" si="352"/>
        <v>Elkhart LakeWI</v>
      </c>
      <c r="B22539" s="269">
        <v>53020</v>
      </c>
      <c r="C22539" s="270" t="s">
        <v>12356</v>
      </c>
      <c r="D22539" s="270" t="s">
        <v>2340</v>
      </c>
      <c r="E22539" s="277" t="s">
        <v>2364</v>
      </c>
      <c r="F22539" s="279" t="s">
        <v>881</v>
      </c>
    </row>
    <row r="22540" spans="1:6" x14ac:dyDescent="0.3">
      <c r="A22540" s="264" t="str">
        <f t="shared" si="352"/>
        <v>ClintonWI</v>
      </c>
      <c r="B22540" s="269">
        <v>53525</v>
      </c>
      <c r="C22540" s="270" t="s">
        <v>1227</v>
      </c>
      <c r="D22540" s="270" t="s">
        <v>2340</v>
      </c>
      <c r="E22540" s="277" t="s">
        <v>2350</v>
      </c>
      <c r="F22540" s="279" t="s">
        <v>881</v>
      </c>
    </row>
    <row r="22541" spans="1:6" x14ac:dyDescent="0.3">
      <c r="A22541" s="264" t="str">
        <f t="shared" si="352"/>
        <v>BovinaWI</v>
      </c>
      <c r="B22541" s="269">
        <v>54170</v>
      </c>
      <c r="C22541" s="270" t="s">
        <v>12357</v>
      </c>
      <c r="D22541" s="270" t="s">
        <v>2340</v>
      </c>
      <c r="E22541" s="277" t="s">
        <v>2341</v>
      </c>
      <c r="F22541" s="279" t="s">
        <v>881</v>
      </c>
    </row>
    <row r="22542" spans="1:6" x14ac:dyDescent="0.3">
      <c r="A22542" s="264" t="str">
        <f t="shared" si="352"/>
        <v>SuringWI</v>
      </c>
      <c r="B22542" s="269">
        <v>54174</v>
      </c>
      <c r="C22542" s="270" t="s">
        <v>12358</v>
      </c>
      <c r="D22542" s="270" t="s">
        <v>2340</v>
      </c>
      <c r="E22542" s="277" t="s">
        <v>2347</v>
      </c>
      <c r="F22542" s="279" t="s">
        <v>881</v>
      </c>
    </row>
    <row r="22543" spans="1:6" x14ac:dyDescent="0.3">
      <c r="A22543" s="264" t="str">
        <f t="shared" si="352"/>
        <v>FontanaWI</v>
      </c>
      <c r="B22543" s="269">
        <v>53125</v>
      </c>
      <c r="C22543" s="270" t="s">
        <v>2477</v>
      </c>
      <c r="D22543" s="270" t="s">
        <v>2340</v>
      </c>
      <c r="E22543" s="277" t="s">
        <v>2370</v>
      </c>
      <c r="F22543" s="279" t="s">
        <v>881</v>
      </c>
    </row>
    <row r="22544" spans="1:6" x14ac:dyDescent="0.3">
      <c r="A22544" s="264" t="str">
        <f t="shared" si="352"/>
        <v>MazomanieWI</v>
      </c>
      <c r="B22544" s="269">
        <v>53560</v>
      </c>
      <c r="C22544" s="270" t="s">
        <v>12359</v>
      </c>
      <c r="D22544" s="270" t="s">
        <v>2340</v>
      </c>
      <c r="E22544" s="277" t="s">
        <v>956</v>
      </c>
      <c r="F22544" s="279" t="s">
        <v>881</v>
      </c>
    </row>
    <row r="22545" spans="1:6" x14ac:dyDescent="0.3">
      <c r="A22545" s="264" t="str">
        <f t="shared" si="352"/>
        <v>AugustaWI</v>
      </c>
      <c r="B22545" s="269">
        <v>54722</v>
      </c>
      <c r="C22545" s="270" t="s">
        <v>3960</v>
      </c>
      <c r="D22545" s="270" t="s">
        <v>2340</v>
      </c>
      <c r="E22545" s="277" t="s">
        <v>2345</v>
      </c>
      <c r="F22545" s="279" t="s">
        <v>881</v>
      </c>
    </row>
    <row r="22546" spans="1:6" x14ac:dyDescent="0.3">
      <c r="A22546" s="264" t="str">
        <f t="shared" si="352"/>
        <v>BonduelWI</v>
      </c>
      <c r="B22546" s="269">
        <v>54107</v>
      </c>
      <c r="C22546" s="270" t="s">
        <v>12360</v>
      </c>
      <c r="D22546" s="270" t="s">
        <v>2340</v>
      </c>
      <c r="E22546" s="277" t="s">
        <v>2362</v>
      </c>
      <c r="F22546" s="279" t="s">
        <v>881</v>
      </c>
    </row>
    <row r="22547" spans="1:6" x14ac:dyDescent="0.3">
      <c r="A22547" s="264" t="str">
        <f t="shared" si="352"/>
        <v>VernonWI</v>
      </c>
      <c r="B22547" s="269">
        <v>53103</v>
      </c>
      <c r="C22547" s="270" t="s">
        <v>2274</v>
      </c>
      <c r="D22547" s="270" t="s">
        <v>2340</v>
      </c>
      <c r="E22547" s="277" t="s">
        <v>2357</v>
      </c>
      <c r="F22547" s="279" t="s">
        <v>881</v>
      </c>
    </row>
    <row r="22548" spans="1:6" x14ac:dyDescent="0.3">
      <c r="A22548" s="264" t="str">
        <f t="shared" si="352"/>
        <v>AmherstWI</v>
      </c>
      <c r="B22548" s="269">
        <v>54406</v>
      </c>
      <c r="C22548" s="270" t="s">
        <v>6077</v>
      </c>
      <c r="D22548" s="270" t="s">
        <v>2340</v>
      </c>
      <c r="E22548" s="277" t="s">
        <v>2365</v>
      </c>
      <c r="F22548" s="279" t="s">
        <v>881</v>
      </c>
    </row>
    <row r="22549" spans="1:6" x14ac:dyDescent="0.3">
      <c r="A22549" s="264" t="str">
        <f t="shared" si="352"/>
        <v>LomiraWI</v>
      </c>
      <c r="B22549" s="269">
        <v>53048</v>
      </c>
      <c r="C22549" s="270" t="s">
        <v>12361</v>
      </c>
      <c r="D22549" s="270" t="s">
        <v>2340</v>
      </c>
      <c r="E22549" s="277" t="s">
        <v>2343</v>
      </c>
      <c r="F22549" s="279" t="s">
        <v>881</v>
      </c>
    </row>
    <row r="22550" spans="1:6" x14ac:dyDescent="0.3">
      <c r="A22550" s="264" t="str">
        <f t="shared" si="352"/>
        <v>BrooklynWI</v>
      </c>
      <c r="B22550" s="269">
        <v>53521</v>
      </c>
      <c r="C22550" s="270" t="s">
        <v>3496</v>
      </c>
      <c r="D22550" s="270" t="s">
        <v>2340</v>
      </c>
      <c r="E22550" s="277" t="s">
        <v>956</v>
      </c>
      <c r="F22550" s="279" t="s">
        <v>881</v>
      </c>
    </row>
    <row r="22551" spans="1:6" x14ac:dyDescent="0.3">
      <c r="A22551" s="264" t="str">
        <f t="shared" si="352"/>
        <v>WindsorWI</v>
      </c>
      <c r="B22551" s="269">
        <v>53598</v>
      </c>
      <c r="C22551" s="270" t="s">
        <v>2711</v>
      </c>
      <c r="D22551" s="270" t="s">
        <v>2340</v>
      </c>
      <c r="E22551" s="277" t="s">
        <v>956</v>
      </c>
      <c r="F22551" s="279" t="s">
        <v>881</v>
      </c>
    </row>
    <row r="22552" spans="1:6" x14ac:dyDescent="0.3">
      <c r="A22552" s="264" t="str">
        <f t="shared" si="352"/>
        <v>New AuburnWI</v>
      </c>
      <c r="B22552" s="269">
        <v>54757</v>
      </c>
      <c r="C22552" s="270" t="s">
        <v>7165</v>
      </c>
      <c r="D22552" s="270" t="s">
        <v>2340</v>
      </c>
      <c r="E22552" s="277" t="s">
        <v>2345</v>
      </c>
      <c r="F22552" s="279" t="s">
        <v>881</v>
      </c>
    </row>
    <row r="22553" spans="1:6" x14ac:dyDescent="0.3">
      <c r="A22553" s="264" t="str">
        <f t="shared" si="352"/>
        <v>MorrisonWI</v>
      </c>
      <c r="B22553" s="269">
        <v>54126</v>
      </c>
      <c r="C22553" s="270" t="s">
        <v>3294</v>
      </c>
      <c r="D22553" s="270" t="s">
        <v>2340</v>
      </c>
      <c r="E22553" s="277" t="s">
        <v>2347</v>
      </c>
      <c r="F22553" s="279" t="s">
        <v>881</v>
      </c>
    </row>
    <row r="22554" spans="1:6" x14ac:dyDescent="0.3">
      <c r="A22554" s="264" t="str">
        <f t="shared" si="352"/>
        <v>NashotahWI</v>
      </c>
      <c r="B22554" s="269">
        <v>53058</v>
      </c>
      <c r="C22554" s="270" t="s">
        <v>12362</v>
      </c>
      <c r="D22554" s="270" t="s">
        <v>2340</v>
      </c>
      <c r="E22554" s="277" t="s">
        <v>2357</v>
      </c>
      <c r="F22554" s="279" t="s">
        <v>881</v>
      </c>
    </row>
    <row r="22555" spans="1:6" x14ac:dyDescent="0.3">
      <c r="A22555" s="264" t="str">
        <f t="shared" si="352"/>
        <v>RichfieldWI</v>
      </c>
      <c r="B22555" s="269">
        <v>53076</v>
      </c>
      <c r="C22555" s="270" t="s">
        <v>4610</v>
      </c>
      <c r="D22555" s="270" t="s">
        <v>2340</v>
      </c>
      <c r="E22555" s="277" t="s">
        <v>2357</v>
      </c>
      <c r="F22555" s="279" t="s">
        <v>881</v>
      </c>
    </row>
    <row r="22556" spans="1:6" x14ac:dyDescent="0.3">
      <c r="A22556" s="264" t="str">
        <f t="shared" si="352"/>
        <v>PoplarWI</v>
      </c>
      <c r="B22556" s="269">
        <v>54874</v>
      </c>
      <c r="C22556" s="270" t="s">
        <v>12363</v>
      </c>
      <c r="D22556" s="270" t="s">
        <v>2340</v>
      </c>
      <c r="E22556" s="277" t="s">
        <v>1635</v>
      </c>
      <c r="F22556" s="279" t="s">
        <v>881</v>
      </c>
    </row>
    <row r="22557" spans="1:6" x14ac:dyDescent="0.3">
      <c r="A22557" s="264" t="str">
        <f t="shared" si="352"/>
        <v>HammondWI</v>
      </c>
      <c r="B22557" s="269">
        <v>54015</v>
      </c>
      <c r="C22557" s="270" t="s">
        <v>1505</v>
      </c>
      <c r="D22557" s="270" t="s">
        <v>2340</v>
      </c>
      <c r="E22557" s="277" t="s">
        <v>1651</v>
      </c>
      <c r="F22557" s="279" t="s">
        <v>881</v>
      </c>
    </row>
    <row r="22558" spans="1:6" x14ac:dyDescent="0.3">
      <c r="A22558" s="264" t="str">
        <f t="shared" si="352"/>
        <v>La ValleWI</v>
      </c>
      <c r="B22558" s="269">
        <v>53941</v>
      </c>
      <c r="C22558" s="270" t="s">
        <v>12364</v>
      </c>
      <c r="D22558" s="270" t="s">
        <v>2340</v>
      </c>
      <c r="E22558" s="277" t="s">
        <v>2342</v>
      </c>
      <c r="F22558" s="279" t="s">
        <v>881</v>
      </c>
    </row>
    <row r="22559" spans="1:6" x14ac:dyDescent="0.3">
      <c r="A22559" s="264" t="str">
        <f t="shared" si="352"/>
        <v>Glenwood CityWI</v>
      </c>
      <c r="B22559" s="269">
        <v>54013</v>
      </c>
      <c r="C22559" s="270" t="s">
        <v>12365</v>
      </c>
      <c r="D22559" s="270" t="s">
        <v>2340</v>
      </c>
      <c r="E22559" s="277" t="s">
        <v>1651</v>
      </c>
      <c r="F22559" s="279" t="s">
        <v>881</v>
      </c>
    </row>
    <row r="22560" spans="1:6" x14ac:dyDescent="0.3">
      <c r="A22560" s="264" t="str">
        <f t="shared" si="352"/>
        <v>SobieskiWI</v>
      </c>
      <c r="B22560" s="269">
        <v>54171</v>
      </c>
      <c r="C22560" s="270" t="s">
        <v>12366</v>
      </c>
      <c r="D22560" s="270" t="s">
        <v>2340</v>
      </c>
      <c r="E22560" s="277" t="s">
        <v>2347</v>
      </c>
      <c r="F22560" s="279" t="s">
        <v>881</v>
      </c>
    </row>
    <row r="22561" spans="1:6" x14ac:dyDescent="0.3">
      <c r="A22561" s="264" t="str">
        <f t="shared" si="352"/>
        <v>HilbertWI</v>
      </c>
      <c r="B22561" s="269">
        <v>54129</v>
      </c>
      <c r="C22561" s="270" t="s">
        <v>12367</v>
      </c>
      <c r="D22561" s="270" t="s">
        <v>2340</v>
      </c>
      <c r="E22561" s="277" t="s">
        <v>2341</v>
      </c>
      <c r="F22561" s="279" t="s">
        <v>881</v>
      </c>
    </row>
    <row r="22562" spans="1:6" x14ac:dyDescent="0.3">
      <c r="A22562" s="264" t="str">
        <f t="shared" si="352"/>
        <v>BelgiumWI</v>
      </c>
      <c r="B22562" s="269">
        <v>53004</v>
      </c>
      <c r="C22562" s="270" t="s">
        <v>12368</v>
      </c>
      <c r="D22562" s="270" t="s">
        <v>2340</v>
      </c>
      <c r="E22562" s="277" t="s">
        <v>2357</v>
      </c>
      <c r="F22562" s="279" t="s">
        <v>881</v>
      </c>
    </row>
    <row r="22563" spans="1:6" x14ac:dyDescent="0.3">
      <c r="A22563" s="264" t="str">
        <f t="shared" si="352"/>
        <v>Combined LocksWI</v>
      </c>
      <c r="B22563" s="269">
        <v>54113</v>
      </c>
      <c r="C22563" s="270" t="s">
        <v>12369</v>
      </c>
      <c r="D22563" s="270" t="s">
        <v>2340</v>
      </c>
      <c r="E22563" s="277" t="s">
        <v>2341</v>
      </c>
      <c r="F22563" s="279" t="s">
        <v>881</v>
      </c>
    </row>
    <row r="22564" spans="1:6" x14ac:dyDescent="0.3">
      <c r="A22564" s="264" t="str">
        <f t="shared" si="352"/>
        <v>RioWI</v>
      </c>
      <c r="B22564" s="269">
        <v>53960</v>
      </c>
      <c r="C22564" s="270" t="s">
        <v>5159</v>
      </c>
      <c r="D22564" s="270" t="s">
        <v>2340</v>
      </c>
      <c r="E22564" s="277" t="s">
        <v>956</v>
      </c>
      <c r="F22564" s="279" t="s">
        <v>881</v>
      </c>
    </row>
    <row r="22565" spans="1:6" x14ac:dyDescent="0.3">
      <c r="A22565" s="264" t="str">
        <f t="shared" si="352"/>
        <v>Cedar GroveWI</v>
      </c>
      <c r="B22565" s="269">
        <v>53013</v>
      </c>
      <c r="C22565" s="270" t="s">
        <v>7843</v>
      </c>
      <c r="D22565" s="270" t="s">
        <v>2340</v>
      </c>
      <c r="E22565" s="277" t="s">
        <v>2364</v>
      </c>
      <c r="F22565" s="279" t="s">
        <v>881</v>
      </c>
    </row>
    <row r="22566" spans="1:6" x14ac:dyDescent="0.3">
      <c r="A22566" s="264" t="str">
        <f t="shared" si="352"/>
        <v>Random LakeWI</v>
      </c>
      <c r="B22566" s="269">
        <v>53075</v>
      </c>
      <c r="C22566" s="270" t="s">
        <v>12370</v>
      </c>
      <c r="D22566" s="270" t="s">
        <v>2340</v>
      </c>
      <c r="E22566" s="277" t="s">
        <v>2364</v>
      </c>
      <c r="F22566" s="279" t="s">
        <v>881</v>
      </c>
    </row>
    <row r="22567" spans="1:6" x14ac:dyDescent="0.3">
      <c r="A22567" s="264" t="str">
        <f t="shared" si="352"/>
        <v>CaledoniaWI</v>
      </c>
      <c r="B22567" s="269">
        <v>53108</v>
      </c>
      <c r="C22567" s="270" t="s">
        <v>4933</v>
      </c>
      <c r="D22567" s="270" t="s">
        <v>2340</v>
      </c>
      <c r="E22567" s="277" t="s">
        <v>2360</v>
      </c>
      <c r="F22567" s="279" t="s">
        <v>881</v>
      </c>
    </row>
    <row r="22568" spans="1:6" x14ac:dyDescent="0.3">
      <c r="A22568" s="264" t="str">
        <f t="shared" si="352"/>
        <v>PoundWI</v>
      </c>
      <c r="B22568" s="269">
        <v>54161</v>
      </c>
      <c r="C22568" s="270" t="s">
        <v>11878</v>
      </c>
      <c r="D22568" s="270" t="s">
        <v>2340</v>
      </c>
      <c r="E22568" s="277" t="s">
        <v>2347</v>
      </c>
      <c r="F22568" s="279" t="s">
        <v>881</v>
      </c>
    </row>
    <row r="22569" spans="1:6" x14ac:dyDescent="0.3">
      <c r="A22569" s="264" t="str">
        <f t="shared" si="352"/>
        <v>MuscodaWI</v>
      </c>
      <c r="B22569" s="269">
        <v>53573</v>
      </c>
      <c r="C22569" s="270" t="s">
        <v>12371</v>
      </c>
      <c r="D22569" s="270" t="s">
        <v>2340</v>
      </c>
      <c r="E22569" s="277" t="s">
        <v>2359</v>
      </c>
      <c r="F22569" s="279" t="s">
        <v>881</v>
      </c>
    </row>
    <row r="22570" spans="1:6" x14ac:dyDescent="0.3">
      <c r="A22570" s="264" t="str">
        <f t="shared" si="352"/>
        <v>ElevaWI</v>
      </c>
      <c r="B22570" s="269">
        <v>54738</v>
      </c>
      <c r="C22570" s="270" t="s">
        <v>12372</v>
      </c>
      <c r="D22570" s="270" t="s">
        <v>2340</v>
      </c>
      <c r="E22570" s="277" t="s">
        <v>2345</v>
      </c>
      <c r="F22570" s="279" t="s">
        <v>881</v>
      </c>
    </row>
    <row r="22571" spans="1:6" x14ac:dyDescent="0.3">
      <c r="A22571" s="264" t="str">
        <f t="shared" si="352"/>
        <v>Fox LakeWI</v>
      </c>
      <c r="B22571" s="269">
        <v>53933</v>
      </c>
      <c r="C22571" s="270" t="s">
        <v>4788</v>
      </c>
      <c r="D22571" s="270" t="s">
        <v>2340</v>
      </c>
      <c r="E22571" s="277" t="s">
        <v>2343</v>
      </c>
      <c r="F22571" s="279" t="s">
        <v>881</v>
      </c>
    </row>
    <row r="22572" spans="1:6" x14ac:dyDescent="0.3">
      <c r="A22572" s="264" t="str">
        <f t="shared" si="352"/>
        <v>Spring ValleyWI</v>
      </c>
      <c r="B22572" s="269">
        <v>54767</v>
      </c>
      <c r="C22572" s="270" t="s">
        <v>2541</v>
      </c>
      <c r="D22572" s="270" t="s">
        <v>2340</v>
      </c>
      <c r="E22572" s="277" t="s">
        <v>1651</v>
      </c>
      <c r="F22572" s="279" t="s">
        <v>881</v>
      </c>
    </row>
    <row r="22573" spans="1:6" x14ac:dyDescent="0.3">
      <c r="A22573" s="264" t="str">
        <f t="shared" si="352"/>
        <v>IxoniaWI</v>
      </c>
      <c r="B22573" s="269">
        <v>53036</v>
      </c>
      <c r="C22573" s="270" t="s">
        <v>12373</v>
      </c>
      <c r="D22573" s="270" t="s">
        <v>2340</v>
      </c>
      <c r="E22573" s="277" t="s">
        <v>2367</v>
      </c>
      <c r="F22573" s="279" t="s">
        <v>881</v>
      </c>
    </row>
    <row r="22574" spans="1:6" x14ac:dyDescent="0.3">
      <c r="A22574" s="264" t="str">
        <f t="shared" si="352"/>
        <v>RandolphWI</v>
      </c>
      <c r="B22574" s="269">
        <v>53956</v>
      </c>
      <c r="C22574" s="270" t="s">
        <v>1602</v>
      </c>
      <c r="D22574" s="270" t="s">
        <v>2340</v>
      </c>
      <c r="E22574" s="277" t="s">
        <v>2343</v>
      </c>
      <c r="F22574" s="279" t="s">
        <v>881</v>
      </c>
    </row>
    <row r="22575" spans="1:6" x14ac:dyDescent="0.3">
      <c r="A22575" s="264" t="str">
        <f t="shared" si="352"/>
        <v>BirnamwoodWI</v>
      </c>
      <c r="B22575" s="269">
        <v>54414</v>
      </c>
      <c r="C22575" s="270" t="s">
        <v>12374</v>
      </c>
      <c r="D22575" s="270" t="s">
        <v>2340</v>
      </c>
      <c r="E22575" s="277" t="s">
        <v>2362</v>
      </c>
      <c r="F22575" s="279" t="s">
        <v>881</v>
      </c>
    </row>
    <row r="22576" spans="1:6" x14ac:dyDescent="0.3">
      <c r="A22576" s="264" t="str">
        <f t="shared" si="352"/>
        <v>PalmyraWI</v>
      </c>
      <c r="B22576" s="269">
        <v>53156</v>
      </c>
      <c r="C22576" s="270" t="s">
        <v>5021</v>
      </c>
      <c r="D22576" s="270" t="s">
        <v>2340</v>
      </c>
      <c r="E22576" s="277" t="s">
        <v>2367</v>
      </c>
      <c r="F22576" s="279" t="s">
        <v>881</v>
      </c>
    </row>
    <row r="22577" spans="1:6" x14ac:dyDescent="0.3">
      <c r="A22577" s="264" t="str">
        <f t="shared" si="352"/>
        <v>LenaWI</v>
      </c>
      <c r="B22577" s="269">
        <v>54139</v>
      </c>
      <c r="C22577" s="270" t="s">
        <v>4888</v>
      </c>
      <c r="D22577" s="270" t="s">
        <v>2340</v>
      </c>
      <c r="E22577" s="277" t="s">
        <v>2347</v>
      </c>
      <c r="F22577" s="279" t="s">
        <v>881</v>
      </c>
    </row>
    <row r="22578" spans="1:6" x14ac:dyDescent="0.3">
      <c r="A22578" s="264" t="str">
        <f t="shared" si="352"/>
        <v>HatleyWI</v>
      </c>
      <c r="B22578" s="269">
        <v>54440</v>
      </c>
      <c r="C22578" s="270" t="s">
        <v>12375</v>
      </c>
      <c r="D22578" s="270" t="s">
        <v>2340</v>
      </c>
      <c r="E22578" s="277" t="s">
        <v>2368</v>
      </c>
      <c r="F22578" s="279" t="s">
        <v>881</v>
      </c>
    </row>
    <row r="22579" spans="1:6" x14ac:dyDescent="0.3">
      <c r="A22579" s="264" t="str">
        <f t="shared" si="352"/>
        <v>Hazel GreenWI</v>
      </c>
      <c r="B22579" s="269">
        <v>53811</v>
      </c>
      <c r="C22579" s="270" t="s">
        <v>1136</v>
      </c>
      <c r="D22579" s="270" t="s">
        <v>2340</v>
      </c>
      <c r="E22579" s="277" t="s">
        <v>2359</v>
      </c>
      <c r="F22579" s="279" t="s">
        <v>881</v>
      </c>
    </row>
    <row r="22580" spans="1:6" x14ac:dyDescent="0.3">
      <c r="A22580" s="264" t="str">
        <f t="shared" si="352"/>
        <v>WittenbergWI</v>
      </c>
      <c r="B22580" s="269">
        <v>54499</v>
      </c>
      <c r="C22580" s="270" t="s">
        <v>12376</v>
      </c>
      <c r="D22580" s="270" t="s">
        <v>2340</v>
      </c>
      <c r="E22580" s="277" t="s">
        <v>2362</v>
      </c>
      <c r="F22580" s="279" t="s">
        <v>881</v>
      </c>
    </row>
    <row r="22581" spans="1:6" x14ac:dyDescent="0.3">
      <c r="A22581" s="264" t="str">
        <f t="shared" si="352"/>
        <v>WalesWI</v>
      </c>
      <c r="B22581" s="269">
        <v>53183</v>
      </c>
      <c r="C22581" s="270" t="s">
        <v>6216</v>
      </c>
      <c r="D22581" s="270" t="s">
        <v>2340</v>
      </c>
      <c r="E22581" s="277" t="s">
        <v>2357</v>
      </c>
      <c r="F22581" s="279" t="s">
        <v>881</v>
      </c>
    </row>
    <row r="22582" spans="1:6" x14ac:dyDescent="0.3">
      <c r="A22582" s="264" t="str">
        <f t="shared" si="352"/>
        <v>Eagle LakeWI</v>
      </c>
      <c r="B22582" s="269">
        <v>53139</v>
      </c>
      <c r="C22582" s="270" t="s">
        <v>3888</v>
      </c>
      <c r="D22582" s="270" t="s">
        <v>2340</v>
      </c>
      <c r="E22582" s="277" t="s">
        <v>2360</v>
      </c>
      <c r="F22582" s="279" t="s">
        <v>881</v>
      </c>
    </row>
    <row r="22583" spans="1:6" x14ac:dyDescent="0.3">
      <c r="A22583" s="264" t="str">
        <f t="shared" si="352"/>
        <v>CornellWI</v>
      </c>
      <c r="B22583" s="269">
        <v>54732</v>
      </c>
      <c r="C22583" s="270" t="s">
        <v>5057</v>
      </c>
      <c r="D22583" s="270" t="s">
        <v>2340</v>
      </c>
      <c r="E22583" s="277" t="s">
        <v>2345</v>
      </c>
      <c r="F22583" s="279" t="s">
        <v>881</v>
      </c>
    </row>
    <row r="22584" spans="1:6" x14ac:dyDescent="0.3">
      <c r="A22584" s="264" t="str">
        <f t="shared" si="352"/>
        <v>BoycevilleWI</v>
      </c>
      <c r="B22584" s="269">
        <v>54725</v>
      </c>
      <c r="C22584" s="270" t="s">
        <v>12377</v>
      </c>
      <c r="D22584" s="270" t="s">
        <v>2340</v>
      </c>
      <c r="E22584" s="277" t="s">
        <v>2354</v>
      </c>
      <c r="F22584" s="279" t="s">
        <v>881</v>
      </c>
    </row>
    <row r="22585" spans="1:6" x14ac:dyDescent="0.3">
      <c r="A22585" s="264" t="str">
        <f t="shared" si="352"/>
        <v>SherwoodWI</v>
      </c>
      <c r="B22585" s="269">
        <v>54169</v>
      </c>
      <c r="C22585" s="270" t="s">
        <v>1700</v>
      </c>
      <c r="D22585" s="270" t="s">
        <v>2340</v>
      </c>
      <c r="E22585" s="277" t="s">
        <v>2341</v>
      </c>
      <c r="F22585" s="279" t="s">
        <v>881</v>
      </c>
    </row>
    <row r="22586" spans="1:6" x14ac:dyDescent="0.3">
      <c r="A22586" s="264" t="str">
        <f t="shared" si="352"/>
        <v>SullivanWI</v>
      </c>
      <c r="B22586" s="269">
        <v>53178</v>
      </c>
      <c r="C22586" s="270" t="s">
        <v>5316</v>
      </c>
      <c r="D22586" s="270" t="s">
        <v>2340</v>
      </c>
      <c r="E22586" s="277" t="s">
        <v>2367</v>
      </c>
      <c r="F22586" s="279" t="s">
        <v>881</v>
      </c>
    </row>
    <row r="22587" spans="1:6" x14ac:dyDescent="0.3">
      <c r="A22587" s="264" t="str">
        <f t="shared" si="352"/>
        <v>WrightstownWI</v>
      </c>
      <c r="B22587" s="269">
        <v>54180</v>
      </c>
      <c r="C22587" s="270" t="s">
        <v>12378</v>
      </c>
      <c r="D22587" s="270" t="s">
        <v>2340</v>
      </c>
      <c r="E22587" s="277" t="s">
        <v>2347</v>
      </c>
      <c r="F22587" s="279" t="s">
        <v>881</v>
      </c>
    </row>
    <row r="22588" spans="1:6" x14ac:dyDescent="0.3">
      <c r="A22588" s="264" t="str">
        <f t="shared" si="352"/>
        <v>MishicotWI</v>
      </c>
      <c r="B22588" s="269">
        <v>54228</v>
      </c>
      <c r="C22588" s="270" t="s">
        <v>12379</v>
      </c>
      <c r="D22588" s="270" t="s">
        <v>2340</v>
      </c>
      <c r="E22588" s="277" t="s">
        <v>2352</v>
      </c>
      <c r="F22588" s="279" t="s">
        <v>881</v>
      </c>
    </row>
    <row r="22589" spans="1:6" x14ac:dyDescent="0.3">
      <c r="A22589" s="264" t="str">
        <f t="shared" si="352"/>
        <v>KeshenaWI</v>
      </c>
      <c r="B22589" s="269">
        <v>54135</v>
      </c>
      <c r="C22589" s="270" t="s">
        <v>12380</v>
      </c>
      <c r="D22589" s="270" t="s">
        <v>2340</v>
      </c>
      <c r="E22589" s="277" t="s">
        <v>2362</v>
      </c>
      <c r="F22589" s="279" t="s">
        <v>881</v>
      </c>
    </row>
    <row r="22590" spans="1:6" x14ac:dyDescent="0.3">
      <c r="A22590" s="264" t="str">
        <f t="shared" si="352"/>
        <v>PittsvilleWI</v>
      </c>
      <c r="B22590" s="269">
        <v>54466</v>
      </c>
      <c r="C22590" s="270" t="s">
        <v>6382</v>
      </c>
      <c r="D22590" s="270" t="s">
        <v>2340</v>
      </c>
      <c r="E22590" s="277" t="s">
        <v>2371</v>
      </c>
      <c r="F22590" s="279" t="s">
        <v>881</v>
      </c>
    </row>
    <row r="22591" spans="1:6" x14ac:dyDescent="0.3">
      <c r="A22591" s="264" t="str">
        <f t="shared" si="352"/>
        <v>LarsenWI</v>
      </c>
      <c r="B22591" s="269">
        <v>54947</v>
      </c>
      <c r="C22591" s="270" t="s">
        <v>12381</v>
      </c>
      <c r="D22591" s="270" t="s">
        <v>2340</v>
      </c>
      <c r="E22591" s="277" t="s">
        <v>2358</v>
      </c>
      <c r="F22591" s="279" t="s">
        <v>881</v>
      </c>
    </row>
    <row r="22592" spans="1:6" x14ac:dyDescent="0.3">
      <c r="A22592" s="264" t="str">
        <f t="shared" si="352"/>
        <v>Fall RiverWI</v>
      </c>
      <c r="B22592" s="269">
        <v>53932</v>
      </c>
      <c r="C22592" s="270" t="s">
        <v>6064</v>
      </c>
      <c r="D22592" s="270" t="s">
        <v>2340</v>
      </c>
      <c r="E22592" s="277" t="s">
        <v>956</v>
      </c>
      <c r="F22592" s="279" t="s">
        <v>881</v>
      </c>
    </row>
    <row r="22593" spans="1:6" x14ac:dyDescent="0.3">
      <c r="A22593" s="264" t="str">
        <f t="shared" si="352"/>
        <v>AbramsWI</v>
      </c>
      <c r="B22593" s="269">
        <v>54101</v>
      </c>
      <c r="C22593" s="270" t="s">
        <v>12382</v>
      </c>
      <c r="D22593" s="270" t="s">
        <v>2340</v>
      </c>
      <c r="E22593" s="277" t="s">
        <v>2347</v>
      </c>
      <c r="F22593" s="279" t="s">
        <v>881</v>
      </c>
    </row>
    <row r="22594" spans="1:6" x14ac:dyDescent="0.3">
      <c r="A22594" s="264" t="str">
        <f t="shared" si="352"/>
        <v>HolcombeWI</v>
      </c>
      <c r="B22594" s="269">
        <v>54745</v>
      </c>
      <c r="C22594" s="270" t="s">
        <v>12383</v>
      </c>
      <c r="D22594" s="270" t="s">
        <v>2340</v>
      </c>
      <c r="E22594" s="277" t="s">
        <v>2345</v>
      </c>
      <c r="F22594" s="279" t="s">
        <v>881</v>
      </c>
    </row>
    <row r="22595" spans="1:6" x14ac:dyDescent="0.3">
      <c r="A22595" s="264" t="str">
        <f t="shared" si="352"/>
        <v>Little SuamicoWI</v>
      </c>
      <c r="B22595" s="269">
        <v>54141</v>
      </c>
      <c r="C22595" s="270" t="s">
        <v>12384</v>
      </c>
      <c r="D22595" s="270" t="s">
        <v>2340</v>
      </c>
      <c r="E22595" s="277" t="s">
        <v>2347</v>
      </c>
      <c r="F22595" s="279" t="s">
        <v>881</v>
      </c>
    </row>
    <row r="22596" spans="1:6" x14ac:dyDescent="0.3">
      <c r="A22596" s="264" t="str">
        <f t="shared" ref="A22596:A22659" si="353">CONCATENATE(C22596,D22596)</f>
        <v>MonticelloWI</v>
      </c>
      <c r="B22596" s="269">
        <v>53570</v>
      </c>
      <c r="C22596" s="270" t="s">
        <v>3836</v>
      </c>
      <c r="D22596" s="270" t="s">
        <v>2340</v>
      </c>
      <c r="E22596" s="277" t="s">
        <v>956</v>
      </c>
      <c r="F22596" s="279" t="s">
        <v>881</v>
      </c>
    </row>
    <row r="22597" spans="1:6" x14ac:dyDescent="0.3">
      <c r="A22597" s="264" t="str">
        <f t="shared" si="353"/>
        <v>ClevelandWI</v>
      </c>
      <c r="B22597" s="269">
        <v>53015</v>
      </c>
      <c r="C22597" s="270" t="s">
        <v>1414</v>
      </c>
      <c r="D22597" s="270" t="s">
        <v>2340</v>
      </c>
      <c r="E22597" s="277" t="s">
        <v>2352</v>
      </c>
      <c r="F22597" s="279" t="s">
        <v>881</v>
      </c>
    </row>
    <row r="22598" spans="1:6" x14ac:dyDescent="0.3">
      <c r="A22598" s="264" t="str">
        <f t="shared" si="353"/>
        <v>RosholtWI</v>
      </c>
      <c r="B22598" s="269">
        <v>54473</v>
      </c>
      <c r="C22598" s="270" t="s">
        <v>12385</v>
      </c>
      <c r="D22598" s="270" t="s">
        <v>2340</v>
      </c>
      <c r="E22598" s="277" t="s">
        <v>2365</v>
      </c>
      <c r="F22598" s="279" t="s">
        <v>881</v>
      </c>
    </row>
    <row r="22599" spans="1:6" x14ac:dyDescent="0.3">
      <c r="A22599" s="264" t="str">
        <f t="shared" si="353"/>
        <v>PotosiWI</v>
      </c>
      <c r="B22599" s="269">
        <v>53820</v>
      </c>
      <c r="C22599" s="270" t="s">
        <v>12386</v>
      </c>
      <c r="D22599" s="270" t="s">
        <v>2340</v>
      </c>
      <c r="E22599" s="277" t="s">
        <v>2359</v>
      </c>
      <c r="F22599" s="279" t="s">
        <v>881</v>
      </c>
    </row>
    <row r="22600" spans="1:6" x14ac:dyDescent="0.3">
      <c r="A22600" s="264" t="str">
        <f t="shared" si="353"/>
        <v>MaloneWI</v>
      </c>
      <c r="B22600" s="269">
        <v>53049</v>
      </c>
      <c r="C22600" s="270" t="s">
        <v>1925</v>
      </c>
      <c r="D22600" s="270" t="s">
        <v>2340</v>
      </c>
      <c r="E22600" s="277" t="s">
        <v>2346</v>
      </c>
      <c r="F22600" s="279" t="s">
        <v>881</v>
      </c>
    </row>
    <row r="22601" spans="1:6" x14ac:dyDescent="0.3">
      <c r="A22601" s="264" t="str">
        <f t="shared" si="353"/>
        <v>AlbanyWI</v>
      </c>
      <c r="B22601" s="269">
        <v>53502</v>
      </c>
      <c r="C22601" s="270" t="s">
        <v>1152</v>
      </c>
      <c r="D22601" s="270" t="s">
        <v>2340</v>
      </c>
      <c r="E22601" s="277" t="s">
        <v>956</v>
      </c>
      <c r="F22601" s="279" t="s">
        <v>881</v>
      </c>
    </row>
    <row r="22602" spans="1:6" x14ac:dyDescent="0.3">
      <c r="A22602" s="264" t="str">
        <f t="shared" si="353"/>
        <v>WoodvilleWI</v>
      </c>
      <c r="B22602" s="269">
        <v>54028</v>
      </c>
      <c r="C22602" s="270" t="s">
        <v>1425</v>
      </c>
      <c r="D22602" s="270" t="s">
        <v>2340</v>
      </c>
      <c r="E22602" s="277" t="s">
        <v>1651</v>
      </c>
      <c r="F22602" s="279" t="s">
        <v>881</v>
      </c>
    </row>
    <row r="22603" spans="1:6" x14ac:dyDescent="0.3">
      <c r="A22603" s="264" t="str">
        <f t="shared" si="353"/>
        <v>CecilWI</v>
      </c>
      <c r="B22603" s="269">
        <v>54111</v>
      </c>
      <c r="C22603" s="270" t="s">
        <v>10603</v>
      </c>
      <c r="D22603" s="270" t="s">
        <v>2340</v>
      </c>
      <c r="E22603" s="277" t="s">
        <v>2362</v>
      </c>
      <c r="F22603" s="279" t="s">
        <v>881</v>
      </c>
    </row>
    <row r="22604" spans="1:6" x14ac:dyDescent="0.3">
      <c r="A22604" s="264" t="str">
        <f t="shared" si="353"/>
        <v>TigertonWI</v>
      </c>
      <c r="B22604" s="269">
        <v>54486</v>
      </c>
      <c r="C22604" s="270" t="s">
        <v>12387</v>
      </c>
      <c r="D22604" s="270" t="s">
        <v>2340</v>
      </c>
      <c r="E22604" s="277" t="s">
        <v>2362</v>
      </c>
      <c r="F22604" s="279" t="s">
        <v>881</v>
      </c>
    </row>
    <row r="22605" spans="1:6" x14ac:dyDescent="0.3">
      <c r="A22605" s="264" t="str">
        <f t="shared" si="353"/>
        <v>Black EarthWI</v>
      </c>
      <c r="B22605" s="269">
        <v>53515</v>
      </c>
      <c r="C22605" s="270" t="s">
        <v>12388</v>
      </c>
      <c r="D22605" s="270" t="s">
        <v>2340</v>
      </c>
      <c r="E22605" s="277" t="s">
        <v>956</v>
      </c>
      <c r="F22605" s="279" t="s">
        <v>881</v>
      </c>
    </row>
    <row r="22606" spans="1:6" x14ac:dyDescent="0.3">
      <c r="A22606" s="264" t="str">
        <f t="shared" si="353"/>
        <v>BangorWI</v>
      </c>
      <c r="B22606" s="269">
        <v>54614</v>
      </c>
      <c r="C22606" s="270" t="s">
        <v>1561</v>
      </c>
      <c r="D22606" s="270" t="s">
        <v>2340</v>
      </c>
      <c r="E22606" s="277" t="s">
        <v>1645</v>
      </c>
      <c r="F22606" s="279" t="s">
        <v>881</v>
      </c>
    </row>
    <row r="22607" spans="1:6" x14ac:dyDescent="0.3">
      <c r="A22607" s="264" t="str">
        <f t="shared" si="353"/>
        <v>SalemWI</v>
      </c>
      <c r="B22607" s="269">
        <v>53170</v>
      </c>
      <c r="C22607" s="270" t="s">
        <v>1226</v>
      </c>
      <c r="D22607" s="270" t="s">
        <v>2340</v>
      </c>
      <c r="E22607" s="277" t="s">
        <v>927</v>
      </c>
      <c r="F22607" s="279" t="s">
        <v>881</v>
      </c>
    </row>
    <row r="22608" spans="1:6" x14ac:dyDescent="0.3">
      <c r="A22608" s="264" t="str">
        <f t="shared" si="353"/>
        <v>Lake NebagamonWI</v>
      </c>
      <c r="B22608" s="269">
        <v>54849</v>
      </c>
      <c r="C22608" s="270" t="s">
        <v>12389</v>
      </c>
      <c r="D22608" s="270" t="s">
        <v>2340</v>
      </c>
      <c r="E22608" s="277" t="s">
        <v>1635</v>
      </c>
      <c r="F22608" s="279" t="s">
        <v>881</v>
      </c>
    </row>
    <row r="22609" spans="1:6" x14ac:dyDescent="0.3">
      <c r="A22609" s="264" t="str">
        <f t="shared" si="353"/>
        <v>Junction CityWI</v>
      </c>
      <c r="B22609" s="269">
        <v>54443</v>
      </c>
      <c r="C22609" s="270" t="s">
        <v>1424</v>
      </c>
      <c r="D22609" s="270" t="s">
        <v>2340</v>
      </c>
      <c r="E22609" s="277" t="s">
        <v>2365</v>
      </c>
      <c r="F22609" s="279" t="s">
        <v>881</v>
      </c>
    </row>
    <row r="22610" spans="1:6" x14ac:dyDescent="0.3">
      <c r="A22610" s="264" t="str">
        <f t="shared" si="353"/>
        <v>DarienWI</v>
      </c>
      <c r="B22610" s="269">
        <v>53114</v>
      </c>
      <c r="C22610" s="270" t="s">
        <v>3466</v>
      </c>
      <c r="D22610" s="270" t="s">
        <v>2340</v>
      </c>
      <c r="E22610" s="277" t="s">
        <v>2370</v>
      </c>
      <c r="F22610" s="279" t="s">
        <v>881</v>
      </c>
    </row>
    <row r="22611" spans="1:6" x14ac:dyDescent="0.3">
      <c r="A22611" s="264" t="str">
        <f t="shared" si="353"/>
        <v>MerrimacWI</v>
      </c>
      <c r="B22611" s="269">
        <v>53561</v>
      </c>
      <c r="C22611" s="270" t="s">
        <v>6167</v>
      </c>
      <c r="D22611" s="270" t="s">
        <v>2340</v>
      </c>
      <c r="E22611" s="277" t="s">
        <v>2342</v>
      </c>
      <c r="F22611" s="279" t="s">
        <v>881</v>
      </c>
    </row>
    <row r="22612" spans="1:6" x14ac:dyDescent="0.3">
      <c r="A22612" s="264" t="str">
        <f t="shared" si="353"/>
        <v>ButlerWI</v>
      </c>
      <c r="B22612" s="269">
        <v>53007</v>
      </c>
      <c r="C22612" s="270" t="s">
        <v>5351</v>
      </c>
      <c r="D22612" s="270" t="s">
        <v>2340</v>
      </c>
      <c r="E22612" s="277" t="s">
        <v>2357</v>
      </c>
      <c r="F22612" s="279" t="s">
        <v>881</v>
      </c>
    </row>
    <row r="22613" spans="1:6" x14ac:dyDescent="0.3">
      <c r="A22613" s="264" t="str">
        <f t="shared" si="353"/>
        <v>North PrairieWI</v>
      </c>
      <c r="B22613" s="269">
        <v>53153</v>
      </c>
      <c r="C22613" s="270" t="s">
        <v>12390</v>
      </c>
      <c r="D22613" s="270" t="s">
        <v>2340</v>
      </c>
      <c r="E22613" s="277" t="s">
        <v>2357</v>
      </c>
      <c r="F22613" s="279" t="s">
        <v>881</v>
      </c>
    </row>
    <row r="22614" spans="1:6" x14ac:dyDescent="0.3">
      <c r="A22614" s="264" t="str">
        <f t="shared" si="353"/>
        <v>Hager CityWI</v>
      </c>
      <c r="B22614" s="269">
        <v>54014</v>
      </c>
      <c r="C22614" s="270" t="s">
        <v>12391</v>
      </c>
      <c r="D22614" s="270" t="s">
        <v>2340</v>
      </c>
      <c r="E22614" s="277" t="s">
        <v>1651</v>
      </c>
      <c r="F22614" s="279" t="s">
        <v>881</v>
      </c>
    </row>
    <row r="22615" spans="1:6" x14ac:dyDescent="0.3">
      <c r="A22615" s="264" t="str">
        <f t="shared" si="353"/>
        <v>ValdersWI</v>
      </c>
      <c r="B22615" s="269">
        <v>54245</v>
      </c>
      <c r="C22615" s="270" t="s">
        <v>12392</v>
      </c>
      <c r="D22615" s="270" t="s">
        <v>2340</v>
      </c>
      <c r="E22615" s="277" t="s">
        <v>2352</v>
      </c>
      <c r="F22615" s="279" t="s">
        <v>881</v>
      </c>
    </row>
    <row r="22616" spans="1:6" x14ac:dyDescent="0.3">
      <c r="A22616" s="264" t="str">
        <f t="shared" si="353"/>
        <v>GleasonWI</v>
      </c>
      <c r="B22616" s="269">
        <v>54435</v>
      </c>
      <c r="C22616" s="270" t="s">
        <v>11181</v>
      </c>
      <c r="D22616" s="270" t="s">
        <v>2340</v>
      </c>
      <c r="E22616" s="277" t="s">
        <v>2356</v>
      </c>
      <c r="F22616" s="279" t="s">
        <v>881</v>
      </c>
    </row>
    <row r="22617" spans="1:6" x14ac:dyDescent="0.3">
      <c r="A22617" s="264" t="str">
        <f t="shared" si="353"/>
        <v>North FreedomWI</v>
      </c>
      <c r="B22617" s="269">
        <v>53951</v>
      </c>
      <c r="C22617" s="270" t="s">
        <v>12393</v>
      </c>
      <c r="D22617" s="270" t="s">
        <v>2340</v>
      </c>
      <c r="E22617" s="277" t="s">
        <v>2342</v>
      </c>
      <c r="F22617" s="279" t="s">
        <v>881</v>
      </c>
    </row>
    <row r="22618" spans="1:6" x14ac:dyDescent="0.3">
      <c r="A22618" s="264" t="str">
        <f t="shared" si="353"/>
        <v>ColemanWI</v>
      </c>
      <c r="B22618" s="269">
        <v>54112</v>
      </c>
      <c r="C22618" s="270" t="s">
        <v>3944</v>
      </c>
      <c r="D22618" s="270" t="s">
        <v>2340</v>
      </c>
      <c r="E22618" s="277" t="s">
        <v>1603</v>
      </c>
      <c r="F22618" s="279" t="s">
        <v>881</v>
      </c>
    </row>
    <row r="22619" spans="1:6" x14ac:dyDescent="0.3">
      <c r="A22619" s="264" t="str">
        <f t="shared" si="353"/>
        <v>Iron RidgeWI</v>
      </c>
      <c r="B22619" s="269">
        <v>53035</v>
      </c>
      <c r="C22619" s="270" t="s">
        <v>12394</v>
      </c>
      <c r="D22619" s="270" t="s">
        <v>2340</v>
      </c>
      <c r="E22619" s="277" t="s">
        <v>2343</v>
      </c>
      <c r="F22619" s="279" t="s">
        <v>881</v>
      </c>
    </row>
    <row r="22620" spans="1:6" x14ac:dyDescent="0.3">
      <c r="A22620" s="264" t="str">
        <f t="shared" si="353"/>
        <v>MitchellWI</v>
      </c>
      <c r="B22620" s="269">
        <v>53011</v>
      </c>
      <c r="C22620" s="270" t="s">
        <v>2177</v>
      </c>
      <c r="D22620" s="270" t="s">
        <v>2340</v>
      </c>
      <c r="E22620" s="277" t="s">
        <v>2364</v>
      </c>
      <c r="F22620" s="279" t="s">
        <v>881</v>
      </c>
    </row>
    <row r="22621" spans="1:6" x14ac:dyDescent="0.3">
      <c r="A22621" s="264" t="str">
        <f t="shared" si="353"/>
        <v>SharonWI</v>
      </c>
      <c r="B22621" s="269">
        <v>53585</v>
      </c>
      <c r="C22621" s="270" t="s">
        <v>3525</v>
      </c>
      <c r="D22621" s="270" t="s">
        <v>2340</v>
      </c>
      <c r="E22621" s="277" t="s">
        <v>2370</v>
      </c>
      <c r="F22621" s="279" t="s">
        <v>881</v>
      </c>
    </row>
    <row r="22622" spans="1:6" x14ac:dyDescent="0.3">
      <c r="A22622" s="264" t="str">
        <f t="shared" si="353"/>
        <v>WhitelawWI</v>
      </c>
      <c r="B22622" s="269">
        <v>54247</v>
      </c>
      <c r="C22622" s="270" t="s">
        <v>12395</v>
      </c>
      <c r="D22622" s="270" t="s">
        <v>2340</v>
      </c>
      <c r="E22622" s="277" t="s">
        <v>2352</v>
      </c>
      <c r="F22622" s="279" t="s">
        <v>881</v>
      </c>
    </row>
    <row r="22623" spans="1:6" x14ac:dyDescent="0.3">
      <c r="A22623" s="264" t="str">
        <f t="shared" si="353"/>
        <v>BarneveldWI</v>
      </c>
      <c r="B22623" s="269">
        <v>53507</v>
      </c>
      <c r="C22623" s="270" t="s">
        <v>12396</v>
      </c>
      <c r="D22623" s="270" t="s">
        <v>2340</v>
      </c>
      <c r="E22623" s="277" t="s">
        <v>956</v>
      </c>
      <c r="F22623" s="279" t="s">
        <v>881</v>
      </c>
    </row>
    <row r="22624" spans="1:6" x14ac:dyDescent="0.3">
      <c r="A22624" s="264" t="str">
        <f t="shared" si="353"/>
        <v>KohlerWI</v>
      </c>
      <c r="B22624" s="269">
        <v>53044</v>
      </c>
      <c r="C22624" s="270" t="s">
        <v>12397</v>
      </c>
      <c r="D22624" s="270" t="s">
        <v>2340</v>
      </c>
      <c r="E22624" s="277" t="s">
        <v>2364</v>
      </c>
      <c r="F22624" s="279" t="s">
        <v>881</v>
      </c>
    </row>
    <row r="22625" spans="1:6" x14ac:dyDescent="0.3">
      <c r="A22625" s="264" t="str">
        <f t="shared" si="353"/>
        <v>OrfordvilleWI</v>
      </c>
      <c r="B22625" s="269">
        <v>53576</v>
      </c>
      <c r="C22625" s="270" t="s">
        <v>12398</v>
      </c>
      <c r="D22625" s="270" t="s">
        <v>2340</v>
      </c>
      <c r="E22625" s="277" t="s">
        <v>2350</v>
      </c>
      <c r="F22625" s="279" t="s">
        <v>881</v>
      </c>
    </row>
    <row r="22626" spans="1:6" x14ac:dyDescent="0.3">
      <c r="A22626" s="264" t="str">
        <f t="shared" si="353"/>
        <v>AddisonWI</v>
      </c>
      <c r="B22626" s="269">
        <v>53002</v>
      </c>
      <c r="C22626" s="270" t="s">
        <v>4691</v>
      </c>
      <c r="D22626" s="270" t="s">
        <v>2340</v>
      </c>
      <c r="E22626" s="277" t="s">
        <v>2357</v>
      </c>
      <c r="F22626" s="279" t="s">
        <v>881</v>
      </c>
    </row>
    <row r="22627" spans="1:6" x14ac:dyDescent="0.3">
      <c r="A22627" s="264" t="str">
        <f t="shared" si="353"/>
        <v>PembineWI</v>
      </c>
      <c r="B22627" s="269">
        <v>54156</v>
      </c>
      <c r="C22627" s="270" t="s">
        <v>12399</v>
      </c>
      <c r="D22627" s="270" t="s">
        <v>2340</v>
      </c>
      <c r="E22627" s="277" t="s">
        <v>1603</v>
      </c>
      <c r="F22627" s="279" t="s">
        <v>881</v>
      </c>
    </row>
    <row r="22628" spans="1:6" x14ac:dyDescent="0.3">
      <c r="A22628" s="264" t="str">
        <f t="shared" si="353"/>
        <v>BrandonWI</v>
      </c>
      <c r="B22628" s="269">
        <v>53919</v>
      </c>
      <c r="C22628" s="270" t="s">
        <v>3604</v>
      </c>
      <c r="D22628" s="270" t="s">
        <v>2340</v>
      </c>
      <c r="E22628" s="277" t="s">
        <v>2346</v>
      </c>
      <c r="F22628" s="279" t="s">
        <v>881</v>
      </c>
    </row>
    <row r="22629" spans="1:6" x14ac:dyDescent="0.3">
      <c r="A22629" s="264" t="str">
        <f t="shared" si="353"/>
        <v>CusterWI</v>
      </c>
      <c r="B22629" s="269">
        <v>54423</v>
      </c>
      <c r="C22629" s="270" t="s">
        <v>6829</v>
      </c>
      <c r="D22629" s="270" t="s">
        <v>2340</v>
      </c>
      <c r="E22629" s="277" t="s">
        <v>2365</v>
      </c>
      <c r="F22629" s="279" t="s">
        <v>881</v>
      </c>
    </row>
    <row r="22630" spans="1:6" x14ac:dyDescent="0.3">
      <c r="A22630" s="264" t="str">
        <f t="shared" si="353"/>
        <v>TheresaWI</v>
      </c>
      <c r="B22630" s="269">
        <v>53091</v>
      </c>
      <c r="C22630" s="270" t="s">
        <v>12400</v>
      </c>
      <c r="D22630" s="270" t="s">
        <v>2340</v>
      </c>
      <c r="E22630" s="277" t="s">
        <v>2343</v>
      </c>
      <c r="F22630" s="279" t="s">
        <v>881</v>
      </c>
    </row>
    <row r="22631" spans="1:6" x14ac:dyDescent="0.3">
      <c r="A22631" s="264" t="str">
        <f t="shared" si="353"/>
        <v>AlmondWI</v>
      </c>
      <c r="B22631" s="269">
        <v>54909</v>
      </c>
      <c r="C22631" s="270" t="s">
        <v>12401</v>
      </c>
      <c r="D22631" s="270" t="s">
        <v>2340</v>
      </c>
      <c r="E22631" s="277" t="s">
        <v>2365</v>
      </c>
      <c r="F22631" s="279" t="s">
        <v>881</v>
      </c>
    </row>
    <row r="22632" spans="1:6" x14ac:dyDescent="0.3">
      <c r="A22632" s="264" t="str">
        <f t="shared" si="353"/>
        <v>ElmwoodWI</v>
      </c>
      <c r="B22632" s="269">
        <v>54740</v>
      </c>
      <c r="C22632" s="270" t="s">
        <v>4930</v>
      </c>
      <c r="D22632" s="270" t="s">
        <v>2340</v>
      </c>
      <c r="E22632" s="277" t="s">
        <v>1651</v>
      </c>
      <c r="F22632" s="279" t="s">
        <v>881</v>
      </c>
    </row>
    <row r="22633" spans="1:6" x14ac:dyDescent="0.3">
      <c r="A22633" s="264" t="str">
        <f t="shared" si="353"/>
        <v>HustisfordWI</v>
      </c>
      <c r="B22633" s="269">
        <v>53034</v>
      </c>
      <c r="C22633" s="270" t="s">
        <v>12402</v>
      </c>
      <c r="D22633" s="270" t="s">
        <v>2340</v>
      </c>
      <c r="E22633" s="277" t="s">
        <v>2343</v>
      </c>
      <c r="F22633" s="279" t="s">
        <v>881</v>
      </c>
    </row>
    <row r="22634" spans="1:6" x14ac:dyDescent="0.3">
      <c r="A22634" s="264" t="str">
        <f t="shared" si="353"/>
        <v>OakfieldWI</v>
      </c>
      <c r="B22634" s="269">
        <v>53065</v>
      </c>
      <c r="C22634" s="270" t="s">
        <v>4213</v>
      </c>
      <c r="D22634" s="270" t="s">
        <v>2340</v>
      </c>
      <c r="E22634" s="277" t="s">
        <v>2346</v>
      </c>
      <c r="F22634" s="279" t="s">
        <v>881</v>
      </c>
    </row>
    <row r="22635" spans="1:6" x14ac:dyDescent="0.3">
      <c r="A22635" s="264" t="str">
        <f t="shared" si="353"/>
        <v>CascoWI</v>
      </c>
      <c r="B22635" s="269">
        <v>54205</v>
      </c>
      <c r="C22635" s="270" t="s">
        <v>6530</v>
      </c>
      <c r="D22635" s="270" t="s">
        <v>2340</v>
      </c>
      <c r="E22635" s="277" t="s">
        <v>2347</v>
      </c>
      <c r="F22635" s="279" t="s">
        <v>881</v>
      </c>
    </row>
    <row r="22636" spans="1:6" x14ac:dyDescent="0.3">
      <c r="A22636" s="264" t="str">
        <f t="shared" si="353"/>
        <v>GordonWI</v>
      </c>
      <c r="B22636" s="269">
        <v>54838</v>
      </c>
      <c r="C22636" s="270" t="s">
        <v>1555</v>
      </c>
      <c r="D22636" s="270" t="s">
        <v>2340</v>
      </c>
      <c r="E22636" s="277" t="s">
        <v>1635</v>
      </c>
      <c r="F22636" s="279" t="s">
        <v>881</v>
      </c>
    </row>
    <row r="22637" spans="1:6" x14ac:dyDescent="0.3">
      <c r="A22637" s="264" t="str">
        <f t="shared" si="353"/>
        <v>ArpinWI</v>
      </c>
      <c r="B22637" s="269">
        <v>54410</v>
      </c>
      <c r="C22637" s="270" t="s">
        <v>12403</v>
      </c>
      <c r="D22637" s="270" t="s">
        <v>2340</v>
      </c>
      <c r="E22637" s="277" t="s">
        <v>2371</v>
      </c>
      <c r="F22637" s="279" t="s">
        <v>881</v>
      </c>
    </row>
    <row r="22638" spans="1:6" x14ac:dyDescent="0.3">
      <c r="A22638" s="264" t="str">
        <f t="shared" si="353"/>
        <v>ArenaWI</v>
      </c>
      <c r="B22638" s="269">
        <v>53503</v>
      </c>
      <c r="C22638" s="270" t="s">
        <v>12404</v>
      </c>
      <c r="D22638" s="270" t="s">
        <v>2340</v>
      </c>
      <c r="E22638" s="277" t="s">
        <v>956</v>
      </c>
      <c r="F22638" s="279" t="s">
        <v>881</v>
      </c>
    </row>
    <row r="22639" spans="1:6" x14ac:dyDescent="0.3">
      <c r="A22639" s="264" t="str">
        <f t="shared" si="353"/>
        <v>AuburndaleWI</v>
      </c>
      <c r="B22639" s="269">
        <v>54412</v>
      </c>
      <c r="C22639" s="270" t="s">
        <v>3710</v>
      </c>
      <c r="D22639" s="270" t="s">
        <v>2340</v>
      </c>
      <c r="E22639" s="277" t="s">
        <v>2371</v>
      </c>
      <c r="F22639" s="279" t="s">
        <v>881</v>
      </c>
    </row>
    <row r="22640" spans="1:6" x14ac:dyDescent="0.3">
      <c r="A22640" s="264" t="str">
        <f t="shared" si="353"/>
        <v>ScottWI</v>
      </c>
      <c r="B22640" s="269">
        <v>53001</v>
      </c>
      <c r="C22640" s="270" t="s">
        <v>1887</v>
      </c>
      <c r="D22640" s="270" t="s">
        <v>2340</v>
      </c>
      <c r="E22640" s="277" t="s">
        <v>2364</v>
      </c>
      <c r="F22640" s="279" t="s">
        <v>881</v>
      </c>
    </row>
    <row r="22641" spans="1:6" x14ac:dyDescent="0.3">
      <c r="A22641" s="264" t="str">
        <f t="shared" si="353"/>
        <v>CambriaWI</v>
      </c>
      <c r="B22641" s="269">
        <v>53923</v>
      </c>
      <c r="C22641" s="270" t="s">
        <v>2869</v>
      </c>
      <c r="D22641" s="270" t="s">
        <v>2340</v>
      </c>
      <c r="E22641" s="277" t="s">
        <v>956</v>
      </c>
      <c r="F22641" s="279" t="s">
        <v>881</v>
      </c>
    </row>
    <row r="22642" spans="1:6" x14ac:dyDescent="0.3">
      <c r="A22642" s="264" t="str">
        <f t="shared" si="353"/>
        <v>DaneWI</v>
      </c>
      <c r="B22642" s="269">
        <v>53529</v>
      </c>
      <c r="C22642" s="270" t="s">
        <v>12405</v>
      </c>
      <c r="D22642" s="270" t="s">
        <v>2340</v>
      </c>
      <c r="E22642" s="277" t="s">
        <v>956</v>
      </c>
      <c r="F22642" s="279" t="s">
        <v>881</v>
      </c>
    </row>
    <row r="22643" spans="1:6" x14ac:dyDescent="0.3">
      <c r="A22643" s="264" t="str">
        <f t="shared" si="353"/>
        <v>EdenWI</v>
      </c>
      <c r="B22643" s="269">
        <v>53019</v>
      </c>
      <c r="C22643" s="270" t="s">
        <v>4611</v>
      </c>
      <c r="D22643" s="270" t="s">
        <v>2340</v>
      </c>
      <c r="E22643" s="277" t="s">
        <v>2346</v>
      </c>
      <c r="F22643" s="279" t="s">
        <v>881</v>
      </c>
    </row>
    <row r="22644" spans="1:6" x14ac:dyDescent="0.3">
      <c r="A22644" s="264" t="str">
        <f t="shared" si="353"/>
        <v>MountainWI</v>
      </c>
      <c r="B22644" s="269">
        <v>54149</v>
      </c>
      <c r="C22644" s="270" t="s">
        <v>12406</v>
      </c>
      <c r="D22644" s="270" t="s">
        <v>2340</v>
      </c>
      <c r="E22644" s="277" t="s">
        <v>2347</v>
      </c>
      <c r="F22644" s="279" t="s">
        <v>881</v>
      </c>
    </row>
    <row r="22645" spans="1:6" x14ac:dyDescent="0.3">
      <c r="A22645" s="264" t="str">
        <f t="shared" si="353"/>
        <v>Blue MoundsWI</v>
      </c>
      <c r="B22645" s="269">
        <v>53517</v>
      </c>
      <c r="C22645" s="270" t="s">
        <v>12407</v>
      </c>
      <c r="D22645" s="270" t="s">
        <v>2340</v>
      </c>
      <c r="E22645" s="277" t="s">
        <v>956</v>
      </c>
      <c r="F22645" s="279" t="s">
        <v>881</v>
      </c>
    </row>
    <row r="22646" spans="1:6" x14ac:dyDescent="0.3">
      <c r="A22646" s="264" t="str">
        <f t="shared" si="353"/>
        <v>GreshamWI</v>
      </c>
      <c r="B22646" s="269">
        <v>54128</v>
      </c>
      <c r="C22646" s="270" t="s">
        <v>9891</v>
      </c>
      <c r="D22646" s="270" t="s">
        <v>2340</v>
      </c>
      <c r="E22646" s="277" t="s">
        <v>2362</v>
      </c>
      <c r="F22646" s="279" t="s">
        <v>881</v>
      </c>
    </row>
    <row r="22647" spans="1:6" x14ac:dyDescent="0.3">
      <c r="A22647" s="264" t="str">
        <f t="shared" si="353"/>
        <v>NeoshoWI</v>
      </c>
      <c r="B22647" s="269">
        <v>53059</v>
      </c>
      <c r="C22647" s="270" t="s">
        <v>7206</v>
      </c>
      <c r="D22647" s="270" t="s">
        <v>2340</v>
      </c>
      <c r="E22647" s="277" t="s">
        <v>2343</v>
      </c>
      <c r="F22647" s="279" t="s">
        <v>881</v>
      </c>
    </row>
    <row r="22648" spans="1:6" x14ac:dyDescent="0.3">
      <c r="A22648" s="264" t="str">
        <f t="shared" si="353"/>
        <v>ReesevilleWI</v>
      </c>
      <c r="B22648" s="269">
        <v>53579</v>
      </c>
      <c r="C22648" s="270" t="s">
        <v>12408</v>
      </c>
      <c r="D22648" s="270" t="s">
        <v>2340</v>
      </c>
      <c r="E22648" s="277" t="s">
        <v>2343</v>
      </c>
      <c r="F22648" s="279" t="s">
        <v>881</v>
      </c>
    </row>
    <row r="22649" spans="1:6" x14ac:dyDescent="0.3">
      <c r="A22649" s="264" t="str">
        <f t="shared" si="353"/>
        <v>CassvilleWI</v>
      </c>
      <c r="B22649" s="269">
        <v>53806</v>
      </c>
      <c r="C22649" s="270" t="s">
        <v>12409</v>
      </c>
      <c r="D22649" s="270" t="s">
        <v>2340</v>
      </c>
      <c r="E22649" s="277" t="s">
        <v>2359</v>
      </c>
      <c r="F22649" s="279" t="s">
        <v>881</v>
      </c>
    </row>
    <row r="22650" spans="1:6" x14ac:dyDescent="0.3">
      <c r="A22650" s="264" t="str">
        <f t="shared" si="353"/>
        <v>Port EdwardsWI</v>
      </c>
      <c r="B22650" s="269">
        <v>54469</v>
      </c>
      <c r="C22650" s="270" t="s">
        <v>12410</v>
      </c>
      <c r="D22650" s="270" t="s">
        <v>2340</v>
      </c>
      <c r="E22650" s="277" t="s">
        <v>2371</v>
      </c>
      <c r="F22650" s="279" t="s">
        <v>881</v>
      </c>
    </row>
    <row r="22651" spans="1:6" x14ac:dyDescent="0.3">
      <c r="A22651" s="264" t="str">
        <f t="shared" si="353"/>
        <v>BoydWI</v>
      </c>
      <c r="B22651" s="269">
        <v>54726</v>
      </c>
      <c r="C22651" s="270" t="s">
        <v>11433</v>
      </c>
      <c r="D22651" s="270" t="s">
        <v>2340</v>
      </c>
      <c r="E22651" s="277" t="s">
        <v>2345</v>
      </c>
      <c r="F22651" s="279" t="s">
        <v>881</v>
      </c>
    </row>
    <row r="22652" spans="1:6" x14ac:dyDescent="0.3">
      <c r="A22652" s="264" t="str">
        <f t="shared" si="353"/>
        <v>RubiconWI</v>
      </c>
      <c r="B22652" s="269">
        <v>53078</v>
      </c>
      <c r="C22652" s="270" t="s">
        <v>12411</v>
      </c>
      <c r="D22652" s="270" t="s">
        <v>2340</v>
      </c>
      <c r="E22652" s="277" t="s">
        <v>2343</v>
      </c>
      <c r="F22652" s="279" t="s">
        <v>881</v>
      </c>
    </row>
    <row r="22653" spans="1:6" x14ac:dyDescent="0.3">
      <c r="A22653" s="264" t="str">
        <f t="shared" si="353"/>
        <v>BrownsvilleWI</v>
      </c>
      <c r="B22653" s="269">
        <v>53006</v>
      </c>
      <c r="C22653" s="270" t="s">
        <v>2191</v>
      </c>
      <c r="D22653" s="270" t="s">
        <v>2340</v>
      </c>
      <c r="E22653" s="277" t="s">
        <v>2343</v>
      </c>
      <c r="F22653" s="279" t="s">
        <v>881</v>
      </c>
    </row>
    <row r="22654" spans="1:6" x14ac:dyDescent="0.3">
      <c r="A22654" s="264" t="str">
        <f t="shared" si="353"/>
        <v>RingleWI</v>
      </c>
      <c r="B22654" s="269">
        <v>54471</v>
      </c>
      <c r="C22654" s="270" t="s">
        <v>12412</v>
      </c>
      <c r="D22654" s="270" t="s">
        <v>2340</v>
      </c>
      <c r="E22654" s="277" t="s">
        <v>2368</v>
      </c>
      <c r="F22654" s="279" t="s">
        <v>881</v>
      </c>
    </row>
    <row r="22655" spans="1:6" x14ac:dyDescent="0.3">
      <c r="A22655" s="264" t="str">
        <f t="shared" si="353"/>
        <v>BowlerWI</v>
      </c>
      <c r="B22655" s="269">
        <v>54416</v>
      </c>
      <c r="C22655" s="270" t="s">
        <v>12413</v>
      </c>
      <c r="D22655" s="270" t="s">
        <v>2340</v>
      </c>
      <c r="E22655" s="277" t="s">
        <v>2362</v>
      </c>
      <c r="F22655" s="279" t="s">
        <v>881</v>
      </c>
    </row>
    <row r="22656" spans="1:6" x14ac:dyDescent="0.3">
      <c r="A22656" s="264" t="str">
        <f t="shared" si="353"/>
        <v>TownsendWI</v>
      </c>
      <c r="B22656" s="269">
        <v>54175</v>
      </c>
      <c r="C22656" s="270" t="s">
        <v>3559</v>
      </c>
      <c r="D22656" s="270" t="s">
        <v>2340</v>
      </c>
      <c r="E22656" s="277" t="s">
        <v>2347</v>
      </c>
      <c r="F22656" s="279" t="s">
        <v>881</v>
      </c>
    </row>
    <row r="22657" spans="1:6" x14ac:dyDescent="0.3">
      <c r="A22657" s="264" t="str">
        <f t="shared" si="353"/>
        <v>FairchildWI</v>
      </c>
      <c r="B22657" s="269">
        <v>54741</v>
      </c>
      <c r="C22657" s="270" t="s">
        <v>12414</v>
      </c>
      <c r="D22657" s="270" t="s">
        <v>2340</v>
      </c>
      <c r="E22657" s="277" t="s">
        <v>2345</v>
      </c>
      <c r="F22657" s="279" t="s">
        <v>881</v>
      </c>
    </row>
    <row r="22658" spans="1:6" x14ac:dyDescent="0.3">
      <c r="A22658" s="264" t="str">
        <f t="shared" si="353"/>
        <v>HighlandWI</v>
      </c>
      <c r="B22658" s="269">
        <v>53543</v>
      </c>
      <c r="C22658" s="270" t="s">
        <v>2542</v>
      </c>
      <c r="D22658" s="270" t="s">
        <v>2340</v>
      </c>
      <c r="E22658" s="277" t="s">
        <v>956</v>
      </c>
      <c r="F22658" s="279" t="s">
        <v>881</v>
      </c>
    </row>
    <row r="22659" spans="1:6" x14ac:dyDescent="0.3">
      <c r="A22659" s="264" t="str">
        <f t="shared" si="353"/>
        <v>PorterfieldWI</v>
      </c>
      <c r="B22659" s="269">
        <v>54159</v>
      </c>
      <c r="C22659" s="270" t="s">
        <v>12415</v>
      </c>
      <c r="D22659" s="270" t="s">
        <v>2340</v>
      </c>
      <c r="E22659" s="277" t="s">
        <v>1603</v>
      </c>
      <c r="F22659" s="279" t="s">
        <v>881</v>
      </c>
    </row>
    <row r="22660" spans="1:6" x14ac:dyDescent="0.3">
      <c r="A22660" s="264" t="str">
        <f t="shared" ref="A22660:A22723" si="354">CONCATENATE(C22660,D22660)</f>
        <v>HoultonWI</v>
      </c>
      <c r="B22660" s="269">
        <v>54082</v>
      </c>
      <c r="C22660" s="270" t="s">
        <v>12416</v>
      </c>
      <c r="D22660" s="270" t="s">
        <v>2340</v>
      </c>
      <c r="E22660" s="277" t="s">
        <v>1651</v>
      </c>
      <c r="F22660" s="279" t="s">
        <v>881</v>
      </c>
    </row>
    <row r="22661" spans="1:6" x14ac:dyDescent="0.3">
      <c r="A22661" s="264" t="str">
        <f t="shared" si="354"/>
        <v>LimaWI</v>
      </c>
      <c r="B22661" s="269">
        <v>53093</v>
      </c>
      <c r="C22661" s="270" t="s">
        <v>1975</v>
      </c>
      <c r="D22661" s="270" t="s">
        <v>2340</v>
      </c>
      <c r="E22661" s="277" t="s">
        <v>2364</v>
      </c>
      <c r="F22661" s="279" t="s">
        <v>881</v>
      </c>
    </row>
    <row r="22662" spans="1:6" x14ac:dyDescent="0.3">
      <c r="A22662" s="264" t="str">
        <f t="shared" si="354"/>
        <v>AthelstaneWI</v>
      </c>
      <c r="B22662" s="269">
        <v>54104</v>
      </c>
      <c r="C22662" s="270" t="s">
        <v>12417</v>
      </c>
      <c r="D22662" s="270" t="s">
        <v>2340</v>
      </c>
      <c r="E22662" s="277" t="s">
        <v>1603</v>
      </c>
      <c r="F22662" s="279" t="s">
        <v>881</v>
      </c>
    </row>
    <row r="22663" spans="1:6" x14ac:dyDescent="0.3">
      <c r="A22663" s="264" t="str">
        <f t="shared" si="354"/>
        <v>Amherst JunctionWI</v>
      </c>
      <c r="B22663" s="269">
        <v>54407</v>
      </c>
      <c r="C22663" s="270" t="s">
        <v>12418</v>
      </c>
      <c r="D22663" s="270" t="s">
        <v>2340</v>
      </c>
      <c r="E22663" s="277" t="s">
        <v>2365</v>
      </c>
      <c r="F22663" s="279" t="s">
        <v>881</v>
      </c>
    </row>
    <row r="22664" spans="1:6" x14ac:dyDescent="0.3">
      <c r="A22664" s="264" t="str">
        <f t="shared" si="354"/>
        <v>Saint CloudWI</v>
      </c>
      <c r="B22664" s="269">
        <v>53079</v>
      </c>
      <c r="C22664" s="270" t="s">
        <v>3758</v>
      </c>
      <c r="D22664" s="270" t="s">
        <v>2340</v>
      </c>
      <c r="E22664" s="277" t="s">
        <v>2346</v>
      </c>
      <c r="F22664" s="279" t="s">
        <v>881</v>
      </c>
    </row>
    <row r="22665" spans="1:6" x14ac:dyDescent="0.3">
      <c r="A22665" s="264" t="str">
        <f t="shared" si="354"/>
        <v>HelenvilleWI</v>
      </c>
      <c r="B22665" s="269">
        <v>53137</v>
      </c>
      <c r="C22665" s="270" t="s">
        <v>12419</v>
      </c>
      <c r="D22665" s="270" t="s">
        <v>2340</v>
      </c>
      <c r="E22665" s="277" t="s">
        <v>2367</v>
      </c>
      <c r="F22665" s="279" t="s">
        <v>881</v>
      </c>
    </row>
    <row r="22666" spans="1:6" x14ac:dyDescent="0.3">
      <c r="A22666" s="264" t="str">
        <f t="shared" si="354"/>
        <v>RosendaleWI</v>
      </c>
      <c r="B22666" s="269">
        <v>54974</v>
      </c>
      <c r="C22666" s="270" t="s">
        <v>7401</v>
      </c>
      <c r="D22666" s="270" t="s">
        <v>2340</v>
      </c>
      <c r="E22666" s="277" t="s">
        <v>2346</v>
      </c>
      <c r="F22666" s="279" t="s">
        <v>881</v>
      </c>
    </row>
    <row r="22667" spans="1:6" x14ac:dyDescent="0.3">
      <c r="A22667" s="264" t="str">
        <f t="shared" si="354"/>
        <v>MaribelWI</v>
      </c>
      <c r="B22667" s="269">
        <v>54227</v>
      </c>
      <c r="C22667" s="270" t="s">
        <v>12420</v>
      </c>
      <c r="D22667" s="270" t="s">
        <v>2340</v>
      </c>
      <c r="E22667" s="277" t="s">
        <v>2352</v>
      </c>
      <c r="F22667" s="279" t="s">
        <v>881</v>
      </c>
    </row>
    <row r="22668" spans="1:6" x14ac:dyDescent="0.3">
      <c r="A22668" s="264" t="str">
        <f t="shared" si="354"/>
        <v>VesperWI</v>
      </c>
      <c r="B22668" s="269">
        <v>54489</v>
      </c>
      <c r="C22668" s="270" t="s">
        <v>12421</v>
      </c>
      <c r="D22668" s="270" t="s">
        <v>2340</v>
      </c>
      <c r="E22668" s="277" t="s">
        <v>2371</v>
      </c>
      <c r="F22668" s="279" t="s">
        <v>881</v>
      </c>
    </row>
    <row r="22669" spans="1:6" x14ac:dyDescent="0.3">
      <c r="A22669" s="264" t="str">
        <f t="shared" si="354"/>
        <v>LakewoodWI</v>
      </c>
      <c r="B22669" s="269">
        <v>54138</v>
      </c>
      <c r="C22669" s="270" t="s">
        <v>2710</v>
      </c>
      <c r="D22669" s="270" t="s">
        <v>2340</v>
      </c>
      <c r="E22669" s="277" t="s">
        <v>2347</v>
      </c>
      <c r="F22669" s="279" t="s">
        <v>881</v>
      </c>
    </row>
    <row r="22670" spans="1:6" x14ac:dyDescent="0.3">
      <c r="A22670" s="264" t="str">
        <f t="shared" si="354"/>
        <v>RudolphWI</v>
      </c>
      <c r="B22670" s="269">
        <v>54475</v>
      </c>
      <c r="C22670" s="270" t="s">
        <v>9629</v>
      </c>
      <c r="D22670" s="270" t="s">
        <v>2340</v>
      </c>
      <c r="E22670" s="277" t="s">
        <v>2371</v>
      </c>
      <c r="F22670" s="279" t="s">
        <v>881</v>
      </c>
    </row>
    <row r="22671" spans="1:6" x14ac:dyDescent="0.3">
      <c r="A22671" s="264" t="str">
        <f t="shared" si="354"/>
        <v>NekimiWI</v>
      </c>
      <c r="B22671" s="269">
        <v>54979</v>
      </c>
      <c r="C22671" s="270" t="s">
        <v>12422</v>
      </c>
      <c r="D22671" s="270" t="s">
        <v>2340</v>
      </c>
      <c r="E22671" s="277" t="s">
        <v>2358</v>
      </c>
      <c r="F22671" s="279" t="s">
        <v>881</v>
      </c>
    </row>
    <row r="22672" spans="1:6" x14ac:dyDescent="0.3">
      <c r="A22672" s="264" t="str">
        <f t="shared" si="354"/>
        <v>Mount CalvaryWI</v>
      </c>
      <c r="B22672" s="269">
        <v>53057</v>
      </c>
      <c r="C22672" s="270" t="s">
        <v>12423</v>
      </c>
      <c r="D22672" s="270" t="s">
        <v>2340</v>
      </c>
      <c r="E22672" s="277" t="s">
        <v>2346</v>
      </c>
      <c r="F22672" s="279" t="s">
        <v>881</v>
      </c>
    </row>
    <row r="22673" spans="1:6" x14ac:dyDescent="0.3">
      <c r="A22673" s="264" t="str">
        <f t="shared" si="354"/>
        <v>MindoroWI</v>
      </c>
      <c r="B22673" s="269">
        <v>54644</v>
      </c>
      <c r="C22673" s="270" t="s">
        <v>12424</v>
      </c>
      <c r="D22673" s="270" t="s">
        <v>2340</v>
      </c>
      <c r="E22673" s="277" t="s">
        <v>1645</v>
      </c>
      <c r="F22673" s="279" t="s">
        <v>881</v>
      </c>
    </row>
    <row r="22674" spans="1:6" x14ac:dyDescent="0.3">
      <c r="A22674" s="264" t="str">
        <f t="shared" si="354"/>
        <v>NewtonWI</v>
      </c>
      <c r="B22674" s="269">
        <v>53063</v>
      </c>
      <c r="C22674" s="270" t="s">
        <v>1244</v>
      </c>
      <c r="D22674" s="270" t="s">
        <v>2340</v>
      </c>
      <c r="E22674" s="277" t="s">
        <v>2352</v>
      </c>
      <c r="F22674" s="279" t="s">
        <v>881</v>
      </c>
    </row>
    <row r="22675" spans="1:6" x14ac:dyDescent="0.3">
      <c r="A22675" s="264" t="str">
        <f t="shared" si="354"/>
        <v>LannonWI</v>
      </c>
      <c r="B22675" s="269">
        <v>53046</v>
      </c>
      <c r="C22675" s="270" t="s">
        <v>12425</v>
      </c>
      <c r="D22675" s="270" t="s">
        <v>2340</v>
      </c>
      <c r="E22675" s="277" t="s">
        <v>2357</v>
      </c>
      <c r="F22675" s="279" t="s">
        <v>881</v>
      </c>
    </row>
    <row r="22676" spans="1:6" x14ac:dyDescent="0.3">
      <c r="A22676" s="264" t="str">
        <f t="shared" si="354"/>
        <v>PlainWI</v>
      </c>
      <c r="B22676" s="269">
        <v>53577</v>
      </c>
      <c r="C22676" s="270" t="s">
        <v>12426</v>
      </c>
      <c r="D22676" s="270" t="s">
        <v>2340</v>
      </c>
      <c r="E22676" s="277" t="s">
        <v>2342</v>
      </c>
      <c r="F22676" s="279" t="s">
        <v>881</v>
      </c>
    </row>
    <row r="22677" spans="1:6" x14ac:dyDescent="0.3">
      <c r="A22677" s="264" t="str">
        <f t="shared" si="354"/>
        <v>PoplarWI</v>
      </c>
      <c r="B22677" s="269">
        <v>54864</v>
      </c>
      <c r="C22677" s="270" t="s">
        <v>12363</v>
      </c>
      <c r="D22677" s="270" t="s">
        <v>2340</v>
      </c>
      <c r="E22677" s="277" t="s">
        <v>1635</v>
      </c>
      <c r="F22677" s="279" t="s">
        <v>881</v>
      </c>
    </row>
    <row r="22678" spans="1:6" x14ac:dyDescent="0.3">
      <c r="A22678" s="264" t="str">
        <f t="shared" si="354"/>
        <v>Jim FallsWI</v>
      </c>
      <c r="B22678" s="269">
        <v>54748</v>
      </c>
      <c r="C22678" s="270" t="s">
        <v>12427</v>
      </c>
      <c r="D22678" s="270" t="s">
        <v>2340</v>
      </c>
      <c r="E22678" s="277" t="s">
        <v>2345</v>
      </c>
      <c r="F22678" s="279" t="s">
        <v>881</v>
      </c>
    </row>
    <row r="22679" spans="1:6" x14ac:dyDescent="0.3">
      <c r="A22679" s="264" t="str">
        <f t="shared" si="354"/>
        <v>BancroftWI</v>
      </c>
      <c r="B22679" s="269">
        <v>54921</v>
      </c>
      <c r="C22679" s="270" t="s">
        <v>6802</v>
      </c>
      <c r="D22679" s="270" t="s">
        <v>2340</v>
      </c>
      <c r="E22679" s="277" t="s">
        <v>2365</v>
      </c>
      <c r="F22679" s="279" t="s">
        <v>881</v>
      </c>
    </row>
    <row r="22680" spans="1:6" x14ac:dyDescent="0.3">
      <c r="A22680" s="264" t="str">
        <f t="shared" si="354"/>
        <v>GreenbushWI</v>
      </c>
      <c r="B22680" s="269">
        <v>53023</v>
      </c>
      <c r="C22680" s="270" t="s">
        <v>6554</v>
      </c>
      <c r="D22680" s="270" t="s">
        <v>2340</v>
      </c>
      <c r="E22680" s="277" t="s">
        <v>2364</v>
      </c>
      <c r="F22680" s="279" t="s">
        <v>881</v>
      </c>
    </row>
    <row r="22681" spans="1:6" x14ac:dyDescent="0.3">
      <c r="A22681" s="264" t="str">
        <f t="shared" si="354"/>
        <v>Deer CreekWI</v>
      </c>
      <c r="B22681" s="269">
        <v>54922</v>
      </c>
      <c r="C22681" s="270" t="s">
        <v>5070</v>
      </c>
      <c r="D22681" s="270" t="s">
        <v>2340</v>
      </c>
      <c r="E22681" s="277" t="s">
        <v>2341</v>
      </c>
      <c r="F22681" s="279" t="s">
        <v>881</v>
      </c>
    </row>
    <row r="22682" spans="1:6" x14ac:dyDescent="0.3">
      <c r="A22682" s="264" t="str">
        <f t="shared" si="354"/>
        <v>BloomingtonWI</v>
      </c>
      <c r="B22682" s="269">
        <v>53804</v>
      </c>
      <c r="C22682" s="270" t="s">
        <v>1291</v>
      </c>
      <c r="D22682" s="270" t="s">
        <v>2340</v>
      </c>
      <c r="E22682" s="277" t="s">
        <v>2359</v>
      </c>
      <c r="F22682" s="279" t="s">
        <v>881</v>
      </c>
    </row>
    <row r="22683" spans="1:6" x14ac:dyDescent="0.3">
      <c r="A22683" s="264" t="str">
        <f t="shared" si="354"/>
        <v>ArlingtonWI</v>
      </c>
      <c r="B22683" s="269">
        <v>53911</v>
      </c>
      <c r="C22683" s="270" t="s">
        <v>2452</v>
      </c>
      <c r="D22683" s="270" t="s">
        <v>2340</v>
      </c>
      <c r="E22683" s="277" t="s">
        <v>956</v>
      </c>
      <c r="F22683" s="279" t="s">
        <v>881</v>
      </c>
    </row>
    <row r="22684" spans="1:6" x14ac:dyDescent="0.3">
      <c r="A22684" s="264" t="str">
        <f t="shared" si="354"/>
        <v>Bay CityWI</v>
      </c>
      <c r="B22684" s="269">
        <v>54723</v>
      </c>
      <c r="C22684" s="270" t="s">
        <v>1575</v>
      </c>
      <c r="D22684" s="270" t="s">
        <v>2340</v>
      </c>
      <c r="E22684" s="277" t="s">
        <v>1651</v>
      </c>
      <c r="F22684" s="279" t="s">
        <v>881</v>
      </c>
    </row>
    <row r="22685" spans="1:6" x14ac:dyDescent="0.3">
      <c r="A22685" s="264" t="str">
        <f t="shared" si="354"/>
        <v>AmbergWI</v>
      </c>
      <c r="B22685" s="269">
        <v>54102</v>
      </c>
      <c r="C22685" s="270" t="s">
        <v>12428</v>
      </c>
      <c r="D22685" s="270" t="s">
        <v>2340</v>
      </c>
      <c r="E22685" s="277" t="s">
        <v>1603</v>
      </c>
      <c r="F22685" s="279" t="s">
        <v>881</v>
      </c>
    </row>
    <row r="22686" spans="1:6" x14ac:dyDescent="0.3">
      <c r="A22686" s="264" t="str">
        <f t="shared" si="354"/>
        <v>Deer ParkWI</v>
      </c>
      <c r="B22686" s="269">
        <v>54007</v>
      </c>
      <c r="C22686" s="270" t="s">
        <v>3237</v>
      </c>
      <c r="D22686" s="270" t="s">
        <v>2340</v>
      </c>
      <c r="E22686" s="277" t="s">
        <v>1651</v>
      </c>
      <c r="F22686" s="279" t="s">
        <v>881</v>
      </c>
    </row>
    <row r="22687" spans="1:6" x14ac:dyDescent="0.3">
      <c r="A22687" s="264" t="str">
        <f t="shared" si="354"/>
        <v>KnappWI</v>
      </c>
      <c r="B22687" s="269">
        <v>54749</v>
      </c>
      <c r="C22687" s="270" t="s">
        <v>12429</v>
      </c>
      <c r="D22687" s="270" t="s">
        <v>2340</v>
      </c>
      <c r="E22687" s="277" t="s">
        <v>2354</v>
      </c>
      <c r="F22687" s="279" t="s">
        <v>881</v>
      </c>
    </row>
    <row r="22688" spans="1:6" x14ac:dyDescent="0.3">
      <c r="A22688" s="264" t="str">
        <f t="shared" si="354"/>
        <v>IrmaWI</v>
      </c>
      <c r="B22688" s="269">
        <v>54442</v>
      </c>
      <c r="C22688" s="270" t="s">
        <v>12430</v>
      </c>
      <c r="D22688" s="270" t="s">
        <v>2340</v>
      </c>
      <c r="E22688" s="277" t="s">
        <v>2356</v>
      </c>
      <c r="F22688" s="279" t="s">
        <v>881</v>
      </c>
    </row>
    <row r="22689" spans="1:6" x14ac:dyDescent="0.3">
      <c r="A22689" s="264" t="str">
        <f t="shared" si="354"/>
        <v>Plum CityWI</v>
      </c>
      <c r="B22689" s="269">
        <v>54761</v>
      </c>
      <c r="C22689" s="270" t="s">
        <v>12431</v>
      </c>
      <c r="D22689" s="270" t="s">
        <v>2340</v>
      </c>
      <c r="E22689" s="277" t="s">
        <v>1651</v>
      </c>
      <c r="F22689" s="279" t="s">
        <v>881</v>
      </c>
    </row>
    <row r="22690" spans="1:6" x14ac:dyDescent="0.3">
      <c r="A22690" s="264" t="str">
        <f t="shared" si="354"/>
        <v>WheelerWI</v>
      </c>
      <c r="B22690" s="269">
        <v>54772</v>
      </c>
      <c r="C22690" s="270" t="s">
        <v>6840</v>
      </c>
      <c r="D22690" s="270" t="s">
        <v>2340</v>
      </c>
      <c r="E22690" s="277" t="s">
        <v>2354</v>
      </c>
      <c r="F22690" s="279" t="s">
        <v>881</v>
      </c>
    </row>
    <row r="22691" spans="1:6" x14ac:dyDescent="0.3">
      <c r="A22691" s="264" t="str">
        <f t="shared" si="354"/>
        <v>MilladoreWI</v>
      </c>
      <c r="B22691" s="269">
        <v>54454</v>
      </c>
      <c r="C22691" s="270" t="s">
        <v>12432</v>
      </c>
      <c r="D22691" s="270" t="s">
        <v>2340</v>
      </c>
      <c r="E22691" s="277" t="s">
        <v>2371</v>
      </c>
      <c r="F22691" s="279" t="s">
        <v>881</v>
      </c>
    </row>
    <row r="22692" spans="1:6" x14ac:dyDescent="0.3">
      <c r="A22692" s="264" t="str">
        <f t="shared" si="354"/>
        <v>MontfortWI</v>
      </c>
      <c r="B22692" s="269">
        <v>53569</v>
      </c>
      <c r="C22692" s="270" t="s">
        <v>12433</v>
      </c>
      <c r="D22692" s="270" t="s">
        <v>2340</v>
      </c>
      <c r="E22692" s="277" t="s">
        <v>2359</v>
      </c>
      <c r="F22692" s="279" t="s">
        <v>881</v>
      </c>
    </row>
    <row r="22693" spans="1:6" x14ac:dyDescent="0.3">
      <c r="A22693" s="264" t="str">
        <f t="shared" si="354"/>
        <v>JudaWI</v>
      </c>
      <c r="B22693" s="269">
        <v>53550</v>
      </c>
      <c r="C22693" s="270" t="s">
        <v>12434</v>
      </c>
      <c r="D22693" s="270" t="s">
        <v>2340</v>
      </c>
      <c r="E22693" s="277" t="s">
        <v>956</v>
      </c>
      <c r="F22693" s="279" t="s">
        <v>881</v>
      </c>
    </row>
    <row r="22694" spans="1:6" x14ac:dyDescent="0.3">
      <c r="A22694" s="264" t="str">
        <f t="shared" si="354"/>
        <v>AvocaWI</v>
      </c>
      <c r="B22694" s="269">
        <v>53506</v>
      </c>
      <c r="C22694" s="270" t="s">
        <v>4354</v>
      </c>
      <c r="D22694" s="270" t="s">
        <v>2340</v>
      </c>
      <c r="E22694" s="277" t="s">
        <v>956</v>
      </c>
      <c r="F22694" s="279" t="s">
        <v>881</v>
      </c>
    </row>
    <row r="22695" spans="1:6" x14ac:dyDescent="0.3">
      <c r="A22695" s="264" t="str">
        <f t="shared" si="354"/>
        <v>BrowntownWI</v>
      </c>
      <c r="B22695" s="269">
        <v>53522</v>
      </c>
      <c r="C22695" s="270" t="s">
        <v>12435</v>
      </c>
      <c r="D22695" s="270" t="s">
        <v>2340</v>
      </c>
      <c r="E22695" s="277" t="s">
        <v>956</v>
      </c>
      <c r="F22695" s="279" t="s">
        <v>881</v>
      </c>
    </row>
    <row r="22696" spans="1:6" x14ac:dyDescent="0.3">
      <c r="A22696" s="264" t="str">
        <f t="shared" si="354"/>
        <v>RidgewayWI</v>
      </c>
      <c r="B22696" s="269">
        <v>53582</v>
      </c>
      <c r="C22696" s="270" t="s">
        <v>9306</v>
      </c>
      <c r="D22696" s="270" t="s">
        <v>2340</v>
      </c>
      <c r="E22696" s="277" t="s">
        <v>956</v>
      </c>
      <c r="F22696" s="279" t="s">
        <v>881</v>
      </c>
    </row>
    <row r="22697" spans="1:6" x14ac:dyDescent="0.3">
      <c r="A22697" s="264" t="str">
        <f t="shared" si="354"/>
        <v>ElandWI</v>
      </c>
      <c r="B22697" s="269">
        <v>54427</v>
      </c>
      <c r="C22697" s="270" t="s">
        <v>12436</v>
      </c>
      <c r="D22697" s="270" t="s">
        <v>2340</v>
      </c>
      <c r="E22697" s="277" t="s">
        <v>2368</v>
      </c>
      <c r="F22697" s="279" t="s">
        <v>881</v>
      </c>
    </row>
    <row r="22698" spans="1:6" x14ac:dyDescent="0.3">
      <c r="A22698" s="264" t="str">
        <f t="shared" si="354"/>
        <v>RidgelandWI</v>
      </c>
      <c r="B22698" s="269">
        <v>54763</v>
      </c>
      <c r="C22698" s="270" t="s">
        <v>7456</v>
      </c>
      <c r="D22698" s="270" t="s">
        <v>2340</v>
      </c>
      <c r="E22698" s="277" t="s">
        <v>2354</v>
      </c>
      <c r="F22698" s="279" t="s">
        <v>881</v>
      </c>
    </row>
    <row r="22699" spans="1:6" x14ac:dyDescent="0.3">
      <c r="A22699" s="264" t="str">
        <f t="shared" si="354"/>
        <v>Maiden RockWI</v>
      </c>
      <c r="B22699" s="269">
        <v>54750</v>
      </c>
      <c r="C22699" s="270" t="s">
        <v>12437</v>
      </c>
      <c r="D22699" s="270" t="s">
        <v>2340</v>
      </c>
      <c r="E22699" s="277" t="s">
        <v>1651</v>
      </c>
      <c r="F22699" s="279" t="s">
        <v>881</v>
      </c>
    </row>
    <row r="22700" spans="1:6" x14ac:dyDescent="0.3">
      <c r="A22700" s="264" t="str">
        <f t="shared" si="354"/>
        <v>FoxboroWI</v>
      </c>
      <c r="B22700" s="269">
        <v>54836</v>
      </c>
      <c r="C22700" s="270" t="s">
        <v>12438</v>
      </c>
      <c r="D22700" s="270" t="s">
        <v>2340</v>
      </c>
      <c r="E22700" s="277" t="s">
        <v>1635</v>
      </c>
      <c r="F22700" s="279" t="s">
        <v>881</v>
      </c>
    </row>
    <row r="22701" spans="1:6" x14ac:dyDescent="0.3">
      <c r="A22701" s="264" t="str">
        <f t="shared" si="354"/>
        <v>RocklandWI</v>
      </c>
      <c r="B22701" s="269">
        <v>54653</v>
      </c>
      <c r="C22701" s="270" t="s">
        <v>3575</v>
      </c>
      <c r="D22701" s="270" t="s">
        <v>2340</v>
      </c>
      <c r="E22701" s="277" t="s">
        <v>1645</v>
      </c>
      <c r="F22701" s="279" t="s">
        <v>881</v>
      </c>
    </row>
    <row r="22702" spans="1:6" x14ac:dyDescent="0.3">
      <c r="A22702" s="264" t="str">
        <f t="shared" si="354"/>
        <v>KrakowWI</v>
      </c>
      <c r="B22702" s="269">
        <v>54137</v>
      </c>
      <c r="C22702" s="270" t="s">
        <v>12439</v>
      </c>
      <c r="D22702" s="270" t="s">
        <v>2340</v>
      </c>
      <c r="E22702" s="277" t="s">
        <v>2362</v>
      </c>
      <c r="F22702" s="279" t="s">
        <v>881</v>
      </c>
    </row>
    <row r="22703" spans="1:6" x14ac:dyDescent="0.3">
      <c r="A22703" s="264" t="str">
        <f t="shared" si="354"/>
        <v>DickeyvilleWI</v>
      </c>
      <c r="B22703" s="269">
        <v>53808</v>
      </c>
      <c r="C22703" s="270" t="s">
        <v>12440</v>
      </c>
      <c r="D22703" s="270" t="s">
        <v>2340</v>
      </c>
      <c r="E22703" s="277" t="s">
        <v>2359</v>
      </c>
      <c r="F22703" s="279" t="s">
        <v>881</v>
      </c>
    </row>
    <row r="22704" spans="1:6" x14ac:dyDescent="0.3">
      <c r="A22704" s="264" t="str">
        <f t="shared" si="354"/>
        <v>UticaWI</v>
      </c>
      <c r="B22704" s="269">
        <v>54964</v>
      </c>
      <c r="C22704" s="270" t="s">
        <v>5716</v>
      </c>
      <c r="D22704" s="270" t="s">
        <v>2340</v>
      </c>
      <c r="E22704" s="277" t="s">
        <v>2358</v>
      </c>
      <c r="F22704" s="279" t="s">
        <v>881</v>
      </c>
    </row>
    <row r="22705" spans="1:6" x14ac:dyDescent="0.3">
      <c r="A22705" s="264" t="str">
        <f t="shared" si="354"/>
        <v>OkaucheeWI</v>
      </c>
      <c r="B22705" s="269">
        <v>53069</v>
      </c>
      <c r="C22705" s="270" t="s">
        <v>12441</v>
      </c>
      <c r="D22705" s="270" t="s">
        <v>2340</v>
      </c>
      <c r="E22705" s="277" t="s">
        <v>2357</v>
      </c>
      <c r="F22705" s="279" t="s">
        <v>881</v>
      </c>
    </row>
    <row r="22706" spans="1:6" x14ac:dyDescent="0.3">
      <c r="A22706" s="264" t="str">
        <f t="shared" si="354"/>
        <v>BeldenvilleWI</v>
      </c>
      <c r="B22706" s="269">
        <v>54003</v>
      </c>
      <c r="C22706" s="270" t="s">
        <v>12442</v>
      </c>
      <c r="D22706" s="270" t="s">
        <v>2340</v>
      </c>
      <c r="E22706" s="277" t="s">
        <v>1651</v>
      </c>
      <c r="F22706" s="279" t="s">
        <v>881</v>
      </c>
    </row>
    <row r="22707" spans="1:6" x14ac:dyDescent="0.3">
      <c r="A22707" s="264" t="str">
        <f t="shared" si="354"/>
        <v>AniwaWI</v>
      </c>
      <c r="B22707" s="269">
        <v>54408</v>
      </c>
      <c r="C22707" s="270" t="s">
        <v>12443</v>
      </c>
      <c r="D22707" s="270" t="s">
        <v>2340</v>
      </c>
      <c r="E22707" s="277" t="s">
        <v>2368</v>
      </c>
      <c r="F22707" s="279" t="s">
        <v>881</v>
      </c>
    </row>
    <row r="22708" spans="1:6" x14ac:dyDescent="0.3">
      <c r="A22708" s="264" t="str">
        <f t="shared" si="354"/>
        <v>EldoradoWI</v>
      </c>
      <c r="B22708" s="269">
        <v>54932</v>
      </c>
      <c r="C22708" s="270" t="s">
        <v>9853</v>
      </c>
      <c r="D22708" s="270" t="s">
        <v>2340</v>
      </c>
      <c r="E22708" s="277" t="s">
        <v>2346</v>
      </c>
      <c r="F22708" s="279" t="s">
        <v>881</v>
      </c>
    </row>
    <row r="22709" spans="1:6" x14ac:dyDescent="0.3">
      <c r="A22709" s="264" t="str">
        <f t="shared" si="354"/>
        <v>LoganvilleWI</v>
      </c>
      <c r="B22709" s="269">
        <v>53943</v>
      </c>
      <c r="C22709" s="270" t="s">
        <v>3955</v>
      </c>
      <c r="D22709" s="270" t="s">
        <v>2340</v>
      </c>
      <c r="E22709" s="277" t="s">
        <v>2342</v>
      </c>
      <c r="F22709" s="279" t="s">
        <v>881</v>
      </c>
    </row>
    <row r="22710" spans="1:6" x14ac:dyDescent="0.3">
      <c r="A22710" s="264" t="str">
        <f t="shared" si="354"/>
        <v>Lake DeltonWI</v>
      </c>
      <c r="B22710" s="269">
        <v>53940</v>
      </c>
      <c r="C22710" s="270" t="s">
        <v>12444</v>
      </c>
      <c r="D22710" s="270" t="s">
        <v>2340</v>
      </c>
      <c r="E22710" s="277" t="s">
        <v>2342</v>
      </c>
      <c r="F22710" s="279" t="s">
        <v>881</v>
      </c>
    </row>
    <row r="22711" spans="1:6" x14ac:dyDescent="0.3">
      <c r="A22711" s="264" t="str">
        <f t="shared" si="354"/>
        <v>WilsonWI</v>
      </c>
      <c r="B22711" s="269">
        <v>54027</v>
      </c>
      <c r="C22711" s="270" t="s">
        <v>1777</v>
      </c>
      <c r="D22711" s="270" t="s">
        <v>2340</v>
      </c>
      <c r="E22711" s="277" t="s">
        <v>1651</v>
      </c>
      <c r="F22711" s="279" t="s">
        <v>881</v>
      </c>
    </row>
    <row r="22712" spans="1:6" x14ac:dyDescent="0.3">
      <c r="A22712" s="264" t="str">
        <f t="shared" si="354"/>
        <v>BagleyWI</v>
      </c>
      <c r="B22712" s="269">
        <v>53801</v>
      </c>
      <c r="C22712" s="270" t="s">
        <v>4462</v>
      </c>
      <c r="D22712" s="270" t="s">
        <v>2340</v>
      </c>
      <c r="E22712" s="277" t="s">
        <v>2359</v>
      </c>
      <c r="F22712" s="279" t="s">
        <v>881</v>
      </c>
    </row>
    <row r="22713" spans="1:6" x14ac:dyDescent="0.3">
      <c r="A22713" s="264" t="str">
        <f t="shared" si="354"/>
        <v>LivingstonWI</v>
      </c>
      <c r="B22713" s="269">
        <v>53554</v>
      </c>
      <c r="C22713" s="270" t="s">
        <v>2844</v>
      </c>
      <c r="D22713" s="270" t="s">
        <v>2340</v>
      </c>
      <c r="E22713" s="277" t="s">
        <v>2359</v>
      </c>
      <c r="F22713" s="279" t="s">
        <v>881</v>
      </c>
    </row>
    <row r="22714" spans="1:6" x14ac:dyDescent="0.3">
      <c r="A22714" s="264" t="str">
        <f t="shared" si="354"/>
        <v>BurnettWI</v>
      </c>
      <c r="B22714" s="269">
        <v>53922</v>
      </c>
      <c r="C22714" s="270" t="s">
        <v>12445</v>
      </c>
      <c r="D22714" s="270" t="s">
        <v>2340</v>
      </c>
      <c r="E22714" s="277" t="s">
        <v>2343</v>
      </c>
      <c r="F22714" s="279" t="s">
        <v>881</v>
      </c>
    </row>
    <row r="22715" spans="1:6" x14ac:dyDescent="0.3">
      <c r="A22715" s="264" t="str">
        <f t="shared" si="354"/>
        <v>BruleWI</v>
      </c>
      <c r="B22715" s="269">
        <v>54820</v>
      </c>
      <c r="C22715" s="270" t="s">
        <v>12446</v>
      </c>
      <c r="D22715" s="270" t="s">
        <v>2340</v>
      </c>
      <c r="E22715" s="277" t="s">
        <v>1635</v>
      </c>
      <c r="F22715" s="279" t="s">
        <v>881</v>
      </c>
    </row>
    <row r="22716" spans="1:6" x14ac:dyDescent="0.3">
      <c r="A22716" s="264" t="str">
        <f t="shared" si="354"/>
        <v>MapleWI</v>
      </c>
      <c r="B22716" s="269">
        <v>54854</v>
      </c>
      <c r="C22716" s="270" t="s">
        <v>7907</v>
      </c>
      <c r="D22716" s="270" t="s">
        <v>2340</v>
      </c>
      <c r="E22716" s="277" t="s">
        <v>1635</v>
      </c>
      <c r="F22716" s="279" t="s">
        <v>881</v>
      </c>
    </row>
    <row r="22717" spans="1:6" x14ac:dyDescent="0.3">
      <c r="A22717" s="264" t="str">
        <f t="shared" si="354"/>
        <v>DowningWI</v>
      </c>
      <c r="B22717" s="269">
        <v>54734</v>
      </c>
      <c r="C22717" s="270" t="s">
        <v>12447</v>
      </c>
      <c r="D22717" s="270" t="s">
        <v>2340</v>
      </c>
      <c r="E22717" s="277" t="s">
        <v>2354</v>
      </c>
      <c r="F22717" s="279" t="s">
        <v>881</v>
      </c>
    </row>
    <row r="22718" spans="1:6" x14ac:dyDescent="0.3">
      <c r="A22718" s="264" t="str">
        <f t="shared" si="354"/>
        <v>HollandaleWI</v>
      </c>
      <c r="B22718" s="269">
        <v>53544</v>
      </c>
      <c r="C22718" s="270" t="s">
        <v>7115</v>
      </c>
      <c r="D22718" s="270" t="s">
        <v>2340</v>
      </c>
      <c r="E22718" s="277" t="s">
        <v>956</v>
      </c>
      <c r="F22718" s="279" t="s">
        <v>881</v>
      </c>
    </row>
    <row r="22719" spans="1:6" x14ac:dyDescent="0.3">
      <c r="A22719" s="264" t="str">
        <f t="shared" si="354"/>
        <v>HewittWI</v>
      </c>
      <c r="B22719" s="269">
        <v>54441</v>
      </c>
      <c r="C22719" s="270" t="s">
        <v>11364</v>
      </c>
      <c r="D22719" s="270" t="s">
        <v>2340</v>
      </c>
      <c r="E22719" s="277" t="s">
        <v>2371</v>
      </c>
      <c r="F22719" s="279" t="s">
        <v>881</v>
      </c>
    </row>
    <row r="22720" spans="1:6" x14ac:dyDescent="0.3">
      <c r="A22720" s="264" t="str">
        <f t="shared" si="354"/>
        <v>Rock SpringsWI</v>
      </c>
      <c r="B22720" s="269">
        <v>53961</v>
      </c>
      <c r="C22720" s="270" t="s">
        <v>2407</v>
      </c>
      <c r="D22720" s="270" t="s">
        <v>2340</v>
      </c>
      <c r="E22720" s="277" t="s">
        <v>2342</v>
      </c>
      <c r="F22720" s="279" t="s">
        <v>881</v>
      </c>
    </row>
    <row r="22721" spans="1:6" x14ac:dyDescent="0.3">
      <c r="A22721" s="264" t="str">
        <f t="shared" si="354"/>
        <v>Long LakeWI</v>
      </c>
      <c r="B22721" s="269">
        <v>54542</v>
      </c>
      <c r="C22721" s="270" t="s">
        <v>4826</v>
      </c>
      <c r="D22721" s="270" t="s">
        <v>2340</v>
      </c>
      <c r="E22721" s="277" t="s">
        <v>1595</v>
      </c>
      <c r="F22721" s="279" t="s">
        <v>881</v>
      </c>
    </row>
    <row r="22722" spans="1:6" x14ac:dyDescent="0.3">
      <c r="A22722" s="264" t="str">
        <f t="shared" si="354"/>
        <v>Mount HopeWI</v>
      </c>
      <c r="B22722" s="269">
        <v>53816</v>
      </c>
      <c r="C22722" s="270" t="s">
        <v>1613</v>
      </c>
      <c r="D22722" s="270" t="s">
        <v>2340</v>
      </c>
      <c r="E22722" s="277" t="s">
        <v>2359</v>
      </c>
      <c r="F22722" s="279" t="s">
        <v>881</v>
      </c>
    </row>
    <row r="22723" spans="1:6" x14ac:dyDescent="0.3">
      <c r="A22723" s="264" t="str">
        <f t="shared" si="354"/>
        <v>GoodmanWI</v>
      </c>
      <c r="B22723" s="269">
        <v>54125</v>
      </c>
      <c r="C22723" s="270" t="s">
        <v>7280</v>
      </c>
      <c r="D22723" s="270" t="s">
        <v>2340</v>
      </c>
      <c r="E22723" s="277" t="s">
        <v>1603</v>
      </c>
      <c r="F22723" s="279" t="s">
        <v>881</v>
      </c>
    </row>
    <row r="22724" spans="1:6" x14ac:dyDescent="0.3">
      <c r="A22724" s="264" t="str">
        <f t="shared" ref="A22724:A22787" si="355">CONCATENATE(C22724,D22724)</f>
        <v>ValdersWI</v>
      </c>
      <c r="B22724" s="269">
        <v>54232</v>
      </c>
      <c r="C22724" s="270" t="s">
        <v>12392</v>
      </c>
      <c r="D22724" s="270" t="s">
        <v>2340</v>
      </c>
      <c r="E22724" s="277" t="s">
        <v>2352</v>
      </c>
      <c r="F22724" s="279" t="s">
        <v>881</v>
      </c>
    </row>
    <row r="22725" spans="1:6" x14ac:dyDescent="0.3">
      <c r="A22725" s="264" t="str">
        <f t="shared" si="355"/>
        <v>FootvilleWI</v>
      </c>
      <c r="B22725" s="269">
        <v>53537</v>
      </c>
      <c r="C22725" s="270" t="s">
        <v>12448</v>
      </c>
      <c r="D22725" s="270" t="s">
        <v>2340</v>
      </c>
      <c r="E22725" s="277" t="s">
        <v>2350</v>
      </c>
      <c r="F22725" s="279" t="s">
        <v>881</v>
      </c>
    </row>
    <row r="22726" spans="1:6" x14ac:dyDescent="0.3">
      <c r="A22726" s="264" t="str">
        <f t="shared" si="355"/>
        <v>LindenWI</v>
      </c>
      <c r="B22726" s="269">
        <v>53553</v>
      </c>
      <c r="C22726" s="270" t="s">
        <v>2950</v>
      </c>
      <c r="D22726" s="270" t="s">
        <v>2340</v>
      </c>
      <c r="E22726" s="277" t="s">
        <v>956</v>
      </c>
      <c r="F22726" s="279" t="s">
        <v>881</v>
      </c>
    </row>
    <row r="22727" spans="1:6" x14ac:dyDescent="0.3">
      <c r="A22727" s="264" t="str">
        <f t="shared" si="355"/>
        <v>CobbWI</v>
      </c>
      <c r="B22727" s="269">
        <v>53526</v>
      </c>
      <c r="C22727" s="270" t="s">
        <v>4200</v>
      </c>
      <c r="D22727" s="270" t="s">
        <v>2340</v>
      </c>
      <c r="E22727" s="277" t="s">
        <v>956</v>
      </c>
      <c r="F22727" s="279" t="s">
        <v>881</v>
      </c>
    </row>
    <row r="22728" spans="1:6" x14ac:dyDescent="0.3">
      <c r="A22728" s="264" t="str">
        <f t="shared" si="355"/>
        <v>DunbarWI</v>
      </c>
      <c r="B22728" s="269">
        <v>54119</v>
      </c>
      <c r="C22728" s="270" t="s">
        <v>12449</v>
      </c>
      <c r="D22728" s="270" t="s">
        <v>2340</v>
      </c>
      <c r="E22728" s="277" t="s">
        <v>1603</v>
      </c>
      <c r="F22728" s="279" t="s">
        <v>881</v>
      </c>
    </row>
    <row r="22729" spans="1:6" x14ac:dyDescent="0.3">
      <c r="A22729" s="264" t="str">
        <f t="shared" si="355"/>
        <v>ReweyWI</v>
      </c>
      <c r="B22729" s="269">
        <v>53580</v>
      </c>
      <c r="C22729" s="270" t="s">
        <v>12450</v>
      </c>
      <c r="D22729" s="270" t="s">
        <v>2340</v>
      </c>
      <c r="E22729" s="277" t="s">
        <v>956</v>
      </c>
      <c r="F22729" s="279" t="s">
        <v>881</v>
      </c>
    </row>
    <row r="22730" spans="1:6" x14ac:dyDescent="0.3">
      <c r="A22730" s="264" t="str">
        <f t="shared" si="355"/>
        <v>Cuba CityWI</v>
      </c>
      <c r="B22730" s="269">
        <v>53812</v>
      </c>
      <c r="C22730" s="270" t="s">
        <v>12343</v>
      </c>
      <c r="D22730" s="270" t="s">
        <v>2340</v>
      </c>
      <c r="E22730" s="277" t="s">
        <v>2359</v>
      </c>
      <c r="F22730" s="279" t="s">
        <v>881</v>
      </c>
    </row>
    <row r="22731" spans="1:6" x14ac:dyDescent="0.3">
      <c r="A22731" s="264" t="str">
        <f t="shared" si="355"/>
        <v>WinneconneWI</v>
      </c>
      <c r="B22731" s="269">
        <v>54927</v>
      </c>
      <c r="C22731" s="270" t="s">
        <v>12330</v>
      </c>
      <c r="D22731" s="270" t="s">
        <v>2340</v>
      </c>
      <c r="E22731" s="277" t="s">
        <v>2358</v>
      </c>
      <c r="F22731" s="279" t="s">
        <v>881</v>
      </c>
    </row>
    <row r="22732" spans="1:6" x14ac:dyDescent="0.3">
      <c r="A22732" s="264" t="str">
        <f t="shared" si="355"/>
        <v>RochesterWI</v>
      </c>
      <c r="B22732" s="269">
        <v>53167</v>
      </c>
      <c r="C22732" s="270" t="s">
        <v>1657</v>
      </c>
      <c r="D22732" s="270" t="s">
        <v>2340</v>
      </c>
      <c r="E22732" s="277" t="s">
        <v>2360</v>
      </c>
      <c r="F22732" s="279" t="s">
        <v>881</v>
      </c>
    </row>
    <row r="22733" spans="1:6" x14ac:dyDescent="0.3">
      <c r="A22733" s="264" t="str">
        <f t="shared" si="355"/>
        <v>ManitowocWI</v>
      </c>
      <c r="B22733" s="269">
        <v>54214</v>
      </c>
      <c r="C22733" s="270" t="s">
        <v>2352</v>
      </c>
      <c r="D22733" s="270" t="s">
        <v>2340</v>
      </c>
      <c r="E22733" s="277" t="s">
        <v>2352</v>
      </c>
      <c r="F22733" s="279" t="s">
        <v>881</v>
      </c>
    </row>
    <row r="22734" spans="1:6" x14ac:dyDescent="0.3">
      <c r="A22734" s="264" t="str">
        <f t="shared" si="355"/>
        <v>LowellWI</v>
      </c>
      <c r="B22734" s="269">
        <v>53557</v>
      </c>
      <c r="C22734" s="270" t="s">
        <v>1763</v>
      </c>
      <c r="D22734" s="270" t="s">
        <v>2340</v>
      </c>
      <c r="E22734" s="277" t="s">
        <v>2343</v>
      </c>
      <c r="F22734" s="279" t="s">
        <v>881</v>
      </c>
    </row>
    <row r="22735" spans="1:6" x14ac:dyDescent="0.3">
      <c r="A22735" s="264" t="str">
        <f t="shared" si="355"/>
        <v>StitzerWI</v>
      </c>
      <c r="B22735" s="269">
        <v>53825</v>
      </c>
      <c r="C22735" s="270" t="s">
        <v>12451</v>
      </c>
      <c r="D22735" s="270" t="s">
        <v>2340</v>
      </c>
      <c r="E22735" s="277" t="s">
        <v>2359</v>
      </c>
      <c r="F22735" s="279" t="s">
        <v>881</v>
      </c>
    </row>
    <row r="22736" spans="1:6" x14ac:dyDescent="0.3">
      <c r="A22736" s="264" t="str">
        <f t="shared" si="355"/>
        <v>Eau GalleWI</v>
      </c>
      <c r="B22736" s="269">
        <v>54737</v>
      </c>
      <c r="C22736" s="270" t="s">
        <v>12452</v>
      </c>
      <c r="D22736" s="270" t="s">
        <v>2340</v>
      </c>
      <c r="E22736" s="277" t="s">
        <v>2354</v>
      </c>
      <c r="F22736" s="279" t="s">
        <v>881</v>
      </c>
    </row>
    <row r="22737" spans="1:6" x14ac:dyDescent="0.3">
      <c r="A22737" s="264" t="str">
        <f t="shared" si="355"/>
        <v>ClymanWI</v>
      </c>
      <c r="B22737" s="269">
        <v>53016</v>
      </c>
      <c r="C22737" s="270" t="s">
        <v>12453</v>
      </c>
      <c r="D22737" s="270" t="s">
        <v>2340</v>
      </c>
      <c r="E22737" s="277" t="s">
        <v>2343</v>
      </c>
      <c r="F22737" s="279" t="s">
        <v>881</v>
      </c>
    </row>
    <row r="22738" spans="1:6" x14ac:dyDescent="0.3">
      <c r="A22738" s="264" t="str">
        <f t="shared" si="355"/>
        <v>Glen HavenWI</v>
      </c>
      <c r="B22738" s="269">
        <v>53810</v>
      </c>
      <c r="C22738" s="270" t="s">
        <v>12454</v>
      </c>
      <c r="D22738" s="270" t="s">
        <v>2340</v>
      </c>
      <c r="E22738" s="277" t="s">
        <v>2359</v>
      </c>
      <c r="F22738" s="279" t="s">
        <v>881</v>
      </c>
    </row>
    <row r="22739" spans="1:6" x14ac:dyDescent="0.3">
      <c r="A22739" s="264" t="str">
        <f t="shared" si="355"/>
        <v>CarolineWI</v>
      </c>
      <c r="B22739" s="269">
        <v>54928</v>
      </c>
      <c r="C22739" s="270" t="s">
        <v>9025</v>
      </c>
      <c r="D22739" s="270" t="s">
        <v>2340</v>
      </c>
      <c r="E22739" s="277" t="s">
        <v>2362</v>
      </c>
      <c r="F22739" s="279" t="s">
        <v>881</v>
      </c>
    </row>
    <row r="22740" spans="1:6" x14ac:dyDescent="0.3">
      <c r="A22740" s="264" t="str">
        <f t="shared" si="355"/>
        <v>ChiltonWI</v>
      </c>
      <c r="B22740" s="269">
        <v>53088</v>
      </c>
      <c r="C22740" s="270" t="s">
        <v>12309</v>
      </c>
      <c r="D22740" s="270" t="s">
        <v>2340</v>
      </c>
      <c r="E22740" s="277" t="s">
        <v>2341</v>
      </c>
      <c r="F22740" s="279" t="s">
        <v>881</v>
      </c>
    </row>
    <row r="22741" spans="1:6" x14ac:dyDescent="0.3">
      <c r="A22741" s="264" t="str">
        <f t="shared" si="355"/>
        <v>SalemWI</v>
      </c>
      <c r="B22741" s="269">
        <v>53192</v>
      </c>
      <c r="C22741" s="270" t="s">
        <v>1226</v>
      </c>
      <c r="D22741" s="270" t="s">
        <v>2340</v>
      </c>
      <c r="E22741" s="277" t="s">
        <v>927</v>
      </c>
      <c r="F22741" s="279" t="s">
        <v>881</v>
      </c>
    </row>
    <row r="22742" spans="1:6" x14ac:dyDescent="0.3">
      <c r="A22742" s="264" t="str">
        <f t="shared" si="355"/>
        <v>BradfordWI</v>
      </c>
      <c r="B22742" s="269">
        <v>53505</v>
      </c>
      <c r="C22742" s="270" t="s">
        <v>1832</v>
      </c>
      <c r="D22742" s="270" t="s">
        <v>2340</v>
      </c>
      <c r="E22742" s="277" t="s">
        <v>2350</v>
      </c>
      <c r="F22742" s="279" t="s">
        <v>881</v>
      </c>
    </row>
    <row r="22743" spans="1:6" x14ac:dyDescent="0.3">
      <c r="A22743" s="264" t="str">
        <f t="shared" si="355"/>
        <v>PardeevilleWI</v>
      </c>
      <c r="B22743" s="269">
        <v>53969</v>
      </c>
      <c r="C22743" s="270" t="s">
        <v>12321</v>
      </c>
      <c r="D22743" s="270" t="s">
        <v>2340</v>
      </c>
      <c r="E22743" s="277" t="s">
        <v>956</v>
      </c>
      <c r="F22743" s="279" t="s">
        <v>881</v>
      </c>
    </row>
    <row r="22744" spans="1:6" x14ac:dyDescent="0.3">
      <c r="A22744" s="264" t="str">
        <f t="shared" si="355"/>
        <v>FenceWI</v>
      </c>
      <c r="B22744" s="269">
        <v>54120</v>
      </c>
      <c r="C22744" s="270" t="s">
        <v>12455</v>
      </c>
      <c r="D22744" s="270" t="s">
        <v>2340</v>
      </c>
      <c r="E22744" s="277" t="s">
        <v>1595</v>
      </c>
      <c r="F22744" s="279" t="s">
        <v>881</v>
      </c>
    </row>
    <row r="22745" spans="1:6" x14ac:dyDescent="0.3">
      <c r="A22745" s="264" t="str">
        <f t="shared" si="355"/>
        <v>WindsorWI</v>
      </c>
      <c r="B22745" s="269">
        <v>53571</v>
      </c>
      <c r="C22745" s="270" t="s">
        <v>2711</v>
      </c>
      <c r="D22745" s="270" t="s">
        <v>2340</v>
      </c>
      <c r="E22745" s="277" t="s">
        <v>956</v>
      </c>
      <c r="F22745" s="279" t="s">
        <v>881</v>
      </c>
    </row>
    <row r="22746" spans="1:6" x14ac:dyDescent="0.3">
      <c r="A22746" s="264" t="str">
        <f t="shared" si="355"/>
        <v>WoodmanWI</v>
      </c>
      <c r="B22746" s="269">
        <v>53827</v>
      </c>
      <c r="C22746" s="270" t="s">
        <v>12456</v>
      </c>
      <c r="D22746" s="270" t="s">
        <v>2340</v>
      </c>
      <c r="E22746" s="277" t="s">
        <v>2359</v>
      </c>
      <c r="F22746" s="279" t="s">
        <v>881</v>
      </c>
    </row>
    <row r="22747" spans="1:6" x14ac:dyDescent="0.3">
      <c r="A22747" s="264" t="str">
        <f t="shared" si="355"/>
        <v>MattoonWI</v>
      </c>
      <c r="B22747" s="269">
        <v>54450</v>
      </c>
      <c r="C22747" s="270" t="s">
        <v>4723</v>
      </c>
      <c r="D22747" s="270" t="s">
        <v>2340</v>
      </c>
      <c r="E22747" s="277" t="s">
        <v>2362</v>
      </c>
      <c r="F22747" s="279" t="s">
        <v>881</v>
      </c>
    </row>
    <row r="22748" spans="1:6" x14ac:dyDescent="0.3">
      <c r="A22748" s="264" t="str">
        <f t="shared" si="355"/>
        <v>DaleWI</v>
      </c>
      <c r="B22748" s="269">
        <v>54931</v>
      </c>
      <c r="C22748" s="270" t="s">
        <v>12457</v>
      </c>
      <c r="D22748" s="270" t="s">
        <v>2340</v>
      </c>
      <c r="E22748" s="277" t="s">
        <v>2341</v>
      </c>
      <c r="F22748" s="279" t="s">
        <v>881</v>
      </c>
    </row>
    <row r="22749" spans="1:6" x14ac:dyDescent="0.3">
      <c r="A22749" s="264" t="str">
        <f t="shared" si="355"/>
        <v>CambriaWI</v>
      </c>
      <c r="B22749" s="269">
        <v>53935</v>
      </c>
      <c r="C22749" s="270" t="s">
        <v>2869</v>
      </c>
      <c r="D22749" s="270" t="s">
        <v>2340</v>
      </c>
      <c r="E22749" s="277" t="s">
        <v>956</v>
      </c>
      <c r="F22749" s="279" t="s">
        <v>881</v>
      </c>
    </row>
    <row r="22750" spans="1:6" x14ac:dyDescent="0.3">
      <c r="A22750" s="264" t="str">
        <f t="shared" si="355"/>
        <v>FairwaterWI</v>
      </c>
      <c r="B22750" s="269">
        <v>53931</v>
      </c>
      <c r="C22750" s="270" t="s">
        <v>12458</v>
      </c>
      <c r="D22750" s="270" t="s">
        <v>2340</v>
      </c>
      <c r="E22750" s="277" t="s">
        <v>2346</v>
      </c>
      <c r="F22750" s="279" t="s">
        <v>881</v>
      </c>
    </row>
    <row r="22751" spans="1:6" x14ac:dyDescent="0.3">
      <c r="A22751" s="264" t="str">
        <f t="shared" si="355"/>
        <v>Powers LakeWI</v>
      </c>
      <c r="B22751" s="269">
        <v>53159</v>
      </c>
      <c r="C22751" s="270" t="s">
        <v>12459</v>
      </c>
      <c r="D22751" s="270" t="s">
        <v>2340</v>
      </c>
      <c r="E22751" s="277" t="s">
        <v>927</v>
      </c>
      <c r="F22751" s="279" t="s">
        <v>881</v>
      </c>
    </row>
    <row r="22752" spans="1:6" x14ac:dyDescent="0.3">
      <c r="A22752" s="264" t="str">
        <f t="shared" si="355"/>
        <v>LeopolisWI</v>
      </c>
      <c r="B22752" s="269">
        <v>54948</v>
      </c>
      <c r="C22752" s="270" t="s">
        <v>12460</v>
      </c>
      <c r="D22752" s="270" t="s">
        <v>2340</v>
      </c>
      <c r="E22752" s="277" t="s">
        <v>2362</v>
      </c>
      <c r="F22752" s="279" t="s">
        <v>881</v>
      </c>
    </row>
    <row r="22753" spans="1:6" x14ac:dyDescent="0.3">
      <c r="A22753" s="264" t="str">
        <f t="shared" si="355"/>
        <v>GeneseeWI</v>
      </c>
      <c r="B22753" s="269">
        <v>53127</v>
      </c>
      <c r="C22753" s="270" t="s">
        <v>4593</v>
      </c>
      <c r="D22753" s="270" t="s">
        <v>2340</v>
      </c>
      <c r="E22753" s="277" t="s">
        <v>2357</v>
      </c>
      <c r="F22753" s="279" t="s">
        <v>881</v>
      </c>
    </row>
    <row r="22754" spans="1:6" x14ac:dyDescent="0.3">
      <c r="A22754" s="264" t="str">
        <f t="shared" si="355"/>
        <v>AshippunWI</v>
      </c>
      <c r="B22754" s="269">
        <v>53003</v>
      </c>
      <c r="C22754" s="270" t="s">
        <v>12461</v>
      </c>
      <c r="D22754" s="270" t="s">
        <v>2340</v>
      </c>
      <c r="E22754" s="277" t="s">
        <v>2343</v>
      </c>
      <c r="F22754" s="279" t="s">
        <v>881</v>
      </c>
    </row>
    <row r="22755" spans="1:6" x14ac:dyDescent="0.3">
      <c r="A22755" s="264" t="str">
        <f t="shared" si="355"/>
        <v>LimaWI</v>
      </c>
      <c r="B22755" s="269">
        <v>53031</v>
      </c>
      <c r="C22755" s="270" t="s">
        <v>1975</v>
      </c>
      <c r="D22755" s="270" t="s">
        <v>2340</v>
      </c>
      <c r="E22755" s="277" t="s">
        <v>2364</v>
      </c>
      <c r="F22755" s="279" t="s">
        <v>881</v>
      </c>
    </row>
    <row r="22756" spans="1:6" x14ac:dyDescent="0.3">
      <c r="A22756" s="264" t="str">
        <f t="shared" si="355"/>
        <v>Wisconsin RapidsWI</v>
      </c>
      <c r="B22756" s="269">
        <v>54413</v>
      </c>
      <c r="C22756" s="270" t="s">
        <v>12273</v>
      </c>
      <c r="D22756" s="270" t="s">
        <v>2340</v>
      </c>
      <c r="E22756" s="277" t="s">
        <v>2371</v>
      </c>
      <c r="F22756" s="279" t="s">
        <v>881</v>
      </c>
    </row>
    <row r="22757" spans="1:6" x14ac:dyDescent="0.3">
      <c r="A22757" s="264" t="str">
        <f t="shared" si="355"/>
        <v>MertonWI</v>
      </c>
      <c r="B22757" s="269">
        <v>53064</v>
      </c>
      <c r="C22757" s="270" t="s">
        <v>12284</v>
      </c>
      <c r="D22757" s="270" t="s">
        <v>2340</v>
      </c>
      <c r="E22757" s="277" t="s">
        <v>2357</v>
      </c>
      <c r="F22757" s="279" t="s">
        <v>881</v>
      </c>
    </row>
    <row r="22758" spans="1:6" x14ac:dyDescent="0.3">
      <c r="A22758" s="264" t="str">
        <f t="shared" si="355"/>
        <v>MertonWI</v>
      </c>
      <c r="B22758" s="269">
        <v>53056</v>
      </c>
      <c r="C22758" s="270" t="s">
        <v>12284</v>
      </c>
      <c r="D22758" s="270" t="s">
        <v>2340</v>
      </c>
      <c r="E22758" s="277" t="s">
        <v>2357</v>
      </c>
      <c r="F22758" s="279" t="s">
        <v>881</v>
      </c>
    </row>
    <row r="22759" spans="1:6" x14ac:dyDescent="0.3">
      <c r="A22759" s="264" t="str">
        <f t="shared" si="355"/>
        <v>WatertownWI</v>
      </c>
      <c r="B22759" s="269">
        <v>53047</v>
      </c>
      <c r="C22759" s="270" t="s">
        <v>2187</v>
      </c>
      <c r="D22759" s="270" t="s">
        <v>2340</v>
      </c>
      <c r="E22759" s="277" t="s">
        <v>2367</v>
      </c>
      <c r="F22759" s="279" t="s">
        <v>881</v>
      </c>
    </row>
    <row r="22760" spans="1:6" x14ac:dyDescent="0.3">
      <c r="A22760" s="264" t="str">
        <f t="shared" si="355"/>
        <v>RockWI</v>
      </c>
      <c r="B22760" s="269">
        <v>53501</v>
      </c>
      <c r="C22760" s="270" t="s">
        <v>5673</v>
      </c>
      <c r="D22760" s="270" t="s">
        <v>2340</v>
      </c>
      <c r="E22760" s="277" t="s">
        <v>2350</v>
      </c>
      <c r="F22760" s="279" t="s">
        <v>881</v>
      </c>
    </row>
    <row r="22761" spans="1:6" x14ac:dyDescent="0.3">
      <c r="A22761" s="264" t="str">
        <f t="shared" si="355"/>
        <v>OshkoshWI</v>
      </c>
      <c r="B22761" s="269">
        <v>54985</v>
      </c>
      <c r="C22761" s="270" t="s">
        <v>12268</v>
      </c>
      <c r="D22761" s="270" t="s">
        <v>2340</v>
      </c>
      <c r="E22761" s="277" t="s">
        <v>2358</v>
      </c>
      <c r="F22761" s="279" t="s">
        <v>881</v>
      </c>
    </row>
    <row r="22762" spans="1:6" x14ac:dyDescent="0.3">
      <c r="A22762" s="264" t="str">
        <f t="shared" si="355"/>
        <v>KellnersvilleWI</v>
      </c>
      <c r="B22762" s="269">
        <v>54215</v>
      </c>
      <c r="C22762" s="270" t="s">
        <v>12462</v>
      </c>
      <c r="D22762" s="270" t="s">
        <v>2340</v>
      </c>
      <c r="E22762" s="277" t="s">
        <v>2352</v>
      </c>
      <c r="F22762" s="279" t="s">
        <v>881</v>
      </c>
    </row>
    <row r="22763" spans="1:6" x14ac:dyDescent="0.3">
      <c r="A22763" s="264" t="str">
        <f t="shared" si="355"/>
        <v>Lime RidgeWI</v>
      </c>
      <c r="B22763" s="269">
        <v>53942</v>
      </c>
      <c r="C22763" s="270" t="s">
        <v>12463</v>
      </c>
      <c r="D22763" s="270" t="s">
        <v>2340</v>
      </c>
      <c r="E22763" s="277" t="s">
        <v>2342</v>
      </c>
      <c r="F22763" s="279" t="s">
        <v>881</v>
      </c>
    </row>
    <row r="22764" spans="1:6" x14ac:dyDescent="0.3">
      <c r="A22764" s="264" t="str">
        <f t="shared" si="355"/>
        <v>New AuburnWI</v>
      </c>
      <c r="B22764" s="269">
        <v>54765</v>
      </c>
      <c r="C22764" s="270" t="s">
        <v>7165</v>
      </c>
      <c r="D22764" s="270" t="s">
        <v>2340</v>
      </c>
      <c r="E22764" s="277" t="s">
        <v>2345</v>
      </c>
      <c r="F22764" s="279" t="s">
        <v>881</v>
      </c>
    </row>
    <row r="22765" spans="1:6" x14ac:dyDescent="0.3">
      <c r="A22765" s="264" t="str">
        <f t="shared" si="355"/>
        <v>Amherst JunctionWI</v>
      </c>
      <c r="B22765" s="269">
        <v>54458</v>
      </c>
      <c r="C22765" s="270" t="s">
        <v>12418</v>
      </c>
      <c r="D22765" s="270" t="s">
        <v>2340</v>
      </c>
      <c r="E22765" s="277" t="s">
        <v>2365</v>
      </c>
      <c r="F22765" s="279" t="s">
        <v>881</v>
      </c>
    </row>
    <row r="22766" spans="1:6" x14ac:dyDescent="0.3">
      <c r="A22766" s="264" t="str">
        <f t="shared" si="355"/>
        <v>DoylestownWI</v>
      </c>
      <c r="B22766" s="269">
        <v>53928</v>
      </c>
      <c r="C22766" s="270" t="s">
        <v>9431</v>
      </c>
      <c r="D22766" s="270" t="s">
        <v>2340</v>
      </c>
      <c r="E22766" s="277" t="s">
        <v>956</v>
      </c>
      <c r="F22766" s="279" t="s">
        <v>881</v>
      </c>
    </row>
    <row r="22767" spans="1:6" x14ac:dyDescent="0.3">
      <c r="A22767" s="264" t="str">
        <f t="shared" si="355"/>
        <v>Oconto FallsWI</v>
      </c>
      <c r="B22767" s="269">
        <v>54127</v>
      </c>
      <c r="C22767" s="270" t="s">
        <v>12329</v>
      </c>
      <c r="D22767" s="270" t="s">
        <v>2340</v>
      </c>
      <c r="E22767" s="277" t="s">
        <v>2347</v>
      </c>
      <c r="F22767" s="279" t="s">
        <v>881</v>
      </c>
    </row>
    <row r="22768" spans="1:6" x14ac:dyDescent="0.3">
      <c r="A22768" s="264" t="str">
        <f t="shared" si="355"/>
        <v>WheelingWV</v>
      </c>
      <c r="B22768" s="269">
        <v>26003</v>
      </c>
      <c r="C22768" s="270" t="s">
        <v>2011</v>
      </c>
      <c r="D22768" s="270" t="s">
        <v>2373</v>
      </c>
      <c r="E22768" s="277" t="s">
        <v>2011</v>
      </c>
      <c r="F22768" s="279" t="s">
        <v>881</v>
      </c>
    </row>
    <row r="22769" spans="1:6" x14ac:dyDescent="0.3">
      <c r="A22769" s="264" t="str">
        <f t="shared" si="355"/>
        <v>MorgantownWV</v>
      </c>
      <c r="B22769" s="269">
        <v>26505</v>
      </c>
      <c r="C22769" s="270" t="s">
        <v>2384</v>
      </c>
      <c r="D22769" s="270" t="s">
        <v>2373</v>
      </c>
      <c r="E22769" s="277" t="s">
        <v>2384</v>
      </c>
      <c r="F22769" s="279" t="s">
        <v>881</v>
      </c>
    </row>
    <row r="22770" spans="1:6" x14ac:dyDescent="0.3">
      <c r="A22770" s="264" t="str">
        <f t="shared" si="355"/>
        <v>FairmontWV</v>
      </c>
      <c r="B22770" s="269">
        <v>26554</v>
      </c>
      <c r="C22770" s="270" t="s">
        <v>1636</v>
      </c>
      <c r="D22770" s="270" t="s">
        <v>2373</v>
      </c>
      <c r="E22770" s="277" t="s">
        <v>1636</v>
      </c>
      <c r="F22770" s="279" t="s">
        <v>881</v>
      </c>
    </row>
    <row r="22771" spans="1:6" x14ac:dyDescent="0.3">
      <c r="A22771" s="264" t="str">
        <f t="shared" si="355"/>
        <v>Cheat LakeWV</v>
      </c>
      <c r="B22771" s="269">
        <v>26508</v>
      </c>
      <c r="C22771" s="270" t="s">
        <v>12464</v>
      </c>
      <c r="D22771" s="270" t="s">
        <v>2373</v>
      </c>
      <c r="E22771" s="277" t="s">
        <v>2384</v>
      </c>
      <c r="F22771" s="279" t="s">
        <v>881</v>
      </c>
    </row>
    <row r="22772" spans="1:6" x14ac:dyDescent="0.3">
      <c r="A22772" s="264" t="str">
        <f t="shared" si="355"/>
        <v>BeckleyWV</v>
      </c>
      <c r="B22772" s="269">
        <v>25801</v>
      </c>
      <c r="C22772" s="270" t="s">
        <v>2374</v>
      </c>
      <c r="D22772" s="270" t="s">
        <v>2373</v>
      </c>
      <c r="E22772" s="277" t="s">
        <v>2374</v>
      </c>
      <c r="F22772" s="279" t="s">
        <v>881</v>
      </c>
    </row>
    <row r="22773" spans="1:6" x14ac:dyDescent="0.3">
      <c r="A22773" s="264" t="str">
        <f t="shared" si="355"/>
        <v>ClarksburgWV</v>
      </c>
      <c r="B22773" s="269">
        <v>26301</v>
      </c>
      <c r="C22773" s="270" t="s">
        <v>2379</v>
      </c>
      <c r="D22773" s="270" t="s">
        <v>2373</v>
      </c>
      <c r="E22773" s="277" t="s">
        <v>2379</v>
      </c>
      <c r="F22773" s="279" t="s">
        <v>881</v>
      </c>
    </row>
    <row r="22774" spans="1:6" x14ac:dyDescent="0.3">
      <c r="A22774" s="264" t="str">
        <f t="shared" si="355"/>
        <v>ParkersburgWV</v>
      </c>
      <c r="B22774" s="269">
        <v>26101</v>
      </c>
      <c r="C22774" s="270" t="s">
        <v>12465</v>
      </c>
      <c r="D22774" s="270" t="s">
        <v>2373</v>
      </c>
      <c r="E22774" s="277" t="s">
        <v>2386</v>
      </c>
      <c r="F22774" s="279" t="s">
        <v>881</v>
      </c>
    </row>
    <row r="22775" spans="1:6" x14ac:dyDescent="0.3">
      <c r="A22775" s="264" t="str">
        <f t="shared" si="355"/>
        <v>HuntingtonWV</v>
      </c>
      <c r="B22775" s="269">
        <v>25701</v>
      </c>
      <c r="C22775" s="270" t="s">
        <v>1366</v>
      </c>
      <c r="D22775" s="270" t="s">
        <v>2373</v>
      </c>
      <c r="E22775" s="277" t="s">
        <v>1466</v>
      </c>
      <c r="F22775" s="279" t="s">
        <v>881</v>
      </c>
    </row>
    <row r="22776" spans="1:6" x14ac:dyDescent="0.3">
      <c r="A22776" s="264" t="str">
        <f t="shared" si="355"/>
        <v>Saint AlbansWV</v>
      </c>
      <c r="B22776" s="269">
        <v>25177</v>
      </c>
      <c r="C22776" s="270" t="s">
        <v>12005</v>
      </c>
      <c r="D22776" s="270" t="s">
        <v>2373</v>
      </c>
      <c r="E22776" s="277" t="s">
        <v>2377</v>
      </c>
      <c r="F22776" s="279" t="s">
        <v>881</v>
      </c>
    </row>
    <row r="22777" spans="1:6" x14ac:dyDescent="0.3">
      <c r="A22777" s="264" t="str">
        <f t="shared" si="355"/>
        <v>WeirtonWV</v>
      </c>
      <c r="B22777" s="269">
        <v>26062</v>
      </c>
      <c r="C22777" s="270" t="s">
        <v>12466</v>
      </c>
      <c r="D22777" s="270" t="s">
        <v>2373</v>
      </c>
      <c r="E22777" s="277" t="s">
        <v>2009</v>
      </c>
      <c r="F22777" s="279" t="s">
        <v>881</v>
      </c>
    </row>
    <row r="22778" spans="1:6" x14ac:dyDescent="0.3">
      <c r="A22778" s="264" t="str">
        <f t="shared" si="355"/>
        <v>BluefieldWV</v>
      </c>
      <c r="B22778" s="269">
        <v>24701</v>
      </c>
      <c r="C22778" s="270" t="s">
        <v>2296</v>
      </c>
      <c r="D22778" s="270" t="s">
        <v>2373</v>
      </c>
      <c r="E22778" s="277" t="s">
        <v>2296</v>
      </c>
      <c r="F22778" s="279" t="s">
        <v>881</v>
      </c>
    </row>
    <row r="22779" spans="1:6" x14ac:dyDescent="0.3">
      <c r="A22779" s="264" t="str">
        <f t="shared" si="355"/>
        <v>HuntingtonWV</v>
      </c>
      <c r="B22779" s="269">
        <v>25705</v>
      </c>
      <c r="C22779" s="270" t="s">
        <v>1366</v>
      </c>
      <c r="D22779" s="270" t="s">
        <v>2373</v>
      </c>
      <c r="E22779" s="277" t="s">
        <v>1466</v>
      </c>
      <c r="F22779" s="279" t="s">
        <v>881</v>
      </c>
    </row>
    <row r="22780" spans="1:6" x14ac:dyDescent="0.3">
      <c r="A22780" s="264" t="str">
        <f t="shared" si="355"/>
        <v>HurricaneWV</v>
      </c>
      <c r="B22780" s="269">
        <v>25526</v>
      </c>
      <c r="C22780" s="270" t="s">
        <v>11741</v>
      </c>
      <c r="D22780" s="270" t="s">
        <v>2373</v>
      </c>
      <c r="E22780" s="277" t="s">
        <v>1466</v>
      </c>
      <c r="F22780" s="279" t="s">
        <v>881</v>
      </c>
    </row>
    <row r="22781" spans="1:6" x14ac:dyDescent="0.3">
      <c r="A22781" s="264" t="str">
        <f t="shared" si="355"/>
        <v>MartinsburgWV</v>
      </c>
      <c r="B22781" s="269">
        <v>25404</v>
      </c>
      <c r="C22781" s="270" t="s">
        <v>7385</v>
      </c>
      <c r="D22781" s="270" t="s">
        <v>2373</v>
      </c>
      <c r="E22781" s="277" t="s">
        <v>1553</v>
      </c>
      <c r="F22781" s="279" t="s">
        <v>881</v>
      </c>
    </row>
    <row r="22782" spans="1:6" x14ac:dyDescent="0.3">
      <c r="A22782" s="264" t="str">
        <f t="shared" si="355"/>
        <v>MorgantownWV</v>
      </c>
      <c r="B22782" s="269">
        <v>26501</v>
      </c>
      <c r="C22782" s="270" t="s">
        <v>2384</v>
      </c>
      <c r="D22782" s="270" t="s">
        <v>2373</v>
      </c>
      <c r="E22782" s="277" t="s">
        <v>2384</v>
      </c>
      <c r="F22782" s="279" t="s">
        <v>881</v>
      </c>
    </row>
    <row r="22783" spans="1:6" x14ac:dyDescent="0.3">
      <c r="A22783" s="264" t="str">
        <f t="shared" si="355"/>
        <v>PrincetonWV</v>
      </c>
      <c r="B22783" s="269">
        <v>24740</v>
      </c>
      <c r="C22783" s="270" t="s">
        <v>1675</v>
      </c>
      <c r="D22783" s="270" t="s">
        <v>2373</v>
      </c>
      <c r="E22783" s="277" t="s">
        <v>2296</v>
      </c>
      <c r="F22783" s="279" t="s">
        <v>881</v>
      </c>
    </row>
    <row r="22784" spans="1:6" x14ac:dyDescent="0.3">
      <c r="A22784" s="264" t="str">
        <f t="shared" si="355"/>
        <v>ParkersburgWV</v>
      </c>
      <c r="B22784" s="269">
        <v>26104</v>
      </c>
      <c r="C22784" s="270" t="s">
        <v>12465</v>
      </c>
      <c r="D22784" s="270" t="s">
        <v>2373</v>
      </c>
      <c r="E22784" s="277" t="s">
        <v>2386</v>
      </c>
      <c r="F22784" s="279" t="s">
        <v>881</v>
      </c>
    </row>
    <row r="22785" spans="1:6" x14ac:dyDescent="0.3">
      <c r="A22785" s="264" t="str">
        <f t="shared" si="355"/>
        <v>Charles TownWV</v>
      </c>
      <c r="B22785" s="269">
        <v>25414</v>
      </c>
      <c r="C22785" s="270" t="s">
        <v>12467</v>
      </c>
      <c r="D22785" s="270" t="s">
        <v>2373</v>
      </c>
      <c r="E22785" s="277" t="s">
        <v>1092</v>
      </c>
      <c r="F22785" s="279" t="s">
        <v>881</v>
      </c>
    </row>
    <row r="22786" spans="1:6" x14ac:dyDescent="0.3">
      <c r="A22786" s="264" t="str">
        <f t="shared" si="355"/>
        <v>CharlestonWV</v>
      </c>
      <c r="B22786" s="269">
        <v>25302</v>
      </c>
      <c r="C22786" s="270" t="s">
        <v>2377</v>
      </c>
      <c r="D22786" s="270" t="s">
        <v>2373</v>
      </c>
      <c r="E22786" s="277" t="s">
        <v>2377</v>
      </c>
      <c r="F22786" s="279" t="s">
        <v>881</v>
      </c>
    </row>
    <row r="22787" spans="1:6" x14ac:dyDescent="0.3">
      <c r="A22787" s="264" t="str">
        <f t="shared" si="355"/>
        <v>BridgeportWV</v>
      </c>
      <c r="B22787" s="269">
        <v>26330</v>
      </c>
      <c r="C22787" s="270" t="s">
        <v>1398</v>
      </c>
      <c r="D22787" s="270" t="s">
        <v>2373</v>
      </c>
      <c r="E22787" s="277" t="s">
        <v>2379</v>
      </c>
      <c r="F22787" s="279" t="s">
        <v>881</v>
      </c>
    </row>
    <row r="22788" spans="1:6" x14ac:dyDescent="0.3">
      <c r="A22788" s="264" t="str">
        <f t="shared" ref="A22788:A22851" si="356">CONCATENATE(C22788,D22788)</f>
        <v>HuntingtonWV</v>
      </c>
      <c r="B22788" s="269">
        <v>25704</v>
      </c>
      <c r="C22788" s="270" t="s">
        <v>1366</v>
      </c>
      <c r="D22788" s="270" t="s">
        <v>2373</v>
      </c>
      <c r="E22788" s="277" t="s">
        <v>1466</v>
      </c>
      <c r="F22788" s="279" t="s">
        <v>881</v>
      </c>
    </row>
    <row r="22789" spans="1:6" x14ac:dyDescent="0.3">
      <c r="A22789" s="264" t="str">
        <f t="shared" si="356"/>
        <v>MoundsvilleWV</v>
      </c>
      <c r="B22789" s="269">
        <v>26041</v>
      </c>
      <c r="C22789" s="270" t="s">
        <v>12468</v>
      </c>
      <c r="D22789" s="270" t="s">
        <v>2373</v>
      </c>
      <c r="E22789" s="277" t="s">
        <v>2011</v>
      </c>
      <c r="F22789" s="279" t="s">
        <v>881</v>
      </c>
    </row>
    <row r="22790" spans="1:6" x14ac:dyDescent="0.3">
      <c r="A22790" s="264" t="str">
        <f t="shared" si="356"/>
        <v>ElkinsWV</v>
      </c>
      <c r="B22790" s="269">
        <v>26241</v>
      </c>
      <c r="C22790" s="270" t="s">
        <v>1799</v>
      </c>
      <c r="D22790" s="270" t="s">
        <v>2373</v>
      </c>
      <c r="E22790" s="277" t="s">
        <v>1799</v>
      </c>
      <c r="F22790" s="279" t="s">
        <v>881</v>
      </c>
    </row>
    <row r="22791" spans="1:6" x14ac:dyDescent="0.3">
      <c r="A22791" s="264" t="str">
        <f t="shared" si="356"/>
        <v>HedgesvilleWV</v>
      </c>
      <c r="B22791" s="269">
        <v>25427</v>
      </c>
      <c r="C22791" s="270" t="s">
        <v>12469</v>
      </c>
      <c r="D22791" s="270" t="s">
        <v>2373</v>
      </c>
      <c r="E22791" s="277" t="s">
        <v>1553</v>
      </c>
      <c r="F22791" s="279" t="s">
        <v>881</v>
      </c>
    </row>
    <row r="22792" spans="1:6" x14ac:dyDescent="0.3">
      <c r="A22792" s="264" t="str">
        <f t="shared" si="356"/>
        <v>CharlestonWV</v>
      </c>
      <c r="B22792" s="269">
        <v>25314</v>
      </c>
      <c r="C22792" s="270" t="s">
        <v>2377</v>
      </c>
      <c r="D22792" s="270" t="s">
        <v>2373</v>
      </c>
      <c r="E22792" s="277" t="s">
        <v>2377</v>
      </c>
      <c r="F22792" s="279" t="s">
        <v>881</v>
      </c>
    </row>
    <row r="22793" spans="1:6" x14ac:dyDescent="0.3">
      <c r="A22793" s="264" t="str">
        <f t="shared" si="356"/>
        <v>MartinsburgWV</v>
      </c>
      <c r="B22793" s="269">
        <v>25401</v>
      </c>
      <c r="C22793" s="270" t="s">
        <v>7385</v>
      </c>
      <c r="D22793" s="270" t="s">
        <v>2373</v>
      </c>
      <c r="E22793" s="277" t="s">
        <v>1553</v>
      </c>
      <c r="F22793" s="279" t="s">
        <v>881</v>
      </c>
    </row>
    <row r="22794" spans="1:6" x14ac:dyDescent="0.3">
      <c r="A22794" s="264" t="str">
        <f t="shared" si="356"/>
        <v>KeyserWV</v>
      </c>
      <c r="B22794" s="269">
        <v>26726</v>
      </c>
      <c r="C22794" s="270" t="s">
        <v>12470</v>
      </c>
      <c r="D22794" s="270" t="s">
        <v>2373</v>
      </c>
      <c r="E22794" s="277" t="s">
        <v>1549</v>
      </c>
      <c r="F22794" s="279" t="s">
        <v>881</v>
      </c>
    </row>
    <row r="22795" spans="1:6" x14ac:dyDescent="0.3">
      <c r="A22795" s="264" t="str">
        <f t="shared" si="356"/>
        <v>CharlestonWV</v>
      </c>
      <c r="B22795" s="269">
        <v>25313</v>
      </c>
      <c r="C22795" s="270" t="s">
        <v>2377</v>
      </c>
      <c r="D22795" s="270" t="s">
        <v>2373</v>
      </c>
      <c r="E22795" s="277" t="s">
        <v>2377</v>
      </c>
      <c r="F22795" s="279" t="s">
        <v>881</v>
      </c>
    </row>
    <row r="22796" spans="1:6" x14ac:dyDescent="0.3">
      <c r="A22796" s="264" t="str">
        <f t="shared" si="356"/>
        <v>ViennaWV</v>
      </c>
      <c r="B22796" s="269">
        <v>26105</v>
      </c>
      <c r="C22796" s="270" t="s">
        <v>6436</v>
      </c>
      <c r="D22796" s="270" t="s">
        <v>2373</v>
      </c>
      <c r="E22796" s="277" t="s">
        <v>2386</v>
      </c>
      <c r="F22796" s="279" t="s">
        <v>881</v>
      </c>
    </row>
    <row r="22797" spans="1:6" x14ac:dyDescent="0.3">
      <c r="A22797" s="264" t="str">
        <f t="shared" si="356"/>
        <v>South CharlestonWV</v>
      </c>
      <c r="B22797" s="269">
        <v>25309</v>
      </c>
      <c r="C22797" s="270" t="s">
        <v>9472</v>
      </c>
      <c r="D22797" s="270" t="s">
        <v>2373</v>
      </c>
      <c r="E22797" s="277" t="s">
        <v>2377</v>
      </c>
      <c r="F22797" s="279" t="s">
        <v>881</v>
      </c>
    </row>
    <row r="22798" spans="1:6" x14ac:dyDescent="0.3">
      <c r="A22798" s="264" t="str">
        <f t="shared" si="356"/>
        <v>PrincetonWV</v>
      </c>
      <c r="B22798" s="269">
        <v>24739</v>
      </c>
      <c r="C22798" s="270" t="s">
        <v>1675</v>
      </c>
      <c r="D22798" s="270" t="s">
        <v>2373</v>
      </c>
      <c r="E22798" s="277" t="s">
        <v>2296</v>
      </c>
      <c r="F22798" s="279" t="s">
        <v>881</v>
      </c>
    </row>
    <row r="22799" spans="1:6" x14ac:dyDescent="0.3">
      <c r="A22799" s="264" t="str">
        <f t="shared" si="356"/>
        <v>BarboursvilleWV</v>
      </c>
      <c r="B22799" s="269">
        <v>25504</v>
      </c>
      <c r="C22799" s="270" t="s">
        <v>11863</v>
      </c>
      <c r="D22799" s="270" t="s">
        <v>2373</v>
      </c>
      <c r="E22799" s="277" t="s">
        <v>1466</v>
      </c>
      <c r="F22799" s="279" t="s">
        <v>881</v>
      </c>
    </row>
    <row r="22800" spans="1:6" x14ac:dyDescent="0.3">
      <c r="A22800" s="264" t="str">
        <f t="shared" si="356"/>
        <v>MartinsburgWV</v>
      </c>
      <c r="B22800" s="269">
        <v>25403</v>
      </c>
      <c r="C22800" s="270" t="s">
        <v>7385</v>
      </c>
      <c r="D22800" s="270" t="s">
        <v>2373</v>
      </c>
      <c r="E22800" s="277" t="s">
        <v>1553</v>
      </c>
      <c r="F22800" s="279" t="s">
        <v>881</v>
      </c>
    </row>
    <row r="22801" spans="1:6" x14ac:dyDescent="0.3">
      <c r="A22801" s="264" t="str">
        <f t="shared" si="356"/>
        <v>Harpers FerryWV</v>
      </c>
      <c r="B22801" s="269">
        <v>25425</v>
      </c>
      <c r="C22801" s="270" t="s">
        <v>12471</v>
      </c>
      <c r="D22801" s="270" t="s">
        <v>2373</v>
      </c>
      <c r="E22801" s="277" t="s">
        <v>1092</v>
      </c>
      <c r="F22801" s="279" t="s">
        <v>881</v>
      </c>
    </row>
    <row r="22802" spans="1:6" x14ac:dyDescent="0.3">
      <c r="A22802" s="264" t="str">
        <f t="shared" si="356"/>
        <v>MartinsburgWV</v>
      </c>
      <c r="B22802" s="269">
        <v>25405</v>
      </c>
      <c r="C22802" s="270" t="s">
        <v>7385</v>
      </c>
      <c r="D22802" s="270" t="s">
        <v>2373</v>
      </c>
      <c r="E22802" s="277" t="s">
        <v>1553</v>
      </c>
      <c r="F22802" s="279" t="s">
        <v>881</v>
      </c>
    </row>
    <row r="22803" spans="1:6" x14ac:dyDescent="0.3">
      <c r="A22803" s="264" t="str">
        <f t="shared" si="356"/>
        <v>CharlestonWV</v>
      </c>
      <c r="B22803" s="269">
        <v>25311</v>
      </c>
      <c r="C22803" s="270" t="s">
        <v>2377</v>
      </c>
      <c r="D22803" s="270" t="s">
        <v>2373</v>
      </c>
      <c r="E22803" s="277" t="s">
        <v>2377</v>
      </c>
      <c r="F22803" s="279" t="s">
        <v>881</v>
      </c>
    </row>
    <row r="22804" spans="1:6" x14ac:dyDescent="0.3">
      <c r="A22804" s="264" t="str">
        <f t="shared" si="356"/>
        <v>InwoodWV</v>
      </c>
      <c r="B22804" s="269">
        <v>25428</v>
      </c>
      <c r="C22804" s="270" t="s">
        <v>8887</v>
      </c>
      <c r="D22804" s="270" t="s">
        <v>2373</v>
      </c>
      <c r="E22804" s="277" t="s">
        <v>1553</v>
      </c>
      <c r="F22804" s="279" t="s">
        <v>881</v>
      </c>
    </row>
    <row r="22805" spans="1:6" x14ac:dyDescent="0.3">
      <c r="A22805" s="264" t="str">
        <f t="shared" si="356"/>
        <v>DunbarWV</v>
      </c>
      <c r="B22805" s="269">
        <v>25064</v>
      </c>
      <c r="C22805" s="270" t="s">
        <v>12449</v>
      </c>
      <c r="D22805" s="270" t="s">
        <v>2373</v>
      </c>
      <c r="E22805" s="277" t="s">
        <v>2377</v>
      </c>
      <c r="F22805" s="279" t="s">
        <v>881</v>
      </c>
    </row>
    <row r="22806" spans="1:6" x14ac:dyDescent="0.3">
      <c r="A22806" s="264" t="str">
        <f t="shared" si="356"/>
        <v>Falling WatersWV</v>
      </c>
      <c r="B22806" s="269">
        <v>25419</v>
      </c>
      <c r="C22806" s="270" t="s">
        <v>12472</v>
      </c>
      <c r="D22806" s="270" t="s">
        <v>2373</v>
      </c>
      <c r="E22806" s="277" t="s">
        <v>1553</v>
      </c>
      <c r="F22806" s="279" t="s">
        <v>881</v>
      </c>
    </row>
    <row r="22807" spans="1:6" x14ac:dyDescent="0.3">
      <c r="A22807" s="264" t="str">
        <f t="shared" si="356"/>
        <v>Oak HillWV</v>
      </c>
      <c r="B22807" s="269">
        <v>25901</v>
      </c>
      <c r="C22807" s="270" t="s">
        <v>3902</v>
      </c>
      <c r="D22807" s="270" t="s">
        <v>2373</v>
      </c>
      <c r="E22807" s="277" t="s">
        <v>2374</v>
      </c>
      <c r="F22807" s="279" t="s">
        <v>881</v>
      </c>
    </row>
    <row r="22808" spans="1:6" x14ac:dyDescent="0.3">
      <c r="A22808" s="264" t="str">
        <f t="shared" si="356"/>
        <v>ElkviewWV</v>
      </c>
      <c r="B22808" s="269">
        <v>25071</v>
      </c>
      <c r="C22808" s="270" t="s">
        <v>12473</v>
      </c>
      <c r="D22808" s="270" t="s">
        <v>2373</v>
      </c>
      <c r="E22808" s="277" t="s">
        <v>2377</v>
      </c>
      <c r="F22808" s="279" t="s">
        <v>881</v>
      </c>
    </row>
    <row r="22809" spans="1:6" x14ac:dyDescent="0.3">
      <c r="A22809" s="264" t="str">
        <f t="shared" si="356"/>
        <v>GraftonWV</v>
      </c>
      <c r="B22809" s="269">
        <v>26354</v>
      </c>
      <c r="C22809" s="270" t="s">
        <v>4482</v>
      </c>
      <c r="D22809" s="270" t="s">
        <v>2373</v>
      </c>
      <c r="E22809" s="277" t="s">
        <v>2379</v>
      </c>
      <c r="F22809" s="279" t="s">
        <v>881</v>
      </c>
    </row>
    <row r="22810" spans="1:6" x14ac:dyDescent="0.3">
      <c r="A22810" s="264" t="str">
        <f t="shared" si="356"/>
        <v>NitroWV</v>
      </c>
      <c r="B22810" s="269">
        <v>25143</v>
      </c>
      <c r="C22810" s="270" t="s">
        <v>12474</v>
      </c>
      <c r="D22810" s="270" t="s">
        <v>2373</v>
      </c>
      <c r="E22810" s="277" t="s">
        <v>2377</v>
      </c>
      <c r="F22810" s="279" t="s">
        <v>881</v>
      </c>
    </row>
    <row r="22811" spans="1:6" x14ac:dyDescent="0.3">
      <c r="A22811" s="264" t="str">
        <f t="shared" si="356"/>
        <v>MiltonWV</v>
      </c>
      <c r="B22811" s="269">
        <v>25541</v>
      </c>
      <c r="C22811" s="270" t="s">
        <v>3557</v>
      </c>
      <c r="D22811" s="270" t="s">
        <v>2373</v>
      </c>
      <c r="E22811" s="277" t="s">
        <v>1466</v>
      </c>
      <c r="F22811" s="279" t="s">
        <v>881</v>
      </c>
    </row>
    <row r="22812" spans="1:6" x14ac:dyDescent="0.3">
      <c r="A22812" s="264" t="str">
        <f t="shared" si="356"/>
        <v>Scott DepotWV</v>
      </c>
      <c r="B22812" s="269">
        <v>25560</v>
      </c>
      <c r="C22812" s="270" t="s">
        <v>12475</v>
      </c>
      <c r="D22812" s="270" t="s">
        <v>2373</v>
      </c>
      <c r="E22812" s="277" t="s">
        <v>1466</v>
      </c>
      <c r="F22812" s="279" t="s">
        <v>881</v>
      </c>
    </row>
    <row r="22813" spans="1:6" x14ac:dyDescent="0.3">
      <c r="A22813" s="264" t="str">
        <f t="shared" si="356"/>
        <v>Point PleasantWV</v>
      </c>
      <c r="B22813" s="269">
        <v>25550</v>
      </c>
      <c r="C22813" s="270" t="s">
        <v>1986</v>
      </c>
      <c r="D22813" s="270" t="s">
        <v>2373</v>
      </c>
      <c r="E22813" s="277" t="s">
        <v>1986</v>
      </c>
      <c r="F22813" s="279" t="s">
        <v>881</v>
      </c>
    </row>
    <row r="22814" spans="1:6" x14ac:dyDescent="0.3">
      <c r="A22814" s="264" t="str">
        <f t="shared" si="356"/>
        <v>CharlestonWV</v>
      </c>
      <c r="B22814" s="269">
        <v>25304</v>
      </c>
      <c r="C22814" s="270" t="s">
        <v>2377</v>
      </c>
      <c r="D22814" s="270" t="s">
        <v>2373</v>
      </c>
      <c r="E22814" s="277" t="s">
        <v>2377</v>
      </c>
      <c r="F22814" s="279" t="s">
        <v>881</v>
      </c>
    </row>
    <row r="22815" spans="1:6" x14ac:dyDescent="0.3">
      <c r="A22815" s="264" t="str">
        <f t="shared" si="356"/>
        <v>WellsburgWV</v>
      </c>
      <c r="B22815" s="269">
        <v>26070</v>
      </c>
      <c r="C22815" s="270" t="s">
        <v>4398</v>
      </c>
      <c r="D22815" s="270" t="s">
        <v>2373</v>
      </c>
      <c r="E22815" s="277" t="s">
        <v>2009</v>
      </c>
      <c r="F22815" s="279" t="s">
        <v>881</v>
      </c>
    </row>
    <row r="22816" spans="1:6" x14ac:dyDescent="0.3">
      <c r="A22816" s="264" t="str">
        <f t="shared" si="356"/>
        <v>CharlestonWV</v>
      </c>
      <c r="B22816" s="269">
        <v>25312</v>
      </c>
      <c r="C22816" s="270" t="s">
        <v>2377</v>
      </c>
      <c r="D22816" s="270" t="s">
        <v>2373</v>
      </c>
      <c r="E22816" s="277" t="s">
        <v>2377</v>
      </c>
      <c r="F22816" s="279" t="s">
        <v>881</v>
      </c>
    </row>
    <row r="22817" spans="1:6" x14ac:dyDescent="0.3">
      <c r="A22817" s="264" t="str">
        <f t="shared" si="356"/>
        <v>Bunker HillWV</v>
      </c>
      <c r="B22817" s="269">
        <v>25413</v>
      </c>
      <c r="C22817" s="270" t="s">
        <v>4899</v>
      </c>
      <c r="D22817" s="270" t="s">
        <v>2373</v>
      </c>
      <c r="E22817" s="277" t="s">
        <v>1553</v>
      </c>
      <c r="F22817" s="279" t="s">
        <v>881</v>
      </c>
    </row>
    <row r="22818" spans="1:6" x14ac:dyDescent="0.3">
      <c r="A22818" s="264" t="str">
        <f t="shared" si="356"/>
        <v>South CharlestonWV</v>
      </c>
      <c r="B22818" s="269">
        <v>25303</v>
      </c>
      <c r="C22818" s="270" t="s">
        <v>9472</v>
      </c>
      <c r="D22818" s="270" t="s">
        <v>2373</v>
      </c>
      <c r="E22818" s="277" t="s">
        <v>2377</v>
      </c>
      <c r="F22818" s="279" t="s">
        <v>881</v>
      </c>
    </row>
    <row r="22819" spans="1:6" x14ac:dyDescent="0.3">
      <c r="A22819" s="264" t="str">
        <f t="shared" si="356"/>
        <v>HuntingtonWV</v>
      </c>
      <c r="B22819" s="269">
        <v>25702</v>
      </c>
      <c r="C22819" s="270" t="s">
        <v>1366</v>
      </c>
      <c r="D22819" s="270" t="s">
        <v>2373</v>
      </c>
      <c r="E22819" s="277" t="s">
        <v>1466</v>
      </c>
      <c r="F22819" s="279" t="s">
        <v>881</v>
      </c>
    </row>
    <row r="22820" spans="1:6" x14ac:dyDescent="0.3">
      <c r="A22820" s="264" t="str">
        <f t="shared" si="356"/>
        <v>ChapmanvilleWV</v>
      </c>
      <c r="B22820" s="269">
        <v>25508</v>
      </c>
      <c r="C22820" s="270" t="s">
        <v>12476</v>
      </c>
      <c r="D22820" s="270" t="s">
        <v>2373</v>
      </c>
      <c r="E22820" s="277" t="s">
        <v>1277</v>
      </c>
      <c r="F22820" s="279" t="s">
        <v>881</v>
      </c>
    </row>
    <row r="22821" spans="1:6" x14ac:dyDescent="0.3">
      <c r="A22821" s="264" t="str">
        <f t="shared" si="356"/>
        <v>FayettevilleWV</v>
      </c>
      <c r="B22821" s="269">
        <v>25840</v>
      </c>
      <c r="C22821" s="270" t="s">
        <v>1690</v>
      </c>
      <c r="D22821" s="270" t="s">
        <v>2373</v>
      </c>
      <c r="E22821" s="277" t="s">
        <v>2374</v>
      </c>
      <c r="F22821" s="279" t="s">
        <v>881</v>
      </c>
    </row>
    <row r="22822" spans="1:6" x14ac:dyDescent="0.3">
      <c r="A22822" s="264" t="str">
        <f t="shared" si="356"/>
        <v>KearneysvilleWV</v>
      </c>
      <c r="B22822" s="269">
        <v>25430</v>
      </c>
      <c r="C22822" s="270" t="s">
        <v>12477</v>
      </c>
      <c r="D22822" s="270" t="s">
        <v>2373</v>
      </c>
      <c r="E22822" s="277" t="s">
        <v>1092</v>
      </c>
      <c r="F22822" s="279" t="s">
        <v>881</v>
      </c>
    </row>
    <row r="22823" spans="1:6" x14ac:dyDescent="0.3">
      <c r="A22823" s="264" t="str">
        <f t="shared" si="356"/>
        <v>ShepherdstownWV</v>
      </c>
      <c r="B22823" s="269">
        <v>25443</v>
      </c>
      <c r="C22823" s="270" t="s">
        <v>12478</v>
      </c>
      <c r="D22823" s="270" t="s">
        <v>2373</v>
      </c>
      <c r="E22823" s="277" t="s">
        <v>1092</v>
      </c>
      <c r="F22823" s="279" t="s">
        <v>881</v>
      </c>
    </row>
    <row r="22824" spans="1:6" x14ac:dyDescent="0.3">
      <c r="A22824" s="264" t="str">
        <f t="shared" si="356"/>
        <v>Coal ForkWV</v>
      </c>
      <c r="B22824" s="269">
        <v>25306</v>
      </c>
      <c r="C22824" s="270" t="s">
        <v>12479</v>
      </c>
      <c r="D22824" s="270" t="s">
        <v>2373</v>
      </c>
      <c r="E22824" s="277" t="s">
        <v>2377</v>
      </c>
      <c r="F22824" s="279" t="s">
        <v>881</v>
      </c>
    </row>
    <row r="22825" spans="1:6" x14ac:dyDescent="0.3">
      <c r="A22825" s="264" t="str">
        <f t="shared" si="356"/>
        <v>RomneyWV</v>
      </c>
      <c r="B22825" s="269">
        <v>26757</v>
      </c>
      <c r="C22825" s="270" t="s">
        <v>5496</v>
      </c>
      <c r="D22825" s="270" t="s">
        <v>2373</v>
      </c>
      <c r="E22825" s="277" t="s">
        <v>2304</v>
      </c>
      <c r="F22825" s="279" t="s">
        <v>881</v>
      </c>
    </row>
    <row r="22826" spans="1:6" x14ac:dyDescent="0.3">
      <c r="A22826" s="264" t="str">
        <f t="shared" si="356"/>
        <v>RansonWV</v>
      </c>
      <c r="B22826" s="269">
        <v>25438</v>
      </c>
      <c r="C22826" s="270" t="s">
        <v>12480</v>
      </c>
      <c r="D22826" s="270" t="s">
        <v>2373</v>
      </c>
      <c r="E22826" s="277" t="s">
        <v>1092</v>
      </c>
      <c r="F22826" s="279" t="s">
        <v>881</v>
      </c>
    </row>
    <row r="22827" spans="1:6" x14ac:dyDescent="0.3">
      <c r="A22827" s="264" t="str">
        <f t="shared" si="356"/>
        <v>FollansbeeWV</v>
      </c>
      <c r="B22827" s="269">
        <v>26037</v>
      </c>
      <c r="C22827" s="270" t="s">
        <v>12481</v>
      </c>
      <c r="D22827" s="270" t="s">
        <v>2373</v>
      </c>
      <c r="E22827" s="277" t="s">
        <v>2009</v>
      </c>
      <c r="F22827" s="279" t="s">
        <v>881</v>
      </c>
    </row>
    <row r="22828" spans="1:6" x14ac:dyDescent="0.3">
      <c r="A22828" s="264" t="str">
        <f t="shared" si="356"/>
        <v>WayneWV</v>
      </c>
      <c r="B22828" s="269">
        <v>25570</v>
      </c>
      <c r="C22828" s="270" t="s">
        <v>4946</v>
      </c>
      <c r="D22828" s="270" t="s">
        <v>2373</v>
      </c>
      <c r="E22828" s="277" t="s">
        <v>1466</v>
      </c>
      <c r="F22828" s="279" t="s">
        <v>881</v>
      </c>
    </row>
    <row r="22829" spans="1:6" x14ac:dyDescent="0.3">
      <c r="A22829" s="264" t="str">
        <f t="shared" si="356"/>
        <v>SalemWV</v>
      </c>
      <c r="B22829" s="269">
        <v>26426</v>
      </c>
      <c r="C22829" s="270" t="s">
        <v>1226</v>
      </c>
      <c r="D22829" s="270" t="s">
        <v>2373</v>
      </c>
      <c r="E22829" s="277" t="s">
        <v>2379</v>
      </c>
      <c r="F22829" s="279" t="s">
        <v>881</v>
      </c>
    </row>
    <row r="22830" spans="1:6" x14ac:dyDescent="0.3">
      <c r="A22830" s="264" t="str">
        <f t="shared" si="356"/>
        <v>RidgeleyWV</v>
      </c>
      <c r="B22830" s="269">
        <v>26753</v>
      </c>
      <c r="C22830" s="270" t="s">
        <v>12482</v>
      </c>
      <c r="D22830" s="270" t="s">
        <v>2373</v>
      </c>
      <c r="E22830" s="277" t="s">
        <v>1549</v>
      </c>
      <c r="F22830" s="279" t="s">
        <v>881</v>
      </c>
    </row>
    <row r="22831" spans="1:6" x14ac:dyDescent="0.3">
      <c r="A22831" s="264" t="str">
        <f t="shared" si="356"/>
        <v>WilliamstownWV</v>
      </c>
      <c r="B22831" s="269">
        <v>26187</v>
      </c>
      <c r="C22831" s="270" t="s">
        <v>5712</v>
      </c>
      <c r="D22831" s="270" t="s">
        <v>2373</v>
      </c>
      <c r="E22831" s="277" t="s">
        <v>2386</v>
      </c>
      <c r="F22831" s="279" t="s">
        <v>881</v>
      </c>
    </row>
    <row r="22832" spans="1:6" x14ac:dyDescent="0.3">
      <c r="A22832" s="264" t="str">
        <f t="shared" si="356"/>
        <v>Mineral WellsWV</v>
      </c>
      <c r="B22832" s="269">
        <v>26150</v>
      </c>
      <c r="C22832" s="270" t="s">
        <v>2253</v>
      </c>
      <c r="D22832" s="270" t="s">
        <v>2373</v>
      </c>
      <c r="E22832" s="277" t="s">
        <v>2386</v>
      </c>
      <c r="F22832" s="279" t="s">
        <v>881</v>
      </c>
    </row>
    <row r="22833" spans="1:6" x14ac:dyDescent="0.3">
      <c r="A22833" s="264" t="str">
        <f t="shared" si="356"/>
        <v>ShinnstonWV</v>
      </c>
      <c r="B22833" s="269">
        <v>26431</v>
      </c>
      <c r="C22833" s="270" t="s">
        <v>12483</v>
      </c>
      <c r="D22833" s="270" t="s">
        <v>2373</v>
      </c>
      <c r="E22833" s="277" t="s">
        <v>2379</v>
      </c>
      <c r="F22833" s="279" t="s">
        <v>881</v>
      </c>
    </row>
    <row r="22834" spans="1:6" x14ac:dyDescent="0.3">
      <c r="A22834" s="264" t="str">
        <f t="shared" si="356"/>
        <v>Mount Gay-ShamrockWV</v>
      </c>
      <c r="B22834" s="269">
        <v>25601</v>
      </c>
      <c r="C22834" s="270" t="s">
        <v>12484</v>
      </c>
      <c r="D22834" s="270" t="s">
        <v>2373</v>
      </c>
      <c r="E22834" s="277" t="s">
        <v>1277</v>
      </c>
      <c r="F22834" s="279" t="s">
        <v>881</v>
      </c>
    </row>
    <row r="22835" spans="1:6" x14ac:dyDescent="0.3">
      <c r="A22835" s="264" t="str">
        <f t="shared" si="356"/>
        <v>New CumberlandWV</v>
      </c>
      <c r="B22835" s="269">
        <v>26047</v>
      </c>
      <c r="C22835" s="270" t="s">
        <v>10169</v>
      </c>
      <c r="D22835" s="270" t="s">
        <v>2373</v>
      </c>
      <c r="E22835" s="277" t="s">
        <v>2009</v>
      </c>
      <c r="F22835" s="279" t="s">
        <v>881</v>
      </c>
    </row>
    <row r="22836" spans="1:6" x14ac:dyDescent="0.3">
      <c r="A22836" s="264" t="str">
        <f t="shared" si="356"/>
        <v>WashingtonWV</v>
      </c>
      <c r="B22836" s="269">
        <v>26181</v>
      </c>
      <c r="C22836" s="270" t="s">
        <v>1404</v>
      </c>
      <c r="D22836" s="270" t="s">
        <v>2373</v>
      </c>
      <c r="E22836" s="277" t="s">
        <v>2386</v>
      </c>
      <c r="F22836" s="279" t="s">
        <v>881</v>
      </c>
    </row>
    <row r="22837" spans="1:6" x14ac:dyDescent="0.3">
      <c r="A22837" s="264" t="str">
        <f t="shared" si="356"/>
        <v>WinfieldWV</v>
      </c>
      <c r="B22837" s="269">
        <v>25213</v>
      </c>
      <c r="C22837" s="270" t="s">
        <v>4814</v>
      </c>
      <c r="D22837" s="270" t="s">
        <v>2373</v>
      </c>
      <c r="E22837" s="277" t="s">
        <v>1466</v>
      </c>
      <c r="F22837" s="279" t="s">
        <v>881</v>
      </c>
    </row>
    <row r="22838" spans="1:6" x14ac:dyDescent="0.3">
      <c r="A22838" s="264" t="str">
        <f t="shared" si="356"/>
        <v>KingwoodWV</v>
      </c>
      <c r="B22838" s="269">
        <v>26537</v>
      </c>
      <c r="C22838" s="270" t="s">
        <v>12485</v>
      </c>
      <c r="D22838" s="270" t="s">
        <v>2373</v>
      </c>
      <c r="E22838" s="277" t="s">
        <v>2384</v>
      </c>
      <c r="F22838" s="279" t="s">
        <v>881</v>
      </c>
    </row>
    <row r="22839" spans="1:6" x14ac:dyDescent="0.3">
      <c r="A22839" s="264" t="str">
        <f t="shared" si="356"/>
        <v>KenovaWV</v>
      </c>
      <c r="B22839" s="269">
        <v>25530</v>
      </c>
      <c r="C22839" s="270" t="s">
        <v>12486</v>
      </c>
      <c r="D22839" s="270" t="s">
        <v>2373</v>
      </c>
      <c r="E22839" s="277" t="s">
        <v>1466</v>
      </c>
      <c r="F22839" s="279" t="s">
        <v>881</v>
      </c>
    </row>
    <row r="22840" spans="1:6" x14ac:dyDescent="0.3">
      <c r="A22840" s="264" t="str">
        <f t="shared" si="356"/>
        <v>BradleyWV</v>
      </c>
      <c r="B22840" s="269">
        <v>25880</v>
      </c>
      <c r="C22840" s="270" t="s">
        <v>3052</v>
      </c>
      <c r="D22840" s="270" t="s">
        <v>2373</v>
      </c>
      <c r="E22840" s="277" t="s">
        <v>2374</v>
      </c>
      <c r="F22840" s="279" t="s">
        <v>881</v>
      </c>
    </row>
    <row r="22841" spans="1:6" x14ac:dyDescent="0.3">
      <c r="A22841" s="264" t="str">
        <f t="shared" si="356"/>
        <v>BeaverWV</v>
      </c>
      <c r="B22841" s="269">
        <v>25813</v>
      </c>
      <c r="C22841" s="270" t="s">
        <v>4537</v>
      </c>
      <c r="D22841" s="270" t="s">
        <v>2373</v>
      </c>
      <c r="E22841" s="277" t="s">
        <v>2374</v>
      </c>
      <c r="F22841" s="279" t="s">
        <v>881</v>
      </c>
    </row>
    <row r="22842" spans="1:6" x14ac:dyDescent="0.3">
      <c r="A22842" s="264" t="str">
        <f t="shared" si="356"/>
        <v>PocaWV</v>
      </c>
      <c r="B22842" s="269">
        <v>25159</v>
      </c>
      <c r="C22842" s="270" t="s">
        <v>12487</v>
      </c>
      <c r="D22842" s="270" t="s">
        <v>2373</v>
      </c>
      <c r="E22842" s="277" t="s">
        <v>1466</v>
      </c>
      <c r="F22842" s="279" t="s">
        <v>881</v>
      </c>
    </row>
    <row r="22843" spans="1:6" x14ac:dyDescent="0.3">
      <c r="A22843" s="264" t="str">
        <f t="shared" si="356"/>
        <v>KingwoodWV</v>
      </c>
      <c r="B22843" s="269">
        <v>26525</v>
      </c>
      <c r="C22843" s="270" t="s">
        <v>12485</v>
      </c>
      <c r="D22843" s="270" t="s">
        <v>2373</v>
      </c>
      <c r="E22843" s="277" t="s">
        <v>2384</v>
      </c>
      <c r="F22843" s="279" t="s">
        <v>881</v>
      </c>
    </row>
    <row r="22844" spans="1:6" x14ac:dyDescent="0.3">
      <c r="A22844" s="264" t="str">
        <f t="shared" si="356"/>
        <v>CharlestonWV</v>
      </c>
      <c r="B22844" s="269">
        <v>25387</v>
      </c>
      <c r="C22844" s="270" t="s">
        <v>2377</v>
      </c>
      <c r="D22844" s="270" t="s">
        <v>2373</v>
      </c>
      <c r="E22844" s="277" t="s">
        <v>2377</v>
      </c>
      <c r="F22844" s="279" t="s">
        <v>881</v>
      </c>
    </row>
    <row r="22845" spans="1:6" x14ac:dyDescent="0.3">
      <c r="A22845" s="264" t="str">
        <f t="shared" si="356"/>
        <v>ClendeninWV</v>
      </c>
      <c r="B22845" s="269">
        <v>25045</v>
      </c>
      <c r="C22845" s="270" t="s">
        <v>12488</v>
      </c>
      <c r="D22845" s="270" t="s">
        <v>2373</v>
      </c>
      <c r="E22845" s="277" t="s">
        <v>2377</v>
      </c>
      <c r="F22845" s="279" t="s">
        <v>881</v>
      </c>
    </row>
    <row r="22846" spans="1:6" x14ac:dyDescent="0.3">
      <c r="A22846" s="264" t="str">
        <f t="shared" si="356"/>
        <v>AugustaWV</v>
      </c>
      <c r="B22846" s="269">
        <v>26704</v>
      </c>
      <c r="C22846" s="270" t="s">
        <v>3960</v>
      </c>
      <c r="D22846" s="270" t="s">
        <v>2373</v>
      </c>
      <c r="E22846" s="277" t="s">
        <v>2304</v>
      </c>
      <c r="F22846" s="279" t="s">
        <v>881</v>
      </c>
    </row>
    <row r="22847" spans="1:6" x14ac:dyDescent="0.3">
      <c r="A22847" s="264" t="str">
        <f t="shared" si="356"/>
        <v>HuntingtonWV</v>
      </c>
      <c r="B22847" s="269">
        <v>25703</v>
      </c>
      <c r="C22847" s="270" t="s">
        <v>1366</v>
      </c>
      <c r="D22847" s="270" t="s">
        <v>2373</v>
      </c>
      <c r="E22847" s="277" t="s">
        <v>1466</v>
      </c>
      <c r="F22847" s="279" t="s">
        <v>881</v>
      </c>
    </row>
    <row r="22848" spans="1:6" x14ac:dyDescent="0.3">
      <c r="A22848" s="264" t="str">
        <f t="shared" si="356"/>
        <v>CullodenWV</v>
      </c>
      <c r="B22848" s="269">
        <v>25510</v>
      </c>
      <c r="C22848" s="270" t="s">
        <v>4172</v>
      </c>
      <c r="D22848" s="270" t="s">
        <v>2373</v>
      </c>
      <c r="E22848" s="277" t="s">
        <v>1466</v>
      </c>
      <c r="F22848" s="279" t="s">
        <v>881</v>
      </c>
    </row>
    <row r="22849" spans="1:6" x14ac:dyDescent="0.3">
      <c r="A22849" s="264" t="str">
        <f t="shared" si="356"/>
        <v>SissonvilleWV</v>
      </c>
      <c r="B22849" s="269">
        <v>25320</v>
      </c>
      <c r="C22849" s="270" t="s">
        <v>12489</v>
      </c>
      <c r="D22849" s="270" t="s">
        <v>2373</v>
      </c>
      <c r="E22849" s="277" t="s">
        <v>2377</v>
      </c>
      <c r="F22849" s="279" t="s">
        <v>881</v>
      </c>
    </row>
    <row r="22850" spans="1:6" x14ac:dyDescent="0.3">
      <c r="A22850" s="264" t="str">
        <f t="shared" si="356"/>
        <v>ElizabethWV</v>
      </c>
      <c r="B22850" s="269">
        <v>26143</v>
      </c>
      <c r="C22850" s="270" t="s">
        <v>2019</v>
      </c>
      <c r="D22850" s="270" t="s">
        <v>2373</v>
      </c>
      <c r="E22850" s="277" t="s">
        <v>2386</v>
      </c>
      <c r="F22850" s="279" t="s">
        <v>881</v>
      </c>
    </row>
    <row r="22851" spans="1:6" x14ac:dyDescent="0.3">
      <c r="A22851" s="264" t="str">
        <f t="shared" si="356"/>
        <v>BranchlandWV</v>
      </c>
      <c r="B22851" s="269">
        <v>25506</v>
      </c>
      <c r="C22851" s="270" t="s">
        <v>12490</v>
      </c>
      <c r="D22851" s="270" t="s">
        <v>2373</v>
      </c>
      <c r="E22851" s="277" t="s">
        <v>1466</v>
      </c>
      <c r="F22851" s="279" t="s">
        <v>881</v>
      </c>
    </row>
    <row r="22852" spans="1:6" x14ac:dyDescent="0.3">
      <c r="A22852" s="264" t="str">
        <f t="shared" ref="A22852:A22915" si="357">CONCATENATE(C22852,D22852)</f>
        <v>ManningtonWV</v>
      </c>
      <c r="B22852" s="269">
        <v>26582</v>
      </c>
      <c r="C22852" s="270" t="s">
        <v>12491</v>
      </c>
      <c r="D22852" s="270" t="s">
        <v>2373</v>
      </c>
      <c r="E22852" s="277" t="s">
        <v>1636</v>
      </c>
      <c r="F22852" s="279" t="s">
        <v>881</v>
      </c>
    </row>
    <row r="22853" spans="1:6" x14ac:dyDescent="0.3">
      <c r="A22853" s="264" t="str">
        <f t="shared" si="357"/>
        <v>ChesterWV</v>
      </c>
      <c r="B22853" s="269">
        <v>26034</v>
      </c>
      <c r="C22853" s="270" t="s">
        <v>2017</v>
      </c>
      <c r="D22853" s="270" t="s">
        <v>2373</v>
      </c>
      <c r="E22853" s="277" t="s">
        <v>2009</v>
      </c>
      <c r="F22853" s="279" t="s">
        <v>881</v>
      </c>
    </row>
    <row r="22854" spans="1:6" x14ac:dyDescent="0.3">
      <c r="A22854" s="264" t="str">
        <f t="shared" si="357"/>
        <v>DanielsWV</v>
      </c>
      <c r="B22854" s="269">
        <v>25832</v>
      </c>
      <c r="C22854" s="270" t="s">
        <v>12492</v>
      </c>
      <c r="D22854" s="270" t="s">
        <v>2373</v>
      </c>
      <c r="E22854" s="277" t="s">
        <v>2374</v>
      </c>
      <c r="F22854" s="279" t="s">
        <v>881</v>
      </c>
    </row>
    <row r="22855" spans="1:6" x14ac:dyDescent="0.3">
      <c r="A22855" s="264" t="str">
        <f t="shared" si="357"/>
        <v>OnaWV</v>
      </c>
      <c r="B22855" s="269">
        <v>25545</v>
      </c>
      <c r="C22855" s="270" t="s">
        <v>3943</v>
      </c>
      <c r="D22855" s="270" t="s">
        <v>2373</v>
      </c>
      <c r="E22855" s="277" t="s">
        <v>1466</v>
      </c>
      <c r="F22855" s="279" t="s">
        <v>881</v>
      </c>
    </row>
    <row r="22856" spans="1:6" x14ac:dyDescent="0.3">
      <c r="A22856" s="264" t="str">
        <f t="shared" si="357"/>
        <v>Terra AltaWV</v>
      </c>
      <c r="B22856" s="269">
        <v>26764</v>
      </c>
      <c r="C22856" s="270" t="s">
        <v>12493</v>
      </c>
      <c r="D22856" s="270" t="s">
        <v>2373</v>
      </c>
      <c r="E22856" s="277" t="s">
        <v>2384</v>
      </c>
      <c r="F22856" s="279" t="s">
        <v>881</v>
      </c>
    </row>
    <row r="22857" spans="1:6" x14ac:dyDescent="0.3">
      <c r="A22857" s="264" t="str">
        <f t="shared" si="357"/>
        <v>BelleWV</v>
      </c>
      <c r="B22857" s="269">
        <v>25015</v>
      </c>
      <c r="C22857" s="270" t="s">
        <v>12494</v>
      </c>
      <c r="D22857" s="270" t="s">
        <v>2373</v>
      </c>
      <c r="E22857" s="277" t="s">
        <v>2377</v>
      </c>
      <c r="F22857" s="279" t="s">
        <v>881</v>
      </c>
    </row>
    <row r="22858" spans="1:6" x14ac:dyDescent="0.3">
      <c r="A22858" s="264" t="str">
        <f t="shared" si="357"/>
        <v>Shady SpringWV</v>
      </c>
      <c r="B22858" s="269">
        <v>25918</v>
      </c>
      <c r="C22858" s="270" t="s">
        <v>12495</v>
      </c>
      <c r="D22858" s="270" t="s">
        <v>2373</v>
      </c>
      <c r="E22858" s="277" t="s">
        <v>2374</v>
      </c>
      <c r="F22858" s="279" t="s">
        <v>881</v>
      </c>
    </row>
    <row r="22859" spans="1:6" x14ac:dyDescent="0.3">
      <c r="A22859" s="264" t="str">
        <f t="shared" si="357"/>
        <v>CharlestonWV</v>
      </c>
      <c r="B22859" s="269">
        <v>25301</v>
      </c>
      <c r="C22859" s="270" t="s">
        <v>2377</v>
      </c>
      <c r="D22859" s="270" t="s">
        <v>2373</v>
      </c>
      <c r="E22859" s="277" t="s">
        <v>2377</v>
      </c>
      <c r="F22859" s="279" t="s">
        <v>881</v>
      </c>
    </row>
    <row r="22860" spans="1:6" x14ac:dyDescent="0.3">
      <c r="A22860" s="264" t="str">
        <f t="shared" si="357"/>
        <v>GerrardstownWV</v>
      </c>
      <c r="B22860" s="269">
        <v>25420</v>
      </c>
      <c r="C22860" s="270" t="s">
        <v>12496</v>
      </c>
      <c r="D22860" s="270" t="s">
        <v>2373</v>
      </c>
      <c r="E22860" s="277" t="s">
        <v>1553</v>
      </c>
      <c r="F22860" s="279" t="s">
        <v>881</v>
      </c>
    </row>
    <row r="22861" spans="1:6" x14ac:dyDescent="0.3">
      <c r="A22861" s="264" t="str">
        <f t="shared" si="357"/>
        <v>DanvilleWV</v>
      </c>
      <c r="B22861" s="269">
        <v>25053</v>
      </c>
      <c r="C22861" s="270" t="s">
        <v>1304</v>
      </c>
      <c r="D22861" s="270" t="s">
        <v>2373</v>
      </c>
      <c r="E22861" s="277" t="s">
        <v>2377</v>
      </c>
      <c r="F22861" s="279" t="s">
        <v>881</v>
      </c>
    </row>
    <row r="22862" spans="1:6" x14ac:dyDescent="0.3">
      <c r="A22862" s="264" t="str">
        <f t="shared" si="357"/>
        <v>Fort GayWV</v>
      </c>
      <c r="B22862" s="269">
        <v>25514</v>
      </c>
      <c r="C22862" s="270" t="s">
        <v>12497</v>
      </c>
      <c r="D22862" s="270" t="s">
        <v>2373</v>
      </c>
      <c r="E22862" s="277" t="s">
        <v>1466</v>
      </c>
      <c r="F22862" s="279" t="s">
        <v>881</v>
      </c>
    </row>
    <row r="22863" spans="1:6" x14ac:dyDescent="0.3">
      <c r="A22863" s="264" t="str">
        <f t="shared" si="357"/>
        <v>West UnionWV</v>
      </c>
      <c r="B22863" s="269">
        <v>26456</v>
      </c>
      <c r="C22863" s="270" t="s">
        <v>9269</v>
      </c>
      <c r="D22863" s="270" t="s">
        <v>2373</v>
      </c>
      <c r="E22863" s="277" t="s">
        <v>2379</v>
      </c>
      <c r="F22863" s="279" t="s">
        <v>881</v>
      </c>
    </row>
    <row r="22864" spans="1:6" x14ac:dyDescent="0.3">
      <c r="A22864" s="264" t="str">
        <f t="shared" si="357"/>
        <v>MadisonWV</v>
      </c>
      <c r="B22864" s="269">
        <v>25130</v>
      </c>
      <c r="C22864" s="270" t="s">
        <v>956</v>
      </c>
      <c r="D22864" s="270" t="s">
        <v>2373</v>
      </c>
      <c r="E22864" s="277" t="s">
        <v>2377</v>
      </c>
      <c r="F22864" s="279" t="s">
        <v>881</v>
      </c>
    </row>
    <row r="22865" spans="1:6" x14ac:dyDescent="0.3">
      <c r="A22865" s="264" t="str">
        <f t="shared" si="357"/>
        <v>TriadelphiaWV</v>
      </c>
      <c r="B22865" s="269">
        <v>26059</v>
      </c>
      <c r="C22865" s="270" t="s">
        <v>12498</v>
      </c>
      <c r="D22865" s="270" t="s">
        <v>2373</v>
      </c>
      <c r="E22865" s="277" t="s">
        <v>2011</v>
      </c>
      <c r="F22865" s="279" t="s">
        <v>881</v>
      </c>
    </row>
    <row r="22866" spans="1:6" x14ac:dyDescent="0.3">
      <c r="A22866" s="264" t="str">
        <f t="shared" si="357"/>
        <v>Lost CreekWV</v>
      </c>
      <c r="B22866" s="269">
        <v>26385</v>
      </c>
      <c r="C22866" s="270" t="s">
        <v>12499</v>
      </c>
      <c r="D22866" s="270" t="s">
        <v>2373</v>
      </c>
      <c r="E22866" s="277" t="s">
        <v>2379</v>
      </c>
      <c r="F22866" s="279" t="s">
        <v>881</v>
      </c>
    </row>
    <row r="22867" spans="1:6" x14ac:dyDescent="0.3">
      <c r="A22867" s="264" t="str">
        <f t="shared" si="357"/>
        <v>HartsWV</v>
      </c>
      <c r="B22867" s="269">
        <v>25524</v>
      </c>
      <c r="C22867" s="270" t="s">
        <v>12500</v>
      </c>
      <c r="D22867" s="270" t="s">
        <v>2373</v>
      </c>
      <c r="E22867" s="277" t="s">
        <v>1466</v>
      </c>
      <c r="F22867" s="279" t="s">
        <v>881</v>
      </c>
    </row>
    <row r="22868" spans="1:6" x14ac:dyDescent="0.3">
      <c r="A22868" s="264" t="str">
        <f t="shared" si="357"/>
        <v>BeverlyWV</v>
      </c>
      <c r="B22868" s="269">
        <v>26253</v>
      </c>
      <c r="C22868" s="270" t="s">
        <v>6051</v>
      </c>
      <c r="D22868" s="270" t="s">
        <v>2373</v>
      </c>
      <c r="E22868" s="277" t="s">
        <v>1799</v>
      </c>
      <c r="F22868" s="279" t="s">
        <v>881</v>
      </c>
    </row>
    <row r="22869" spans="1:6" x14ac:dyDescent="0.3">
      <c r="A22869" s="264" t="str">
        <f t="shared" si="357"/>
        <v>MaidsvilleWV</v>
      </c>
      <c r="B22869" s="269">
        <v>26541</v>
      </c>
      <c r="C22869" s="270" t="s">
        <v>12501</v>
      </c>
      <c r="D22869" s="270" t="s">
        <v>2373</v>
      </c>
      <c r="E22869" s="277" t="s">
        <v>2384</v>
      </c>
      <c r="F22869" s="279" t="s">
        <v>881</v>
      </c>
    </row>
    <row r="22870" spans="1:6" x14ac:dyDescent="0.3">
      <c r="A22870" s="264" t="str">
        <f t="shared" si="357"/>
        <v>LeonWV</v>
      </c>
      <c r="B22870" s="269">
        <v>25123</v>
      </c>
      <c r="C22870" s="270" t="s">
        <v>5610</v>
      </c>
      <c r="D22870" s="270" t="s">
        <v>2373</v>
      </c>
      <c r="E22870" s="277" t="s">
        <v>1986</v>
      </c>
      <c r="F22870" s="279" t="s">
        <v>881</v>
      </c>
    </row>
    <row r="22871" spans="1:6" x14ac:dyDescent="0.3">
      <c r="A22871" s="264" t="str">
        <f t="shared" si="357"/>
        <v>TunneltonWV</v>
      </c>
      <c r="B22871" s="269">
        <v>26444</v>
      </c>
      <c r="C22871" s="270" t="s">
        <v>12502</v>
      </c>
      <c r="D22871" s="270" t="s">
        <v>2373</v>
      </c>
      <c r="E22871" s="277" t="s">
        <v>2384</v>
      </c>
      <c r="F22871" s="279" t="s">
        <v>881</v>
      </c>
    </row>
    <row r="22872" spans="1:6" x14ac:dyDescent="0.3">
      <c r="A22872" s="264" t="str">
        <f t="shared" si="357"/>
        <v>ChesapeakeWV</v>
      </c>
      <c r="B22872" s="269">
        <v>25315</v>
      </c>
      <c r="C22872" s="270" t="s">
        <v>9427</v>
      </c>
      <c r="D22872" s="270" t="s">
        <v>2373</v>
      </c>
      <c r="E22872" s="277" t="s">
        <v>2377</v>
      </c>
      <c r="F22872" s="279" t="s">
        <v>881</v>
      </c>
    </row>
    <row r="22873" spans="1:6" x14ac:dyDescent="0.3">
      <c r="A22873" s="264" t="str">
        <f t="shared" si="357"/>
        <v>FairviewWV</v>
      </c>
      <c r="B22873" s="269">
        <v>26570</v>
      </c>
      <c r="C22873" s="270" t="s">
        <v>3997</v>
      </c>
      <c r="D22873" s="270" t="s">
        <v>2373</v>
      </c>
      <c r="E22873" s="277" t="s">
        <v>1636</v>
      </c>
      <c r="F22873" s="279" t="s">
        <v>881</v>
      </c>
    </row>
    <row r="22874" spans="1:6" x14ac:dyDescent="0.3">
      <c r="A22874" s="264" t="str">
        <f t="shared" si="357"/>
        <v>RivesvilleWV</v>
      </c>
      <c r="B22874" s="269">
        <v>26588</v>
      </c>
      <c r="C22874" s="270" t="s">
        <v>12503</v>
      </c>
      <c r="D22874" s="270" t="s">
        <v>2373</v>
      </c>
      <c r="E22874" s="277" t="s">
        <v>1636</v>
      </c>
      <c r="F22874" s="279" t="s">
        <v>881</v>
      </c>
    </row>
    <row r="22875" spans="1:6" x14ac:dyDescent="0.3">
      <c r="A22875" s="264" t="str">
        <f t="shared" si="357"/>
        <v>Glen DaleWV</v>
      </c>
      <c r="B22875" s="269">
        <v>26038</v>
      </c>
      <c r="C22875" s="270" t="s">
        <v>12504</v>
      </c>
      <c r="D22875" s="270" t="s">
        <v>2373</v>
      </c>
      <c r="E22875" s="277" t="s">
        <v>2011</v>
      </c>
      <c r="F22875" s="279" t="s">
        <v>881</v>
      </c>
    </row>
    <row r="22876" spans="1:6" x14ac:dyDescent="0.3">
      <c r="A22876" s="264" t="str">
        <f t="shared" si="357"/>
        <v>Crab OrchardWV</v>
      </c>
      <c r="B22876" s="269">
        <v>25827</v>
      </c>
      <c r="C22876" s="270" t="s">
        <v>5729</v>
      </c>
      <c r="D22876" s="270" t="s">
        <v>2373</v>
      </c>
      <c r="E22876" s="277" t="s">
        <v>2374</v>
      </c>
      <c r="F22876" s="279" t="s">
        <v>881</v>
      </c>
    </row>
    <row r="22877" spans="1:6" x14ac:dyDescent="0.3">
      <c r="A22877" s="264" t="str">
        <f t="shared" si="357"/>
        <v>CameronWV</v>
      </c>
      <c r="B22877" s="269">
        <v>26033</v>
      </c>
      <c r="C22877" s="270" t="s">
        <v>5981</v>
      </c>
      <c r="D22877" s="270" t="s">
        <v>2373</v>
      </c>
      <c r="E22877" s="277" t="s">
        <v>2011</v>
      </c>
      <c r="F22877" s="279" t="s">
        <v>881</v>
      </c>
    </row>
    <row r="22878" spans="1:6" x14ac:dyDescent="0.3">
      <c r="A22878" s="264" t="str">
        <f t="shared" si="357"/>
        <v>Fort AshbyWV</v>
      </c>
      <c r="B22878" s="269">
        <v>26719</v>
      </c>
      <c r="C22878" s="270" t="s">
        <v>12505</v>
      </c>
      <c r="D22878" s="270" t="s">
        <v>2373</v>
      </c>
      <c r="E22878" s="277" t="s">
        <v>1549</v>
      </c>
      <c r="F22878" s="279" t="s">
        <v>881</v>
      </c>
    </row>
    <row r="22879" spans="1:6" x14ac:dyDescent="0.3">
      <c r="A22879" s="264" t="str">
        <f t="shared" si="357"/>
        <v>LavaletteWV</v>
      </c>
      <c r="B22879" s="269">
        <v>25535</v>
      </c>
      <c r="C22879" s="270" t="s">
        <v>12506</v>
      </c>
      <c r="D22879" s="270" t="s">
        <v>2373</v>
      </c>
      <c r="E22879" s="277" t="s">
        <v>1466</v>
      </c>
      <c r="F22879" s="279" t="s">
        <v>881</v>
      </c>
    </row>
    <row r="22880" spans="1:6" x14ac:dyDescent="0.3">
      <c r="A22880" s="264" t="str">
        <f t="shared" si="357"/>
        <v>ReedsvilleWV</v>
      </c>
      <c r="B22880" s="269">
        <v>26547</v>
      </c>
      <c r="C22880" s="270" t="s">
        <v>12344</v>
      </c>
      <c r="D22880" s="270" t="s">
        <v>2373</v>
      </c>
      <c r="E22880" s="277" t="s">
        <v>2384</v>
      </c>
      <c r="F22880" s="279" t="s">
        <v>881</v>
      </c>
    </row>
    <row r="22881" spans="1:6" x14ac:dyDescent="0.3">
      <c r="A22881" s="264" t="str">
        <f t="shared" si="357"/>
        <v>LeonWV</v>
      </c>
      <c r="B22881" s="269">
        <v>25168</v>
      </c>
      <c r="C22881" s="270" t="s">
        <v>5610</v>
      </c>
      <c r="D22881" s="270" t="s">
        <v>2373</v>
      </c>
      <c r="E22881" s="277" t="s">
        <v>1986</v>
      </c>
      <c r="F22881" s="279" t="s">
        <v>881</v>
      </c>
    </row>
    <row r="22882" spans="1:6" x14ac:dyDescent="0.3">
      <c r="A22882" s="264" t="str">
        <f t="shared" si="357"/>
        <v>Paw PawWV</v>
      </c>
      <c r="B22882" s="269">
        <v>25434</v>
      </c>
      <c r="C22882" s="270" t="s">
        <v>5049</v>
      </c>
      <c r="D22882" s="270" t="s">
        <v>2373</v>
      </c>
      <c r="E22882" s="277" t="s">
        <v>2304</v>
      </c>
      <c r="F22882" s="279" t="s">
        <v>881</v>
      </c>
    </row>
    <row r="22883" spans="1:6" x14ac:dyDescent="0.3">
      <c r="A22883" s="264" t="str">
        <f t="shared" si="357"/>
        <v>Mount ClareWV</v>
      </c>
      <c r="B22883" s="269">
        <v>26408</v>
      </c>
      <c r="C22883" s="270" t="s">
        <v>12507</v>
      </c>
      <c r="D22883" s="270" t="s">
        <v>2373</v>
      </c>
      <c r="E22883" s="277" t="s">
        <v>2379</v>
      </c>
      <c r="F22883" s="279" t="s">
        <v>881</v>
      </c>
    </row>
    <row r="22884" spans="1:6" x14ac:dyDescent="0.3">
      <c r="A22884" s="264" t="str">
        <f t="shared" si="357"/>
        <v>High ViewWV</v>
      </c>
      <c r="B22884" s="269">
        <v>26711</v>
      </c>
      <c r="C22884" s="270" t="s">
        <v>12508</v>
      </c>
      <c r="D22884" s="270" t="s">
        <v>2373</v>
      </c>
      <c r="E22884" s="277" t="s">
        <v>2304</v>
      </c>
      <c r="F22884" s="279" t="s">
        <v>881</v>
      </c>
    </row>
    <row r="22885" spans="1:6" x14ac:dyDescent="0.3">
      <c r="A22885" s="264" t="str">
        <f t="shared" si="357"/>
        <v>SophiaWV</v>
      </c>
      <c r="B22885" s="269">
        <v>25921</v>
      </c>
      <c r="C22885" s="270" t="s">
        <v>7736</v>
      </c>
      <c r="D22885" s="270" t="s">
        <v>2373</v>
      </c>
      <c r="E22885" s="277" t="s">
        <v>2374</v>
      </c>
      <c r="F22885" s="279" t="s">
        <v>881</v>
      </c>
    </row>
    <row r="22886" spans="1:6" x14ac:dyDescent="0.3">
      <c r="A22886" s="264" t="str">
        <f t="shared" si="357"/>
        <v>HamlinWV</v>
      </c>
      <c r="B22886" s="269">
        <v>25523</v>
      </c>
      <c r="C22886" s="270" t="s">
        <v>11541</v>
      </c>
      <c r="D22886" s="270" t="s">
        <v>2373</v>
      </c>
      <c r="E22886" s="277" t="s">
        <v>1466</v>
      </c>
      <c r="F22886" s="279" t="s">
        <v>881</v>
      </c>
    </row>
    <row r="22887" spans="1:6" x14ac:dyDescent="0.3">
      <c r="A22887" s="264" t="str">
        <f t="shared" si="357"/>
        <v>West HamlinWV</v>
      </c>
      <c r="B22887" s="269">
        <v>25571</v>
      </c>
      <c r="C22887" s="270" t="s">
        <v>12509</v>
      </c>
      <c r="D22887" s="270" t="s">
        <v>2373</v>
      </c>
      <c r="E22887" s="277" t="s">
        <v>1466</v>
      </c>
      <c r="F22887" s="279" t="s">
        <v>881</v>
      </c>
    </row>
    <row r="22888" spans="1:6" x14ac:dyDescent="0.3">
      <c r="A22888" s="264" t="str">
        <f t="shared" si="357"/>
        <v>MasontownWV</v>
      </c>
      <c r="B22888" s="269">
        <v>26542</v>
      </c>
      <c r="C22888" s="270" t="s">
        <v>10424</v>
      </c>
      <c r="D22888" s="270" t="s">
        <v>2373</v>
      </c>
      <c r="E22888" s="277" t="s">
        <v>2384</v>
      </c>
      <c r="F22888" s="279" t="s">
        <v>881</v>
      </c>
    </row>
    <row r="22889" spans="1:6" x14ac:dyDescent="0.3">
      <c r="A22889" s="264" t="str">
        <f t="shared" si="357"/>
        <v>Alum CreekWV</v>
      </c>
      <c r="B22889" s="269">
        <v>25003</v>
      </c>
      <c r="C22889" s="270" t="s">
        <v>12510</v>
      </c>
      <c r="D22889" s="270" t="s">
        <v>2373</v>
      </c>
      <c r="E22889" s="277" t="s">
        <v>2377</v>
      </c>
      <c r="F22889" s="279" t="s">
        <v>881</v>
      </c>
    </row>
    <row r="22890" spans="1:6" x14ac:dyDescent="0.3">
      <c r="A22890" s="264" t="str">
        <f t="shared" si="357"/>
        <v>ColliersWV</v>
      </c>
      <c r="B22890" s="269">
        <v>26035</v>
      </c>
      <c r="C22890" s="270" t="s">
        <v>12511</v>
      </c>
      <c r="D22890" s="270" t="s">
        <v>2373</v>
      </c>
      <c r="E22890" s="277" t="s">
        <v>2009</v>
      </c>
      <c r="F22890" s="279" t="s">
        <v>881</v>
      </c>
    </row>
    <row r="22891" spans="1:6" x14ac:dyDescent="0.3">
      <c r="A22891" s="264" t="str">
        <f t="shared" si="357"/>
        <v>Meadow BridgeWV</v>
      </c>
      <c r="B22891" s="269">
        <v>25976</v>
      </c>
      <c r="C22891" s="270" t="s">
        <v>12512</v>
      </c>
      <c r="D22891" s="270" t="s">
        <v>2373</v>
      </c>
      <c r="E22891" s="277" t="s">
        <v>2374</v>
      </c>
      <c r="F22891" s="279" t="s">
        <v>881</v>
      </c>
    </row>
    <row r="22892" spans="1:6" x14ac:dyDescent="0.3">
      <c r="A22892" s="264" t="str">
        <f t="shared" si="357"/>
        <v>DavisvilleWV</v>
      </c>
      <c r="B22892" s="269">
        <v>26142</v>
      </c>
      <c r="C22892" s="270" t="s">
        <v>12513</v>
      </c>
      <c r="D22892" s="270" t="s">
        <v>2373</v>
      </c>
      <c r="E22892" s="277" t="s">
        <v>2386</v>
      </c>
      <c r="F22892" s="279" t="s">
        <v>881</v>
      </c>
    </row>
    <row r="22893" spans="1:6" x14ac:dyDescent="0.3">
      <c r="A22893" s="264" t="str">
        <f t="shared" si="357"/>
        <v>RockWV</v>
      </c>
      <c r="B22893" s="269">
        <v>24747</v>
      </c>
      <c r="C22893" s="270" t="s">
        <v>5673</v>
      </c>
      <c r="D22893" s="270" t="s">
        <v>2373</v>
      </c>
      <c r="E22893" s="277" t="s">
        <v>2296</v>
      </c>
      <c r="F22893" s="279" t="s">
        <v>881</v>
      </c>
    </row>
    <row r="22894" spans="1:6" x14ac:dyDescent="0.3">
      <c r="A22894" s="264" t="str">
        <f t="shared" si="357"/>
        <v>ElizabethWV</v>
      </c>
      <c r="B22894" s="269">
        <v>26180</v>
      </c>
      <c r="C22894" s="270" t="s">
        <v>2019</v>
      </c>
      <c r="D22894" s="270" t="s">
        <v>2373</v>
      </c>
      <c r="E22894" s="277" t="s">
        <v>2386</v>
      </c>
      <c r="F22894" s="279" t="s">
        <v>881</v>
      </c>
    </row>
    <row r="22895" spans="1:6" x14ac:dyDescent="0.3">
      <c r="A22895" s="264" t="str">
        <f t="shared" si="357"/>
        <v>WaverlyWV</v>
      </c>
      <c r="B22895" s="269">
        <v>26184</v>
      </c>
      <c r="C22895" s="270" t="s">
        <v>1480</v>
      </c>
      <c r="D22895" s="270" t="s">
        <v>2373</v>
      </c>
      <c r="E22895" s="277" t="s">
        <v>2386</v>
      </c>
      <c r="F22895" s="279" t="s">
        <v>881</v>
      </c>
    </row>
    <row r="22896" spans="1:6" x14ac:dyDescent="0.3">
      <c r="A22896" s="264" t="str">
        <f t="shared" si="357"/>
        <v>LesageWV</v>
      </c>
      <c r="B22896" s="269">
        <v>25537</v>
      </c>
      <c r="C22896" s="270" t="s">
        <v>12514</v>
      </c>
      <c r="D22896" s="270" t="s">
        <v>2373</v>
      </c>
      <c r="E22896" s="277" t="s">
        <v>1466</v>
      </c>
      <c r="F22896" s="279" t="s">
        <v>881</v>
      </c>
    </row>
    <row r="22897" spans="1:6" x14ac:dyDescent="0.3">
      <c r="A22897" s="264" t="str">
        <f t="shared" si="357"/>
        <v>LumberportWV</v>
      </c>
      <c r="B22897" s="269">
        <v>26386</v>
      </c>
      <c r="C22897" s="270" t="s">
        <v>12515</v>
      </c>
      <c r="D22897" s="270" t="s">
        <v>2373</v>
      </c>
      <c r="E22897" s="277" t="s">
        <v>2379</v>
      </c>
      <c r="F22897" s="279" t="s">
        <v>881</v>
      </c>
    </row>
    <row r="22898" spans="1:6" x14ac:dyDescent="0.3">
      <c r="A22898" s="264" t="str">
        <f t="shared" si="357"/>
        <v>Gallipolis FerryWV</v>
      </c>
      <c r="B22898" s="269">
        <v>25515</v>
      </c>
      <c r="C22898" s="270" t="s">
        <v>12516</v>
      </c>
      <c r="D22898" s="270" t="s">
        <v>2373</v>
      </c>
      <c r="E22898" s="277" t="s">
        <v>1986</v>
      </c>
      <c r="F22898" s="279" t="s">
        <v>881</v>
      </c>
    </row>
    <row r="22899" spans="1:6" x14ac:dyDescent="0.3">
      <c r="A22899" s="264" t="str">
        <f t="shared" si="357"/>
        <v>BuffaloWV</v>
      </c>
      <c r="B22899" s="269">
        <v>25033</v>
      </c>
      <c r="C22899" s="270" t="s">
        <v>4406</v>
      </c>
      <c r="D22899" s="270" t="s">
        <v>2373</v>
      </c>
      <c r="E22899" s="277" t="s">
        <v>1466</v>
      </c>
      <c r="F22899" s="279" t="s">
        <v>881</v>
      </c>
    </row>
    <row r="22900" spans="1:6" x14ac:dyDescent="0.3">
      <c r="A22900" s="264" t="str">
        <f t="shared" si="357"/>
        <v>BenwoodWV</v>
      </c>
      <c r="B22900" s="269">
        <v>26031</v>
      </c>
      <c r="C22900" s="270" t="s">
        <v>12517</v>
      </c>
      <c r="D22900" s="270" t="s">
        <v>2373</v>
      </c>
      <c r="E22900" s="277" t="s">
        <v>2011</v>
      </c>
      <c r="F22900" s="279" t="s">
        <v>881</v>
      </c>
    </row>
    <row r="22901" spans="1:6" x14ac:dyDescent="0.3">
      <c r="A22901" s="264" t="str">
        <f t="shared" si="357"/>
        <v>Cool RidgeWV</v>
      </c>
      <c r="B22901" s="269">
        <v>25825</v>
      </c>
      <c r="C22901" s="270" t="s">
        <v>12518</v>
      </c>
      <c r="D22901" s="270" t="s">
        <v>2373</v>
      </c>
      <c r="E22901" s="277" t="s">
        <v>2374</v>
      </c>
      <c r="F22901" s="279" t="s">
        <v>881</v>
      </c>
    </row>
    <row r="22902" spans="1:6" x14ac:dyDescent="0.3">
      <c r="A22902" s="264" t="str">
        <f t="shared" si="357"/>
        <v>Salt RockWV</v>
      </c>
      <c r="B22902" s="269">
        <v>25559</v>
      </c>
      <c r="C22902" s="270" t="s">
        <v>12519</v>
      </c>
      <c r="D22902" s="270" t="s">
        <v>2373</v>
      </c>
      <c r="E22902" s="277" t="s">
        <v>1466</v>
      </c>
      <c r="F22902" s="279" t="s">
        <v>881</v>
      </c>
    </row>
    <row r="22903" spans="1:6" x14ac:dyDescent="0.3">
      <c r="A22903" s="264" t="str">
        <f t="shared" si="357"/>
        <v>PrichardWV</v>
      </c>
      <c r="B22903" s="269">
        <v>25555</v>
      </c>
      <c r="C22903" s="270" t="s">
        <v>1178</v>
      </c>
      <c r="D22903" s="270" t="s">
        <v>2373</v>
      </c>
      <c r="E22903" s="277" t="s">
        <v>1466</v>
      </c>
      <c r="F22903" s="279" t="s">
        <v>881</v>
      </c>
    </row>
    <row r="22904" spans="1:6" x14ac:dyDescent="0.3">
      <c r="A22904" s="264" t="str">
        <f t="shared" si="357"/>
        <v>Coal CityWV</v>
      </c>
      <c r="B22904" s="269">
        <v>25823</v>
      </c>
      <c r="C22904" s="270" t="s">
        <v>4828</v>
      </c>
      <c r="D22904" s="270" t="s">
        <v>2373</v>
      </c>
      <c r="E22904" s="277" t="s">
        <v>2374</v>
      </c>
      <c r="F22904" s="279" t="s">
        <v>881</v>
      </c>
    </row>
    <row r="22905" spans="1:6" x14ac:dyDescent="0.3">
      <c r="A22905" s="264" t="str">
        <f t="shared" si="357"/>
        <v>ScarbroWV</v>
      </c>
      <c r="B22905" s="269">
        <v>25917</v>
      </c>
      <c r="C22905" s="270" t="s">
        <v>12520</v>
      </c>
      <c r="D22905" s="270" t="s">
        <v>2373</v>
      </c>
      <c r="E22905" s="277" t="s">
        <v>2374</v>
      </c>
      <c r="F22905" s="279" t="s">
        <v>881</v>
      </c>
    </row>
    <row r="22906" spans="1:6" x14ac:dyDescent="0.3">
      <c r="A22906" s="264" t="str">
        <f t="shared" si="357"/>
        <v>BurlingtonWV</v>
      </c>
      <c r="B22906" s="269">
        <v>26710</v>
      </c>
      <c r="C22906" s="270" t="s">
        <v>1221</v>
      </c>
      <c r="D22906" s="270" t="s">
        <v>2373</v>
      </c>
      <c r="E22906" s="277" t="s">
        <v>1549</v>
      </c>
      <c r="F22906" s="279" t="s">
        <v>881</v>
      </c>
    </row>
    <row r="22907" spans="1:6" x14ac:dyDescent="0.3">
      <c r="A22907" s="264" t="str">
        <f t="shared" si="357"/>
        <v>BridgeportWV</v>
      </c>
      <c r="B22907" s="269">
        <v>26347</v>
      </c>
      <c r="C22907" s="270" t="s">
        <v>1398</v>
      </c>
      <c r="D22907" s="270" t="s">
        <v>2373</v>
      </c>
      <c r="E22907" s="277" t="s">
        <v>2379</v>
      </c>
      <c r="F22907" s="279" t="s">
        <v>881</v>
      </c>
    </row>
    <row r="22908" spans="1:6" x14ac:dyDescent="0.3">
      <c r="A22908" s="264" t="str">
        <f t="shared" si="357"/>
        <v>FarmingtonWV</v>
      </c>
      <c r="B22908" s="269">
        <v>26571</v>
      </c>
      <c r="C22908" s="270" t="s">
        <v>1673</v>
      </c>
      <c r="D22908" s="270" t="s">
        <v>2373</v>
      </c>
      <c r="E22908" s="277" t="s">
        <v>1636</v>
      </c>
      <c r="F22908" s="279" t="s">
        <v>881</v>
      </c>
    </row>
    <row r="22909" spans="1:6" x14ac:dyDescent="0.3">
      <c r="A22909" s="264" t="str">
        <f t="shared" si="357"/>
        <v>MontgomeryWV</v>
      </c>
      <c r="B22909" s="269">
        <v>25136</v>
      </c>
      <c r="C22909" s="270" t="s">
        <v>941</v>
      </c>
      <c r="D22909" s="270" t="s">
        <v>2373</v>
      </c>
      <c r="E22909" s="277" t="s">
        <v>2374</v>
      </c>
      <c r="F22909" s="279" t="s">
        <v>881</v>
      </c>
    </row>
    <row r="22910" spans="1:6" x14ac:dyDescent="0.3">
      <c r="A22910" s="264" t="str">
        <f t="shared" si="357"/>
        <v>HuttonsvilleWV</v>
      </c>
      <c r="B22910" s="269">
        <v>26280</v>
      </c>
      <c r="C22910" s="270" t="s">
        <v>12521</v>
      </c>
      <c r="D22910" s="270" t="s">
        <v>2373</v>
      </c>
      <c r="E22910" s="277" t="s">
        <v>1799</v>
      </c>
      <c r="F22910" s="279" t="s">
        <v>881</v>
      </c>
    </row>
    <row r="22911" spans="1:6" x14ac:dyDescent="0.3">
      <c r="A22911" s="264" t="str">
        <f t="shared" si="357"/>
        <v>PrincetonWV</v>
      </c>
      <c r="B22911" s="269">
        <v>24712</v>
      </c>
      <c r="C22911" s="270" t="s">
        <v>1675</v>
      </c>
      <c r="D22911" s="270" t="s">
        <v>2373</v>
      </c>
      <c r="E22911" s="277" t="s">
        <v>2296</v>
      </c>
      <c r="F22911" s="279" t="s">
        <v>881</v>
      </c>
    </row>
    <row r="22912" spans="1:6" x14ac:dyDescent="0.3">
      <c r="A22912" s="264" t="str">
        <f t="shared" si="357"/>
        <v>McMechenWV</v>
      </c>
      <c r="B22912" s="269">
        <v>26040</v>
      </c>
      <c r="C22912" s="270" t="s">
        <v>12522</v>
      </c>
      <c r="D22912" s="270" t="s">
        <v>2373</v>
      </c>
      <c r="E22912" s="277" t="s">
        <v>2011</v>
      </c>
      <c r="F22912" s="279" t="s">
        <v>881</v>
      </c>
    </row>
    <row r="22913" spans="1:6" x14ac:dyDescent="0.3">
      <c r="A22913" s="264" t="str">
        <f t="shared" si="357"/>
        <v>EleanorWV</v>
      </c>
      <c r="B22913" s="269">
        <v>25070</v>
      </c>
      <c r="C22913" s="270" t="s">
        <v>12523</v>
      </c>
      <c r="D22913" s="270" t="s">
        <v>2373</v>
      </c>
      <c r="E22913" s="277" t="s">
        <v>1466</v>
      </c>
      <c r="F22913" s="279" t="s">
        <v>881</v>
      </c>
    </row>
    <row r="22914" spans="1:6" x14ac:dyDescent="0.3">
      <c r="A22914" s="264" t="str">
        <f t="shared" si="357"/>
        <v>Fraziers BottomWV</v>
      </c>
      <c r="B22914" s="269">
        <v>25082</v>
      </c>
      <c r="C22914" s="270" t="s">
        <v>12524</v>
      </c>
      <c r="D22914" s="270" t="s">
        <v>2373</v>
      </c>
      <c r="E22914" s="277" t="s">
        <v>1466</v>
      </c>
      <c r="F22914" s="279" t="s">
        <v>881</v>
      </c>
    </row>
    <row r="22915" spans="1:6" x14ac:dyDescent="0.3">
      <c r="A22915" s="264" t="str">
        <f t="shared" si="357"/>
        <v>New HavenWV</v>
      </c>
      <c r="B22915" s="269">
        <v>25253</v>
      </c>
      <c r="C22915" s="270" t="s">
        <v>3429</v>
      </c>
      <c r="D22915" s="270" t="s">
        <v>2373</v>
      </c>
      <c r="E22915" s="277" t="s">
        <v>1986</v>
      </c>
      <c r="F22915" s="279" t="s">
        <v>881</v>
      </c>
    </row>
    <row r="22916" spans="1:6" x14ac:dyDescent="0.3">
      <c r="A22916" s="264" t="str">
        <f t="shared" ref="A22916:A22979" si="358">CONCATENATE(C22916,D22916)</f>
        <v>ManWV</v>
      </c>
      <c r="B22916" s="269">
        <v>25635</v>
      </c>
      <c r="C22916" s="270" t="s">
        <v>12525</v>
      </c>
      <c r="D22916" s="270" t="s">
        <v>2373</v>
      </c>
      <c r="E22916" s="277" t="s">
        <v>1277</v>
      </c>
      <c r="F22916" s="279" t="s">
        <v>881</v>
      </c>
    </row>
    <row r="22917" spans="1:6" x14ac:dyDescent="0.3">
      <c r="A22917" s="264" t="str">
        <f t="shared" si="358"/>
        <v>GenoaWV</v>
      </c>
      <c r="B22917" s="269">
        <v>25517</v>
      </c>
      <c r="C22917" s="270" t="s">
        <v>4850</v>
      </c>
      <c r="D22917" s="270" t="s">
        <v>2373</v>
      </c>
      <c r="E22917" s="277" t="s">
        <v>1466</v>
      </c>
      <c r="F22917" s="279" t="s">
        <v>881</v>
      </c>
    </row>
    <row r="22918" spans="1:6" x14ac:dyDescent="0.3">
      <c r="A22918" s="264" t="str">
        <f t="shared" si="358"/>
        <v>AlbrightWV</v>
      </c>
      <c r="B22918" s="269">
        <v>26519</v>
      </c>
      <c r="C22918" s="270" t="s">
        <v>12526</v>
      </c>
      <c r="D22918" s="270" t="s">
        <v>2373</v>
      </c>
      <c r="E22918" s="277" t="s">
        <v>2384</v>
      </c>
      <c r="F22918" s="279" t="s">
        <v>881</v>
      </c>
    </row>
    <row r="22919" spans="1:6" x14ac:dyDescent="0.3">
      <c r="A22919" s="264" t="str">
        <f t="shared" si="358"/>
        <v>ClayWV</v>
      </c>
      <c r="B22919" s="269">
        <v>25043</v>
      </c>
      <c r="C22919" s="270" t="s">
        <v>1040</v>
      </c>
      <c r="D22919" s="270" t="s">
        <v>2373</v>
      </c>
      <c r="E22919" s="277" t="s">
        <v>2377</v>
      </c>
      <c r="F22919" s="279" t="s">
        <v>881</v>
      </c>
    </row>
    <row r="22920" spans="1:6" x14ac:dyDescent="0.3">
      <c r="A22920" s="264" t="str">
        <f t="shared" si="358"/>
        <v>New CreekWV</v>
      </c>
      <c r="B22920" s="269">
        <v>26743</v>
      </c>
      <c r="C22920" s="270" t="s">
        <v>12527</v>
      </c>
      <c r="D22920" s="270" t="s">
        <v>2373</v>
      </c>
      <c r="E22920" s="277" t="s">
        <v>1549</v>
      </c>
      <c r="F22920" s="279" t="s">
        <v>881</v>
      </c>
    </row>
    <row r="22921" spans="1:6" x14ac:dyDescent="0.3">
      <c r="A22921" s="264" t="str">
        <f t="shared" si="358"/>
        <v>Shenandoah JunctionWV</v>
      </c>
      <c r="B22921" s="269">
        <v>25442</v>
      </c>
      <c r="C22921" s="270" t="s">
        <v>12528</v>
      </c>
      <c r="D22921" s="270" t="s">
        <v>2373</v>
      </c>
      <c r="E22921" s="277" t="s">
        <v>1092</v>
      </c>
      <c r="F22921" s="279" t="s">
        <v>881</v>
      </c>
    </row>
    <row r="22922" spans="1:6" x14ac:dyDescent="0.3">
      <c r="A22922" s="264" t="str">
        <f t="shared" si="358"/>
        <v>AnstedWV</v>
      </c>
      <c r="B22922" s="269">
        <v>25812</v>
      </c>
      <c r="C22922" s="270" t="s">
        <v>12529</v>
      </c>
      <c r="D22922" s="270" t="s">
        <v>2373</v>
      </c>
      <c r="E22922" s="277" t="s">
        <v>2374</v>
      </c>
      <c r="F22922" s="279" t="s">
        <v>881</v>
      </c>
    </row>
    <row r="22923" spans="1:6" x14ac:dyDescent="0.3">
      <c r="A22923" s="264" t="str">
        <f t="shared" si="358"/>
        <v>ProctorWV</v>
      </c>
      <c r="B22923" s="269">
        <v>26055</v>
      </c>
      <c r="C22923" s="270" t="s">
        <v>12023</v>
      </c>
      <c r="D22923" s="270" t="s">
        <v>2373</v>
      </c>
      <c r="E22923" s="277" t="s">
        <v>2011</v>
      </c>
      <c r="F22923" s="279" t="s">
        <v>881</v>
      </c>
    </row>
    <row r="22924" spans="1:6" x14ac:dyDescent="0.3">
      <c r="A22924" s="264" t="str">
        <f t="shared" si="358"/>
        <v>MontroseWV</v>
      </c>
      <c r="B22924" s="269">
        <v>26283</v>
      </c>
      <c r="C22924" s="270" t="s">
        <v>1074</v>
      </c>
      <c r="D22924" s="270" t="s">
        <v>2373</v>
      </c>
      <c r="E22924" s="277" t="s">
        <v>1799</v>
      </c>
      <c r="F22924" s="279" t="s">
        <v>881</v>
      </c>
    </row>
    <row r="22925" spans="1:6" x14ac:dyDescent="0.3">
      <c r="A22925" s="264" t="str">
        <f t="shared" si="358"/>
        <v>MasonWV</v>
      </c>
      <c r="B22925" s="269">
        <v>25260</v>
      </c>
      <c r="C22925" s="270" t="s">
        <v>5014</v>
      </c>
      <c r="D22925" s="270" t="s">
        <v>2373</v>
      </c>
      <c r="E22925" s="277" t="s">
        <v>1986</v>
      </c>
      <c r="F22925" s="279" t="s">
        <v>881</v>
      </c>
    </row>
    <row r="22926" spans="1:6" x14ac:dyDescent="0.3">
      <c r="A22926" s="264" t="str">
        <f t="shared" si="358"/>
        <v>Valley GroveWV</v>
      </c>
      <c r="B22926" s="269">
        <v>26060</v>
      </c>
      <c r="C22926" s="270" t="s">
        <v>12530</v>
      </c>
      <c r="D22926" s="270" t="s">
        <v>2373</v>
      </c>
      <c r="E22926" s="277" t="s">
        <v>2011</v>
      </c>
      <c r="F22926" s="279" t="s">
        <v>881</v>
      </c>
    </row>
    <row r="22927" spans="1:6" x14ac:dyDescent="0.3">
      <c r="A22927" s="264" t="str">
        <f t="shared" si="358"/>
        <v>CottagevilleWV</v>
      </c>
      <c r="B22927" s="269">
        <v>25239</v>
      </c>
      <c r="C22927" s="270" t="s">
        <v>12531</v>
      </c>
      <c r="D22927" s="270" t="s">
        <v>2373</v>
      </c>
      <c r="E22927" s="277" t="s">
        <v>1986</v>
      </c>
      <c r="F22927" s="279" t="s">
        <v>881</v>
      </c>
    </row>
    <row r="22928" spans="1:6" x14ac:dyDescent="0.3">
      <c r="A22928" s="264" t="str">
        <f t="shared" si="358"/>
        <v>DuckWV</v>
      </c>
      <c r="B22928" s="269">
        <v>25063</v>
      </c>
      <c r="C22928" s="270" t="s">
        <v>12532</v>
      </c>
      <c r="D22928" s="270" t="s">
        <v>2373</v>
      </c>
      <c r="E22928" s="277" t="s">
        <v>2377</v>
      </c>
      <c r="F22928" s="279" t="s">
        <v>881</v>
      </c>
    </row>
    <row r="22929" spans="1:6" x14ac:dyDescent="0.3">
      <c r="A22929" s="264" t="str">
        <f t="shared" si="358"/>
        <v>SpringfieldWV</v>
      </c>
      <c r="B22929" s="269">
        <v>26763</v>
      </c>
      <c r="C22929" s="270" t="s">
        <v>1337</v>
      </c>
      <c r="D22929" s="270" t="s">
        <v>2373</v>
      </c>
      <c r="E22929" s="277" t="s">
        <v>2304</v>
      </c>
      <c r="F22929" s="279" t="s">
        <v>881</v>
      </c>
    </row>
    <row r="22930" spans="1:6" x14ac:dyDescent="0.3">
      <c r="A22930" s="264" t="str">
        <f t="shared" si="358"/>
        <v>NewellWV</v>
      </c>
      <c r="B22930" s="269">
        <v>26050</v>
      </c>
      <c r="C22930" s="270" t="s">
        <v>4388</v>
      </c>
      <c r="D22930" s="270" t="s">
        <v>2373</v>
      </c>
      <c r="E22930" s="277" t="s">
        <v>2009</v>
      </c>
      <c r="F22930" s="279" t="s">
        <v>881</v>
      </c>
    </row>
    <row r="22931" spans="1:6" x14ac:dyDescent="0.3">
      <c r="A22931" s="264" t="str">
        <f t="shared" si="358"/>
        <v>New HavenWV</v>
      </c>
      <c r="B22931" s="269">
        <v>25265</v>
      </c>
      <c r="C22931" s="270" t="s">
        <v>3429</v>
      </c>
      <c r="D22931" s="270" t="s">
        <v>2373</v>
      </c>
      <c r="E22931" s="277" t="s">
        <v>1986</v>
      </c>
      <c r="F22931" s="279" t="s">
        <v>881</v>
      </c>
    </row>
    <row r="22932" spans="1:6" x14ac:dyDescent="0.3">
      <c r="A22932" s="264" t="str">
        <f t="shared" si="358"/>
        <v>RangerWV</v>
      </c>
      <c r="B22932" s="269">
        <v>25557</v>
      </c>
      <c r="C22932" s="270" t="s">
        <v>4128</v>
      </c>
      <c r="D22932" s="270" t="s">
        <v>2373</v>
      </c>
      <c r="E22932" s="277" t="s">
        <v>1466</v>
      </c>
      <c r="F22932" s="279" t="s">
        <v>881</v>
      </c>
    </row>
    <row r="22933" spans="1:6" x14ac:dyDescent="0.3">
      <c r="A22933" s="264" t="str">
        <f t="shared" si="358"/>
        <v>KingwoodWV</v>
      </c>
      <c r="B22933" s="269">
        <v>26374</v>
      </c>
      <c r="C22933" s="270" t="s">
        <v>12485</v>
      </c>
      <c r="D22933" s="270" t="s">
        <v>2373</v>
      </c>
      <c r="E22933" s="277" t="s">
        <v>2384</v>
      </c>
      <c r="F22933" s="279" t="s">
        <v>881</v>
      </c>
    </row>
    <row r="22934" spans="1:6" x14ac:dyDescent="0.3">
      <c r="A22934" s="264" t="str">
        <f t="shared" si="358"/>
        <v>ProciousWV</v>
      </c>
      <c r="B22934" s="269">
        <v>25164</v>
      </c>
      <c r="C22934" s="270" t="s">
        <v>12533</v>
      </c>
      <c r="D22934" s="270" t="s">
        <v>2373</v>
      </c>
      <c r="E22934" s="277" t="s">
        <v>2377</v>
      </c>
      <c r="F22934" s="279" t="s">
        <v>881</v>
      </c>
    </row>
    <row r="22935" spans="1:6" x14ac:dyDescent="0.3">
      <c r="A22935" s="264" t="str">
        <f t="shared" si="358"/>
        <v>HuntingtonWV</v>
      </c>
      <c r="B22935" s="269">
        <v>25507</v>
      </c>
      <c r="C22935" s="270" t="s">
        <v>1366</v>
      </c>
      <c r="D22935" s="270" t="s">
        <v>2373</v>
      </c>
      <c r="E22935" s="277" t="s">
        <v>1466</v>
      </c>
      <c r="F22935" s="279" t="s">
        <v>881</v>
      </c>
    </row>
    <row r="22936" spans="1:6" x14ac:dyDescent="0.3">
      <c r="A22936" s="264" t="str">
        <f t="shared" si="358"/>
        <v>SethWV</v>
      </c>
      <c r="B22936" s="269">
        <v>25181</v>
      </c>
      <c r="C22936" s="270" t="s">
        <v>12534</v>
      </c>
      <c r="D22936" s="270" t="s">
        <v>2373</v>
      </c>
      <c r="E22936" s="277" t="s">
        <v>2377</v>
      </c>
      <c r="F22936" s="279" t="s">
        <v>881</v>
      </c>
    </row>
    <row r="22937" spans="1:6" x14ac:dyDescent="0.3">
      <c r="A22937" s="264" t="str">
        <f t="shared" si="358"/>
        <v>WorthingtonWV</v>
      </c>
      <c r="B22937" s="269">
        <v>26591</v>
      </c>
      <c r="C22937" s="270" t="s">
        <v>1665</v>
      </c>
      <c r="D22937" s="270" t="s">
        <v>2373</v>
      </c>
      <c r="E22937" s="277" t="s">
        <v>1636</v>
      </c>
      <c r="F22937" s="279" t="s">
        <v>881</v>
      </c>
    </row>
    <row r="22938" spans="1:6" x14ac:dyDescent="0.3">
      <c r="A22938" s="264" t="str">
        <f t="shared" si="358"/>
        <v>WashingtonWV</v>
      </c>
      <c r="B22938" s="269">
        <v>26133</v>
      </c>
      <c r="C22938" s="270" t="s">
        <v>1404</v>
      </c>
      <c r="D22938" s="270" t="s">
        <v>2373</v>
      </c>
      <c r="E22938" s="277" t="s">
        <v>2386</v>
      </c>
      <c r="F22938" s="279" t="s">
        <v>881</v>
      </c>
    </row>
    <row r="22939" spans="1:6" x14ac:dyDescent="0.3">
      <c r="A22939" s="264" t="str">
        <f t="shared" si="358"/>
        <v>AnstedWV</v>
      </c>
      <c r="B22939" s="269">
        <v>25938</v>
      </c>
      <c r="C22939" s="270" t="s">
        <v>12529</v>
      </c>
      <c r="D22939" s="270" t="s">
        <v>2373</v>
      </c>
      <c r="E22939" s="277" t="s">
        <v>2374</v>
      </c>
      <c r="F22939" s="279" t="s">
        <v>881</v>
      </c>
    </row>
    <row r="22940" spans="1:6" x14ac:dyDescent="0.3">
      <c r="A22940" s="264" t="str">
        <f t="shared" si="358"/>
        <v>Upper FallsWV</v>
      </c>
      <c r="B22940" s="269">
        <v>25202</v>
      </c>
      <c r="C22940" s="270" t="s">
        <v>12535</v>
      </c>
      <c r="D22940" s="270" t="s">
        <v>2373</v>
      </c>
      <c r="E22940" s="277" t="s">
        <v>2377</v>
      </c>
      <c r="F22940" s="279" t="s">
        <v>881</v>
      </c>
    </row>
    <row r="22941" spans="1:6" x14ac:dyDescent="0.3">
      <c r="A22941" s="264" t="str">
        <f t="shared" si="358"/>
        <v>GlenwoodWV</v>
      </c>
      <c r="B22941" s="269">
        <v>25520</v>
      </c>
      <c r="C22941" s="270" t="s">
        <v>4299</v>
      </c>
      <c r="D22941" s="270" t="s">
        <v>2373</v>
      </c>
      <c r="E22941" s="277" t="s">
        <v>1986</v>
      </c>
      <c r="F22941" s="279" t="s">
        <v>881</v>
      </c>
    </row>
    <row r="22942" spans="1:6" x14ac:dyDescent="0.3">
      <c r="A22942" s="264" t="str">
        <f t="shared" si="358"/>
        <v>Summit PointWV</v>
      </c>
      <c r="B22942" s="269">
        <v>25446</v>
      </c>
      <c r="C22942" s="270" t="s">
        <v>12536</v>
      </c>
      <c r="D22942" s="270" t="s">
        <v>2373</v>
      </c>
      <c r="E22942" s="277" t="s">
        <v>1092</v>
      </c>
      <c r="F22942" s="279" t="s">
        <v>881</v>
      </c>
    </row>
    <row r="22943" spans="1:6" x14ac:dyDescent="0.3">
      <c r="A22943" s="264" t="str">
        <f t="shared" si="358"/>
        <v>BarrackvilleWV</v>
      </c>
      <c r="B22943" s="269">
        <v>26559</v>
      </c>
      <c r="C22943" s="270" t="s">
        <v>12537</v>
      </c>
      <c r="D22943" s="270" t="s">
        <v>2373</v>
      </c>
      <c r="E22943" s="277" t="s">
        <v>1636</v>
      </c>
      <c r="F22943" s="279" t="s">
        <v>881</v>
      </c>
    </row>
    <row r="22944" spans="1:6" x14ac:dyDescent="0.3">
      <c r="A22944" s="264" t="str">
        <f t="shared" si="358"/>
        <v>Cedar GroveWV</v>
      </c>
      <c r="B22944" s="269">
        <v>25039</v>
      </c>
      <c r="C22944" s="270" t="s">
        <v>7843</v>
      </c>
      <c r="D22944" s="270" t="s">
        <v>2373</v>
      </c>
      <c r="E22944" s="277" t="s">
        <v>2377</v>
      </c>
      <c r="F22944" s="279" t="s">
        <v>881</v>
      </c>
    </row>
    <row r="22945" spans="1:6" x14ac:dyDescent="0.3">
      <c r="A22945" s="264" t="str">
        <f t="shared" si="358"/>
        <v>Cabin CreekWV</v>
      </c>
      <c r="B22945" s="269">
        <v>25035</v>
      </c>
      <c r="C22945" s="270" t="s">
        <v>12538</v>
      </c>
      <c r="D22945" s="270" t="s">
        <v>2373</v>
      </c>
      <c r="E22945" s="277" t="s">
        <v>2377</v>
      </c>
      <c r="F22945" s="279" t="s">
        <v>881</v>
      </c>
    </row>
    <row r="22946" spans="1:6" x14ac:dyDescent="0.3">
      <c r="A22946" s="264" t="str">
        <f t="shared" si="358"/>
        <v>LesterWV</v>
      </c>
      <c r="B22946" s="269">
        <v>25865</v>
      </c>
      <c r="C22946" s="270" t="s">
        <v>1619</v>
      </c>
      <c r="D22946" s="270" t="s">
        <v>2373</v>
      </c>
      <c r="E22946" s="277" t="s">
        <v>2374</v>
      </c>
      <c r="F22946" s="279" t="s">
        <v>881</v>
      </c>
    </row>
    <row r="22947" spans="1:6" x14ac:dyDescent="0.3">
      <c r="A22947" s="264" t="str">
        <f t="shared" si="358"/>
        <v>ClarksburgWV</v>
      </c>
      <c r="B22947" s="269">
        <v>26302</v>
      </c>
      <c r="C22947" s="270" t="s">
        <v>2379</v>
      </c>
      <c r="D22947" s="270" t="s">
        <v>2373</v>
      </c>
      <c r="E22947" s="277" t="s">
        <v>2379</v>
      </c>
      <c r="F22947" s="279" t="s">
        <v>881</v>
      </c>
    </row>
    <row r="22948" spans="1:6" x14ac:dyDescent="0.3">
      <c r="A22948" s="264" t="str">
        <f t="shared" si="358"/>
        <v>WhitesvilleWV</v>
      </c>
      <c r="B22948" s="269">
        <v>25209</v>
      </c>
      <c r="C22948" s="270" t="s">
        <v>5745</v>
      </c>
      <c r="D22948" s="270" t="s">
        <v>2373</v>
      </c>
      <c r="E22948" s="277" t="s">
        <v>2377</v>
      </c>
      <c r="F22948" s="279" t="s">
        <v>881</v>
      </c>
    </row>
    <row r="22949" spans="1:6" x14ac:dyDescent="0.3">
      <c r="A22949" s="264" t="str">
        <f t="shared" si="358"/>
        <v>Meadow BridgeWV</v>
      </c>
      <c r="B22949" s="269">
        <v>25831</v>
      </c>
      <c r="C22949" s="270" t="s">
        <v>12512</v>
      </c>
      <c r="D22949" s="270" t="s">
        <v>2373</v>
      </c>
      <c r="E22949" s="277" t="s">
        <v>2374</v>
      </c>
      <c r="F22949" s="279" t="s">
        <v>881</v>
      </c>
    </row>
    <row r="22950" spans="1:6" x14ac:dyDescent="0.3">
      <c r="A22950" s="264" t="str">
        <f t="shared" si="358"/>
        <v>VerdunvilleWV</v>
      </c>
      <c r="B22950" s="269">
        <v>25649</v>
      </c>
      <c r="C22950" s="270" t="s">
        <v>12539</v>
      </c>
      <c r="D22950" s="270" t="s">
        <v>2373</v>
      </c>
      <c r="E22950" s="277" t="s">
        <v>1277</v>
      </c>
      <c r="F22950" s="279" t="s">
        <v>881</v>
      </c>
    </row>
    <row r="22951" spans="1:6" x14ac:dyDescent="0.3">
      <c r="A22951" s="264" t="str">
        <f t="shared" si="358"/>
        <v>HoldenWV</v>
      </c>
      <c r="B22951" s="269">
        <v>25625</v>
      </c>
      <c r="C22951" s="270" t="s">
        <v>5909</v>
      </c>
      <c r="D22951" s="270" t="s">
        <v>2373</v>
      </c>
      <c r="E22951" s="277" t="s">
        <v>1277</v>
      </c>
      <c r="F22951" s="279" t="s">
        <v>881</v>
      </c>
    </row>
    <row r="22952" spans="1:6" x14ac:dyDescent="0.3">
      <c r="A22952" s="264" t="str">
        <f t="shared" si="358"/>
        <v>LeonWV</v>
      </c>
      <c r="B22952" s="269">
        <v>25124</v>
      </c>
      <c r="C22952" s="270" t="s">
        <v>5610</v>
      </c>
      <c r="D22952" s="270" t="s">
        <v>2373</v>
      </c>
      <c r="E22952" s="277" t="s">
        <v>1986</v>
      </c>
      <c r="F22952" s="279" t="s">
        <v>881</v>
      </c>
    </row>
    <row r="22953" spans="1:6" x14ac:dyDescent="0.3">
      <c r="A22953" s="264" t="str">
        <f t="shared" si="358"/>
        <v>Glen DanielWV</v>
      </c>
      <c r="B22953" s="269">
        <v>25844</v>
      </c>
      <c r="C22953" s="270" t="s">
        <v>12540</v>
      </c>
      <c r="D22953" s="270" t="s">
        <v>2373</v>
      </c>
      <c r="E22953" s="277" t="s">
        <v>2374</v>
      </c>
      <c r="F22953" s="279" t="s">
        <v>881</v>
      </c>
    </row>
    <row r="22954" spans="1:6" x14ac:dyDescent="0.3">
      <c r="A22954" s="264" t="str">
        <f t="shared" si="358"/>
        <v>WallaceWV</v>
      </c>
      <c r="B22954" s="269">
        <v>26448</v>
      </c>
      <c r="C22954" s="270" t="s">
        <v>6822</v>
      </c>
      <c r="D22954" s="270" t="s">
        <v>2373</v>
      </c>
      <c r="E22954" s="277" t="s">
        <v>2379</v>
      </c>
      <c r="F22954" s="279" t="s">
        <v>881</v>
      </c>
    </row>
    <row r="22955" spans="1:6" x14ac:dyDescent="0.3">
      <c r="A22955" s="264" t="str">
        <f t="shared" si="358"/>
        <v>BranchlandWV</v>
      </c>
      <c r="B22955" s="269">
        <v>25512</v>
      </c>
      <c r="C22955" s="270" t="s">
        <v>12490</v>
      </c>
      <c r="D22955" s="270" t="s">
        <v>2373</v>
      </c>
      <c r="E22955" s="277" t="s">
        <v>1466</v>
      </c>
      <c r="F22955" s="279" t="s">
        <v>881</v>
      </c>
    </row>
    <row r="22956" spans="1:6" x14ac:dyDescent="0.3">
      <c r="A22956" s="264" t="str">
        <f t="shared" si="358"/>
        <v>SumercoWV</v>
      </c>
      <c r="B22956" s="269">
        <v>25564</v>
      </c>
      <c r="C22956" s="270" t="s">
        <v>12541</v>
      </c>
      <c r="D22956" s="270" t="s">
        <v>2373</v>
      </c>
      <c r="E22956" s="277" t="s">
        <v>1466</v>
      </c>
      <c r="F22956" s="279" t="s">
        <v>881</v>
      </c>
    </row>
    <row r="22957" spans="1:6" x14ac:dyDescent="0.3">
      <c r="A22957" s="264" t="str">
        <f t="shared" si="358"/>
        <v>Apple GroveWV</v>
      </c>
      <c r="B22957" s="269">
        <v>25502</v>
      </c>
      <c r="C22957" s="270" t="s">
        <v>12542</v>
      </c>
      <c r="D22957" s="270" t="s">
        <v>2373</v>
      </c>
      <c r="E22957" s="277" t="s">
        <v>1986</v>
      </c>
      <c r="F22957" s="279" t="s">
        <v>881</v>
      </c>
    </row>
    <row r="22958" spans="1:6" x14ac:dyDescent="0.3">
      <c r="A22958" s="264" t="str">
        <f t="shared" si="358"/>
        <v>ThorntonWV</v>
      </c>
      <c r="B22958" s="269">
        <v>26440</v>
      </c>
      <c r="C22958" s="270" t="s">
        <v>2054</v>
      </c>
      <c r="D22958" s="270" t="s">
        <v>2373</v>
      </c>
      <c r="E22958" s="277" t="s">
        <v>2384</v>
      </c>
      <c r="F22958" s="279" t="s">
        <v>881</v>
      </c>
    </row>
    <row r="22959" spans="1:6" x14ac:dyDescent="0.3">
      <c r="A22959" s="264" t="str">
        <f t="shared" si="358"/>
        <v>AlkolWV</v>
      </c>
      <c r="B22959" s="269">
        <v>25501</v>
      </c>
      <c r="C22959" s="270" t="s">
        <v>12543</v>
      </c>
      <c r="D22959" s="270" t="s">
        <v>2373</v>
      </c>
      <c r="E22959" s="277" t="s">
        <v>1466</v>
      </c>
      <c r="F22959" s="279" t="s">
        <v>881</v>
      </c>
    </row>
    <row r="22960" spans="1:6" x14ac:dyDescent="0.3">
      <c r="A22960" s="264" t="str">
        <f t="shared" si="358"/>
        <v>FairdaleWV</v>
      </c>
      <c r="B22960" s="269">
        <v>25839</v>
      </c>
      <c r="C22960" s="270" t="s">
        <v>12544</v>
      </c>
      <c r="D22960" s="270" t="s">
        <v>2373</v>
      </c>
      <c r="E22960" s="277" t="s">
        <v>2374</v>
      </c>
      <c r="F22960" s="279" t="s">
        <v>881</v>
      </c>
    </row>
    <row r="22961" spans="1:6" x14ac:dyDescent="0.3">
      <c r="A22961" s="264" t="str">
        <f t="shared" si="358"/>
        <v>Pleasant ValleyWV</v>
      </c>
      <c r="B22961" s="269">
        <v>26555</v>
      </c>
      <c r="C22961" s="270" t="s">
        <v>12545</v>
      </c>
      <c r="D22961" s="270" t="s">
        <v>2373</v>
      </c>
      <c r="E22961" s="277" t="s">
        <v>1636</v>
      </c>
      <c r="F22961" s="279" t="s">
        <v>881</v>
      </c>
    </row>
    <row r="22962" spans="1:6" x14ac:dyDescent="0.3">
      <c r="A22962" s="264" t="str">
        <f t="shared" si="358"/>
        <v>LeronaWV</v>
      </c>
      <c r="B22962" s="269">
        <v>25971</v>
      </c>
      <c r="C22962" s="270" t="s">
        <v>12546</v>
      </c>
      <c r="D22962" s="270" t="s">
        <v>2373</v>
      </c>
      <c r="E22962" s="277" t="s">
        <v>2296</v>
      </c>
      <c r="F22962" s="279" t="s">
        <v>881</v>
      </c>
    </row>
    <row r="22963" spans="1:6" x14ac:dyDescent="0.3">
      <c r="A22963" s="264" t="str">
        <f t="shared" si="358"/>
        <v>NewburgWV</v>
      </c>
      <c r="B22963" s="269">
        <v>26410</v>
      </c>
      <c r="C22963" s="270" t="s">
        <v>6388</v>
      </c>
      <c r="D22963" s="270" t="s">
        <v>2373</v>
      </c>
      <c r="E22963" s="277" t="s">
        <v>2384</v>
      </c>
      <c r="F22963" s="279" t="s">
        <v>881</v>
      </c>
    </row>
    <row r="22964" spans="1:6" x14ac:dyDescent="0.3">
      <c r="A22964" s="264" t="str">
        <f t="shared" si="358"/>
        <v>Terra AltaWV</v>
      </c>
      <c r="B22964" s="269">
        <v>26705</v>
      </c>
      <c r="C22964" s="270" t="s">
        <v>12493</v>
      </c>
      <c r="D22964" s="270" t="s">
        <v>2373</v>
      </c>
      <c r="E22964" s="277" t="s">
        <v>2384</v>
      </c>
      <c r="F22964" s="279" t="s">
        <v>881</v>
      </c>
    </row>
    <row r="22965" spans="1:6" x14ac:dyDescent="0.3">
      <c r="A22965" s="264" t="str">
        <f t="shared" si="358"/>
        <v>MadisonWV</v>
      </c>
      <c r="B22965" s="269">
        <v>25081</v>
      </c>
      <c r="C22965" s="270" t="s">
        <v>956</v>
      </c>
      <c r="D22965" s="270" t="s">
        <v>2373</v>
      </c>
      <c r="E22965" s="277" t="s">
        <v>2377</v>
      </c>
      <c r="F22965" s="279" t="s">
        <v>881</v>
      </c>
    </row>
    <row r="22966" spans="1:6" x14ac:dyDescent="0.3">
      <c r="A22966" s="264" t="str">
        <f t="shared" si="358"/>
        <v>AmherstdaleWV</v>
      </c>
      <c r="B22966" s="269">
        <v>24827</v>
      </c>
      <c r="C22966" s="270" t="s">
        <v>12547</v>
      </c>
      <c r="D22966" s="270" t="s">
        <v>2373</v>
      </c>
      <c r="E22966" s="277" t="s">
        <v>1277</v>
      </c>
      <c r="F22966" s="279" t="s">
        <v>881</v>
      </c>
    </row>
    <row r="22967" spans="1:6" x14ac:dyDescent="0.3">
      <c r="A22967" s="264" t="str">
        <f t="shared" si="358"/>
        <v>NewtonWV</v>
      </c>
      <c r="B22967" s="269">
        <v>25235</v>
      </c>
      <c r="C22967" s="270" t="s">
        <v>1244</v>
      </c>
      <c r="D22967" s="270" t="s">
        <v>2373</v>
      </c>
      <c r="E22967" s="277" t="s">
        <v>2377</v>
      </c>
      <c r="F22967" s="279" t="s">
        <v>881</v>
      </c>
    </row>
    <row r="22968" spans="1:6" x14ac:dyDescent="0.3">
      <c r="A22968" s="264" t="str">
        <f t="shared" si="358"/>
        <v>GhentWV</v>
      </c>
      <c r="B22968" s="269">
        <v>25843</v>
      </c>
      <c r="C22968" s="270" t="s">
        <v>7141</v>
      </c>
      <c r="D22968" s="270" t="s">
        <v>2373</v>
      </c>
      <c r="E22968" s="277" t="s">
        <v>2374</v>
      </c>
      <c r="F22968" s="279" t="s">
        <v>881</v>
      </c>
    </row>
    <row r="22969" spans="1:6" x14ac:dyDescent="0.3">
      <c r="A22969" s="264" t="str">
        <f t="shared" si="358"/>
        <v>Gauley BridgeWV</v>
      </c>
      <c r="B22969" s="269">
        <v>25085</v>
      </c>
      <c r="C22969" s="270" t="s">
        <v>12548</v>
      </c>
      <c r="D22969" s="270" t="s">
        <v>2373</v>
      </c>
      <c r="E22969" s="277" t="s">
        <v>2374</v>
      </c>
      <c r="F22969" s="279" t="s">
        <v>881</v>
      </c>
    </row>
    <row r="22970" spans="1:6" x14ac:dyDescent="0.3">
      <c r="A22970" s="264" t="str">
        <f t="shared" si="358"/>
        <v>Pecks MillWV</v>
      </c>
      <c r="B22970" s="269">
        <v>25547</v>
      </c>
      <c r="C22970" s="270" t="s">
        <v>12549</v>
      </c>
      <c r="D22970" s="270" t="s">
        <v>2373</v>
      </c>
      <c r="E22970" s="277" t="s">
        <v>1277</v>
      </c>
      <c r="F22970" s="279" t="s">
        <v>881</v>
      </c>
    </row>
    <row r="22971" spans="1:6" x14ac:dyDescent="0.3">
      <c r="A22971" s="264" t="str">
        <f t="shared" si="358"/>
        <v>High ViewWV</v>
      </c>
      <c r="B22971" s="269">
        <v>26808</v>
      </c>
      <c r="C22971" s="270" t="s">
        <v>12508</v>
      </c>
      <c r="D22971" s="270" t="s">
        <v>2373</v>
      </c>
      <c r="E22971" s="277" t="s">
        <v>2304</v>
      </c>
      <c r="F22971" s="279" t="s">
        <v>881</v>
      </c>
    </row>
    <row r="22972" spans="1:6" x14ac:dyDescent="0.3">
      <c r="A22972" s="264" t="str">
        <f t="shared" si="358"/>
        <v>LeronaWV</v>
      </c>
      <c r="B22972" s="269">
        <v>25979</v>
      </c>
      <c r="C22972" s="270" t="s">
        <v>12546</v>
      </c>
      <c r="D22972" s="270" t="s">
        <v>2373</v>
      </c>
      <c r="E22972" s="277" t="s">
        <v>2296</v>
      </c>
      <c r="F22972" s="279" t="s">
        <v>881</v>
      </c>
    </row>
    <row r="22973" spans="1:6" x14ac:dyDescent="0.3">
      <c r="A22973" s="264" t="str">
        <f t="shared" si="358"/>
        <v>Fort GayWV</v>
      </c>
      <c r="B22973" s="269">
        <v>25669</v>
      </c>
      <c r="C22973" s="270" t="s">
        <v>12497</v>
      </c>
      <c r="D22973" s="270" t="s">
        <v>2373</v>
      </c>
      <c r="E22973" s="277" t="s">
        <v>1466</v>
      </c>
      <c r="F22973" s="279" t="s">
        <v>881</v>
      </c>
    </row>
    <row r="22974" spans="1:6" x14ac:dyDescent="0.3">
      <c r="A22974" s="264" t="str">
        <f t="shared" si="358"/>
        <v>LashmeetWV</v>
      </c>
      <c r="B22974" s="269">
        <v>24733</v>
      </c>
      <c r="C22974" s="270" t="s">
        <v>12550</v>
      </c>
      <c r="D22974" s="270" t="s">
        <v>2373</v>
      </c>
      <c r="E22974" s="277" t="s">
        <v>2296</v>
      </c>
      <c r="F22974" s="279" t="s">
        <v>881</v>
      </c>
    </row>
    <row r="22975" spans="1:6" x14ac:dyDescent="0.3">
      <c r="A22975" s="264" t="str">
        <f t="shared" si="358"/>
        <v>CameronWV</v>
      </c>
      <c r="B22975" s="269">
        <v>26039</v>
      </c>
      <c r="C22975" s="270" t="s">
        <v>5981</v>
      </c>
      <c r="D22975" s="270" t="s">
        <v>2373</v>
      </c>
      <c r="E22975" s="277" t="s">
        <v>2011</v>
      </c>
      <c r="F22975" s="279" t="s">
        <v>881</v>
      </c>
    </row>
    <row r="22976" spans="1:6" x14ac:dyDescent="0.3">
      <c r="A22976" s="264" t="str">
        <f t="shared" si="358"/>
        <v>RowlesburgWV</v>
      </c>
      <c r="B22976" s="269">
        <v>26425</v>
      </c>
      <c r="C22976" s="270" t="s">
        <v>12551</v>
      </c>
      <c r="D22976" s="270" t="s">
        <v>2373</v>
      </c>
      <c r="E22976" s="277" t="s">
        <v>2384</v>
      </c>
      <c r="F22976" s="279" t="s">
        <v>881</v>
      </c>
    </row>
    <row r="22977" spans="1:6" x14ac:dyDescent="0.3">
      <c r="A22977" s="264" t="str">
        <f t="shared" si="358"/>
        <v>PalestineWV</v>
      </c>
      <c r="B22977" s="269">
        <v>26160</v>
      </c>
      <c r="C22977" s="270" t="s">
        <v>1927</v>
      </c>
      <c r="D22977" s="270" t="s">
        <v>2373</v>
      </c>
      <c r="E22977" s="277" t="s">
        <v>2386</v>
      </c>
      <c r="F22977" s="279" t="s">
        <v>881</v>
      </c>
    </row>
    <row r="22978" spans="1:6" x14ac:dyDescent="0.3">
      <c r="A22978" s="264" t="str">
        <f t="shared" si="358"/>
        <v>Elk GardenWV</v>
      </c>
      <c r="B22978" s="269">
        <v>26717</v>
      </c>
      <c r="C22978" s="270" t="s">
        <v>12552</v>
      </c>
      <c r="D22978" s="270" t="s">
        <v>2373</v>
      </c>
      <c r="E22978" s="277" t="s">
        <v>1549</v>
      </c>
      <c r="F22978" s="279" t="s">
        <v>881</v>
      </c>
    </row>
    <row r="22979" spans="1:6" x14ac:dyDescent="0.3">
      <c r="A22979" s="264" t="str">
        <f t="shared" si="358"/>
        <v>Fort GayWV</v>
      </c>
      <c r="B22979" s="269">
        <v>25511</v>
      </c>
      <c r="C22979" s="270" t="s">
        <v>12497</v>
      </c>
      <c r="D22979" s="270" t="s">
        <v>2373</v>
      </c>
      <c r="E22979" s="277" t="s">
        <v>1466</v>
      </c>
      <c r="F22979" s="279" t="s">
        <v>881</v>
      </c>
    </row>
    <row r="22980" spans="1:6" x14ac:dyDescent="0.3">
      <c r="A22980" s="264" t="str">
        <f t="shared" ref="A22980:A23043" si="359">CONCATENATE(C22980,D22980)</f>
        <v>Alum CreekWV</v>
      </c>
      <c r="B22980" s="269">
        <v>25009</v>
      </c>
      <c r="C22980" s="270" t="s">
        <v>12510</v>
      </c>
      <c r="D22980" s="270" t="s">
        <v>2373</v>
      </c>
      <c r="E22980" s="277" t="s">
        <v>2377</v>
      </c>
      <c r="F22980" s="279" t="s">
        <v>881</v>
      </c>
    </row>
    <row r="22981" spans="1:6" x14ac:dyDescent="0.3">
      <c r="A22981" s="264" t="str">
        <f t="shared" si="359"/>
        <v>East BankWV</v>
      </c>
      <c r="B22981" s="269">
        <v>25067</v>
      </c>
      <c r="C22981" s="270" t="s">
        <v>12553</v>
      </c>
      <c r="D22981" s="270" t="s">
        <v>2373</v>
      </c>
      <c r="E22981" s="277" t="s">
        <v>2377</v>
      </c>
      <c r="F22981" s="279" t="s">
        <v>881</v>
      </c>
    </row>
    <row r="22982" spans="1:6" x14ac:dyDescent="0.3">
      <c r="A22982" s="264" t="str">
        <f t="shared" si="359"/>
        <v>YawkeyWV</v>
      </c>
      <c r="B22982" s="269">
        <v>25521</v>
      </c>
      <c r="C22982" s="270" t="s">
        <v>12554</v>
      </c>
      <c r="D22982" s="270" t="s">
        <v>2373</v>
      </c>
      <c r="E22982" s="277" t="s">
        <v>1466</v>
      </c>
      <c r="F22982" s="279" t="s">
        <v>881</v>
      </c>
    </row>
    <row r="22983" spans="1:6" x14ac:dyDescent="0.3">
      <c r="A22983" s="264" t="str">
        <f t="shared" si="359"/>
        <v>NewtonWV</v>
      </c>
      <c r="B22983" s="269">
        <v>25113</v>
      </c>
      <c r="C22983" s="270" t="s">
        <v>1244</v>
      </c>
      <c r="D22983" s="270" t="s">
        <v>2373</v>
      </c>
      <c r="E22983" s="277" t="s">
        <v>2377</v>
      </c>
      <c r="F22983" s="279" t="s">
        <v>881</v>
      </c>
    </row>
    <row r="22984" spans="1:6" x14ac:dyDescent="0.3">
      <c r="A22984" s="264" t="str">
        <f t="shared" si="359"/>
        <v>Pond GapWV</v>
      </c>
      <c r="B22984" s="269">
        <v>25125</v>
      </c>
      <c r="C22984" s="270" t="s">
        <v>12555</v>
      </c>
      <c r="D22984" s="270" t="s">
        <v>2373</v>
      </c>
      <c r="E22984" s="277" t="s">
        <v>2377</v>
      </c>
      <c r="F22984" s="279" t="s">
        <v>881</v>
      </c>
    </row>
    <row r="22985" spans="1:6" x14ac:dyDescent="0.3">
      <c r="A22985" s="264" t="str">
        <f t="shared" si="359"/>
        <v>NaomaWV</v>
      </c>
      <c r="B22985" s="269">
        <v>25140</v>
      </c>
      <c r="C22985" s="270" t="s">
        <v>12556</v>
      </c>
      <c r="D22985" s="270" t="s">
        <v>2373</v>
      </c>
      <c r="E22985" s="277" t="s">
        <v>2374</v>
      </c>
      <c r="F22985" s="279" t="s">
        <v>881</v>
      </c>
    </row>
    <row r="22986" spans="1:6" x14ac:dyDescent="0.3">
      <c r="A22986" s="264" t="str">
        <f t="shared" si="359"/>
        <v>SlanesvilleWV</v>
      </c>
      <c r="B22986" s="269">
        <v>25444</v>
      </c>
      <c r="C22986" s="270" t="s">
        <v>12557</v>
      </c>
      <c r="D22986" s="270" t="s">
        <v>2373</v>
      </c>
      <c r="E22986" s="277" t="s">
        <v>2304</v>
      </c>
      <c r="F22986" s="279" t="s">
        <v>881</v>
      </c>
    </row>
    <row r="22987" spans="1:6" x14ac:dyDescent="0.3">
      <c r="A22987" s="264" t="str">
        <f t="shared" si="359"/>
        <v>AmherstdaleWV</v>
      </c>
      <c r="B22987" s="269">
        <v>25606</v>
      </c>
      <c r="C22987" s="270" t="s">
        <v>12547</v>
      </c>
      <c r="D22987" s="270" t="s">
        <v>2373</v>
      </c>
      <c r="E22987" s="277" t="s">
        <v>1277</v>
      </c>
      <c r="F22987" s="279" t="s">
        <v>881</v>
      </c>
    </row>
    <row r="22988" spans="1:6" x14ac:dyDescent="0.3">
      <c r="A22988" s="264" t="str">
        <f t="shared" si="359"/>
        <v>NewtonWV</v>
      </c>
      <c r="B22988" s="269">
        <v>25266</v>
      </c>
      <c r="C22988" s="270" t="s">
        <v>1244</v>
      </c>
      <c r="D22988" s="270" t="s">
        <v>2373</v>
      </c>
      <c r="E22988" s="277" t="s">
        <v>2377</v>
      </c>
      <c r="F22988" s="279" t="s">
        <v>881</v>
      </c>
    </row>
    <row r="22989" spans="1:6" x14ac:dyDescent="0.3">
      <c r="A22989" s="264" t="str">
        <f t="shared" si="359"/>
        <v>CoaltonWV</v>
      </c>
      <c r="B22989" s="269">
        <v>26257</v>
      </c>
      <c r="C22989" s="270" t="s">
        <v>12558</v>
      </c>
      <c r="D22989" s="270" t="s">
        <v>2373</v>
      </c>
      <c r="E22989" s="277" t="s">
        <v>1799</v>
      </c>
      <c r="F22989" s="279" t="s">
        <v>881</v>
      </c>
    </row>
    <row r="22990" spans="1:6" x14ac:dyDescent="0.3">
      <c r="A22990" s="264" t="str">
        <f t="shared" si="359"/>
        <v>LoganWV</v>
      </c>
      <c r="B22990" s="269">
        <v>25637</v>
      </c>
      <c r="C22990" s="270" t="s">
        <v>1277</v>
      </c>
      <c r="D22990" s="270" t="s">
        <v>2373</v>
      </c>
      <c r="E22990" s="277" t="s">
        <v>1277</v>
      </c>
      <c r="F22990" s="279" t="s">
        <v>881</v>
      </c>
    </row>
    <row r="22991" spans="1:6" x14ac:dyDescent="0.3">
      <c r="A22991" s="264" t="str">
        <f t="shared" si="359"/>
        <v>PurgitsvilleWV</v>
      </c>
      <c r="B22991" s="269">
        <v>26852</v>
      </c>
      <c r="C22991" s="270" t="s">
        <v>12559</v>
      </c>
      <c r="D22991" s="270" t="s">
        <v>2373</v>
      </c>
      <c r="E22991" s="277" t="s">
        <v>2304</v>
      </c>
      <c r="F22991" s="279" t="s">
        <v>881</v>
      </c>
    </row>
    <row r="22992" spans="1:6" x14ac:dyDescent="0.3">
      <c r="A22992" s="264" t="str">
        <f t="shared" si="359"/>
        <v>ClayWV</v>
      </c>
      <c r="B22992" s="269">
        <v>25133</v>
      </c>
      <c r="C22992" s="270" t="s">
        <v>1040</v>
      </c>
      <c r="D22992" s="270" t="s">
        <v>2373</v>
      </c>
      <c r="E22992" s="277" t="s">
        <v>2377</v>
      </c>
      <c r="F22992" s="279" t="s">
        <v>881</v>
      </c>
    </row>
    <row r="22993" spans="1:6" x14ac:dyDescent="0.3">
      <c r="A22993" s="264" t="str">
        <f t="shared" si="359"/>
        <v>AshtonWV</v>
      </c>
      <c r="B22993" s="269">
        <v>25503</v>
      </c>
      <c r="C22993" s="270" t="s">
        <v>4573</v>
      </c>
      <c r="D22993" s="270" t="s">
        <v>2373</v>
      </c>
      <c r="E22993" s="277" t="s">
        <v>1986</v>
      </c>
      <c r="F22993" s="279" t="s">
        <v>881</v>
      </c>
    </row>
    <row r="22994" spans="1:6" x14ac:dyDescent="0.3">
      <c r="A22994" s="264" t="str">
        <f t="shared" si="359"/>
        <v>OmarWV</v>
      </c>
      <c r="B22994" s="269">
        <v>25638</v>
      </c>
      <c r="C22994" s="270" t="s">
        <v>12560</v>
      </c>
      <c r="D22994" s="270" t="s">
        <v>2373</v>
      </c>
      <c r="E22994" s="277" t="s">
        <v>1277</v>
      </c>
      <c r="F22994" s="279" t="s">
        <v>881</v>
      </c>
    </row>
    <row r="22995" spans="1:6" x14ac:dyDescent="0.3">
      <c r="A22995" s="264" t="str">
        <f t="shared" si="359"/>
        <v>MidwayWV</v>
      </c>
      <c r="B22995" s="269">
        <v>25878</v>
      </c>
      <c r="C22995" s="270" t="s">
        <v>1954</v>
      </c>
      <c r="D22995" s="270" t="s">
        <v>2373</v>
      </c>
      <c r="E22995" s="277" t="s">
        <v>2374</v>
      </c>
      <c r="F22995" s="279" t="s">
        <v>881</v>
      </c>
    </row>
    <row r="22996" spans="1:6" x14ac:dyDescent="0.3">
      <c r="A22996" s="264" t="str">
        <f t="shared" si="359"/>
        <v>ParkersburgWV</v>
      </c>
      <c r="B22996" s="269">
        <v>26102</v>
      </c>
      <c r="C22996" s="270" t="s">
        <v>12465</v>
      </c>
      <c r="D22996" s="270" t="s">
        <v>2373</v>
      </c>
      <c r="E22996" s="277" t="s">
        <v>2386</v>
      </c>
      <c r="F22996" s="279" t="s">
        <v>881</v>
      </c>
    </row>
    <row r="22997" spans="1:6" x14ac:dyDescent="0.3">
      <c r="A22997" s="264" t="str">
        <f t="shared" si="359"/>
        <v>RioWV</v>
      </c>
      <c r="B22997" s="269">
        <v>26755</v>
      </c>
      <c r="C22997" s="270" t="s">
        <v>5159</v>
      </c>
      <c r="D22997" s="270" t="s">
        <v>2373</v>
      </c>
      <c r="E22997" s="277" t="s">
        <v>2304</v>
      </c>
      <c r="F22997" s="279" t="s">
        <v>881</v>
      </c>
    </row>
    <row r="22998" spans="1:6" x14ac:dyDescent="0.3">
      <c r="A22998" s="264" t="str">
        <f t="shared" si="359"/>
        <v>SumercoWV</v>
      </c>
      <c r="B22998" s="269">
        <v>25567</v>
      </c>
      <c r="C22998" s="270" t="s">
        <v>12541</v>
      </c>
      <c r="D22998" s="270" t="s">
        <v>2373</v>
      </c>
      <c r="E22998" s="277" t="s">
        <v>1466</v>
      </c>
      <c r="F22998" s="279" t="s">
        <v>881</v>
      </c>
    </row>
    <row r="22999" spans="1:6" x14ac:dyDescent="0.3">
      <c r="A22999" s="264" t="str">
        <f t="shared" si="359"/>
        <v>HendersonWV</v>
      </c>
      <c r="B22999" s="269">
        <v>25106</v>
      </c>
      <c r="C22999" s="270" t="s">
        <v>1749</v>
      </c>
      <c r="D22999" s="270" t="s">
        <v>2373</v>
      </c>
      <c r="E22999" s="277" t="s">
        <v>1986</v>
      </c>
      <c r="F22999" s="279" t="s">
        <v>881</v>
      </c>
    </row>
    <row r="23000" spans="1:6" x14ac:dyDescent="0.3">
      <c r="A23000" s="264" t="str">
        <f t="shared" si="359"/>
        <v>AmherstdaleWV</v>
      </c>
      <c r="B23000" s="269">
        <v>25617</v>
      </c>
      <c r="C23000" s="270" t="s">
        <v>12547</v>
      </c>
      <c r="D23000" s="270" t="s">
        <v>2373</v>
      </c>
      <c r="E23000" s="277" t="s">
        <v>1277</v>
      </c>
      <c r="F23000" s="279" t="s">
        <v>881</v>
      </c>
    </row>
    <row r="23001" spans="1:6" x14ac:dyDescent="0.3">
      <c r="A23001" s="264" t="str">
        <f t="shared" si="359"/>
        <v>LoganWV</v>
      </c>
      <c r="B23001" s="269">
        <v>25652</v>
      </c>
      <c r="C23001" s="270" t="s">
        <v>1277</v>
      </c>
      <c r="D23001" s="270" t="s">
        <v>2373</v>
      </c>
      <c r="E23001" s="277" t="s">
        <v>1277</v>
      </c>
      <c r="F23001" s="279" t="s">
        <v>881</v>
      </c>
    </row>
    <row r="23002" spans="1:6" x14ac:dyDescent="0.3">
      <c r="A23002" s="264" t="str">
        <f t="shared" si="359"/>
        <v>HuttonsvilleWV</v>
      </c>
      <c r="B23002" s="269">
        <v>26273</v>
      </c>
      <c r="C23002" s="270" t="s">
        <v>12521</v>
      </c>
      <c r="D23002" s="270" t="s">
        <v>2373</v>
      </c>
      <c r="E23002" s="277" t="s">
        <v>1799</v>
      </c>
      <c r="F23002" s="279" t="s">
        <v>881</v>
      </c>
    </row>
    <row r="23003" spans="1:6" x14ac:dyDescent="0.3">
      <c r="A23003" s="264" t="str">
        <f t="shared" si="359"/>
        <v>LyburnWV</v>
      </c>
      <c r="B23003" s="269">
        <v>25646</v>
      </c>
      <c r="C23003" s="270" t="s">
        <v>12561</v>
      </c>
      <c r="D23003" s="270" t="s">
        <v>2373</v>
      </c>
      <c r="E23003" s="277" t="s">
        <v>1277</v>
      </c>
      <c r="F23003" s="279" t="s">
        <v>881</v>
      </c>
    </row>
    <row r="23004" spans="1:6" x14ac:dyDescent="0.3">
      <c r="A23004" s="264" t="str">
        <f t="shared" si="359"/>
        <v>Wiley FordWV</v>
      </c>
      <c r="B23004" s="269">
        <v>26767</v>
      </c>
      <c r="C23004" s="270" t="s">
        <v>12562</v>
      </c>
      <c r="D23004" s="270" t="s">
        <v>2373</v>
      </c>
      <c r="E23004" s="277" t="s">
        <v>1549</v>
      </c>
      <c r="F23004" s="279" t="s">
        <v>881</v>
      </c>
    </row>
    <row r="23005" spans="1:6" x14ac:dyDescent="0.3">
      <c r="A23005" s="264" t="str">
        <f t="shared" si="359"/>
        <v>LashmeetWV</v>
      </c>
      <c r="B23005" s="269">
        <v>24736</v>
      </c>
      <c r="C23005" s="270" t="s">
        <v>12550</v>
      </c>
      <c r="D23005" s="270" t="s">
        <v>2373</v>
      </c>
      <c r="E23005" s="277" t="s">
        <v>2296</v>
      </c>
      <c r="F23005" s="279" t="s">
        <v>881</v>
      </c>
    </row>
    <row r="23006" spans="1:6" x14ac:dyDescent="0.3">
      <c r="A23006" s="264" t="str">
        <f t="shared" si="359"/>
        <v>NaomaWV</v>
      </c>
      <c r="B23006" s="269">
        <v>25208</v>
      </c>
      <c r="C23006" s="270" t="s">
        <v>12556</v>
      </c>
      <c r="D23006" s="270" t="s">
        <v>2373</v>
      </c>
      <c r="E23006" s="277" t="s">
        <v>2374</v>
      </c>
      <c r="F23006" s="279" t="s">
        <v>881</v>
      </c>
    </row>
    <row r="23007" spans="1:6" x14ac:dyDescent="0.3">
      <c r="A23007" s="264" t="str">
        <f t="shared" si="359"/>
        <v>HarmanWV</v>
      </c>
      <c r="B23007" s="269">
        <v>26270</v>
      </c>
      <c r="C23007" s="270" t="s">
        <v>12563</v>
      </c>
      <c r="D23007" s="270" t="s">
        <v>2373</v>
      </c>
      <c r="E23007" s="277" t="s">
        <v>1799</v>
      </c>
      <c r="F23007" s="279" t="s">
        <v>881</v>
      </c>
    </row>
    <row r="23008" spans="1:6" x14ac:dyDescent="0.3">
      <c r="A23008" s="264" t="str">
        <f t="shared" si="359"/>
        <v>AmherstdaleWV</v>
      </c>
      <c r="B23008" s="269">
        <v>25607</v>
      </c>
      <c r="C23008" s="270" t="s">
        <v>12547</v>
      </c>
      <c r="D23008" s="270" t="s">
        <v>2373</v>
      </c>
      <c r="E23008" s="277" t="s">
        <v>1277</v>
      </c>
      <c r="F23008" s="279" t="s">
        <v>881</v>
      </c>
    </row>
    <row r="23009" spans="1:6" x14ac:dyDescent="0.3">
      <c r="A23009" s="264" t="str">
        <f t="shared" si="359"/>
        <v>AnmooreWV</v>
      </c>
      <c r="B23009" s="269">
        <v>26323</v>
      </c>
      <c r="C23009" s="270" t="s">
        <v>12564</v>
      </c>
      <c r="D23009" s="270" t="s">
        <v>2373</v>
      </c>
      <c r="E23009" s="277" t="s">
        <v>2379</v>
      </c>
      <c r="F23009" s="279" t="s">
        <v>881</v>
      </c>
    </row>
    <row r="23010" spans="1:6" x14ac:dyDescent="0.3">
      <c r="A23010" s="264" t="str">
        <f t="shared" si="359"/>
        <v>NewtonWV</v>
      </c>
      <c r="B23010" s="269">
        <v>25285</v>
      </c>
      <c r="C23010" s="270" t="s">
        <v>1244</v>
      </c>
      <c r="D23010" s="270" t="s">
        <v>2373</v>
      </c>
      <c r="E23010" s="277" t="s">
        <v>2377</v>
      </c>
      <c r="F23010" s="279" t="s">
        <v>881</v>
      </c>
    </row>
    <row r="23011" spans="1:6" x14ac:dyDescent="0.3">
      <c r="A23011" s="264" t="str">
        <f t="shared" si="359"/>
        <v>West MilfordWV</v>
      </c>
      <c r="B23011" s="269">
        <v>26451</v>
      </c>
      <c r="C23011" s="270" t="s">
        <v>8248</v>
      </c>
      <c r="D23011" s="270" t="s">
        <v>2373</v>
      </c>
      <c r="E23011" s="277" t="s">
        <v>2379</v>
      </c>
      <c r="F23011" s="279" t="s">
        <v>881</v>
      </c>
    </row>
    <row r="23012" spans="1:6" x14ac:dyDescent="0.3">
      <c r="A23012" s="264" t="str">
        <f t="shared" si="359"/>
        <v>YawkeyWV</v>
      </c>
      <c r="B23012" s="269">
        <v>25573</v>
      </c>
      <c r="C23012" s="270" t="s">
        <v>12554</v>
      </c>
      <c r="D23012" s="270" t="s">
        <v>2373</v>
      </c>
      <c r="E23012" s="277" t="s">
        <v>1466</v>
      </c>
      <c r="F23012" s="279" t="s">
        <v>881</v>
      </c>
    </row>
    <row r="23013" spans="1:6" x14ac:dyDescent="0.3">
      <c r="A23013" s="264" t="str">
        <f t="shared" si="359"/>
        <v>JulianWV</v>
      </c>
      <c r="B23013" s="269">
        <v>25529</v>
      </c>
      <c r="C23013" s="270" t="s">
        <v>2972</v>
      </c>
      <c r="D23013" s="270" t="s">
        <v>2373</v>
      </c>
      <c r="E23013" s="277" t="s">
        <v>2377</v>
      </c>
      <c r="F23013" s="279" t="s">
        <v>881</v>
      </c>
    </row>
    <row r="23014" spans="1:6" x14ac:dyDescent="0.3">
      <c r="A23014" s="264" t="str">
        <f t="shared" si="359"/>
        <v>GlasgowWV</v>
      </c>
      <c r="B23014" s="269">
        <v>25086</v>
      </c>
      <c r="C23014" s="270" t="s">
        <v>1464</v>
      </c>
      <c r="D23014" s="270" t="s">
        <v>2373</v>
      </c>
      <c r="E23014" s="277" t="s">
        <v>2377</v>
      </c>
      <c r="F23014" s="279" t="s">
        <v>881</v>
      </c>
    </row>
    <row r="23015" spans="1:6" x14ac:dyDescent="0.3">
      <c r="A23015" s="264" t="str">
        <f t="shared" si="359"/>
        <v>SethWV</v>
      </c>
      <c r="B23015" s="269">
        <v>25154</v>
      </c>
      <c r="C23015" s="270" t="s">
        <v>12534</v>
      </c>
      <c r="D23015" s="270" t="s">
        <v>2373</v>
      </c>
      <c r="E23015" s="277" t="s">
        <v>2377</v>
      </c>
      <c r="F23015" s="279" t="s">
        <v>881</v>
      </c>
    </row>
    <row r="23016" spans="1:6" x14ac:dyDescent="0.3">
      <c r="A23016" s="264" t="str">
        <f t="shared" si="359"/>
        <v>MontgomeryWV</v>
      </c>
      <c r="B23016" s="269">
        <v>25031</v>
      </c>
      <c r="C23016" s="270" t="s">
        <v>941</v>
      </c>
      <c r="D23016" s="270" t="s">
        <v>2373</v>
      </c>
      <c r="E23016" s="277" t="s">
        <v>2374</v>
      </c>
      <c r="F23016" s="279" t="s">
        <v>881</v>
      </c>
    </row>
    <row r="23017" spans="1:6" x14ac:dyDescent="0.3">
      <c r="A23017" s="264" t="str">
        <f t="shared" si="359"/>
        <v>AmherstdaleWV</v>
      </c>
      <c r="B23017" s="269">
        <v>25634</v>
      </c>
      <c r="C23017" s="270" t="s">
        <v>12547</v>
      </c>
      <c r="D23017" s="270" t="s">
        <v>2373</v>
      </c>
      <c r="E23017" s="277" t="s">
        <v>1277</v>
      </c>
      <c r="F23017" s="279" t="s">
        <v>881</v>
      </c>
    </row>
    <row r="23018" spans="1:6" x14ac:dyDescent="0.3">
      <c r="A23018" s="264" t="str">
        <f t="shared" si="359"/>
        <v>Valley HeadWV</v>
      </c>
      <c r="B23018" s="269">
        <v>26294</v>
      </c>
      <c r="C23018" s="270" t="s">
        <v>12565</v>
      </c>
      <c r="D23018" s="270" t="s">
        <v>2373</v>
      </c>
      <c r="E23018" s="277" t="s">
        <v>1799</v>
      </c>
      <c r="F23018" s="279" t="s">
        <v>881</v>
      </c>
    </row>
    <row r="23019" spans="1:6" x14ac:dyDescent="0.3">
      <c r="A23019" s="264" t="str">
        <f t="shared" si="359"/>
        <v>New MiltonWV</v>
      </c>
      <c r="B23019" s="269">
        <v>26411</v>
      </c>
      <c r="C23019" s="270" t="s">
        <v>12566</v>
      </c>
      <c r="D23019" s="270" t="s">
        <v>2373</v>
      </c>
      <c r="E23019" s="277" t="s">
        <v>2379</v>
      </c>
      <c r="F23019" s="279" t="s">
        <v>881</v>
      </c>
    </row>
    <row r="23020" spans="1:6" x14ac:dyDescent="0.3">
      <c r="A23020" s="264" t="str">
        <f t="shared" si="359"/>
        <v>BeverlyWV</v>
      </c>
      <c r="B23020" s="269">
        <v>26293</v>
      </c>
      <c r="C23020" s="270" t="s">
        <v>6051</v>
      </c>
      <c r="D23020" s="270" t="s">
        <v>2373</v>
      </c>
      <c r="E23020" s="277" t="s">
        <v>1799</v>
      </c>
      <c r="F23020" s="279" t="s">
        <v>881</v>
      </c>
    </row>
    <row r="23021" spans="1:6" x14ac:dyDescent="0.3">
      <c r="A23021" s="264" t="str">
        <f t="shared" si="359"/>
        <v>EglonWV</v>
      </c>
      <c r="B23021" s="269">
        <v>26716</v>
      </c>
      <c r="C23021" s="270" t="s">
        <v>12567</v>
      </c>
      <c r="D23021" s="270" t="s">
        <v>2373</v>
      </c>
      <c r="E23021" s="277" t="s">
        <v>2384</v>
      </c>
      <c r="F23021" s="279" t="s">
        <v>881</v>
      </c>
    </row>
    <row r="23022" spans="1:6" x14ac:dyDescent="0.3">
      <c r="A23022" s="264" t="str">
        <f t="shared" si="359"/>
        <v>West ColumbiaWV</v>
      </c>
      <c r="B23022" s="269">
        <v>25287</v>
      </c>
      <c r="C23022" s="270" t="s">
        <v>10909</v>
      </c>
      <c r="D23022" s="270" t="s">
        <v>2373</v>
      </c>
      <c r="E23022" s="277" t="s">
        <v>1986</v>
      </c>
      <c r="F23022" s="279" t="s">
        <v>881</v>
      </c>
    </row>
    <row r="23023" spans="1:6" x14ac:dyDescent="0.3">
      <c r="A23023" s="264" t="str">
        <f t="shared" si="359"/>
        <v>ChapmanvilleWV</v>
      </c>
      <c r="B23023" s="269">
        <v>25121</v>
      </c>
      <c r="C23023" s="270" t="s">
        <v>12476</v>
      </c>
      <c r="D23023" s="270" t="s">
        <v>2373</v>
      </c>
      <c r="E23023" s="277" t="s">
        <v>1277</v>
      </c>
      <c r="F23023" s="279" t="s">
        <v>881</v>
      </c>
    </row>
    <row r="23024" spans="1:6" x14ac:dyDescent="0.3">
      <c r="A23024" s="264" t="str">
        <f t="shared" si="359"/>
        <v>ElkviewWV</v>
      </c>
      <c r="B23024" s="269">
        <v>25156</v>
      </c>
      <c r="C23024" s="270" t="s">
        <v>12473</v>
      </c>
      <c r="D23024" s="270" t="s">
        <v>2373</v>
      </c>
      <c r="E23024" s="277" t="s">
        <v>2377</v>
      </c>
      <c r="F23024" s="279" t="s">
        <v>881</v>
      </c>
    </row>
    <row r="23025" spans="1:6" x14ac:dyDescent="0.3">
      <c r="A23025" s="264" t="str">
        <f t="shared" si="359"/>
        <v>MontcalmWV</v>
      </c>
      <c r="B23025" s="269">
        <v>24737</v>
      </c>
      <c r="C23025" s="270" t="s">
        <v>12568</v>
      </c>
      <c r="D23025" s="270" t="s">
        <v>2373</v>
      </c>
      <c r="E23025" s="277" t="s">
        <v>2296</v>
      </c>
      <c r="F23025" s="279" t="s">
        <v>881</v>
      </c>
    </row>
    <row r="23026" spans="1:6" x14ac:dyDescent="0.3">
      <c r="A23026" s="264" t="str">
        <f t="shared" si="359"/>
        <v>DanvilleWV</v>
      </c>
      <c r="B23026" s="269">
        <v>25108</v>
      </c>
      <c r="C23026" s="270" t="s">
        <v>1304</v>
      </c>
      <c r="D23026" s="270" t="s">
        <v>2373</v>
      </c>
      <c r="E23026" s="277" t="s">
        <v>2377</v>
      </c>
      <c r="F23026" s="279" t="s">
        <v>881</v>
      </c>
    </row>
    <row r="23027" spans="1:6" x14ac:dyDescent="0.3">
      <c r="A23027" s="264" t="str">
        <f t="shared" si="359"/>
        <v>LookoutWV</v>
      </c>
      <c r="B23027" s="269">
        <v>25868</v>
      </c>
      <c r="C23027" s="270" t="s">
        <v>12569</v>
      </c>
      <c r="D23027" s="270" t="s">
        <v>2373</v>
      </c>
      <c r="E23027" s="277" t="s">
        <v>2374</v>
      </c>
      <c r="F23027" s="279" t="s">
        <v>881</v>
      </c>
    </row>
    <row r="23028" spans="1:6" x14ac:dyDescent="0.3">
      <c r="A23028" s="264" t="str">
        <f t="shared" si="359"/>
        <v>SouthsideWV</v>
      </c>
      <c r="B23028" s="269">
        <v>25187</v>
      </c>
      <c r="C23028" s="270" t="s">
        <v>1239</v>
      </c>
      <c r="D23028" s="270" t="s">
        <v>2373</v>
      </c>
      <c r="E23028" s="277" t="s">
        <v>1986</v>
      </c>
      <c r="F23028" s="279" t="s">
        <v>881</v>
      </c>
    </row>
    <row r="23029" spans="1:6" x14ac:dyDescent="0.3">
      <c r="A23029" s="264" t="str">
        <f t="shared" si="359"/>
        <v>BoltWV</v>
      </c>
      <c r="B23029" s="269">
        <v>25817</v>
      </c>
      <c r="C23029" s="270" t="s">
        <v>12570</v>
      </c>
      <c r="D23029" s="270" t="s">
        <v>2373</v>
      </c>
      <c r="E23029" s="277" t="s">
        <v>2374</v>
      </c>
      <c r="F23029" s="279" t="s">
        <v>881</v>
      </c>
    </row>
    <row r="23030" spans="1:6" x14ac:dyDescent="0.3">
      <c r="A23030" s="264" t="str">
        <f t="shared" si="359"/>
        <v>Green SpringWV</v>
      </c>
      <c r="B23030" s="269">
        <v>26722</v>
      </c>
      <c r="C23030" s="270" t="s">
        <v>12571</v>
      </c>
      <c r="D23030" s="270" t="s">
        <v>2373</v>
      </c>
      <c r="E23030" s="277" t="s">
        <v>2304</v>
      </c>
      <c r="F23030" s="279" t="s">
        <v>881</v>
      </c>
    </row>
    <row r="23031" spans="1:6" x14ac:dyDescent="0.3">
      <c r="A23031" s="264" t="str">
        <f t="shared" si="359"/>
        <v>BramwellWV</v>
      </c>
      <c r="B23031" s="269">
        <v>24715</v>
      </c>
      <c r="C23031" s="270" t="s">
        <v>12572</v>
      </c>
      <c r="D23031" s="270" t="s">
        <v>2373</v>
      </c>
      <c r="E23031" s="277" t="s">
        <v>2296</v>
      </c>
      <c r="F23031" s="279" t="s">
        <v>881</v>
      </c>
    </row>
    <row r="23032" spans="1:6" x14ac:dyDescent="0.3">
      <c r="A23032" s="264" t="str">
        <f t="shared" si="359"/>
        <v>AlkolWV</v>
      </c>
      <c r="B23032" s="269">
        <v>25565</v>
      </c>
      <c r="C23032" s="270" t="s">
        <v>12543</v>
      </c>
      <c r="D23032" s="270" t="s">
        <v>2373</v>
      </c>
      <c r="E23032" s="277" t="s">
        <v>1466</v>
      </c>
      <c r="F23032" s="279" t="s">
        <v>881</v>
      </c>
    </row>
    <row r="23033" spans="1:6" x14ac:dyDescent="0.3">
      <c r="A23033" s="264" t="str">
        <f t="shared" si="359"/>
        <v>LoganWV</v>
      </c>
      <c r="B23033" s="269">
        <v>25639</v>
      </c>
      <c r="C23033" s="270" t="s">
        <v>1277</v>
      </c>
      <c r="D23033" s="270" t="s">
        <v>2373</v>
      </c>
      <c r="E23033" s="277" t="s">
        <v>1277</v>
      </c>
      <c r="F23033" s="279" t="s">
        <v>881</v>
      </c>
    </row>
    <row r="23034" spans="1:6" x14ac:dyDescent="0.3">
      <c r="A23034" s="264" t="str">
        <f t="shared" si="359"/>
        <v>BethanyWV</v>
      </c>
      <c r="B23034" s="269">
        <v>26032</v>
      </c>
      <c r="C23034" s="270" t="s">
        <v>3517</v>
      </c>
      <c r="D23034" s="270" t="s">
        <v>2373</v>
      </c>
      <c r="E23034" s="277" t="s">
        <v>2009</v>
      </c>
      <c r="F23034" s="279" t="s">
        <v>881</v>
      </c>
    </row>
    <row r="23035" spans="1:6" x14ac:dyDescent="0.3">
      <c r="A23035" s="264" t="str">
        <f t="shared" si="359"/>
        <v>Cabin CreekWV</v>
      </c>
      <c r="B23035" s="269">
        <v>25214</v>
      </c>
      <c r="C23035" s="270" t="s">
        <v>12538</v>
      </c>
      <c r="D23035" s="270" t="s">
        <v>2373</v>
      </c>
      <c r="E23035" s="277" t="s">
        <v>2377</v>
      </c>
      <c r="F23035" s="279" t="s">
        <v>881</v>
      </c>
    </row>
    <row r="23036" spans="1:6" x14ac:dyDescent="0.3">
      <c r="A23036" s="264" t="str">
        <f t="shared" si="359"/>
        <v>PrattWV</v>
      </c>
      <c r="B23036" s="269">
        <v>25162</v>
      </c>
      <c r="C23036" s="270" t="s">
        <v>12573</v>
      </c>
      <c r="D23036" s="270" t="s">
        <v>2373</v>
      </c>
      <c r="E23036" s="277" t="s">
        <v>2377</v>
      </c>
      <c r="F23036" s="279" t="s">
        <v>881</v>
      </c>
    </row>
    <row r="23037" spans="1:6" x14ac:dyDescent="0.3">
      <c r="A23037" s="264" t="str">
        <f t="shared" si="359"/>
        <v>LyburnWV</v>
      </c>
      <c r="B23037" s="269">
        <v>25632</v>
      </c>
      <c r="C23037" s="270" t="s">
        <v>12561</v>
      </c>
      <c r="D23037" s="270" t="s">
        <v>2373</v>
      </c>
      <c r="E23037" s="277" t="s">
        <v>1277</v>
      </c>
      <c r="F23037" s="279" t="s">
        <v>881</v>
      </c>
    </row>
    <row r="23038" spans="1:6" x14ac:dyDescent="0.3">
      <c r="A23038" s="264" t="str">
        <f t="shared" si="359"/>
        <v>SethWV</v>
      </c>
      <c r="B23038" s="269">
        <v>25049</v>
      </c>
      <c r="C23038" s="270" t="s">
        <v>12534</v>
      </c>
      <c r="D23038" s="270" t="s">
        <v>2373</v>
      </c>
      <c r="E23038" s="277" t="s">
        <v>2377</v>
      </c>
      <c r="F23038" s="279" t="s">
        <v>881</v>
      </c>
    </row>
    <row r="23039" spans="1:6" x14ac:dyDescent="0.3">
      <c r="A23039" s="264" t="str">
        <f t="shared" si="359"/>
        <v>FairviewWV</v>
      </c>
      <c r="B23039" s="269">
        <v>26590</v>
      </c>
      <c r="C23039" s="270" t="s">
        <v>3997</v>
      </c>
      <c r="D23039" s="270" t="s">
        <v>2373</v>
      </c>
      <c r="E23039" s="277" t="s">
        <v>1636</v>
      </c>
      <c r="F23039" s="279" t="s">
        <v>881</v>
      </c>
    </row>
    <row r="23040" spans="1:6" x14ac:dyDescent="0.3">
      <c r="A23040" s="264" t="str">
        <f t="shared" si="359"/>
        <v>ClendeninWV</v>
      </c>
      <c r="B23040" s="269">
        <v>25030</v>
      </c>
      <c r="C23040" s="270" t="s">
        <v>12488</v>
      </c>
      <c r="D23040" s="270" t="s">
        <v>2373</v>
      </c>
      <c r="E23040" s="277" t="s">
        <v>2377</v>
      </c>
      <c r="F23040" s="279" t="s">
        <v>881</v>
      </c>
    </row>
    <row r="23041" spans="1:6" x14ac:dyDescent="0.3">
      <c r="A23041" s="264" t="str">
        <f t="shared" si="359"/>
        <v>BridgeportWV</v>
      </c>
      <c r="B23041" s="269">
        <v>26369</v>
      </c>
      <c r="C23041" s="270" t="s">
        <v>1398</v>
      </c>
      <c r="D23041" s="270" t="s">
        <v>2373</v>
      </c>
      <c r="E23041" s="277" t="s">
        <v>2379</v>
      </c>
      <c r="F23041" s="279" t="s">
        <v>881</v>
      </c>
    </row>
    <row r="23042" spans="1:6" x14ac:dyDescent="0.3">
      <c r="A23042" s="264" t="str">
        <f t="shared" si="359"/>
        <v>RobsonWV</v>
      </c>
      <c r="B23042" s="269">
        <v>25119</v>
      </c>
      <c r="C23042" s="270" t="s">
        <v>12574</v>
      </c>
      <c r="D23042" s="270" t="s">
        <v>2373</v>
      </c>
      <c r="E23042" s="277" t="s">
        <v>2374</v>
      </c>
      <c r="F23042" s="279" t="s">
        <v>881</v>
      </c>
    </row>
    <row r="23043" spans="1:6" x14ac:dyDescent="0.3">
      <c r="A23043" s="264" t="str">
        <f t="shared" si="359"/>
        <v>CassvilleWV</v>
      </c>
      <c r="B23043" s="269">
        <v>26546</v>
      </c>
      <c r="C23043" s="270" t="s">
        <v>12409</v>
      </c>
      <c r="D23043" s="270" t="s">
        <v>2373</v>
      </c>
      <c r="E23043" s="277" t="s">
        <v>2384</v>
      </c>
      <c r="F23043" s="279" t="s">
        <v>881</v>
      </c>
    </row>
    <row r="23044" spans="1:6" x14ac:dyDescent="0.3">
      <c r="A23044" s="264" t="str">
        <f t="shared" ref="A23044:A23107" si="360">CONCATENATE(C23044,D23044)</f>
        <v>BloomingroseWV</v>
      </c>
      <c r="B23044" s="269">
        <v>25107</v>
      </c>
      <c r="C23044" s="270" t="s">
        <v>12575</v>
      </c>
      <c r="D23044" s="270" t="s">
        <v>2373</v>
      </c>
      <c r="E23044" s="277" t="s">
        <v>2377</v>
      </c>
      <c r="F23044" s="279" t="s">
        <v>881</v>
      </c>
    </row>
    <row r="23045" spans="1:6" x14ac:dyDescent="0.3">
      <c r="A23045" s="264" t="str">
        <f t="shared" si="360"/>
        <v>EnterpriseWV</v>
      </c>
      <c r="B23045" s="269">
        <v>26568</v>
      </c>
      <c r="C23045" s="270" t="s">
        <v>931</v>
      </c>
      <c r="D23045" s="270" t="s">
        <v>2373</v>
      </c>
      <c r="E23045" s="277" t="s">
        <v>2379</v>
      </c>
      <c r="F23045" s="279" t="s">
        <v>881</v>
      </c>
    </row>
    <row r="23046" spans="1:6" x14ac:dyDescent="0.3">
      <c r="A23046" s="264" t="str">
        <f t="shared" si="360"/>
        <v>GranvilleWV</v>
      </c>
      <c r="B23046" s="269">
        <v>26534</v>
      </c>
      <c r="C23046" s="270" t="s">
        <v>4952</v>
      </c>
      <c r="D23046" s="270" t="s">
        <v>2373</v>
      </c>
      <c r="E23046" s="277" t="s">
        <v>2384</v>
      </c>
      <c r="F23046" s="279" t="s">
        <v>881</v>
      </c>
    </row>
    <row r="23047" spans="1:6" x14ac:dyDescent="0.3">
      <c r="A23047" s="264" t="str">
        <f t="shared" si="360"/>
        <v>BickmoreWV</v>
      </c>
      <c r="B23047" s="269">
        <v>25019</v>
      </c>
      <c r="C23047" s="270" t="s">
        <v>12576</v>
      </c>
      <c r="D23047" s="270" t="s">
        <v>2373</v>
      </c>
      <c r="E23047" s="277" t="s">
        <v>2377</v>
      </c>
      <c r="F23047" s="279" t="s">
        <v>881</v>
      </c>
    </row>
    <row r="23048" spans="1:6" x14ac:dyDescent="0.3">
      <c r="A23048" s="264" t="str">
        <f t="shared" si="360"/>
        <v>High ViewWV</v>
      </c>
      <c r="B23048" s="269">
        <v>26865</v>
      </c>
      <c r="C23048" s="270" t="s">
        <v>12508</v>
      </c>
      <c r="D23048" s="270" t="s">
        <v>2373</v>
      </c>
      <c r="E23048" s="277" t="s">
        <v>2304</v>
      </c>
      <c r="F23048" s="279" t="s">
        <v>881</v>
      </c>
    </row>
    <row r="23049" spans="1:6" x14ac:dyDescent="0.3">
      <c r="A23049" s="264" t="str">
        <f t="shared" si="360"/>
        <v>HartfordWV</v>
      </c>
      <c r="B23049" s="269">
        <v>25247</v>
      </c>
      <c r="C23049" s="270" t="s">
        <v>1319</v>
      </c>
      <c r="D23049" s="270" t="s">
        <v>2373</v>
      </c>
      <c r="E23049" s="277" t="s">
        <v>1986</v>
      </c>
      <c r="F23049" s="279" t="s">
        <v>881</v>
      </c>
    </row>
    <row r="23050" spans="1:6" x14ac:dyDescent="0.3">
      <c r="A23050" s="264" t="str">
        <f t="shared" si="360"/>
        <v>East BankWV</v>
      </c>
      <c r="B23050" s="269">
        <v>25061</v>
      </c>
      <c r="C23050" s="270" t="s">
        <v>12553</v>
      </c>
      <c r="D23050" s="270" t="s">
        <v>2373</v>
      </c>
      <c r="E23050" s="277" t="s">
        <v>2377</v>
      </c>
      <c r="F23050" s="279" t="s">
        <v>881</v>
      </c>
    </row>
    <row r="23051" spans="1:6" x14ac:dyDescent="0.3">
      <c r="A23051" s="264" t="str">
        <f t="shared" si="360"/>
        <v>Flat TopWV</v>
      </c>
      <c r="B23051" s="269">
        <v>25841</v>
      </c>
      <c r="C23051" s="270" t="s">
        <v>12577</v>
      </c>
      <c r="D23051" s="270" t="s">
        <v>2373</v>
      </c>
      <c r="E23051" s="277" t="s">
        <v>2296</v>
      </c>
      <c r="F23051" s="279" t="s">
        <v>881</v>
      </c>
    </row>
    <row r="23052" spans="1:6" x14ac:dyDescent="0.3">
      <c r="A23052" s="264" t="str">
        <f t="shared" si="360"/>
        <v>DixieWV</v>
      </c>
      <c r="B23052" s="269">
        <v>25059</v>
      </c>
      <c r="C23052" s="270" t="s">
        <v>4193</v>
      </c>
      <c r="D23052" s="270" t="s">
        <v>2373</v>
      </c>
      <c r="E23052" s="277" t="s">
        <v>2374</v>
      </c>
      <c r="F23052" s="279" t="s">
        <v>881</v>
      </c>
    </row>
    <row r="23053" spans="1:6" x14ac:dyDescent="0.3">
      <c r="A23053" s="264" t="str">
        <f t="shared" si="360"/>
        <v>BancroftWV</v>
      </c>
      <c r="B23053" s="269">
        <v>25011</v>
      </c>
      <c r="C23053" s="270" t="s">
        <v>6802</v>
      </c>
      <c r="D23053" s="270" t="s">
        <v>2373</v>
      </c>
      <c r="E23053" s="277" t="s">
        <v>1466</v>
      </c>
      <c r="F23053" s="279" t="s">
        <v>881</v>
      </c>
    </row>
    <row r="23054" spans="1:6" x14ac:dyDescent="0.3">
      <c r="A23054" s="264" t="str">
        <f t="shared" si="360"/>
        <v>BloomeryWV</v>
      </c>
      <c r="B23054" s="269">
        <v>26817</v>
      </c>
      <c r="C23054" s="270" t="s">
        <v>12578</v>
      </c>
      <c r="D23054" s="270" t="s">
        <v>2373</v>
      </c>
      <c r="E23054" s="277" t="s">
        <v>2304</v>
      </c>
      <c r="F23054" s="279" t="s">
        <v>881</v>
      </c>
    </row>
    <row r="23055" spans="1:6" x14ac:dyDescent="0.3">
      <c r="A23055" s="264" t="str">
        <f t="shared" si="360"/>
        <v>RomneyWV</v>
      </c>
      <c r="B23055" s="269">
        <v>26761</v>
      </c>
      <c r="C23055" s="270" t="s">
        <v>5496</v>
      </c>
      <c r="D23055" s="270" t="s">
        <v>2373</v>
      </c>
      <c r="E23055" s="277" t="s">
        <v>2304</v>
      </c>
      <c r="F23055" s="279" t="s">
        <v>881</v>
      </c>
    </row>
    <row r="23056" spans="1:6" x14ac:dyDescent="0.3">
      <c r="A23056" s="264" t="str">
        <f t="shared" si="360"/>
        <v>Meadow BridgeWV</v>
      </c>
      <c r="B23056" s="269">
        <v>25985</v>
      </c>
      <c r="C23056" s="270" t="s">
        <v>12512</v>
      </c>
      <c r="D23056" s="270" t="s">
        <v>2373</v>
      </c>
      <c r="E23056" s="277" t="s">
        <v>2374</v>
      </c>
      <c r="F23056" s="279" t="s">
        <v>881</v>
      </c>
    </row>
    <row r="23057" spans="1:6" x14ac:dyDescent="0.3">
      <c r="A23057" s="264" t="str">
        <f t="shared" si="360"/>
        <v>Beech BottomWV</v>
      </c>
      <c r="B23057" s="269">
        <v>26030</v>
      </c>
      <c r="C23057" s="270" t="s">
        <v>12579</v>
      </c>
      <c r="D23057" s="270" t="s">
        <v>2373</v>
      </c>
      <c r="E23057" s="277" t="s">
        <v>2009</v>
      </c>
      <c r="F23057" s="279" t="s">
        <v>881</v>
      </c>
    </row>
    <row r="23058" spans="1:6" x14ac:dyDescent="0.3">
      <c r="A23058" s="264" t="str">
        <f t="shared" si="360"/>
        <v>MabieWV</v>
      </c>
      <c r="B23058" s="269">
        <v>26278</v>
      </c>
      <c r="C23058" s="270" t="s">
        <v>12580</v>
      </c>
      <c r="D23058" s="270" t="s">
        <v>2373</v>
      </c>
      <c r="E23058" s="277" t="s">
        <v>1799</v>
      </c>
      <c r="F23058" s="279" t="s">
        <v>881</v>
      </c>
    </row>
    <row r="23059" spans="1:6" x14ac:dyDescent="0.3">
      <c r="A23059" s="264" t="str">
        <f t="shared" si="360"/>
        <v>LyburnWV</v>
      </c>
      <c r="B23059" s="269">
        <v>25647</v>
      </c>
      <c r="C23059" s="270" t="s">
        <v>12561</v>
      </c>
      <c r="D23059" s="270" t="s">
        <v>2373</v>
      </c>
      <c r="E23059" s="277" t="s">
        <v>1277</v>
      </c>
      <c r="F23059" s="279" t="s">
        <v>881</v>
      </c>
    </row>
    <row r="23060" spans="1:6" x14ac:dyDescent="0.3">
      <c r="A23060" s="264" t="str">
        <f t="shared" si="360"/>
        <v>RacineWV</v>
      </c>
      <c r="B23060" s="269">
        <v>25165</v>
      </c>
      <c r="C23060" s="270" t="s">
        <v>2360</v>
      </c>
      <c r="D23060" s="270" t="s">
        <v>2373</v>
      </c>
      <c r="E23060" s="277" t="s">
        <v>2377</v>
      </c>
      <c r="F23060" s="279" t="s">
        <v>881</v>
      </c>
    </row>
    <row r="23061" spans="1:6" x14ac:dyDescent="0.3">
      <c r="A23061" s="264" t="str">
        <f t="shared" si="360"/>
        <v>RobsonWV</v>
      </c>
      <c r="B23061" s="269">
        <v>25040</v>
      </c>
      <c r="C23061" s="270" t="s">
        <v>12574</v>
      </c>
      <c r="D23061" s="270" t="s">
        <v>2373</v>
      </c>
      <c r="E23061" s="277" t="s">
        <v>2374</v>
      </c>
      <c r="F23061" s="279" t="s">
        <v>881</v>
      </c>
    </row>
    <row r="23062" spans="1:6" x14ac:dyDescent="0.3">
      <c r="A23062" s="264" t="str">
        <f t="shared" si="360"/>
        <v>AugustaWV</v>
      </c>
      <c r="B23062" s="269">
        <v>26714</v>
      </c>
      <c r="C23062" s="270" t="s">
        <v>3960</v>
      </c>
      <c r="D23062" s="270" t="s">
        <v>2373</v>
      </c>
      <c r="E23062" s="277" t="s">
        <v>2304</v>
      </c>
      <c r="F23062" s="279" t="s">
        <v>881</v>
      </c>
    </row>
    <row r="23063" spans="1:6" x14ac:dyDescent="0.3">
      <c r="A23063" s="264" t="str">
        <f t="shared" si="360"/>
        <v>SethWV</v>
      </c>
      <c r="B23063" s="269">
        <v>25206</v>
      </c>
      <c r="C23063" s="270" t="s">
        <v>12534</v>
      </c>
      <c r="D23063" s="270" t="s">
        <v>2373</v>
      </c>
      <c r="E23063" s="277" t="s">
        <v>2377</v>
      </c>
      <c r="F23063" s="279" t="s">
        <v>881</v>
      </c>
    </row>
    <row r="23064" spans="1:6" x14ac:dyDescent="0.3">
      <c r="A23064" s="264" t="str">
        <f t="shared" si="360"/>
        <v>ArnettWV</v>
      </c>
      <c r="B23064" s="269">
        <v>25007</v>
      </c>
      <c r="C23064" s="270" t="s">
        <v>12581</v>
      </c>
      <c r="D23064" s="270" t="s">
        <v>2373</v>
      </c>
      <c r="E23064" s="277" t="s">
        <v>2374</v>
      </c>
      <c r="F23064" s="279" t="s">
        <v>881</v>
      </c>
    </row>
    <row r="23065" spans="1:6" x14ac:dyDescent="0.3">
      <c r="A23065" s="264" t="str">
        <f t="shared" si="360"/>
        <v>PointsWV</v>
      </c>
      <c r="B23065" s="269">
        <v>25437</v>
      </c>
      <c r="C23065" s="270" t="s">
        <v>12582</v>
      </c>
      <c r="D23065" s="270" t="s">
        <v>2373</v>
      </c>
      <c r="E23065" s="277" t="s">
        <v>2304</v>
      </c>
      <c r="F23065" s="279" t="s">
        <v>881</v>
      </c>
    </row>
    <row r="23066" spans="1:6" x14ac:dyDescent="0.3">
      <c r="A23066" s="264" t="str">
        <f t="shared" si="360"/>
        <v>East BankWV</v>
      </c>
      <c r="B23066" s="269">
        <v>25083</v>
      </c>
      <c r="C23066" s="270" t="s">
        <v>12553</v>
      </c>
      <c r="D23066" s="270" t="s">
        <v>2373</v>
      </c>
      <c r="E23066" s="277" t="s">
        <v>2377</v>
      </c>
      <c r="F23066" s="279" t="s">
        <v>881</v>
      </c>
    </row>
    <row r="23067" spans="1:6" x14ac:dyDescent="0.3">
      <c r="A23067" s="264" t="str">
        <f t="shared" si="360"/>
        <v>BlacksvilleWV</v>
      </c>
      <c r="B23067" s="269">
        <v>26521</v>
      </c>
      <c r="C23067" s="270" t="s">
        <v>12583</v>
      </c>
      <c r="D23067" s="270" t="s">
        <v>2373</v>
      </c>
      <c r="E23067" s="277" t="s">
        <v>2384</v>
      </c>
      <c r="F23067" s="279" t="s">
        <v>881</v>
      </c>
    </row>
    <row r="23068" spans="1:6" x14ac:dyDescent="0.3">
      <c r="A23068" s="264" t="str">
        <f t="shared" si="360"/>
        <v>MontgomeryWV</v>
      </c>
      <c r="B23068" s="269">
        <v>25118</v>
      </c>
      <c r="C23068" s="270" t="s">
        <v>941</v>
      </c>
      <c r="D23068" s="270" t="s">
        <v>2373</v>
      </c>
      <c r="E23068" s="277" t="s">
        <v>2374</v>
      </c>
      <c r="F23068" s="279" t="s">
        <v>881</v>
      </c>
    </row>
    <row r="23069" spans="1:6" x14ac:dyDescent="0.3">
      <c r="A23069" s="264" t="str">
        <f t="shared" si="360"/>
        <v>FarmingtonWV</v>
      </c>
      <c r="B23069" s="269">
        <v>26576</v>
      </c>
      <c r="C23069" s="270" t="s">
        <v>1673</v>
      </c>
      <c r="D23069" s="270" t="s">
        <v>2373</v>
      </c>
      <c r="E23069" s="277" t="s">
        <v>1636</v>
      </c>
      <c r="F23069" s="279" t="s">
        <v>881</v>
      </c>
    </row>
    <row r="23070" spans="1:6" x14ac:dyDescent="0.3">
      <c r="A23070" s="264" t="str">
        <f t="shared" si="360"/>
        <v>RivesvilleWV</v>
      </c>
      <c r="B23070" s="269">
        <v>26574</v>
      </c>
      <c r="C23070" s="270" t="s">
        <v>12503</v>
      </c>
      <c r="D23070" s="270" t="s">
        <v>2373</v>
      </c>
      <c r="E23070" s="277" t="s">
        <v>1636</v>
      </c>
      <c r="F23070" s="279" t="s">
        <v>881</v>
      </c>
    </row>
    <row r="23071" spans="1:6" x14ac:dyDescent="0.3">
      <c r="A23071" s="264" t="str">
        <f t="shared" si="360"/>
        <v>PrincetonWV</v>
      </c>
      <c r="B23071" s="269">
        <v>24731</v>
      </c>
      <c r="C23071" s="270" t="s">
        <v>1675</v>
      </c>
      <c r="D23071" s="270" t="s">
        <v>2373</v>
      </c>
      <c r="E23071" s="277" t="s">
        <v>2296</v>
      </c>
      <c r="F23071" s="279" t="s">
        <v>881</v>
      </c>
    </row>
    <row r="23072" spans="1:6" x14ac:dyDescent="0.3">
      <c r="A23072" s="264" t="str">
        <f t="shared" si="360"/>
        <v>DanvilleWV</v>
      </c>
      <c r="B23072" s="269">
        <v>25114</v>
      </c>
      <c r="C23072" s="270" t="s">
        <v>1304</v>
      </c>
      <c r="D23072" s="270" t="s">
        <v>2373</v>
      </c>
      <c r="E23072" s="277" t="s">
        <v>2377</v>
      </c>
      <c r="F23072" s="279" t="s">
        <v>881</v>
      </c>
    </row>
    <row r="23073" spans="1:6" x14ac:dyDescent="0.3">
      <c r="A23073" s="264" t="str">
        <f t="shared" si="360"/>
        <v>BloomingroseWV</v>
      </c>
      <c r="B23073" s="269">
        <v>25024</v>
      </c>
      <c r="C23073" s="270" t="s">
        <v>12575</v>
      </c>
      <c r="D23073" s="270" t="s">
        <v>2373</v>
      </c>
      <c r="E23073" s="277" t="s">
        <v>2377</v>
      </c>
      <c r="F23073" s="279" t="s">
        <v>881</v>
      </c>
    </row>
    <row r="23074" spans="1:6" x14ac:dyDescent="0.3">
      <c r="A23074" s="264" t="str">
        <f t="shared" si="360"/>
        <v>MontgomeryWV</v>
      </c>
      <c r="B23074" s="269">
        <v>25139</v>
      </c>
      <c r="C23074" s="270" t="s">
        <v>941</v>
      </c>
      <c r="D23074" s="270" t="s">
        <v>2373</v>
      </c>
      <c r="E23074" s="277" t="s">
        <v>2374</v>
      </c>
      <c r="F23074" s="279" t="s">
        <v>881</v>
      </c>
    </row>
    <row r="23075" spans="1:6" x14ac:dyDescent="0.3">
      <c r="A23075" s="264" t="str">
        <f t="shared" si="360"/>
        <v>MontgomeryWV</v>
      </c>
      <c r="B23075" s="269">
        <v>25161</v>
      </c>
      <c r="C23075" s="270" t="s">
        <v>941</v>
      </c>
      <c r="D23075" s="270" t="s">
        <v>2373</v>
      </c>
      <c r="E23075" s="277" t="s">
        <v>2374</v>
      </c>
      <c r="F23075" s="279" t="s">
        <v>881</v>
      </c>
    </row>
    <row r="23076" spans="1:6" x14ac:dyDescent="0.3">
      <c r="A23076" s="264" t="str">
        <f t="shared" si="360"/>
        <v>BowdenWV</v>
      </c>
      <c r="B23076" s="269">
        <v>26254</v>
      </c>
      <c r="C23076" s="270" t="s">
        <v>12584</v>
      </c>
      <c r="D23076" s="270" t="s">
        <v>2373</v>
      </c>
      <c r="E23076" s="277" t="s">
        <v>1799</v>
      </c>
      <c r="F23076" s="279" t="s">
        <v>881</v>
      </c>
    </row>
    <row r="23077" spans="1:6" x14ac:dyDescent="0.3">
      <c r="A23077" s="264" t="str">
        <f t="shared" si="360"/>
        <v>MetzWV</v>
      </c>
      <c r="B23077" s="269">
        <v>26585</v>
      </c>
      <c r="C23077" s="270" t="s">
        <v>12585</v>
      </c>
      <c r="D23077" s="270" t="s">
        <v>2373</v>
      </c>
      <c r="E23077" s="277" t="s">
        <v>1636</v>
      </c>
      <c r="F23077" s="279" t="s">
        <v>881</v>
      </c>
    </row>
    <row r="23078" spans="1:6" x14ac:dyDescent="0.3">
      <c r="A23078" s="264" t="str">
        <f t="shared" si="360"/>
        <v>MontroseWV</v>
      </c>
      <c r="B23078" s="269">
        <v>26276</v>
      </c>
      <c r="C23078" s="270" t="s">
        <v>1074</v>
      </c>
      <c r="D23078" s="270" t="s">
        <v>2373</v>
      </c>
      <c r="E23078" s="277" t="s">
        <v>1799</v>
      </c>
      <c r="F23078" s="279" t="s">
        <v>881</v>
      </c>
    </row>
    <row r="23079" spans="1:6" x14ac:dyDescent="0.3">
      <c r="A23079" s="264" t="str">
        <f t="shared" si="360"/>
        <v>ScarbroWV</v>
      </c>
      <c r="B23079" s="269">
        <v>25846</v>
      </c>
      <c r="C23079" s="270" t="s">
        <v>12520</v>
      </c>
      <c r="D23079" s="270" t="s">
        <v>2373</v>
      </c>
      <c r="E23079" s="277" t="s">
        <v>2374</v>
      </c>
      <c r="F23079" s="279" t="s">
        <v>881</v>
      </c>
    </row>
    <row r="23080" spans="1:6" x14ac:dyDescent="0.3">
      <c r="A23080" s="264" t="str">
        <f t="shared" si="360"/>
        <v>RobsonWV</v>
      </c>
      <c r="B23080" s="269">
        <v>25173</v>
      </c>
      <c r="C23080" s="270" t="s">
        <v>12574</v>
      </c>
      <c r="D23080" s="270" t="s">
        <v>2373</v>
      </c>
      <c r="E23080" s="277" t="s">
        <v>2374</v>
      </c>
      <c r="F23080" s="279" t="s">
        <v>881</v>
      </c>
    </row>
    <row r="23081" spans="1:6" x14ac:dyDescent="0.3">
      <c r="A23081" s="264" t="str">
        <f t="shared" si="360"/>
        <v>BeckleyWV</v>
      </c>
      <c r="B23081" s="269">
        <v>25836</v>
      </c>
      <c r="C23081" s="270" t="s">
        <v>2374</v>
      </c>
      <c r="D23081" s="270" t="s">
        <v>2373</v>
      </c>
      <c r="E23081" s="277" t="s">
        <v>2374</v>
      </c>
      <c r="F23081" s="279" t="s">
        <v>881</v>
      </c>
    </row>
    <row r="23082" spans="1:6" x14ac:dyDescent="0.3">
      <c r="A23082" s="264" t="str">
        <f t="shared" si="360"/>
        <v>SpanishburgWV</v>
      </c>
      <c r="B23082" s="269">
        <v>25922</v>
      </c>
      <c r="C23082" s="270" t="s">
        <v>12586</v>
      </c>
      <c r="D23082" s="270" t="s">
        <v>2373</v>
      </c>
      <c r="E23082" s="277" t="s">
        <v>2296</v>
      </c>
      <c r="F23082" s="279" t="s">
        <v>881</v>
      </c>
    </row>
    <row r="23083" spans="1:6" x14ac:dyDescent="0.3">
      <c r="A23083" s="264" t="str">
        <f t="shared" si="360"/>
        <v>Rock CreekWV</v>
      </c>
      <c r="B23083" s="269">
        <v>25174</v>
      </c>
      <c r="C23083" s="270" t="s">
        <v>12587</v>
      </c>
      <c r="D23083" s="270" t="s">
        <v>2373</v>
      </c>
      <c r="E23083" s="277" t="s">
        <v>2374</v>
      </c>
      <c r="F23083" s="279" t="s">
        <v>881</v>
      </c>
    </row>
    <row r="23084" spans="1:6" x14ac:dyDescent="0.3">
      <c r="A23084" s="264" t="str">
        <f t="shared" si="360"/>
        <v>Windsor HeightsWV</v>
      </c>
      <c r="B23084" s="269">
        <v>26075</v>
      </c>
      <c r="C23084" s="270" t="s">
        <v>4310</v>
      </c>
      <c r="D23084" s="270" t="s">
        <v>2373</v>
      </c>
      <c r="E23084" s="277" t="s">
        <v>2009</v>
      </c>
      <c r="F23084" s="279" t="s">
        <v>881</v>
      </c>
    </row>
    <row r="23085" spans="1:6" x14ac:dyDescent="0.3">
      <c r="A23085" s="264" t="str">
        <f t="shared" si="360"/>
        <v>WheelingWV</v>
      </c>
      <c r="B23085" s="269">
        <v>26036</v>
      </c>
      <c r="C23085" s="270" t="s">
        <v>2011</v>
      </c>
      <c r="D23085" s="270" t="s">
        <v>2373</v>
      </c>
      <c r="E23085" s="277" t="s">
        <v>2011</v>
      </c>
      <c r="F23085" s="279" t="s">
        <v>881</v>
      </c>
    </row>
    <row r="23086" spans="1:6" x14ac:dyDescent="0.3">
      <c r="A23086" s="264" t="str">
        <f t="shared" si="360"/>
        <v>LumberportWV</v>
      </c>
      <c r="B23086" s="269">
        <v>26422</v>
      </c>
      <c r="C23086" s="270" t="s">
        <v>12515</v>
      </c>
      <c r="D23086" s="270" t="s">
        <v>2373</v>
      </c>
      <c r="E23086" s="277" t="s">
        <v>2379</v>
      </c>
      <c r="F23086" s="279" t="s">
        <v>881</v>
      </c>
    </row>
    <row r="23087" spans="1:6" x14ac:dyDescent="0.3">
      <c r="A23087" s="264" t="str">
        <f t="shared" si="360"/>
        <v>BridgeportWV</v>
      </c>
      <c r="B23087" s="269">
        <v>26404</v>
      </c>
      <c r="C23087" s="270" t="s">
        <v>1398</v>
      </c>
      <c r="D23087" s="270" t="s">
        <v>2373</v>
      </c>
      <c r="E23087" s="277" t="s">
        <v>2379</v>
      </c>
      <c r="F23087" s="279" t="s">
        <v>881</v>
      </c>
    </row>
    <row r="23088" spans="1:6" x14ac:dyDescent="0.3">
      <c r="A23088" s="264" t="str">
        <f t="shared" si="360"/>
        <v>Cedar GroveWV</v>
      </c>
      <c r="B23088" s="269">
        <v>25110</v>
      </c>
      <c r="C23088" s="270" t="s">
        <v>7843</v>
      </c>
      <c r="D23088" s="270" t="s">
        <v>2373</v>
      </c>
      <c r="E23088" s="277" t="s">
        <v>2377</v>
      </c>
      <c r="F23088" s="279" t="s">
        <v>881</v>
      </c>
    </row>
    <row r="23089" spans="1:6" x14ac:dyDescent="0.3">
      <c r="A23089" s="264" t="str">
        <f t="shared" si="360"/>
        <v>Camp CreekWV</v>
      </c>
      <c r="B23089" s="269">
        <v>25820</v>
      </c>
      <c r="C23089" s="270" t="s">
        <v>12588</v>
      </c>
      <c r="D23089" s="270" t="s">
        <v>2373</v>
      </c>
      <c r="E23089" s="277" t="s">
        <v>2296</v>
      </c>
      <c r="F23089" s="279" t="s">
        <v>881</v>
      </c>
    </row>
    <row r="23090" spans="1:6" x14ac:dyDescent="0.3">
      <c r="A23090" s="264" t="str">
        <f t="shared" si="360"/>
        <v>RangerWV</v>
      </c>
      <c r="B23090" s="269">
        <v>25540</v>
      </c>
      <c r="C23090" s="270" t="s">
        <v>4128</v>
      </c>
      <c r="D23090" s="270" t="s">
        <v>2373</v>
      </c>
      <c r="E23090" s="277" t="s">
        <v>1466</v>
      </c>
      <c r="F23090" s="279" t="s">
        <v>881</v>
      </c>
    </row>
    <row r="23091" spans="1:6" x14ac:dyDescent="0.3">
      <c r="A23091" s="264" t="str">
        <f t="shared" si="360"/>
        <v>Alum CreekWV</v>
      </c>
      <c r="B23091" s="269">
        <v>25142</v>
      </c>
      <c r="C23091" s="270" t="s">
        <v>12510</v>
      </c>
      <c r="D23091" s="270" t="s">
        <v>2373</v>
      </c>
      <c r="E23091" s="277" t="s">
        <v>2377</v>
      </c>
      <c r="F23091" s="279" t="s">
        <v>881</v>
      </c>
    </row>
    <row r="23092" spans="1:6" x14ac:dyDescent="0.3">
      <c r="A23092" s="264" t="str">
        <f t="shared" si="360"/>
        <v>Alum CreekWV</v>
      </c>
      <c r="B23092" s="269">
        <v>25169</v>
      </c>
      <c r="C23092" s="270" t="s">
        <v>12510</v>
      </c>
      <c r="D23092" s="270" t="s">
        <v>2373</v>
      </c>
      <c r="E23092" s="277" t="s">
        <v>2377</v>
      </c>
      <c r="F23092" s="279" t="s">
        <v>881</v>
      </c>
    </row>
    <row r="23093" spans="1:6" x14ac:dyDescent="0.3">
      <c r="A23093" s="264" t="str">
        <f t="shared" si="360"/>
        <v>West LibertyWV</v>
      </c>
      <c r="B23093" s="269">
        <v>26074</v>
      </c>
      <c r="C23093" s="270" t="s">
        <v>4317</v>
      </c>
      <c r="D23093" s="270" t="s">
        <v>2373</v>
      </c>
      <c r="E23093" s="277" t="s">
        <v>2011</v>
      </c>
      <c r="F23093" s="279" t="s">
        <v>881</v>
      </c>
    </row>
    <row r="23094" spans="1:6" x14ac:dyDescent="0.3">
      <c r="A23094" s="264" t="str">
        <f t="shared" si="360"/>
        <v>CottagevilleWV</v>
      </c>
      <c r="B23094" s="269">
        <v>25264</v>
      </c>
      <c r="C23094" s="270" t="s">
        <v>12531</v>
      </c>
      <c r="D23094" s="270" t="s">
        <v>2373</v>
      </c>
      <c r="E23094" s="277" t="s">
        <v>1986</v>
      </c>
      <c r="F23094" s="279" t="s">
        <v>881</v>
      </c>
    </row>
    <row r="23095" spans="1:6" x14ac:dyDescent="0.3">
      <c r="A23095" s="264" t="str">
        <f t="shared" si="360"/>
        <v>ManningtonWV</v>
      </c>
      <c r="B23095" s="269">
        <v>26587</v>
      </c>
      <c r="C23095" s="270" t="s">
        <v>12491</v>
      </c>
      <c r="D23095" s="270" t="s">
        <v>2373</v>
      </c>
      <c r="E23095" s="277" t="s">
        <v>1636</v>
      </c>
      <c r="F23095" s="279" t="s">
        <v>881</v>
      </c>
    </row>
    <row r="23096" spans="1:6" x14ac:dyDescent="0.3">
      <c r="A23096" s="264" t="str">
        <f t="shared" si="360"/>
        <v>Meadow BridgeWV</v>
      </c>
      <c r="B23096" s="269">
        <v>25864</v>
      </c>
      <c r="C23096" s="270" t="s">
        <v>12512</v>
      </c>
      <c r="D23096" s="270" t="s">
        <v>2373</v>
      </c>
      <c r="E23096" s="277" t="s">
        <v>2374</v>
      </c>
      <c r="F23096" s="279" t="s">
        <v>881</v>
      </c>
    </row>
    <row r="23097" spans="1:6" x14ac:dyDescent="0.3">
      <c r="A23097" s="264" t="str">
        <f t="shared" si="360"/>
        <v>DorothyWV</v>
      </c>
      <c r="B23097" s="269">
        <v>25060</v>
      </c>
      <c r="C23097" s="270" t="s">
        <v>12589</v>
      </c>
      <c r="D23097" s="270" t="s">
        <v>2373</v>
      </c>
      <c r="E23097" s="277" t="s">
        <v>2374</v>
      </c>
      <c r="F23097" s="279" t="s">
        <v>881</v>
      </c>
    </row>
    <row r="23098" spans="1:6" x14ac:dyDescent="0.3">
      <c r="A23098" s="264" t="str">
        <f t="shared" si="360"/>
        <v>LevelsWV</v>
      </c>
      <c r="B23098" s="269">
        <v>25431</v>
      </c>
      <c r="C23098" s="270" t="s">
        <v>12590</v>
      </c>
      <c r="D23098" s="270" t="s">
        <v>2373</v>
      </c>
      <c r="E23098" s="277" t="s">
        <v>2304</v>
      </c>
      <c r="F23098" s="279" t="s">
        <v>881</v>
      </c>
    </row>
    <row r="23099" spans="1:6" x14ac:dyDescent="0.3">
      <c r="A23099" s="264" t="str">
        <f t="shared" si="360"/>
        <v>LesterWV</v>
      </c>
      <c r="B23099" s="269">
        <v>25932</v>
      </c>
      <c r="C23099" s="270" t="s">
        <v>1619</v>
      </c>
      <c r="D23099" s="270" t="s">
        <v>2373</v>
      </c>
      <c r="E23099" s="277" t="s">
        <v>2374</v>
      </c>
      <c r="F23099" s="279" t="s">
        <v>881</v>
      </c>
    </row>
    <row r="23100" spans="1:6" x14ac:dyDescent="0.3">
      <c r="A23100" s="264" t="str">
        <f t="shared" si="360"/>
        <v>BridgeportWV</v>
      </c>
      <c r="B23100" s="269">
        <v>26361</v>
      </c>
      <c r="C23100" s="270" t="s">
        <v>1398</v>
      </c>
      <c r="D23100" s="270" t="s">
        <v>2373</v>
      </c>
      <c r="E23100" s="277" t="s">
        <v>2379</v>
      </c>
      <c r="F23100" s="279" t="s">
        <v>881</v>
      </c>
    </row>
    <row r="23101" spans="1:6" x14ac:dyDescent="0.3">
      <c r="A23101" s="264" t="str">
        <f t="shared" si="360"/>
        <v>BridgeportWV</v>
      </c>
      <c r="B23101" s="269">
        <v>26438</v>
      </c>
      <c r="C23101" s="270" t="s">
        <v>1398</v>
      </c>
      <c r="D23101" s="270" t="s">
        <v>2373</v>
      </c>
      <c r="E23101" s="277" t="s">
        <v>2379</v>
      </c>
      <c r="F23101" s="279" t="s">
        <v>881</v>
      </c>
    </row>
    <row r="23102" spans="1:6" x14ac:dyDescent="0.3">
      <c r="A23102" s="264" t="str">
        <f t="shared" si="360"/>
        <v>Pleasant ValleyWV</v>
      </c>
      <c r="B23102" s="269">
        <v>26578</v>
      </c>
      <c r="C23102" s="270" t="s">
        <v>12545</v>
      </c>
      <c r="D23102" s="270" t="s">
        <v>2373</v>
      </c>
      <c r="E23102" s="277" t="s">
        <v>1636</v>
      </c>
      <c r="F23102" s="279" t="s">
        <v>881</v>
      </c>
    </row>
    <row r="23103" spans="1:6" x14ac:dyDescent="0.3">
      <c r="A23103" s="264" t="str">
        <f t="shared" si="360"/>
        <v>EskdaleWV</v>
      </c>
      <c r="B23103" s="269">
        <v>25134</v>
      </c>
      <c r="C23103" s="270" t="s">
        <v>12591</v>
      </c>
      <c r="D23103" s="270" t="s">
        <v>2373</v>
      </c>
      <c r="E23103" s="277" t="s">
        <v>2377</v>
      </c>
      <c r="F23103" s="279" t="s">
        <v>881</v>
      </c>
    </row>
    <row r="23104" spans="1:6" x14ac:dyDescent="0.3">
      <c r="A23104" s="264" t="str">
        <f t="shared" si="360"/>
        <v>FayettevilleWV</v>
      </c>
      <c r="B23104" s="269">
        <v>25862</v>
      </c>
      <c r="C23104" s="270" t="s">
        <v>1690</v>
      </c>
      <c r="D23104" s="270" t="s">
        <v>2373</v>
      </c>
      <c r="E23104" s="277" t="s">
        <v>2374</v>
      </c>
      <c r="F23104" s="279" t="s">
        <v>881</v>
      </c>
    </row>
    <row r="23105" spans="1:6" x14ac:dyDescent="0.3">
      <c r="A23105" s="264" t="str">
        <f t="shared" si="360"/>
        <v>Pond GapWV</v>
      </c>
      <c r="B23105" s="269">
        <v>25160</v>
      </c>
      <c r="C23105" s="270" t="s">
        <v>12555</v>
      </c>
      <c r="D23105" s="270" t="s">
        <v>2373</v>
      </c>
      <c r="E23105" s="277" t="s">
        <v>2377</v>
      </c>
      <c r="F23105" s="279" t="s">
        <v>881</v>
      </c>
    </row>
    <row r="23106" spans="1:6" x14ac:dyDescent="0.3">
      <c r="A23106" s="264" t="str">
        <f t="shared" si="360"/>
        <v>SylvesterWV</v>
      </c>
      <c r="B23106" s="269">
        <v>25193</v>
      </c>
      <c r="C23106" s="270" t="s">
        <v>4039</v>
      </c>
      <c r="D23106" s="270" t="s">
        <v>2373</v>
      </c>
      <c r="E23106" s="277" t="s">
        <v>2377</v>
      </c>
      <c r="F23106" s="279" t="s">
        <v>881</v>
      </c>
    </row>
    <row r="23107" spans="1:6" x14ac:dyDescent="0.3">
      <c r="A23107" s="264" t="str">
        <f t="shared" si="360"/>
        <v>CarolinaWV</v>
      </c>
      <c r="B23107" s="269">
        <v>26563</v>
      </c>
      <c r="C23107" s="270" t="s">
        <v>12592</v>
      </c>
      <c r="D23107" s="270" t="s">
        <v>2373</v>
      </c>
      <c r="E23107" s="277" t="s">
        <v>1636</v>
      </c>
      <c r="F23107" s="279" t="s">
        <v>881</v>
      </c>
    </row>
    <row r="23108" spans="1:6" x14ac:dyDescent="0.3">
      <c r="A23108" s="264" t="str">
        <f t="shared" ref="A23108:A23171" si="361">CONCATENATE(C23108,D23108)</f>
        <v>KerensWV</v>
      </c>
      <c r="B23108" s="269">
        <v>26285</v>
      </c>
      <c r="C23108" s="270" t="s">
        <v>11484</v>
      </c>
      <c r="D23108" s="270" t="s">
        <v>2373</v>
      </c>
      <c r="E23108" s="277" t="s">
        <v>1799</v>
      </c>
      <c r="F23108" s="279" t="s">
        <v>881</v>
      </c>
    </row>
    <row r="23109" spans="1:6" x14ac:dyDescent="0.3">
      <c r="A23109" s="264" t="str">
        <f t="shared" si="361"/>
        <v>East BankWV</v>
      </c>
      <c r="B23109" s="269">
        <v>25103</v>
      </c>
      <c r="C23109" s="270" t="s">
        <v>12553</v>
      </c>
      <c r="D23109" s="270" t="s">
        <v>2373</v>
      </c>
      <c r="E23109" s="277" t="s">
        <v>2377</v>
      </c>
      <c r="F23109" s="279" t="s">
        <v>881</v>
      </c>
    </row>
    <row r="23110" spans="1:6" x14ac:dyDescent="0.3">
      <c r="A23110" s="264" t="str">
        <f t="shared" si="361"/>
        <v>DunbarWV</v>
      </c>
      <c r="B23110" s="269">
        <v>25112</v>
      </c>
      <c r="C23110" s="270" t="s">
        <v>12449</v>
      </c>
      <c r="D23110" s="270" t="s">
        <v>2373</v>
      </c>
      <c r="E23110" s="277" t="s">
        <v>2377</v>
      </c>
      <c r="F23110" s="279" t="s">
        <v>881</v>
      </c>
    </row>
    <row r="23111" spans="1:6" x14ac:dyDescent="0.3">
      <c r="A23111" s="264" t="str">
        <f t="shared" si="361"/>
        <v>HartsWV</v>
      </c>
      <c r="B23111" s="269">
        <v>25505</v>
      </c>
      <c r="C23111" s="270" t="s">
        <v>12500</v>
      </c>
      <c r="D23111" s="270" t="s">
        <v>2373</v>
      </c>
      <c r="E23111" s="277" t="s">
        <v>1466</v>
      </c>
      <c r="F23111" s="279" t="s">
        <v>881</v>
      </c>
    </row>
    <row r="23112" spans="1:6" x14ac:dyDescent="0.3">
      <c r="A23112" s="264" t="str">
        <f t="shared" si="361"/>
        <v>Coal CityWV</v>
      </c>
      <c r="B23112" s="269">
        <v>25908</v>
      </c>
      <c r="C23112" s="270" t="s">
        <v>4828</v>
      </c>
      <c r="D23112" s="270" t="s">
        <v>2373</v>
      </c>
      <c r="E23112" s="277" t="s">
        <v>2374</v>
      </c>
      <c r="F23112" s="279" t="s">
        <v>881</v>
      </c>
    </row>
    <row r="23113" spans="1:6" x14ac:dyDescent="0.3">
      <c r="A23113" s="264" t="str">
        <f t="shared" si="361"/>
        <v>OrgasWV</v>
      </c>
      <c r="B23113" s="269">
        <v>25148</v>
      </c>
      <c r="C23113" s="270" t="s">
        <v>12593</v>
      </c>
      <c r="D23113" s="270" t="s">
        <v>2373</v>
      </c>
      <c r="E23113" s="277" t="s">
        <v>2377</v>
      </c>
      <c r="F23113" s="279" t="s">
        <v>881</v>
      </c>
    </row>
    <row r="23114" spans="1:6" x14ac:dyDescent="0.3">
      <c r="A23114" s="264" t="str">
        <f t="shared" si="361"/>
        <v>MadisonWV</v>
      </c>
      <c r="B23114" s="269">
        <v>25205</v>
      </c>
      <c r="C23114" s="270" t="s">
        <v>956</v>
      </c>
      <c r="D23114" s="270" t="s">
        <v>2373</v>
      </c>
      <c r="E23114" s="277" t="s">
        <v>2377</v>
      </c>
      <c r="F23114" s="279" t="s">
        <v>881</v>
      </c>
    </row>
    <row r="23115" spans="1:6" x14ac:dyDescent="0.3">
      <c r="A23115" s="264" t="str">
        <f t="shared" si="361"/>
        <v>DanvilleWV</v>
      </c>
      <c r="B23115" s="269">
        <v>25047</v>
      </c>
      <c r="C23115" s="270" t="s">
        <v>1304</v>
      </c>
      <c r="D23115" s="270" t="s">
        <v>2373</v>
      </c>
      <c r="E23115" s="277" t="s">
        <v>2377</v>
      </c>
      <c r="F23115" s="279" t="s">
        <v>881</v>
      </c>
    </row>
    <row r="23116" spans="1:6" x14ac:dyDescent="0.3">
      <c r="A23116" s="264" t="str">
        <f t="shared" si="361"/>
        <v>FayettevilleWV</v>
      </c>
      <c r="B23116" s="269">
        <v>25837</v>
      </c>
      <c r="C23116" s="270" t="s">
        <v>1690</v>
      </c>
      <c r="D23116" s="270" t="s">
        <v>2373</v>
      </c>
      <c r="E23116" s="277" t="s">
        <v>2374</v>
      </c>
      <c r="F23116" s="279" t="s">
        <v>881</v>
      </c>
    </row>
    <row r="23117" spans="1:6" x14ac:dyDescent="0.3">
      <c r="A23117" s="264" t="str">
        <f t="shared" si="361"/>
        <v>RhodellWV</v>
      </c>
      <c r="B23117" s="269">
        <v>25915</v>
      </c>
      <c r="C23117" s="270" t="s">
        <v>12594</v>
      </c>
      <c r="D23117" s="270" t="s">
        <v>2373</v>
      </c>
      <c r="E23117" s="277" t="s">
        <v>2374</v>
      </c>
      <c r="F23117" s="279" t="s">
        <v>881</v>
      </c>
    </row>
    <row r="23118" spans="1:6" x14ac:dyDescent="0.3">
      <c r="A23118" s="264" t="str">
        <f t="shared" si="361"/>
        <v>RivesvilleWV</v>
      </c>
      <c r="B23118" s="269">
        <v>26560</v>
      </c>
      <c r="C23118" s="270" t="s">
        <v>12503</v>
      </c>
      <c r="D23118" s="270" t="s">
        <v>2373</v>
      </c>
      <c r="E23118" s="277" t="s">
        <v>1636</v>
      </c>
      <c r="F23118" s="279" t="s">
        <v>881</v>
      </c>
    </row>
    <row r="23119" spans="1:6" x14ac:dyDescent="0.3">
      <c r="A23119" s="264" t="str">
        <f t="shared" si="361"/>
        <v>Mount Gay-ShamrockWV</v>
      </c>
      <c r="B23119" s="269">
        <v>25653</v>
      </c>
      <c r="C23119" s="270" t="s">
        <v>12484</v>
      </c>
      <c r="D23119" s="270" t="s">
        <v>2373</v>
      </c>
      <c r="E23119" s="277" t="s">
        <v>1277</v>
      </c>
      <c r="F23119" s="279" t="s">
        <v>881</v>
      </c>
    </row>
    <row r="23120" spans="1:6" x14ac:dyDescent="0.3">
      <c r="A23120" s="264" t="str">
        <f t="shared" si="361"/>
        <v>DanvilleWV</v>
      </c>
      <c r="B23120" s="269">
        <v>25149</v>
      </c>
      <c r="C23120" s="270" t="s">
        <v>1304</v>
      </c>
      <c r="D23120" s="270" t="s">
        <v>2373</v>
      </c>
      <c r="E23120" s="277" t="s">
        <v>2377</v>
      </c>
      <c r="F23120" s="279" t="s">
        <v>881</v>
      </c>
    </row>
    <row r="23121" spans="1:6" x14ac:dyDescent="0.3">
      <c r="A23121" s="264" t="str">
        <f t="shared" si="361"/>
        <v>ScarbroWV</v>
      </c>
      <c r="B23121" s="269">
        <v>25855</v>
      </c>
      <c r="C23121" s="270" t="s">
        <v>12520</v>
      </c>
      <c r="D23121" s="270" t="s">
        <v>2373</v>
      </c>
      <c r="E23121" s="277" t="s">
        <v>2374</v>
      </c>
      <c r="F23121" s="279" t="s">
        <v>881</v>
      </c>
    </row>
    <row r="23122" spans="1:6" x14ac:dyDescent="0.3">
      <c r="A23122" s="264" t="str">
        <f t="shared" si="361"/>
        <v>HandleyWV</v>
      </c>
      <c r="B23122" s="269">
        <v>25126</v>
      </c>
      <c r="C23122" s="270" t="s">
        <v>12595</v>
      </c>
      <c r="D23122" s="270" t="s">
        <v>2373</v>
      </c>
      <c r="E23122" s="277" t="s">
        <v>2377</v>
      </c>
      <c r="F23122" s="279" t="s">
        <v>881</v>
      </c>
    </row>
    <row r="23123" spans="1:6" x14ac:dyDescent="0.3">
      <c r="A23123" s="264" t="str">
        <f t="shared" si="361"/>
        <v>ArtieWV</v>
      </c>
      <c r="B23123" s="269">
        <v>25044</v>
      </c>
      <c r="C23123" s="270" t="s">
        <v>12596</v>
      </c>
      <c r="D23123" s="270" t="s">
        <v>2373</v>
      </c>
      <c r="E23123" s="277" t="s">
        <v>2374</v>
      </c>
      <c r="F23123" s="279" t="s">
        <v>881</v>
      </c>
    </row>
    <row r="23124" spans="1:6" x14ac:dyDescent="0.3">
      <c r="A23124" s="264" t="str">
        <f t="shared" si="361"/>
        <v>DunlowWV</v>
      </c>
      <c r="B23124" s="269">
        <v>25699</v>
      </c>
      <c r="C23124" s="270" t="s">
        <v>12597</v>
      </c>
      <c r="D23124" s="270" t="s">
        <v>2373</v>
      </c>
      <c r="E23124" s="277" t="s">
        <v>1466</v>
      </c>
      <c r="F23124" s="279" t="s">
        <v>881</v>
      </c>
    </row>
    <row r="23125" spans="1:6" x14ac:dyDescent="0.3">
      <c r="A23125" s="264" t="str">
        <f t="shared" si="361"/>
        <v>NewtonWV</v>
      </c>
      <c r="B23125" s="269">
        <v>25141</v>
      </c>
      <c r="C23125" s="270" t="s">
        <v>1244</v>
      </c>
      <c r="D23125" s="270" t="s">
        <v>2373</v>
      </c>
      <c r="E23125" s="277" t="s">
        <v>2377</v>
      </c>
      <c r="F23125" s="279" t="s">
        <v>881</v>
      </c>
    </row>
    <row r="23126" spans="1:6" x14ac:dyDescent="0.3">
      <c r="A23126" s="264" t="str">
        <f t="shared" si="361"/>
        <v>RangerWV</v>
      </c>
      <c r="B23126" s="269">
        <v>25534</v>
      </c>
      <c r="C23126" s="270" t="s">
        <v>4128</v>
      </c>
      <c r="D23126" s="270" t="s">
        <v>2373</v>
      </c>
      <c r="E23126" s="277" t="s">
        <v>1466</v>
      </c>
      <c r="F23126" s="279" t="s">
        <v>881</v>
      </c>
    </row>
    <row r="23127" spans="1:6" x14ac:dyDescent="0.3">
      <c r="A23127" s="264" t="str">
        <f t="shared" si="361"/>
        <v>FairdaleWV</v>
      </c>
      <c r="B23127" s="269">
        <v>25848</v>
      </c>
      <c r="C23127" s="270" t="s">
        <v>12544</v>
      </c>
      <c r="D23127" s="270" t="s">
        <v>2373</v>
      </c>
      <c r="E23127" s="277" t="s">
        <v>2374</v>
      </c>
      <c r="F23127" s="279" t="s">
        <v>881</v>
      </c>
    </row>
    <row r="23128" spans="1:6" x14ac:dyDescent="0.3">
      <c r="A23128" s="264" t="str">
        <f t="shared" si="361"/>
        <v>Charles TownWV</v>
      </c>
      <c r="B23128" s="269">
        <v>25441</v>
      </c>
      <c r="C23128" s="270" t="s">
        <v>12467</v>
      </c>
      <c r="D23128" s="270" t="s">
        <v>2373</v>
      </c>
      <c r="E23128" s="277" t="s">
        <v>1092</v>
      </c>
      <c r="F23128" s="279" t="s">
        <v>881</v>
      </c>
    </row>
    <row r="23129" spans="1:6" x14ac:dyDescent="0.3">
      <c r="A23129" s="264" t="str">
        <f t="shared" si="361"/>
        <v>DanvilleWV</v>
      </c>
      <c r="B23129" s="269">
        <v>25203</v>
      </c>
      <c r="C23129" s="270" t="s">
        <v>1304</v>
      </c>
      <c r="D23129" s="270" t="s">
        <v>2373</v>
      </c>
      <c r="E23129" s="277" t="s">
        <v>2377</v>
      </c>
      <c r="F23129" s="279" t="s">
        <v>881</v>
      </c>
    </row>
    <row r="23130" spans="1:6" x14ac:dyDescent="0.3">
      <c r="A23130" s="264" t="str">
        <f t="shared" si="361"/>
        <v>Mount Gay-ShamrockWV</v>
      </c>
      <c r="B23130" s="269">
        <v>8888</v>
      </c>
      <c r="C23130" s="270" t="s">
        <v>12484</v>
      </c>
      <c r="D23130" s="270" t="s">
        <v>2373</v>
      </c>
      <c r="E23130" s="277" t="s">
        <v>1277</v>
      </c>
      <c r="F23130" s="279" t="s">
        <v>881</v>
      </c>
    </row>
    <row r="23131" spans="1:6" x14ac:dyDescent="0.3">
      <c r="A23131" s="264" t="str">
        <f t="shared" si="361"/>
        <v>Dry CreekWV</v>
      </c>
      <c r="B23131" s="269">
        <v>25062</v>
      </c>
      <c r="C23131" s="270" t="s">
        <v>12598</v>
      </c>
      <c r="D23131" s="270" t="s">
        <v>2373</v>
      </c>
      <c r="E23131" s="277" t="s">
        <v>2374</v>
      </c>
      <c r="F23131" s="279" t="s">
        <v>881</v>
      </c>
    </row>
    <row r="23132" spans="1:6" x14ac:dyDescent="0.3">
      <c r="A23132" s="264" t="str">
        <f t="shared" si="361"/>
        <v>SethWV</v>
      </c>
      <c r="B23132" s="269">
        <v>25093</v>
      </c>
      <c r="C23132" s="270" t="s">
        <v>12534</v>
      </c>
      <c r="D23132" s="270" t="s">
        <v>2373</v>
      </c>
      <c r="E23132" s="277" t="s">
        <v>2377</v>
      </c>
      <c r="F23132" s="279" t="s">
        <v>881</v>
      </c>
    </row>
    <row r="23133" spans="1:6" x14ac:dyDescent="0.3">
      <c r="A23133" s="264" t="str">
        <f t="shared" si="361"/>
        <v>MaidsvilleWV</v>
      </c>
      <c r="B23133" s="269">
        <v>26544</v>
      </c>
      <c r="C23133" s="270" t="s">
        <v>12501</v>
      </c>
      <c r="D23133" s="270" t="s">
        <v>2373</v>
      </c>
      <c r="E23133" s="277" t="s">
        <v>2384</v>
      </c>
      <c r="F23133" s="279" t="s">
        <v>881</v>
      </c>
    </row>
    <row r="23134" spans="1:6" x14ac:dyDescent="0.3">
      <c r="A23134" s="264" t="str">
        <f t="shared" si="361"/>
        <v>RhodellWV</v>
      </c>
      <c r="B23134" s="269">
        <v>25857</v>
      </c>
      <c r="C23134" s="270" t="s">
        <v>12594</v>
      </c>
      <c r="D23134" s="270" t="s">
        <v>2373</v>
      </c>
      <c r="E23134" s="277" t="s">
        <v>2374</v>
      </c>
      <c r="F23134" s="279" t="s">
        <v>881</v>
      </c>
    </row>
    <row r="23135" spans="1:6" x14ac:dyDescent="0.3">
      <c r="A23135" s="264" t="str">
        <f t="shared" si="361"/>
        <v>BimWV</v>
      </c>
      <c r="B23135" s="269">
        <v>25021</v>
      </c>
      <c r="C23135" s="270" t="s">
        <v>12599</v>
      </c>
      <c r="D23135" s="270" t="s">
        <v>2373</v>
      </c>
      <c r="E23135" s="277" t="s">
        <v>2377</v>
      </c>
      <c r="F23135" s="279" t="s">
        <v>881</v>
      </c>
    </row>
    <row r="23136" spans="1:6" x14ac:dyDescent="0.3">
      <c r="A23136" s="264" t="str">
        <f t="shared" si="361"/>
        <v>ManningtonWV</v>
      </c>
      <c r="B23136" s="269">
        <v>26572</v>
      </c>
      <c r="C23136" s="270" t="s">
        <v>12491</v>
      </c>
      <c r="D23136" s="270" t="s">
        <v>2373</v>
      </c>
      <c r="E23136" s="277" t="s">
        <v>1636</v>
      </c>
      <c r="F23136" s="279" t="s">
        <v>881</v>
      </c>
    </row>
    <row r="23137" spans="1:6" x14ac:dyDescent="0.3">
      <c r="A23137" s="264" t="str">
        <f t="shared" si="361"/>
        <v>ArtieWV</v>
      </c>
      <c r="B23137" s="269">
        <v>25008</v>
      </c>
      <c r="C23137" s="270" t="s">
        <v>12596</v>
      </c>
      <c r="D23137" s="270" t="s">
        <v>2373</v>
      </c>
      <c r="E23137" s="277" t="s">
        <v>2374</v>
      </c>
      <c r="F23137" s="279" t="s">
        <v>881</v>
      </c>
    </row>
    <row r="23138" spans="1:6" x14ac:dyDescent="0.3">
      <c r="A23138" s="264" t="str">
        <f t="shared" si="361"/>
        <v>HelvetiaWV</v>
      </c>
      <c r="B23138" s="269">
        <v>26224</v>
      </c>
      <c r="C23138" s="270" t="s">
        <v>12600</v>
      </c>
      <c r="D23138" s="270" t="s">
        <v>2373</v>
      </c>
      <c r="E23138" s="277" t="s">
        <v>1799</v>
      </c>
      <c r="F23138" s="279" t="s">
        <v>881</v>
      </c>
    </row>
    <row r="23139" spans="1:6" x14ac:dyDescent="0.3">
      <c r="A23139" s="264" t="str">
        <f t="shared" si="361"/>
        <v>LyburnWV</v>
      </c>
      <c r="B23139" s="269">
        <v>25612</v>
      </c>
      <c r="C23139" s="270" t="s">
        <v>12561</v>
      </c>
      <c r="D23139" s="270" t="s">
        <v>2373</v>
      </c>
      <c r="E23139" s="277" t="s">
        <v>1277</v>
      </c>
      <c r="F23139" s="279" t="s">
        <v>881</v>
      </c>
    </row>
    <row r="23140" spans="1:6" x14ac:dyDescent="0.3">
      <c r="A23140" s="264" t="str">
        <f t="shared" si="361"/>
        <v>Center PointWV</v>
      </c>
      <c r="B23140" s="269">
        <v>26339</v>
      </c>
      <c r="C23140" s="270" t="s">
        <v>4319</v>
      </c>
      <c r="D23140" s="270" t="s">
        <v>2373</v>
      </c>
      <c r="E23140" s="277" t="s">
        <v>2379</v>
      </c>
      <c r="F23140" s="279" t="s">
        <v>881</v>
      </c>
    </row>
    <row r="23141" spans="1:6" x14ac:dyDescent="0.3">
      <c r="A23141" s="264" t="str">
        <f t="shared" si="361"/>
        <v>PickensWV</v>
      </c>
      <c r="B23141" s="269">
        <v>26230</v>
      </c>
      <c r="C23141" s="270" t="s">
        <v>10917</v>
      </c>
      <c r="D23141" s="270" t="s">
        <v>2373</v>
      </c>
      <c r="E23141" s="277" t="s">
        <v>1799</v>
      </c>
      <c r="F23141" s="279" t="s">
        <v>881</v>
      </c>
    </row>
    <row r="23142" spans="1:6" x14ac:dyDescent="0.3">
      <c r="A23142" s="264" t="str">
        <f t="shared" si="361"/>
        <v>ColcordWV</v>
      </c>
      <c r="B23142" s="269">
        <v>25048</v>
      </c>
      <c r="C23142" s="270" t="s">
        <v>12601</v>
      </c>
      <c r="D23142" s="270" t="s">
        <v>2373</v>
      </c>
      <c r="E23142" s="277" t="s">
        <v>2374</v>
      </c>
      <c r="F23142" s="279" t="s">
        <v>881</v>
      </c>
    </row>
    <row r="23143" spans="1:6" x14ac:dyDescent="0.3">
      <c r="A23143" s="264" t="str">
        <f t="shared" si="361"/>
        <v>Bob WhiteWV</v>
      </c>
      <c r="B23143" s="269">
        <v>25028</v>
      </c>
      <c r="C23143" s="270" t="s">
        <v>12602</v>
      </c>
      <c r="D23143" s="270" t="s">
        <v>2373</v>
      </c>
      <c r="E23143" s="277" t="s">
        <v>2377</v>
      </c>
      <c r="F23143" s="279" t="s">
        <v>881</v>
      </c>
    </row>
    <row r="23144" spans="1:6" x14ac:dyDescent="0.3">
      <c r="A23144" s="264" t="str">
        <f t="shared" si="361"/>
        <v>NaomaWV</v>
      </c>
      <c r="B23144" s="269">
        <v>24854</v>
      </c>
      <c r="C23144" s="270" t="s">
        <v>12556</v>
      </c>
      <c r="D23144" s="270" t="s">
        <v>2373</v>
      </c>
      <c r="E23144" s="277" t="s">
        <v>2374</v>
      </c>
      <c r="F23144" s="279" t="s">
        <v>881</v>
      </c>
    </row>
    <row r="23145" spans="1:6" x14ac:dyDescent="0.3">
      <c r="A23145" s="264" t="str">
        <f t="shared" si="361"/>
        <v>ElkviewWV</v>
      </c>
      <c r="B23145" s="269">
        <v>25025</v>
      </c>
      <c r="C23145" s="270" t="s">
        <v>12473</v>
      </c>
      <c r="D23145" s="270" t="s">
        <v>2373</v>
      </c>
      <c r="E23145" s="277" t="s">
        <v>2377</v>
      </c>
      <c r="F23145" s="279" t="s">
        <v>881</v>
      </c>
    </row>
    <row r="23146" spans="1:6" x14ac:dyDescent="0.3">
      <c r="A23146" s="264" t="str">
        <f t="shared" si="361"/>
        <v>RhodellWV</v>
      </c>
      <c r="B23146" s="269">
        <v>25853</v>
      </c>
      <c r="C23146" s="270" t="s">
        <v>12594</v>
      </c>
      <c r="D23146" s="270" t="s">
        <v>2373</v>
      </c>
      <c r="E23146" s="277" t="s">
        <v>2374</v>
      </c>
      <c r="F23146" s="279" t="s">
        <v>881</v>
      </c>
    </row>
    <row r="23147" spans="1:6" x14ac:dyDescent="0.3">
      <c r="A23147" s="264" t="str">
        <f t="shared" si="361"/>
        <v>MontervilleWV</v>
      </c>
      <c r="B23147" s="269">
        <v>26282</v>
      </c>
      <c r="C23147" s="270" t="s">
        <v>12603</v>
      </c>
      <c r="D23147" s="270" t="s">
        <v>2373</v>
      </c>
      <c r="E23147" s="277" t="s">
        <v>1799</v>
      </c>
      <c r="F23147" s="279" t="s">
        <v>881</v>
      </c>
    </row>
    <row r="23148" spans="1:6" x14ac:dyDescent="0.3">
      <c r="A23148" s="264" t="str">
        <f t="shared" si="361"/>
        <v>BeesonWV</v>
      </c>
      <c r="B23148" s="269">
        <v>24714</v>
      </c>
      <c r="C23148" s="270" t="s">
        <v>12604</v>
      </c>
      <c r="D23148" s="270" t="s">
        <v>2373</v>
      </c>
      <c r="E23148" s="277" t="s">
        <v>2296</v>
      </c>
      <c r="F23148" s="279" t="s">
        <v>881</v>
      </c>
    </row>
    <row r="23149" spans="1:6" x14ac:dyDescent="0.3">
      <c r="A23149" s="264" t="str">
        <f t="shared" si="361"/>
        <v>Montana MinesWV</v>
      </c>
      <c r="B23149" s="269">
        <v>26586</v>
      </c>
      <c r="C23149" s="270" t="s">
        <v>12605</v>
      </c>
      <c r="D23149" s="270" t="s">
        <v>2373</v>
      </c>
      <c r="E23149" s="277" t="s">
        <v>1636</v>
      </c>
      <c r="F23149" s="279" t="s">
        <v>881</v>
      </c>
    </row>
    <row r="23150" spans="1:6" x14ac:dyDescent="0.3">
      <c r="A23150" s="264" t="str">
        <f t="shared" si="361"/>
        <v>WhitmerWV</v>
      </c>
      <c r="B23150" s="269">
        <v>26296</v>
      </c>
      <c r="C23150" s="270" t="s">
        <v>12606</v>
      </c>
      <c r="D23150" s="270" t="s">
        <v>2373</v>
      </c>
      <c r="E23150" s="277" t="s">
        <v>1799</v>
      </c>
      <c r="F23150" s="279" t="s">
        <v>881</v>
      </c>
    </row>
    <row r="23151" spans="1:6" x14ac:dyDescent="0.3">
      <c r="A23151" s="264" t="str">
        <f t="shared" si="361"/>
        <v>HedgesvilleWV</v>
      </c>
      <c r="B23151" s="269">
        <v>25421</v>
      </c>
      <c r="C23151" s="270" t="s">
        <v>12469</v>
      </c>
      <c r="D23151" s="270" t="s">
        <v>2373</v>
      </c>
      <c r="E23151" s="277" t="s">
        <v>1553</v>
      </c>
      <c r="F23151" s="279" t="s">
        <v>881</v>
      </c>
    </row>
    <row r="23152" spans="1:6" x14ac:dyDescent="0.3">
      <c r="A23152" s="264" t="str">
        <f t="shared" si="361"/>
        <v>Alum CreekWV</v>
      </c>
      <c r="B23152" s="269">
        <v>25051</v>
      </c>
      <c r="C23152" s="270" t="s">
        <v>12510</v>
      </c>
      <c r="D23152" s="270" t="s">
        <v>2373</v>
      </c>
      <c r="E23152" s="277" t="s">
        <v>2377</v>
      </c>
      <c r="F23152" s="279" t="s">
        <v>881</v>
      </c>
    </row>
    <row r="23153" spans="1:6" x14ac:dyDescent="0.3">
      <c r="A23153" s="264" t="str">
        <f t="shared" si="361"/>
        <v>Gauley BridgeWV</v>
      </c>
      <c r="B23153" s="269">
        <v>25090</v>
      </c>
      <c r="C23153" s="270" t="s">
        <v>12548</v>
      </c>
      <c r="D23153" s="270" t="s">
        <v>2373</v>
      </c>
      <c r="E23153" s="277" t="s">
        <v>2374</v>
      </c>
      <c r="F23153" s="279" t="s">
        <v>881</v>
      </c>
    </row>
    <row r="23154" spans="1:6" x14ac:dyDescent="0.3">
      <c r="A23154" s="264" t="str">
        <f t="shared" si="361"/>
        <v>LesterWV</v>
      </c>
      <c r="B23154" s="269">
        <v>25920</v>
      </c>
      <c r="C23154" s="270" t="s">
        <v>1619</v>
      </c>
      <c r="D23154" s="270" t="s">
        <v>2373</v>
      </c>
      <c r="E23154" s="277" t="s">
        <v>2374</v>
      </c>
      <c r="F23154" s="279" t="s">
        <v>881</v>
      </c>
    </row>
    <row r="23155" spans="1:6" x14ac:dyDescent="0.3">
      <c r="A23155" s="264" t="str">
        <f t="shared" si="361"/>
        <v>Meadow BridgeWV</v>
      </c>
      <c r="B23155" s="269">
        <v>25977</v>
      </c>
      <c r="C23155" s="270" t="s">
        <v>12512</v>
      </c>
      <c r="D23155" s="270" t="s">
        <v>2373</v>
      </c>
      <c r="E23155" s="277" t="s">
        <v>2374</v>
      </c>
      <c r="F23155" s="279" t="s">
        <v>881</v>
      </c>
    </row>
    <row r="23156" spans="1:6" x14ac:dyDescent="0.3">
      <c r="A23156" s="264" t="str">
        <f t="shared" si="361"/>
        <v>LesterWV</v>
      </c>
      <c r="B23156" s="269">
        <v>25849</v>
      </c>
      <c r="C23156" s="270" t="s">
        <v>1619</v>
      </c>
      <c r="D23156" s="270" t="s">
        <v>2373</v>
      </c>
      <c r="E23156" s="277" t="s">
        <v>2374</v>
      </c>
      <c r="F23156" s="279" t="s">
        <v>881</v>
      </c>
    </row>
    <row r="23157" spans="1:6" x14ac:dyDescent="0.3">
      <c r="A23157" s="264" t="str">
        <f t="shared" si="361"/>
        <v>LumberportWV</v>
      </c>
      <c r="B23157" s="269">
        <v>26366</v>
      </c>
      <c r="C23157" s="270" t="s">
        <v>12515</v>
      </c>
      <c r="D23157" s="270" t="s">
        <v>2373</v>
      </c>
      <c r="E23157" s="277" t="s">
        <v>2379</v>
      </c>
      <c r="F23157" s="279" t="s">
        <v>881</v>
      </c>
    </row>
    <row r="23158" spans="1:6" x14ac:dyDescent="0.3">
      <c r="A23158" s="264" t="str">
        <f t="shared" si="361"/>
        <v>RhodellWV</v>
      </c>
      <c r="B23158" s="269">
        <v>25811</v>
      </c>
      <c r="C23158" s="270" t="s">
        <v>12594</v>
      </c>
      <c r="D23158" s="270" t="s">
        <v>2373</v>
      </c>
      <c r="E23158" s="277" t="s">
        <v>2374</v>
      </c>
      <c r="F23158" s="279" t="s">
        <v>881</v>
      </c>
    </row>
    <row r="23159" spans="1:6" x14ac:dyDescent="0.3">
      <c r="A23159" s="264" t="str">
        <f t="shared" si="361"/>
        <v>TwilightWV</v>
      </c>
      <c r="B23159" s="269">
        <v>25204</v>
      </c>
      <c r="C23159" s="270" t="s">
        <v>12607</v>
      </c>
      <c r="D23159" s="270" t="s">
        <v>2373</v>
      </c>
      <c r="E23159" s="277" t="s">
        <v>2377</v>
      </c>
      <c r="F23159" s="279" t="s">
        <v>881</v>
      </c>
    </row>
    <row r="23160" spans="1:6" x14ac:dyDescent="0.3">
      <c r="A23160" s="264" t="str">
        <f t="shared" si="361"/>
        <v>Charles TownWV</v>
      </c>
      <c r="B23160" s="269">
        <v>25432</v>
      </c>
      <c r="C23160" s="270" t="s">
        <v>12467</v>
      </c>
      <c r="D23160" s="270" t="s">
        <v>2373</v>
      </c>
      <c r="E23160" s="277" t="s">
        <v>1092</v>
      </c>
      <c r="F23160" s="279" t="s">
        <v>881</v>
      </c>
    </row>
    <row r="23161" spans="1:6" x14ac:dyDescent="0.3">
      <c r="A23161" s="264" t="str">
        <f t="shared" si="361"/>
        <v>LyburnWV</v>
      </c>
      <c r="B23161" s="269">
        <v>25654</v>
      </c>
      <c r="C23161" s="270" t="s">
        <v>12561</v>
      </c>
      <c r="D23161" s="270" t="s">
        <v>2373</v>
      </c>
      <c r="E23161" s="277" t="s">
        <v>1277</v>
      </c>
      <c r="F23161" s="279" t="s">
        <v>881</v>
      </c>
    </row>
    <row r="23162" spans="1:6" x14ac:dyDescent="0.3">
      <c r="A23162" s="264" t="str">
        <f t="shared" si="361"/>
        <v>ClendeninWV</v>
      </c>
      <c r="B23162" s="269">
        <v>25088</v>
      </c>
      <c r="C23162" s="270" t="s">
        <v>12488</v>
      </c>
      <c r="D23162" s="270" t="s">
        <v>2373</v>
      </c>
      <c r="E23162" s="277" t="s">
        <v>2377</v>
      </c>
      <c r="F23162" s="279" t="s">
        <v>881</v>
      </c>
    </row>
    <row r="23163" spans="1:6" x14ac:dyDescent="0.3">
      <c r="A23163" s="264" t="str">
        <f t="shared" si="361"/>
        <v>KingwoodWV</v>
      </c>
      <c r="B23163" s="269">
        <v>26524</v>
      </c>
      <c r="C23163" s="270" t="s">
        <v>12485</v>
      </c>
      <c r="D23163" s="270" t="s">
        <v>2373</v>
      </c>
      <c r="E23163" s="277" t="s">
        <v>2384</v>
      </c>
      <c r="F23163" s="279" t="s">
        <v>881</v>
      </c>
    </row>
    <row r="23164" spans="1:6" x14ac:dyDescent="0.3">
      <c r="A23164" s="264" t="str">
        <f t="shared" si="361"/>
        <v>ElkviewWV</v>
      </c>
      <c r="B23164" s="269">
        <v>25079</v>
      </c>
      <c r="C23164" s="270" t="s">
        <v>12473</v>
      </c>
      <c r="D23164" s="270" t="s">
        <v>2373</v>
      </c>
      <c r="E23164" s="277" t="s">
        <v>2377</v>
      </c>
      <c r="F23164" s="279" t="s">
        <v>881</v>
      </c>
    </row>
    <row r="23165" spans="1:6" x14ac:dyDescent="0.3">
      <c r="A23165" s="264" t="str">
        <f t="shared" si="361"/>
        <v>BramwellWV</v>
      </c>
      <c r="B23165" s="269">
        <v>24724</v>
      </c>
      <c r="C23165" s="270" t="s">
        <v>12572</v>
      </c>
      <c r="D23165" s="270" t="s">
        <v>2373</v>
      </c>
      <c r="E23165" s="277" t="s">
        <v>2296</v>
      </c>
      <c r="F23165" s="279" t="s">
        <v>881</v>
      </c>
    </row>
    <row r="23166" spans="1:6" x14ac:dyDescent="0.3">
      <c r="A23166" s="264" t="str">
        <f t="shared" si="361"/>
        <v>BowdenWV</v>
      </c>
      <c r="B23166" s="269">
        <v>26268</v>
      </c>
      <c r="C23166" s="270" t="s">
        <v>12584</v>
      </c>
      <c r="D23166" s="270" t="s">
        <v>2373</v>
      </c>
      <c r="E23166" s="277" t="s">
        <v>1799</v>
      </c>
      <c r="F23166" s="279" t="s">
        <v>881</v>
      </c>
    </row>
    <row r="23167" spans="1:6" x14ac:dyDescent="0.3">
      <c r="A23167" s="264" t="str">
        <f t="shared" si="361"/>
        <v>ArnettWV</v>
      </c>
      <c r="B23167" s="269">
        <v>25180</v>
      </c>
      <c r="C23167" s="270" t="s">
        <v>12581</v>
      </c>
      <c r="D23167" s="270" t="s">
        <v>2373</v>
      </c>
      <c r="E23167" s="277" t="s">
        <v>2374</v>
      </c>
      <c r="F23167" s="279" t="s">
        <v>881</v>
      </c>
    </row>
    <row r="23168" spans="1:6" x14ac:dyDescent="0.3">
      <c r="A23168" s="264" t="str">
        <f t="shared" si="361"/>
        <v>MundayWV</v>
      </c>
      <c r="B23168" s="269">
        <v>26152</v>
      </c>
      <c r="C23168" s="270" t="s">
        <v>12608</v>
      </c>
      <c r="D23168" s="270" t="s">
        <v>2373</v>
      </c>
      <c r="E23168" s="277" t="s">
        <v>2386</v>
      </c>
      <c r="F23168" s="279" t="s">
        <v>881</v>
      </c>
    </row>
    <row r="23169" spans="1:6" x14ac:dyDescent="0.3">
      <c r="A23169" s="264" t="str">
        <f t="shared" si="361"/>
        <v>Pleasant ValleyWV</v>
      </c>
      <c r="B23169" s="269">
        <v>26566</v>
      </c>
      <c r="C23169" s="270" t="s">
        <v>12545</v>
      </c>
      <c r="D23169" s="270" t="s">
        <v>2373</v>
      </c>
      <c r="E23169" s="277" t="s">
        <v>1636</v>
      </c>
      <c r="F23169" s="279" t="s">
        <v>881</v>
      </c>
    </row>
    <row r="23170" spans="1:6" x14ac:dyDescent="0.3">
      <c r="A23170" s="264" t="str">
        <f t="shared" si="361"/>
        <v>CharlestonWV</v>
      </c>
      <c r="B23170" s="269">
        <v>25321</v>
      </c>
      <c r="C23170" s="270" t="s">
        <v>2377</v>
      </c>
      <c r="D23170" s="270" t="s">
        <v>2373</v>
      </c>
      <c r="E23170" s="277" t="s">
        <v>2377</v>
      </c>
      <c r="F23170" s="279" t="s">
        <v>881</v>
      </c>
    </row>
    <row r="23171" spans="1:6" x14ac:dyDescent="0.3">
      <c r="A23171" s="264" t="str">
        <f t="shared" si="361"/>
        <v>RobsonWV</v>
      </c>
      <c r="B23171" s="269">
        <v>25115</v>
      </c>
      <c r="C23171" s="270" t="s">
        <v>12574</v>
      </c>
      <c r="D23171" s="270" t="s">
        <v>2373</v>
      </c>
      <c r="E23171" s="277" t="s">
        <v>2374</v>
      </c>
      <c r="F23171" s="279" t="s">
        <v>881</v>
      </c>
    </row>
    <row r="23172" spans="1:6" x14ac:dyDescent="0.3">
      <c r="A23172" s="264" t="str">
        <f t="shared" ref="A23172:A23235" si="362">CONCATENATE(C23172,D23172)</f>
        <v>LumberportWV</v>
      </c>
      <c r="B23172" s="269">
        <v>26463</v>
      </c>
      <c r="C23172" s="270" t="s">
        <v>12515</v>
      </c>
      <c r="D23172" s="270" t="s">
        <v>2373</v>
      </c>
      <c r="E23172" s="277" t="s">
        <v>2379</v>
      </c>
      <c r="F23172" s="279" t="s">
        <v>881</v>
      </c>
    </row>
    <row r="23173" spans="1:6" x14ac:dyDescent="0.3">
      <c r="A23173" s="264" t="str">
        <f t="shared" si="362"/>
        <v>Windsor HeightsWV</v>
      </c>
      <c r="B23173" s="269">
        <v>26058</v>
      </c>
      <c r="C23173" s="270" t="s">
        <v>4310</v>
      </c>
      <c r="D23173" s="270" t="s">
        <v>2373</v>
      </c>
      <c r="E23173" s="277" t="s">
        <v>2009</v>
      </c>
      <c r="F23173" s="279" t="s">
        <v>881</v>
      </c>
    </row>
    <row r="23174" spans="1:6" x14ac:dyDescent="0.3">
      <c r="A23174" s="264" t="str">
        <f t="shared" si="362"/>
        <v>CharlestonWV</v>
      </c>
      <c r="B23174" s="269">
        <v>25305</v>
      </c>
      <c r="C23174" s="270" t="s">
        <v>2377</v>
      </c>
      <c r="D23174" s="270" t="s">
        <v>2373</v>
      </c>
      <c r="E23174" s="277" t="s">
        <v>2377</v>
      </c>
      <c r="F23174" s="279" t="s">
        <v>881</v>
      </c>
    </row>
    <row r="23175" spans="1:6" x14ac:dyDescent="0.3">
      <c r="A23175" s="264" t="str">
        <f t="shared" si="362"/>
        <v>CheyenneWY</v>
      </c>
      <c r="B23175" s="269">
        <v>82001</v>
      </c>
      <c r="C23175" s="270" t="s">
        <v>2396</v>
      </c>
      <c r="D23175" s="270" t="s">
        <v>2392</v>
      </c>
      <c r="E23175" s="277" t="s">
        <v>2396</v>
      </c>
      <c r="F23175" s="279" t="s">
        <v>880</v>
      </c>
    </row>
    <row r="23176" spans="1:6" x14ac:dyDescent="0.3">
      <c r="A23176" s="264" t="str">
        <f t="shared" si="362"/>
        <v>CheyenneWY</v>
      </c>
      <c r="B23176" s="269">
        <v>82009</v>
      </c>
      <c r="C23176" s="270" t="s">
        <v>2396</v>
      </c>
      <c r="D23176" s="270" t="s">
        <v>2392</v>
      </c>
      <c r="E23176" s="277" t="s">
        <v>2396</v>
      </c>
      <c r="F23176" s="279" t="s">
        <v>880</v>
      </c>
    </row>
    <row r="23177" spans="1:6" x14ac:dyDescent="0.3">
      <c r="A23177" s="264" t="str">
        <f t="shared" si="362"/>
        <v>SheridanWY</v>
      </c>
      <c r="B23177" s="269">
        <v>82801</v>
      </c>
      <c r="C23177" s="270" t="s">
        <v>1761</v>
      </c>
      <c r="D23177" s="270" t="s">
        <v>2392</v>
      </c>
      <c r="E23177" s="277" t="s">
        <v>1761</v>
      </c>
      <c r="F23177" s="279" t="s">
        <v>880</v>
      </c>
    </row>
    <row r="23178" spans="1:6" x14ac:dyDescent="0.3">
      <c r="A23178" s="264" t="str">
        <f t="shared" si="362"/>
        <v>CasperWY</v>
      </c>
      <c r="B23178" s="269">
        <v>82601</v>
      </c>
      <c r="C23178" s="270" t="s">
        <v>2394</v>
      </c>
      <c r="D23178" s="270" t="s">
        <v>2392</v>
      </c>
      <c r="E23178" s="277" t="s">
        <v>2394</v>
      </c>
      <c r="F23178" s="279" t="s">
        <v>880</v>
      </c>
    </row>
    <row r="23179" spans="1:6" x14ac:dyDescent="0.3">
      <c r="A23179" s="264" t="str">
        <f t="shared" si="362"/>
        <v>Rock SpringsWY</v>
      </c>
      <c r="B23179" s="269">
        <v>82901</v>
      </c>
      <c r="C23179" s="270" t="s">
        <v>2407</v>
      </c>
      <c r="D23179" s="270" t="s">
        <v>2392</v>
      </c>
      <c r="E23179" s="277" t="s">
        <v>2407</v>
      </c>
      <c r="F23179" s="279" t="s">
        <v>880</v>
      </c>
    </row>
    <row r="23180" spans="1:6" x14ac:dyDescent="0.3">
      <c r="A23180" s="264" t="str">
        <f t="shared" si="362"/>
        <v>CasperWY</v>
      </c>
      <c r="B23180" s="269">
        <v>82604</v>
      </c>
      <c r="C23180" s="270" t="s">
        <v>2394</v>
      </c>
      <c r="D23180" s="270" t="s">
        <v>2392</v>
      </c>
      <c r="E23180" s="277" t="s">
        <v>2394</v>
      </c>
      <c r="F23180" s="279" t="s">
        <v>880</v>
      </c>
    </row>
    <row r="23181" spans="1:6" x14ac:dyDescent="0.3">
      <c r="A23181" s="264" t="str">
        <f t="shared" si="362"/>
        <v>GilletteWY</v>
      </c>
      <c r="B23181" s="269">
        <v>82718</v>
      </c>
      <c r="C23181" s="270" t="s">
        <v>2400</v>
      </c>
      <c r="D23181" s="270" t="s">
        <v>2392</v>
      </c>
      <c r="E23181" s="277" t="s">
        <v>2400</v>
      </c>
      <c r="F23181" s="279" t="s">
        <v>880</v>
      </c>
    </row>
    <row r="23182" spans="1:6" x14ac:dyDescent="0.3">
      <c r="A23182" s="264" t="str">
        <f t="shared" si="362"/>
        <v>CheyenneWY</v>
      </c>
      <c r="B23182" s="269">
        <v>82007</v>
      </c>
      <c r="C23182" s="270" t="s">
        <v>2396</v>
      </c>
      <c r="D23182" s="270" t="s">
        <v>2392</v>
      </c>
      <c r="E23182" s="277" t="s">
        <v>2396</v>
      </c>
      <c r="F23182" s="279" t="s">
        <v>880</v>
      </c>
    </row>
    <row r="23183" spans="1:6" x14ac:dyDescent="0.3">
      <c r="A23183" s="264" t="str">
        <f t="shared" si="362"/>
        <v>LaramieWY</v>
      </c>
      <c r="B23183" s="269">
        <v>82070</v>
      </c>
      <c r="C23183" s="270" t="s">
        <v>2403</v>
      </c>
      <c r="D23183" s="270" t="s">
        <v>2392</v>
      </c>
      <c r="E23183" s="277" t="s">
        <v>2403</v>
      </c>
      <c r="F23183" s="279" t="s">
        <v>880</v>
      </c>
    </row>
    <row r="23184" spans="1:6" x14ac:dyDescent="0.3">
      <c r="A23184" s="264" t="str">
        <f t="shared" si="362"/>
        <v>CasperWY</v>
      </c>
      <c r="B23184" s="269">
        <v>82609</v>
      </c>
      <c r="C23184" s="270" t="s">
        <v>2394</v>
      </c>
      <c r="D23184" s="270" t="s">
        <v>2392</v>
      </c>
      <c r="E23184" s="277" t="s">
        <v>2394</v>
      </c>
      <c r="F23184" s="279" t="s">
        <v>880</v>
      </c>
    </row>
    <row r="23185" spans="1:6" x14ac:dyDescent="0.3">
      <c r="A23185" s="264" t="str">
        <f t="shared" si="362"/>
        <v>RivertonWY</v>
      </c>
      <c r="B23185" s="269">
        <v>82501</v>
      </c>
      <c r="C23185" s="270" t="s">
        <v>2405</v>
      </c>
      <c r="D23185" s="270" t="s">
        <v>2392</v>
      </c>
      <c r="E23185" s="277" t="s">
        <v>2405</v>
      </c>
      <c r="F23185" s="279" t="s">
        <v>880</v>
      </c>
    </row>
    <row r="23186" spans="1:6" x14ac:dyDescent="0.3">
      <c r="A23186" s="264" t="str">
        <f t="shared" si="362"/>
        <v>LaramieWY</v>
      </c>
      <c r="B23186" s="269">
        <v>82072</v>
      </c>
      <c r="C23186" s="270" t="s">
        <v>2403</v>
      </c>
      <c r="D23186" s="270" t="s">
        <v>2392</v>
      </c>
      <c r="E23186" s="277" t="s">
        <v>2403</v>
      </c>
      <c r="F23186" s="279" t="s">
        <v>880</v>
      </c>
    </row>
    <row r="23187" spans="1:6" x14ac:dyDescent="0.3">
      <c r="A23187" s="264" t="str">
        <f t="shared" si="362"/>
        <v>GilletteWY</v>
      </c>
      <c r="B23187" s="269">
        <v>82716</v>
      </c>
      <c r="C23187" s="270" t="s">
        <v>2400</v>
      </c>
      <c r="D23187" s="270" t="s">
        <v>2392</v>
      </c>
      <c r="E23187" s="277" t="s">
        <v>2400</v>
      </c>
      <c r="F23187" s="279" t="s">
        <v>880</v>
      </c>
    </row>
    <row r="23188" spans="1:6" x14ac:dyDescent="0.3">
      <c r="A23188" s="264" t="str">
        <f t="shared" si="362"/>
        <v>Green RiverWY</v>
      </c>
      <c r="B23188" s="269">
        <v>82935</v>
      </c>
      <c r="C23188" s="270" t="s">
        <v>12609</v>
      </c>
      <c r="D23188" s="270" t="s">
        <v>2392</v>
      </c>
      <c r="E23188" s="277" t="s">
        <v>2407</v>
      </c>
      <c r="F23188" s="279" t="s">
        <v>880</v>
      </c>
    </row>
    <row r="23189" spans="1:6" x14ac:dyDescent="0.3">
      <c r="A23189" s="264" t="str">
        <f t="shared" si="362"/>
        <v>LanderWY</v>
      </c>
      <c r="B23189" s="269">
        <v>82520</v>
      </c>
      <c r="C23189" s="270" t="s">
        <v>12610</v>
      </c>
      <c r="D23189" s="270" t="s">
        <v>2392</v>
      </c>
      <c r="E23189" s="277" t="s">
        <v>2405</v>
      </c>
      <c r="F23189" s="279" t="s">
        <v>880</v>
      </c>
    </row>
    <row r="23190" spans="1:6" x14ac:dyDescent="0.3">
      <c r="A23190" s="264" t="str">
        <f t="shared" si="362"/>
        <v>EvanstonWY</v>
      </c>
      <c r="B23190" s="269">
        <v>82930</v>
      </c>
      <c r="C23190" s="270" t="s">
        <v>2398</v>
      </c>
      <c r="D23190" s="270" t="s">
        <v>2392</v>
      </c>
      <c r="E23190" s="277" t="s">
        <v>2398</v>
      </c>
      <c r="F23190" s="279" t="s">
        <v>880</v>
      </c>
    </row>
    <row r="23191" spans="1:6" x14ac:dyDescent="0.3">
      <c r="A23191" s="264" t="str">
        <f t="shared" si="362"/>
        <v>JacksonWY</v>
      </c>
      <c r="B23191" s="269">
        <v>83001</v>
      </c>
      <c r="C23191" s="270" t="s">
        <v>1273</v>
      </c>
      <c r="D23191" s="270" t="s">
        <v>2392</v>
      </c>
      <c r="E23191" s="277" t="s">
        <v>1273</v>
      </c>
      <c r="F23191" s="279" t="s">
        <v>880</v>
      </c>
    </row>
    <row r="23192" spans="1:6" x14ac:dyDescent="0.3">
      <c r="A23192" s="264" t="str">
        <f t="shared" si="362"/>
        <v>EvansvilleWY</v>
      </c>
      <c r="B23192" s="269">
        <v>82636</v>
      </c>
      <c r="C23192" s="270" t="s">
        <v>1358</v>
      </c>
      <c r="D23192" s="270" t="s">
        <v>2392</v>
      </c>
      <c r="E23192" s="277" t="s">
        <v>2394</v>
      </c>
      <c r="F23192" s="279" t="s">
        <v>880</v>
      </c>
    </row>
    <row r="23193" spans="1:6" x14ac:dyDescent="0.3">
      <c r="A23193" s="264" t="str">
        <f t="shared" si="362"/>
        <v>CasperWY</v>
      </c>
      <c r="B23193" s="269">
        <v>82644</v>
      </c>
      <c r="C23193" s="270" t="s">
        <v>2394</v>
      </c>
      <c r="D23193" s="270" t="s">
        <v>2392</v>
      </c>
      <c r="E23193" s="277" t="s">
        <v>2394</v>
      </c>
      <c r="F23193" s="279" t="s">
        <v>880</v>
      </c>
    </row>
    <row r="23194" spans="1:6" x14ac:dyDescent="0.3">
      <c r="A23194" s="264" t="str">
        <f t="shared" si="362"/>
        <v>WilsonWY</v>
      </c>
      <c r="B23194" s="269">
        <v>83014</v>
      </c>
      <c r="C23194" s="270" t="s">
        <v>1777</v>
      </c>
      <c r="D23194" s="270" t="s">
        <v>2392</v>
      </c>
      <c r="E23194" s="277" t="s">
        <v>1273</v>
      </c>
      <c r="F23194" s="279" t="s">
        <v>880</v>
      </c>
    </row>
    <row r="23195" spans="1:6" x14ac:dyDescent="0.3">
      <c r="A23195" s="264" t="str">
        <f t="shared" si="362"/>
        <v>LymanWY</v>
      </c>
      <c r="B23195" s="269">
        <v>82937</v>
      </c>
      <c r="C23195" s="270" t="s">
        <v>6515</v>
      </c>
      <c r="D23195" s="270" t="s">
        <v>2392</v>
      </c>
      <c r="E23195" s="277" t="s">
        <v>2398</v>
      </c>
      <c r="F23195" s="279" t="s">
        <v>880</v>
      </c>
    </row>
    <row r="23196" spans="1:6" x14ac:dyDescent="0.3">
      <c r="A23196" s="264" t="str">
        <f t="shared" si="362"/>
        <v>DuboisWY</v>
      </c>
      <c r="B23196" s="269">
        <v>82513</v>
      </c>
      <c r="C23196" s="270" t="s">
        <v>5423</v>
      </c>
      <c r="D23196" s="270" t="s">
        <v>2392</v>
      </c>
      <c r="E23196" s="277" t="s">
        <v>2405</v>
      </c>
      <c r="F23196" s="279" t="s">
        <v>880</v>
      </c>
    </row>
    <row r="23197" spans="1:6" x14ac:dyDescent="0.3">
      <c r="A23197" s="264" t="str">
        <f t="shared" si="362"/>
        <v>Fort WashakieWY</v>
      </c>
      <c r="B23197" s="269">
        <v>82514</v>
      </c>
      <c r="C23197" s="270" t="s">
        <v>12611</v>
      </c>
      <c r="D23197" s="270" t="s">
        <v>2392</v>
      </c>
      <c r="E23197" s="277" t="s">
        <v>2405</v>
      </c>
      <c r="F23197" s="279" t="s">
        <v>880</v>
      </c>
    </row>
    <row r="23198" spans="1:6" x14ac:dyDescent="0.3">
      <c r="A23198" s="264" t="str">
        <f t="shared" si="362"/>
        <v>Mountain ViewWY</v>
      </c>
      <c r="B23198" s="269">
        <v>82939</v>
      </c>
      <c r="C23198" s="270" t="s">
        <v>2614</v>
      </c>
      <c r="D23198" s="270" t="s">
        <v>2392</v>
      </c>
      <c r="E23198" s="277" t="s">
        <v>2398</v>
      </c>
      <c r="F23198" s="279" t="s">
        <v>880</v>
      </c>
    </row>
    <row r="23199" spans="1:6" x14ac:dyDescent="0.3">
      <c r="A23199" s="264" t="str">
        <f t="shared" si="362"/>
        <v>WrightWY</v>
      </c>
      <c r="B23199" s="269">
        <v>82732</v>
      </c>
      <c r="C23199" s="270" t="s">
        <v>5662</v>
      </c>
      <c r="D23199" s="270" t="s">
        <v>2392</v>
      </c>
      <c r="E23199" s="277" t="s">
        <v>2400</v>
      </c>
      <c r="F23199" s="279" t="s">
        <v>880</v>
      </c>
    </row>
    <row r="23200" spans="1:6" x14ac:dyDescent="0.3">
      <c r="A23200" s="264" t="str">
        <f t="shared" si="362"/>
        <v>Pine BluffsWY</v>
      </c>
      <c r="B23200" s="269">
        <v>82082</v>
      </c>
      <c r="C23200" s="270" t="s">
        <v>12612</v>
      </c>
      <c r="D23200" s="270" t="s">
        <v>2392</v>
      </c>
      <c r="E23200" s="277" t="s">
        <v>2396</v>
      </c>
      <c r="F23200" s="279" t="s">
        <v>880</v>
      </c>
    </row>
    <row r="23201" spans="1:6" x14ac:dyDescent="0.3">
      <c r="A23201" s="264" t="str">
        <f t="shared" si="362"/>
        <v>RozetWY</v>
      </c>
      <c r="B23201" s="269">
        <v>82727</v>
      </c>
      <c r="C23201" s="270" t="s">
        <v>12613</v>
      </c>
      <c r="D23201" s="270" t="s">
        <v>2392</v>
      </c>
      <c r="E23201" s="277" t="s">
        <v>2400</v>
      </c>
      <c r="F23201" s="279" t="s">
        <v>880</v>
      </c>
    </row>
    <row r="23202" spans="1:6" x14ac:dyDescent="0.3">
      <c r="A23202" s="264" t="str">
        <f t="shared" si="362"/>
        <v>RanchesterWY</v>
      </c>
      <c r="B23202" s="269">
        <v>82839</v>
      </c>
      <c r="C23202" s="270" t="s">
        <v>12614</v>
      </c>
      <c r="D23202" s="270" t="s">
        <v>2392</v>
      </c>
      <c r="E23202" s="277" t="s">
        <v>1761</v>
      </c>
      <c r="F23202" s="279" t="s">
        <v>880</v>
      </c>
    </row>
    <row r="23203" spans="1:6" x14ac:dyDescent="0.3">
      <c r="A23203" s="264" t="str">
        <f t="shared" si="362"/>
        <v>BurnsWY</v>
      </c>
      <c r="B23203" s="269">
        <v>82053</v>
      </c>
      <c r="C23203" s="270" t="s">
        <v>11136</v>
      </c>
      <c r="D23203" s="270" t="s">
        <v>2392</v>
      </c>
      <c r="E23203" s="277" t="s">
        <v>2396</v>
      </c>
      <c r="F23203" s="279" t="s">
        <v>880</v>
      </c>
    </row>
    <row r="23204" spans="1:6" x14ac:dyDescent="0.3">
      <c r="A23204" s="264" t="str">
        <f t="shared" si="362"/>
        <v>Teton VillageWY</v>
      </c>
      <c r="B23204" s="269">
        <v>83025</v>
      </c>
      <c r="C23204" s="270" t="s">
        <v>12615</v>
      </c>
      <c r="D23204" s="270" t="s">
        <v>2392</v>
      </c>
      <c r="E23204" s="277" t="s">
        <v>1273</v>
      </c>
      <c r="F23204" s="279" t="s">
        <v>880</v>
      </c>
    </row>
    <row r="23205" spans="1:6" x14ac:dyDescent="0.3">
      <c r="A23205" s="264" t="str">
        <f t="shared" si="362"/>
        <v>DaytonWY</v>
      </c>
      <c r="B23205" s="269">
        <v>82836</v>
      </c>
      <c r="C23205" s="270" t="s">
        <v>1968</v>
      </c>
      <c r="D23205" s="270" t="s">
        <v>2392</v>
      </c>
      <c r="E23205" s="277" t="s">
        <v>1761</v>
      </c>
      <c r="F23205" s="279" t="s">
        <v>880</v>
      </c>
    </row>
    <row r="23206" spans="1:6" x14ac:dyDescent="0.3">
      <c r="A23206" s="264" t="str">
        <f t="shared" si="362"/>
        <v>ShoshoniWY</v>
      </c>
      <c r="B23206" s="269">
        <v>82649</v>
      </c>
      <c r="C23206" s="270" t="s">
        <v>12616</v>
      </c>
      <c r="D23206" s="270" t="s">
        <v>2392</v>
      </c>
      <c r="E23206" s="277" t="s">
        <v>2405</v>
      </c>
      <c r="F23206" s="279" t="s">
        <v>880</v>
      </c>
    </row>
    <row r="23207" spans="1:6" x14ac:dyDescent="0.3">
      <c r="A23207" s="264" t="str">
        <f t="shared" si="362"/>
        <v>BannerWY</v>
      </c>
      <c r="B23207" s="269">
        <v>82842</v>
      </c>
      <c r="C23207" s="270" t="s">
        <v>12617</v>
      </c>
      <c r="D23207" s="270" t="s">
        <v>2392</v>
      </c>
      <c r="E23207" s="277" t="s">
        <v>1761</v>
      </c>
      <c r="F23207" s="279" t="s">
        <v>880</v>
      </c>
    </row>
    <row r="23208" spans="1:6" x14ac:dyDescent="0.3">
      <c r="A23208" s="264" t="str">
        <f t="shared" si="362"/>
        <v>CarpenterWY</v>
      </c>
      <c r="B23208" s="269">
        <v>82054</v>
      </c>
      <c r="C23208" s="270" t="s">
        <v>12618</v>
      </c>
      <c r="D23208" s="270" t="s">
        <v>2392</v>
      </c>
      <c r="E23208" s="277" t="s">
        <v>2396</v>
      </c>
      <c r="F23208" s="279" t="s">
        <v>880</v>
      </c>
    </row>
    <row r="23209" spans="1:6" x14ac:dyDescent="0.3">
      <c r="A23209" s="264" t="str">
        <f t="shared" si="362"/>
        <v>PavillionWY</v>
      </c>
      <c r="B23209" s="269">
        <v>82523</v>
      </c>
      <c r="C23209" s="270" t="s">
        <v>12619</v>
      </c>
      <c r="D23209" s="270" t="s">
        <v>2392</v>
      </c>
      <c r="E23209" s="277" t="s">
        <v>2405</v>
      </c>
      <c r="F23209" s="279" t="s">
        <v>880</v>
      </c>
    </row>
    <row r="23210" spans="1:6" x14ac:dyDescent="0.3">
      <c r="A23210" s="264" t="str">
        <f t="shared" si="362"/>
        <v>SheridanWY</v>
      </c>
      <c r="B23210" s="269">
        <v>82833</v>
      </c>
      <c r="C23210" s="270" t="s">
        <v>1761</v>
      </c>
      <c r="D23210" s="270" t="s">
        <v>2392</v>
      </c>
      <c r="E23210" s="277" t="s">
        <v>1761</v>
      </c>
      <c r="F23210" s="279" t="s">
        <v>880</v>
      </c>
    </row>
    <row r="23211" spans="1:6" x14ac:dyDescent="0.3">
      <c r="A23211" s="264" t="str">
        <f t="shared" si="362"/>
        <v>Fort BridgerWY</v>
      </c>
      <c r="B23211" s="269">
        <v>82933</v>
      </c>
      <c r="C23211" s="270" t="s">
        <v>12620</v>
      </c>
      <c r="D23211" s="270" t="s">
        <v>2392</v>
      </c>
      <c r="E23211" s="277" t="s">
        <v>2398</v>
      </c>
      <c r="F23211" s="279" t="s">
        <v>880</v>
      </c>
    </row>
    <row r="23212" spans="1:6" x14ac:dyDescent="0.3">
      <c r="A23212" s="264" t="str">
        <f t="shared" si="362"/>
        <v>FarsonWY</v>
      </c>
      <c r="B23212" s="269">
        <v>82932</v>
      </c>
      <c r="C23212" s="270" t="s">
        <v>12621</v>
      </c>
      <c r="D23212" s="270" t="s">
        <v>2392</v>
      </c>
      <c r="E23212" s="277" t="s">
        <v>2407</v>
      </c>
      <c r="F23212" s="279" t="s">
        <v>880</v>
      </c>
    </row>
    <row r="23213" spans="1:6" x14ac:dyDescent="0.3">
      <c r="A23213" s="264" t="str">
        <f t="shared" si="362"/>
        <v>MoranWY</v>
      </c>
      <c r="B23213" s="269">
        <v>83013</v>
      </c>
      <c r="C23213" s="270" t="s">
        <v>12622</v>
      </c>
      <c r="D23213" s="270" t="s">
        <v>2392</v>
      </c>
      <c r="E23213" s="277" t="s">
        <v>1273</v>
      </c>
      <c r="F23213" s="279" t="s">
        <v>880</v>
      </c>
    </row>
    <row r="23214" spans="1:6" x14ac:dyDescent="0.3">
      <c r="A23214" s="264" t="str">
        <f t="shared" si="362"/>
        <v>KinnearWY</v>
      </c>
      <c r="B23214" s="269">
        <v>82516</v>
      </c>
      <c r="C23214" s="270" t="s">
        <v>12623</v>
      </c>
      <c r="D23214" s="270" t="s">
        <v>2392</v>
      </c>
      <c r="E23214" s="277" t="s">
        <v>2405</v>
      </c>
      <c r="F23214" s="279" t="s">
        <v>880</v>
      </c>
    </row>
    <row r="23215" spans="1:6" x14ac:dyDescent="0.3">
      <c r="A23215" s="264" t="str">
        <f t="shared" si="362"/>
        <v>BannerWY</v>
      </c>
      <c r="B23215" s="269">
        <v>82832</v>
      </c>
      <c r="C23215" s="270" t="s">
        <v>12617</v>
      </c>
      <c r="D23215" s="270" t="s">
        <v>2392</v>
      </c>
      <c r="E23215" s="277" t="s">
        <v>1761</v>
      </c>
      <c r="F23215" s="279" t="s">
        <v>880</v>
      </c>
    </row>
    <row r="23216" spans="1:6" x14ac:dyDescent="0.3">
      <c r="A23216" s="264" t="str">
        <f t="shared" si="362"/>
        <v>JacksonWY</v>
      </c>
      <c r="B23216" s="269">
        <v>83012</v>
      </c>
      <c r="C23216" s="270" t="s">
        <v>1273</v>
      </c>
      <c r="D23216" s="270" t="s">
        <v>2392</v>
      </c>
      <c r="E23216" s="277" t="s">
        <v>1273</v>
      </c>
      <c r="F23216" s="279" t="s">
        <v>880</v>
      </c>
    </row>
    <row r="23217" spans="1:6" x14ac:dyDescent="0.3">
      <c r="A23217" s="264" t="str">
        <f t="shared" si="362"/>
        <v>CentennialWY</v>
      </c>
      <c r="B23217" s="269">
        <v>82055</v>
      </c>
      <c r="C23217" s="270" t="s">
        <v>3275</v>
      </c>
      <c r="D23217" s="270" t="s">
        <v>2392</v>
      </c>
      <c r="E23217" s="277" t="s">
        <v>2403</v>
      </c>
      <c r="F23217" s="279" t="s">
        <v>880</v>
      </c>
    </row>
    <row r="23218" spans="1:6" x14ac:dyDescent="0.3">
      <c r="A23218" s="264" t="str">
        <f t="shared" si="362"/>
        <v>HudsonWY</v>
      </c>
      <c r="B23218" s="269">
        <v>82515</v>
      </c>
      <c r="C23218" s="270" t="s">
        <v>1917</v>
      </c>
      <c r="D23218" s="270" t="s">
        <v>2392</v>
      </c>
      <c r="E23218" s="277" t="s">
        <v>2405</v>
      </c>
      <c r="F23218" s="279" t="s">
        <v>880</v>
      </c>
    </row>
    <row r="23219" spans="1:6" x14ac:dyDescent="0.3">
      <c r="A23219" s="264" t="str">
        <f t="shared" si="362"/>
        <v>MooseWY</v>
      </c>
      <c r="B23219" s="269">
        <v>83414</v>
      </c>
      <c r="C23219" s="270" t="s">
        <v>12624</v>
      </c>
      <c r="D23219" s="270" t="s">
        <v>2392</v>
      </c>
      <c r="E23219" s="277" t="s">
        <v>1273</v>
      </c>
      <c r="F23219" s="279" t="s">
        <v>880</v>
      </c>
    </row>
    <row r="23220" spans="1:6" x14ac:dyDescent="0.3">
      <c r="A23220" s="264" t="str">
        <f t="shared" si="362"/>
        <v>CheyenneWY</v>
      </c>
      <c r="B23220" s="269">
        <v>82060</v>
      </c>
      <c r="C23220" s="270" t="s">
        <v>2396</v>
      </c>
      <c r="D23220" s="270" t="s">
        <v>2392</v>
      </c>
      <c r="E23220" s="277" t="s">
        <v>2396</v>
      </c>
      <c r="F23220" s="279" t="s">
        <v>880</v>
      </c>
    </row>
    <row r="23221" spans="1:6" x14ac:dyDescent="0.3">
      <c r="A23221" s="264" t="str">
        <f t="shared" si="362"/>
        <v>Rock SpringsWY</v>
      </c>
      <c r="B23221" s="269">
        <v>82943</v>
      </c>
      <c r="C23221" s="270" t="s">
        <v>2407</v>
      </c>
      <c r="D23221" s="270" t="s">
        <v>2392</v>
      </c>
      <c r="E23221" s="277" t="s">
        <v>2407</v>
      </c>
      <c r="F23221" s="279" t="s">
        <v>880</v>
      </c>
    </row>
    <row r="23222" spans="1:6" x14ac:dyDescent="0.3">
      <c r="A23222" s="264" t="str">
        <f t="shared" si="362"/>
        <v>Medicine BowWY</v>
      </c>
      <c r="B23222" s="269">
        <v>82329</v>
      </c>
      <c r="C23222" s="270" t="s">
        <v>12625</v>
      </c>
      <c r="D23222" s="270" t="s">
        <v>2392</v>
      </c>
      <c r="E23222" s="277" t="s">
        <v>2403</v>
      </c>
      <c r="F23222" s="279" t="s">
        <v>880</v>
      </c>
    </row>
    <row r="23223" spans="1:6" x14ac:dyDescent="0.3">
      <c r="A23223" s="264" t="str">
        <f t="shared" si="362"/>
        <v>Rock RiverWY</v>
      </c>
      <c r="B23223" s="269">
        <v>82083</v>
      </c>
      <c r="C23223" s="270" t="s">
        <v>12626</v>
      </c>
      <c r="D23223" s="270" t="s">
        <v>2392</v>
      </c>
      <c r="E23223" s="277" t="s">
        <v>2403</v>
      </c>
      <c r="F23223" s="279" t="s">
        <v>880</v>
      </c>
    </row>
    <row r="23224" spans="1:6" x14ac:dyDescent="0.3">
      <c r="A23224" s="264" t="str">
        <f t="shared" si="362"/>
        <v>AlbinWY</v>
      </c>
      <c r="B23224" s="269">
        <v>82050</v>
      </c>
      <c r="C23224" s="270" t="s">
        <v>12627</v>
      </c>
      <c r="D23224" s="270" t="s">
        <v>2392</v>
      </c>
      <c r="E23224" s="277" t="s">
        <v>2396</v>
      </c>
      <c r="F23224" s="279" t="s">
        <v>880</v>
      </c>
    </row>
    <row r="23225" spans="1:6" x14ac:dyDescent="0.3">
      <c r="A23225" s="264" t="str">
        <f t="shared" si="362"/>
        <v>WamsutterWY</v>
      </c>
      <c r="B23225" s="269">
        <v>82336</v>
      </c>
      <c r="C23225" s="270" t="s">
        <v>12628</v>
      </c>
      <c r="D23225" s="270" t="s">
        <v>2392</v>
      </c>
      <c r="E23225" s="277" t="s">
        <v>2407</v>
      </c>
      <c r="F23225" s="279" t="s">
        <v>880</v>
      </c>
    </row>
    <row r="23226" spans="1:6" x14ac:dyDescent="0.3">
      <c r="A23226" s="264" t="str">
        <f t="shared" si="362"/>
        <v>ClearmontWY</v>
      </c>
      <c r="B23226" s="269">
        <v>82835</v>
      </c>
      <c r="C23226" s="270" t="s">
        <v>7422</v>
      </c>
      <c r="D23226" s="270" t="s">
        <v>2392</v>
      </c>
      <c r="E23226" s="277" t="s">
        <v>1761</v>
      </c>
      <c r="F23226" s="279" t="s">
        <v>880</v>
      </c>
    </row>
    <row r="23227" spans="1:6" x14ac:dyDescent="0.3">
      <c r="A23227" s="264" t="str">
        <f t="shared" si="362"/>
        <v>ArapahoeWY</v>
      </c>
      <c r="B23227" s="269">
        <v>82510</v>
      </c>
      <c r="C23227" s="270" t="s">
        <v>12629</v>
      </c>
      <c r="D23227" s="270" t="s">
        <v>2392</v>
      </c>
      <c r="E23227" s="277" t="s">
        <v>2405</v>
      </c>
      <c r="F23227" s="279" t="s">
        <v>880</v>
      </c>
    </row>
    <row r="23228" spans="1:6" x14ac:dyDescent="0.3">
      <c r="A23228" s="264" t="str">
        <f t="shared" si="362"/>
        <v>AlcovaWY</v>
      </c>
      <c r="B23228" s="269">
        <v>82620</v>
      </c>
      <c r="C23228" s="270" t="s">
        <v>12630</v>
      </c>
      <c r="D23228" s="270" t="s">
        <v>2392</v>
      </c>
      <c r="E23228" s="277" t="s">
        <v>2394</v>
      </c>
      <c r="F23228" s="279" t="s">
        <v>880</v>
      </c>
    </row>
    <row r="23229" spans="1:6" x14ac:dyDescent="0.3">
      <c r="A23229" s="264" t="str">
        <f t="shared" si="362"/>
        <v>CrowheartWY</v>
      </c>
      <c r="B23229" s="269">
        <v>82512</v>
      </c>
      <c r="C23229" s="270" t="s">
        <v>12631</v>
      </c>
      <c r="D23229" s="270" t="s">
        <v>2392</v>
      </c>
      <c r="E23229" s="277" t="s">
        <v>2405</v>
      </c>
      <c r="F23229" s="279" t="s">
        <v>880</v>
      </c>
    </row>
    <row r="23230" spans="1:6" x14ac:dyDescent="0.3">
      <c r="A23230" s="264" t="str">
        <f t="shared" si="362"/>
        <v>JacksonWY</v>
      </c>
      <c r="B23230" s="269">
        <v>83011</v>
      </c>
      <c r="C23230" s="270" t="s">
        <v>1273</v>
      </c>
      <c r="D23230" s="270" t="s">
        <v>2392</v>
      </c>
      <c r="E23230" s="277" t="s">
        <v>1273</v>
      </c>
      <c r="F23230" s="279" t="s">
        <v>880</v>
      </c>
    </row>
    <row r="23231" spans="1:6" x14ac:dyDescent="0.3">
      <c r="A23231" s="264" t="str">
        <f t="shared" si="362"/>
        <v>SuperiorWY</v>
      </c>
      <c r="B23231" s="269">
        <v>82945</v>
      </c>
      <c r="C23231" s="270" t="s">
        <v>143</v>
      </c>
      <c r="D23231" s="270" t="s">
        <v>2392</v>
      </c>
      <c r="E23231" s="277" t="s">
        <v>2407</v>
      </c>
      <c r="F23231" s="279" t="s">
        <v>880</v>
      </c>
    </row>
    <row r="23232" spans="1:6" x14ac:dyDescent="0.3">
      <c r="A23232" s="264" t="str">
        <f t="shared" si="362"/>
        <v>Fort BridgerWY</v>
      </c>
      <c r="B23232" s="269">
        <v>82944</v>
      </c>
      <c r="C23232" s="270" t="s">
        <v>12620</v>
      </c>
      <c r="D23232" s="270" t="s">
        <v>2392</v>
      </c>
      <c r="E23232" s="277" t="s">
        <v>2398</v>
      </c>
      <c r="F23232" s="279" t="s">
        <v>880</v>
      </c>
    </row>
    <row r="23233" spans="1:6" x14ac:dyDescent="0.3">
      <c r="A23233" s="264" t="str">
        <f t="shared" si="362"/>
        <v>ArvadaWY</v>
      </c>
      <c r="B23233" s="269">
        <v>82831</v>
      </c>
      <c r="C23233" s="270" t="s">
        <v>3276</v>
      </c>
      <c r="D23233" s="270" t="s">
        <v>2392</v>
      </c>
      <c r="E23233" s="277" t="s">
        <v>1761</v>
      </c>
      <c r="F23233" s="279" t="s">
        <v>880</v>
      </c>
    </row>
    <row r="23234" spans="1:6" x14ac:dyDescent="0.3">
      <c r="A23234" s="264" t="str">
        <f t="shared" si="362"/>
        <v>ParkmanWY</v>
      </c>
      <c r="B23234" s="269">
        <v>82838</v>
      </c>
      <c r="C23234" s="270" t="s">
        <v>12632</v>
      </c>
      <c r="D23234" s="270" t="s">
        <v>2392</v>
      </c>
      <c r="E23234" s="277" t="s">
        <v>1761</v>
      </c>
      <c r="F23234" s="279" t="s">
        <v>880</v>
      </c>
    </row>
    <row r="23235" spans="1:6" x14ac:dyDescent="0.3">
      <c r="A23235" s="264" t="str">
        <f t="shared" si="362"/>
        <v>JelmWY</v>
      </c>
      <c r="B23235" s="269">
        <v>82063</v>
      </c>
      <c r="C23235" s="270" t="s">
        <v>12633</v>
      </c>
      <c r="D23235" s="270" t="s">
        <v>2392</v>
      </c>
      <c r="E23235" s="277" t="s">
        <v>2403</v>
      </c>
      <c r="F23235" s="279" t="s">
        <v>880</v>
      </c>
    </row>
    <row r="23236" spans="1:6" x14ac:dyDescent="0.3">
      <c r="A23236" s="264" t="str">
        <f t="shared" ref="A23236:A23263" si="363">CONCATENATE(C23236,D23236)</f>
        <v>Granite CanonWY</v>
      </c>
      <c r="B23236" s="269">
        <v>82059</v>
      </c>
      <c r="C23236" s="270" t="s">
        <v>12634</v>
      </c>
      <c r="D23236" s="270" t="s">
        <v>2392</v>
      </c>
      <c r="E23236" s="277" t="s">
        <v>2396</v>
      </c>
      <c r="F23236" s="279" t="s">
        <v>880</v>
      </c>
    </row>
    <row r="23237" spans="1:6" x14ac:dyDescent="0.3">
      <c r="A23237" s="264" t="str">
        <f t="shared" si="363"/>
        <v>RecluseWY</v>
      </c>
      <c r="B23237" s="269">
        <v>82725</v>
      </c>
      <c r="C23237" s="270" t="s">
        <v>12635</v>
      </c>
      <c r="D23237" s="270" t="s">
        <v>2392</v>
      </c>
      <c r="E23237" s="277" t="s">
        <v>2400</v>
      </c>
      <c r="F23237" s="279" t="s">
        <v>880</v>
      </c>
    </row>
    <row r="23238" spans="1:6" x14ac:dyDescent="0.3">
      <c r="A23238" s="264" t="str">
        <f t="shared" si="363"/>
        <v>GrangerWY</v>
      </c>
      <c r="B23238" s="269">
        <v>82934</v>
      </c>
      <c r="C23238" s="270" t="s">
        <v>4333</v>
      </c>
      <c r="D23238" s="270" t="s">
        <v>2392</v>
      </c>
      <c r="E23238" s="277" t="s">
        <v>2407</v>
      </c>
      <c r="F23238" s="279" t="s">
        <v>880</v>
      </c>
    </row>
    <row r="23239" spans="1:6" x14ac:dyDescent="0.3">
      <c r="A23239" s="264" t="str">
        <f t="shared" si="363"/>
        <v>Tie SidingWY</v>
      </c>
      <c r="B23239" s="269">
        <v>82084</v>
      </c>
      <c r="C23239" s="270" t="s">
        <v>12636</v>
      </c>
      <c r="D23239" s="270" t="s">
        <v>2392</v>
      </c>
      <c r="E23239" s="277" t="s">
        <v>2403</v>
      </c>
      <c r="F23239" s="279" t="s">
        <v>880</v>
      </c>
    </row>
    <row r="23240" spans="1:6" x14ac:dyDescent="0.3">
      <c r="A23240" s="264" t="str">
        <f t="shared" si="363"/>
        <v>BairoilWY</v>
      </c>
      <c r="B23240" s="269">
        <v>82322</v>
      </c>
      <c r="C23240" s="270" t="s">
        <v>12637</v>
      </c>
      <c r="D23240" s="270" t="s">
        <v>2392</v>
      </c>
      <c r="E23240" s="277" t="s">
        <v>2407</v>
      </c>
      <c r="F23240" s="279" t="s">
        <v>880</v>
      </c>
    </row>
    <row r="23241" spans="1:6" x14ac:dyDescent="0.3">
      <c r="A23241" s="264" t="str">
        <f t="shared" si="363"/>
        <v>WestonWY</v>
      </c>
      <c r="B23241" s="269">
        <v>82731</v>
      </c>
      <c r="C23241" s="270" t="s">
        <v>3492</v>
      </c>
      <c r="D23241" s="270" t="s">
        <v>2392</v>
      </c>
      <c r="E23241" s="277" t="s">
        <v>2400</v>
      </c>
      <c r="F23241" s="279" t="s">
        <v>880</v>
      </c>
    </row>
    <row r="23242" spans="1:6" x14ac:dyDescent="0.3">
      <c r="A23242" s="264" t="str">
        <f t="shared" si="363"/>
        <v>SheridanWY</v>
      </c>
      <c r="B23242" s="269">
        <v>82845</v>
      </c>
      <c r="C23242" s="270" t="s">
        <v>1761</v>
      </c>
      <c r="D23242" s="270" t="s">
        <v>2392</v>
      </c>
      <c r="E23242" s="277" t="s">
        <v>1761</v>
      </c>
      <c r="F23242" s="279" t="s">
        <v>880</v>
      </c>
    </row>
    <row r="23243" spans="1:6" x14ac:dyDescent="0.3">
      <c r="A23243" s="264" t="str">
        <f t="shared" si="363"/>
        <v>BufordWY</v>
      </c>
      <c r="B23243" s="269">
        <v>82052</v>
      </c>
      <c r="C23243" s="270" t="s">
        <v>3975</v>
      </c>
      <c r="D23243" s="270" t="s">
        <v>2392</v>
      </c>
      <c r="E23243" s="277" t="s">
        <v>2403</v>
      </c>
      <c r="F23243" s="279" t="s">
        <v>880</v>
      </c>
    </row>
    <row r="23244" spans="1:6" x14ac:dyDescent="0.3">
      <c r="A23244" s="264" t="str">
        <f t="shared" si="363"/>
        <v>BoslerWY</v>
      </c>
      <c r="B23244" s="269">
        <v>82051</v>
      </c>
      <c r="C23244" s="270" t="s">
        <v>12638</v>
      </c>
      <c r="D23244" s="270" t="s">
        <v>2392</v>
      </c>
      <c r="E23244" s="277" t="s">
        <v>2403</v>
      </c>
      <c r="F23244" s="279" t="s">
        <v>880</v>
      </c>
    </row>
    <row r="23245" spans="1:6" x14ac:dyDescent="0.3">
      <c r="A23245" s="264" t="str">
        <f t="shared" si="363"/>
        <v>MeridenWY</v>
      </c>
      <c r="B23245" s="269">
        <v>82081</v>
      </c>
      <c r="C23245" s="270" t="s">
        <v>3434</v>
      </c>
      <c r="D23245" s="270" t="s">
        <v>2392</v>
      </c>
      <c r="E23245" s="277" t="s">
        <v>2396</v>
      </c>
      <c r="F23245" s="279" t="s">
        <v>880</v>
      </c>
    </row>
    <row r="23246" spans="1:6" x14ac:dyDescent="0.3">
      <c r="A23246" s="264" t="str">
        <f t="shared" si="363"/>
        <v>LonetreeWY</v>
      </c>
      <c r="B23246" s="269">
        <v>82936</v>
      </c>
      <c r="C23246" s="270" t="s">
        <v>12639</v>
      </c>
      <c r="D23246" s="270" t="s">
        <v>2392</v>
      </c>
      <c r="E23246" s="277" t="s">
        <v>2398</v>
      </c>
      <c r="F23246" s="279" t="s">
        <v>880</v>
      </c>
    </row>
    <row r="23247" spans="1:6" x14ac:dyDescent="0.3">
      <c r="A23247" s="264" t="str">
        <f t="shared" si="363"/>
        <v>GarrettWY</v>
      </c>
      <c r="B23247" s="269">
        <v>82058</v>
      </c>
      <c r="C23247" s="270" t="s">
        <v>5321</v>
      </c>
      <c r="D23247" s="270" t="s">
        <v>2392</v>
      </c>
      <c r="E23247" s="277" t="s">
        <v>2403</v>
      </c>
      <c r="F23247" s="279" t="s">
        <v>880</v>
      </c>
    </row>
    <row r="23248" spans="1:6" x14ac:dyDescent="0.3">
      <c r="A23248" s="264" t="str">
        <f t="shared" si="363"/>
        <v>LysiteWY</v>
      </c>
      <c r="B23248" s="269">
        <v>82642</v>
      </c>
      <c r="C23248" s="270" t="s">
        <v>12640</v>
      </c>
      <c r="D23248" s="270" t="s">
        <v>2392</v>
      </c>
      <c r="E23248" s="277" t="s">
        <v>2405</v>
      </c>
      <c r="F23248" s="279" t="s">
        <v>880</v>
      </c>
    </row>
    <row r="23249" spans="1:6" x14ac:dyDescent="0.3">
      <c r="A23249" s="264" t="str">
        <f t="shared" si="363"/>
        <v>LanderWY</v>
      </c>
      <c r="B23249" s="269">
        <v>82310</v>
      </c>
      <c r="C23249" s="270" t="s">
        <v>12610</v>
      </c>
      <c r="D23249" s="270" t="s">
        <v>2392</v>
      </c>
      <c r="E23249" s="277" t="s">
        <v>2405</v>
      </c>
      <c r="F23249" s="279" t="s">
        <v>880</v>
      </c>
    </row>
    <row r="23250" spans="1:6" x14ac:dyDescent="0.3">
      <c r="A23250" s="264" t="str">
        <f t="shared" si="363"/>
        <v>McKinnonWY</v>
      </c>
      <c r="B23250" s="269">
        <v>82938</v>
      </c>
      <c r="C23250" s="270" t="s">
        <v>12641</v>
      </c>
      <c r="D23250" s="270" t="s">
        <v>2392</v>
      </c>
      <c r="E23250" s="277" t="s">
        <v>2407</v>
      </c>
      <c r="F23250" s="279" t="s">
        <v>880</v>
      </c>
    </row>
    <row r="23251" spans="1:6" x14ac:dyDescent="0.3">
      <c r="A23251" s="264" t="str">
        <f t="shared" si="363"/>
        <v>McKinnonWY</v>
      </c>
      <c r="B23251" s="269">
        <v>82938</v>
      </c>
      <c r="C23251" s="270" t="s">
        <v>12641</v>
      </c>
      <c r="D23251" s="270" t="s">
        <v>2392</v>
      </c>
      <c r="E23251" s="277" t="s">
        <v>2407</v>
      </c>
      <c r="F23251" s="279" t="s">
        <v>880</v>
      </c>
    </row>
    <row r="23252" spans="1:6" x14ac:dyDescent="0.3">
      <c r="A23252" s="264" t="str">
        <f t="shared" si="363"/>
        <v/>
      </c>
      <c r="B23252" s="269"/>
      <c r="C23252" s="270"/>
      <c r="D23252" s="270"/>
      <c r="E23252" s="270"/>
    </row>
    <row r="23253" spans="1:6" x14ac:dyDescent="0.3">
      <c r="A23253" s="264" t="str">
        <f t="shared" si="363"/>
        <v/>
      </c>
      <c r="B23253" s="269"/>
      <c r="C23253" s="270"/>
      <c r="D23253" s="270"/>
      <c r="E23253" s="270"/>
    </row>
    <row r="23254" spans="1:6" x14ac:dyDescent="0.3">
      <c r="A23254" s="264" t="str">
        <f t="shared" si="363"/>
        <v/>
      </c>
      <c r="B23254" s="269"/>
      <c r="C23254" s="270"/>
      <c r="D23254" s="270"/>
      <c r="E23254" s="270"/>
    </row>
    <row r="23255" spans="1:6" x14ac:dyDescent="0.3">
      <c r="A23255" s="264" t="str">
        <f t="shared" si="363"/>
        <v/>
      </c>
      <c r="B23255" s="269"/>
      <c r="C23255" s="270"/>
      <c r="D23255" s="270"/>
      <c r="E23255" s="270"/>
    </row>
    <row r="23256" spans="1:6" x14ac:dyDescent="0.3">
      <c r="A23256" s="264" t="str">
        <f t="shared" si="363"/>
        <v/>
      </c>
      <c r="B23256" s="269"/>
      <c r="C23256" s="270"/>
      <c r="D23256" s="270"/>
      <c r="E23256" s="270"/>
    </row>
    <row r="23257" spans="1:6" x14ac:dyDescent="0.3">
      <c r="A23257" s="264" t="str">
        <f t="shared" si="363"/>
        <v/>
      </c>
      <c r="B23257" s="269"/>
      <c r="C23257" s="270"/>
      <c r="D23257" s="270"/>
      <c r="E23257" s="270"/>
    </row>
    <row r="23258" spans="1:6" x14ac:dyDescent="0.3">
      <c r="A23258" s="264" t="str">
        <f t="shared" si="363"/>
        <v/>
      </c>
      <c r="B23258" s="269"/>
      <c r="C23258" s="270"/>
      <c r="D23258" s="270"/>
      <c r="E23258" s="270"/>
    </row>
    <row r="23259" spans="1:6" x14ac:dyDescent="0.3">
      <c r="A23259" s="264" t="str">
        <f t="shared" si="363"/>
        <v/>
      </c>
      <c r="B23259" s="269"/>
      <c r="C23259" s="270"/>
      <c r="D23259" s="270"/>
      <c r="E23259" s="270"/>
    </row>
    <row r="23260" spans="1:6" x14ac:dyDescent="0.3">
      <c r="A23260" s="264" t="str">
        <f t="shared" si="363"/>
        <v/>
      </c>
      <c r="B23260" s="269"/>
      <c r="C23260" s="270"/>
      <c r="D23260" s="270"/>
      <c r="E23260" s="270"/>
    </row>
    <row r="23261" spans="1:6" x14ac:dyDescent="0.3">
      <c r="A23261" s="264" t="str">
        <f t="shared" si="363"/>
        <v/>
      </c>
      <c r="B23261" s="269"/>
      <c r="C23261" s="270"/>
      <c r="D23261" s="270"/>
      <c r="E23261" s="270"/>
    </row>
    <row r="23262" spans="1:6" x14ac:dyDescent="0.3">
      <c r="A23262" s="264" t="str">
        <f t="shared" si="363"/>
        <v/>
      </c>
      <c r="B23262" s="269"/>
      <c r="C23262" s="270"/>
      <c r="D23262" s="270"/>
      <c r="E23262" s="270"/>
    </row>
    <row r="23263" spans="1:6" x14ac:dyDescent="0.3">
      <c r="A23263" s="264" t="str">
        <f t="shared" si="363"/>
        <v/>
      </c>
      <c r="B23263" s="269"/>
      <c r="C23263" s="270"/>
      <c r="D23263" s="270"/>
      <c r="E23263" s="270"/>
    </row>
  </sheetData>
  <sheetProtection algorithmName="SHA-512" hashValue="6f0CDKLhUdkMCNKzaDzt5jziizjM5/GBgb/UdgxsfpmOB6C34LhF0Qn/K9oZL2ncZUHCw8ZKqgvGcr9j11ww5Q==" saltValue="gklmcYk3qhZ1mLyjNzpJoQ==" spinCount="100000" sheet="1" objects="1" scenarios="1"/>
  <autoFilter ref="B2:F2" xr:uid="{07468D82-D310-4D6A-8303-E4F1089E55D9}">
    <sortState xmlns:xlrd2="http://schemas.microsoft.com/office/spreadsheetml/2017/richdata2" ref="B3:F23263">
      <sortCondition ref="D2"/>
    </sortState>
  </autoFilter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0E28AD-1891-4A38-8320-201191736597}">
          <x14:formula1>
            <xm:f>'Deal Overview Engine'!$C$31:$G$31</xm:f>
          </x14:formula1>
          <xm:sqref>F3:F23251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16889-89F1-4E81-9CC4-2326F20327A8}">
  <sheetPr codeName="Sheet30">
    <tabColor theme="5" tint="0.39997558519241921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2DFB7-9B64-4B04-80F4-DDA813158ABC}">
  <sheetPr codeName="Sheet27">
    <tabColor theme="5" tint="0.79998168889431442"/>
  </sheetPr>
  <dimension ref="A1:CG5"/>
  <sheetViews>
    <sheetView topLeftCell="BM1" workbookViewId="0">
      <selection activeCell="CF13" sqref="CF13"/>
    </sheetView>
  </sheetViews>
  <sheetFormatPr defaultRowHeight="15" x14ac:dyDescent="0.25"/>
  <cols>
    <col min="1" max="1" width="13.5703125" bestFit="1" customWidth="1"/>
    <col min="2" max="2" width="23.5703125" customWidth="1"/>
    <col min="3" max="3" width="23.5703125" bestFit="1" customWidth="1"/>
    <col min="4" max="4" width="47.42578125" customWidth="1"/>
    <col min="5" max="5" width="23.42578125" bestFit="1" customWidth="1"/>
    <col min="6" max="6" width="23" bestFit="1" customWidth="1"/>
    <col min="7" max="7" width="22.5703125" bestFit="1" customWidth="1"/>
    <col min="8" max="8" width="24.5703125" bestFit="1" customWidth="1"/>
    <col min="9" max="9" width="17.42578125" customWidth="1"/>
    <col min="10" max="10" width="20.42578125" customWidth="1"/>
    <col min="11" max="12" width="17.42578125" bestFit="1" customWidth="1"/>
    <col min="13" max="13" width="38.42578125" bestFit="1" customWidth="1"/>
    <col min="14" max="14" width="25.42578125" customWidth="1"/>
    <col min="15" max="15" width="32.42578125" hidden="1" customWidth="1"/>
    <col min="16" max="16" width="35.42578125" hidden="1" customWidth="1"/>
    <col min="17" max="17" width="20.5703125" bestFit="1" customWidth="1"/>
    <col min="18" max="18" width="19.42578125" bestFit="1" customWidth="1"/>
    <col min="19" max="19" width="23" bestFit="1" customWidth="1"/>
    <col min="20" max="20" width="29.42578125" hidden="1" customWidth="1"/>
    <col min="21" max="21" width="34" hidden="1" customWidth="1"/>
    <col min="22" max="22" width="37.5703125" bestFit="1" customWidth="1"/>
    <col min="23" max="23" width="22" bestFit="1" customWidth="1"/>
    <col min="24" max="24" width="23.42578125" customWidth="1"/>
    <col min="25" max="25" width="16.42578125" customWidth="1"/>
    <col min="26" max="26" width="17.42578125" hidden="1" customWidth="1"/>
    <col min="27" max="27" width="20.42578125" hidden="1" customWidth="1"/>
    <col min="28" max="28" width="22.42578125" hidden="1" customWidth="1"/>
    <col min="29" max="29" width="21.42578125" hidden="1" customWidth="1"/>
    <col min="30" max="30" width="25.5703125" hidden="1" customWidth="1"/>
    <col min="31" max="31" width="16.42578125" hidden="1" customWidth="1"/>
    <col min="32" max="32" width="36" hidden="1" customWidth="1"/>
    <col min="33" max="33" width="36.42578125" hidden="1" customWidth="1"/>
    <col min="34" max="34" width="32.42578125" hidden="1" customWidth="1"/>
    <col min="35" max="35" width="35.42578125" hidden="1" customWidth="1"/>
    <col min="36" max="36" width="45.5703125" hidden="1" customWidth="1"/>
    <col min="37" max="37" width="31.42578125" bestFit="1" customWidth="1"/>
    <col min="38" max="38" width="23.5703125" bestFit="1" customWidth="1"/>
    <col min="39" max="39" width="35.42578125" bestFit="1" customWidth="1"/>
    <col min="40" max="40" width="26.5703125" bestFit="1" customWidth="1"/>
    <col min="41" max="41" width="24.5703125" hidden="1" customWidth="1"/>
    <col min="42" max="42" width="33.5703125" hidden="1" customWidth="1"/>
    <col min="43" max="43" width="24.42578125" hidden="1" customWidth="1"/>
    <col min="44" max="44" width="27.42578125" hidden="1" customWidth="1"/>
    <col min="45" max="45" width="21.5703125" hidden="1" customWidth="1"/>
    <col min="46" max="46" width="22" hidden="1" customWidth="1"/>
    <col min="47" max="47" width="37.42578125" hidden="1" customWidth="1"/>
    <col min="48" max="48" width="14.42578125" hidden="1" customWidth="1"/>
    <col min="49" max="49" width="20.42578125" hidden="1" customWidth="1"/>
    <col min="50" max="50" width="155" hidden="1" customWidth="1"/>
    <col min="51" max="51" width="20.5703125" bestFit="1" customWidth="1"/>
    <col min="52" max="52" width="29.42578125" bestFit="1" customWidth="1"/>
    <col min="53" max="53" width="11.5703125" bestFit="1" customWidth="1"/>
    <col min="54" max="54" width="14.5703125" bestFit="1" customWidth="1"/>
    <col min="55" max="55" width="23.5703125" bestFit="1" customWidth="1"/>
    <col min="56" max="56" width="27.5703125" bestFit="1" customWidth="1"/>
    <col min="57" max="57" width="34.42578125" bestFit="1" customWidth="1"/>
    <col min="58" max="58" width="30.5703125" bestFit="1" customWidth="1"/>
    <col min="59" max="59" width="24" bestFit="1" customWidth="1"/>
    <col min="60" max="60" width="22.5703125" bestFit="1" customWidth="1"/>
    <col min="61" max="61" width="17.42578125" bestFit="1" customWidth="1"/>
    <col min="62" max="62" width="18" bestFit="1" customWidth="1"/>
    <col min="63" max="63" width="15.5703125" bestFit="1" customWidth="1"/>
    <col min="64" max="64" width="24.5703125" bestFit="1" customWidth="1"/>
    <col min="66" max="66" width="19.42578125" customWidth="1"/>
    <col min="67" max="67" width="11.42578125" bestFit="1" customWidth="1"/>
    <col min="68" max="68" width="11.5703125" bestFit="1" customWidth="1"/>
    <col min="69" max="69" width="12.42578125" bestFit="1" customWidth="1"/>
    <col min="70" max="70" width="14.5703125" bestFit="1" customWidth="1"/>
    <col min="71" max="71" width="17.42578125" bestFit="1" customWidth="1"/>
    <col min="72" max="72" width="11.42578125" bestFit="1" customWidth="1"/>
    <col min="74" max="74" width="19.5703125" bestFit="1" customWidth="1"/>
    <col min="75" max="75" width="19.5703125" customWidth="1"/>
    <col min="82" max="82" width="15.5703125" customWidth="1"/>
    <col min="84" max="84" width="19" bestFit="1" customWidth="1"/>
    <col min="85" max="85" width="17" bestFit="1" customWidth="1"/>
  </cols>
  <sheetData>
    <row r="1" spans="1:85" ht="15.75" thickBot="1" x14ac:dyDescent="0.3">
      <c r="A1" s="3"/>
      <c r="B1" s="51" t="s">
        <v>563</v>
      </c>
      <c r="C1" s="33" t="s">
        <v>566</v>
      </c>
      <c r="D1" s="33" t="s">
        <v>571</v>
      </c>
      <c r="E1" s="33" t="s">
        <v>577</v>
      </c>
      <c r="F1" s="33" t="s">
        <v>581</v>
      </c>
      <c r="G1" s="33" t="s">
        <v>588</v>
      </c>
      <c r="H1" s="33" t="s">
        <v>591</v>
      </c>
      <c r="I1" s="33" t="s">
        <v>668</v>
      </c>
      <c r="J1" s="33" t="s">
        <v>670</v>
      </c>
      <c r="K1" s="33" t="s">
        <v>596</v>
      </c>
      <c r="L1" s="33" t="s">
        <v>600</v>
      </c>
      <c r="M1" s="33" t="s">
        <v>602</v>
      </c>
      <c r="N1" s="33" t="s">
        <v>604</v>
      </c>
      <c r="O1" s="47" t="s">
        <v>12642</v>
      </c>
      <c r="P1" s="47" t="s">
        <v>12643</v>
      </c>
      <c r="Q1" s="33" t="s">
        <v>605</v>
      </c>
      <c r="R1" s="33" t="s">
        <v>607</v>
      </c>
      <c r="S1" s="33" t="s">
        <v>12644</v>
      </c>
      <c r="T1" s="33" t="s">
        <v>12645</v>
      </c>
      <c r="U1" s="33" t="s">
        <v>12646</v>
      </c>
      <c r="V1" s="33" t="s">
        <v>609</v>
      </c>
      <c r="W1" s="33" t="s">
        <v>612</v>
      </c>
      <c r="X1" s="33" t="s">
        <v>614</v>
      </c>
      <c r="Y1" s="33" t="s">
        <v>12647</v>
      </c>
      <c r="Z1" s="47" t="s">
        <v>12648</v>
      </c>
      <c r="AA1" s="47" t="s">
        <v>12649</v>
      </c>
      <c r="AB1" s="47" t="s">
        <v>12650</v>
      </c>
      <c r="AC1" s="47" t="s">
        <v>12651</v>
      </c>
      <c r="AD1" s="47" t="s">
        <v>12652</v>
      </c>
      <c r="AE1" s="47" t="s">
        <v>12653</v>
      </c>
      <c r="AF1" s="47" t="s">
        <v>12654</v>
      </c>
      <c r="AG1" s="47" t="s">
        <v>12655</v>
      </c>
      <c r="AH1" s="47" t="s">
        <v>12656</v>
      </c>
      <c r="AI1" s="47" t="s">
        <v>12657</v>
      </c>
      <c r="AJ1" s="47" t="s">
        <v>12658</v>
      </c>
      <c r="AK1" s="33" t="s">
        <v>617</v>
      </c>
      <c r="AL1" s="33" t="s">
        <v>620</v>
      </c>
      <c r="AM1" s="33" t="s">
        <v>623</v>
      </c>
      <c r="AN1" s="33" t="s">
        <v>626</v>
      </c>
      <c r="AO1" s="47" t="s">
        <v>12659</v>
      </c>
      <c r="AP1" s="47" t="s">
        <v>12660</v>
      </c>
      <c r="AQ1" s="86" t="s">
        <v>12661</v>
      </c>
      <c r="AR1" s="86" t="s">
        <v>12662</v>
      </c>
      <c r="AS1" s="47" t="s">
        <v>628</v>
      </c>
      <c r="AT1" s="47" t="s">
        <v>12663</v>
      </c>
      <c r="AU1" s="47" t="s">
        <v>12664</v>
      </c>
      <c r="AV1" s="48" t="s">
        <v>12665</v>
      </c>
      <c r="AW1" s="48" t="s">
        <v>12666</v>
      </c>
      <c r="AX1" s="48" t="s">
        <v>12667</v>
      </c>
      <c r="AY1" s="33" t="s">
        <v>358</v>
      </c>
      <c r="AZ1" s="33" t="s">
        <v>629</v>
      </c>
      <c r="BA1" s="33" t="s">
        <v>194</v>
      </c>
      <c r="BB1" s="33" t="s">
        <v>631</v>
      </c>
      <c r="BC1" s="33" t="s">
        <v>632</v>
      </c>
      <c r="BD1" s="33" t="s">
        <v>634</v>
      </c>
      <c r="BE1" s="33" t="s">
        <v>636</v>
      </c>
      <c r="BF1" s="33" t="s">
        <v>640</v>
      </c>
      <c r="BG1" s="33" t="s">
        <v>642</v>
      </c>
      <c r="BH1" s="33" t="s">
        <v>643</v>
      </c>
      <c r="BI1" s="33" t="s">
        <v>645</v>
      </c>
      <c r="BJ1" s="33" t="s">
        <v>647</v>
      </c>
      <c r="BK1" s="33" t="s">
        <v>649</v>
      </c>
      <c r="BL1" s="33" t="s">
        <v>650</v>
      </c>
      <c r="BM1" s="33" t="s">
        <v>651</v>
      </c>
      <c r="BN1" s="33" t="s">
        <v>652</v>
      </c>
      <c r="BO1" s="33" t="s">
        <v>654</v>
      </c>
      <c r="BP1" s="33" t="s">
        <v>516</v>
      </c>
      <c r="BQ1" s="33" t="s">
        <v>655</v>
      </c>
      <c r="BR1" s="33" t="s">
        <v>656</v>
      </c>
      <c r="BS1" s="33" t="s">
        <v>657</v>
      </c>
      <c r="BT1" s="33" t="s">
        <v>658</v>
      </c>
      <c r="BU1" s="33" t="s">
        <v>659</v>
      </c>
      <c r="BV1" s="33" t="s">
        <v>662</v>
      </c>
      <c r="BW1" s="33" t="s">
        <v>666</v>
      </c>
      <c r="BX1" s="33" t="s">
        <v>663</v>
      </c>
      <c r="BY1" s="927" t="s">
        <v>638</v>
      </c>
      <c r="BZ1" s="927" t="s">
        <v>12668</v>
      </c>
      <c r="CA1" s="927" t="s">
        <v>12669</v>
      </c>
      <c r="CB1" s="927" t="s">
        <v>12670</v>
      </c>
      <c r="CC1" s="927" t="s">
        <v>582</v>
      </c>
      <c r="CE1" s="3" t="s">
        <v>12671</v>
      </c>
      <c r="CF1" s="3" t="s">
        <v>12672</v>
      </c>
      <c r="CG1" s="49" t="s">
        <v>12673</v>
      </c>
    </row>
    <row r="2" spans="1:85" x14ac:dyDescent="0.25">
      <c r="B2" t="s">
        <v>12674</v>
      </c>
      <c r="C2" s="162" t="str">
        <f>INDEX(SFTable[],MATCH(C$1,SFTable[Column1],0),MATCH('Master Sizer Inputs'!$AE$4,SFTable[#Headers],0))</f>
        <v>GUC</v>
      </c>
      <c r="D2" s="162" t="str">
        <f>INDEX(SFTable[],MATCH(D$1,SFTable[Column1],0),MATCH('Master Sizer Inputs'!$AE$4,SFTable[#Headers],0))</f>
        <v>GUC</v>
      </c>
      <c r="E2" s="162" t="str">
        <f>INDEX(SFTable[],MATCH(E$1,SFTable[Column1],0),MATCH('Master Sizer Inputs'!$AE$4,SFTable[#Headers],0))</f>
        <v>Purchase &amp; Rehab</v>
      </c>
      <c r="F2">
        <f ca="1">INDEX(SFTable[],MATCH(F$1,SFTable[Column1],0),MATCH('Master Sizer Inputs'!$AE$4,SFTable[#Headers],0))</f>
        <v>1360000</v>
      </c>
      <c r="G2">
        <f ca="1">INDEX(SFTable[],MATCH(G$1,SFTable[Column1],0),MATCH('Master Sizer Inputs'!$AE$4,SFTable[#Headers],0))</f>
        <v>360000</v>
      </c>
      <c r="H2" s="892">
        <f ca="1">INDEX(SFTable[],MATCH(H$1,SFTable[Column1],0),MATCH('Master Sizer Inputs'!$AE$4,SFTable[#Headers],0))*100</f>
        <v>9.3990000000000009</v>
      </c>
      <c r="I2" s="892">
        <f ca="1">INDEX(SFTable[],MATCH(I$1,SFTable[Column1],0),MATCH('Master Sizer Inputs'!$AE$4,SFTable[#Headers],0))*100</f>
        <v>5.0700000000000012</v>
      </c>
      <c r="J2" s="892">
        <f>INDEX(SFTable[],MATCH(J$1,SFTable[Column1],0),MATCH('Master Sizer Inputs'!$AE$4,SFTable[#Headers],0))*100</f>
        <v>4.3290000000000006</v>
      </c>
      <c r="K2" s="159">
        <f ca="1">INDEX(SFTable[],MATCH(K$1,SFTable[Column1],0),MATCH('Master Sizer Inputs'!$AE$4,SFTable[#Headers],0))</f>
        <v>0.6</v>
      </c>
      <c r="L2" s="159">
        <f ca="1">IF(INDEX(SFTable[#Data],MATCH(L$1,SFTable[Column1],0),MATCH('Master Sizer Inputs'!$AE$4,SFTable[#Headers],0))&gt;=1,INDEX(SFTable[#Data],MATCH(L$1,SFTable[Column1],0),MATCH('Master Sizer Inputs'!$AE$4,SFTable[#Headers],0))*100, INDEX(SFTable[#Data],MATCH(L$1,SFTable[Column1],0),MATCH('Master Sizer Inputs'!$AE$4,SFTable[#Headers],0)))</f>
        <v>0.85</v>
      </c>
      <c r="M2" s="160">
        <f>INDEX(SFTable[],MATCH(M$1,SFTable[Column1],0),MATCH('Master Sizer Inputs'!$AE$4,SFTable[#Headers],0))</f>
        <v>600000</v>
      </c>
      <c r="N2" s="159">
        <f ca="1">INDEX(SFTable[],MATCH(N$1,SFTable[Column1],0),MATCH('Master Sizer Inputs'!$AE$4,SFTable[#Headers],0))</f>
        <v>0.6</v>
      </c>
      <c r="O2" s="37"/>
      <c r="P2" s="37"/>
      <c r="Q2" s="161">
        <f>INDEX(SFTable[],MATCH(Q$1,SFTable[Column1],0),MATCH('Master Sizer Inputs'!$AE$4,SFTable[#Headers],0))</f>
        <v>18</v>
      </c>
      <c r="R2" s="161">
        <f>INDEX(SFTable[],MATCH(R$1,SFTable[Column1],0),MATCH('Master Sizer Inputs'!$AE$4,SFTable[#Headers],0))</f>
        <v>18</v>
      </c>
      <c r="S2" s="38">
        <v>0</v>
      </c>
      <c r="T2" s="34"/>
      <c r="U2" s="38"/>
      <c r="V2" s="162" t="str">
        <f>INDEX(SFTable[],MATCH(V$1,SFTable[Column1],0),MATCH('Master Sizer Inputs'!$AE$4,SFTable[#Headers],0))</f>
        <v>No</v>
      </c>
      <c r="W2" s="161">
        <f>INDEX(SFTable[],MATCH(W$1,SFTable[Column1],0),MATCH('Master Sizer Inputs'!$AE$4,SFTable[#Headers],0))</f>
        <v>0</v>
      </c>
      <c r="X2" s="160">
        <f ca="1">INDEX(SFTable[],MATCH(X$1,SFTable[Column1],0),MATCH('Master Sizer Inputs'!$AE$4,SFTable[#Headers],0))</f>
        <v>0</v>
      </c>
      <c r="Y2" s="162"/>
      <c r="Z2" s="39">
        <v>0</v>
      </c>
      <c r="AA2" s="39">
        <v>0</v>
      </c>
      <c r="AB2" s="39">
        <v>0</v>
      </c>
      <c r="AC2" s="39">
        <v>0</v>
      </c>
      <c r="AD2" s="34" t="s">
        <v>883</v>
      </c>
      <c r="AE2" s="39"/>
      <c r="AF2" s="34"/>
      <c r="AG2" s="34" t="e">
        <f>IF(#REF!="Yes", Engine!I45,Engine!#REF!)</f>
        <v>#REF!</v>
      </c>
      <c r="AH2" s="35"/>
      <c r="AI2" s="35"/>
      <c r="AJ2" s="36"/>
      <c r="AK2" s="159">
        <f>INDEX(SFTable[],MATCH(AK$1,SFTable[Column1],0),MATCH('Master Sizer Inputs'!$AE$4,SFTable[#Headers],0))</f>
        <v>0.01</v>
      </c>
      <c r="AL2" s="159">
        <f>INDEX(SFTable[],MATCH(AL$1,SFTable[Column1],0),MATCH('Master Sizer Inputs'!$AE$4,SFTable[#Headers],0))</f>
        <v>0</v>
      </c>
      <c r="AM2" s="160">
        <f>INDEX(SFTable[],MATCH(AM$1,SFTable[Column1],0),MATCH('Master Sizer Inputs'!$AE$4,SFTable[#Headers],0))</f>
        <v>1595</v>
      </c>
      <c r="AN2" s="160">
        <f>INDEX(SFTable[],MATCH(AN$1,SFTable[Column1],0),MATCH('Master Sizer Inputs'!$AE$4,SFTable[#Headers],0))</f>
        <v>0</v>
      </c>
      <c r="AO2" s="40"/>
      <c r="AP2" s="41"/>
      <c r="AQ2" s="41">
        <v>0</v>
      </c>
      <c r="AR2" s="41">
        <v>0</v>
      </c>
      <c r="AS2" s="38"/>
      <c r="AT2" s="42"/>
      <c r="AU2" s="36"/>
      <c r="AV2" s="43"/>
      <c r="AW2" s="44"/>
      <c r="AY2" s="162" t="str">
        <f>INDEX(SFTable[],MATCH(AY$1,SFTable[Column1],0),MATCH('Master Sizer Inputs'!$AE$4,SFTable[#Headers],0))</f>
        <v>001Ri00000IsALbIAN</v>
      </c>
      <c r="AZ2" s="160">
        <f>INDEX(SFTable[],MATCH(AZ$1,SFTable[Column1],0),MATCH('Master Sizer Inputs'!$AE$4,SFTable[#Headers],0))</f>
        <v>1000000</v>
      </c>
      <c r="BA2" s="159">
        <f ca="1">INDEX(SFTable[],MATCH(BA$1,SFTable[Column1],0),MATCH('Master Sizer Inputs'!$AE$4,SFTable[#Headers],0))</f>
        <v>0.45333333333333331</v>
      </c>
      <c r="BB2" s="162" t="str">
        <f ca="1">INDEX(SFTable[],MATCH(BB$1,SFTable[Column1],0),MATCH('Master Sizer Inputs'!$AE$4,SFTable[#Headers],0))</f>
        <v>Tier 1</v>
      </c>
      <c r="BC2" s="160">
        <f>INDEX(SFTable[],MATCH(BC$1,SFTable[Column1],0),MATCH('Master Sizer Inputs'!$AE$4,SFTable[#Headers],0))</f>
        <v>1000000</v>
      </c>
      <c r="BD2" s="160">
        <f>INDEX(SFTable[],MATCH(BD$1,SFTable[Column1],0),MATCH('Master Sizer Inputs'!$AE$4,SFTable[#Headers],0))</f>
        <v>1000000</v>
      </c>
      <c r="BE2" s="160">
        <f>INDEX(SFTable[],MATCH(BE$1,SFTable[Column1],0),MATCH('Master Sizer Inputs'!$AE$4,SFTable[#Headers],0))</f>
        <v>0</v>
      </c>
      <c r="BF2" s="159">
        <f ca="1">INDEX(SFTable[],MATCH(BF$1,SFTable[Column1],0),MATCH('Master Sizer Inputs'!$AE$4,SFTable[#Headers],0))</f>
        <v>0.73529411764705888</v>
      </c>
      <c r="BG2" s="159">
        <f>INDEX(SFTable[],MATCH(BG$1,SFTable[Column1],0),MATCH('Master Sizer Inputs'!$AE$4,SFTable[#Headers],0))</f>
        <v>0.01</v>
      </c>
      <c r="BH2" s="160">
        <f>INDEX(SFTable[],MATCH(BH$1,SFTable[Column1],0),MATCH('Master Sizer Inputs'!$AE$4,SFTable[#Headers],0))</f>
        <v>1595</v>
      </c>
      <c r="BI2" s="160">
        <f ca="1">INDEX(SFTable[],MATCH(BI$1,SFTable[Column1],0),MATCH('Master Sizer Inputs'!$AE$4,SFTable[#Headers],0))</f>
        <v>360000</v>
      </c>
      <c r="BJ2" s="160">
        <f ca="1">INDEX(SFTable[],MATCH(BJ$1,SFTable[Column1],0),MATCH('Master Sizer Inputs'!$AE$4,SFTable[#Headers],0))</f>
        <v>1360000</v>
      </c>
      <c r="BK2" s="160">
        <f ca="1">INDEX(SFTable[],MATCH(BK$1,SFTable[Column1],0),MATCH('Master Sizer Inputs'!$AE$4,SFTable[#Headers],0))</f>
        <v>1360000</v>
      </c>
      <c r="BL2" s="161">
        <f>INDEX(SFTable[],MATCH(BL$1,SFTable[Column1],0),MATCH('Master Sizer Inputs'!$AE$4,SFTable[#Headers],0))</f>
        <v>0</v>
      </c>
      <c r="BM2" s="162" t="str">
        <f>INDEX(SFTable[],MATCH(BM$1,SFTable[Column1],0),MATCH('Master Sizer Inputs'!$AE$4,SFTable[#Headers],0))</f>
        <v>GeoTier 2</v>
      </c>
      <c r="BN2" s="162" t="str">
        <f>INDEX(SFTable[],MATCH(BN$1,SFTable[Column1],0),MATCH('Master Sizer Inputs'!$AE$4,SFTable[#Headers],0))</f>
        <v>No</v>
      </c>
      <c r="BO2" s="160">
        <f>INDEX(SFTable[],MATCH(BO$1,SFTable[Column1],0),MATCH('Master Sizer Inputs'!$AE$4,SFTable[#Headers],0))</f>
        <v>0</v>
      </c>
      <c r="BP2" s="160">
        <f>INDEX(SFTable[],MATCH(BP$1,SFTable[Column1],0),MATCH('Master Sizer Inputs'!$AE$4,SFTable[#Headers],0))</f>
        <v>600000</v>
      </c>
      <c r="BQ2" s="160">
        <f>INDEX(SFTable[],MATCH(BQ$1,SFTable[Column1],0),MATCH('Master Sizer Inputs'!$AE$4,SFTable[#Headers],0))</f>
        <v>600000</v>
      </c>
      <c r="BR2" s="160">
        <f>INDEX(SFTable[],MATCH(BR$1,SFTable[Column1],0),MATCH('Master Sizer Inputs'!$AE$4,SFTable[#Headers],0))</f>
        <v>3000000</v>
      </c>
      <c r="BS2" s="159">
        <f ca="1">INDEX(SFTable[],MATCH(BS$1,SFTable[Column1],0),MATCH('Master Sizer Inputs'!$AE$4,SFTable[#Headers],0))</f>
        <v>0.6</v>
      </c>
      <c r="BT2" s="161">
        <f>INDEX(SFTable[],MATCH(BT$1,SFTable[Column1],0),MATCH('Master Sizer Inputs'!$AE$4,SFTable[#Headers],0))</f>
        <v>720</v>
      </c>
      <c r="BU2" s="162" t="str">
        <f>INDEX(SFTable[],MATCH(BU$1,SFTable[Column1],0),MATCH('Master Sizer Inputs'!$AE$4,SFTable[#Headers],0))</f>
        <v>SFR</v>
      </c>
      <c r="BV2" s="162" t="str">
        <f>INDEX(SFTable[],MATCH(BV$1,SFTable[Column1],0),MATCH('Master Sizer Inputs'!$AE$4,SFTable[#Headers],0))</f>
        <v>Purchase LF Rehab</v>
      </c>
      <c r="BW2" s="162">
        <f>INDEX(SFTable[],MATCH(BW$1,SFTable[Column1],0),MATCH('Master Sizer Inputs'!$AE$4,SFTable[#Headers],0))</f>
        <v>10</v>
      </c>
      <c r="BX2" s="162" t="str">
        <f>INDEX(SFTable[],MATCH(BX$1,SFTable[Column1],0),MATCH('Master Sizer Inputs'!$AE$4,SFTable[#Headers],0))</f>
        <v>Sell</v>
      </c>
      <c r="BY2" s="162">
        <f>INDEX(SFTable[],MATCH(BY$1,SFTable[Column1],0),MATCH('Master Sizer Inputs'!$AE$4,SFTable[#Headers],0))</f>
        <v>0</v>
      </c>
      <c r="BZ2" s="162">
        <f>'Master Sizer Inputs'!$C$71</f>
        <v>0</v>
      </c>
      <c r="CA2" s="162" t="str">
        <f>'Master Sizer Inputs'!$C$62</f>
        <v>The explanation of the exception mitigation would go here</v>
      </c>
      <c r="CB2" s="162" t="b">
        <f ca="1">OR('Salesforce Upload'!$I$24="Yes",'Master Sizer Inputs'!$Q$43="Yes")</f>
        <v>0</v>
      </c>
      <c r="CC2" s="162" t="str">
        <f>INDEX(SFTable[],MATCH(CC$1,SFTable[Column1],0),MATCH('Master Sizer Inputs'!$AE$4,SFTable[#Headers],0))</f>
        <v>Archwest Lending, LLC</v>
      </c>
      <c r="CD2" s="162"/>
      <c r="CE2" t="s">
        <v>12675</v>
      </c>
      <c r="CF2" t="s">
        <v>12674</v>
      </c>
      <c r="CG2" s="45">
        <v>45867.450949074075</v>
      </c>
    </row>
    <row r="3" spans="1:85" x14ac:dyDescent="0.25">
      <c r="BT3" s="46"/>
    </row>
    <row r="4" spans="1:85" x14ac:dyDescent="0.25">
      <c r="A4" s="1"/>
    </row>
    <row r="5" spans="1:85" x14ac:dyDescent="0.25">
      <c r="H5" s="163"/>
      <c r="I5" s="163"/>
      <c r="J5" s="163"/>
      <c r="K5" s="163"/>
      <c r="L5" s="163"/>
      <c r="M5" s="164"/>
      <c r="N5" s="163"/>
      <c r="O5" s="165"/>
      <c r="P5" s="165"/>
      <c r="Q5" s="166"/>
      <c r="R5" s="166"/>
      <c r="S5" s="166"/>
      <c r="T5" s="167"/>
      <c r="U5" s="166"/>
      <c r="V5" s="168"/>
    </row>
  </sheetData>
  <pageMargins left="0.7" right="0.7" top="0.75" bottom="0.75" header="0.3" footer="0.3"/>
  <customProperties>
    <customPr name="%get_maps%" r:id="rId1"/>
    <customPr name="%maps_history%" r:id="rId2"/>
    <customPr name="%put_dml_results_next_to_rows%" r:id="rId3"/>
    <customPr name="%use_names_to_identify_records%" r:id="rId4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BA6E2-373F-4B47-998B-7E79288E9653}">
  <sheetPr codeName="Sheet19">
    <tabColor theme="5" tint="0.79998168889431442"/>
  </sheetPr>
  <dimension ref="A1:E349"/>
  <sheetViews>
    <sheetView showGridLines="0" workbookViewId="0"/>
  </sheetViews>
  <sheetFormatPr defaultRowHeight="15" x14ac:dyDescent="0.25"/>
  <sheetData>
    <row r="1" spans="1:5" x14ac:dyDescent="0.25">
      <c r="A1" t="s">
        <v>12676</v>
      </c>
      <c r="B1" t="s">
        <v>12677</v>
      </c>
      <c r="C1" t="s">
        <v>12678</v>
      </c>
      <c r="D1" t="s">
        <v>12679</v>
      </c>
      <c r="E1" t="s">
        <v>12680</v>
      </c>
    </row>
    <row r="2" spans="1:5" x14ac:dyDescent="0.25">
      <c r="A2" s="84" t="s">
        <v>297</v>
      </c>
      <c r="B2" s="84" t="s">
        <v>12681</v>
      </c>
      <c r="C2" s="84" t="s">
        <v>327</v>
      </c>
      <c r="D2" s="84" t="s">
        <v>12682</v>
      </c>
      <c r="E2" s="84" t="s">
        <v>327</v>
      </c>
    </row>
    <row r="3" spans="1:5" x14ac:dyDescent="0.25">
      <c r="A3" s="84" t="s">
        <v>12683</v>
      </c>
      <c r="B3" s="84" t="s">
        <v>12684</v>
      </c>
      <c r="C3" s="84" t="s">
        <v>328</v>
      </c>
      <c r="D3" s="84" t="s">
        <v>12685</v>
      </c>
      <c r="E3" s="84" t="s">
        <v>328</v>
      </c>
    </row>
    <row r="4" spans="1:5" x14ac:dyDescent="0.25">
      <c r="A4" s="84" t="s">
        <v>327</v>
      </c>
      <c r="B4" s="84" t="s">
        <v>12686</v>
      </c>
      <c r="C4" s="84" t="s">
        <v>803</v>
      </c>
      <c r="D4" s="84" t="s">
        <v>12687</v>
      </c>
    </row>
    <row r="5" spans="1:5" x14ac:dyDescent="0.25">
      <c r="A5" s="84" t="s">
        <v>328</v>
      </c>
      <c r="B5" s="84" t="s">
        <v>12688</v>
      </c>
      <c r="D5" s="84" t="s">
        <v>12689</v>
      </c>
    </row>
    <row r="6" spans="1:5" x14ac:dyDescent="0.25">
      <c r="B6" s="84" t="s">
        <v>12690</v>
      </c>
      <c r="D6" s="84" t="s">
        <v>12691</v>
      </c>
    </row>
    <row r="7" spans="1:5" x14ac:dyDescent="0.25">
      <c r="B7" s="84" t="s">
        <v>12692</v>
      </c>
      <c r="D7" s="84" t="s">
        <v>12693</v>
      </c>
    </row>
    <row r="8" spans="1:5" x14ac:dyDescent="0.25">
      <c r="B8" s="84" t="s">
        <v>12694</v>
      </c>
      <c r="D8" s="84" t="s">
        <v>12695</v>
      </c>
    </row>
    <row r="9" spans="1:5" x14ac:dyDescent="0.25">
      <c r="B9" s="84" t="s">
        <v>12696</v>
      </c>
    </row>
    <row r="10" spans="1:5" x14ac:dyDescent="0.25">
      <c r="B10" s="84" t="s">
        <v>12697</v>
      </c>
    </row>
    <row r="11" spans="1:5" x14ac:dyDescent="0.25">
      <c r="B11" s="84" t="s">
        <v>12698</v>
      </c>
    </row>
    <row r="12" spans="1:5" x14ac:dyDescent="0.25">
      <c r="B12" s="84" t="s">
        <v>12699</v>
      </c>
    </row>
    <row r="13" spans="1:5" x14ac:dyDescent="0.25">
      <c r="B13" s="84" t="s">
        <v>5241</v>
      </c>
    </row>
    <row r="14" spans="1:5" x14ac:dyDescent="0.25">
      <c r="B14" s="84" t="s">
        <v>12700</v>
      </c>
    </row>
    <row r="15" spans="1:5" x14ac:dyDescent="0.25">
      <c r="B15" s="84" t="s">
        <v>12701</v>
      </c>
    </row>
    <row r="16" spans="1:5" x14ac:dyDescent="0.25">
      <c r="B16" s="84" t="s">
        <v>12702</v>
      </c>
    </row>
    <row r="17" spans="2:2" x14ac:dyDescent="0.25">
      <c r="B17" s="84" t="s">
        <v>12703</v>
      </c>
    </row>
    <row r="18" spans="2:2" x14ac:dyDescent="0.25">
      <c r="B18" s="84" t="s">
        <v>12704</v>
      </c>
    </row>
    <row r="19" spans="2:2" x14ac:dyDescent="0.25">
      <c r="B19" s="84" t="s">
        <v>12705</v>
      </c>
    </row>
    <row r="20" spans="2:2" x14ac:dyDescent="0.25">
      <c r="B20" s="84" t="s">
        <v>12706</v>
      </c>
    </row>
    <row r="21" spans="2:2" x14ac:dyDescent="0.25">
      <c r="B21" s="84" t="s">
        <v>12707</v>
      </c>
    </row>
    <row r="22" spans="2:2" x14ac:dyDescent="0.25">
      <c r="B22" s="84" t="s">
        <v>12708</v>
      </c>
    </row>
    <row r="23" spans="2:2" x14ac:dyDescent="0.25">
      <c r="B23" s="84" t="s">
        <v>12709</v>
      </c>
    </row>
    <row r="24" spans="2:2" x14ac:dyDescent="0.25">
      <c r="B24" s="84" t="s">
        <v>12710</v>
      </c>
    </row>
    <row r="25" spans="2:2" x14ac:dyDescent="0.25">
      <c r="B25" s="84" t="s">
        <v>12711</v>
      </c>
    </row>
    <row r="26" spans="2:2" x14ac:dyDescent="0.25">
      <c r="B26" s="84" t="s">
        <v>12712</v>
      </c>
    </row>
    <row r="27" spans="2:2" x14ac:dyDescent="0.25">
      <c r="B27" s="84" t="s">
        <v>12713</v>
      </c>
    </row>
    <row r="28" spans="2:2" x14ac:dyDescent="0.25">
      <c r="B28" s="84" t="s">
        <v>12714</v>
      </c>
    </row>
    <row r="29" spans="2:2" x14ac:dyDescent="0.25">
      <c r="B29" s="84" t="s">
        <v>12715</v>
      </c>
    </row>
    <row r="30" spans="2:2" x14ac:dyDescent="0.25">
      <c r="B30" s="84" t="s">
        <v>12716</v>
      </c>
    </row>
    <row r="31" spans="2:2" x14ac:dyDescent="0.25">
      <c r="B31" s="84" t="s">
        <v>12717</v>
      </c>
    </row>
    <row r="32" spans="2:2" x14ac:dyDescent="0.25">
      <c r="B32" s="84" t="s">
        <v>12718</v>
      </c>
    </row>
    <row r="33" spans="2:2" x14ac:dyDescent="0.25">
      <c r="B33" s="84" t="s">
        <v>12719</v>
      </c>
    </row>
    <row r="34" spans="2:2" x14ac:dyDescent="0.25">
      <c r="B34" s="84" t="s">
        <v>12720</v>
      </c>
    </row>
    <row r="35" spans="2:2" x14ac:dyDescent="0.25">
      <c r="B35" s="84" t="s">
        <v>12721</v>
      </c>
    </row>
    <row r="36" spans="2:2" x14ac:dyDescent="0.25">
      <c r="B36" s="84" t="s">
        <v>12722</v>
      </c>
    </row>
    <row r="37" spans="2:2" x14ac:dyDescent="0.25">
      <c r="B37" s="84" t="s">
        <v>12723</v>
      </c>
    </row>
    <row r="38" spans="2:2" x14ac:dyDescent="0.25">
      <c r="B38" s="84" t="s">
        <v>12724</v>
      </c>
    </row>
    <row r="39" spans="2:2" x14ac:dyDescent="0.25">
      <c r="B39" s="84" t="s">
        <v>12725</v>
      </c>
    </row>
    <row r="40" spans="2:2" x14ac:dyDescent="0.25">
      <c r="B40" s="84" t="s">
        <v>12726</v>
      </c>
    </row>
    <row r="41" spans="2:2" x14ac:dyDescent="0.25">
      <c r="B41" s="84" t="s">
        <v>12727</v>
      </c>
    </row>
    <row r="42" spans="2:2" x14ac:dyDescent="0.25">
      <c r="B42" s="84" t="s">
        <v>12728</v>
      </c>
    </row>
    <row r="43" spans="2:2" x14ac:dyDescent="0.25">
      <c r="B43" s="84" t="s">
        <v>12729</v>
      </c>
    </row>
    <row r="44" spans="2:2" x14ac:dyDescent="0.25">
      <c r="B44" s="84" t="s">
        <v>12730</v>
      </c>
    </row>
    <row r="45" spans="2:2" x14ac:dyDescent="0.25">
      <c r="B45" s="84" t="s">
        <v>12731</v>
      </c>
    </row>
    <row r="46" spans="2:2" x14ac:dyDescent="0.25">
      <c r="B46" s="84" t="s">
        <v>12732</v>
      </c>
    </row>
    <row r="47" spans="2:2" x14ac:dyDescent="0.25">
      <c r="B47" s="84" t="s">
        <v>6302</v>
      </c>
    </row>
    <row r="48" spans="2:2" x14ac:dyDescent="0.25">
      <c r="B48" s="84" t="s">
        <v>12733</v>
      </c>
    </row>
    <row r="49" spans="2:2" x14ac:dyDescent="0.25">
      <c r="B49" s="84" t="s">
        <v>12734</v>
      </c>
    </row>
    <row r="50" spans="2:2" x14ac:dyDescent="0.25">
      <c r="B50" s="84" t="s">
        <v>12735</v>
      </c>
    </row>
    <row r="51" spans="2:2" x14ac:dyDescent="0.25">
      <c r="B51" s="84" t="s">
        <v>12736</v>
      </c>
    </row>
    <row r="52" spans="2:2" x14ac:dyDescent="0.25">
      <c r="B52" s="84" t="s">
        <v>12737</v>
      </c>
    </row>
    <row r="53" spans="2:2" x14ac:dyDescent="0.25">
      <c r="B53" s="84" t="s">
        <v>12738</v>
      </c>
    </row>
    <row r="54" spans="2:2" x14ac:dyDescent="0.25">
      <c r="B54" s="84" t="s">
        <v>12739</v>
      </c>
    </row>
    <row r="55" spans="2:2" x14ac:dyDescent="0.25">
      <c r="B55" s="84" t="s">
        <v>12740</v>
      </c>
    </row>
    <row r="56" spans="2:2" x14ac:dyDescent="0.25">
      <c r="B56" s="84" t="s">
        <v>12741</v>
      </c>
    </row>
    <row r="57" spans="2:2" x14ac:dyDescent="0.25">
      <c r="B57" s="84" t="s">
        <v>12742</v>
      </c>
    </row>
    <row r="58" spans="2:2" x14ac:dyDescent="0.25">
      <c r="B58" s="84" t="s">
        <v>12743</v>
      </c>
    </row>
    <row r="59" spans="2:2" x14ac:dyDescent="0.25">
      <c r="B59" s="84" t="s">
        <v>12744</v>
      </c>
    </row>
    <row r="60" spans="2:2" x14ac:dyDescent="0.25">
      <c r="B60" s="84" t="s">
        <v>12745</v>
      </c>
    </row>
    <row r="61" spans="2:2" x14ac:dyDescent="0.25">
      <c r="B61" s="84" t="s">
        <v>12746</v>
      </c>
    </row>
    <row r="62" spans="2:2" x14ac:dyDescent="0.25">
      <c r="B62" s="84" t="s">
        <v>12747</v>
      </c>
    </row>
    <row r="63" spans="2:2" x14ac:dyDescent="0.25">
      <c r="B63" s="84" t="s">
        <v>12748</v>
      </c>
    </row>
    <row r="64" spans="2:2" x14ac:dyDescent="0.25">
      <c r="B64" s="84" t="s">
        <v>12749</v>
      </c>
    </row>
    <row r="65" spans="2:2" x14ac:dyDescent="0.25">
      <c r="B65" s="84" t="s">
        <v>4470</v>
      </c>
    </row>
    <row r="66" spans="2:2" x14ac:dyDescent="0.25">
      <c r="B66" s="84" t="s">
        <v>12750</v>
      </c>
    </row>
    <row r="67" spans="2:2" x14ac:dyDescent="0.25">
      <c r="B67" s="84" t="s">
        <v>12751</v>
      </c>
    </row>
    <row r="68" spans="2:2" x14ac:dyDescent="0.25">
      <c r="B68" s="84" t="s">
        <v>12752</v>
      </c>
    </row>
    <row r="69" spans="2:2" x14ac:dyDescent="0.25">
      <c r="B69" s="84" t="s">
        <v>11553</v>
      </c>
    </row>
    <row r="70" spans="2:2" x14ac:dyDescent="0.25">
      <c r="B70" s="84" t="s">
        <v>12753</v>
      </c>
    </row>
    <row r="71" spans="2:2" x14ac:dyDescent="0.25">
      <c r="B71" s="84" t="s">
        <v>12754</v>
      </c>
    </row>
    <row r="72" spans="2:2" x14ac:dyDescent="0.25">
      <c r="B72" s="84" t="s">
        <v>12755</v>
      </c>
    </row>
    <row r="73" spans="2:2" x14ac:dyDescent="0.25">
      <c r="B73" s="84" t="s">
        <v>12756</v>
      </c>
    </row>
    <row r="74" spans="2:2" x14ac:dyDescent="0.25">
      <c r="B74" s="84" t="s">
        <v>12757</v>
      </c>
    </row>
    <row r="75" spans="2:2" x14ac:dyDescent="0.25">
      <c r="B75" s="84" t="s">
        <v>12758</v>
      </c>
    </row>
    <row r="76" spans="2:2" x14ac:dyDescent="0.25">
      <c r="B76" s="84" t="s">
        <v>12759</v>
      </c>
    </row>
    <row r="77" spans="2:2" x14ac:dyDescent="0.25">
      <c r="B77" s="84" t="s">
        <v>12760</v>
      </c>
    </row>
    <row r="78" spans="2:2" x14ac:dyDescent="0.25">
      <c r="B78" s="84" t="s">
        <v>9318</v>
      </c>
    </row>
    <row r="79" spans="2:2" x14ac:dyDescent="0.25">
      <c r="B79" s="84" t="s">
        <v>2874</v>
      </c>
    </row>
    <row r="80" spans="2:2" x14ac:dyDescent="0.25">
      <c r="B80" s="84" t="s">
        <v>12761</v>
      </c>
    </row>
    <row r="81" spans="2:2" x14ac:dyDescent="0.25">
      <c r="B81" s="84" t="s">
        <v>12762</v>
      </c>
    </row>
    <row r="82" spans="2:2" x14ac:dyDescent="0.25">
      <c r="B82" s="84" t="s">
        <v>12763</v>
      </c>
    </row>
    <row r="83" spans="2:2" x14ac:dyDescent="0.25">
      <c r="B83" s="84" t="s">
        <v>1173</v>
      </c>
    </row>
    <row r="84" spans="2:2" x14ac:dyDescent="0.25">
      <c r="B84" s="84" t="s">
        <v>1063</v>
      </c>
    </row>
    <row r="85" spans="2:2" x14ac:dyDescent="0.25">
      <c r="B85" s="84" t="s">
        <v>12764</v>
      </c>
    </row>
    <row r="86" spans="2:2" x14ac:dyDescent="0.25">
      <c r="B86" s="84" t="s">
        <v>12765</v>
      </c>
    </row>
    <row r="87" spans="2:2" x14ac:dyDescent="0.25">
      <c r="B87" s="84" t="s">
        <v>12766</v>
      </c>
    </row>
    <row r="88" spans="2:2" x14ac:dyDescent="0.25">
      <c r="B88" s="84" t="s">
        <v>12767</v>
      </c>
    </row>
    <row r="89" spans="2:2" x14ac:dyDescent="0.25">
      <c r="B89" s="84" t="s">
        <v>12768</v>
      </c>
    </row>
    <row r="90" spans="2:2" x14ac:dyDescent="0.25">
      <c r="B90" s="84" t="s">
        <v>12769</v>
      </c>
    </row>
    <row r="91" spans="2:2" x14ac:dyDescent="0.25">
      <c r="B91" s="84" t="s">
        <v>969</v>
      </c>
    </row>
    <row r="92" spans="2:2" x14ac:dyDescent="0.25">
      <c r="B92" s="84" t="s">
        <v>6241</v>
      </c>
    </row>
    <row r="93" spans="2:2" x14ac:dyDescent="0.25">
      <c r="B93" s="84" t="s">
        <v>12770</v>
      </c>
    </row>
    <row r="94" spans="2:2" x14ac:dyDescent="0.25">
      <c r="B94" s="84" t="s">
        <v>12771</v>
      </c>
    </row>
    <row r="95" spans="2:2" x14ac:dyDescent="0.25">
      <c r="B95" s="84" t="s">
        <v>12772</v>
      </c>
    </row>
    <row r="96" spans="2:2" x14ac:dyDescent="0.25">
      <c r="B96" s="84" t="s">
        <v>12773</v>
      </c>
    </row>
    <row r="97" spans="2:2" x14ac:dyDescent="0.25">
      <c r="B97" s="84" t="s">
        <v>12774</v>
      </c>
    </row>
    <row r="98" spans="2:2" x14ac:dyDescent="0.25">
      <c r="B98" s="84" t="s">
        <v>12775</v>
      </c>
    </row>
    <row r="99" spans="2:2" x14ac:dyDescent="0.25">
      <c r="B99" s="84" t="s">
        <v>4850</v>
      </c>
    </row>
    <row r="100" spans="2:2" x14ac:dyDescent="0.25">
      <c r="B100" s="84" t="s">
        <v>12776</v>
      </c>
    </row>
    <row r="101" spans="2:2" x14ac:dyDescent="0.25">
      <c r="B101" s="84" t="s">
        <v>12777</v>
      </c>
    </row>
    <row r="102" spans="2:2" x14ac:dyDescent="0.25">
      <c r="B102" s="84" t="s">
        <v>12778</v>
      </c>
    </row>
    <row r="103" spans="2:2" x14ac:dyDescent="0.25">
      <c r="B103" s="84" t="s">
        <v>12779</v>
      </c>
    </row>
    <row r="104" spans="2:2" x14ac:dyDescent="0.25">
      <c r="B104" s="84" t="s">
        <v>12780</v>
      </c>
    </row>
    <row r="105" spans="2:2" x14ac:dyDescent="0.25">
      <c r="B105" s="84" t="s">
        <v>12781</v>
      </c>
    </row>
    <row r="106" spans="2:2" x14ac:dyDescent="0.25">
      <c r="B106" s="84" t="s">
        <v>12782</v>
      </c>
    </row>
    <row r="107" spans="2:2" x14ac:dyDescent="0.25">
      <c r="B107" s="84" t="s">
        <v>12783</v>
      </c>
    </row>
    <row r="108" spans="2:2" x14ac:dyDescent="0.25">
      <c r="B108" s="84" t="s">
        <v>12784</v>
      </c>
    </row>
    <row r="109" spans="2:2" x14ac:dyDescent="0.25">
      <c r="B109" s="84" t="s">
        <v>12785</v>
      </c>
    </row>
    <row r="110" spans="2:2" x14ac:dyDescent="0.25">
      <c r="B110" s="84" t="s">
        <v>12786</v>
      </c>
    </row>
    <row r="111" spans="2:2" x14ac:dyDescent="0.25">
      <c r="B111" s="84" t="s">
        <v>12787</v>
      </c>
    </row>
    <row r="112" spans="2:2" x14ac:dyDescent="0.25">
      <c r="B112" s="84" t="s">
        <v>12788</v>
      </c>
    </row>
    <row r="113" spans="2:2" x14ac:dyDescent="0.25">
      <c r="B113" s="84" t="s">
        <v>12789</v>
      </c>
    </row>
    <row r="114" spans="2:2" x14ac:dyDescent="0.25">
      <c r="B114" s="84" t="s">
        <v>12790</v>
      </c>
    </row>
    <row r="115" spans="2:2" x14ac:dyDescent="0.25">
      <c r="B115" s="84" t="s">
        <v>12791</v>
      </c>
    </row>
    <row r="116" spans="2:2" x14ac:dyDescent="0.25">
      <c r="B116" s="84" t="s">
        <v>12792</v>
      </c>
    </row>
    <row r="117" spans="2:2" x14ac:dyDescent="0.25">
      <c r="B117" s="84" t="s">
        <v>12793</v>
      </c>
    </row>
    <row r="118" spans="2:2" x14ac:dyDescent="0.25">
      <c r="B118" s="84" t="s">
        <v>11394</v>
      </c>
    </row>
    <row r="119" spans="2:2" x14ac:dyDescent="0.25">
      <c r="B119" s="84" t="s">
        <v>12794</v>
      </c>
    </row>
    <row r="120" spans="2:2" x14ac:dyDescent="0.25">
      <c r="B120" s="84" t="s">
        <v>12795</v>
      </c>
    </row>
    <row r="121" spans="2:2" x14ac:dyDescent="0.25">
      <c r="B121" s="84" t="s">
        <v>12796</v>
      </c>
    </row>
    <row r="122" spans="2:2" x14ac:dyDescent="0.25">
      <c r="B122" s="84" t="s">
        <v>12797</v>
      </c>
    </row>
    <row r="123" spans="2:2" x14ac:dyDescent="0.25">
      <c r="B123" s="84" t="s">
        <v>12798</v>
      </c>
    </row>
    <row r="124" spans="2:2" x14ac:dyDescent="0.25">
      <c r="B124" s="84" t="s">
        <v>12799</v>
      </c>
    </row>
    <row r="125" spans="2:2" x14ac:dyDescent="0.25">
      <c r="B125" s="84" t="s">
        <v>12800</v>
      </c>
    </row>
    <row r="126" spans="2:2" x14ac:dyDescent="0.25">
      <c r="B126" s="84" t="s">
        <v>2114</v>
      </c>
    </row>
    <row r="127" spans="2:2" x14ac:dyDescent="0.25">
      <c r="B127" s="84" t="s">
        <v>5876</v>
      </c>
    </row>
    <row r="128" spans="2:2" x14ac:dyDescent="0.25">
      <c r="B128" s="84" t="s">
        <v>12801</v>
      </c>
    </row>
    <row r="129" spans="2:2" x14ac:dyDescent="0.25">
      <c r="B129" s="84" t="s">
        <v>12802</v>
      </c>
    </row>
    <row r="130" spans="2:2" x14ac:dyDescent="0.25">
      <c r="B130" s="84" t="s">
        <v>12803</v>
      </c>
    </row>
    <row r="131" spans="2:2" x14ac:dyDescent="0.25">
      <c r="B131" s="84" t="s">
        <v>12804</v>
      </c>
    </row>
    <row r="132" spans="2:2" x14ac:dyDescent="0.25">
      <c r="B132" s="84" t="s">
        <v>12805</v>
      </c>
    </row>
    <row r="133" spans="2:2" x14ac:dyDescent="0.25">
      <c r="B133" s="84" t="s">
        <v>12806</v>
      </c>
    </row>
    <row r="134" spans="2:2" x14ac:dyDescent="0.25">
      <c r="B134" s="84" t="s">
        <v>12807</v>
      </c>
    </row>
    <row r="135" spans="2:2" x14ac:dyDescent="0.25">
      <c r="B135" s="84" t="s">
        <v>1683</v>
      </c>
    </row>
    <row r="136" spans="2:2" x14ac:dyDescent="0.25">
      <c r="B136" s="84" t="s">
        <v>12808</v>
      </c>
    </row>
    <row r="137" spans="2:2" x14ac:dyDescent="0.25">
      <c r="B137" s="84" t="s">
        <v>12809</v>
      </c>
    </row>
    <row r="138" spans="2:2" x14ac:dyDescent="0.25">
      <c r="B138" s="84" t="s">
        <v>12810</v>
      </c>
    </row>
    <row r="139" spans="2:2" x14ac:dyDescent="0.25">
      <c r="B139" s="84" t="s">
        <v>12811</v>
      </c>
    </row>
    <row r="140" spans="2:2" x14ac:dyDescent="0.25">
      <c r="B140" s="84" t="s">
        <v>12812</v>
      </c>
    </row>
    <row r="141" spans="2:2" x14ac:dyDescent="0.25">
      <c r="B141" s="84" t="s">
        <v>7117</v>
      </c>
    </row>
    <row r="142" spans="2:2" x14ac:dyDescent="0.25">
      <c r="B142" s="84" t="s">
        <v>12813</v>
      </c>
    </row>
    <row r="143" spans="2:2" x14ac:dyDescent="0.25">
      <c r="B143" s="84" t="s">
        <v>12814</v>
      </c>
    </row>
    <row r="144" spans="2:2" x14ac:dyDescent="0.25">
      <c r="B144" s="84" t="s">
        <v>12815</v>
      </c>
    </row>
    <row r="145" spans="2:2" x14ac:dyDescent="0.25">
      <c r="B145" s="84" t="s">
        <v>12816</v>
      </c>
    </row>
    <row r="146" spans="2:2" x14ac:dyDescent="0.25">
      <c r="B146" s="84" t="s">
        <v>12817</v>
      </c>
    </row>
    <row r="147" spans="2:2" x14ac:dyDescent="0.25">
      <c r="B147" s="84" t="s">
        <v>12818</v>
      </c>
    </row>
    <row r="148" spans="2:2" x14ac:dyDescent="0.25">
      <c r="B148" s="84" t="s">
        <v>12819</v>
      </c>
    </row>
    <row r="149" spans="2:2" x14ac:dyDescent="0.25">
      <c r="B149" s="84" t="s">
        <v>12820</v>
      </c>
    </row>
    <row r="150" spans="2:2" x14ac:dyDescent="0.25">
      <c r="B150" s="84" t="s">
        <v>12821</v>
      </c>
    </row>
    <row r="151" spans="2:2" x14ac:dyDescent="0.25">
      <c r="B151" s="84" t="s">
        <v>6540</v>
      </c>
    </row>
    <row r="152" spans="2:2" x14ac:dyDescent="0.25">
      <c r="B152" s="84" t="s">
        <v>12822</v>
      </c>
    </row>
    <row r="153" spans="2:2" x14ac:dyDescent="0.25">
      <c r="B153" s="84" t="s">
        <v>2605</v>
      </c>
    </row>
    <row r="154" spans="2:2" x14ac:dyDescent="0.25">
      <c r="B154" s="84" t="s">
        <v>12823</v>
      </c>
    </row>
    <row r="155" spans="2:2" x14ac:dyDescent="0.25">
      <c r="B155" s="84" t="s">
        <v>12824</v>
      </c>
    </row>
    <row r="156" spans="2:2" x14ac:dyDescent="0.25">
      <c r="B156" s="84" t="s">
        <v>12825</v>
      </c>
    </row>
    <row r="157" spans="2:2" x14ac:dyDescent="0.25">
      <c r="B157" s="84" t="s">
        <v>12826</v>
      </c>
    </row>
    <row r="158" spans="2:2" x14ac:dyDescent="0.25">
      <c r="B158" s="84" t="s">
        <v>12827</v>
      </c>
    </row>
    <row r="159" spans="2:2" x14ac:dyDescent="0.25">
      <c r="B159" s="84" t="s">
        <v>12828</v>
      </c>
    </row>
    <row r="160" spans="2:2" x14ac:dyDescent="0.25">
      <c r="B160" s="84" t="s">
        <v>12829</v>
      </c>
    </row>
    <row r="161" spans="2:2" x14ac:dyDescent="0.25">
      <c r="B161" s="84" t="s">
        <v>12830</v>
      </c>
    </row>
    <row r="162" spans="2:2" x14ac:dyDescent="0.25">
      <c r="B162" s="84" t="s">
        <v>12831</v>
      </c>
    </row>
    <row r="163" spans="2:2" x14ac:dyDescent="0.25">
      <c r="B163" s="84" t="s">
        <v>12832</v>
      </c>
    </row>
    <row r="164" spans="2:2" x14ac:dyDescent="0.25">
      <c r="B164" s="84" t="s">
        <v>12833</v>
      </c>
    </row>
    <row r="165" spans="2:2" x14ac:dyDescent="0.25">
      <c r="B165" s="84" t="s">
        <v>9434</v>
      </c>
    </row>
    <row r="166" spans="2:2" x14ac:dyDescent="0.25">
      <c r="B166" s="84" t="s">
        <v>12834</v>
      </c>
    </row>
    <row r="167" spans="2:2" x14ac:dyDescent="0.25">
      <c r="B167" s="84" t="s">
        <v>12835</v>
      </c>
    </row>
    <row r="168" spans="2:2" x14ac:dyDescent="0.25">
      <c r="B168" s="84" t="s">
        <v>12836</v>
      </c>
    </row>
    <row r="169" spans="2:2" x14ac:dyDescent="0.25">
      <c r="B169" s="84" t="s">
        <v>12837</v>
      </c>
    </row>
    <row r="170" spans="2:2" x14ac:dyDescent="0.25">
      <c r="B170" s="84" t="s">
        <v>12838</v>
      </c>
    </row>
    <row r="171" spans="2:2" x14ac:dyDescent="0.25">
      <c r="B171" s="84" t="s">
        <v>12839</v>
      </c>
    </row>
    <row r="172" spans="2:2" x14ac:dyDescent="0.25">
      <c r="B172" s="84" t="s">
        <v>12840</v>
      </c>
    </row>
    <row r="173" spans="2:2" x14ac:dyDescent="0.25">
      <c r="B173" s="84" t="s">
        <v>12841</v>
      </c>
    </row>
    <row r="174" spans="2:2" x14ac:dyDescent="0.25">
      <c r="B174" s="84" t="s">
        <v>12842</v>
      </c>
    </row>
    <row r="175" spans="2:2" x14ac:dyDescent="0.25">
      <c r="B175" s="84" t="s">
        <v>12843</v>
      </c>
    </row>
    <row r="176" spans="2:2" x14ac:dyDescent="0.25">
      <c r="B176" s="84" t="s">
        <v>12844</v>
      </c>
    </row>
    <row r="177" spans="2:2" x14ac:dyDescent="0.25">
      <c r="B177" s="84" t="s">
        <v>12845</v>
      </c>
    </row>
    <row r="178" spans="2:2" x14ac:dyDescent="0.25">
      <c r="B178" s="84" t="s">
        <v>12846</v>
      </c>
    </row>
    <row r="179" spans="2:2" x14ac:dyDescent="0.25">
      <c r="B179" s="84" t="s">
        <v>12847</v>
      </c>
    </row>
    <row r="180" spans="2:2" x14ac:dyDescent="0.25">
      <c r="B180" s="84" t="s">
        <v>12848</v>
      </c>
    </row>
    <row r="181" spans="2:2" x14ac:dyDescent="0.25">
      <c r="B181" s="84" t="s">
        <v>12849</v>
      </c>
    </row>
    <row r="182" spans="2:2" x14ac:dyDescent="0.25">
      <c r="B182" s="84" t="s">
        <v>4792</v>
      </c>
    </row>
    <row r="183" spans="2:2" x14ac:dyDescent="0.25">
      <c r="B183" s="84" t="s">
        <v>12850</v>
      </c>
    </row>
    <row r="184" spans="2:2" x14ac:dyDescent="0.25">
      <c r="B184" s="84" t="s">
        <v>12851</v>
      </c>
    </row>
    <row r="185" spans="2:2" x14ac:dyDescent="0.25">
      <c r="B185" s="84" t="s">
        <v>12852</v>
      </c>
    </row>
    <row r="186" spans="2:2" x14ac:dyDescent="0.25">
      <c r="B186" s="84" t="s">
        <v>12853</v>
      </c>
    </row>
    <row r="187" spans="2:2" x14ac:dyDescent="0.25">
      <c r="B187" s="84" t="s">
        <v>12854</v>
      </c>
    </row>
    <row r="188" spans="2:2" x14ac:dyDescent="0.25">
      <c r="B188" s="84" t="s">
        <v>10822</v>
      </c>
    </row>
    <row r="189" spans="2:2" x14ac:dyDescent="0.25">
      <c r="B189" s="84" t="s">
        <v>12855</v>
      </c>
    </row>
    <row r="190" spans="2:2" x14ac:dyDescent="0.25">
      <c r="B190" s="84" t="s">
        <v>12856</v>
      </c>
    </row>
    <row r="191" spans="2:2" x14ac:dyDescent="0.25">
      <c r="B191" s="84" t="s">
        <v>12857</v>
      </c>
    </row>
    <row r="192" spans="2:2" x14ac:dyDescent="0.25">
      <c r="B192" s="84" t="s">
        <v>12858</v>
      </c>
    </row>
    <row r="193" spans="2:2" x14ac:dyDescent="0.25">
      <c r="B193" s="84" t="s">
        <v>12859</v>
      </c>
    </row>
    <row r="194" spans="2:2" x14ac:dyDescent="0.25">
      <c r="B194" s="84" t="s">
        <v>3646</v>
      </c>
    </row>
    <row r="195" spans="2:2" x14ac:dyDescent="0.25">
      <c r="B195" s="84" t="s">
        <v>12860</v>
      </c>
    </row>
    <row r="196" spans="2:2" x14ac:dyDescent="0.25">
      <c r="B196" s="84" t="s">
        <v>12861</v>
      </c>
    </row>
    <row r="197" spans="2:2" x14ac:dyDescent="0.25">
      <c r="B197" s="84" t="s">
        <v>12862</v>
      </c>
    </row>
    <row r="198" spans="2:2" x14ac:dyDescent="0.25">
      <c r="B198" s="84" t="s">
        <v>4297</v>
      </c>
    </row>
    <row r="199" spans="2:2" x14ac:dyDescent="0.25">
      <c r="B199" s="84" t="s">
        <v>8152</v>
      </c>
    </row>
    <row r="200" spans="2:2" x14ac:dyDescent="0.25">
      <c r="B200" s="84" t="s">
        <v>12863</v>
      </c>
    </row>
    <row r="201" spans="2:2" x14ac:dyDescent="0.25">
      <c r="B201" s="84" t="s">
        <v>12864</v>
      </c>
    </row>
    <row r="202" spans="2:2" x14ac:dyDescent="0.25">
      <c r="B202" s="84" t="s">
        <v>12865</v>
      </c>
    </row>
    <row r="203" spans="2:2" x14ac:dyDescent="0.25">
      <c r="B203" s="84" t="s">
        <v>12866</v>
      </c>
    </row>
    <row r="204" spans="2:2" x14ac:dyDescent="0.25">
      <c r="B204" s="84" t="s">
        <v>12867</v>
      </c>
    </row>
    <row r="205" spans="2:2" x14ac:dyDescent="0.25">
      <c r="B205" s="84" t="s">
        <v>8595</v>
      </c>
    </row>
    <row r="206" spans="2:2" x14ac:dyDescent="0.25">
      <c r="B206" s="84" t="s">
        <v>12868</v>
      </c>
    </row>
    <row r="207" spans="2:2" x14ac:dyDescent="0.25">
      <c r="B207" s="84" t="s">
        <v>12869</v>
      </c>
    </row>
    <row r="208" spans="2:2" x14ac:dyDescent="0.25">
      <c r="B208" s="84" t="s">
        <v>12870</v>
      </c>
    </row>
    <row r="209" spans="2:2" x14ac:dyDescent="0.25">
      <c r="B209" s="84" t="s">
        <v>12871</v>
      </c>
    </row>
    <row r="210" spans="2:2" x14ac:dyDescent="0.25">
      <c r="B210" s="84" t="s">
        <v>12872</v>
      </c>
    </row>
    <row r="211" spans="2:2" x14ac:dyDescent="0.25">
      <c r="B211" s="84" t="s">
        <v>12873</v>
      </c>
    </row>
    <row r="212" spans="2:2" x14ac:dyDescent="0.25">
      <c r="B212" s="84" t="s">
        <v>12874</v>
      </c>
    </row>
    <row r="213" spans="2:2" x14ac:dyDescent="0.25">
      <c r="B213" s="84" t="s">
        <v>12875</v>
      </c>
    </row>
    <row r="214" spans="2:2" x14ac:dyDescent="0.25">
      <c r="B214" s="84" t="s">
        <v>12876</v>
      </c>
    </row>
    <row r="215" spans="2:2" x14ac:dyDescent="0.25">
      <c r="B215" s="84" t="s">
        <v>12877</v>
      </c>
    </row>
    <row r="216" spans="2:2" x14ac:dyDescent="0.25">
      <c r="B216" s="84" t="s">
        <v>12878</v>
      </c>
    </row>
    <row r="217" spans="2:2" x14ac:dyDescent="0.25">
      <c r="B217" s="84" t="s">
        <v>12879</v>
      </c>
    </row>
    <row r="218" spans="2:2" x14ac:dyDescent="0.25">
      <c r="B218" s="84" t="s">
        <v>12880</v>
      </c>
    </row>
    <row r="219" spans="2:2" x14ac:dyDescent="0.25">
      <c r="B219" s="84" t="s">
        <v>12881</v>
      </c>
    </row>
    <row r="220" spans="2:2" x14ac:dyDescent="0.25">
      <c r="B220" s="84" t="s">
        <v>12882</v>
      </c>
    </row>
    <row r="221" spans="2:2" x14ac:dyDescent="0.25">
      <c r="B221" s="84" t="s">
        <v>5091</v>
      </c>
    </row>
    <row r="222" spans="2:2" x14ac:dyDescent="0.25">
      <c r="B222" s="84" t="s">
        <v>12883</v>
      </c>
    </row>
    <row r="223" spans="2:2" x14ac:dyDescent="0.25">
      <c r="B223" s="84" t="s">
        <v>12884</v>
      </c>
    </row>
    <row r="224" spans="2:2" x14ac:dyDescent="0.25">
      <c r="B224" s="84" t="s">
        <v>1281</v>
      </c>
    </row>
    <row r="225" spans="2:2" x14ac:dyDescent="0.25">
      <c r="B225" s="84" t="s">
        <v>4840</v>
      </c>
    </row>
    <row r="226" spans="2:2" x14ac:dyDescent="0.25">
      <c r="B226" s="84" t="s">
        <v>12885</v>
      </c>
    </row>
    <row r="227" spans="2:2" x14ac:dyDescent="0.25">
      <c r="B227" s="84" t="s">
        <v>12886</v>
      </c>
    </row>
    <row r="228" spans="2:2" x14ac:dyDescent="0.25">
      <c r="B228" s="84" t="s">
        <v>12887</v>
      </c>
    </row>
    <row r="229" spans="2:2" x14ac:dyDescent="0.25">
      <c r="B229" s="84" t="s">
        <v>3054</v>
      </c>
    </row>
    <row r="230" spans="2:2" x14ac:dyDescent="0.25">
      <c r="B230" s="84" t="s">
        <v>12888</v>
      </c>
    </row>
    <row r="231" spans="2:2" x14ac:dyDescent="0.25">
      <c r="B231" s="84" t="s">
        <v>12889</v>
      </c>
    </row>
    <row r="232" spans="2:2" x14ac:dyDescent="0.25">
      <c r="B232" s="84" t="s">
        <v>12890</v>
      </c>
    </row>
    <row r="233" spans="2:2" x14ac:dyDescent="0.25">
      <c r="B233" s="84" t="s">
        <v>4560</v>
      </c>
    </row>
    <row r="234" spans="2:2" x14ac:dyDescent="0.25">
      <c r="B234" s="84" t="s">
        <v>12891</v>
      </c>
    </row>
    <row r="235" spans="2:2" x14ac:dyDescent="0.25">
      <c r="B235" s="84" t="s">
        <v>12892</v>
      </c>
    </row>
    <row r="236" spans="2:2" x14ac:dyDescent="0.25">
      <c r="B236" s="84" t="s">
        <v>12893</v>
      </c>
    </row>
    <row r="237" spans="2:2" x14ac:dyDescent="0.25">
      <c r="B237" s="84" t="s">
        <v>12894</v>
      </c>
    </row>
    <row r="238" spans="2:2" x14ac:dyDescent="0.25">
      <c r="B238" s="84" t="s">
        <v>12895</v>
      </c>
    </row>
    <row r="239" spans="2:2" x14ac:dyDescent="0.25">
      <c r="B239" s="84" t="s">
        <v>12896</v>
      </c>
    </row>
    <row r="240" spans="2:2" x14ac:dyDescent="0.25">
      <c r="B240" s="84" t="s">
        <v>12897</v>
      </c>
    </row>
    <row r="241" spans="2:2" x14ac:dyDescent="0.25">
      <c r="B241" s="84" t="s">
        <v>12898</v>
      </c>
    </row>
    <row r="242" spans="2:2" x14ac:dyDescent="0.25">
      <c r="B242" s="84" t="s">
        <v>12899</v>
      </c>
    </row>
    <row r="243" spans="2:2" x14ac:dyDescent="0.25">
      <c r="B243" s="84" t="s">
        <v>12900</v>
      </c>
    </row>
    <row r="244" spans="2:2" x14ac:dyDescent="0.25">
      <c r="B244" s="84" t="s">
        <v>12901</v>
      </c>
    </row>
    <row r="245" spans="2:2" x14ac:dyDescent="0.25">
      <c r="B245" s="84" t="s">
        <v>12902</v>
      </c>
    </row>
    <row r="246" spans="2:2" x14ac:dyDescent="0.25">
      <c r="B246" s="84" t="s">
        <v>12903</v>
      </c>
    </row>
    <row r="247" spans="2:2" x14ac:dyDescent="0.25">
      <c r="B247" s="84" t="s">
        <v>12904</v>
      </c>
    </row>
    <row r="248" spans="2:2" x14ac:dyDescent="0.25">
      <c r="B248" s="84" t="s">
        <v>12905</v>
      </c>
    </row>
    <row r="249" spans="2:2" x14ac:dyDescent="0.25">
      <c r="B249" s="84" t="s">
        <v>12906</v>
      </c>
    </row>
    <row r="250" spans="2:2" x14ac:dyDescent="0.25">
      <c r="B250" s="84" t="s">
        <v>12907</v>
      </c>
    </row>
    <row r="251" spans="2:2" x14ac:dyDescent="0.25">
      <c r="B251" s="84" t="s">
        <v>12908</v>
      </c>
    </row>
    <row r="252" spans="2:2" x14ac:dyDescent="0.25">
      <c r="B252" s="84" t="s">
        <v>12909</v>
      </c>
    </row>
    <row r="253" spans="2:2" x14ac:dyDescent="0.25">
      <c r="B253" s="84" t="s">
        <v>12910</v>
      </c>
    </row>
    <row r="254" spans="2:2" x14ac:dyDescent="0.25">
      <c r="B254" s="84" t="s">
        <v>12911</v>
      </c>
    </row>
    <row r="255" spans="2:2" x14ac:dyDescent="0.25">
      <c r="B255" s="84" t="s">
        <v>12912</v>
      </c>
    </row>
    <row r="256" spans="2:2" x14ac:dyDescent="0.25">
      <c r="B256" s="84" t="s">
        <v>12913</v>
      </c>
    </row>
    <row r="257" spans="2:2" x14ac:dyDescent="0.25">
      <c r="B257" s="84" t="s">
        <v>12914</v>
      </c>
    </row>
    <row r="258" spans="2:2" x14ac:dyDescent="0.25">
      <c r="B258" s="84" t="s">
        <v>12915</v>
      </c>
    </row>
    <row r="259" spans="2:2" x14ac:dyDescent="0.25">
      <c r="B259" s="84" t="s">
        <v>6717</v>
      </c>
    </row>
    <row r="260" spans="2:2" x14ac:dyDescent="0.25">
      <c r="B260" s="84" t="s">
        <v>12916</v>
      </c>
    </row>
    <row r="261" spans="2:2" x14ac:dyDescent="0.25">
      <c r="B261" s="84" t="s">
        <v>12917</v>
      </c>
    </row>
    <row r="262" spans="2:2" x14ac:dyDescent="0.25">
      <c r="B262" s="84" t="s">
        <v>12918</v>
      </c>
    </row>
    <row r="263" spans="2:2" x14ac:dyDescent="0.25">
      <c r="B263" s="84" t="s">
        <v>12919</v>
      </c>
    </row>
    <row r="264" spans="2:2" x14ac:dyDescent="0.25">
      <c r="B264" s="84" t="s">
        <v>12920</v>
      </c>
    </row>
    <row r="265" spans="2:2" x14ac:dyDescent="0.25">
      <c r="B265" s="84" t="s">
        <v>12921</v>
      </c>
    </row>
    <row r="266" spans="2:2" x14ac:dyDescent="0.25">
      <c r="B266" s="84" t="s">
        <v>12922</v>
      </c>
    </row>
    <row r="267" spans="2:2" x14ac:dyDescent="0.25">
      <c r="B267" s="84" t="s">
        <v>12923</v>
      </c>
    </row>
    <row r="268" spans="2:2" x14ac:dyDescent="0.25">
      <c r="B268" s="84" t="s">
        <v>1189</v>
      </c>
    </row>
    <row r="269" spans="2:2" x14ac:dyDescent="0.25">
      <c r="B269" s="84" t="s">
        <v>12924</v>
      </c>
    </row>
    <row r="270" spans="2:2" x14ac:dyDescent="0.25">
      <c r="B270" s="84" t="s">
        <v>12925</v>
      </c>
    </row>
    <row r="271" spans="2:2" x14ac:dyDescent="0.25">
      <c r="B271" s="84" t="s">
        <v>12926</v>
      </c>
    </row>
    <row r="272" spans="2:2" x14ac:dyDescent="0.25">
      <c r="B272" s="84" t="s">
        <v>12927</v>
      </c>
    </row>
    <row r="273" spans="2:2" x14ac:dyDescent="0.25">
      <c r="B273" s="84" t="s">
        <v>12928</v>
      </c>
    </row>
    <row r="274" spans="2:2" x14ac:dyDescent="0.25">
      <c r="B274" s="84" t="s">
        <v>12929</v>
      </c>
    </row>
    <row r="275" spans="2:2" x14ac:dyDescent="0.25">
      <c r="B275" s="84" t="s">
        <v>12930</v>
      </c>
    </row>
    <row r="276" spans="2:2" x14ac:dyDescent="0.25">
      <c r="B276" s="84" t="s">
        <v>12931</v>
      </c>
    </row>
    <row r="277" spans="2:2" x14ac:dyDescent="0.25">
      <c r="B277" s="84" t="s">
        <v>12932</v>
      </c>
    </row>
    <row r="278" spans="2:2" x14ac:dyDescent="0.25">
      <c r="B278" s="84" t="s">
        <v>12933</v>
      </c>
    </row>
    <row r="279" spans="2:2" x14ac:dyDescent="0.25">
      <c r="B279" s="84" t="s">
        <v>12934</v>
      </c>
    </row>
    <row r="280" spans="2:2" x14ac:dyDescent="0.25">
      <c r="B280" s="84" t="s">
        <v>12935</v>
      </c>
    </row>
    <row r="281" spans="2:2" x14ac:dyDescent="0.25">
      <c r="B281" s="84" t="s">
        <v>12936</v>
      </c>
    </row>
    <row r="282" spans="2:2" x14ac:dyDescent="0.25">
      <c r="B282" s="84" t="s">
        <v>12937</v>
      </c>
    </row>
    <row r="283" spans="2:2" x14ac:dyDescent="0.25">
      <c r="B283" s="84" t="s">
        <v>12938</v>
      </c>
    </row>
    <row r="284" spans="2:2" x14ac:dyDescent="0.25">
      <c r="B284" s="84" t="s">
        <v>12939</v>
      </c>
    </row>
    <row r="285" spans="2:2" x14ac:dyDescent="0.25">
      <c r="B285" s="84" t="s">
        <v>12940</v>
      </c>
    </row>
    <row r="286" spans="2:2" x14ac:dyDescent="0.25">
      <c r="B286" s="84" t="s">
        <v>12941</v>
      </c>
    </row>
    <row r="287" spans="2:2" x14ac:dyDescent="0.25">
      <c r="B287" s="84" t="s">
        <v>12942</v>
      </c>
    </row>
    <row r="288" spans="2:2" x14ac:dyDescent="0.25">
      <c r="B288" s="84" t="s">
        <v>12943</v>
      </c>
    </row>
    <row r="289" spans="2:2" x14ac:dyDescent="0.25">
      <c r="B289" s="84" t="s">
        <v>12944</v>
      </c>
    </row>
    <row r="290" spans="2:2" x14ac:dyDescent="0.25">
      <c r="B290" s="84" t="s">
        <v>12945</v>
      </c>
    </row>
    <row r="291" spans="2:2" x14ac:dyDescent="0.25">
      <c r="B291" s="84" t="s">
        <v>1041</v>
      </c>
    </row>
    <row r="292" spans="2:2" x14ac:dyDescent="0.25">
      <c r="B292" s="84" t="s">
        <v>12946</v>
      </c>
    </row>
    <row r="293" spans="2:2" x14ac:dyDescent="0.25">
      <c r="B293" s="84" t="s">
        <v>12947</v>
      </c>
    </row>
    <row r="294" spans="2:2" x14ac:dyDescent="0.25">
      <c r="B294" s="84" t="s">
        <v>12948</v>
      </c>
    </row>
    <row r="295" spans="2:2" x14ac:dyDescent="0.25">
      <c r="B295" s="84" t="s">
        <v>1938</v>
      </c>
    </row>
    <row r="296" spans="2:2" x14ac:dyDescent="0.25">
      <c r="B296" s="84" t="s">
        <v>12949</v>
      </c>
    </row>
    <row r="297" spans="2:2" x14ac:dyDescent="0.25">
      <c r="B297" s="84" t="s">
        <v>12950</v>
      </c>
    </row>
    <row r="298" spans="2:2" x14ac:dyDescent="0.25">
      <c r="B298" s="84" t="s">
        <v>12951</v>
      </c>
    </row>
    <row r="299" spans="2:2" x14ac:dyDescent="0.25">
      <c r="B299" s="84" t="s">
        <v>12952</v>
      </c>
    </row>
    <row r="300" spans="2:2" x14ac:dyDescent="0.25">
      <c r="B300" s="84" t="s">
        <v>12953</v>
      </c>
    </row>
    <row r="301" spans="2:2" x14ac:dyDescent="0.25">
      <c r="B301" s="84" t="s">
        <v>5223</v>
      </c>
    </row>
    <row r="302" spans="2:2" x14ac:dyDescent="0.25">
      <c r="B302" s="84" t="s">
        <v>12954</v>
      </c>
    </row>
    <row r="303" spans="2:2" x14ac:dyDescent="0.25">
      <c r="B303" s="84" t="s">
        <v>12955</v>
      </c>
    </row>
    <row r="304" spans="2:2" x14ac:dyDescent="0.25">
      <c r="B304" s="84" t="s">
        <v>12956</v>
      </c>
    </row>
    <row r="305" spans="2:2" x14ac:dyDescent="0.25">
      <c r="B305" s="84" t="s">
        <v>12957</v>
      </c>
    </row>
    <row r="306" spans="2:2" x14ac:dyDescent="0.25">
      <c r="B306" s="84" t="s">
        <v>12958</v>
      </c>
    </row>
    <row r="307" spans="2:2" x14ac:dyDescent="0.25">
      <c r="B307" s="84" t="s">
        <v>12959</v>
      </c>
    </row>
    <row r="308" spans="2:2" x14ac:dyDescent="0.25">
      <c r="B308" s="84" t="s">
        <v>12960</v>
      </c>
    </row>
    <row r="309" spans="2:2" x14ac:dyDescent="0.25">
      <c r="B309" s="84" t="s">
        <v>12961</v>
      </c>
    </row>
    <row r="310" spans="2:2" x14ac:dyDescent="0.25">
      <c r="B310" s="84" t="s">
        <v>12962</v>
      </c>
    </row>
    <row r="311" spans="2:2" x14ac:dyDescent="0.25">
      <c r="B311" s="84" t="s">
        <v>12963</v>
      </c>
    </row>
    <row r="312" spans="2:2" x14ac:dyDescent="0.25">
      <c r="B312" s="84" t="s">
        <v>12964</v>
      </c>
    </row>
    <row r="313" spans="2:2" x14ac:dyDescent="0.25">
      <c r="B313" s="84" t="s">
        <v>12965</v>
      </c>
    </row>
    <row r="314" spans="2:2" x14ac:dyDescent="0.25">
      <c r="B314" s="84" t="s">
        <v>4219</v>
      </c>
    </row>
    <row r="315" spans="2:2" x14ac:dyDescent="0.25">
      <c r="B315" s="84" t="s">
        <v>12966</v>
      </c>
    </row>
    <row r="316" spans="2:2" x14ac:dyDescent="0.25">
      <c r="B316" s="84" t="s">
        <v>12967</v>
      </c>
    </row>
    <row r="317" spans="2:2" x14ac:dyDescent="0.25">
      <c r="B317" s="84" t="s">
        <v>12968</v>
      </c>
    </row>
    <row r="318" spans="2:2" x14ac:dyDescent="0.25">
      <c r="B318" s="84" t="s">
        <v>12969</v>
      </c>
    </row>
    <row r="319" spans="2:2" x14ac:dyDescent="0.25">
      <c r="B319" s="84" t="s">
        <v>12970</v>
      </c>
    </row>
    <row r="320" spans="2:2" x14ac:dyDescent="0.25">
      <c r="B320" s="84" t="s">
        <v>12971</v>
      </c>
    </row>
    <row r="321" spans="2:2" x14ac:dyDescent="0.25">
      <c r="B321" s="84" t="s">
        <v>12972</v>
      </c>
    </row>
    <row r="322" spans="2:2" x14ac:dyDescent="0.25">
      <c r="B322" s="84" t="s">
        <v>3599</v>
      </c>
    </row>
    <row r="323" spans="2:2" x14ac:dyDescent="0.25">
      <c r="B323" s="84" t="s">
        <v>12973</v>
      </c>
    </row>
    <row r="324" spans="2:2" x14ac:dyDescent="0.25">
      <c r="B324" s="84" t="s">
        <v>12974</v>
      </c>
    </row>
    <row r="325" spans="2:2" x14ac:dyDescent="0.25">
      <c r="B325" s="84" t="s">
        <v>12975</v>
      </c>
    </row>
    <row r="326" spans="2:2" x14ac:dyDescent="0.25">
      <c r="B326" s="84" t="s">
        <v>5121</v>
      </c>
    </row>
    <row r="327" spans="2:2" x14ac:dyDescent="0.25">
      <c r="B327" s="84" t="s">
        <v>5155</v>
      </c>
    </row>
    <row r="328" spans="2:2" x14ac:dyDescent="0.25">
      <c r="B328" s="84" t="s">
        <v>12976</v>
      </c>
    </row>
    <row r="329" spans="2:2" x14ac:dyDescent="0.25">
      <c r="B329" s="84" t="s">
        <v>12977</v>
      </c>
    </row>
    <row r="330" spans="2:2" x14ac:dyDescent="0.25">
      <c r="B330" s="84" t="s">
        <v>2275</v>
      </c>
    </row>
    <row r="331" spans="2:2" x14ac:dyDescent="0.25">
      <c r="B331" s="84" t="s">
        <v>6929</v>
      </c>
    </row>
    <row r="332" spans="2:2" x14ac:dyDescent="0.25">
      <c r="B332" s="84" t="s">
        <v>12978</v>
      </c>
    </row>
    <row r="333" spans="2:2" x14ac:dyDescent="0.25">
      <c r="B333" s="84" t="s">
        <v>1404</v>
      </c>
    </row>
    <row r="334" spans="2:2" x14ac:dyDescent="0.25">
      <c r="B334" s="84" t="s">
        <v>2876</v>
      </c>
    </row>
    <row r="335" spans="2:2" x14ac:dyDescent="0.25">
      <c r="B335" s="84" t="s">
        <v>12979</v>
      </c>
    </row>
    <row r="336" spans="2:2" x14ac:dyDescent="0.25">
      <c r="B336" s="84" t="s">
        <v>12980</v>
      </c>
    </row>
    <row r="337" spans="2:2" x14ac:dyDescent="0.25">
      <c r="B337" s="84" t="s">
        <v>12981</v>
      </c>
    </row>
    <row r="338" spans="2:2" x14ac:dyDescent="0.25">
      <c r="B338" s="84" t="s">
        <v>12982</v>
      </c>
    </row>
    <row r="339" spans="2:2" x14ac:dyDescent="0.25">
      <c r="B339" s="84" t="s">
        <v>10126</v>
      </c>
    </row>
    <row r="340" spans="2:2" x14ac:dyDescent="0.25">
      <c r="B340" s="84" t="s">
        <v>12983</v>
      </c>
    </row>
    <row r="341" spans="2:2" x14ac:dyDescent="0.25">
      <c r="B341" s="84" t="s">
        <v>12984</v>
      </c>
    </row>
    <row r="342" spans="2:2" x14ac:dyDescent="0.25">
      <c r="B342" s="84" t="s">
        <v>4409</v>
      </c>
    </row>
    <row r="343" spans="2:2" x14ac:dyDescent="0.25">
      <c r="B343" s="84" t="s">
        <v>12985</v>
      </c>
    </row>
    <row r="344" spans="2:2" x14ac:dyDescent="0.25">
      <c r="B344" s="84" t="s">
        <v>12986</v>
      </c>
    </row>
    <row r="345" spans="2:2" x14ac:dyDescent="0.25">
      <c r="B345" s="84" t="s">
        <v>12987</v>
      </c>
    </row>
    <row r="346" spans="2:2" x14ac:dyDescent="0.25">
      <c r="B346" s="84" t="s">
        <v>12988</v>
      </c>
    </row>
    <row r="347" spans="2:2" x14ac:dyDescent="0.25">
      <c r="B347" s="84" t="s">
        <v>12989</v>
      </c>
    </row>
    <row r="348" spans="2:2" x14ac:dyDescent="0.25">
      <c r="B348" s="84" t="s">
        <v>12990</v>
      </c>
    </row>
    <row r="349" spans="2:2" x14ac:dyDescent="0.25">
      <c r="B349" s="84" t="s">
        <v>12991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6C0A1-2E36-458D-885B-62374E376762}">
  <sheetPr codeName="Sheet46">
    <tabColor theme="5" tint="0.79998168889431442"/>
  </sheetPr>
  <dimension ref="A1:AZ6243"/>
  <sheetViews>
    <sheetView showGridLines="0" topLeftCell="AQ1" workbookViewId="0">
      <selection activeCell="AY9" sqref="AY9"/>
    </sheetView>
  </sheetViews>
  <sheetFormatPr defaultRowHeight="15" x14ac:dyDescent="0.25"/>
  <cols>
    <col min="1" max="1" width="16.42578125" bestFit="1" customWidth="1"/>
    <col min="2" max="2" width="19.5703125" bestFit="1" customWidth="1"/>
    <col min="3" max="3" width="19.85546875" bestFit="1" customWidth="1"/>
    <col min="4" max="4" width="38.5703125" bestFit="1" customWidth="1"/>
    <col min="5" max="5" width="36.5703125" bestFit="1" customWidth="1"/>
    <col min="6" max="6" width="46.5703125" bestFit="1" customWidth="1"/>
    <col min="7" max="7" width="47.42578125" bestFit="1" customWidth="1"/>
    <col min="8" max="8" width="15.85546875" bestFit="1" customWidth="1"/>
    <col min="9" max="9" width="11.85546875" bestFit="1" customWidth="1"/>
    <col min="10" max="10" width="17.140625" bestFit="1" customWidth="1"/>
    <col min="11" max="11" width="12.85546875" bestFit="1" customWidth="1"/>
    <col min="12" max="12" width="14.5703125" bestFit="1" customWidth="1"/>
    <col min="13" max="13" width="18.5703125" bestFit="1" customWidth="1"/>
    <col min="14" max="14" width="7.85546875" bestFit="1" customWidth="1"/>
    <col min="15" max="16" width="33.85546875" bestFit="1" customWidth="1"/>
    <col min="17" max="17" width="7.140625" bestFit="1" customWidth="1"/>
    <col min="18" max="18" width="9.42578125" bestFit="1" customWidth="1"/>
    <col min="19" max="19" width="7.42578125" bestFit="1" customWidth="1"/>
    <col min="20" max="20" width="14.42578125" bestFit="1" customWidth="1"/>
    <col min="21" max="21" width="17.5703125" bestFit="1" customWidth="1"/>
    <col min="22" max="22" width="16.5703125" bestFit="1" customWidth="1"/>
    <col min="23" max="23" width="19.140625" bestFit="1" customWidth="1"/>
    <col min="24" max="24" width="24.5703125" bestFit="1" customWidth="1"/>
    <col min="25" max="25" width="24.42578125" bestFit="1" customWidth="1"/>
    <col min="26" max="26" width="18" bestFit="1" customWidth="1"/>
    <col min="27" max="27" width="21.85546875" bestFit="1" customWidth="1"/>
    <col min="28" max="28" width="21.5703125" bestFit="1" customWidth="1"/>
    <col min="29" max="29" width="25.42578125" bestFit="1" customWidth="1"/>
    <col min="30" max="30" width="30.42578125" bestFit="1" customWidth="1"/>
    <col min="31" max="31" width="28.85546875" bestFit="1" customWidth="1"/>
    <col min="32" max="32" width="17.42578125" bestFit="1" customWidth="1"/>
    <col min="33" max="33" width="22.140625" bestFit="1" customWidth="1"/>
    <col min="34" max="35" width="21" bestFit="1" customWidth="1"/>
    <col min="36" max="36" width="20.140625" bestFit="1" customWidth="1"/>
    <col min="37" max="37" width="17.5703125" bestFit="1" customWidth="1"/>
    <col min="38" max="38" width="16.5703125" bestFit="1" customWidth="1"/>
    <col min="39" max="39" width="20.42578125" bestFit="1" customWidth="1"/>
    <col min="40" max="40" width="7.42578125" bestFit="1" customWidth="1"/>
    <col min="41" max="41" width="29.5703125" bestFit="1" customWidth="1"/>
    <col min="42" max="42" width="27" bestFit="1" customWidth="1"/>
    <col min="43" max="43" width="26.42578125" bestFit="1" customWidth="1"/>
    <col min="44" max="44" width="16.85546875" bestFit="1" customWidth="1"/>
    <col min="45" max="45" width="20" bestFit="1" customWidth="1"/>
    <col min="46" max="46" width="19.85546875" bestFit="1" customWidth="1"/>
    <col min="47" max="47" width="25.5703125" bestFit="1" customWidth="1"/>
    <col min="48" max="48" width="20.42578125" bestFit="1" customWidth="1"/>
    <col min="49" max="49" width="27.5703125" bestFit="1" customWidth="1"/>
    <col min="50" max="50" width="54.5703125" bestFit="1" customWidth="1"/>
    <col min="51" max="52" width="37" bestFit="1" customWidth="1"/>
    <col min="55" max="56" width="17.5703125" customWidth="1"/>
    <col min="57" max="57" width="18.5703125" customWidth="1"/>
  </cols>
  <sheetData>
    <row r="1" spans="1:52" x14ac:dyDescent="0.25">
      <c r="A1" s="122" t="s">
        <v>12992</v>
      </c>
      <c r="B1" s="122">
        <f>COUNTIFS('Portfolio Drop'!$C$14:$C$33,"&lt;&gt;"&amp;"")</f>
        <v>1</v>
      </c>
      <c r="E1" s="45"/>
      <c r="F1" s="32" t="s">
        <v>543</v>
      </c>
      <c r="G1" s="32" t="s">
        <v>544</v>
      </c>
      <c r="H1" s="32" t="s">
        <v>545</v>
      </c>
      <c r="I1" s="32" t="s">
        <v>546</v>
      </c>
      <c r="J1" s="32" t="s">
        <v>547</v>
      </c>
      <c r="K1" s="149" t="s">
        <v>12993</v>
      </c>
      <c r="AZ1" t="b">
        <f>IF(ISBLANK(AY9),FALSE,AY9)</f>
        <v>0</v>
      </c>
    </row>
    <row r="2" spans="1:52" x14ac:dyDescent="0.25">
      <c r="A2" t="s">
        <v>12994</v>
      </c>
      <c r="B2" s="788" t="b">
        <f>IF(COUNTIFS($AW:$AW,TRUE,AV:AV,TRUE)&gt;=1,TRUE,FALSE)</f>
        <v>1</v>
      </c>
      <c r="C2" s="3"/>
      <c r="F2" s="2" t="s">
        <v>550</v>
      </c>
      <c r="G2" s="2" t="str">
        <f>SFUpload!$CE$2</f>
        <v>Success</v>
      </c>
      <c r="H2" s="2" t="str">
        <f>SFUpload!$CF$2</f>
        <v>0068c00000uvOISAA2</v>
      </c>
      <c r="I2" s="2"/>
      <c r="J2" s="2"/>
      <c r="K2" s="2"/>
      <c r="L2" s="148" t="s">
        <v>551</v>
      </c>
      <c r="M2" s="50">
        <v>45867.450081435185</v>
      </c>
    </row>
    <row r="3" spans="1:52" x14ac:dyDescent="0.25">
      <c r="F3" s="2" t="s">
        <v>552</v>
      </c>
      <c r="G3" s="2" t="str">
        <f>_xlfn.TEXTJOIN(", ",TRUE,_xlfn.UNIQUE(SFProperty!AZ3:AZ400))</f>
        <v/>
      </c>
      <c r="H3" s="145" t="str">
        <f>_xlfn.TEXTJOIN(", ",TRUE,_xlfn.UNIQUE(IF(SFProperty!$AZ$3:$AZ$167="Updated",SFProperty!$BA$3:$BA$167,"")))</f>
        <v/>
      </c>
      <c r="I3" s="2"/>
      <c r="J3" s="2" t="str">
        <f>_xlfn.TEXTJOIN(", ",TRUE,_xlfn.UNIQUE(IF(SFProperty!$AZ$3:$AZ$167&lt;&gt;"Updated",SFProperty!$BA$3:$BA$167,"")))</f>
        <v/>
      </c>
      <c r="K3" s="2">
        <f>B1-COUNTIF(SFProperty!$A$3:$A$22,"?*")</f>
        <v>0</v>
      </c>
      <c r="L3" s="148" t="s">
        <v>553</v>
      </c>
      <c r="M3" s="50">
        <f>SFUpload!$CG$2</f>
        <v>45867.450949074075</v>
      </c>
    </row>
    <row r="4" spans="1:52" x14ac:dyDescent="0.25">
      <c r="F4" s="2" t="s">
        <v>554</v>
      </c>
      <c r="G4" s="2" t="str">
        <f>_xlfn.TEXTJOIN(", ",TRUE,_xlfn.UNIQUE(SFProperty!AZ3:AZ235))</f>
        <v/>
      </c>
      <c r="H4" s="145" t="str" cm="1">
        <f t="array" ref="H4">_xlfn.TEXTJOIN(", ",TRUE,_xlfn.UNIQUE(IF(SFProperty!$AZ$3:$AZ$5="Updated",SFProperty!$BA$3:$BA$5,"")))</f>
        <v/>
      </c>
      <c r="I4" s="2"/>
      <c r="J4" s="2" t="str" cm="1">
        <f t="array" ref="J4">_xlfn.TEXTJOIN(", ",TRUE,_xlfn.UNIQUE(IF(SFProperty!$AZ$3:$AZ$5&lt;&gt;"Updated",SFProperty!$BA$3:$BA$5,"")))</f>
        <v>0</v>
      </c>
      <c r="K4" s="2">
        <f>B1-COUNTIF(SFProperty!$B$3:$B$22,"?*")</f>
        <v>0</v>
      </c>
      <c r="L4" s="148" t="s">
        <v>555</v>
      </c>
      <c r="M4" s="2" t="str">
        <f>IF(M3&lt;M2,"Yes","No")</f>
        <v>No</v>
      </c>
      <c r="AM4" s="147"/>
      <c r="AN4" s="147"/>
    </row>
    <row r="5" spans="1:52" x14ac:dyDescent="0.25">
      <c r="C5" s="3"/>
      <c r="D5" s="146">
        <f>'Salesforce Upload'!$C$7</f>
        <v>199046</v>
      </c>
      <c r="F5" s="2" t="s">
        <v>556</v>
      </c>
      <c r="G5" s="2" t="str">
        <f>_xlfn.TEXTJOIN(", ",TRUE,_xlfn.UNIQUE(SFUnit!AF3:AF401))</f>
        <v/>
      </c>
      <c r="H5" s="145" t="str" cm="1">
        <f t="array" ref="H5">_xlfn.TEXTJOIN(", ",TRUE,_xlfn.UNIQUE(IF(SFUnit!$AF$3:$AF$167="Updated",SFUnit!$AG$3:$AG$167,"")))</f>
        <v/>
      </c>
      <c r="I5" s="2"/>
      <c r="J5" s="2" t="str" cm="1">
        <f t="array" ref="J5">_xlfn.TEXTJOIN(", ",TRUE,_xlfn.UNIQUE(IF(SFUnit!$AF$3:$AF$167&lt;&gt;"Updated",SFUnit!$AG$3:$AG$167,"")))</f>
        <v>0</v>
      </c>
      <c r="K5" s="2"/>
      <c r="M5" s="144"/>
      <c r="W5" t="s">
        <v>302</v>
      </c>
    </row>
    <row r="6" spans="1:52" x14ac:dyDescent="0.25">
      <c r="C6" s="3" t="s">
        <v>286</v>
      </c>
      <c r="D6" s="46" t="s">
        <v>108</v>
      </c>
      <c r="E6" t="s">
        <v>287</v>
      </c>
      <c r="F6" t="s">
        <v>163</v>
      </c>
      <c r="G6" t="s">
        <v>113</v>
      </c>
      <c r="H6" t="s">
        <v>165</v>
      </c>
      <c r="I6" t="s">
        <v>289</v>
      </c>
      <c r="J6" t="s">
        <v>12995</v>
      </c>
      <c r="K6" t="s">
        <v>12996</v>
      </c>
      <c r="L6" t="s">
        <v>12997</v>
      </c>
      <c r="M6" t="s">
        <v>12998</v>
      </c>
      <c r="N6" t="s">
        <v>294</v>
      </c>
      <c r="O6" t="s">
        <v>181</v>
      </c>
      <c r="P6" t="s">
        <v>295</v>
      </c>
      <c r="Q6" t="s">
        <v>296</v>
      </c>
      <c r="R6" t="s">
        <v>324</v>
      </c>
      <c r="S6" t="s">
        <v>12999</v>
      </c>
      <c r="T6" t="s">
        <v>223</v>
      </c>
      <c r="U6" t="s">
        <v>325</v>
      </c>
      <c r="V6" t="s">
        <v>326</v>
      </c>
      <c r="W6" t="s">
        <v>13000</v>
      </c>
      <c r="X6" t="s">
        <v>13001</v>
      </c>
      <c r="Y6" t="s">
        <v>304</v>
      </c>
      <c r="Z6" t="s">
        <v>305</v>
      </c>
      <c r="AA6" t="s">
        <v>13002</v>
      </c>
      <c r="AB6" t="s">
        <v>13003</v>
      </c>
      <c r="AC6" t="s">
        <v>230</v>
      </c>
      <c r="AD6" t="s">
        <v>13004</v>
      </c>
      <c r="AE6" t="s">
        <v>13005</v>
      </c>
      <c r="AF6" t="s">
        <v>313</v>
      </c>
      <c r="AG6" t="s">
        <v>13006</v>
      </c>
      <c r="AH6" t="s">
        <v>315</v>
      </c>
      <c r="AI6" t="s">
        <v>316</v>
      </c>
      <c r="AJ6" t="s">
        <v>317</v>
      </c>
      <c r="AK6" t="s">
        <v>318</v>
      </c>
      <c r="AL6" t="s">
        <v>319</v>
      </c>
      <c r="AM6" t="s">
        <v>320</v>
      </c>
      <c r="AN6" t="s">
        <v>234</v>
      </c>
      <c r="AO6" t="s">
        <v>321</v>
      </c>
      <c r="AP6" t="s">
        <v>322</v>
      </c>
      <c r="AQ6" t="s">
        <v>13007</v>
      </c>
      <c r="AR6" t="s">
        <v>13007</v>
      </c>
      <c r="AS6" t="s">
        <v>13008</v>
      </c>
      <c r="AU6" t="s">
        <v>307</v>
      </c>
    </row>
    <row r="7" spans="1:52" ht="36" x14ac:dyDescent="0.25">
      <c r="C7" s="143" t="s">
        <v>286</v>
      </c>
      <c r="D7" s="139" t="s">
        <v>108</v>
      </c>
      <c r="E7" s="139" t="s">
        <v>287</v>
      </c>
      <c r="F7" s="139" t="s">
        <v>163</v>
      </c>
      <c r="G7" s="139" t="s">
        <v>113</v>
      </c>
      <c r="H7" s="140" t="s">
        <v>165</v>
      </c>
      <c r="I7" s="140" t="s">
        <v>289</v>
      </c>
      <c r="J7" s="142" t="s">
        <v>12995</v>
      </c>
      <c r="K7" s="142" t="s">
        <v>12996</v>
      </c>
      <c r="L7" s="139" t="s">
        <v>12997</v>
      </c>
      <c r="M7" s="141" t="s">
        <v>13009</v>
      </c>
      <c r="N7" s="139" t="s">
        <v>294</v>
      </c>
      <c r="O7" s="139" t="s">
        <v>181</v>
      </c>
      <c r="P7" s="139" t="s">
        <v>295</v>
      </c>
      <c r="Q7" s="139" t="s">
        <v>296</v>
      </c>
      <c r="R7" s="140" t="s">
        <v>324</v>
      </c>
      <c r="S7" s="139" t="s">
        <v>13010</v>
      </c>
      <c r="T7" s="139" t="s">
        <v>13011</v>
      </c>
      <c r="U7" s="138" t="s">
        <v>13012</v>
      </c>
      <c r="V7" s="138" t="s">
        <v>13013</v>
      </c>
      <c r="W7" s="138" t="s">
        <v>13014</v>
      </c>
      <c r="X7" s="138" t="s">
        <v>13015</v>
      </c>
      <c r="Y7" s="138" t="s">
        <v>304</v>
      </c>
      <c r="Z7" s="139" t="s">
        <v>305</v>
      </c>
      <c r="AA7" s="137" t="s">
        <v>13002</v>
      </c>
      <c r="AB7" s="136" t="s">
        <v>13003</v>
      </c>
      <c r="AC7" s="137" t="s">
        <v>13016</v>
      </c>
      <c r="AD7" s="137" t="s">
        <v>226</v>
      </c>
      <c r="AE7" s="137" t="s">
        <v>13017</v>
      </c>
      <c r="AF7" s="137" t="s">
        <v>13018</v>
      </c>
      <c r="AG7" s="137" t="s">
        <v>13019</v>
      </c>
      <c r="AH7" s="137" t="s">
        <v>13020</v>
      </c>
      <c r="AI7" s="137" t="s">
        <v>13021</v>
      </c>
      <c r="AJ7" s="137" t="s">
        <v>13022</v>
      </c>
      <c r="AK7" s="137" t="s">
        <v>13023</v>
      </c>
      <c r="AL7" s="138" t="s">
        <v>13024</v>
      </c>
      <c r="AM7" s="138" t="s">
        <v>13025</v>
      </c>
      <c r="AN7" s="138" t="s">
        <v>13026</v>
      </c>
      <c r="AO7" s="137" t="s">
        <v>13027</v>
      </c>
      <c r="AP7" s="137" t="s">
        <v>13028</v>
      </c>
      <c r="AQ7" s="137" t="s">
        <v>13007</v>
      </c>
      <c r="AR7" s="136" t="s">
        <v>13029</v>
      </c>
      <c r="AS7" s="136" t="s">
        <v>13029</v>
      </c>
      <c r="AT7" s="135" t="s">
        <v>13030</v>
      </c>
      <c r="AU7" s="134" t="s">
        <v>307</v>
      </c>
    </row>
    <row r="8" spans="1:52" x14ac:dyDescent="0.25">
      <c r="A8" t="s">
        <v>818</v>
      </c>
      <c r="B8" s="3" t="s">
        <v>563</v>
      </c>
      <c r="C8" s="3" t="s">
        <v>13031</v>
      </c>
      <c r="D8" s="3" t="s">
        <v>13032</v>
      </c>
      <c r="E8" s="3" t="s">
        <v>13033</v>
      </c>
      <c r="F8" s="3" t="s">
        <v>13034</v>
      </c>
      <c r="G8" s="3" t="s">
        <v>13035</v>
      </c>
      <c r="H8" s="3" t="s">
        <v>165</v>
      </c>
      <c r="I8" s="3" t="s">
        <v>129</v>
      </c>
      <c r="J8" s="3" t="s">
        <v>13036</v>
      </c>
      <c r="K8" s="3" t="s">
        <v>13037</v>
      </c>
      <c r="L8" s="3" t="s">
        <v>13038</v>
      </c>
      <c r="M8" s="3" t="s">
        <v>13009</v>
      </c>
      <c r="N8" s="3" t="s">
        <v>294</v>
      </c>
      <c r="O8" s="3" t="s">
        <v>181</v>
      </c>
      <c r="P8" s="3" t="s">
        <v>13039</v>
      </c>
      <c r="Q8" s="3" t="s">
        <v>296</v>
      </c>
      <c r="R8" s="3" t="s">
        <v>297</v>
      </c>
      <c r="S8" s="3" t="s">
        <v>224</v>
      </c>
      <c r="T8" s="3" t="s">
        <v>223</v>
      </c>
      <c r="U8" s="3" t="s">
        <v>13012</v>
      </c>
      <c r="V8" s="3" t="s">
        <v>13013</v>
      </c>
      <c r="W8" s="3" t="s">
        <v>13040</v>
      </c>
      <c r="X8" s="3" t="s">
        <v>13015</v>
      </c>
      <c r="Y8" s="3" t="s">
        <v>13041</v>
      </c>
      <c r="Z8" s="3" t="s">
        <v>397</v>
      </c>
      <c r="AA8" s="3" t="s">
        <v>552</v>
      </c>
      <c r="AB8" s="3" t="s">
        <v>13042</v>
      </c>
      <c r="AC8" s="3" t="s">
        <v>13043</v>
      </c>
      <c r="AD8" s="3" t="s">
        <v>13044</v>
      </c>
      <c r="AE8" s="3" t="s">
        <v>13017</v>
      </c>
      <c r="AF8" s="3" t="s">
        <v>13018</v>
      </c>
      <c r="AG8" s="3" t="s">
        <v>13019</v>
      </c>
      <c r="AH8" s="3" t="s">
        <v>13020</v>
      </c>
      <c r="AI8" s="3" t="s">
        <v>13021</v>
      </c>
      <c r="AJ8" s="3" t="s">
        <v>13022</v>
      </c>
      <c r="AK8" s="3" t="s">
        <v>13023</v>
      </c>
      <c r="AL8" s="3" t="s">
        <v>13045</v>
      </c>
      <c r="AM8" s="3" t="s">
        <v>13046</v>
      </c>
      <c r="AN8" s="3" t="s">
        <v>234</v>
      </c>
      <c r="AO8" s="3" t="s">
        <v>13047</v>
      </c>
      <c r="AP8" s="3" t="s">
        <v>13028</v>
      </c>
      <c r="AQ8" s="3" t="s">
        <v>13007</v>
      </c>
      <c r="AR8" s="3" t="s">
        <v>13048</v>
      </c>
      <c r="AS8" s="3" t="s">
        <v>13008</v>
      </c>
      <c r="AT8" s="3" t="s">
        <v>13030</v>
      </c>
      <c r="AU8" s="3" t="s">
        <v>13049</v>
      </c>
      <c r="AV8" s="3" t="s">
        <v>13050</v>
      </c>
      <c r="AW8" s="3" t="s">
        <v>13051</v>
      </c>
      <c r="AX8" s="3" t="s">
        <v>13052</v>
      </c>
      <c r="AY8" s="3" t="s">
        <v>13053</v>
      </c>
      <c r="AZ8" s="3" t="s">
        <v>13054</v>
      </c>
    </row>
    <row r="9" spans="1:52" x14ac:dyDescent="0.25">
      <c r="A9">
        <v>1</v>
      </c>
      <c r="B9" t="str">
        <f>SFUpload!$B$2</f>
        <v>0068c00000uvOISAA2</v>
      </c>
      <c r="C9">
        <v>1</v>
      </c>
      <c r="D9" t="s">
        <v>13055</v>
      </c>
      <c r="E9" t="s">
        <v>378</v>
      </c>
      <c r="F9" t="s">
        <v>2311</v>
      </c>
      <c r="G9">
        <v>90064</v>
      </c>
      <c r="H9" t="s">
        <v>388</v>
      </c>
      <c r="I9">
        <v>0</v>
      </c>
      <c r="J9">
        <v>1000</v>
      </c>
      <c r="K9">
        <v>1</v>
      </c>
      <c r="L9">
        <v>1</v>
      </c>
      <c r="M9" t="s">
        <v>12695</v>
      </c>
      <c r="N9" t="s">
        <v>328</v>
      </c>
      <c r="O9">
        <v>0</v>
      </c>
      <c r="P9">
        <v>0</v>
      </c>
      <c r="Q9">
        <v>0</v>
      </c>
      <c r="R9" t="s">
        <v>328</v>
      </c>
      <c r="S9">
        <v>0</v>
      </c>
      <c r="T9">
        <v>0</v>
      </c>
      <c r="W9" t="s">
        <v>328</v>
      </c>
      <c r="Z9" s="133"/>
      <c r="AA9" t="s">
        <v>13056</v>
      </c>
      <c r="AB9" t="s">
        <v>13057</v>
      </c>
      <c r="AN9">
        <v>0</v>
      </c>
      <c r="AQ9">
        <v>0</v>
      </c>
      <c r="AT9" t="s">
        <v>12674</v>
      </c>
      <c r="AU9">
        <v>245</v>
      </c>
      <c r="AV9" t="b">
        <v>1</v>
      </c>
      <c r="AW9" t="b">
        <v>1</v>
      </c>
      <c r="AX9" t="s">
        <v>508</v>
      </c>
      <c r="AY9" t="b">
        <v>0</v>
      </c>
      <c r="AZ9" t="b">
        <v>0</v>
      </c>
    </row>
    <row r="10" spans="1:52" x14ac:dyDescent="0.25">
      <c r="A10">
        <v>2</v>
      </c>
      <c r="C10">
        <v>2</v>
      </c>
      <c r="D10" t="s">
        <v>13058</v>
      </c>
      <c r="E10" t="s">
        <v>13059</v>
      </c>
      <c r="F10" t="s">
        <v>380</v>
      </c>
      <c r="G10">
        <v>90064</v>
      </c>
      <c r="H10" t="s">
        <v>13060</v>
      </c>
      <c r="I10">
        <v>0</v>
      </c>
      <c r="J10">
        <v>1200</v>
      </c>
      <c r="K10">
        <v>2</v>
      </c>
      <c r="L10">
        <v>1</v>
      </c>
      <c r="N10" t="s">
        <v>328</v>
      </c>
      <c r="O10" t="s">
        <v>1017</v>
      </c>
      <c r="P10" t="s">
        <v>1017</v>
      </c>
      <c r="Q10">
        <v>0</v>
      </c>
      <c r="R10" t="s">
        <v>327</v>
      </c>
      <c r="S10">
        <v>34</v>
      </c>
      <c r="T10">
        <v>0</v>
      </c>
      <c r="W10" t="s">
        <v>328</v>
      </c>
      <c r="Z10" s="31">
        <v>43831</v>
      </c>
      <c r="AA10" t="s">
        <v>13061</v>
      </c>
      <c r="AB10" t="s">
        <v>13062</v>
      </c>
      <c r="AQ10">
        <v>700000</v>
      </c>
      <c r="AT10" t="s">
        <v>12674</v>
      </c>
      <c r="AV10" t="b">
        <v>1</v>
      </c>
      <c r="AW10" t="b">
        <v>0</v>
      </c>
      <c r="AX10" t="s">
        <v>508</v>
      </c>
      <c r="AY10" t="b">
        <v>0</v>
      </c>
      <c r="AZ10" t="b">
        <v>1</v>
      </c>
    </row>
    <row r="11" spans="1:52" x14ac:dyDescent="0.25">
      <c r="A11">
        <v>3</v>
      </c>
      <c r="C11">
        <v>3</v>
      </c>
      <c r="D11" t="s">
        <v>376</v>
      </c>
      <c r="E11" t="s">
        <v>378</v>
      </c>
      <c r="F11" t="s">
        <v>2311</v>
      </c>
      <c r="G11">
        <v>90064</v>
      </c>
      <c r="H11" t="s">
        <v>388</v>
      </c>
      <c r="I11">
        <v>0</v>
      </c>
      <c r="J11">
        <v>1000</v>
      </c>
      <c r="K11">
        <v>1</v>
      </c>
      <c r="L11">
        <v>1</v>
      </c>
      <c r="M11" t="s">
        <v>12685</v>
      </c>
      <c r="N11" t="s">
        <v>328</v>
      </c>
      <c r="O11">
        <v>0</v>
      </c>
      <c r="P11">
        <v>0</v>
      </c>
      <c r="Q11">
        <v>0</v>
      </c>
      <c r="R11" t="s">
        <v>327</v>
      </c>
      <c r="S11">
        <v>0</v>
      </c>
      <c r="T11">
        <v>0</v>
      </c>
      <c r="W11" t="s">
        <v>328</v>
      </c>
      <c r="Z11" s="31">
        <v>45627</v>
      </c>
      <c r="AA11" t="s">
        <v>13063</v>
      </c>
      <c r="AB11" t="s">
        <v>13064</v>
      </c>
      <c r="AN11">
        <v>0</v>
      </c>
      <c r="AQ11">
        <v>1000000</v>
      </c>
      <c r="AT11" t="s">
        <v>12674</v>
      </c>
      <c r="AV11" t="b">
        <v>1</v>
      </c>
      <c r="AW11" t="b">
        <v>0</v>
      </c>
      <c r="AX11" t="s">
        <v>508</v>
      </c>
      <c r="AY11" t="b">
        <v>0</v>
      </c>
      <c r="AZ11" t="b">
        <v>1</v>
      </c>
    </row>
    <row r="12" spans="1:52" x14ac:dyDescent="0.25">
      <c r="A12">
        <v>4</v>
      </c>
      <c r="C12">
        <v>4</v>
      </c>
      <c r="D12" t="s">
        <v>13065</v>
      </c>
      <c r="E12" t="s">
        <v>112</v>
      </c>
      <c r="F12" t="s">
        <v>987</v>
      </c>
      <c r="G12">
        <v>85306</v>
      </c>
      <c r="H12" t="s">
        <v>388</v>
      </c>
      <c r="I12">
        <v>1969</v>
      </c>
      <c r="J12">
        <v>1600</v>
      </c>
      <c r="K12">
        <v>1</v>
      </c>
      <c r="L12">
        <v>1</v>
      </c>
      <c r="M12" t="s">
        <v>12695</v>
      </c>
      <c r="N12" t="s">
        <v>328</v>
      </c>
      <c r="O12" t="s">
        <v>994</v>
      </c>
      <c r="P12" t="s">
        <v>13066</v>
      </c>
      <c r="Q12" t="s">
        <v>13067</v>
      </c>
      <c r="R12" t="s">
        <v>327</v>
      </c>
      <c r="S12">
        <v>0</v>
      </c>
      <c r="T12">
        <v>0</v>
      </c>
      <c r="W12" t="s">
        <v>328</v>
      </c>
      <c r="Z12" s="31">
        <v>45383</v>
      </c>
      <c r="AA12" t="s">
        <v>13068</v>
      </c>
      <c r="AB12" t="s">
        <v>13069</v>
      </c>
      <c r="AN12">
        <v>0</v>
      </c>
      <c r="AQ12">
        <v>600000</v>
      </c>
      <c r="AT12" t="s">
        <v>12674</v>
      </c>
      <c r="AV12" t="b">
        <v>0</v>
      </c>
      <c r="AW12" t="b">
        <v>0</v>
      </c>
      <c r="AX12" t="s">
        <v>508</v>
      </c>
      <c r="AY12" t="b">
        <v>0</v>
      </c>
      <c r="AZ12" t="b">
        <v>1</v>
      </c>
    </row>
    <row r="13" spans="1:52" x14ac:dyDescent="0.25">
      <c r="A13">
        <v>5</v>
      </c>
      <c r="C13">
        <v>5</v>
      </c>
      <c r="D13" t="s">
        <v>13070</v>
      </c>
      <c r="E13" t="s">
        <v>4243</v>
      </c>
      <c r="F13" t="s">
        <v>1207</v>
      </c>
      <c r="G13">
        <v>85306</v>
      </c>
      <c r="H13" t="s">
        <v>388</v>
      </c>
      <c r="I13">
        <v>0</v>
      </c>
      <c r="J13">
        <v>1576</v>
      </c>
      <c r="K13">
        <v>1</v>
      </c>
      <c r="L13">
        <v>1</v>
      </c>
      <c r="N13" t="s">
        <v>328</v>
      </c>
      <c r="O13" t="s">
        <v>1209</v>
      </c>
      <c r="P13" t="s">
        <v>1209</v>
      </c>
      <c r="Q13">
        <v>0</v>
      </c>
      <c r="R13" t="s">
        <v>327</v>
      </c>
      <c r="S13">
        <v>34</v>
      </c>
      <c r="T13">
        <v>0</v>
      </c>
      <c r="W13" t="s">
        <v>328</v>
      </c>
      <c r="Z13" s="31">
        <v>45444</v>
      </c>
      <c r="AA13" t="s">
        <v>13071</v>
      </c>
      <c r="AB13" t="s">
        <v>13072</v>
      </c>
      <c r="AQ13">
        <v>628000</v>
      </c>
      <c r="AT13" t="s">
        <v>12674</v>
      </c>
      <c r="AV13" t="b">
        <v>1</v>
      </c>
      <c r="AW13" t="b">
        <v>0</v>
      </c>
      <c r="AX13" t="s">
        <v>508</v>
      </c>
      <c r="AY13" t="b">
        <v>0</v>
      </c>
      <c r="AZ13" t="b">
        <v>1</v>
      </c>
    </row>
    <row r="14" spans="1:52" x14ac:dyDescent="0.25">
      <c r="A14">
        <v>6</v>
      </c>
      <c r="C14">
        <v>6</v>
      </c>
      <c r="D14" t="s">
        <v>13073</v>
      </c>
      <c r="E14" t="s">
        <v>1929</v>
      </c>
      <c r="F14" t="s">
        <v>2209</v>
      </c>
      <c r="G14">
        <v>77027</v>
      </c>
      <c r="H14" t="s">
        <v>388</v>
      </c>
      <c r="I14">
        <v>0</v>
      </c>
      <c r="J14">
        <v>2078</v>
      </c>
      <c r="K14">
        <v>1</v>
      </c>
      <c r="L14">
        <v>1</v>
      </c>
      <c r="N14" t="s">
        <v>328</v>
      </c>
      <c r="O14" t="s">
        <v>2240</v>
      </c>
      <c r="P14" t="s">
        <v>2240</v>
      </c>
      <c r="Q14">
        <v>0</v>
      </c>
      <c r="R14" t="s">
        <v>327</v>
      </c>
      <c r="S14">
        <v>34</v>
      </c>
      <c r="T14">
        <v>0</v>
      </c>
      <c r="W14" t="s">
        <v>328</v>
      </c>
      <c r="Z14" s="31">
        <v>44631</v>
      </c>
      <c r="AA14" t="s">
        <v>13074</v>
      </c>
      <c r="AB14" t="s">
        <v>13075</v>
      </c>
      <c r="AQ14">
        <v>1000000</v>
      </c>
      <c r="AT14" t="s">
        <v>12674</v>
      </c>
      <c r="AV14" t="b">
        <v>1</v>
      </c>
      <c r="AW14" t="b">
        <v>0</v>
      </c>
      <c r="AX14" t="s">
        <v>508</v>
      </c>
      <c r="AY14" t="b">
        <v>0</v>
      </c>
      <c r="AZ14" t="b">
        <v>1</v>
      </c>
    </row>
    <row r="15" spans="1:52" x14ac:dyDescent="0.25">
      <c r="A15">
        <v>7</v>
      </c>
      <c r="Z15" s="31"/>
    </row>
    <row r="16" spans="1:52" x14ac:dyDescent="0.25">
      <c r="A16">
        <v>8</v>
      </c>
      <c r="Z16" s="31"/>
    </row>
    <row r="17" spans="1:26" x14ac:dyDescent="0.25">
      <c r="A17">
        <v>9</v>
      </c>
      <c r="Z17" s="31"/>
    </row>
    <row r="18" spans="1:26" x14ac:dyDescent="0.25">
      <c r="A18">
        <v>10</v>
      </c>
      <c r="Z18" s="31"/>
    </row>
    <row r="19" spans="1:26" x14ac:dyDescent="0.25">
      <c r="A19">
        <v>11</v>
      </c>
      <c r="Z19" s="31"/>
    </row>
    <row r="20" spans="1:26" x14ac:dyDescent="0.25">
      <c r="A20">
        <v>12</v>
      </c>
      <c r="Z20" s="31"/>
    </row>
    <row r="21" spans="1:26" x14ac:dyDescent="0.25">
      <c r="A21">
        <v>13</v>
      </c>
      <c r="Z21" s="31"/>
    </row>
    <row r="22" spans="1:26" x14ac:dyDescent="0.25">
      <c r="A22">
        <v>14</v>
      </c>
      <c r="Z22" s="31"/>
    </row>
    <row r="23" spans="1:26" x14ac:dyDescent="0.25">
      <c r="A23">
        <v>15</v>
      </c>
      <c r="Z23" s="31"/>
    </row>
    <row r="24" spans="1:26" x14ac:dyDescent="0.25">
      <c r="A24">
        <v>16</v>
      </c>
      <c r="Z24" s="31"/>
    </row>
    <row r="25" spans="1:26" x14ac:dyDescent="0.25">
      <c r="A25">
        <v>17</v>
      </c>
      <c r="Z25" s="31"/>
    </row>
    <row r="26" spans="1:26" x14ac:dyDescent="0.25">
      <c r="A26">
        <v>18</v>
      </c>
      <c r="Z26" s="31"/>
    </row>
    <row r="27" spans="1:26" x14ac:dyDescent="0.25">
      <c r="A27">
        <v>19</v>
      </c>
      <c r="Z27" s="31"/>
    </row>
    <row r="28" spans="1:26" x14ac:dyDescent="0.25">
      <c r="A28">
        <v>20</v>
      </c>
      <c r="Z28" s="31"/>
    </row>
    <row r="29" spans="1:26" x14ac:dyDescent="0.25">
      <c r="A29">
        <v>21</v>
      </c>
      <c r="Z29" s="31"/>
    </row>
    <row r="30" spans="1:26" x14ac:dyDescent="0.25">
      <c r="A30">
        <v>22</v>
      </c>
      <c r="Z30" s="31"/>
    </row>
    <row r="31" spans="1:26" x14ac:dyDescent="0.25">
      <c r="A31">
        <v>23</v>
      </c>
      <c r="Z31" s="31"/>
    </row>
    <row r="32" spans="1:26" x14ac:dyDescent="0.25">
      <c r="A32">
        <v>24</v>
      </c>
      <c r="Z32" s="31"/>
    </row>
    <row r="33" spans="1:26" x14ac:dyDescent="0.25">
      <c r="A33">
        <v>25</v>
      </c>
      <c r="Z33" s="31"/>
    </row>
    <row r="34" spans="1:26" x14ac:dyDescent="0.25">
      <c r="A34">
        <v>26</v>
      </c>
      <c r="Z34" s="31"/>
    </row>
    <row r="35" spans="1:26" x14ac:dyDescent="0.25">
      <c r="A35">
        <v>27</v>
      </c>
      <c r="Z35" s="31"/>
    </row>
    <row r="36" spans="1:26" x14ac:dyDescent="0.25">
      <c r="A36">
        <v>28</v>
      </c>
      <c r="Z36" s="31"/>
    </row>
    <row r="37" spans="1:26" x14ac:dyDescent="0.25">
      <c r="A37">
        <v>29</v>
      </c>
      <c r="Z37" s="31"/>
    </row>
    <row r="38" spans="1:26" x14ac:dyDescent="0.25">
      <c r="A38">
        <v>30</v>
      </c>
      <c r="Z38" s="31"/>
    </row>
    <row r="39" spans="1:26" x14ac:dyDescent="0.25">
      <c r="Z39" s="31"/>
    </row>
    <row r="40" spans="1:26" x14ac:dyDescent="0.25">
      <c r="Z40" s="31"/>
    </row>
    <row r="41" spans="1:26" x14ac:dyDescent="0.25">
      <c r="Z41" s="31"/>
    </row>
    <row r="42" spans="1:26" x14ac:dyDescent="0.25">
      <c r="Z42" s="31"/>
    </row>
    <row r="43" spans="1:26" x14ac:dyDescent="0.25">
      <c r="Z43" s="31"/>
    </row>
    <row r="44" spans="1:26" x14ac:dyDescent="0.25">
      <c r="Z44" s="31"/>
    </row>
    <row r="45" spans="1:26" x14ac:dyDescent="0.25">
      <c r="Z45" s="31"/>
    </row>
    <row r="46" spans="1:26" x14ac:dyDescent="0.25">
      <c r="Z46" s="31"/>
    </row>
    <row r="47" spans="1:26" x14ac:dyDescent="0.25">
      <c r="Z47" s="31"/>
    </row>
    <row r="48" spans="1:26" x14ac:dyDescent="0.25">
      <c r="Z48" s="31"/>
    </row>
    <row r="49" spans="26:26" x14ac:dyDescent="0.25">
      <c r="Z49" s="31"/>
    </row>
    <row r="50" spans="26:26" x14ac:dyDescent="0.25">
      <c r="Z50" s="31"/>
    </row>
    <row r="51" spans="26:26" x14ac:dyDescent="0.25">
      <c r="Z51" s="31"/>
    </row>
    <row r="52" spans="26:26" x14ac:dyDescent="0.25">
      <c r="Z52" s="31"/>
    </row>
    <row r="53" spans="26:26" x14ac:dyDescent="0.25">
      <c r="Z53" s="31"/>
    </row>
    <row r="54" spans="26:26" x14ac:dyDescent="0.25">
      <c r="Z54" s="31"/>
    </row>
    <row r="55" spans="26:26" x14ac:dyDescent="0.25">
      <c r="Z55" s="31"/>
    </row>
    <row r="56" spans="26:26" x14ac:dyDescent="0.25">
      <c r="Z56" s="31"/>
    </row>
    <row r="57" spans="26:26" x14ac:dyDescent="0.25">
      <c r="Z57" s="31"/>
    </row>
    <row r="58" spans="26:26" x14ac:dyDescent="0.25">
      <c r="Z58" s="31"/>
    </row>
    <row r="59" spans="26:26" x14ac:dyDescent="0.25">
      <c r="Z59" s="31"/>
    </row>
    <row r="60" spans="26:26" x14ac:dyDescent="0.25">
      <c r="Z60" s="31"/>
    </row>
    <row r="61" spans="26:26" x14ac:dyDescent="0.25">
      <c r="Z61" s="31"/>
    </row>
    <row r="62" spans="26:26" x14ac:dyDescent="0.25">
      <c r="Z62" s="31"/>
    </row>
    <row r="63" spans="26:26" x14ac:dyDescent="0.25">
      <c r="Z63" s="31"/>
    </row>
    <row r="64" spans="26:26" x14ac:dyDescent="0.25">
      <c r="Z64" s="31"/>
    </row>
    <row r="65" spans="26:26" x14ac:dyDescent="0.25">
      <c r="Z65" s="31"/>
    </row>
    <row r="66" spans="26:26" x14ac:dyDescent="0.25">
      <c r="Z66" s="31"/>
    </row>
    <row r="67" spans="26:26" x14ac:dyDescent="0.25">
      <c r="Z67" s="31"/>
    </row>
    <row r="68" spans="26:26" x14ac:dyDescent="0.25">
      <c r="Z68" s="31"/>
    </row>
    <row r="69" spans="26:26" x14ac:dyDescent="0.25">
      <c r="Z69" s="31"/>
    </row>
    <row r="70" spans="26:26" x14ac:dyDescent="0.25">
      <c r="Z70" s="31"/>
    </row>
    <row r="71" spans="26:26" x14ac:dyDescent="0.25">
      <c r="Z71" s="31"/>
    </row>
    <row r="72" spans="26:26" x14ac:dyDescent="0.25">
      <c r="Z72" s="31"/>
    </row>
    <row r="73" spans="26:26" x14ac:dyDescent="0.25">
      <c r="Z73" s="31"/>
    </row>
    <row r="74" spans="26:26" x14ac:dyDescent="0.25">
      <c r="Z74" s="31"/>
    </row>
    <row r="75" spans="26:26" x14ac:dyDescent="0.25">
      <c r="Z75" s="31"/>
    </row>
    <row r="76" spans="26:26" x14ac:dyDescent="0.25">
      <c r="Z76" s="31"/>
    </row>
    <row r="77" spans="26:26" x14ac:dyDescent="0.25">
      <c r="Z77" s="31"/>
    </row>
    <row r="78" spans="26:26" x14ac:dyDescent="0.25">
      <c r="Z78" s="31"/>
    </row>
    <row r="79" spans="26:26" x14ac:dyDescent="0.25">
      <c r="Z79" s="31"/>
    </row>
    <row r="80" spans="26:26" x14ac:dyDescent="0.25">
      <c r="Z80" s="31"/>
    </row>
    <row r="81" spans="26:26" x14ac:dyDescent="0.25">
      <c r="Z81" s="31"/>
    </row>
    <row r="82" spans="26:26" x14ac:dyDescent="0.25">
      <c r="Z82" s="31"/>
    </row>
    <row r="83" spans="26:26" x14ac:dyDescent="0.25">
      <c r="Z83" s="31"/>
    </row>
    <row r="84" spans="26:26" x14ac:dyDescent="0.25">
      <c r="Z84" s="31"/>
    </row>
    <row r="85" spans="26:26" x14ac:dyDescent="0.25">
      <c r="Z85" s="31"/>
    </row>
    <row r="86" spans="26:26" x14ac:dyDescent="0.25">
      <c r="Z86" s="31"/>
    </row>
    <row r="87" spans="26:26" x14ac:dyDescent="0.25">
      <c r="Z87" s="31"/>
    </row>
    <row r="88" spans="26:26" x14ac:dyDescent="0.25">
      <c r="Z88" s="31"/>
    </row>
    <row r="89" spans="26:26" x14ac:dyDescent="0.25">
      <c r="Z89" s="31"/>
    </row>
    <row r="90" spans="26:26" x14ac:dyDescent="0.25">
      <c r="Z90" s="31"/>
    </row>
    <row r="91" spans="26:26" x14ac:dyDescent="0.25">
      <c r="Z91" s="31"/>
    </row>
    <row r="92" spans="26:26" x14ac:dyDescent="0.25">
      <c r="Z92" s="31"/>
    </row>
    <row r="93" spans="26:26" x14ac:dyDescent="0.25">
      <c r="Z93" s="31"/>
    </row>
    <row r="94" spans="26:26" x14ac:dyDescent="0.25">
      <c r="Z94" s="31"/>
    </row>
    <row r="95" spans="26:26" x14ac:dyDescent="0.25">
      <c r="Z95" s="31"/>
    </row>
    <row r="96" spans="26:26" x14ac:dyDescent="0.25">
      <c r="Z96" s="31"/>
    </row>
    <row r="97" spans="26:26" x14ac:dyDescent="0.25">
      <c r="Z97" s="31"/>
    </row>
    <row r="98" spans="26:26" x14ac:dyDescent="0.25">
      <c r="Z98" s="31"/>
    </row>
    <row r="99" spans="26:26" x14ac:dyDescent="0.25">
      <c r="Z99" s="31"/>
    </row>
    <row r="100" spans="26:26" x14ac:dyDescent="0.25">
      <c r="Z100" s="31"/>
    </row>
    <row r="101" spans="26:26" x14ac:dyDescent="0.25">
      <c r="Z101" s="31"/>
    </row>
    <row r="102" spans="26:26" x14ac:dyDescent="0.25">
      <c r="Z102" s="31"/>
    </row>
    <row r="103" spans="26:26" x14ac:dyDescent="0.25">
      <c r="Z103" s="31"/>
    </row>
    <row r="104" spans="26:26" x14ac:dyDescent="0.25">
      <c r="Z104" s="31"/>
    </row>
    <row r="105" spans="26:26" x14ac:dyDescent="0.25">
      <c r="Z105" s="31"/>
    </row>
    <row r="106" spans="26:26" x14ac:dyDescent="0.25">
      <c r="Z106" s="31"/>
    </row>
    <row r="107" spans="26:26" x14ac:dyDescent="0.25">
      <c r="Z107" s="31"/>
    </row>
    <row r="108" spans="26:26" x14ac:dyDescent="0.25">
      <c r="Z108" s="31"/>
    </row>
    <row r="109" spans="26:26" x14ac:dyDescent="0.25">
      <c r="Z109" s="31"/>
    </row>
    <row r="110" spans="26:26" x14ac:dyDescent="0.25">
      <c r="Z110" s="31"/>
    </row>
    <row r="111" spans="26:26" x14ac:dyDescent="0.25">
      <c r="Z111" s="31"/>
    </row>
    <row r="112" spans="26:26" x14ac:dyDescent="0.25">
      <c r="Z112" s="31"/>
    </row>
    <row r="113" spans="26:26" x14ac:dyDescent="0.25">
      <c r="Z113" s="31"/>
    </row>
    <row r="114" spans="26:26" x14ac:dyDescent="0.25">
      <c r="Z114" s="31"/>
    </row>
    <row r="115" spans="26:26" x14ac:dyDescent="0.25">
      <c r="Z115" s="31"/>
    </row>
    <row r="116" spans="26:26" x14ac:dyDescent="0.25">
      <c r="Z116" s="31"/>
    </row>
    <row r="117" spans="26:26" x14ac:dyDescent="0.25">
      <c r="Z117" s="31"/>
    </row>
    <row r="118" spans="26:26" x14ac:dyDescent="0.25">
      <c r="Z118" s="31"/>
    </row>
    <row r="119" spans="26:26" x14ac:dyDescent="0.25">
      <c r="Z119" s="31"/>
    </row>
    <row r="120" spans="26:26" x14ac:dyDescent="0.25">
      <c r="Z120" s="31"/>
    </row>
    <row r="121" spans="26:26" x14ac:dyDescent="0.25">
      <c r="Z121" s="31"/>
    </row>
    <row r="122" spans="26:26" x14ac:dyDescent="0.25">
      <c r="Z122" s="31"/>
    </row>
    <row r="123" spans="26:26" x14ac:dyDescent="0.25">
      <c r="Z123" s="31"/>
    </row>
    <row r="124" spans="26:26" x14ac:dyDescent="0.25">
      <c r="Z124" s="31"/>
    </row>
    <row r="125" spans="26:26" x14ac:dyDescent="0.25">
      <c r="Z125" s="31"/>
    </row>
    <row r="126" spans="26:26" x14ac:dyDescent="0.25">
      <c r="Z126" s="31"/>
    </row>
    <row r="127" spans="26:26" x14ac:dyDescent="0.25">
      <c r="Z127" s="31"/>
    </row>
    <row r="128" spans="26:26" x14ac:dyDescent="0.25">
      <c r="Z128" s="31"/>
    </row>
    <row r="129" spans="26:26" x14ac:dyDescent="0.25">
      <c r="Z129" s="31"/>
    </row>
    <row r="130" spans="26:26" x14ac:dyDescent="0.25">
      <c r="Z130" s="31"/>
    </row>
    <row r="131" spans="26:26" x14ac:dyDescent="0.25">
      <c r="Z131" s="31"/>
    </row>
    <row r="132" spans="26:26" x14ac:dyDescent="0.25">
      <c r="Z132" s="31"/>
    </row>
    <row r="133" spans="26:26" x14ac:dyDescent="0.25">
      <c r="Z133" s="31"/>
    </row>
    <row r="134" spans="26:26" x14ac:dyDescent="0.25">
      <c r="Z134" s="31"/>
    </row>
    <row r="135" spans="26:26" x14ac:dyDescent="0.25">
      <c r="Z135" s="31"/>
    </row>
    <row r="136" spans="26:26" x14ac:dyDescent="0.25">
      <c r="Z136" s="31"/>
    </row>
    <row r="137" spans="26:26" x14ac:dyDescent="0.25">
      <c r="Z137" s="31"/>
    </row>
    <row r="138" spans="26:26" x14ac:dyDescent="0.25">
      <c r="Z138" s="31"/>
    </row>
    <row r="139" spans="26:26" x14ac:dyDescent="0.25">
      <c r="Z139" s="31"/>
    </row>
    <row r="140" spans="26:26" x14ac:dyDescent="0.25">
      <c r="Z140" s="31"/>
    </row>
    <row r="141" spans="26:26" x14ac:dyDescent="0.25">
      <c r="Z141" s="31"/>
    </row>
    <row r="142" spans="26:26" x14ac:dyDescent="0.25">
      <c r="Z142" s="31"/>
    </row>
    <row r="143" spans="26:26" x14ac:dyDescent="0.25">
      <c r="Z143" s="31"/>
    </row>
    <row r="144" spans="26:26" x14ac:dyDescent="0.25">
      <c r="Z144" s="31"/>
    </row>
    <row r="145" spans="26:26" x14ac:dyDescent="0.25">
      <c r="Z145" s="31"/>
    </row>
    <row r="146" spans="26:26" x14ac:dyDescent="0.25">
      <c r="Z146" s="31"/>
    </row>
    <row r="147" spans="26:26" x14ac:dyDescent="0.25">
      <c r="Z147" s="31"/>
    </row>
    <row r="148" spans="26:26" x14ac:dyDescent="0.25">
      <c r="Z148" s="31"/>
    </row>
    <row r="149" spans="26:26" x14ac:dyDescent="0.25">
      <c r="Z149" s="31"/>
    </row>
    <row r="150" spans="26:26" x14ac:dyDescent="0.25">
      <c r="Z150" s="31"/>
    </row>
    <row r="151" spans="26:26" x14ac:dyDescent="0.25">
      <c r="Z151" s="31"/>
    </row>
    <row r="152" spans="26:26" x14ac:dyDescent="0.25">
      <c r="Z152" s="31"/>
    </row>
    <row r="153" spans="26:26" x14ac:dyDescent="0.25">
      <c r="Z153" s="31"/>
    </row>
    <row r="154" spans="26:26" x14ac:dyDescent="0.25">
      <c r="Z154" s="31"/>
    </row>
    <row r="155" spans="26:26" x14ac:dyDescent="0.25">
      <c r="Z155" s="31"/>
    </row>
    <row r="156" spans="26:26" x14ac:dyDescent="0.25">
      <c r="Z156" s="31"/>
    </row>
    <row r="157" spans="26:26" x14ac:dyDescent="0.25">
      <c r="Z157" s="31"/>
    </row>
    <row r="158" spans="26:26" x14ac:dyDescent="0.25">
      <c r="Z158" s="31"/>
    </row>
    <row r="159" spans="26:26" x14ac:dyDescent="0.25">
      <c r="Z159" s="31"/>
    </row>
    <row r="160" spans="26:26" x14ac:dyDescent="0.25">
      <c r="Z160" s="31"/>
    </row>
    <row r="161" spans="26:26" x14ac:dyDescent="0.25">
      <c r="Z161" s="31"/>
    </row>
    <row r="162" spans="26:26" x14ac:dyDescent="0.25">
      <c r="Z162" s="31"/>
    </row>
    <row r="163" spans="26:26" x14ac:dyDescent="0.25">
      <c r="Z163" s="31"/>
    </row>
    <row r="164" spans="26:26" x14ac:dyDescent="0.25">
      <c r="Z164" s="31"/>
    </row>
    <row r="165" spans="26:26" x14ac:dyDescent="0.25">
      <c r="Z165" s="31"/>
    </row>
    <row r="166" spans="26:26" x14ac:dyDescent="0.25">
      <c r="Z166" s="31"/>
    </row>
    <row r="167" spans="26:26" x14ac:dyDescent="0.25">
      <c r="Z167" s="31"/>
    </row>
    <row r="168" spans="26:26" x14ac:dyDescent="0.25">
      <c r="Z168" s="31"/>
    </row>
    <row r="169" spans="26:26" x14ac:dyDescent="0.25">
      <c r="Z169" s="31"/>
    </row>
    <row r="170" spans="26:26" x14ac:dyDescent="0.25">
      <c r="Z170" s="31"/>
    </row>
    <row r="171" spans="26:26" x14ac:dyDescent="0.25">
      <c r="Z171" s="31"/>
    </row>
    <row r="172" spans="26:26" x14ac:dyDescent="0.25">
      <c r="Z172" s="31"/>
    </row>
    <row r="173" spans="26:26" x14ac:dyDescent="0.25">
      <c r="Z173" s="31"/>
    </row>
    <row r="174" spans="26:26" x14ac:dyDescent="0.25">
      <c r="Z174" s="31"/>
    </row>
    <row r="175" spans="26:26" x14ac:dyDescent="0.25">
      <c r="Z175" s="31"/>
    </row>
    <row r="176" spans="26:26" x14ac:dyDescent="0.25">
      <c r="Z176" s="31"/>
    </row>
    <row r="177" spans="26:26" x14ac:dyDescent="0.25">
      <c r="Z177" s="31"/>
    </row>
    <row r="178" spans="26:26" x14ac:dyDescent="0.25">
      <c r="Z178" s="31"/>
    </row>
    <row r="179" spans="26:26" x14ac:dyDescent="0.25">
      <c r="Z179" s="31"/>
    </row>
    <row r="180" spans="26:26" x14ac:dyDescent="0.25">
      <c r="Z180" s="31"/>
    </row>
    <row r="181" spans="26:26" x14ac:dyDescent="0.25">
      <c r="Z181" s="31"/>
    </row>
    <row r="182" spans="26:26" x14ac:dyDescent="0.25">
      <c r="Z182" s="31"/>
    </row>
    <row r="183" spans="26:26" x14ac:dyDescent="0.25">
      <c r="Z183" s="31"/>
    </row>
    <row r="184" spans="26:26" x14ac:dyDescent="0.25">
      <c r="Z184" s="31"/>
    </row>
    <row r="185" spans="26:26" x14ac:dyDescent="0.25">
      <c r="Z185" s="31"/>
    </row>
    <row r="186" spans="26:26" x14ac:dyDescent="0.25">
      <c r="Z186" s="31"/>
    </row>
    <row r="187" spans="26:26" x14ac:dyDescent="0.25">
      <c r="Z187" s="31"/>
    </row>
    <row r="188" spans="26:26" x14ac:dyDescent="0.25">
      <c r="Z188" s="31"/>
    </row>
    <row r="189" spans="26:26" x14ac:dyDescent="0.25">
      <c r="Z189" s="31"/>
    </row>
    <row r="190" spans="26:26" x14ac:dyDescent="0.25">
      <c r="Z190" s="31"/>
    </row>
    <row r="191" spans="26:26" x14ac:dyDescent="0.25">
      <c r="Z191" s="31"/>
    </row>
    <row r="192" spans="26:26" x14ac:dyDescent="0.25">
      <c r="Z192" s="31"/>
    </row>
    <row r="193" spans="26:26" x14ac:dyDescent="0.25">
      <c r="Z193" s="31"/>
    </row>
    <row r="194" spans="26:26" x14ac:dyDescent="0.25">
      <c r="Z194" s="31"/>
    </row>
    <row r="195" spans="26:26" x14ac:dyDescent="0.25">
      <c r="Z195" s="31"/>
    </row>
    <row r="196" spans="26:26" x14ac:dyDescent="0.25">
      <c r="Z196" s="31"/>
    </row>
    <row r="197" spans="26:26" x14ac:dyDescent="0.25">
      <c r="Z197" s="31"/>
    </row>
    <row r="198" spans="26:26" x14ac:dyDescent="0.25">
      <c r="Z198" s="31"/>
    </row>
    <row r="199" spans="26:26" x14ac:dyDescent="0.25">
      <c r="Z199" s="31"/>
    </row>
    <row r="200" spans="26:26" x14ac:dyDescent="0.25">
      <c r="Z200" s="31"/>
    </row>
    <row r="201" spans="26:26" x14ac:dyDescent="0.25">
      <c r="Z201" s="31"/>
    </row>
    <row r="202" spans="26:26" x14ac:dyDescent="0.25">
      <c r="Z202" s="31"/>
    </row>
    <row r="203" spans="26:26" x14ac:dyDescent="0.25">
      <c r="Z203" s="31"/>
    </row>
    <row r="204" spans="26:26" x14ac:dyDescent="0.25">
      <c r="Z204" s="31"/>
    </row>
    <row r="205" spans="26:26" x14ac:dyDescent="0.25">
      <c r="Z205" s="31"/>
    </row>
    <row r="206" spans="26:26" x14ac:dyDescent="0.25">
      <c r="Z206" s="31"/>
    </row>
    <row r="207" spans="26:26" x14ac:dyDescent="0.25">
      <c r="Z207" s="31"/>
    </row>
    <row r="208" spans="26:26" x14ac:dyDescent="0.25">
      <c r="Z208" s="31"/>
    </row>
    <row r="209" spans="26:26" x14ac:dyDescent="0.25">
      <c r="Z209" s="31"/>
    </row>
    <row r="210" spans="26:26" x14ac:dyDescent="0.25">
      <c r="Z210" s="31"/>
    </row>
    <row r="211" spans="26:26" x14ac:dyDescent="0.25">
      <c r="Z211" s="31"/>
    </row>
    <row r="212" spans="26:26" x14ac:dyDescent="0.25">
      <c r="Z212" s="31"/>
    </row>
    <row r="213" spans="26:26" x14ac:dyDescent="0.25">
      <c r="Z213" s="31"/>
    </row>
    <row r="214" spans="26:26" x14ac:dyDescent="0.25">
      <c r="Z214" s="31"/>
    </row>
    <row r="215" spans="26:26" x14ac:dyDescent="0.25">
      <c r="Z215" s="31"/>
    </row>
    <row r="216" spans="26:26" x14ac:dyDescent="0.25">
      <c r="Z216" s="31"/>
    </row>
    <row r="217" spans="26:26" x14ac:dyDescent="0.25">
      <c r="Z217" s="31"/>
    </row>
    <row r="218" spans="26:26" x14ac:dyDescent="0.25">
      <c r="Z218" s="31"/>
    </row>
    <row r="219" spans="26:26" x14ac:dyDescent="0.25">
      <c r="Z219" s="31"/>
    </row>
    <row r="220" spans="26:26" x14ac:dyDescent="0.25">
      <c r="Z220" s="31"/>
    </row>
    <row r="221" spans="26:26" x14ac:dyDescent="0.25">
      <c r="Z221" s="31"/>
    </row>
    <row r="222" spans="26:26" x14ac:dyDescent="0.25">
      <c r="Z222" s="31"/>
    </row>
    <row r="223" spans="26:26" x14ac:dyDescent="0.25">
      <c r="Z223" s="31"/>
    </row>
    <row r="224" spans="26:26" x14ac:dyDescent="0.25">
      <c r="Z224" s="31"/>
    </row>
    <row r="225" spans="26:26" x14ac:dyDescent="0.25">
      <c r="Z225" s="31"/>
    </row>
    <row r="226" spans="26:26" x14ac:dyDescent="0.25">
      <c r="Z226" s="31"/>
    </row>
    <row r="227" spans="26:26" x14ac:dyDescent="0.25">
      <c r="Z227" s="31"/>
    </row>
    <row r="228" spans="26:26" x14ac:dyDescent="0.25">
      <c r="Z228" s="31"/>
    </row>
    <row r="229" spans="26:26" x14ac:dyDescent="0.25">
      <c r="Z229" s="31"/>
    </row>
    <row r="230" spans="26:26" x14ac:dyDescent="0.25">
      <c r="Z230" s="31"/>
    </row>
    <row r="231" spans="26:26" x14ac:dyDescent="0.25">
      <c r="Z231" s="31"/>
    </row>
    <row r="232" spans="26:26" x14ac:dyDescent="0.25">
      <c r="Z232" s="31"/>
    </row>
    <row r="233" spans="26:26" x14ac:dyDescent="0.25">
      <c r="Z233" s="31"/>
    </row>
    <row r="234" spans="26:26" x14ac:dyDescent="0.25">
      <c r="Z234" s="31"/>
    </row>
    <row r="235" spans="26:26" x14ac:dyDescent="0.25">
      <c r="Z235" s="31"/>
    </row>
    <row r="236" spans="26:26" x14ac:dyDescent="0.25">
      <c r="Z236" s="31"/>
    </row>
    <row r="237" spans="26:26" x14ac:dyDescent="0.25">
      <c r="Z237" s="31"/>
    </row>
    <row r="238" spans="26:26" x14ac:dyDescent="0.25">
      <c r="Z238" s="31"/>
    </row>
    <row r="239" spans="26:26" x14ac:dyDescent="0.25">
      <c r="Z239" s="31"/>
    </row>
    <row r="240" spans="26:26" x14ac:dyDescent="0.25">
      <c r="Z240" s="31"/>
    </row>
    <row r="241" spans="26:26" x14ac:dyDescent="0.25">
      <c r="Z241" s="31"/>
    </row>
    <row r="242" spans="26:26" x14ac:dyDescent="0.25">
      <c r="Z242" s="31"/>
    </row>
    <row r="243" spans="26:26" x14ac:dyDescent="0.25">
      <c r="Z243" s="31"/>
    </row>
    <row r="244" spans="26:26" x14ac:dyDescent="0.25">
      <c r="Z244" s="31"/>
    </row>
    <row r="245" spans="26:26" x14ac:dyDescent="0.25">
      <c r="Z245" s="31"/>
    </row>
    <row r="246" spans="26:26" x14ac:dyDescent="0.25">
      <c r="Z246" s="31"/>
    </row>
    <row r="247" spans="26:26" x14ac:dyDescent="0.25">
      <c r="Z247" s="31"/>
    </row>
    <row r="248" spans="26:26" x14ac:dyDescent="0.25">
      <c r="Z248" s="31"/>
    </row>
    <row r="249" spans="26:26" x14ac:dyDescent="0.25">
      <c r="Z249" s="31"/>
    </row>
    <row r="250" spans="26:26" x14ac:dyDescent="0.25">
      <c r="Z250" s="31"/>
    </row>
    <row r="251" spans="26:26" x14ac:dyDescent="0.25">
      <c r="Z251" s="31"/>
    </row>
    <row r="252" spans="26:26" x14ac:dyDescent="0.25">
      <c r="Z252" s="31"/>
    </row>
    <row r="253" spans="26:26" x14ac:dyDescent="0.25">
      <c r="Z253" s="31"/>
    </row>
    <row r="254" spans="26:26" x14ac:dyDescent="0.25">
      <c r="Z254" s="31"/>
    </row>
    <row r="255" spans="26:26" x14ac:dyDescent="0.25">
      <c r="Z255" s="31"/>
    </row>
    <row r="256" spans="26:26" x14ac:dyDescent="0.25">
      <c r="Z256" s="31"/>
    </row>
    <row r="257" spans="26:26" x14ac:dyDescent="0.25">
      <c r="Z257" s="31"/>
    </row>
    <row r="258" spans="26:26" x14ac:dyDescent="0.25">
      <c r="Z258" s="31"/>
    </row>
    <row r="259" spans="26:26" x14ac:dyDescent="0.25">
      <c r="Z259" s="31"/>
    </row>
    <row r="260" spans="26:26" x14ac:dyDescent="0.25">
      <c r="Z260" s="31"/>
    </row>
    <row r="261" spans="26:26" x14ac:dyDescent="0.25">
      <c r="Z261" s="31"/>
    </row>
    <row r="262" spans="26:26" x14ac:dyDescent="0.25">
      <c r="Z262" s="31"/>
    </row>
    <row r="263" spans="26:26" x14ac:dyDescent="0.25">
      <c r="Z263" s="31"/>
    </row>
    <row r="264" spans="26:26" x14ac:dyDescent="0.25">
      <c r="Z264" s="31"/>
    </row>
    <row r="265" spans="26:26" x14ac:dyDescent="0.25">
      <c r="Z265" s="31"/>
    </row>
    <row r="266" spans="26:26" x14ac:dyDescent="0.25">
      <c r="Z266" s="31"/>
    </row>
    <row r="267" spans="26:26" x14ac:dyDescent="0.25">
      <c r="Z267" s="31"/>
    </row>
    <row r="268" spans="26:26" x14ac:dyDescent="0.25">
      <c r="Z268" s="31"/>
    </row>
    <row r="269" spans="26:26" x14ac:dyDescent="0.25">
      <c r="Z269" s="31"/>
    </row>
    <row r="270" spans="26:26" x14ac:dyDescent="0.25">
      <c r="Z270" s="31"/>
    </row>
    <row r="271" spans="26:26" x14ac:dyDescent="0.25">
      <c r="Z271" s="31"/>
    </row>
    <row r="272" spans="26:26" x14ac:dyDescent="0.25">
      <c r="Z272" s="31"/>
    </row>
    <row r="273" spans="26:26" x14ac:dyDescent="0.25">
      <c r="Z273" s="31"/>
    </row>
    <row r="274" spans="26:26" x14ac:dyDescent="0.25">
      <c r="Z274" s="31"/>
    </row>
    <row r="275" spans="26:26" x14ac:dyDescent="0.25">
      <c r="Z275" s="31"/>
    </row>
    <row r="276" spans="26:26" x14ac:dyDescent="0.25">
      <c r="Z276" s="31"/>
    </row>
    <row r="277" spans="26:26" x14ac:dyDescent="0.25">
      <c r="Z277" s="31"/>
    </row>
    <row r="278" spans="26:26" x14ac:dyDescent="0.25">
      <c r="Z278" s="31"/>
    </row>
    <row r="279" spans="26:26" x14ac:dyDescent="0.25">
      <c r="Z279" s="31"/>
    </row>
    <row r="280" spans="26:26" x14ac:dyDescent="0.25">
      <c r="Z280" s="31"/>
    </row>
    <row r="281" spans="26:26" x14ac:dyDescent="0.25">
      <c r="Z281" s="31"/>
    </row>
    <row r="282" spans="26:26" x14ac:dyDescent="0.25">
      <c r="Z282" s="31"/>
    </row>
    <row r="283" spans="26:26" x14ac:dyDescent="0.25">
      <c r="Z283" s="31"/>
    </row>
    <row r="284" spans="26:26" x14ac:dyDescent="0.25">
      <c r="Z284" s="31"/>
    </row>
    <row r="285" spans="26:26" x14ac:dyDescent="0.25">
      <c r="Z285" s="31"/>
    </row>
    <row r="286" spans="26:26" x14ac:dyDescent="0.25">
      <c r="Z286" s="31"/>
    </row>
    <row r="287" spans="26:26" x14ac:dyDescent="0.25">
      <c r="Z287" s="31"/>
    </row>
    <row r="288" spans="26:26" x14ac:dyDescent="0.25">
      <c r="Z288" s="31"/>
    </row>
    <row r="289" spans="26:26" x14ac:dyDescent="0.25">
      <c r="Z289" s="31"/>
    </row>
    <row r="290" spans="26:26" x14ac:dyDescent="0.25">
      <c r="Z290" s="31"/>
    </row>
    <row r="291" spans="26:26" x14ac:dyDescent="0.25">
      <c r="Z291" s="31"/>
    </row>
    <row r="292" spans="26:26" x14ac:dyDescent="0.25">
      <c r="Z292" s="31"/>
    </row>
    <row r="293" spans="26:26" x14ac:dyDescent="0.25">
      <c r="Z293" s="31"/>
    </row>
    <row r="294" spans="26:26" x14ac:dyDescent="0.25">
      <c r="Z294" s="31"/>
    </row>
    <row r="295" spans="26:26" x14ac:dyDescent="0.25">
      <c r="Z295" s="31"/>
    </row>
    <row r="296" spans="26:26" x14ac:dyDescent="0.25">
      <c r="Z296" s="31"/>
    </row>
    <row r="297" spans="26:26" x14ac:dyDescent="0.25">
      <c r="Z297" s="31"/>
    </row>
    <row r="298" spans="26:26" x14ac:dyDescent="0.25">
      <c r="Z298" s="31"/>
    </row>
    <row r="299" spans="26:26" x14ac:dyDescent="0.25">
      <c r="Z299" s="31"/>
    </row>
    <row r="300" spans="26:26" x14ac:dyDescent="0.25">
      <c r="Z300" s="31"/>
    </row>
    <row r="301" spans="26:26" x14ac:dyDescent="0.25">
      <c r="Z301" s="31"/>
    </row>
    <row r="302" spans="26:26" x14ac:dyDescent="0.25">
      <c r="Z302" s="31"/>
    </row>
    <row r="303" spans="26:26" x14ac:dyDescent="0.25">
      <c r="Z303" s="31"/>
    </row>
    <row r="304" spans="26:26" x14ac:dyDescent="0.25">
      <c r="Z304" s="31"/>
    </row>
    <row r="305" spans="26:26" x14ac:dyDescent="0.25">
      <c r="Z305" s="31"/>
    </row>
    <row r="306" spans="26:26" x14ac:dyDescent="0.25">
      <c r="Z306" s="31"/>
    </row>
    <row r="307" spans="26:26" x14ac:dyDescent="0.25">
      <c r="Z307" s="31"/>
    </row>
    <row r="308" spans="26:26" x14ac:dyDescent="0.25">
      <c r="Z308" s="31"/>
    </row>
    <row r="309" spans="26:26" x14ac:dyDescent="0.25">
      <c r="Z309" s="31"/>
    </row>
    <row r="310" spans="26:26" x14ac:dyDescent="0.25">
      <c r="Z310" s="31"/>
    </row>
    <row r="311" spans="26:26" x14ac:dyDescent="0.25">
      <c r="Z311" s="31"/>
    </row>
    <row r="312" spans="26:26" x14ac:dyDescent="0.25">
      <c r="Z312" s="31"/>
    </row>
    <row r="313" spans="26:26" x14ac:dyDescent="0.25">
      <c r="Z313" s="31"/>
    </row>
    <row r="314" spans="26:26" x14ac:dyDescent="0.25">
      <c r="Z314" s="31"/>
    </row>
    <row r="315" spans="26:26" x14ac:dyDescent="0.25">
      <c r="Z315" s="31"/>
    </row>
    <row r="316" spans="26:26" x14ac:dyDescent="0.25">
      <c r="Z316" s="31"/>
    </row>
    <row r="317" spans="26:26" x14ac:dyDescent="0.25">
      <c r="Z317" s="31"/>
    </row>
    <row r="318" spans="26:26" x14ac:dyDescent="0.25">
      <c r="Z318" s="31"/>
    </row>
    <row r="319" spans="26:26" x14ac:dyDescent="0.25">
      <c r="Z319" s="31"/>
    </row>
    <row r="320" spans="26:26" x14ac:dyDescent="0.25">
      <c r="Z320" s="31"/>
    </row>
    <row r="321" spans="26:26" x14ac:dyDescent="0.25">
      <c r="Z321" s="31"/>
    </row>
    <row r="322" spans="26:26" x14ac:dyDescent="0.25">
      <c r="Z322" s="31"/>
    </row>
    <row r="323" spans="26:26" x14ac:dyDescent="0.25">
      <c r="Z323" s="31"/>
    </row>
    <row r="324" spans="26:26" x14ac:dyDescent="0.25">
      <c r="Z324" s="31"/>
    </row>
    <row r="325" spans="26:26" x14ac:dyDescent="0.25">
      <c r="Z325" s="31"/>
    </row>
    <row r="326" spans="26:26" x14ac:dyDescent="0.25">
      <c r="Z326" s="31"/>
    </row>
    <row r="327" spans="26:26" x14ac:dyDescent="0.25">
      <c r="Z327" s="31"/>
    </row>
    <row r="328" spans="26:26" x14ac:dyDescent="0.25">
      <c r="Z328" s="31"/>
    </row>
    <row r="329" spans="26:26" x14ac:dyDescent="0.25">
      <c r="Z329" s="31"/>
    </row>
    <row r="330" spans="26:26" x14ac:dyDescent="0.25">
      <c r="Z330" s="31"/>
    </row>
    <row r="331" spans="26:26" x14ac:dyDescent="0.25">
      <c r="Z331" s="31"/>
    </row>
    <row r="332" spans="26:26" x14ac:dyDescent="0.25">
      <c r="Z332" s="31"/>
    </row>
    <row r="333" spans="26:26" x14ac:dyDescent="0.25">
      <c r="Z333" s="31"/>
    </row>
    <row r="334" spans="26:26" x14ac:dyDescent="0.25">
      <c r="Z334" s="31"/>
    </row>
    <row r="335" spans="26:26" x14ac:dyDescent="0.25">
      <c r="Z335" s="31"/>
    </row>
    <row r="336" spans="26:26" x14ac:dyDescent="0.25">
      <c r="Z336" s="31"/>
    </row>
    <row r="337" spans="26:26" x14ac:dyDescent="0.25">
      <c r="Z337" s="31"/>
    </row>
    <row r="338" spans="26:26" x14ac:dyDescent="0.25">
      <c r="Z338" s="31"/>
    </row>
    <row r="339" spans="26:26" x14ac:dyDescent="0.25">
      <c r="Z339" s="31"/>
    </row>
    <row r="340" spans="26:26" x14ac:dyDescent="0.25">
      <c r="Z340" s="31"/>
    </row>
    <row r="341" spans="26:26" x14ac:dyDescent="0.25">
      <c r="Z341" s="31"/>
    </row>
    <row r="342" spans="26:26" x14ac:dyDescent="0.25">
      <c r="Z342" s="31"/>
    </row>
    <row r="343" spans="26:26" x14ac:dyDescent="0.25">
      <c r="Z343" s="31"/>
    </row>
    <row r="344" spans="26:26" x14ac:dyDescent="0.25">
      <c r="Z344" s="31"/>
    </row>
    <row r="345" spans="26:26" x14ac:dyDescent="0.25">
      <c r="Z345" s="31"/>
    </row>
    <row r="346" spans="26:26" x14ac:dyDescent="0.25">
      <c r="Z346" s="31"/>
    </row>
    <row r="347" spans="26:26" x14ac:dyDescent="0.25">
      <c r="Z347" s="31"/>
    </row>
    <row r="348" spans="26:26" x14ac:dyDescent="0.25">
      <c r="Z348" s="31"/>
    </row>
    <row r="349" spans="26:26" x14ac:dyDescent="0.25">
      <c r="Z349" s="31"/>
    </row>
    <row r="350" spans="26:26" x14ac:dyDescent="0.25">
      <c r="Z350" s="31"/>
    </row>
    <row r="351" spans="26:26" x14ac:dyDescent="0.25">
      <c r="Z351" s="31"/>
    </row>
    <row r="352" spans="26:26" x14ac:dyDescent="0.25">
      <c r="Z352" s="31"/>
    </row>
    <row r="353" spans="26:26" x14ac:dyDescent="0.25">
      <c r="Z353" s="31"/>
    </row>
    <row r="354" spans="26:26" x14ac:dyDescent="0.25">
      <c r="Z354" s="31"/>
    </row>
    <row r="355" spans="26:26" x14ac:dyDescent="0.25">
      <c r="Z355" s="31"/>
    </row>
    <row r="356" spans="26:26" x14ac:dyDescent="0.25">
      <c r="Z356" s="31"/>
    </row>
    <row r="357" spans="26:26" x14ac:dyDescent="0.25">
      <c r="Z357" s="31"/>
    </row>
    <row r="358" spans="26:26" x14ac:dyDescent="0.25">
      <c r="Z358" s="31"/>
    </row>
    <row r="359" spans="26:26" x14ac:dyDescent="0.25">
      <c r="Z359" s="31"/>
    </row>
    <row r="360" spans="26:26" x14ac:dyDescent="0.25">
      <c r="Z360" s="31"/>
    </row>
    <row r="361" spans="26:26" x14ac:dyDescent="0.25">
      <c r="Z361" s="31"/>
    </row>
    <row r="362" spans="26:26" x14ac:dyDescent="0.25">
      <c r="Z362" s="31"/>
    </row>
    <row r="363" spans="26:26" x14ac:dyDescent="0.25">
      <c r="Z363" s="31"/>
    </row>
    <row r="364" spans="26:26" x14ac:dyDescent="0.25">
      <c r="Z364" s="31"/>
    </row>
    <row r="365" spans="26:26" x14ac:dyDescent="0.25">
      <c r="Z365" s="31"/>
    </row>
    <row r="366" spans="26:26" x14ac:dyDescent="0.25">
      <c r="Z366" s="31"/>
    </row>
    <row r="367" spans="26:26" x14ac:dyDescent="0.25">
      <c r="Z367" s="31"/>
    </row>
    <row r="368" spans="26:26" x14ac:dyDescent="0.25">
      <c r="Z368" s="31"/>
    </row>
    <row r="369" spans="26:26" x14ac:dyDescent="0.25">
      <c r="Z369" s="31"/>
    </row>
    <row r="370" spans="26:26" x14ac:dyDescent="0.25">
      <c r="Z370" s="31"/>
    </row>
    <row r="371" spans="26:26" x14ac:dyDescent="0.25">
      <c r="Z371" s="31"/>
    </row>
    <row r="372" spans="26:26" x14ac:dyDescent="0.25">
      <c r="Z372" s="31"/>
    </row>
    <row r="373" spans="26:26" x14ac:dyDescent="0.25">
      <c r="Z373" s="31"/>
    </row>
    <row r="374" spans="26:26" x14ac:dyDescent="0.25">
      <c r="Z374" s="31"/>
    </row>
    <row r="375" spans="26:26" x14ac:dyDescent="0.25">
      <c r="Z375" s="31"/>
    </row>
    <row r="376" spans="26:26" x14ac:dyDescent="0.25">
      <c r="Z376" s="31"/>
    </row>
    <row r="377" spans="26:26" x14ac:dyDescent="0.25">
      <c r="Z377" s="31"/>
    </row>
    <row r="378" spans="26:26" x14ac:dyDescent="0.25">
      <c r="Z378" s="31"/>
    </row>
    <row r="379" spans="26:26" x14ac:dyDescent="0.25">
      <c r="Z379" s="31"/>
    </row>
    <row r="380" spans="26:26" x14ac:dyDescent="0.25">
      <c r="Z380" s="31"/>
    </row>
    <row r="381" spans="26:26" x14ac:dyDescent="0.25">
      <c r="Z381" s="31"/>
    </row>
    <row r="382" spans="26:26" x14ac:dyDescent="0.25">
      <c r="Z382" s="31"/>
    </row>
    <row r="383" spans="26:26" x14ac:dyDescent="0.25">
      <c r="Z383" s="31"/>
    </row>
    <row r="384" spans="26:26" x14ac:dyDescent="0.25">
      <c r="Z384" s="31"/>
    </row>
    <row r="385" spans="26:26" x14ac:dyDescent="0.25">
      <c r="Z385" s="31"/>
    </row>
    <row r="386" spans="26:26" x14ac:dyDescent="0.25">
      <c r="Z386" s="31"/>
    </row>
    <row r="387" spans="26:26" x14ac:dyDescent="0.25">
      <c r="Z387" s="31"/>
    </row>
    <row r="388" spans="26:26" x14ac:dyDescent="0.25">
      <c r="Z388" s="31"/>
    </row>
    <row r="389" spans="26:26" x14ac:dyDescent="0.25">
      <c r="Z389" s="31"/>
    </row>
    <row r="390" spans="26:26" x14ac:dyDescent="0.25">
      <c r="Z390" s="31"/>
    </row>
    <row r="391" spans="26:26" x14ac:dyDescent="0.25">
      <c r="Z391" s="31"/>
    </row>
    <row r="392" spans="26:26" x14ac:dyDescent="0.25">
      <c r="Z392" s="31"/>
    </row>
    <row r="393" spans="26:26" x14ac:dyDescent="0.25">
      <c r="Z393" s="31"/>
    </row>
    <row r="394" spans="26:26" x14ac:dyDescent="0.25">
      <c r="Z394" s="31"/>
    </row>
    <row r="395" spans="26:26" x14ac:dyDescent="0.25">
      <c r="Z395" s="31"/>
    </row>
    <row r="396" spans="26:26" x14ac:dyDescent="0.25">
      <c r="Z396" s="31"/>
    </row>
    <row r="397" spans="26:26" x14ac:dyDescent="0.25">
      <c r="Z397" s="31"/>
    </row>
    <row r="398" spans="26:26" x14ac:dyDescent="0.25">
      <c r="Z398" s="31"/>
    </row>
    <row r="399" spans="26:26" x14ac:dyDescent="0.25">
      <c r="Z399" s="31"/>
    </row>
    <row r="400" spans="26:26" x14ac:dyDescent="0.25">
      <c r="Z400" s="31"/>
    </row>
    <row r="401" spans="26:26" x14ac:dyDescent="0.25">
      <c r="Z401" s="31"/>
    </row>
    <row r="402" spans="26:26" x14ac:dyDescent="0.25">
      <c r="Z402" s="31"/>
    </row>
    <row r="403" spans="26:26" x14ac:dyDescent="0.25">
      <c r="Z403" s="31"/>
    </row>
    <row r="404" spans="26:26" x14ac:dyDescent="0.25">
      <c r="Z404" s="31"/>
    </row>
    <row r="405" spans="26:26" x14ac:dyDescent="0.25">
      <c r="Z405" s="31"/>
    </row>
    <row r="406" spans="26:26" x14ac:dyDescent="0.25">
      <c r="Z406" s="31"/>
    </row>
    <row r="407" spans="26:26" x14ac:dyDescent="0.25">
      <c r="Z407" s="31"/>
    </row>
    <row r="408" spans="26:26" x14ac:dyDescent="0.25">
      <c r="Z408" s="31"/>
    </row>
    <row r="409" spans="26:26" x14ac:dyDescent="0.25">
      <c r="Z409" s="31"/>
    </row>
    <row r="410" spans="26:26" x14ac:dyDescent="0.25">
      <c r="Z410" s="31"/>
    </row>
    <row r="411" spans="26:26" x14ac:dyDescent="0.25">
      <c r="Z411" s="31"/>
    </row>
    <row r="412" spans="26:26" x14ac:dyDescent="0.25">
      <c r="Z412" s="31"/>
    </row>
    <row r="413" spans="26:26" x14ac:dyDescent="0.25">
      <c r="Z413" s="31"/>
    </row>
    <row r="414" spans="26:26" x14ac:dyDescent="0.25">
      <c r="Z414" s="31"/>
    </row>
    <row r="415" spans="26:26" x14ac:dyDescent="0.25">
      <c r="Z415" s="31"/>
    </row>
    <row r="416" spans="26:26" x14ac:dyDescent="0.25">
      <c r="Z416" s="31"/>
    </row>
    <row r="417" spans="26:26" x14ac:dyDescent="0.25">
      <c r="Z417" s="31"/>
    </row>
    <row r="418" spans="26:26" x14ac:dyDescent="0.25">
      <c r="Z418" s="31"/>
    </row>
    <row r="419" spans="26:26" x14ac:dyDescent="0.25">
      <c r="Z419" s="31"/>
    </row>
    <row r="420" spans="26:26" x14ac:dyDescent="0.25">
      <c r="Z420" s="31"/>
    </row>
    <row r="421" spans="26:26" x14ac:dyDescent="0.25">
      <c r="Z421" s="31"/>
    </row>
    <row r="422" spans="26:26" x14ac:dyDescent="0.25">
      <c r="Z422" s="31"/>
    </row>
    <row r="423" spans="26:26" x14ac:dyDescent="0.25">
      <c r="Z423" s="31"/>
    </row>
    <row r="424" spans="26:26" x14ac:dyDescent="0.25">
      <c r="Z424" s="31"/>
    </row>
    <row r="425" spans="26:26" x14ac:dyDescent="0.25">
      <c r="Z425" s="31"/>
    </row>
    <row r="426" spans="26:26" x14ac:dyDescent="0.25">
      <c r="Z426" s="31"/>
    </row>
    <row r="427" spans="26:26" x14ac:dyDescent="0.25">
      <c r="Z427" s="31"/>
    </row>
    <row r="428" spans="26:26" x14ac:dyDescent="0.25">
      <c r="Z428" s="31"/>
    </row>
    <row r="429" spans="26:26" x14ac:dyDescent="0.25">
      <c r="Z429" s="31"/>
    </row>
    <row r="430" spans="26:26" x14ac:dyDescent="0.25">
      <c r="Z430" s="31"/>
    </row>
    <row r="431" spans="26:26" x14ac:dyDescent="0.25">
      <c r="Z431" s="31"/>
    </row>
    <row r="432" spans="26:26" x14ac:dyDescent="0.25">
      <c r="Z432" s="31"/>
    </row>
    <row r="433" spans="26:26" x14ac:dyDescent="0.25">
      <c r="Z433" s="31"/>
    </row>
    <row r="434" spans="26:26" x14ac:dyDescent="0.25">
      <c r="Z434" s="31"/>
    </row>
    <row r="435" spans="26:26" x14ac:dyDescent="0.25">
      <c r="Z435" s="31"/>
    </row>
    <row r="436" spans="26:26" x14ac:dyDescent="0.25">
      <c r="Z436" s="31"/>
    </row>
    <row r="437" spans="26:26" x14ac:dyDescent="0.25">
      <c r="Z437" s="31"/>
    </row>
    <row r="438" spans="26:26" x14ac:dyDescent="0.25">
      <c r="Z438" s="31"/>
    </row>
    <row r="439" spans="26:26" x14ac:dyDescent="0.25">
      <c r="Z439" s="31"/>
    </row>
    <row r="440" spans="26:26" x14ac:dyDescent="0.25">
      <c r="Z440" s="31"/>
    </row>
    <row r="441" spans="26:26" x14ac:dyDescent="0.25">
      <c r="Z441" s="31"/>
    </row>
    <row r="442" spans="26:26" x14ac:dyDescent="0.25">
      <c r="Z442" s="31"/>
    </row>
    <row r="443" spans="26:26" x14ac:dyDescent="0.25">
      <c r="Z443" s="31"/>
    </row>
    <row r="444" spans="26:26" x14ac:dyDescent="0.25">
      <c r="Z444" s="31"/>
    </row>
    <row r="445" spans="26:26" x14ac:dyDescent="0.25">
      <c r="Z445" s="31"/>
    </row>
    <row r="446" spans="26:26" x14ac:dyDescent="0.25">
      <c r="Z446" s="31"/>
    </row>
    <row r="447" spans="26:26" x14ac:dyDescent="0.25">
      <c r="Z447" s="31"/>
    </row>
    <row r="448" spans="26:26" x14ac:dyDescent="0.25">
      <c r="Z448" s="31"/>
    </row>
    <row r="449" spans="26:26" x14ac:dyDescent="0.25">
      <c r="Z449" s="31"/>
    </row>
    <row r="450" spans="26:26" x14ac:dyDescent="0.25">
      <c r="Z450" s="31"/>
    </row>
    <row r="451" spans="26:26" x14ac:dyDescent="0.25">
      <c r="Z451" s="31"/>
    </row>
    <row r="452" spans="26:26" x14ac:dyDescent="0.25">
      <c r="Z452" s="31"/>
    </row>
    <row r="453" spans="26:26" x14ac:dyDescent="0.25">
      <c r="Z453" s="31"/>
    </row>
    <row r="454" spans="26:26" x14ac:dyDescent="0.25">
      <c r="Z454" s="31"/>
    </row>
    <row r="455" spans="26:26" x14ac:dyDescent="0.25">
      <c r="Z455" s="31"/>
    </row>
    <row r="456" spans="26:26" x14ac:dyDescent="0.25">
      <c r="Z456" s="31"/>
    </row>
    <row r="457" spans="26:26" x14ac:dyDescent="0.25">
      <c r="Z457" s="31"/>
    </row>
    <row r="458" spans="26:26" x14ac:dyDescent="0.25">
      <c r="Z458" s="31"/>
    </row>
    <row r="459" spans="26:26" x14ac:dyDescent="0.25">
      <c r="Z459" s="31"/>
    </row>
    <row r="460" spans="26:26" x14ac:dyDescent="0.25">
      <c r="Z460" s="31"/>
    </row>
    <row r="461" spans="26:26" x14ac:dyDescent="0.25">
      <c r="Z461" s="31"/>
    </row>
    <row r="462" spans="26:26" x14ac:dyDescent="0.25">
      <c r="Z462" s="31"/>
    </row>
    <row r="463" spans="26:26" x14ac:dyDescent="0.25">
      <c r="Z463" s="31"/>
    </row>
    <row r="464" spans="26:26" x14ac:dyDescent="0.25">
      <c r="Z464" s="31"/>
    </row>
    <row r="465" spans="26:26" x14ac:dyDescent="0.25">
      <c r="Z465" s="31"/>
    </row>
    <row r="466" spans="26:26" x14ac:dyDescent="0.25">
      <c r="Z466" s="31"/>
    </row>
    <row r="467" spans="26:26" x14ac:dyDescent="0.25">
      <c r="Z467" s="31"/>
    </row>
    <row r="468" spans="26:26" x14ac:dyDescent="0.25">
      <c r="Z468" s="31"/>
    </row>
    <row r="469" spans="26:26" x14ac:dyDescent="0.25">
      <c r="Z469" s="31"/>
    </row>
    <row r="470" spans="26:26" x14ac:dyDescent="0.25">
      <c r="Z470" s="31"/>
    </row>
    <row r="471" spans="26:26" x14ac:dyDescent="0.25">
      <c r="Z471" s="31"/>
    </row>
    <row r="472" spans="26:26" x14ac:dyDescent="0.25">
      <c r="Z472" s="31"/>
    </row>
    <row r="473" spans="26:26" x14ac:dyDescent="0.25">
      <c r="Z473" s="31"/>
    </row>
    <row r="474" spans="26:26" x14ac:dyDescent="0.25">
      <c r="Z474" s="31"/>
    </row>
    <row r="475" spans="26:26" x14ac:dyDescent="0.25">
      <c r="Z475" s="31"/>
    </row>
    <row r="476" spans="26:26" x14ac:dyDescent="0.25">
      <c r="Z476" s="31"/>
    </row>
    <row r="477" spans="26:26" x14ac:dyDescent="0.25">
      <c r="Z477" s="31"/>
    </row>
    <row r="478" spans="26:26" x14ac:dyDescent="0.25">
      <c r="Z478" s="31"/>
    </row>
    <row r="479" spans="26:26" x14ac:dyDescent="0.25">
      <c r="Z479" s="31"/>
    </row>
    <row r="480" spans="26:26" x14ac:dyDescent="0.25">
      <c r="Z480" s="31"/>
    </row>
    <row r="481" spans="26:26" x14ac:dyDescent="0.25">
      <c r="Z481" s="31"/>
    </row>
    <row r="482" spans="26:26" x14ac:dyDescent="0.25">
      <c r="Z482" s="31"/>
    </row>
    <row r="483" spans="26:26" x14ac:dyDescent="0.25">
      <c r="Z483" s="31"/>
    </row>
    <row r="484" spans="26:26" x14ac:dyDescent="0.25">
      <c r="Z484" s="31"/>
    </row>
    <row r="485" spans="26:26" x14ac:dyDescent="0.25">
      <c r="Z485" s="31"/>
    </row>
    <row r="486" spans="26:26" x14ac:dyDescent="0.25">
      <c r="Z486" s="31"/>
    </row>
    <row r="487" spans="26:26" x14ac:dyDescent="0.25">
      <c r="Z487" s="31"/>
    </row>
    <row r="488" spans="26:26" x14ac:dyDescent="0.25">
      <c r="Z488" s="31"/>
    </row>
    <row r="489" spans="26:26" x14ac:dyDescent="0.25">
      <c r="Z489" s="31"/>
    </row>
    <row r="490" spans="26:26" x14ac:dyDescent="0.25">
      <c r="Z490" s="31"/>
    </row>
    <row r="491" spans="26:26" x14ac:dyDescent="0.25">
      <c r="Z491" s="31"/>
    </row>
    <row r="492" spans="26:26" x14ac:dyDescent="0.25">
      <c r="Z492" s="31"/>
    </row>
    <row r="493" spans="26:26" x14ac:dyDescent="0.25">
      <c r="Z493" s="31"/>
    </row>
    <row r="494" spans="26:26" x14ac:dyDescent="0.25">
      <c r="Z494" s="31"/>
    </row>
    <row r="495" spans="26:26" x14ac:dyDescent="0.25">
      <c r="Z495" s="31"/>
    </row>
    <row r="496" spans="26:26" x14ac:dyDescent="0.25">
      <c r="Z496" s="31"/>
    </row>
    <row r="497" spans="26:26" x14ac:dyDescent="0.25">
      <c r="Z497" s="31"/>
    </row>
    <row r="498" spans="26:26" x14ac:dyDescent="0.25">
      <c r="Z498" s="31"/>
    </row>
    <row r="499" spans="26:26" x14ac:dyDescent="0.25">
      <c r="Z499" s="31"/>
    </row>
    <row r="500" spans="26:26" x14ac:dyDescent="0.25">
      <c r="Z500" s="31"/>
    </row>
    <row r="501" spans="26:26" x14ac:dyDescent="0.25">
      <c r="Z501" s="31"/>
    </row>
    <row r="502" spans="26:26" x14ac:dyDescent="0.25">
      <c r="Z502" s="31"/>
    </row>
    <row r="503" spans="26:26" x14ac:dyDescent="0.25">
      <c r="Z503" s="31"/>
    </row>
    <row r="504" spans="26:26" x14ac:dyDescent="0.25">
      <c r="Z504" s="31"/>
    </row>
    <row r="505" spans="26:26" x14ac:dyDescent="0.25">
      <c r="Z505" s="31"/>
    </row>
    <row r="506" spans="26:26" x14ac:dyDescent="0.25">
      <c r="Z506" s="31"/>
    </row>
    <row r="507" spans="26:26" x14ac:dyDescent="0.25">
      <c r="Z507" s="31"/>
    </row>
    <row r="508" spans="26:26" x14ac:dyDescent="0.25">
      <c r="Z508" s="31"/>
    </row>
    <row r="509" spans="26:26" x14ac:dyDescent="0.25">
      <c r="Z509" s="31"/>
    </row>
    <row r="510" spans="26:26" x14ac:dyDescent="0.25">
      <c r="Z510" s="31"/>
    </row>
    <row r="511" spans="26:26" x14ac:dyDescent="0.25">
      <c r="Z511" s="31"/>
    </row>
    <row r="512" spans="26:26" x14ac:dyDescent="0.25">
      <c r="Z512" s="31"/>
    </row>
    <row r="513" spans="26:26" x14ac:dyDescent="0.25">
      <c r="Z513" s="31"/>
    </row>
    <row r="514" spans="26:26" x14ac:dyDescent="0.25">
      <c r="Z514" s="31"/>
    </row>
    <row r="515" spans="26:26" x14ac:dyDescent="0.25">
      <c r="Z515" s="31"/>
    </row>
    <row r="516" spans="26:26" x14ac:dyDescent="0.25">
      <c r="Z516" s="31"/>
    </row>
    <row r="517" spans="26:26" x14ac:dyDescent="0.25">
      <c r="Z517" s="31"/>
    </row>
    <row r="518" spans="26:26" x14ac:dyDescent="0.25">
      <c r="Z518" s="31"/>
    </row>
    <row r="519" spans="26:26" x14ac:dyDescent="0.25">
      <c r="Z519" s="31"/>
    </row>
    <row r="520" spans="26:26" x14ac:dyDescent="0.25">
      <c r="Z520" s="31"/>
    </row>
    <row r="521" spans="26:26" x14ac:dyDescent="0.25">
      <c r="Z521" s="31"/>
    </row>
    <row r="522" spans="26:26" x14ac:dyDescent="0.25">
      <c r="Z522" s="31"/>
    </row>
    <row r="523" spans="26:26" x14ac:dyDescent="0.25">
      <c r="Z523" s="31"/>
    </row>
    <row r="524" spans="26:26" x14ac:dyDescent="0.25">
      <c r="Z524" s="31"/>
    </row>
    <row r="525" spans="26:26" x14ac:dyDescent="0.25">
      <c r="Z525" s="31"/>
    </row>
    <row r="526" spans="26:26" x14ac:dyDescent="0.25">
      <c r="Z526" s="31"/>
    </row>
    <row r="527" spans="26:26" x14ac:dyDescent="0.25">
      <c r="Z527" s="31"/>
    </row>
    <row r="528" spans="26:26" x14ac:dyDescent="0.25">
      <c r="Z528" s="31"/>
    </row>
    <row r="529" spans="26:26" x14ac:dyDescent="0.25">
      <c r="Z529" s="31"/>
    </row>
    <row r="530" spans="26:26" x14ac:dyDescent="0.25">
      <c r="Z530" s="31"/>
    </row>
    <row r="531" spans="26:26" x14ac:dyDescent="0.25">
      <c r="Z531" s="31"/>
    </row>
    <row r="532" spans="26:26" x14ac:dyDescent="0.25">
      <c r="Z532" s="31"/>
    </row>
    <row r="533" spans="26:26" x14ac:dyDescent="0.25">
      <c r="Z533" s="31"/>
    </row>
    <row r="534" spans="26:26" x14ac:dyDescent="0.25">
      <c r="Z534" s="31"/>
    </row>
    <row r="535" spans="26:26" x14ac:dyDescent="0.25">
      <c r="Z535" s="31"/>
    </row>
    <row r="536" spans="26:26" x14ac:dyDescent="0.25">
      <c r="Z536" s="31"/>
    </row>
    <row r="537" spans="26:26" x14ac:dyDescent="0.25">
      <c r="Z537" s="31"/>
    </row>
    <row r="538" spans="26:26" x14ac:dyDescent="0.25">
      <c r="Z538" s="31"/>
    </row>
    <row r="539" spans="26:26" x14ac:dyDescent="0.25">
      <c r="Z539" s="31"/>
    </row>
    <row r="540" spans="26:26" x14ac:dyDescent="0.25">
      <c r="Z540" s="31"/>
    </row>
    <row r="541" spans="26:26" x14ac:dyDescent="0.25">
      <c r="Z541" s="31"/>
    </row>
    <row r="542" spans="26:26" x14ac:dyDescent="0.25">
      <c r="Z542" s="31"/>
    </row>
    <row r="543" spans="26:26" x14ac:dyDescent="0.25">
      <c r="Z543" s="31"/>
    </row>
    <row r="544" spans="26:26" x14ac:dyDescent="0.25">
      <c r="Z544" s="31"/>
    </row>
    <row r="545" spans="26:26" x14ac:dyDescent="0.25">
      <c r="Z545" s="31"/>
    </row>
    <row r="546" spans="26:26" x14ac:dyDescent="0.25">
      <c r="Z546" s="31"/>
    </row>
    <row r="547" spans="26:26" x14ac:dyDescent="0.25">
      <c r="Z547" s="31"/>
    </row>
    <row r="548" spans="26:26" x14ac:dyDescent="0.25">
      <c r="Z548" s="31"/>
    </row>
    <row r="549" spans="26:26" x14ac:dyDescent="0.25">
      <c r="Z549" s="31"/>
    </row>
    <row r="550" spans="26:26" x14ac:dyDescent="0.25">
      <c r="Z550" s="31"/>
    </row>
    <row r="551" spans="26:26" x14ac:dyDescent="0.25">
      <c r="Z551" s="31"/>
    </row>
    <row r="552" spans="26:26" x14ac:dyDescent="0.25">
      <c r="Z552" s="31"/>
    </row>
    <row r="553" spans="26:26" x14ac:dyDescent="0.25">
      <c r="Z553" s="31"/>
    </row>
    <row r="554" spans="26:26" x14ac:dyDescent="0.25">
      <c r="Z554" s="31"/>
    </row>
    <row r="555" spans="26:26" x14ac:dyDescent="0.25">
      <c r="Z555" s="31"/>
    </row>
    <row r="556" spans="26:26" x14ac:dyDescent="0.25">
      <c r="Z556" s="31"/>
    </row>
    <row r="557" spans="26:26" x14ac:dyDescent="0.25">
      <c r="Z557" s="31"/>
    </row>
    <row r="558" spans="26:26" x14ac:dyDescent="0.25">
      <c r="Z558" s="31"/>
    </row>
    <row r="559" spans="26:26" x14ac:dyDescent="0.25">
      <c r="Z559" s="31"/>
    </row>
    <row r="560" spans="26:26" x14ac:dyDescent="0.25">
      <c r="Z560" s="31"/>
    </row>
    <row r="561" spans="26:26" x14ac:dyDescent="0.25">
      <c r="Z561" s="31"/>
    </row>
    <row r="562" spans="26:26" x14ac:dyDescent="0.25">
      <c r="Z562" s="31"/>
    </row>
    <row r="563" spans="26:26" x14ac:dyDescent="0.25">
      <c r="Z563" s="31"/>
    </row>
    <row r="564" spans="26:26" x14ac:dyDescent="0.25">
      <c r="Z564" s="31"/>
    </row>
    <row r="565" spans="26:26" x14ac:dyDescent="0.25">
      <c r="Z565" s="31"/>
    </row>
    <row r="566" spans="26:26" x14ac:dyDescent="0.25">
      <c r="Z566" s="31"/>
    </row>
    <row r="567" spans="26:26" x14ac:dyDescent="0.25">
      <c r="Z567" s="31"/>
    </row>
    <row r="568" spans="26:26" x14ac:dyDescent="0.25">
      <c r="Z568" s="31"/>
    </row>
    <row r="569" spans="26:26" x14ac:dyDescent="0.25">
      <c r="Z569" s="31"/>
    </row>
    <row r="570" spans="26:26" x14ac:dyDescent="0.25">
      <c r="Z570" s="31"/>
    </row>
    <row r="571" spans="26:26" x14ac:dyDescent="0.25">
      <c r="Z571" s="31"/>
    </row>
    <row r="572" spans="26:26" x14ac:dyDescent="0.25">
      <c r="Z572" s="31"/>
    </row>
    <row r="573" spans="26:26" x14ac:dyDescent="0.25">
      <c r="Z573" s="31"/>
    </row>
    <row r="574" spans="26:26" x14ac:dyDescent="0.25">
      <c r="Z574" s="31"/>
    </row>
    <row r="575" spans="26:26" x14ac:dyDescent="0.25">
      <c r="Z575" s="31"/>
    </row>
    <row r="576" spans="26:26" x14ac:dyDescent="0.25">
      <c r="Z576" s="31"/>
    </row>
    <row r="577" spans="26:26" x14ac:dyDescent="0.25">
      <c r="Z577" s="31"/>
    </row>
    <row r="578" spans="26:26" x14ac:dyDescent="0.25">
      <c r="Z578" s="31"/>
    </row>
    <row r="579" spans="26:26" x14ac:dyDescent="0.25">
      <c r="Z579" s="31"/>
    </row>
    <row r="580" spans="26:26" x14ac:dyDescent="0.25">
      <c r="Z580" s="31"/>
    </row>
    <row r="581" spans="26:26" x14ac:dyDescent="0.25">
      <c r="Z581" s="31"/>
    </row>
    <row r="582" spans="26:26" x14ac:dyDescent="0.25">
      <c r="Z582" s="31"/>
    </row>
    <row r="583" spans="26:26" x14ac:dyDescent="0.25">
      <c r="Z583" s="31"/>
    </row>
    <row r="584" spans="26:26" x14ac:dyDescent="0.25">
      <c r="Z584" s="31"/>
    </row>
    <row r="585" spans="26:26" x14ac:dyDescent="0.25">
      <c r="Z585" s="31"/>
    </row>
    <row r="586" spans="26:26" x14ac:dyDescent="0.25">
      <c r="Z586" s="31"/>
    </row>
    <row r="587" spans="26:26" x14ac:dyDescent="0.25">
      <c r="Z587" s="31"/>
    </row>
    <row r="588" spans="26:26" x14ac:dyDescent="0.25">
      <c r="Z588" s="31"/>
    </row>
    <row r="589" spans="26:26" x14ac:dyDescent="0.25">
      <c r="Z589" s="31"/>
    </row>
    <row r="590" spans="26:26" x14ac:dyDescent="0.25">
      <c r="Z590" s="31"/>
    </row>
    <row r="591" spans="26:26" x14ac:dyDescent="0.25">
      <c r="Z591" s="31"/>
    </row>
    <row r="592" spans="26:26" x14ac:dyDescent="0.25">
      <c r="Z592" s="31"/>
    </row>
    <row r="593" spans="26:26" x14ac:dyDescent="0.25">
      <c r="Z593" s="31"/>
    </row>
    <row r="594" spans="26:26" x14ac:dyDescent="0.25">
      <c r="Z594" s="31"/>
    </row>
    <row r="595" spans="26:26" x14ac:dyDescent="0.25">
      <c r="Z595" s="31"/>
    </row>
    <row r="596" spans="26:26" x14ac:dyDescent="0.25">
      <c r="Z596" s="31"/>
    </row>
    <row r="597" spans="26:26" x14ac:dyDescent="0.25">
      <c r="Z597" s="31"/>
    </row>
    <row r="598" spans="26:26" x14ac:dyDescent="0.25">
      <c r="Z598" s="31"/>
    </row>
    <row r="599" spans="26:26" x14ac:dyDescent="0.25">
      <c r="Z599" s="31"/>
    </row>
    <row r="600" spans="26:26" x14ac:dyDescent="0.25">
      <c r="Z600" s="31"/>
    </row>
    <row r="601" spans="26:26" x14ac:dyDescent="0.25">
      <c r="Z601" s="31"/>
    </row>
    <row r="602" spans="26:26" x14ac:dyDescent="0.25">
      <c r="Z602" s="31"/>
    </row>
    <row r="603" spans="26:26" x14ac:dyDescent="0.25">
      <c r="Z603" s="31"/>
    </row>
    <row r="604" spans="26:26" x14ac:dyDescent="0.25">
      <c r="Z604" s="31"/>
    </row>
    <row r="605" spans="26:26" x14ac:dyDescent="0.25">
      <c r="Z605" s="31"/>
    </row>
    <row r="606" spans="26:26" x14ac:dyDescent="0.25">
      <c r="Z606" s="31"/>
    </row>
    <row r="607" spans="26:26" x14ac:dyDescent="0.25">
      <c r="Z607" s="31"/>
    </row>
    <row r="608" spans="26:26" x14ac:dyDescent="0.25">
      <c r="Z608" s="31"/>
    </row>
    <row r="609" spans="26:26" x14ac:dyDescent="0.25">
      <c r="Z609" s="31"/>
    </row>
    <row r="610" spans="26:26" x14ac:dyDescent="0.25">
      <c r="Z610" s="31"/>
    </row>
    <row r="611" spans="26:26" x14ac:dyDescent="0.25">
      <c r="Z611" s="31"/>
    </row>
    <row r="612" spans="26:26" x14ac:dyDescent="0.25">
      <c r="Z612" s="31"/>
    </row>
    <row r="613" spans="26:26" x14ac:dyDescent="0.25">
      <c r="Z613" s="31"/>
    </row>
    <row r="614" spans="26:26" x14ac:dyDescent="0.25">
      <c r="Z614" s="31"/>
    </row>
    <row r="615" spans="26:26" x14ac:dyDescent="0.25">
      <c r="Z615" s="31"/>
    </row>
    <row r="616" spans="26:26" x14ac:dyDescent="0.25">
      <c r="Z616" s="31"/>
    </row>
    <row r="617" spans="26:26" x14ac:dyDescent="0.25">
      <c r="Z617" s="31"/>
    </row>
    <row r="618" spans="26:26" x14ac:dyDescent="0.25">
      <c r="Z618" s="31"/>
    </row>
    <row r="619" spans="26:26" x14ac:dyDescent="0.25">
      <c r="Z619" s="31"/>
    </row>
    <row r="620" spans="26:26" x14ac:dyDescent="0.25">
      <c r="Z620" s="31"/>
    </row>
    <row r="621" spans="26:26" x14ac:dyDescent="0.25">
      <c r="Z621" s="31"/>
    </row>
    <row r="622" spans="26:26" x14ac:dyDescent="0.25">
      <c r="Z622" s="31"/>
    </row>
    <row r="623" spans="26:26" x14ac:dyDescent="0.25">
      <c r="Z623" s="31"/>
    </row>
    <row r="624" spans="26:26" x14ac:dyDescent="0.25">
      <c r="Z624" s="31"/>
    </row>
    <row r="625" spans="4:26" x14ac:dyDescent="0.25">
      <c r="Z625" s="31"/>
    </row>
    <row r="626" spans="4:26" x14ac:dyDescent="0.25">
      <c r="D626" s="940"/>
      <c r="Z626" s="31"/>
    </row>
    <row r="627" spans="4:26" x14ac:dyDescent="0.25">
      <c r="Z627" s="31"/>
    </row>
    <row r="628" spans="4:26" x14ac:dyDescent="0.25">
      <c r="Z628" s="31"/>
    </row>
    <row r="629" spans="4:26" x14ac:dyDescent="0.25">
      <c r="Z629" s="31"/>
    </row>
    <row r="630" spans="4:26" x14ac:dyDescent="0.25">
      <c r="Z630" s="31"/>
    </row>
    <row r="631" spans="4:26" x14ac:dyDescent="0.25">
      <c r="Z631" s="31"/>
    </row>
    <row r="632" spans="4:26" x14ac:dyDescent="0.25">
      <c r="Z632" s="31"/>
    </row>
    <row r="633" spans="4:26" x14ac:dyDescent="0.25">
      <c r="Z633" s="31"/>
    </row>
    <row r="634" spans="4:26" x14ac:dyDescent="0.25">
      <c r="Z634" s="31"/>
    </row>
    <row r="635" spans="4:26" x14ac:dyDescent="0.25">
      <c r="Z635" s="31"/>
    </row>
    <row r="636" spans="4:26" x14ac:dyDescent="0.25">
      <c r="Z636" s="31"/>
    </row>
    <row r="637" spans="4:26" x14ac:dyDescent="0.25">
      <c r="Z637" s="31"/>
    </row>
    <row r="638" spans="4:26" x14ac:dyDescent="0.25">
      <c r="Z638" s="31"/>
    </row>
    <row r="639" spans="4:26" x14ac:dyDescent="0.25">
      <c r="Z639" s="31"/>
    </row>
    <row r="640" spans="4:26" x14ac:dyDescent="0.25">
      <c r="Z640" s="31"/>
    </row>
    <row r="641" spans="26:26" x14ac:dyDescent="0.25">
      <c r="Z641" s="31"/>
    </row>
    <row r="642" spans="26:26" x14ac:dyDescent="0.25">
      <c r="Z642" s="31"/>
    </row>
    <row r="643" spans="26:26" x14ac:dyDescent="0.25">
      <c r="Z643" s="31"/>
    </row>
    <row r="644" spans="26:26" x14ac:dyDescent="0.25">
      <c r="Z644" s="31"/>
    </row>
    <row r="645" spans="26:26" x14ac:dyDescent="0.25">
      <c r="Z645" s="31"/>
    </row>
    <row r="646" spans="26:26" x14ac:dyDescent="0.25">
      <c r="Z646" s="31"/>
    </row>
    <row r="647" spans="26:26" x14ac:dyDescent="0.25">
      <c r="Z647" s="31"/>
    </row>
    <row r="648" spans="26:26" x14ac:dyDescent="0.25">
      <c r="Z648" s="31"/>
    </row>
    <row r="649" spans="26:26" x14ac:dyDescent="0.25">
      <c r="Z649" s="31"/>
    </row>
    <row r="650" spans="26:26" x14ac:dyDescent="0.25">
      <c r="Z650" s="31"/>
    </row>
    <row r="651" spans="26:26" x14ac:dyDescent="0.25">
      <c r="Z651" s="31"/>
    </row>
    <row r="652" spans="26:26" x14ac:dyDescent="0.25">
      <c r="Z652" s="31"/>
    </row>
    <row r="653" spans="26:26" x14ac:dyDescent="0.25">
      <c r="Z653" s="31"/>
    </row>
    <row r="654" spans="26:26" x14ac:dyDescent="0.25">
      <c r="Z654" s="31"/>
    </row>
    <row r="655" spans="26:26" x14ac:dyDescent="0.25">
      <c r="Z655" s="31"/>
    </row>
    <row r="656" spans="26:26" x14ac:dyDescent="0.25">
      <c r="Z656" s="31"/>
    </row>
    <row r="657" spans="4:26" x14ac:dyDescent="0.25">
      <c r="Z657" s="31"/>
    </row>
    <row r="658" spans="4:26" x14ac:dyDescent="0.25">
      <c r="Z658" s="31"/>
    </row>
    <row r="659" spans="4:26" x14ac:dyDescent="0.25">
      <c r="Z659" s="31"/>
    </row>
    <row r="660" spans="4:26" x14ac:dyDescent="0.25">
      <c r="Z660" s="31"/>
    </row>
    <row r="661" spans="4:26" x14ac:dyDescent="0.25">
      <c r="Z661" s="31"/>
    </row>
    <row r="662" spans="4:26" x14ac:dyDescent="0.25">
      <c r="Z662" s="31"/>
    </row>
    <row r="663" spans="4:26" x14ac:dyDescent="0.25">
      <c r="Z663" s="31"/>
    </row>
    <row r="664" spans="4:26" x14ac:dyDescent="0.25">
      <c r="Z664" s="31"/>
    </row>
    <row r="665" spans="4:26" x14ac:dyDescent="0.25">
      <c r="Z665" s="31"/>
    </row>
    <row r="666" spans="4:26" x14ac:dyDescent="0.25">
      <c r="Z666" s="31"/>
    </row>
    <row r="667" spans="4:26" x14ac:dyDescent="0.25">
      <c r="D667" s="940"/>
      <c r="Z667" s="31"/>
    </row>
    <row r="668" spans="4:26" x14ac:dyDescent="0.25">
      <c r="Z668" s="31"/>
    </row>
    <row r="669" spans="4:26" x14ac:dyDescent="0.25">
      <c r="Z669" s="31"/>
    </row>
    <row r="670" spans="4:26" x14ac:dyDescent="0.25">
      <c r="Z670" s="31"/>
    </row>
    <row r="671" spans="4:26" x14ac:dyDescent="0.25">
      <c r="Z671" s="31"/>
    </row>
    <row r="672" spans="4:26" x14ac:dyDescent="0.25">
      <c r="Z672" s="31"/>
    </row>
    <row r="673" spans="26:26" x14ac:dyDescent="0.25">
      <c r="Z673" s="31"/>
    </row>
    <row r="674" spans="26:26" x14ac:dyDescent="0.25">
      <c r="Z674" s="31"/>
    </row>
    <row r="675" spans="26:26" x14ac:dyDescent="0.25">
      <c r="Z675" s="31"/>
    </row>
    <row r="676" spans="26:26" x14ac:dyDescent="0.25">
      <c r="Z676" s="31"/>
    </row>
    <row r="677" spans="26:26" x14ac:dyDescent="0.25">
      <c r="Z677" s="31"/>
    </row>
    <row r="678" spans="26:26" x14ac:dyDescent="0.25">
      <c r="Z678" s="31"/>
    </row>
    <row r="679" spans="26:26" x14ac:dyDescent="0.25">
      <c r="Z679" s="31"/>
    </row>
    <row r="680" spans="26:26" x14ac:dyDescent="0.25">
      <c r="Z680" s="31"/>
    </row>
    <row r="681" spans="26:26" x14ac:dyDescent="0.25">
      <c r="Z681" s="31"/>
    </row>
    <row r="682" spans="26:26" x14ac:dyDescent="0.25">
      <c r="Z682" s="31"/>
    </row>
    <row r="683" spans="26:26" x14ac:dyDescent="0.25">
      <c r="Z683" s="31"/>
    </row>
    <row r="684" spans="26:26" x14ac:dyDescent="0.25">
      <c r="Z684" s="31"/>
    </row>
    <row r="685" spans="26:26" x14ac:dyDescent="0.25">
      <c r="Z685" s="31"/>
    </row>
    <row r="686" spans="26:26" x14ac:dyDescent="0.25">
      <c r="Z686" s="31"/>
    </row>
    <row r="687" spans="26:26" x14ac:dyDescent="0.25">
      <c r="Z687" s="31"/>
    </row>
    <row r="688" spans="26:26" x14ac:dyDescent="0.25">
      <c r="Z688" s="31"/>
    </row>
    <row r="689" spans="26:26" x14ac:dyDescent="0.25">
      <c r="Z689" s="31"/>
    </row>
    <row r="690" spans="26:26" x14ac:dyDescent="0.25">
      <c r="Z690" s="31"/>
    </row>
    <row r="691" spans="26:26" x14ac:dyDescent="0.25">
      <c r="Z691" s="31"/>
    </row>
    <row r="692" spans="26:26" x14ac:dyDescent="0.25">
      <c r="Z692" s="31"/>
    </row>
    <row r="693" spans="26:26" x14ac:dyDescent="0.25">
      <c r="Z693" s="31"/>
    </row>
    <row r="694" spans="26:26" x14ac:dyDescent="0.25">
      <c r="Z694" s="31"/>
    </row>
    <row r="695" spans="26:26" x14ac:dyDescent="0.25">
      <c r="Z695" s="31"/>
    </row>
    <row r="696" spans="26:26" x14ac:dyDescent="0.25">
      <c r="Z696" s="31"/>
    </row>
    <row r="697" spans="26:26" x14ac:dyDescent="0.25">
      <c r="Z697" s="31"/>
    </row>
    <row r="698" spans="26:26" x14ac:dyDescent="0.25">
      <c r="Z698" s="31"/>
    </row>
    <row r="699" spans="26:26" x14ac:dyDescent="0.25">
      <c r="Z699" s="31"/>
    </row>
    <row r="700" spans="26:26" x14ac:dyDescent="0.25">
      <c r="Z700" s="31"/>
    </row>
    <row r="701" spans="26:26" x14ac:dyDescent="0.25">
      <c r="Z701" s="31"/>
    </row>
    <row r="702" spans="26:26" x14ac:dyDescent="0.25">
      <c r="Z702" s="31"/>
    </row>
    <row r="703" spans="26:26" x14ac:dyDescent="0.25">
      <c r="Z703" s="31"/>
    </row>
    <row r="704" spans="26:26" x14ac:dyDescent="0.25">
      <c r="Z704" s="31"/>
    </row>
    <row r="705" spans="26:26" x14ac:dyDescent="0.25">
      <c r="Z705" s="31"/>
    </row>
    <row r="706" spans="26:26" x14ac:dyDescent="0.25">
      <c r="Z706" s="31"/>
    </row>
    <row r="707" spans="26:26" x14ac:dyDescent="0.25">
      <c r="Z707" s="31"/>
    </row>
    <row r="708" spans="26:26" x14ac:dyDescent="0.25">
      <c r="Z708" s="31"/>
    </row>
    <row r="709" spans="26:26" x14ac:dyDescent="0.25">
      <c r="Z709" s="31"/>
    </row>
    <row r="710" spans="26:26" x14ac:dyDescent="0.25">
      <c r="Z710" s="31"/>
    </row>
    <row r="711" spans="26:26" x14ac:dyDescent="0.25">
      <c r="Z711" s="31"/>
    </row>
    <row r="712" spans="26:26" x14ac:dyDescent="0.25">
      <c r="Z712" s="31"/>
    </row>
    <row r="713" spans="26:26" x14ac:dyDescent="0.25">
      <c r="Z713" s="31"/>
    </row>
    <row r="714" spans="26:26" x14ac:dyDescent="0.25">
      <c r="Z714" s="31"/>
    </row>
    <row r="715" spans="26:26" x14ac:dyDescent="0.25">
      <c r="Z715" s="31"/>
    </row>
    <row r="716" spans="26:26" x14ac:dyDescent="0.25">
      <c r="Z716" s="31"/>
    </row>
    <row r="717" spans="26:26" x14ac:dyDescent="0.25">
      <c r="Z717" s="31"/>
    </row>
    <row r="718" spans="26:26" x14ac:dyDescent="0.25">
      <c r="Z718" s="31"/>
    </row>
    <row r="719" spans="26:26" x14ac:dyDescent="0.25">
      <c r="Z719" s="31"/>
    </row>
    <row r="720" spans="26:26" x14ac:dyDescent="0.25">
      <c r="Z720" s="31"/>
    </row>
    <row r="721" spans="26:26" x14ac:dyDescent="0.25">
      <c r="Z721" s="31"/>
    </row>
    <row r="722" spans="26:26" x14ac:dyDescent="0.25">
      <c r="Z722" s="31"/>
    </row>
    <row r="723" spans="26:26" x14ac:dyDescent="0.25">
      <c r="Z723" s="31"/>
    </row>
    <row r="724" spans="26:26" x14ac:dyDescent="0.25">
      <c r="Z724" s="31"/>
    </row>
    <row r="725" spans="26:26" x14ac:dyDescent="0.25">
      <c r="Z725" s="31"/>
    </row>
    <row r="726" spans="26:26" x14ac:dyDescent="0.25">
      <c r="Z726" s="31"/>
    </row>
    <row r="727" spans="26:26" x14ac:dyDescent="0.25">
      <c r="Z727" s="31"/>
    </row>
    <row r="728" spans="26:26" x14ac:dyDescent="0.25">
      <c r="Z728" s="31"/>
    </row>
    <row r="729" spans="26:26" x14ac:dyDescent="0.25">
      <c r="Z729" s="31"/>
    </row>
    <row r="730" spans="26:26" x14ac:dyDescent="0.25">
      <c r="Z730" s="31"/>
    </row>
    <row r="731" spans="26:26" x14ac:dyDescent="0.25">
      <c r="Z731" s="31"/>
    </row>
    <row r="732" spans="26:26" x14ac:dyDescent="0.25">
      <c r="Z732" s="31"/>
    </row>
    <row r="733" spans="26:26" x14ac:dyDescent="0.25">
      <c r="Z733" s="31"/>
    </row>
    <row r="734" spans="26:26" x14ac:dyDescent="0.25">
      <c r="Z734" s="31"/>
    </row>
    <row r="735" spans="26:26" x14ac:dyDescent="0.25">
      <c r="Z735" s="31"/>
    </row>
    <row r="736" spans="26:26" x14ac:dyDescent="0.25">
      <c r="Z736" s="31"/>
    </row>
    <row r="737" spans="26:26" x14ac:dyDescent="0.25">
      <c r="Z737" s="31"/>
    </row>
    <row r="738" spans="26:26" x14ac:dyDescent="0.25">
      <c r="Z738" s="31"/>
    </row>
    <row r="739" spans="26:26" x14ac:dyDescent="0.25">
      <c r="Z739" s="31"/>
    </row>
    <row r="740" spans="26:26" x14ac:dyDescent="0.25">
      <c r="Z740" s="31"/>
    </row>
    <row r="741" spans="26:26" x14ac:dyDescent="0.25">
      <c r="Z741" s="31"/>
    </row>
    <row r="742" spans="26:26" x14ac:dyDescent="0.25">
      <c r="Z742" s="31"/>
    </row>
    <row r="743" spans="26:26" x14ac:dyDescent="0.25">
      <c r="Z743" s="31"/>
    </row>
    <row r="744" spans="26:26" x14ac:dyDescent="0.25">
      <c r="Z744" s="31"/>
    </row>
    <row r="745" spans="26:26" x14ac:dyDescent="0.25">
      <c r="Z745" s="31"/>
    </row>
    <row r="746" spans="26:26" x14ac:dyDescent="0.25">
      <c r="Z746" s="31"/>
    </row>
    <row r="747" spans="26:26" x14ac:dyDescent="0.25">
      <c r="Z747" s="31"/>
    </row>
    <row r="748" spans="26:26" x14ac:dyDescent="0.25">
      <c r="Z748" s="31"/>
    </row>
    <row r="749" spans="26:26" x14ac:dyDescent="0.25">
      <c r="Z749" s="31"/>
    </row>
    <row r="750" spans="26:26" x14ac:dyDescent="0.25">
      <c r="Z750" s="31"/>
    </row>
    <row r="751" spans="26:26" x14ac:dyDescent="0.25">
      <c r="Z751" s="31"/>
    </row>
    <row r="752" spans="26:26" x14ac:dyDescent="0.25">
      <c r="Z752" s="31"/>
    </row>
    <row r="753" spans="26:26" x14ac:dyDescent="0.25">
      <c r="Z753" s="31"/>
    </row>
    <row r="754" spans="26:26" x14ac:dyDescent="0.25">
      <c r="Z754" s="31"/>
    </row>
    <row r="755" spans="26:26" x14ac:dyDescent="0.25">
      <c r="Z755" s="31"/>
    </row>
    <row r="756" spans="26:26" x14ac:dyDescent="0.25">
      <c r="Z756" s="31"/>
    </row>
    <row r="757" spans="26:26" x14ac:dyDescent="0.25">
      <c r="Z757" s="31"/>
    </row>
    <row r="758" spans="26:26" x14ac:dyDescent="0.25">
      <c r="Z758" s="31"/>
    </row>
    <row r="759" spans="26:26" x14ac:dyDescent="0.25">
      <c r="Z759" s="31"/>
    </row>
    <row r="760" spans="26:26" x14ac:dyDescent="0.25">
      <c r="Z760" s="31"/>
    </row>
    <row r="761" spans="26:26" x14ac:dyDescent="0.25">
      <c r="Z761" s="31"/>
    </row>
    <row r="762" spans="26:26" x14ac:dyDescent="0.25">
      <c r="Z762" s="31"/>
    </row>
    <row r="763" spans="26:26" x14ac:dyDescent="0.25">
      <c r="Z763" s="31"/>
    </row>
    <row r="764" spans="26:26" x14ac:dyDescent="0.25">
      <c r="Z764" s="31"/>
    </row>
    <row r="765" spans="26:26" x14ac:dyDescent="0.25">
      <c r="Z765" s="31"/>
    </row>
    <row r="766" spans="26:26" x14ac:dyDescent="0.25">
      <c r="Z766" s="31"/>
    </row>
    <row r="767" spans="26:26" x14ac:dyDescent="0.25">
      <c r="Z767" s="31"/>
    </row>
    <row r="768" spans="26:26" x14ac:dyDescent="0.25">
      <c r="Z768" s="31"/>
    </row>
    <row r="769" spans="26:26" x14ac:dyDescent="0.25">
      <c r="Z769" s="31"/>
    </row>
    <row r="770" spans="26:26" x14ac:dyDescent="0.25">
      <c r="Z770" s="31"/>
    </row>
    <row r="771" spans="26:26" x14ac:dyDescent="0.25">
      <c r="Z771" s="31"/>
    </row>
    <row r="772" spans="26:26" x14ac:dyDescent="0.25">
      <c r="Z772" s="31"/>
    </row>
    <row r="773" spans="26:26" x14ac:dyDescent="0.25">
      <c r="Z773" s="31"/>
    </row>
    <row r="774" spans="26:26" x14ac:dyDescent="0.25">
      <c r="Z774" s="31"/>
    </row>
    <row r="775" spans="26:26" x14ac:dyDescent="0.25">
      <c r="Z775" s="31"/>
    </row>
    <row r="776" spans="26:26" x14ac:dyDescent="0.25">
      <c r="Z776" s="31"/>
    </row>
    <row r="777" spans="26:26" x14ac:dyDescent="0.25">
      <c r="Z777" s="31"/>
    </row>
    <row r="778" spans="26:26" x14ac:dyDescent="0.25">
      <c r="Z778" s="31"/>
    </row>
    <row r="779" spans="26:26" x14ac:dyDescent="0.25">
      <c r="Z779" s="31"/>
    </row>
    <row r="780" spans="26:26" x14ac:dyDescent="0.25">
      <c r="Z780" s="31"/>
    </row>
    <row r="781" spans="26:26" x14ac:dyDescent="0.25">
      <c r="Z781" s="31"/>
    </row>
    <row r="782" spans="26:26" x14ac:dyDescent="0.25">
      <c r="Z782" s="31"/>
    </row>
    <row r="783" spans="26:26" x14ac:dyDescent="0.25">
      <c r="Z783" s="31"/>
    </row>
    <row r="784" spans="26:26" x14ac:dyDescent="0.25">
      <c r="Z784" s="31"/>
    </row>
    <row r="785" spans="26:26" x14ac:dyDescent="0.25">
      <c r="Z785" s="31"/>
    </row>
    <row r="786" spans="26:26" x14ac:dyDescent="0.25">
      <c r="Z786" s="31"/>
    </row>
    <row r="787" spans="26:26" x14ac:dyDescent="0.25">
      <c r="Z787" s="31"/>
    </row>
    <row r="788" spans="26:26" x14ac:dyDescent="0.25">
      <c r="Z788" s="31"/>
    </row>
    <row r="789" spans="26:26" x14ac:dyDescent="0.25">
      <c r="Z789" s="31"/>
    </row>
    <row r="790" spans="26:26" x14ac:dyDescent="0.25">
      <c r="Z790" s="31"/>
    </row>
    <row r="791" spans="26:26" x14ac:dyDescent="0.25">
      <c r="Z791" s="31"/>
    </row>
    <row r="792" spans="26:26" x14ac:dyDescent="0.25">
      <c r="Z792" s="31"/>
    </row>
    <row r="793" spans="26:26" x14ac:dyDescent="0.25">
      <c r="Z793" s="31"/>
    </row>
    <row r="794" spans="26:26" x14ac:dyDescent="0.25">
      <c r="Z794" s="31"/>
    </row>
    <row r="795" spans="26:26" x14ac:dyDescent="0.25">
      <c r="Z795" s="31"/>
    </row>
    <row r="796" spans="26:26" x14ac:dyDescent="0.25">
      <c r="Z796" s="31"/>
    </row>
    <row r="797" spans="26:26" x14ac:dyDescent="0.25">
      <c r="Z797" s="31"/>
    </row>
    <row r="798" spans="26:26" x14ac:dyDescent="0.25">
      <c r="Z798" s="31"/>
    </row>
    <row r="799" spans="26:26" x14ac:dyDescent="0.25">
      <c r="Z799" s="31"/>
    </row>
    <row r="800" spans="26:26" x14ac:dyDescent="0.25">
      <c r="Z800" s="31"/>
    </row>
    <row r="801" spans="26:26" x14ac:dyDescent="0.25">
      <c r="Z801" s="31"/>
    </row>
    <row r="802" spans="26:26" x14ac:dyDescent="0.25">
      <c r="Z802" s="31"/>
    </row>
    <row r="803" spans="26:26" x14ac:dyDescent="0.25">
      <c r="Z803" s="31"/>
    </row>
    <row r="804" spans="26:26" x14ac:dyDescent="0.25">
      <c r="Z804" s="31"/>
    </row>
    <row r="805" spans="26:26" x14ac:dyDescent="0.25">
      <c r="Z805" s="31"/>
    </row>
    <row r="806" spans="26:26" x14ac:dyDescent="0.25">
      <c r="Z806" s="31"/>
    </row>
    <row r="807" spans="26:26" x14ac:dyDescent="0.25">
      <c r="Z807" s="31"/>
    </row>
    <row r="808" spans="26:26" x14ac:dyDescent="0.25">
      <c r="Z808" s="31"/>
    </row>
    <row r="809" spans="26:26" x14ac:dyDescent="0.25">
      <c r="Z809" s="31"/>
    </row>
    <row r="810" spans="26:26" x14ac:dyDescent="0.25">
      <c r="Z810" s="31"/>
    </row>
    <row r="811" spans="26:26" x14ac:dyDescent="0.25">
      <c r="Z811" s="31"/>
    </row>
    <row r="812" spans="26:26" x14ac:dyDescent="0.25">
      <c r="Z812" s="31"/>
    </row>
    <row r="813" spans="26:26" x14ac:dyDescent="0.25">
      <c r="Z813" s="31"/>
    </row>
    <row r="814" spans="26:26" x14ac:dyDescent="0.25">
      <c r="Z814" s="31"/>
    </row>
    <row r="815" spans="26:26" x14ac:dyDescent="0.25">
      <c r="Z815" s="31"/>
    </row>
    <row r="816" spans="26:26" x14ac:dyDescent="0.25">
      <c r="Z816" s="31"/>
    </row>
    <row r="817" spans="26:26" x14ac:dyDescent="0.25">
      <c r="Z817" s="31"/>
    </row>
    <row r="818" spans="26:26" x14ac:dyDescent="0.25">
      <c r="Z818" s="31"/>
    </row>
    <row r="819" spans="26:26" x14ac:dyDescent="0.25">
      <c r="Z819" s="31"/>
    </row>
    <row r="820" spans="26:26" x14ac:dyDescent="0.25">
      <c r="Z820" s="31"/>
    </row>
    <row r="821" spans="26:26" x14ac:dyDescent="0.25">
      <c r="Z821" s="31"/>
    </row>
    <row r="822" spans="26:26" x14ac:dyDescent="0.25">
      <c r="Z822" s="31"/>
    </row>
    <row r="823" spans="26:26" x14ac:dyDescent="0.25">
      <c r="Z823" s="31"/>
    </row>
    <row r="824" spans="26:26" x14ac:dyDescent="0.25">
      <c r="Z824" s="31"/>
    </row>
    <row r="825" spans="26:26" x14ac:dyDescent="0.25">
      <c r="Z825" s="31"/>
    </row>
    <row r="826" spans="26:26" x14ac:dyDescent="0.25">
      <c r="Z826" s="31"/>
    </row>
    <row r="827" spans="26:26" x14ac:dyDescent="0.25">
      <c r="Z827" s="31"/>
    </row>
    <row r="828" spans="26:26" x14ac:dyDescent="0.25">
      <c r="Z828" s="31"/>
    </row>
    <row r="829" spans="26:26" x14ac:dyDescent="0.25">
      <c r="Z829" s="31"/>
    </row>
    <row r="830" spans="26:26" x14ac:dyDescent="0.25">
      <c r="Z830" s="31"/>
    </row>
    <row r="831" spans="26:26" x14ac:dyDescent="0.25">
      <c r="Z831" s="31"/>
    </row>
    <row r="832" spans="26:26" x14ac:dyDescent="0.25">
      <c r="Z832" s="31"/>
    </row>
    <row r="833" spans="26:26" x14ac:dyDescent="0.25">
      <c r="Z833" s="31"/>
    </row>
    <row r="834" spans="26:26" x14ac:dyDescent="0.25">
      <c r="Z834" s="31"/>
    </row>
    <row r="835" spans="26:26" x14ac:dyDescent="0.25">
      <c r="Z835" s="31"/>
    </row>
    <row r="836" spans="26:26" x14ac:dyDescent="0.25">
      <c r="Z836" s="31"/>
    </row>
    <row r="837" spans="26:26" x14ac:dyDescent="0.25">
      <c r="Z837" s="31"/>
    </row>
    <row r="838" spans="26:26" x14ac:dyDescent="0.25">
      <c r="Z838" s="31"/>
    </row>
    <row r="839" spans="26:26" x14ac:dyDescent="0.25">
      <c r="Z839" s="31"/>
    </row>
    <row r="840" spans="26:26" x14ac:dyDescent="0.25">
      <c r="Z840" s="31"/>
    </row>
    <row r="841" spans="26:26" x14ac:dyDescent="0.25">
      <c r="Z841" s="31"/>
    </row>
    <row r="842" spans="26:26" x14ac:dyDescent="0.25">
      <c r="Z842" s="31"/>
    </row>
    <row r="843" spans="26:26" x14ac:dyDescent="0.25">
      <c r="Z843" s="31"/>
    </row>
    <row r="844" spans="26:26" x14ac:dyDescent="0.25">
      <c r="Z844" s="31"/>
    </row>
    <row r="845" spans="26:26" x14ac:dyDescent="0.25">
      <c r="Z845" s="31"/>
    </row>
    <row r="846" spans="26:26" x14ac:dyDescent="0.25">
      <c r="Z846" s="31"/>
    </row>
    <row r="847" spans="26:26" x14ac:dyDescent="0.25">
      <c r="Z847" s="31"/>
    </row>
    <row r="848" spans="26:26" x14ac:dyDescent="0.25">
      <c r="Z848" s="31"/>
    </row>
    <row r="849" spans="26:26" x14ac:dyDescent="0.25">
      <c r="Z849" s="31"/>
    </row>
    <row r="850" spans="26:26" x14ac:dyDescent="0.25">
      <c r="Z850" s="31"/>
    </row>
    <row r="851" spans="26:26" x14ac:dyDescent="0.25">
      <c r="Z851" s="31"/>
    </row>
    <row r="852" spans="26:26" x14ac:dyDescent="0.25">
      <c r="Z852" s="31"/>
    </row>
    <row r="853" spans="26:26" x14ac:dyDescent="0.25">
      <c r="Z853" s="31"/>
    </row>
    <row r="854" spans="26:26" x14ac:dyDescent="0.25">
      <c r="Z854" s="31"/>
    </row>
    <row r="855" spans="26:26" x14ac:dyDescent="0.25">
      <c r="Z855" s="31"/>
    </row>
    <row r="856" spans="26:26" x14ac:dyDescent="0.25">
      <c r="Z856" s="31"/>
    </row>
    <row r="857" spans="26:26" x14ac:dyDescent="0.25">
      <c r="Z857" s="31"/>
    </row>
    <row r="858" spans="26:26" x14ac:dyDescent="0.25">
      <c r="Z858" s="31"/>
    </row>
    <row r="859" spans="26:26" x14ac:dyDescent="0.25">
      <c r="Z859" s="31"/>
    </row>
    <row r="860" spans="26:26" x14ac:dyDescent="0.25">
      <c r="Z860" s="31"/>
    </row>
    <row r="861" spans="26:26" x14ac:dyDescent="0.25">
      <c r="Z861" s="31"/>
    </row>
    <row r="862" spans="26:26" x14ac:dyDescent="0.25">
      <c r="Z862" s="31"/>
    </row>
    <row r="863" spans="26:26" x14ac:dyDescent="0.25">
      <c r="Z863" s="31"/>
    </row>
    <row r="864" spans="26:26" x14ac:dyDescent="0.25">
      <c r="Z864" s="31"/>
    </row>
    <row r="865" spans="26:26" x14ac:dyDescent="0.25">
      <c r="Z865" s="31"/>
    </row>
    <row r="866" spans="26:26" x14ac:dyDescent="0.25">
      <c r="Z866" s="31"/>
    </row>
    <row r="867" spans="26:26" x14ac:dyDescent="0.25">
      <c r="Z867" s="31"/>
    </row>
    <row r="868" spans="26:26" x14ac:dyDescent="0.25">
      <c r="Z868" s="31"/>
    </row>
    <row r="869" spans="26:26" x14ac:dyDescent="0.25">
      <c r="Z869" s="31"/>
    </row>
    <row r="870" spans="26:26" x14ac:dyDescent="0.25">
      <c r="Z870" s="31"/>
    </row>
    <row r="871" spans="26:26" x14ac:dyDescent="0.25">
      <c r="Z871" s="31"/>
    </row>
    <row r="872" spans="26:26" x14ac:dyDescent="0.25">
      <c r="Z872" s="31"/>
    </row>
    <row r="873" spans="26:26" x14ac:dyDescent="0.25">
      <c r="Z873" s="31"/>
    </row>
    <row r="874" spans="26:26" x14ac:dyDescent="0.25">
      <c r="Z874" s="31"/>
    </row>
    <row r="875" spans="26:26" x14ac:dyDescent="0.25">
      <c r="Z875" s="31"/>
    </row>
    <row r="876" spans="26:26" x14ac:dyDescent="0.25">
      <c r="Z876" s="31"/>
    </row>
    <row r="877" spans="26:26" x14ac:dyDescent="0.25">
      <c r="Z877" s="31"/>
    </row>
    <row r="878" spans="26:26" x14ac:dyDescent="0.25">
      <c r="Z878" s="31"/>
    </row>
    <row r="879" spans="26:26" x14ac:dyDescent="0.25">
      <c r="Z879" s="31"/>
    </row>
    <row r="880" spans="26:26" x14ac:dyDescent="0.25">
      <c r="Z880" s="31"/>
    </row>
    <row r="881" spans="26:26" x14ac:dyDescent="0.25">
      <c r="Z881" s="31"/>
    </row>
    <row r="882" spans="26:26" x14ac:dyDescent="0.25">
      <c r="Z882" s="31"/>
    </row>
    <row r="883" spans="26:26" x14ac:dyDescent="0.25">
      <c r="Z883" s="31"/>
    </row>
    <row r="884" spans="26:26" x14ac:dyDescent="0.25">
      <c r="Z884" s="31"/>
    </row>
    <row r="885" spans="26:26" x14ac:dyDescent="0.25">
      <c r="Z885" s="31"/>
    </row>
    <row r="886" spans="26:26" x14ac:dyDescent="0.25">
      <c r="Z886" s="31"/>
    </row>
    <row r="887" spans="26:26" x14ac:dyDescent="0.25">
      <c r="Z887" s="31"/>
    </row>
    <row r="888" spans="26:26" x14ac:dyDescent="0.25">
      <c r="Z888" s="31"/>
    </row>
    <row r="889" spans="26:26" x14ac:dyDescent="0.25">
      <c r="Z889" s="31"/>
    </row>
    <row r="890" spans="26:26" x14ac:dyDescent="0.25">
      <c r="Z890" s="31"/>
    </row>
    <row r="891" spans="26:26" x14ac:dyDescent="0.25">
      <c r="Z891" s="31"/>
    </row>
    <row r="892" spans="26:26" x14ac:dyDescent="0.25">
      <c r="Z892" s="31"/>
    </row>
    <row r="893" spans="26:26" x14ac:dyDescent="0.25">
      <c r="Z893" s="31"/>
    </row>
    <row r="894" spans="26:26" x14ac:dyDescent="0.25">
      <c r="Z894" s="31"/>
    </row>
    <row r="895" spans="26:26" x14ac:dyDescent="0.25">
      <c r="Z895" s="31"/>
    </row>
    <row r="896" spans="26:26" x14ac:dyDescent="0.25">
      <c r="Z896" s="31"/>
    </row>
    <row r="897" spans="26:26" x14ac:dyDescent="0.25">
      <c r="Z897" s="31"/>
    </row>
    <row r="898" spans="26:26" x14ac:dyDescent="0.25">
      <c r="Z898" s="31"/>
    </row>
    <row r="899" spans="26:26" x14ac:dyDescent="0.25">
      <c r="Z899" s="31"/>
    </row>
    <row r="900" spans="26:26" x14ac:dyDescent="0.25">
      <c r="Z900" s="31"/>
    </row>
    <row r="901" spans="26:26" x14ac:dyDescent="0.25">
      <c r="Z901" s="31"/>
    </row>
    <row r="902" spans="26:26" x14ac:dyDescent="0.25">
      <c r="Z902" s="31"/>
    </row>
    <row r="903" spans="26:26" x14ac:dyDescent="0.25">
      <c r="Z903" s="31"/>
    </row>
    <row r="904" spans="26:26" x14ac:dyDescent="0.25">
      <c r="Z904" s="31"/>
    </row>
    <row r="905" spans="26:26" x14ac:dyDescent="0.25">
      <c r="Z905" s="31"/>
    </row>
    <row r="906" spans="26:26" x14ac:dyDescent="0.25">
      <c r="Z906" s="31"/>
    </row>
    <row r="907" spans="26:26" x14ac:dyDescent="0.25">
      <c r="Z907" s="31"/>
    </row>
    <row r="908" spans="26:26" x14ac:dyDescent="0.25">
      <c r="Z908" s="31"/>
    </row>
    <row r="909" spans="26:26" x14ac:dyDescent="0.25">
      <c r="Z909" s="31"/>
    </row>
    <row r="910" spans="26:26" x14ac:dyDescent="0.25">
      <c r="Z910" s="31"/>
    </row>
    <row r="911" spans="26:26" x14ac:dyDescent="0.25">
      <c r="Z911" s="31"/>
    </row>
    <row r="912" spans="26:26" x14ac:dyDescent="0.25">
      <c r="Z912" s="31"/>
    </row>
    <row r="913" spans="26:26" x14ac:dyDescent="0.25">
      <c r="Z913" s="31"/>
    </row>
    <row r="914" spans="26:26" x14ac:dyDescent="0.25">
      <c r="Z914" s="31"/>
    </row>
    <row r="915" spans="26:26" x14ac:dyDescent="0.25">
      <c r="Z915" s="31"/>
    </row>
    <row r="916" spans="26:26" x14ac:dyDescent="0.25">
      <c r="Z916" s="31"/>
    </row>
    <row r="917" spans="26:26" x14ac:dyDescent="0.25">
      <c r="Z917" s="31"/>
    </row>
    <row r="918" spans="26:26" x14ac:dyDescent="0.25">
      <c r="Z918" s="31"/>
    </row>
    <row r="919" spans="26:26" x14ac:dyDescent="0.25">
      <c r="Z919" s="31"/>
    </row>
    <row r="920" spans="26:26" x14ac:dyDescent="0.25">
      <c r="Z920" s="31"/>
    </row>
    <row r="921" spans="26:26" x14ac:dyDescent="0.25">
      <c r="Z921" s="31"/>
    </row>
    <row r="922" spans="26:26" x14ac:dyDescent="0.25">
      <c r="Z922" s="31"/>
    </row>
    <row r="923" spans="26:26" x14ac:dyDescent="0.25">
      <c r="Z923" s="31"/>
    </row>
    <row r="924" spans="26:26" x14ac:dyDescent="0.25">
      <c r="Z924" s="31"/>
    </row>
    <row r="925" spans="26:26" x14ac:dyDescent="0.25">
      <c r="Z925" s="31"/>
    </row>
    <row r="926" spans="26:26" x14ac:dyDescent="0.25">
      <c r="Z926" s="31"/>
    </row>
    <row r="927" spans="26:26" x14ac:dyDescent="0.25">
      <c r="Z927" s="31"/>
    </row>
    <row r="928" spans="26:26" x14ac:dyDescent="0.25">
      <c r="Z928" s="31"/>
    </row>
    <row r="929" spans="26:26" x14ac:dyDescent="0.25">
      <c r="Z929" s="31"/>
    </row>
    <row r="930" spans="26:26" x14ac:dyDescent="0.25">
      <c r="Z930" s="31"/>
    </row>
    <row r="931" spans="26:26" x14ac:dyDescent="0.25">
      <c r="Z931" s="31"/>
    </row>
    <row r="932" spans="26:26" x14ac:dyDescent="0.25">
      <c r="Z932" s="31"/>
    </row>
    <row r="933" spans="26:26" x14ac:dyDescent="0.25">
      <c r="Z933" s="31"/>
    </row>
    <row r="934" spans="26:26" x14ac:dyDescent="0.25">
      <c r="Z934" s="31"/>
    </row>
    <row r="935" spans="26:26" x14ac:dyDescent="0.25">
      <c r="Z935" s="31"/>
    </row>
    <row r="936" spans="26:26" x14ac:dyDescent="0.25">
      <c r="Z936" s="31"/>
    </row>
    <row r="937" spans="26:26" x14ac:dyDescent="0.25">
      <c r="Z937" s="31"/>
    </row>
    <row r="938" spans="26:26" x14ac:dyDescent="0.25">
      <c r="Z938" s="31"/>
    </row>
    <row r="939" spans="26:26" x14ac:dyDescent="0.25">
      <c r="Z939" s="31"/>
    </row>
    <row r="940" spans="26:26" x14ac:dyDescent="0.25">
      <c r="Z940" s="31"/>
    </row>
    <row r="941" spans="26:26" x14ac:dyDescent="0.25">
      <c r="Z941" s="31"/>
    </row>
    <row r="942" spans="26:26" x14ac:dyDescent="0.25">
      <c r="Z942" s="31"/>
    </row>
    <row r="943" spans="26:26" x14ac:dyDescent="0.25">
      <c r="Z943" s="31"/>
    </row>
    <row r="944" spans="26:26" x14ac:dyDescent="0.25">
      <c r="Z944" s="31"/>
    </row>
    <row r="945" spans="26:26" x14ac:dyDescent="0.25">
      <c r="Z945" s="31"/>
    </row>
    <row r="946" spans="26:26" x14ac:dyDescent="0.25">
      <c r="Z946" s="31"/>
    </row>
    <row r="947" spans="26:26" x14ac:dyDescent="0.25">
      <c r="Z947" s="31"/>
    </row>
    <row r="948" spans="26:26" x14ac:dyDescent="0.25">
      <c r="Z948" s="31"/>
    </row>
    <row r="949" spans="26:26" x14ac:dyDescent="0.25">
      <c r="Z949" s="31"/>
    </row>
    <row r="950" spans="26:26" x14ac:dyDescent="0.25">
      <c r="Z950" s="31"/>
    </row>
    <row r="951" spans="26:26" x14ac:dyDescent="0.25">
      <c r="Z951" s="31"/>
    </row>
    <row r="952" spans="26:26" x14ac:dyDescent="0.25">
      <c r="Z952" s="31"/>
    </row>
    <row r="953" spans="26:26" x14ac:dyDescent="0.25">
      <c r="Z953" s="31"/>
    </row>
    <row r="954" spans="26:26" x14ac:dyDescent="0.25">
      <c r="Z954" s="31"/>
    </row>
    <row r="955" spans="26:26" x14ac:dyDescent="0.25">
      <c r="Z955" s="31"/>
    </row>
    <row r="956" spans="26:26" x14ac:dyDescent="0.25">
      <c r="Z956" s="31"/>
    </row>
    <row r="957" spans="26:26" x14ac:dyDescent="0.25">
      <c r="Z957" s="31"/>
    </row>
    <row r="958" spans="26:26" x14ac:dyDescent="0.25">
      <c r="Z958" s="31"/>
    </row>
    <row r="959" spans="26:26" x14ac:dyDescent="0.25">
      <c r="Z959" s="31"/>
    </row>
    <row r="960" spans="26:26" x14ac:dyDescent="0.25">
      <c r="Z960" s="31"/>
    </row>
    <row r="961" spans="26:26" x14ac:dyDescent="0.25">
      <c r="Z961" s="31"/>
    </row>
    <row r="962" spans="26:26" x14ac:dyDescent="0.25">
      <c r="Z962" s="31"/>
    </row>
    <row r="963" spans="26:26" x14ac:dyDescent="0.25">
      <c r="Z963" s="31"/>
    </row>
    <row r="964" spans="26:26" x14ac:dyDescent="0.25">
      <c r="Z964" s="31"/>
    </row>
    <row r="965" spans="26:26" x14ac:dyDescent="0.25">
      <c r="Z965" s="31"/>
    </row>
    <row r="966" spans="26:26" x14ac:dyDescent="0.25">
      <c r="Z966" s="31"/>
    </row>
    <row r="967" spans="26:26" x14ac:dyDescent="0.25">
      <c r="Z967" s="31"/>
    </row>
    <row r="968" spans="26:26" x14ac:dyDescent="0.25">
      <c r="Z968" s="31"/>
    </row>
    <row r="969" spans="26:26" x14ac:dyDescent="0.25">
      <c r="Z969" s="31"/>
    </row>
    <row r="970" spans="26:26" x14ac:dyDescent="0.25">
      <c r="Z970" s="31"/>
    </row>
    <row r="971" spans="26:26" x14ac:dyDescent="0.25">
      <c r="Z971" s="31"/>
    </row>
    <row r="972" spans="26:26" x14ac:dyDescent="0.25">
      <c r="Z972" s="31"/>
    </row>
    <row r="973" spans="26:26" x14ac:dyDescent="0.25">
      <c r="Z973" s="31"/>
    </row>
    <row r="974" spans="26:26" x14ac:dyDescent="0.25">
      <c r="Z974" s="31"/>
    </row>
    <row r="975" spans="26:26" x14ac:dyDescent="0.25">
      <c r="Z975" s="31"/>
    </row>
    <row r="976" spans="26:26" x14ac:dyDescent="0.25">
      <c r="Z976" s="31"/>
    </row>
    <row r="977" spans="26:26" x14ac:dyDescent="0.25">
      <c r="Z977" s="31"/>
    </row>
    <row r="978" spans="26:26" x14ac:dyDescent="0.25">
      <c r="Z978" s="31"/>
    </row>
    <row r="979" spans="26:26" x14ac:dyDescent="0.25">
      <c r="Z979" s="31"/>
    </row>
    <row r="980" spans="26:26" x14ac:dyDescent="0.25">
      <c r="Z980" s="31"/>
    </row>
    <row r="981" spans="26:26" x14ac:dyDescent="0.25">
      <c r="Z981" s="31"/>
    </row>
    <row r="982" spans="26:26" x14ac:dyDescent="0.25">
      <c r="Z982" s="31"/>
    </row>
    <row r="983" spans="26:26" x14ac:dyDescent="0.25">
      <c r="Z983" s="31"/>
    </row>
    <row r="984" spans="26:26" x14ac:dyDescent="0.25">
      <c r="Z984" s="31"/>
    </row>
    <row r="985" spans="26:26" x14ac:dyDescent="0.25">
      <c r="Z985" s="31"/>
    </row>
    <row r="986" spans="26:26" x14ac:dyDescent="0.25">
      <c r="Z986" s="31"/>
    </row>
    <row r="987" spans="26:26" x14ac:dyDescent="0.25">
      <c r="Z987" s="31"/>
    </row>
    <row r="988" spans="26:26" x14ac:dyDescent="0.25">
      <c r="Z988" s="31"/>
    </row>
    <row r="989" spans="26:26" x14ac:dyDescent="0.25">
      <c r="Z989" s="31"/>
    </row>
    <row r="990" spans="26:26" x14ac:dyDescent="0.25">
      <c r="Z990" s="31"/>
    </row>
    <row r="991" spans="26:26" x14ac:dyDescent="0.25">
      <c r="Z991" s="31"/>
    </row>
    <row r="992" spans="26:26" x14ac:dyDescent="0.25">
      <c r="Z992" s="31"/>
    </row>
    <row r="993" spans="26:26" x14ac:dyDescent="0.25">
      <c r="Z993" s="31"/>
    </row>
    <row r="994" spans="26:26" x14ac:dyDescent="0.25">
      <c r="Z994" s="31"/>
    </row>
    <row r="995" spans="26:26" x14ac:dyDescent="0.25">
      <c r="Z995" s="31"/>
    </row>
    <row r="996" spans="26:26" x14ac:dyDescent="0.25">
      <c r="Z996" s="31"/>
    </row>
    <row r="997" spans="26:26" x14ac:dyDescent="0.25">
      <c r="Z997" s="31"/>
    </row>
    <row r="998" spans="26:26" x14ac:dyDescent="0.25">
      <c r="Z998" s="31"/>
    </row>
    <row r="999" spans="26:26" x14ac:dyDescent="0.25">
      <c r="Z999" s="31"/>
    </row>
    <row r="1000" spans="26:26" x14ac:dyDescent="0.25">
      <c r="Z1000" s="31"/>
    </row>
    <row r="1001" spans="26:26" x14ac:dyDescent="0.25">
      <c r="Z1001" s="31"/>
    </row>
    <row r="1002" spans="26:26" x14ac:dyDescent="0.25">
      <c r="Z1002" s="31"/>
    </row>
    <row r="1003" spans="26:26" x14ac:dyDescent="0.25">
      <c r="Z1003" s="31"/>
    </row>
    <row r="1004" spans="26:26" x14ac:dyDescent="0.25">
      <c r="Z1004" s="31"/>
    </row>
    <row r="1005" spans="26:26" x14ac:dyDescent="0.25">
      <c r="Z1005" s="31"/>
    </row>
    <row r="1006" spans="26:26" x14ac:dyDescent="0.25">
      <c r="Z1006" s="31"/>
    </row>
    <row r="1007" spans="26:26" x14ac:dyDescent="0.25">
      <c r="Z1007" s="31"/>
    </row>
    <row r="1008" spans="26:26" x14ac:dyDescent="0.25">
      <c r="Z1008" s="31"/>
    </row>
    <row r="1009" spans="26:26" x14ac:dyDescent="0.25">
      <c r="Z1009" s="31"/>
    </row>
    <row r="1010" spans="26:26" x14ac:dyDescent="0.25">
      <c r="Z1010" s="31"/>
    </row>
    <row r="1011" spans="26:26" x14ac:dyDescent="0.25">
      <c r="Z1011" s="31"/>
    </row>
    <row r="1012" spans="26:26" x14ac:dyDescent="0.25">
      <c r="Z1012" s="31"/>
    </row>
    <row r="1013" spans="26:26" x14ac:dyDescent="0.25">
      <c r="Z1013" s="31"/>
    </row>
    <row r="1014" spans="26:26" x14ac:dyDescent="0.25">
      <c r="Z1014" s="31"/>
    </row>
    <row r="1015" spans="26:26" x14ac:dyDescent="0.25">
      <c r="Z1015" s="31"/>
    </row>
    <row r="1016" spans="26:26" x14ac:dyDescent="0.25">
      <c r="Z1016" s="31"/>
    </row>
    <row r="1017" spans="26:26" x14ac:dyDescent="0.25">
      <c r="Z1017" s="31"/>
    </row>
    <row r="1018" spans="26:26" x14ac:dyDescent="0.25">
      <c r="Z1018" s="31"/>
    </row>
    <row r="1019" spans="26:26" x14ac:dyDescent="0.25">
      <c r="Z1019" s="31"/>
    </row>
    <row r="1020" spans="26:26" x14ac:dyDescent="0.25">
      <c r="Z1020" s="31"/>
    </row>
    <row r="1021" spans="26:26" x14ac:dyDescent="0.25">
      <c r="Z1021" s="31"/>
    </row>
    <row r="1022" spans="26:26" x14ac:dyDescent="0.25">
      <c r="Z1022" s="31"/>
    </row>
    <row r="1023" spans="26:26" x14ac:dyDescent="0.25">
      <c r="Z1023" s="31"/>
    </row>
    <row r="1024" spans="26:26" x14ac:dyDescent="0.25">
      <c r="Z1024" s="31"/>
    </row>
    <row r="1025" spans="26:26" x14ac:dyDescent="0.25">
      <c r="Z1025" s="31"/>
    </row>
    <row r="1026" spans="26:26" x14ac:dyDescent="0.25">
      <c r="Z1026" s="31"/>
    </row>
    <row r="1027" spans="26:26" x14ac:dyDescent="0.25">
      <c r="Z1027" s="31"/>
    </row>
    <row r="1028" spans="26:26" x14ac:dyDescent="0.25">
      <c r="Z1028" s="31"/>
    </row>
    <row r="1029" spans="26:26" x14ac:dyDescent="0.25">
      <c r="Z1029" s="31"/>
    </row>
    <row r="1030" spans="26:26" x14ac:dyDescent="0.25">
      <c r="Z1030" s="31"/>
    </row>
    <row r="1031" spans="26:26" x14ac:dyDescent="0.25">
      <c r="Z1031" s="31"/>
    </row>
    <row r="1032" spans="26:26" x14ac:dyDescent="0.25">
      <c r="Z1032" s="31"/>
    </row>
    <row r="1033" spans="26:26" x14ac:dyDescent="0.25">
      <c r="Z1033" s="31"/>
    </row>
    <row r="1034" spans="26:26" x14ac:dyDescent="0.25">
      <c r="Z1034" s="31"/>
    </row>
    <row r="1035" spans="26:26" x14ac:dyDescent="0.25">
      <c r="Z1035" s="31"/>
    </row>
    <row r="1036" spans="26:26" x14ac:dyDescent="0.25">
      <c r="Z1036" s="31"/>
    </row>
    <row r="1037" spans="26:26" x14ac:dyDescent="0.25">
      <c r="Z1037" s="31"/>
    </row>
    <row r="1038" spans="26:26" x14ac:dyDescent="0.25">
      <c r="Z1038" s="31"/>
    </row>
    <row r="1039" spans="26:26" x14ac:dyDescent="0.25">
      <c r="Z1039" s="31"/>
    </row>
    <row r="1040" spans="26:26" x14ac:dyDescent="0.25">
      <c r="Z1040" s="31"/>
    </row>
    <row r="1041" spans="26:26" x14ac:dyDescent="0.25">
      <c r="Z1041" s="31"/>
    </row>
    <row r="1042" spans="26:26" x14ac:dyDescent="0.25">
      <c r="Z1042" s="31"/>
    </row>
    <row r="1043" spans="26:26" x14ac:dyDescent="0.25">
      <c r="Z1043" s="31"/>
    </row>
    <row r="1044" spans="26:26" x14ac:dyDescent="0.25">
      <c r="Z1044" s="31"/>
    </row>
    <row r="1045" spans="26:26" x14ac:dyDescent="0.25">
      <c r="Z1045" s="31"/>
    </row>
    <row r="1046" spans="26:26" x14ac:dyDescent="0.25">
      <c r="Z1046" s="31"/>
    </row>
    <row r="1047" spans="26:26" x14ac:dyDescent="0.25">
      <c r="Z1047" s="31"/>
    </row>
    <row r="1048" spans="26:26" x14ac:dyDescent="0.25">
      <c r="Z1048" s="31"/>
    </row>
    <row r="1049" spans="26:26" x14ac:dyDescent="0.25">
      <c r="Z1049" s="31"/>
    </row>
    <row r="1050" spans="26:26" x14ac:dyDescent="0.25">
      <c r="Z1050" s="31"/>
    </row>
    <row r="1051" spans="26:26" x14ac:dyDescent="0.25">
      <c r="Z1051" s="31"/>
    </row>
    <row r="1052" spans="26:26" x14ac:dyDescent="0.25">
      <c r="Z1052" s="31"/>
    </row>
    <row r="1053" spans="26:26" x14ac:dyDescent="0.25">
      <c r="Z1053" s="31"/>
    </row>
    <row r="1054" spans="26:26" x14ac:dyDescent="0.25">
      <c r="Z1054" s="31"/>
    </row>
    <row r="1055" spans="26:26" x14ac:dyDescent="0.25">
      <c r="Z1055" s="31"/>
    </row>
    <row r="1056" spans="26:26" x14ac:dyDescent="0.25">
      <c r="Z1056" s="31"/>
    </row>
    <row r="1057" spans="26:26" x14ac:dyDescent="0.25">
      <c r="Z1057" s="31"/>
    </row>
    <row r="1058" spans="26:26" x14ac:dyDescent="0.25">
      <c r="Z1058" s="31"/>
    </row>
    <row r="1059" spans="26:26" x14ac:dyDescent="0.25">
      <c r="Z1059" s="31"/>
    </row>
    <row r="1060" spans="26:26" x14ac:dyDescent="0.25">
      <c r="Z1060" s="31"/>
    </row>
    <row r="1061" spans="26:26" x14ac:dyDescent="0.25">
      <c r="Z1061" s="31"/>
    </row>
    <row r="1062" spans="26:26" x14ac:dyDescent="0.25">
      <c r="Z1062" s="31"/>
    </row>
    <row r="1063" spans="26:26" x14ac:dyDescent="0.25">
      <c r="Z1063" s="31"/>
    </row>
    <row r="1064" spans="26:26" x14ac:dyDescent="0.25">
      <c r="Z1064" s="31"/>
    </row>
    <row r="1065" spans="26:26" x14ac:dyDescent="0.25">
      <c r="Z1065" s="31"/>
    </row>
    <row r="1066" spans="26:26" x14ac:dyDescent="0.25">
      <c r="Z1066" s="31"/>
    </row>
    <row r="1067" spans="26:26" x14ac:dyDescent="0.25">
      <c r="Z1067" s="31"/>
    </row>
    <row r="1068" spans="26:26" x14ac:dyDescent="0.25">
      <c r="Z1068" s="31"/>
    </row>
    <row r="1069" spans="26:26" x14ac:dyDescent="0.25">
      <c r="Z1069" s="31"/>
    </row>
    <row r="1070" spans="26:26" x14ac:dyDescent="0.25">
      <c r="Z1070" s="31"/>
    </row>
    <row r="1071" spans="26:26" x14ac:dyDescent="0.25">
      <c r="Z1071" s="31"/>
    </row>
    <row r="1072" spans="26:26" x14ac:dyDescent="0.25">
      <c r="Z1072" s="31"/>
    </row>
    <row r="1073" spans="26:26" x14ac:dyDescent="0.25">
      <c r="Z1073" s="31"/>
    </row>
    <row r="1074" spans="26:26" x14ac:dyDescent="0.25">
      <c r="Z1074" s="31"/>
    </row>
    <row r="1075" spans="26:26" x14ac:dyDescent="0.25">
      <c r="Z1075" s="31"/>
    </row>
    <row r="1076" spans="26:26" x14ac:dyDescent="0.25">
      <c r="Z1076" s="31"/>
    </row>
    <row r="1077" spans="26:26" x14ac:dyDescent="0.25">
      <c r="Z1077" s="31"/>
    </row>
    <row r="1078" spans="26:26" x14ac:dyDescent="0.25">
      <c r="Z1078" s="31"/>
    </row>
    <row r="1079" spans="26:26" x14ac:dyDescent="0.25">
      <c r="Z1079" s="31"/>
    </row>
    <row r="1080" spans="26:26" x14ac:dyDescent="0.25">
      <c r="Z1080" s="31"/>
    </row>
    <row r="1081" spans="26:26" x14ac:dyDescent="0.25">
      <c r="Z1081" s="31"/>
    </row>
    <row r="1082" spans="26:26" x14ac:dyDescent="0.25">
      <c r="Z1082" s="31"/>
    </row>
    <row r="1083" spans="26:26" x14ac:dyDescent="0.25">
      <c r="Z1083" s="31"/>
    </row>
    <row r="1084" spans="26:26" x14ac:dyDescent="0.25">
      <c r="Z1084" s="31"/>
    </row>
    <row r="1085" spans="26:26" x14ac:dyDescent="0.25">
      <c r="Z1085" s="31"/>
    </row>
    <row r="1086" spans="26:26" x14ac:dyDescent="0.25">
      <c r="Z1086" s="31"/>
    </row>
    <row r="1087" spans="26:26" x14ac:dyDescent="0.25">
      <c r="Z1087" s="31"/>
    </row>
    <row r="1088" spans="26:26" x14ac:dyDescent="0.25">
      <c r="Z1088" s="31"/>
    </row>
    <row r="1089" spans="26:26" x14ac:dyDescent="0.25">
      <c r="Z1089" s="31"/>
    </row>
    <row r="1090" spans="26:26" x14ac:dyDescent="0.25">
      <c r="Z1090" s="31"/>
    </row>
    <row r="1091" spans="26:26" x14ac:dyDescent="0.25">
      <c r="Z1091" s="31"/>
    </row>
    <row r="1092" spans="26:26" x14ac:dyDescent="0.25">
      <c r="Z1092" s="31"/>
    </row>
    <row r="1093" spans="26:26" x14ac:dyDescent="0.25">
      <c r="Z1093" s="31"/>
    </row>
    <row r="1094" spans="26:26" x14ac:dyDescent="0.25">
      <c r="Z1094" s="31"/>
    </row>
    <row r="1095" spans="26:26" x14ac:dyDescent="0.25">
      <c r="Z1095" s="31"/>
    </row>
    <row r="1096" spans="26:26" x14ac:dyDescent="0.25">
      <c r="Z1096" s="31"/>
    </row>
    <row r="1097" spans="26:26" x14ac:dyDescent="0.25">
      <c r="Z1097" s="31"/>
    </row>
    <row r="1098" spans="26:26" x14ac:dyDescent="0.25">
      <c r="Z1098" s="31"/>
    </row>
    <row r="1099" spans="26:26" x14ac:dyDescent="0.25">
      <c r="Z1099" s="31"/>
    </row>
    <row r="1100" spans="26:26" x14ac:dyDescent="0.25">
      <c r="Z1100" s="31"/>
    </row>
    <row r="1101" spans="26:26" x14ac:dyDescent="0.25">
      <c r="Z1101" s="31"/>
    </row>
    <row r="1102" spans="26:26" x14ac:dyDescent="0.25">
      <c r="Z1102" s="31"/>
    </row>
    <row r="1103" spans="26:26" x14ac:dyDescent="0.25">
      <c r="Z1103" s="31"/>
    </row>
    <row r="1104" spans="26:26" x14ac:dyDescent="0.25">
      <c r="Z1104" s="31"/>
    </row>
    <row r="1105" spans="26:26" x14ac:dyDescent="0.25">
      <c r="Z1105" s="31"/>
    </row>
    <row r="1106" spans="26:26" x14ac:dyDescent="0.25">
      <c r="Z1106" s="31"/>
    </row>
    <row r="1107" spans="26:26" x14ac:dyDescent="0.25">
      <c r="Z1107" s="31"/>
    </row>
    <row r="1108" spans="26:26" x14ac:dyDescent="0.25">
      <c r="Z1108" s="31"/>
    </row>
    <row r="1109" spans="26:26" x14ac:dyDescent="0.25">
      <c r="Z1109" s="31"/>
    </row>
    <row r="1110" spans="26:26" x14ac:dyDescent="0.25">
      <c r="Z1110" s="31"/>
    </row>
    <row r="1111" spans="26:26" x14ac:dyDescent="0.25">
      <c r="Z1111" s="31"/>
    </row>
    <row r="1112" spans="26:26" x14ac:dyDescent="0.25">
      <c r="Z1112" s="31"/>
    </row>
    <row r="1113" spans="26:26" x14ac:dyDescent="0.25">
      <c r="Z1113" s="31"/>
    </row>
    <row r="1114" spans="26:26" x14ac:dyDescent="0.25">
      <c r="Z1114" s="31"/>
    </row>
    <row r="1115" spans="26:26" x14ac:dyDescent="0.25">
      <c r="Z1115" s="31"/>
    </row>
    <row r="1116" spans="26:26" x14ac:dyDescent="0.25">
      <c r="Z1116" s="31"/>
    </row>
    <row r="1117" spans="26:26" x14ac:dyDescent="0.25">
      <c r="Z1117" s="31"/>
    </row>
    <row r="1118" spans="26:26" x14ac:dyDescent="0.25">
      <c r="Z1118" s="31"/>
    </row>
    <row r="1119" spans="26:26" x14ac:dyDescent="0.25">
      <c r="Z1119" s="31"/>
    </row>
    <row r="1120" spans="26:26" x14ac:dyDescent="0.25">
      <c r="Z1120" s="31"/>
    </row>
    <row r="1121" spans="26:26" x14ac:dyDescent="0.25">
      <c r="Z1121" s="31"/>
    </row>
    <row r="1122" spans="26:26" x14ac:dyDescent="0.25">
      <c r="Z1122" s="31"/>
    </row>
    <row r="1123" spans="26:26" x14ac:dyDescent="0.25">
      <c r="Z1123" s="31"/>
    </row>
    <row r="1124" spans="26:26" x14ac:dyDescent="0.25">
      <c r="Z1124" s="31"/>
    </row>
    <row r="1125" spans="26:26" x14ac:dyDescent="0.25">
      <c r="Z1125" s="31"/>
    </row>
    <row r="1126" spans="26:26" x14ac:dyDescent="0.25">
      <c r="Z1126" s="31"/>
    </row>
    <row r="1127" spans="26:26" x14ac:dyDescent="0.25">
      <c r="Z1127" s="31"/>
    </row>
    <row r="1128" spans="26:26" x14ac:dyDescent="0.25">
      <c r="Z1128" s="31"/>
    </row>
    <row r="1129" spans="26:26" x14ac:dyDescent="0.25">
      <c r="Z1129" s="31"/>
    </row>
    <row r="1130" spans="26:26" x14ac:dyDescent="0.25">
      <c r="Z1130" s="31"/>
    </row>
    <row r="1131" spans="26:26" x14ac:dyDescent="0.25">
      <c r="Z1131" s="31"/>
    </row>
    <row r="1132" spans="26:26" x14ac:dyDescent="0.25">
      <c r="Z1132" s="31"/>
    </row>
    <row r="1133" spans="26:26" x14ac:dyDescent="0.25">
      <c r="Z1133" s="31"/>
    </row>
    <row r="1134" spans="26:26" x14ac:dyDescent="0.25">
      <c r="Z1134" s="31"/>
    </row>
    <row r="1135" spans="26:26" x14ac:dyDescent="0.25">
      <c r="Z1135" s="31"/>
    </row>
    <row r="1136" spans="26:26" x14ac:dyDescent="0.25">
      <c r="Z1136" s="31"/>
    </row>
    <row r="1137" spans="26:26" x14ac:dyDescent="0.25">
      <c r="Z1137" s="31"/>
    </row>
    <row r="1138" spans="26:26" x14ac:dyDescent="0.25">
      <c r="Z1138" s="31"/>
    </row>
    <row r="1139" spans="26:26" x14ac:dyDescent="0.25">
      <c r="Z1139" s="31"/>
    </row>
    <row r="1140" spans="26:26" x14ac:dyDescent="0.25">
      <c r="Z1140" s="31"/>
    </row>
    <row r="1141" spans="26:26" x14ac:dyDescent="0.25">
      <c r="Z1141" s="31"/>
    </row>
    <row r="1142" spans="26:26" x14ac:dyDescent="0.25">
      <c r="Z1142" s="31"/>
    </row>
    <row r="1143" spans="26:26" x14ac:dyDescent="0.25">
      <c r="Z1143" s="31"/>
    </row>
    <row r="1144" spans="26:26" x14ac:dyDescent="0.25">
      <c r="Z1144" s="31"/>
    </row>
    <row r="1145" spans="26:26" x14ac:dyDescent="0.25">
      <c r="Z1145" s="31"/>
    </row>
    <row r="1146" spans="26:26" x14ac:dyDescent="0.25">
      <c r="Z1146" s="31"/>
    </row>
    <row r="1147" spans="26:26" x14ac:dyDescent="0.25">
      <c r="Z1147" s="31"/>
    </row>
    <row r="1148" spans="26:26" x14ac:dyDescent="0.25">
      <c r="Z1148" s="31"/>
    </row>
    <row r="1149" spans="26:26" x14ac:dyDescent="0.25">
      <c r="Z1149" s="31"/>
    </row>
    <row r="1150" spans="26:26" x14ac:dyDescent="0.25">
      <c r="Z1150" s="31"/>
    </row>
    <row r="1151" spans="26:26" x14ac:dyDescent="0.25">
      <c r="Z1151" s="31"/>
    </row>
    <row r="1152" spans="26:26" x14ac:dyDescent="0.25">
      <c r="Z1152" s="31"/>
    </row>
    <row r="1153" spans="26:26" x14ac:dyDescent="0.25">
      <c r="Z1153" s="31"/>
    </row>
    <row r="1154" spans="26:26" x14ac:dyDescent="0.25">
      <c r="Z1154" s="31"/>
    </row>
    <row r="1155" spans="26:26" x14ac:dyDescent="0.25">
      <c r="Z1155" s="31"/>
    </row>
    <row r="1156" spans="26:26" x14ac:dyDescent="0.25">
      <c r="Z1156" s="31"/>
    </row>
    <row r="1157" spans="26:26" x14ac:dyDescent="0.25">
      <c r="Z1157" s="31"/>
    </row>
    <row r="1158" spans="26:26" x14ac:dyDescent="0.25">
      <c r="Z1158" s="31"/>
    </row>
    <row r="1159" spans="26:26" x14ac:dyDescent="0.25">
      <c r="Z1159" s="31"/>
    </row>
    <row r="1160" spans="26:26" x14ac:dyDescent="0.25">
      <c r="Z1160" s="31"/>
    </row>
    <row r="1161" spans="26:26" x14ac:dyDescent="0.25">
      <c r="Z1161" s="31"/>
    </row>
    <row r="1162" spans="26:26" x14ac:dyDescent="0.25">
      <c r="Z1162" s="31"/>
    </row>
    <row r="1163" spans="26:26" x14ac:dyDescent="0.25">
      <c r="Z1163" s="31"/>
    </row>
    <row r="1164" spans="26:26" x14ac:dyDescent="0.25">
      <c r="Z1164" s="31"/>
    </row>
    <row r="1165" spans="26:26" x14ac:dyDescent="0.25">
      <c r="Z1165" s="31"/>
    </row>
    <row r="1166" spans="26:26" x14ac:dyDescent="0.25">
      <c r="Z1166" s="31"/>
    </row>
    <row r="1167" spans="26:26" x14ac:dyDescent="0.25">
      <c r="Z1167" s="31"/>
    </row>
    <row r="1168" spans="26:26" x14ac:dyDescent="0.25">
      <c r="Z1168" s="31"/>
    </row>
    <row r="1169" spans="26:26" x14ac:dyDescent="0.25">
      <c r="Z1169" s="31"/>
    </row>
    <row r="1170" spans="26:26" x14ac:dyDescent="0.25">
      <c r="Z1170" s="31"/>
    </row>
    <row r="1171" spans="26:26" x14ac:dyDescent="0.25">
      <c r="Z1171" s="31"/>
    </row>
    <row r="1172" spans="26:26" x14ac:dyDescent="0.25">
      <c r="Z1172" s="31"/>
    </row>
    <row r="1173" spans="26:26" x14ac:dyDescent="0.25">
      <c r="Z1173" s="31"/>
    </row>
    <row r="1174" spans="26:26" x14ac:dyDescent="0.25">
      <c r="Z1174" s="31"/>
    </row>
    <row r="1175" spans="26:26" x14ac:dyDescent="0.25">
      <c r="Z1175" s="31"/>
    </row>
    <row r="1176" spans="26:26" x14ac:dyDescent="0.25">
      <c r="Z1176" s="31"/>
    </row>
    <row r="1177" spans="26:26" x14ac:dyDescent="0.25">
      <c r="Z1177" s="31"/>
    </row>
    <row r="1178" spans="26:26" x14ac:dyDescent="0.25">
      <c r="Z1178" s="31"/>
    </row>
    <row r="1179" spans="26:26" x14ac:dyDescent="0.25">
      <c r="Z1179" s="31"/>
    </row>
    <row r="1180" spans="26:26" x14ac:dyDescent="0.25">
      <c r="Z1180" s="31"/>
    </row>
    <row r="1181" spans="26:26" x14ac:dyDescent="0.25">
      <c r="Z1181" s="31"/>
    </row>
    <row r="1182" spans="26:26" x14ac:dyDescent="0.25">
      <c r="Z1182" s="31"/>
    </row>
    <row r="1183" spans="26:26" x14ac:dyDescent="0.25">
      <c r="Z1183" s="31"/>
    </row>
    <row r="1184" spans="26:26" x14ac:dyDescent="0.25">
      <c r="Z1184" s="31"/>
    </row>
    <row r="1185" spans="26:26" x14ac:dyDescent="0.25">
      <c r="Z1185" s="31"/>
    </row>
    <row r="1186" spans="26:26" x14ac:dyDescent="0.25">
      <c r="Z1186" s="31"/>
    </row>
    <row r="1187" spans="26:26" x14ac:dyDescent="0.25">
      <c r="Z1187" s="31"/>
    </row>
    <row r="1188" spans="26:26" x14ac:dyDescent="0.25">
      <c r="Z1188" s="31"/>
    </row>
    <row r="1189" spans="26:26" x14ac:dyDescent="0.25">
      <c r="Z1189" s="31"/>
    </row>
    <row r="1190" spans="26:26" x14ac:dyDescent="0.25">
      <c r="Z1190" s="31"/>
    </row>
    <row r="1191" spans="26:26" x14ac:dyDescent="0.25">
      <c r="Z1191" s="31"/>
    </row>
    <row r="1192" spans="26:26" x14ac:dyDescent="0.25">
      <c r="Z1192" s="31"/>
    </row>
    <row r="1193" spans="26:26" x14ac:dyDescent="0.25">
      <c r="Z1193" s="31"/>
    </row>
    <row r="1194" spans="26:26" x14ac:dyDescent="0.25">
      <c r="Z1194" s="31"/>
    </row>
    <row r="1195" spans="26:26" x14ac:dyDescent="0.25">
      <c r="Z1195" s="31"/>
    </row>
    <row r="1196" spans="26:26" x14ac:dyDescent="0.25">
      <c r="Z1196" s="31"/>
    </row>
    <row r="1197" spans="26:26" x14ac:dyDescent="0.25">
      <c r="Z1197" s="31"/>
    </row>
    <row r="1198" spans="26:26" x14ac:dyDescent="0.25">
      <c r="Z1198" s="31"/>
    </row>
    <row r="1199" spans="26:26" x14ac:dyDescent="0.25">
      <c r="Z1199" s="31"/>
    </row>
    <row r="1200" spans="26:26" x14ac:dyDescent="0.25">
      <c r="Z1200" s="31"/>
    </row>
    <row r="1201" spans="26:26" x14ac:dyDescent="0.25">
      <c r="Z1201" s="31"/>
    </row>
    <row r="1202" spans="26:26" x14ac:dyDescent="0.25">
      <c r="Z1202" s="31"/>
    </row>
    <row r="1203" spans="26:26" x14ac:dyDescent="0.25">
      <c r="Z1203" s="31"/>
    </row>
    <row r="1204" spans="26:26" x14ac:dyDescent="0.25">
      <c r="Z1204" s="31"/>
    </row>
    <row r="1205" spans="26:26" x14ac:dyDescent="0.25">
      <c r="Z1205" s="31"/>
    </row>
    <row r="1206" spans="26:26" x14ac:dyDescent="0.25">
      <c r="Z1206" s="31"/>
    </row>
    <row r="1207" spans="26:26" x14ac:dyDescent="0.25">
      <c r="Z1207" s="31"/>
    </row>
    <row r="1208" spans="26:26" x14ac:dyDescent="0.25">
      <c r="Z1208" s="31"/>
    </row>
    <row r="1209" spans="26:26" x14ac:dyDescent="0.25">
      <c r="Z1209" s="31"/>
    </row>
    <row r="1210" spans="26:26" x14ac:dyDescent="0.25">
      <c r="Z1210" s="31"/>
    </row>
    <row r="1211" spans="26:26" x14ac:dyDescent="0.25">
      <c r="Z1211" s="31"/>
    </row>
    <row r="1212" spans="26:26" x14ac:dyDescent="0.25">
      <c r="Z1212" s="31"/>
    </row>
    <row r="1213" spans="26:26" x14ac:dyDescent="0.25">
      <c r="Z1213" s="31"/>
    </row>
    <row r="1214" spans="26:26" x14ac:dyDescent="0.25">
      <c r="Z1214" s="31"/>
    </row>
    <row r="1215" spans="26:26" x14ac:dyDescent="0.25">
      <c r="Z1215" s="31"/>
    </row>
    <row r="1216" spans="26:26" x14ac:dyDescent="0.25">
      <c r="Z1216" s="31"/>
    </row>
    <row r="1217" spans="26:26" x14ac:dyDescent="0.25">
      <c r="Z1217" s="31"/>
    </row>
    <row r="1218" spans="26:26" x14ac:dyDescent="0.25">
      <c r="Z1218" s="31"/>
    </row>
    <row r="1219" spans="26:26" x14ac:dyDescent="0.25">
      <c r="Z1219" s="31"/>
    </row>
    <row r="1220" spans="26:26" x14ac:dyDescent="0.25">
      <c r="Z1220" s="31"/>
    </row>
    <row r="1221" spans="26:26" x14ac:dyDescent="0.25">
      <c r="Z1221" s="31"/>
    </row>
    <row r="1222" spans="26:26" x14ac:dyDescent="0.25">
      <c r="Z1222" s="31"/>
    </row>
    <row r="1223" spans="26:26" x14ac:dyDescent="0.25">
      <c r="Z1223" s="31"/>
    </row>
    <row r="1224" spans="26:26" x14ac:dyDescent="0.25">
      <c r="Z1224" s="31"/>
    </row>
    <row r="1225" spans="26:26" x14ac:dyDescent="0.25">
      <c r="Z1225" s="31"/>
    </row>
    <row r="1226" spans="26:26" x14ac:dyDescent="0.25">
      <c r="Z1226" s="31"/>
    </row>
    <row r="1227" spans="26:26" x14ac:dyDescent="0.25">
      <c r="Z1227" s="31"/>
    </row>
    <row r="1228" spans="26:26" x14ac:dyDescent="0.25">
      <c r="Z1228" s="31"/>
    </row>
    <row r="1229" spans="26:26" x14ac:dyDescent="0.25">
      <c r="Z1229" s="31"/>
    </row>
    <row r="1230" spans="26:26" x14ac:dyDescent="0.25">
      <c r="Z1230" s="31"/>
    </row>
    <row r="1231" spans="26:26" x14ac:dyDescent="0.25">
      <c r="Z1231" s="31"/>
    </row>
    <row r="1232" spans="26:26" x14ac:dyDescent="0.25">
      <c r="Z1232" s="31"/>
    </row>
    <row r="1233" spans="26:26" x14ac:dyDescent="0.25">
      <c r="Z1233" s="31"/>
    </row>
    <row r="1234" spans="26:26" x14ac:dyDescent="0.25">
      <c r="Z1234" s="31"/>
    </row>
    <row r="1235" spans="26:26" x14ac:dyDescent="0.25">
      <c r="Z1235" s="31"/>
    </row>
    <row r="1236" spans="26:26" x14ac:dyDescent="0.25">
      <c r="Z1236" s="31"/>
    </row>
    <row r="1237" spans="26:26" x14ac:dyDescent="0.25">
      <c r="Z1237" s="31"/>
    </row>
    <row r="1238" spans="26:26" x14ac:dyDescent="0.25">
      <c r="Z1238" s="31"/>
    </row>
    <row r="1239" spans="26:26" x14ac:dyDescent="0.25">
      <c r="Z1239" s="31"/>
    </row>
    <row r="1240" spans="26:26" x14ac:dyDescent="0.25">
      <c r="Z1240" s="31"/>
    </row>
    <row r="1241" spans="26:26" x14ac:dyDescent="0.25">
      <c r="Z1241" s="31"/>
    </row>
    <row r="1242" spans="26:26" x14ac:dyDescent="0.25">
      <c r="Z1242" s="31"/>
    </row>
    <row r="1243" spans="26:26" x14ac:dyDescent="0.25">
      <c r="Z1243" s="31"/>
    </row>
    <row r="1244" spans="26:26" x14ac:dyDescent="0.25">
      <c r="Z1244" s="31"/>
    </row>
    <row r="1245" spans="26:26" x14ac:dyDescent="0.25">
      <c r="Z1245" s="31"/>
    </row>
    <row r="1246" spans="26:26" x14ac:dyDescent="0.25">
      <c r="Z1246" s="31"/>
    </row>
    <row r="1247" spans="26:26" x14ac:dyDescent="0.25">
      <c r="Z1247" s="31"/>
    </row>
    <row r="1248" spans="26:26" x14ac:dyDescent="0.25">
      <c r="Z1248" s="31"/>
    </row>
    <row r="1249" spans="26:26" x14ac:dyDescent="0.25">
      <c r="Z1249" s="31"/>
    </row>
    <row r="1250" spans="26:26" x14ac:dyDescent="0.25">
      <c r="Z1250" s="31"/>
    </row>
    <row r="1251" spans="26:26" x14ac:dyDescent="0.25">
      <c r="Z1251" s="31"/>
    </row>
    <row r="1252" spans="26:26" x14ac:dyDescent="0.25">
      <c r="Z1252" s="31"/>
    </row>
    <row r="1253" spans="26:26" x14ac:dyDescent="0.25">
      <c r="Z1253" s="31"/>
    </row>
    <row r="1254" spans="26:26" x14ac:dyDescent="0.25">
      <c r="Z1254" s="31"/>
    </row>
    <row r="1255" spans="26:26" x14ac:dyDescent="0.25">
      <c r="Z1255" s="31"/>
    </row>
    <row r="1256" spans="26:26" x14ac:dyDescent="0.25">
      <c r="Z1256" s="31"/>
    </row>
    <row r="1257" spans="26:26" x14ac:dyDescent="0.25">
      <c r="Z1257" s="31"/>
    </row>
    <row r="1258" spans="26:26" x14ac:dyDescent="0.25">
      <c r="Z1258" s="31"/>
    </row>
    <row r="1259" spans="26:26" x14ac:dyDescent="0.25">
      <c r="Z1259" s="31"/>
    </row>
    <row r="1260" spans="26:26" x14ac:dyDescent="0.25">
      <c r="Z1260" s="31"/>
    </row>
    <row r="1261" spans="26:26" x14ac:dyDescent="0.25">
      <c r="Z1261" s="31"/>
    </row>
    <row r="1262" spans="26:26" x14ac:dyDescent="0.25">
      <c r="Z1262" s="31"/>
    </row>
    <row r="1263" spans="26:26" x14ac:dyDescent="0.25">
      <c r="Z1263" s="31"/>
    </row>
    <row r="1264" spans="26:26" x14ac:dyDescent="0.25">
      <c r="Z1264" s="31"/>
    </row>
    <row r="1265" spans="26:26" x14ac:dyDescent="0.25">
      <c r="Z1265" s="31"/>
    </row>
    <row r="1266" spans="26:26" x14ac:dyDescent="0.25">
      <c r="Z1266" s="31"/>
    </row>
    <row r="1267" spans="26:26" x14ac:dyDescent="0.25">
      <c r="Z1267" s="31"/>
    </row>
    <row r="1268" spans="26:26" x14ac:dyDescent="0.25">
      <c r="Z1268" s="31"/>
    </row>
    <row r="1269" spans="26:26" x14ac:dyDescent="0.25">
      <c r="Z1269" s="31"/>
    </row>
    <row r="1270" spans="26:26" x14ac:dyDescent="0.25">
      <c r="Z1270" s="31"/>
    </row>
    <row r="1271" spans="26:26" x14ac:dyDescent="0.25">
      <c r="Z1271" s="31"/>
    </row>
    <row r="1272" spans="26:26" x14ac:dyDescent="0.25">
      <c r="Z1272" s="31"/>
    </row>
    <row r="1273" spans="26:26" x14ac:dyDescent="0.25">
      <c r="Z1273" s="31"/>
    </row>
    <row r="1274" spans="26:26" x14ac:dyDescent="0.25">
      <c r="Z1274" s="31"/>
    </row>
    <row r="1275" spans="26:26" x14ac:dyDescent="0.25">
      <c r="Z1275" s="31"/>
    </row>
    <row r="1276" spans="26:26" x14ac:dyDescent="0.25">
      <c r="Z1276" s="31"/>
    </row>
    <row r="1277" spans="26:26" x14ac:dyDescent="0.25">
      <c r="Z1277" s="31"/>
    </row>
    <row r="1278" spans="26:26" x14ac:dyDescent="0.25">
      <c r="Z1278" s="31"/>
    </row>
    <row r="1279" spans="26:26" x14ac:dyDescent="0.25">
      <c r="Z1279" s="31"/>
    </row>
    <row r="1280" spans="26:26" x14ac:dyDescent="0.25">
      <c r="Z1280" s="31"/>
    </row>
    <row r="1281" spans="26:26" x14ac:dyDescent="0.25">
      <c r="Z1281" s="31"/>
    </row>
    <row r="1282" spans="26:26" x14ac:dyDescent="0.25">
      <c r="Z1282" s="31"/>
    </row>
    <row r="1283" spans="26:26" x14ac:dyDescent="0.25">
      <c r="Z1283" s="31"/>
    </row>
    <row r="1284" spans="26:26" x14ac:dyDescent="0.25">
      <c r="Z1284" s="31"/>
    </row>
    <row r="1285" spans="26:26" x14ac:dyDescent="0.25">
      <c r="Z1285" s="31"/>
    </row>
    <row r="1286" spans="26:26" x14ac:dyDescent="0.25">
      <c r="Z1286" s="31"/>
    </row>
    <row r="1287" spans="26:26" x14ac:dyDescent="0.25">
      <c r="Z1287" s="31"/>
    </row>
    <row r="1288" spans="26:26" x14ac:dyDescent="0.25">
      <c r="Z1288" s="31"/>
    </row>
    <row r="1289" spans="26:26" x14ac:dyDescent="0.25">
      <c r="Z1289" s="31"/>
    </row>
    <row r="1290" spans="26:26" x14ac:dyDescent="0.25">
      <c r="Z1290" s="31"/>
    </row>
    <row r="1291" spans="26:26" x14ac:dyDescent="0.25">
      <c r="Z1291" s="31"/>
    </row>
    <row r="1292" spans="26:26" x14ac:dyDescent="0.25">
      <c r="Z1292" s="31"/>
    </row>
    <row r="1293" spans="26:26" x14ac:dyDescent="0.25">
      <c r="Z1293" s="31"/>
    </row>
    <row r="1294" spans="26:26" x14ac:dyDescent="0.25">
      <c r="Z1294" s="31"/>
    </row>
    <row r="1295" spans="26:26" x14ac:dyDescent="0.25">
      <c r="Z1295" s="31"/>
    </row>
    <row r="1296" spans="26:26" x14ac:dyDescent="0.25">
      <c r="Z1296" s="31"/>
    </row>
    <row r="1297" spans="26:26" x14ac:dyDescent="0.25">
      <c r="Z1297" s="31"/>
    </row>
    <row r="1298" spans="26:26" x14ac:dyDescent="0.25">
      <c r="Z1298" s="31"/>
    </row>
    <row r="1299" spans="26:26" x14ac:dyDescent="0.25">
      <c r="Z1299" s="31"/>
    </row>
    <row r="1300" spans="26:26" x14ac:dyDescent="0.25">
      <c r="Z1300" s="31"/>
    </row>
    <row r="1301" spans="26:26" x14ac:dyDescent="0.25">
      <c r="Z1301" s="31"/>
    </row>
    <row r="1302" spans="26:26" x14ac:dyDescent="0.25">
      <c r="Z1302" s="31"/>
    </row>
    <row r="1303" spans="26:26" x14ac:dyDescent="0.25">
      <c r="Z1303" s="31"/>
    </row>
    <row r="1304" spans="26:26" x14ac:dyDescent="0.25">
      <c r="Z1304" s="31"/>
    </row>
    <row r="1305" spans="26:26" x14ac:dyDescent="0.25">
      <c r="Z1305" s="31"/>
    </row>
    <row r="1306" spans="26:26" x14ac:dyDescent="0.25">
      <c r="Z1306" s="31"/>
    </row>
    <row r="1307" spans="26:26" x14ac:dyDescent="0.25">
      <c r="Z1307" s="31"/>
    </row>
    <row r="1308" spans="26:26" x14ac:dyDescent="0.25">
      <c r="Z1308" s="31"/>
    </row>
    <row r="1309" spans="26:26" x14ac:dyDescent="0.25">
      <c r="Z1309" s="31"/>
    </row>
    <row r="1310" spans="26:26" x14ac:dyDescent="0.25">
      <c r="Z1310" s="31"/>
    </row>
    <row r="1311" spans="26:26" x14ac:dyDescent="0.25">
      <c r="Z1311" s="31"/>
    </row>
    <row r="1312" spans="26:26" x14ac:dyDescent="0.25">
      <c r="Z1312" s="31"/>
    </row>
    <row r="1313" spans="17:26" x14ac:dyDescent="0.25">
      <c r="Z1313" s="31"/>
    </row>
    <row r="1314" spans="17:26" x14ac:dyDescent="0.25">
      <c r="Z1314" s="31"/>
    </row>
    <row r="1315" spans="17:26" x14ac:dyDescent="0.25">
      <c r="Z1315" s="31"/>
    </row>
    <row r="1316" spans="17:26" x14ac:dyDescent="0.25">
      <c r="Z1316" s="31"/>
    </row>
    <row r="1317" spans="17:26" x14ac:dyDescent="0.25">
      <c r="Z1317" s="31"/>
    </row>
    <row r="1318" spans="17:26" x14ac:dyDescent="0.25">
      <c r="Z1318" s="31"/>
    </row>
    <row r="1319" spans="17:26" x14ac:dyDescent="0.25">
      <c r="Z1319" s="31"/>
    </row>
    <row r="1320" spans="17:26" x14ac:dyDescent="0.25">
      <c r="Z1320" s="31"/>
    </row>
    <row r="1321" spans="17:26" x14ac:dyDescent="0.25">
      <c r="Z1321" s="31"/>
    </row>
    <row r="1322" spans="17:26" x14ac:dyDescent="0.25">
      <c r="Q1322" s="941"/>
      <c r="Z1322" s="31"/>
    </row>
    <row r="1323" spans="17:26" x14ac:dyDescent="0.25">
      <c r="Z1323" s="31"/>
    </row>
    <row r="1324" spans="17:26" x14ac:dyDescent="0.25">
      <c r="Z1324" s="31"/>
    </row>
    <row r="1325" spans="17:26" x14ac:dyDescent="0.25">
      <c r="Z1325" s="31"/>
    </row>
    <row r="1326" spans="17:26" x14ac:dyDescent="0.25">
      <c r="Z1326" s="31"/>
    </row>
    <row r="1327" spans="17:26" x14ac:dyDescent="0.25">
      <c r="Z1327" s="31"/>
    </row>
    <row r="1328" spans="17:26" x14ac:dyDescent="0.25">
      <c r="Z1328" s="31"/>
    </row>
    <row r="1329" spans="26:26" x14ac:dyDescent="0.25">
      <c r="Z1329" s="31"/>
    </row>
    <row r="1330" spans="26:26" x14ac:dyDescent="0.25">
      <c r="Z1330" s="31"/>
    </row>
    <row r="1331" spans="26:26" x14ac:dyDescent="0.25">
      <c r="Z1331" s="31"/>
    </row>
    <row r="1332" spans="26:26" x14ac:dyDescent="0.25">
      <c r="Z1332" s="31"/>
    </row>
    <row r="1333" spans="26:26" x14ac:dyDescent="0.25">
      <c r="Z1333" s="31"/>
    </row>
    <row r="1334" spans="26:26" x14ac:dyDescent="0.25">
      <c r="Z1334" s="31"/>
    </row>
    <row r="1335" spans="26:26" x14ac:dyDescent="0.25">
      <c r="Z1335" s="31"/>
    </row>
    <row r="1336" spans="26:26" x14ac:dyDescent="0.25">
      <c r="Z1336" s="31"/>
    </row>
    <row r="1337" spans="26:26" x14ac:dyDescent="0.25">
      <c r="Z1337" s="31"/>
    </row>
    <row r="1338" spans="26:26" x14ac:dyDescent="0.25">
      <c r="Z1338" s="31"/>
    </row>
    <row r="1339" spans="26:26" x14ac:dyDescent="0.25">
      <c r="Z1339" s="31"/>
    </row>
    <row r="1340" spans="26:26" x14ac:dyDescent="0.25">
      <c r="Z1340" s="31"/>
    </row>
    <row r="1341" spans="26:26" x14ac:dyDescent="0.25">
      <c r="Z1341" s="31"/>
    </row>
    <row r="1342" spans="26:26" x14ac:dyDescent="0.25">
      <c r="Z1342" s="31"/>
    </row>
    <row r="1343" spans="26:26" x14ac:dyDescent="0.25">
      <c r="Z1343" s="31"/>
    </row>
    <row r="1344" spans="26:26" x14ac:dyDescent="0.25">
      <c r="Z1344" s="31"/>
    </row>
    <row r="1345" spans="26:26" x14ac:dyDescent="0.25">
      <c r="Z1345" s="31"/>
    </row>
    <row r="1346" spans="26:26" x14ac:dyDescent="0.25">
      <c r="Z1346" s="31"/>
    </row>
    <row r="1347" spans="26:26" x14ac:dyDescent="0.25">
      <c r="Z1347" s="31"/>
    </row>
    <row r="1348" spans="26:26" x14ac:dyDescent="0.25">
      <c r="Z1348" s="31"/>
    </row>
    <row r="1349" spans="26:26" x14ac:dyDescent="0.25">
      <c r="Z1349" s="31"/>
    </row>
    <row r="1350" spans="26:26" x14ac:dyDescent="0.25">
      <c r="Z1350" s="31"/>
    </row>
    <row r="1351" spans="26:26" x14ac:dyDescent="0.25">
      <c r="Z1351" s="31"/>
    </row>
    <row r="1352" spans="26:26" x14ac:dyDescent="0.25">
      <c r="Z1352" s="31"/>
    </row>
    <row r="1353" spans="26:26" x14ac:dyDescent="0.25">
      <c r="Z1353" s="31"/>
    </row>
    <row r="1354" spans="26:26" x14ac:dyDescent="0.25">
      <c r="Z1354" s="31"/>
    </row>
    <row r="1355" spans="26:26" x14ac:dyDescent="0.25">
      <c r="Z1355" s="31"/>
    </row>
    <row r="1356" spans="26:26" x14ac:dyDescent="0.25">
      <c r="Z1356" s="31"/>
    </row>
    <row r="1357" spans="26:26" x14ac:dyDescent="0.25">
      <c r="Z1357" s="31"/>
    </row>
    <row r="1358" spans="26:26" x14ac:dyDescent="0.25">
      <c r="Z1358" s="31"/>
    </row>
    <row r="1359" spans="26:26" x14ac:dyDescent="0.25">
      <c r="Z1359" s="31"/>
    </row>
    <row r="1360" spans="26:26" x14ac:dyDescent="0.25">
      <c r="Z1360" s="31"/>
    </row>
    <row r="1361" spans="26:26" x14ac:dyDescent="0.25">
      <c r="Z1361" s="31"/>
    </row>
    <row r="1362" spans="26:26" x14ac:dyDescent="0.25">
      <c r="Z1362" s="31"/>
    </row>
    <row r="1363" spans="26:26" x14ac:dyDescent="0.25">
      <c r="Z1363" s="31"/>
    </row>
    <row r="1364" spans="26:26" x14ac:dyDescent="0.25">
      <c r="Z1364" s="31"/>
    </row>
    <row r="1365" spans="26:26" x14ac:dyDescent="0.25">
      <c r="Z1365" s="31"/>
    </row>
    <row r="1366" spans="26:26" x14ac:dyDescent="0.25">
      <c r="Z1366" s="31"/>
    </row>
    <row r="1367" spans="26:26" x14ac:dyDescent="0.25">
      <c r="Z1367" s="31"/>
    </row>
    <row r="1368" spans="26:26" x14ac:dyDescent="0.25">
      <c r="Z1368" s="31"/>
    </row>
    <row r="1369" spans="26:26" x14ac:dyDescent="0.25">
      <c r="Z1369" s="31"/>
    </row>
    <row r="1370" spans="26:26" x14ac:dyDescent="0.25">
      <c r="Z1370" s="31"/>
    </row>
    <row r="1371" spans="26:26" x14ac:dyDescent="0.25">
      <c r="Z1371" s="31"/>
    </row>
    <row r="1372" spans="26:26" x14ac:dyDescent="0.25">
      <c r="Z1372" s="31"/>
    </row>
    <row r="1373" spans="26:26" x14ac:dyDescent="0.25">
      <c r="Z1373" s="31"/>
    </row>
    <row r="1374" spans="26:26" x14ac:dyDescent="0.25">
      <c r="Z1374" s="31"/>
    </row>
    <row r="1375" spans="26:26" x14ac:dyDescent="0.25">
      <c r="Z1375" s="31"/>
    </row>
    <row r="1376" spans="26:26" x14ac:dyDescent="0.25">
      <c r="Z1376" s="31"/>
    </row>
    <row r="1377" spans="26:26" x14ac:dyDescent="0.25">
      <c r="Z1377" s="31"/>
    </row>
    <row r="1378" spans="26:26" x14ac:dyDescent="0.25">
      <c r="Z1378" s="31"/>
    </row>
    <row r="1379" spans="26:26" x14ac:dyDescent="0.25">
      <c r="Z1379" s="31"/>
    </row>
    <row r="1380" spans="26:26" x14ac:dyDescent="0.25">
      <c r="Z1380" s="31"/>
    </row>
    <row r="1381" spans="26:26" x14ac:dyDescent="0.25">
      <c r="Z1381" s="31"/>
    </row>
    <row r="1382" spans="26:26" x14ac:dyDescent="0.25">
      <c r="Z1382" s="31"/>
    </row>
    <row r="1383" spans="26:26" x14ac:dyDescent="0.25">
      <c r="Z1383" s="31"/>
    </row>
    <row r="1384" spans="26:26" x14ac:dyDescent="0.25">
      <c r="Z1384" s="31"/>
    </row>
    <row r="1385" spans="26:26" x14ac:dyDescent="0.25">
      <c r="Z1385" s="31"/>
    </row>
    <row r="1386" spans="26:26" x14ac:dyDescent="0.25">
      <c r="Z1386" s="31"/>
    </row>
    <row r="1387" spans="26:26" x14ac:dyDescent="0.25">
      <c r="Z1387" s="31"/>
    </row>
    <row r="1388" spans="26:26" x14ac:dyDescent="0.25">
      <c r="Z1388" s="31"/>
    </row>
    <row r="1389" spans="26:26" x14ac:dyDescent="0.25">
      <c r="Z1389" s="31"/>
    </row>
    <row r="1390" spans="26:26" x14ac:dyDescent="0.25">
      <c r="Z1390" s="31"/>
    </row>
    <row r="1391" spans="26:26" x14ac:dyDescent="0.25">
      <c r="Z1391" s="31"/>
    </row>
    <row r="1392" spans="26:26" x14ac:dyDescent="0.25">
      <c r="Z1392" s="31"/>
    </row>
    <row r="1393" spans="26:26" x14ac:dyDescent="0.25">
      <c r="Z1393" s="31"/>
    </row>
    <row r="1394" spans="26:26" x14ac:dyDescent="0.25">
      <c r="Z1394" s="31"/>
    </row>
    <row r="1395" spans="26:26" x14ac:dyDescent="0.25">
      <c r="Z1395" s="31"/>
    </row>
    <row r="1396" spans="26:26" x14ac:dyDescent="0.25">
      <c r="Z1396" s="31"/>
    </row>
    <row r="1397" spans="26:26" x14ac:dyDescent="0.25">
      <c r="Z1397" s="31"/>
    </row>
    <row r="1398" spans="26:26" x14ac:dyDescent="0.25">
      <c r="Z1398" s="31"/>
    </row>
    <row r="1399" spans="26:26" x14ac:dyDescent="0.25">
      <c r="Z1399" s="31"/>
    </row>
    <row r="1400" spans="26:26" x14ac:dyDescent="0.25">
      <c r="Z1400" s="31"/>
    </row>
    <row r="1401" spans="26:26" x14ac:dyDescent="0.25">
      <c r="Z1401" s="31"/>
    </row>
    <row r="1402" spans="26:26" x14ac:dyDescent="0.25">
      <c r="Z1402" s="31"/>
    </row>
    <row r="1403" spans="26:26" x14ac:dyDescent="0.25">
      <c r="Z1403" s="31"/>
    </row>
    <row r="1404" spans="26:26" x14ac:dyDescent="0.25">
      <c r="Z1404" s="31"/>
    </row>
    <row r="1405" spans="26:26" x14ac:dyDescent="0.25">
      <c r="Z1405" s="31"/>
    </row>
    <row r="1406" spans="26:26" x14ac:dyDescent="0.25">
      <c r="Z1406" s="31"/>
    </row>
    <row r="1407" spans="26:26" x14ac:dyDescent="0.25">
      <c r="Z1407" s="31"/>
    </row>
    <row r="1408" spans="26:26" x14ac:dyDescent="0.25">
      <c r="Z1408" s="31"/>
    </row>
    <row r="1409" spans="26:26" x14ac:dyDescent="0.25">
      <c r="Z1409" s="31"/>
    </row>
    <row r="1410" spans="26:26" x14ac:dyDescent="0.25">
      <c r="Z1410" s="31"/>
    </row>
    <row r="1411" spans="26:26" x14ac:dyDescent="0.25">
      <c r="Z1411" s="31"/>
    </row>
    <row r="1412" spans="26:26" x14ac:dyDescent="0.25">
      <c r="Z1412" s="31"/>
    </row>
    <row r="1413" spans="26:26" x14ac:dyDescent="0.25">
      <c r="Z1413" s="31"/>
    </row>
    <row r="1414" spans="26:26" x14ac:dyDescent="0.25">
      <c r="Z1414" s="31"/>
    </row>
    <row r="1415" spans="26:26" x14ac:dyDescent="0.25">
      <c r="Z1415" s="31"/>
    </row>
    <row r="1416" spans="26:26" x14ac:dyDescent="0.25">
      <c r="Z1416" s="31"/>
    </row>
    <row r="1417" spans="26:26" x14ac:dyDescent="0.25">
      <c r="Z1417" s="31"/>
    </row>
    <row r="1418" spans="26:26" x14ac:dyDescent="0.25">
      <c r="Z1418" s="31"/>
    </row>
    <row r="1419" spans="26:26" x14ac:dyDescent="0.25">
      <c r="Z1419" s="31"/>
    </row>
    <row r="1420" spans="26:26" x14ac:dyDescent="0.25">
      <c r="Z1420" s="31"/>
    </row>
    <row r="1421" spans="26:26" x14ac:dyDescent="0.25">
      <c r="Z1421" s="31"/>
    </row>
    <row r="1422" spans="26:26" x14ac:dyDescent="0.25">
      <c r="Z1422" s="31"/>
    </row>
    <row r="1423" spans="26:26" x14ac:dyDescent="0.25">
      <c r="Z1423" s="31"/>
    </row>
    <row r="1424" spans="26:26" x14ac:dyDescent="0.25">
      <c r="Z1424" s="31"/>
    </row>
    <row r="1425" spans="26:26" x14ac:dyDescent="0.25">
      <c r="Z1425" s="31"/>
    </row>
    <row r="1426" spans="26:26" x14ac:dyDescent="0.25">
      <c r="Z1426" s="31"/>
    </row>
    <row r="1427" spans="26:26" x14ac:dyDescent="0.25">
      <c r="Z1427" s="31"/>
    </row>
    <row r="1428" spans="26:26" x14ac:dyDescent="0.25">
      <c r="Z1428" s="31"/>
    </row>
    <row r="1429" spans="26:26" x14ac:dyDescent="0.25">
      <c r="Z1429" s="31"/>
    </row>
    <row r="1430" spans="26:26" x14ac:dyDescent="0.25">
      <c r="Z1430" s="31"/>
    </row>
    <row r="1431" spans="26:26" x14ac:dyDescent="0.25">
      <c r="Z1431" s="31"/>
    </row>
    <row r="1432" spans="26:26" x14ac:dyDescent="0.25">
      <c r="Z1432" s="31"/>
    </row>
    <row r="1433" spans="26:26" x14ac:dyDescent="0.25">
      <c r="Z1433" s="31"/>
    </row>
    <row r="1434" spans="26:26" x14ac:dyDescent="0.25">
      <c r="Z1434" s="31"/>
    </row>
    <row r="1435" spans="26:26" x14ac:dyDescent="0.25">
      <c r="Z1435" s="31"/>
    </row>
    <row r="1436" spans="26:26" x14ac:dyDescent="0.25">
      <c r="Z1436" s="31"/>
    </row>
    <row r="1437" spans="26:26" x14ac:dyDescent="0.25">
      <c r="Z1437" s="31"/>
    </row>
    <row r="1438" spans="26:26" x14ac:dyDescent="0.25">
      <c r="Z1438" s="31"/>
    </row>
    <row r="1439" spans="26:26" x14ac:dyDescent="0.25">
      <c r="Z1439" s="31"/>
    </row>
    <row r="1440" spans="26:26" x14ac:dyDescent="0.25">
      <c r="Z1440" s="31"/>
    </row>
    <row r="1441" spans="26:26" x14ac:dyDescent="0.25">
      <c r="Z1441" s="31"/>
    </row>
    <row r="1442" spans="26:26" x14ac:dyDescent="0.25">
      <c r="Z1442" s="31"/>
    </row>
    <row r="1443" spans="26:26" x14ac:dyDescent="0.25">
      <c r="Z1443" s="31"/>
    </row>
    <row r="1444" spans="26:26" x14ac:dyDescent="0.25">
      <c r="Z1444" s="31"/>
    </row>
    <row r="1445" spans="26:26" x14ac:dyDescent="0.25">
      <c r="Z1445" s="31"/>
    </row>
    <row r="1446" spans="26:26" x14ac:dyDescent="0.25">
      <c r="Z1446" s="31"/>
    </row>
    <row r="1447" spans="26:26" x14ac:dyDescent="0.25">
      <c r="Z1447" s="31"/>
    </row>
    <row r="1448" spans="26:26" x14ac:dyDescent="0.25">
      <c r="Z1448" s="31"/>
    </row>
    <row r="1449" spans="26:26" x14ac:dyDescent="0.25">
      <c r="Z1449" s="31"/>
    </row>
    <row r="1450" spans="26:26" x14ac:dyDescent="0.25">
      <c r="Z1450" s="31"/>
    </row>
    <row r="1451" spans="26:26" x14ac:dyDescent="0.25">
      <c r="Z1451" s="31"/>
    </row>
    <row r="1452" spans="26:26" x14ac:dyDescent="0.25">
      <c r="Z1452" s="31"/>
    </row>
    <row r="1453" spans="26:26" x14ac:dyDescent="0.25">
      <c r="Z1453" s="31"/>
    </row>
    <row r="1454" spans="26:26" x14ac:dyDescent="0.25">
      <c r="Z1454" s="31"/>
    </row>
    <row r="1455" spans="26:26" x14ac:dyDescent="0.25">
      <c r="Z1455" s="31"/>
    </row>
    <row r="1456" spans="26:26" x14ac:dyDescent="0.25">
      <c r="Z1456" s="31"/>
    </row>
    <row r="1457" spans="26:26" x14ac:dyDescent="0.25">
      <c r="Z1457" s="31"/>
    </row>
    <row r="1458" spans="26:26" x14ac:dyDescent="0.25">
      <c r="Z1458" s="31"/>
    </row>
    <row r="1459" spans="26:26" x14ac:dyDescent="0.25">
      <c r="Z1459" s="31"/>
    </row>
    <row r="1460" spans="26:26" x14ac:dyDescent="0.25">
      <c r="Z1460" s="31"/>
    </row>
    <row r="1461" spans="26:26" x14ac:dyDescent="0.25">
      <c r="Z1461" s="31"/>
    </row>
    <row r="1462" spans="26:26" x14ac:dyDescent="0.25">
      <c r="Z1462" s="31"/>
    </row>
    <row r="1463" spans="26:26" x14ac:dyDescent="0.25">
      <c r="Z1463" s="31"/>
    </row>
    <row r="1464" spans="26:26" x14ac:dyDescent="0.25">
      <c r="Z1464" s="31"/>
    </row>
    <row r="1465" spans="26:26" x14ac:dyDescent="0.25">
      <c r="Z1465" s="31"/>
    </row>
    <row r="1466" spans="26:26" x14ac:dyDescent="0.25">
      <c r="Z1466" s="31"/>
    </row>
    <row r="1467" spans="26:26" x14ac:dyDescent="0.25">
      <c r="Z1467" s="31"/>
    </row>
    <row r="1468" spans="26:26" x14ac:dyDescent="0.25">
      <c r="Z1468" s="31"/>
    </row>
    <row r="1469" spans="26:26" x14ac:dyDescent="0.25">
      <c r="Z1469" s="31"/>
    </row>
    <row r="1470" spans="26:26" x14ac:dyDescent="0.25">
      <c r="Z1470" s="31"/>
    </row>
    <row r="1471" spans="26:26" x14ac:dyDescent="0.25">
      <c r="Z1471" s="31"/>
    </row>
    <row r="1472" spans="26:26" x14ac:dyDescent="0.25">
      <c r="Z1472" s="31"/>
    </row>
    <row r="1473" spans="26:26" x14ac:dyDescent="0.25">
      <c r="Z1473" s="31"/>
    </row>
    <row r="1474" spans="26:26" x14ac:dyDescent="0.25">
      <c r="Z1474" s="31"/>
    </row>
    <row r="1475" spans="26:26" x14ac:dyDescent="0.25">
      <c r="Z1475" s="31"/>
    </row>
    <row r="1476" spans="26:26" x14ac:dyDescent="0.25">
      <c r="Z1476" s="31"/>
    </row>
    <row r="1477" spans="26:26" x14ac:dyDescent="0.25">
      <c r="Z1477" s="31"/>
    </row>
    <row r="1478" spans="26:26" x14ac:dyDescent="0.25">
      <c r="Z1478" s="31"/>
    </row>
    <row r="1479" spans="26:26" x14ac:dyDescent="0.25">
      <c r="Z1479" s="31"/>
    </row>
    <row r="1480" spans="26:26" x14ac:dyDescent="0.25">
      <c r="Z1480" s="31"/>
    </row>
    <row r="1481" spans="26:26" x14ac:dyDescent="0.25">
      <c r="Z1481" s="31"/>
    </row>
    <row r="1482" spans="26:26" x14ac:dyDescent="0.25">
      <c r="Z1482" s="31"/>
    </row>
    <row r="1483" spans="26:26" x14ac:dyDescent="0.25">
      <c r="Z1483" s="31"/>
    </row>
    <row r="1484" spans="26:26" x14ac:dyDescent="0.25">
      <c r="Z1484" s="31"/>
    </row>
    <row r="1485" spans="26:26" x14ac:dyDescent="0.25">
      <c r="Z1485" s="31"/>
    </row>
    <row r="1486" spans="26:26" x14ac:dyDescent="0.25">
      <c r="Z1486" s="31"/>
    </row>
    <row r="1487" spans="26:26" x14ac:dyDescent="0.25">
      <c r="Z1487" s="31"/>
    </row>
    <row r="1488" spans="26:26" x14ac:dyDescent="0.25">
      <c r="Z1488" s="31"/>
    </row>
    <row r="1489" spans="26:26" x14ac:dyDescent="0.25">
      <c r="Z1489" s="31"/>
    </row>
    <row r="1490" spans="26:26" x14ac:dyDescent="0.25">
      <c r="Z1490" s="31"/>
    </row>
    <row r="1491" spans="26:26" x14ac:dyDescent="0.25">
      <c r="Z1491" s="31"/>
    </row>
    <row r="1492" spans="26:26" x14ac:dyDescent="0.25">
      <c r="Z1492" s="31"/>
    </row>
    <row r="1493" spans="26:26" x14ac:dyDescent="0.25">
      <c r="Z1493" s="31"/>
    </row>
    <row r="1494" spans="26:26" x14ac:dyDescent="0.25">
      <c r="Z1494" s="31"/>
    </row>
    <row r="1495" spans="26:26" x14ac:dyDescent="0.25">
      <c r="Z1495" s="31"/>
    </row>
    <row r="1496" spans="26:26" x14ac:dyDescent="0.25">
      <c r="Z1496" s="31"/>
    </row>
    <row r="1497" spans="26:26" x14ac:dyDescent="0.25">
      <c r="Z1497" s="31"/>
    </row>
    <row r="1498" spans="26:26" x14ac:dyDescent="0.25">
      <c r="Z1498" s="31"/>
    </row>
    <row r="1499" spans="26:26" x14ac:dyDescent="0.25">
      <c r="Z1499" s="31"/>
    </row>
    <row r="1500" spans="26:26" x14ac:dyDescent="0.25">
      <c r="Z1500" s="31"/>
    </row>
    <row r="1501" spans="26:26" x14ac:dyDescent="0.25">
      <c r="Z1501" s="31"/>
    </row>
    <row r="1502" spans="26:26" x14ac:dyDescent="0.25">
      <c r="Z1502" s="31"/>
    </row>
    <row r="1503" spans="26:26" x14ac:dyDescent="0.25">
      <c r="Z1503" s="31"/>
    </row>
    <row r="1504" spans="26:26" x14ac:dyDescent="0.25">
      <c r="Z1504" s="31"/>
    </row>
    <row r="1505" spans="26:26" x14ac:dyDescent="0.25">
      <c r="Z1505" s="31"/>
    </row>
    <row r="1506" spans="26:26" x14ac:dyDescent="0.25">
      <c r="Z1506" s="31"/>
    </row>
    <row r="1507" spans="26:26" x14ac:dyDescent="0.25">
      <c r="Z1507" s="31"/>
    </row>
    <row r="1508" spans="26:26" x14ac:dyDescent="0.25">
      <c r="Z1508" s="31"/>
    </row>
    <row r="1509" spans="26:26" x14ac:dyDescent="0.25">
      <c r="Z1509" s="31"/>
    </row>
    <row r="1510" spans="26:26" x14ac:dyDescent="0.25">
      <c r="Z1510" s="31"/>
    </row>
    <row r="1511" spans="26:26" x14ac:dyDescent="0.25">
      <c r="Z1511" s="31"/>
    </row>
    <row r="1512" spans="26:26" x14ac:dyDescent="0.25">
      <c r="Z1512" s="31"/>
    </row>
    <row r="1513" spans="26:26" x14ac:dyDescent="0.25">
      <c r="Z1513" s="31"/>
    </row>
    <row r="1514" spans="26:26" x14ac:dyDescent="0.25">
      <c r="Z1514" s="31"/>
    </row>
    <row r="1515" spans="26:26" x14ac:dyDescent="0.25">
      <c r="Z1515" s="31"/>
    </row>
    <row r="1516" spans="26:26" x14ac:dyDescent="0.25">
      <c r="Z1516" s="31"/>
    </row>
    <row r="1517" spans="26:26" x14ac:dyDescent="0.25">
      <c r="Z1517" s="31"/>
    </row>
    <row r="1518" spans="26:26" x14ac:dyDescent="0.25">
      <c r="Z1518" s="31"/>
    </row>
    <row r="1519" spans="26:26" x14ac:dyDescent="0.25">
      <c r="Z1519" s="31"/>
    </row>
    <row r="1520" spans="26:26" x14ac:dyDescent="0.25">
      <c r="Z1520" s="31"/>
    </row>
    <row r="1521" spans="26:26" x14ac:dyDescent="0.25">
      <c r="Z1521" s="31"/>
    </row>
    <row r="1522" spans="26:26" x14ac:dyDescent="0.25">
      <c r="Z1522" s="31"/>
    </row>
    <row r="1523" spans="26:26" x14ac:dyDescent="0.25">
      <c r="Z1523" s="31"/>
    </row>
    <row r="1524" spans="26:26" x14ac:dyDescent="0.25">
      <c r="Z1524" s="31"/>
    </row>
    <row r="1525" spans="26:26" x14ac:dyDescent="0.25">
      <c r="Z1525" s="31"/>
    </row>
    <row r="1526" spans="26:26" x14ac:dyDescent="0.25">
      <c r="Z1526" s="31"/>
    </row>
    <row r="1527" spans="26:26" x14ac:dyDescent="0.25">
      <c r="Z1527" s="31"/>
    </row>
    <row r="1528" spans="26:26" x14ac:dyDescent="0.25">
      <c r="Z1528" s="31"/>
    </row>
    <row r="1529" spans="26:26" x14ac:dyDescent="0.25">
      <c r="Z1529" s="31"/>
    </row>
    <row r="1530" spans="26:26" x14ac:dyDescent="0.25">
      <c r="Z1530" s="31"/>
    </row>
    <row r="1531" spans="26:26" x14ac:dyDescent="0.25">
      <c r="Z1531" s="31"/>
    </row>
    <row r="1532" spans="26:26" x14ac:dyDescent="0.25">
      <c r="Z1532" s="31"/>
    </row>
    <row r="1533" spans="26:26" x14ac:dyDescent="0.25">
      <c r="Z1533" s="31"/>
    </row>
    <row r="1534" spans="26:26" x14ac:dyDescent="0.25">
      <c r="Z1534" s="31"/>
    </row>
    <row r="1535" spans="26:26" x14ac:dyDescent="0.25">
      <c r="Z1535" s="31"/>
    </row>
    <row r="1536" spans="26:26" x14ac:dyDescent="0.25">
      <c r="Z1536" s="31"/>
    </row>
    <row r="1537" spans="26:26" x14ac:dyDescent="0.25">
      <c r="Z1537" s="31"/>
    </row>
    <row r="1538" spans="26:26" x14ac:dyDescent="0.25">
      <c r="Z1538" s="31"/>
    </row>
    <row r="1539" spans="26:26" x14ac:dyDescent="0.25">
      <c r="Z1539" s="31"/>
    </row>
    <row r="1540" spans="26:26" x14ac:dyDescent="0.25">
      <c r="Z1540" s="31"/>
    </row>
    <row r="1541" spans="26:26" x14ac:dyDescent="0.25">
      <c r="Z1541" s="31"/>
    </row>
    <row r="1542" spans="26:26" x14ac:dyDescent="0.25">
      <c r="Z1542" s="31"/>
    </row>
    <row r="1543" spans="26:26" x14ac:dyDescent="0.25">
      <c r="Z1543" s="31"/>
    </row>
    <row r="1544" spans="26:26" x14ac:dyDescent="0.25">
      <c r="Z1544" s="31"/>
    </row>
    <row r="1545" spans="26:26" x14ac:dyDescent="0.25">
      <c r="Z1545" s="31"/>
    </row>
    <row r="1546" spans="26:26" x14ac:dyDescent="0.25">
      <c r="Z1546" s="31"/>
    </row>
    <row r="1547" spans="26:26" x14ac:dyDescent="0.25">
      <c r="Z1547" s="31"/>
    </row>
    <row r="1548" spans="26:26" x14ac:dyDescent="0.25">
      <c r="Z1548" s="31"/>
    </row>
    <row r="1549" spans="26:26" x14ac:dyDescent="0.25">
      <c r="Z1549" s="31"/>
    </row>
    <row r="1550" spans="26:26" x14ac:dyDescent="0.25">
      <c r="Z1550" s="31"/>
    </row>
    <row r="1551" spans="26:26" x14ac:dyDescent="0.25">
      <c r="Z1551" s="31"/>
    </row>
    <row r="1552" spans="26:26" x14ac:dyDescent="0.25">
      <c r="Z1552" s="31"/>
    </row>
    <row r="1553" spans="26:26" x14ac:dyDescent="0.25">
      <c r="Z1553" s="31"/>
    </row>
    <row r="1554" spans="26:26" x14ac:dyDescent="0.25">
      <c r="Z1554" s="31"/>
    </row>
    <row r="1555" spans="26:26" x14ac:dyDescent="0.25">
      <c r="Z1555" s="31"/>
    </row>
    <row r="1556" spans="26:26" x14ac:dyDescent="0.25">
      <c r="Z1556" s="31"/>
    </row>
    <row r="1557" spans="26:26" x14ac:dyDescent="0.25">
      <c r="Z1557" s="31"/>
    </row>
    <row r="1558" spans="26:26" x14ac:dyDescent="0.25">
      <c r="Z1558" s="31"/>
    </row>
    <row r="1559" spans="26:26" x14ac:dyDescent="0.25">
      <c r="Z1559" s="31"/>
    </row>
    <row r="1560" spans="26:26" x14ac:dyDescent="0.25">
      <c r="Z1560" s="31"/>
    </row>
    <row r="1561" spans="26:26" x14ac:dyDescent="0.25">
      <c r="Z1561" s="31"/>
    </row>
    <row r="1562" spans="26:26" x14ac:dyDescent="0.25">
      <c r="Z1562" s="31"/>
    </row>
    <row r="1563" spans="26:26" x14ac:dyDescent="0.25">
      <c r="Z1563" s="31"/>
    </row>
    <row r="1564" spans="26:26" x14ac:dyDescent="0.25">
      <c r="Z1564" s="31"/>
    </row>
    <row r="1565" spans="26:26" x14ac:dyDescent="0.25">
      <c r="Z1565" s="31"/>
    </row>
    <row r="1566" spans="26:26" x14ac:dyDescent="0.25">
      <c r="Z1566" s="31"/>
    </row>
    <row r="1567" spans="26:26" x14ac:dyDescent="0.25">
      <c r="Z1567" s="31"/>
    </row>
    <row r="1568" spans="26:26" x14ac:dyDescent="0.25">
      <c r="Z1568" s="31"/>
    </row>
    <row r="1569" spans="26:26" x14ac:dyDescent="0.25">
      <c r="Z1569" s="31"/>
    </row>
    <row r="1570" spans="26:26" x14ac:dyDescent="0.25">
      <c r="Z1570" s="31"/>
    </row>
    <row r="1571" spans="26:26" x14ac:dyDescent="0.25">
      <c r="Z1571" s="31"/>
    </row>
    <row r="1572" spans="26:26" x14ac:dyDescent="0.25">
      <c r="Z1572" s="31"/>
    </row>
    <row r="1573" spans="26:26" x14ac:dyDescent="0.25">
      <c r="Z1573" s="31"/>
    </row>
    <row r="1574" spans="26:26" x14ac:dyDescent="0.25">
      <c r="Z1574" s="31"/>
    </row>
    <row r="1575" spans="26:26" x14ac:dyDescent="0.25">
      <c r="Z1575" s="31"/>
    </row>
    <row r="1576" spans="26:26" x14ac:dyDescent="0.25">
      <c r="Z1576" s="31"/>
    </row>
    <row r="1577" spans="26:26" x14ac:dyDescent="0.25">
      <c r="Z1577" s="31"/>
    </row>
    <row r="1578" spans="26:26" x14ac:dyDescent="0.25">
      <c r="Z1578" s="31"/>
    </row>
    <row r="1579" spans="26:26" x14ac:dyDescent="0.25">
      <c r="Z1579" s="31"/>
    </row>
    <row r="1580" spans="26:26" x14ac:dyDescent="0.25">
      <c r="Z1580" s="31"/>
    </row>
    <row r="1581" spans="26:26" x14ac:dyDescent="0.25">
      <c r="Z1581" s="31"/>
    </row>
    <row r="1582" spans="26:26" x14ac:dyDescent="0.25">
      <c r="Z1582" s="31"/>
    </row>
    <row r="1583" spans="26:26" x14ac:dyDescent="0.25">
      <c r="Z1583" s="31"/>
    </row>
    <row r="1584" spans="26:26" x14ac:dyDescent="0.25">
      <c r="Z1584" s="31"/>
    </row>
    <row r="1585" spans="26:26" x14ac:dyDescent="0.25">
      <c r="Z1585" s="31"/>
    </row>
    <row r="1586" spans="26:26" x14ac:dyDescent="0.25">
      <c r="Z1586" s="31"/>
    </row>
    <row r="1587" spans="26:26" x14ac:dyDescent="0.25">
      <c r="Z1587" s="31"/>
    </row>
    <row r="1588" spans="26:26" x14ac:dyDescent="0.25">
      <c r="Z1588" s="31"/>
    </row>
    <row r="1589" spans="26:26" x14ac:dyDescent="0.25">
      <c r="Z1589" s="31"/>
    </row>
    <row r="1590" spans="26:26" x14ac:dyDescent="0.25">
      <c r="Z1590" s="31"/>
    </row>
    <row r="1591" spans="26:26" x14ac:dyDescent="0.25">
      <c r="Z1591" s="31"/>
    </row>
    <row r="1592" spans="26:26" x14ac:dyDescent="0.25">
      <c r="Z1592" s="31"/>
    </row>
    <row r="1593" spans="26:26" x14ac:dyDescent="0.25">
      <c r="Z1593" s="31"/>
    </row>
    <row r="1594" spans="26:26" x14ac:dyDescent="0.25">
      <c r="Z1594" s="31"/>
    </row>
    <row r="1595" spans="26:26" x14ac:dyDescent="0.25">
      <c r="Z1595" s="31"/>
    </row>
    <row r="1596" spans="26:26" x14ac:dyDescent="0.25">
      <c r="Z1596" s="31"/>
    </row>
    <row r="1597" spans="26:26" x14ac:dyDescent="0.25">
      <c r="Z1597" s="31"/>
    </row>
    <row r="1598" spans="26:26" x14ac:dyDescent="0.25">
      <c r="Z1598" s="31"/>
    </row>
    <row r="1599" spans="26:26" x14ac:dyDescent="0.25">
      <c r="Z1599" s="31"/>
    </row>
    <row r="1600" spans="26:26" x14ac:dyDescent="0.25">
      <c r="Z1600" s="31"/>
    </row>
    <row r="1601" spans="26:26" x14ac:dyDescent="0.25">
      <c r="Z1601" s="31"/>
    </row>
    <row r="1602" spans="26:26" x14ac:dyDescent="0.25">
      <c r="Z1602" s="31"/>
    </row>
    <row r="1603" spans="26:26" x14ac:dyDescent="0.25">
      <c r="Z1603" s="31"/>
    </row>
    <row r="1604" spans="26:26" x14ac:dyDescent="0.25">
      <c r="Z1604" s="31"/>
    </row>
    <row r="1605" spans="26:26" x14ac:dyDescent="0.25">
      <c r="Z1605" s="31"/>
    </row>
    <row r="1606" spans="26:26" x14ac:dyDescent="0.25">
      <c r="Z1606" s="31"/>
    </row>
    <row r="1607" spans="26:26" x14ac:dyDescent="0.25">
      <c r="Z1607" s="31"/>
    </row>
    <row r="1608" spans="26:26" x14ac:dyDescent="0.25">
      <c r="Z1608" s="31"/>
    </row>
    <row r="1609" spans="26:26" x14ac:dyDescent="0.25">
      <c r="Z1609" s="31"/>
    </row>
    <row r="1610" spans="26:26" x14ac:dyDescent="0.25">
      <c r="Z1610" s="31"/>
    </row>
    <row r="1611" spans="26:26" x14ac:dyDescent="0.25">
      <c r="Z1611" s="31"/>
    </row>
    <row r="1612" spans="26:26" x14ac:dyDescent="0.25">
      <c r="Z1612" s="31"/>
    </row>
    <row r="1613" spans="26:26" x14ac:dyDescent="0.25">
      <c r="Z1613" s="31"/>
    </row>
    <row r="1614" spans="26:26" x14ac:dyDescent="0.25">
      <c r="Z1614" s="31"/>
    </row>
    <row r="1615" spans="26:26" x14ac:dyDescent="0.25">
      <c r="Z1615" s="31"/>
    </row>
    <row r="1616" spans="26:26" x14ac:dyDescent="0.25">
      <c r="Z1616" s="31"/>
    </row>
    <row r="1617" spans="26:26" x14ac:dyDescent="0.25">
      <c r="Z1617" s="31"/>
    </row>
    <row r="1618" spans="26:26" x14ac:dyDescent="0.25">
      <c r="Z1618" s="31"/>
    </row>
    <row r="1619" spans="26:26" x14ac:dyDescent="0.25">
      <c r="Z1619" s="31"/>
    </row>
    <row r="1620" spans="26:26" x14ac:dyDescent="0.25">
      <c r="Z1620" s="31"/>
    </row>
    <row r="1621" spans="26:26" x14ac:dyDescent="0.25">
      <c r="Z1621" s="31"/>
    </row>
    <row r="1622" spans="26:26" x14ac:dyDescent="0.25">
      <c r="Z1622" s="31"/>
    </row>
    <row r="1623" spans="26:26" x14ac:dyDescent="0.25">
      <c r="Z1623" s="31"/>
    </row>
    <row r="1624" spans="26:26" x14ac:dyDescent="0.25">
      <c r="Z1624" s="31"/>
    </row>
    <row r="1625" spans="26:26" x14ac:dyDescent="0.25">
      <c r="Z1625" s="31"/>
    </row>
    <row r="1626" spans="26:26" x14ac:dyDescent="0.25">
      <c r="Z1626" s="31"/>
    </row>
    <row r="1627" spans="26:26" x14ac:dyDescent="0.25">
      <c r="Z1627" s="31"/>
    </row>
    <row r="1628" spans="26:26" x14ac:dyDescent="0.25">
      <c r="Z1628" s="31"/>
    </row>
    <row r="1629" spans="26:26" x14ac:dyDescent="0.25">
      <c r="Z1629" s="31"/>
    </row>
    <row r="1630" spans="26:26" x14ac:dyDescent="0.25">
      <c r="Z1630" s="31"/>
    </row>
    <row r="1631" spans="26:26" x14ac:dyDescent="0.25">
      <c r="Z1631" s="31"/>
    </row>
    <row r="1632" spans="26:26" x14ac:dyDescent="0.25">
      <c r="Z1632" s="31"/>
    </row>
    <row r="1633" spans="26:26" x14ac:dyDescent="0.25">
      <c r="Z1633" s="31"/>
    </row>
    <row r="1634" spans="26:26" x14ac:dyDescent="0.25">
      <c r="Z1634" s="31"/>
    </row>
    <row r="1635" spans="26:26" x14ac:dyDescent="0.25">
      <c r="Z1635" s="31"/>
    </row>
    <row r="1636" spans="26:26" x14ac:dyDescent="0.25">
      <c r="Z1636" s="31"/>
    </row>
    <row r="1637" spans="26:26" x14ac:dyDescent="0.25">
      <c r="Z1637" s="31"/>
    </row>
    <row r="1638" spans="26:26" x14ac:dyDescent="0.25">
      <c r="Z1638" s="31"/>
    </row>
    <row r="1639" spans="26:26" x14ac:dyDescent="0.25">
      <c r="Z1639" s="31"/>
    </row>
    <row r="1640" spans="26:26" x14ac:dyDescent="0.25">
      <c r="Z1640" s="31"/>
    </row>
    <row r="1641" spans="26:26" x14ac:dyDescent="0.25">
      <c r="Z1641" s="31"/>
    </row>
    <row r="1642" spans="26:26" x14ac:dyDescent="0.25">
      <c r="Z1642" s="31"/>
    </row>
    <row r="1643" spans="26:26" x14ac:dyDescent="0.25">
      <c r="Z1643" s="31"/>
    </row>
    <row r="1644" spans="26:26" x14ac:dyDescent="0.25">
      <c r="Z1644" s="31"/>
    </row>
    <row r="1645" spans="26:26" x14ac:dyDescent="0.25">
      <c r="Z1645" s="31"/>
    </row>
    <row r="1646" spans="26:26" x14ac:dyDescent="0.25">
      <c r="Z1646" s="31"/>
    </row>
    <row r="1647" spans="26:26" x14ac:dyDescent="0.25">
      <c r="Z1647" s="31"/>
    </row>
    <row r="1648" spans="26:26" x14ac:dyDescent="0.25">
      <c r="Z1648" s="31"/>
    </row>
    <row r="1649" spans="17:26" x14ac:dyDescent="0.25">
      <c r="Z1649" s="31"/>
    </row>
    <row r="1650" spans="17:26" x14ac:dyDescent="0.25">
      <c r="Z1650" s="31"/>
    </row>
    <row r="1651" spans="17:26" x14ac:dyDescent="0.25">
      <c r="Z1651" s="31"/>
    </row>
    <row r="1652" spans="17:26" x14ac:dyDescent="0.25">
      <c r="Z1652" s="31"/>
    </row>
    <row r="1653" spans="17:26" x14ac:dyDescent="0.25">
      <c r="Z1653" s="31"/>
    </row>
    <row r="1654" spans="17:26" x14ac:dyDescent="0.25">
      <c r="Z1654" s="31"/>
    </row>
    <row r="1655" spans="17:26" x14ac:dyDescent="0.25">
      <c r="Z1655" s="31"/>
    </row>
    <row r="1656" spans="17:26" x14ac:dyDescent="0.25">
      <c r="Z1656" s="31"/>
    </row>
    <row r="1657" spans="17:26" x14ac:dyDescent="0.25">
      <c r="Z1657" s="31"/>
    </row>
    <row r="1658" spans="17:26" x14ac:dyDescent="0.25">
      <c r="Z1658" s="31"/>
    </row>
    <row r="1659" spans="17:26" x14ac:dyDescent="0.25">
      <c r="Z1659" s="31"/>
    </row>
    <row r="1660" spans="17:26" x14ac:dyDescent="0.25">
      <c r="Z1660" s="31"/>
    </row>
    <row r="1661" spans="17:26" x14ac:dyDescent="0.25">
      <c r="Z1661" s="31"/>
    </row>
    <row r="1662" spans="17:26" x14ac:dyDescent="0.25">
      <c r="Q1662" s="941"/>
      <c r="Z1662" s="31"/>
    </row>
    <row r="1663" spans="17:26" x14ac:dyDescent="0.25">
      <c r="Z1663" s="31"/>
    </row>
    <row r="1664" spans="17:26" x14ac:dyDescent="0.25">
      <c r="Z1664" s="31"/>
    </row>
    <row r="1665" spans="26:26" x14ac:dyDescent="0.25">
      <c r="Z1665" s="31"/>
    </row>
    <row r="1666" spans="26:26" x14ac:dyDescent="0.25">
      <c r="Z1666" s="31"/>
    </row>
    <row r="1667" spans="26:26" x14ac:dyDescent="0.25">
      <c r="Z1667" s="31"/>
    </row>
    <row r="1668" spans="26:26" x14ac:dyDescent="0.25">
      <c r="Z1668" s="31"/>
    </row>
    <row r="1669" spans="26:26" x14ac:dyDescent="0.25">
      <c r="Z1669" s="31"/>
    </row>
    <row r="1670" spans="26:26" x14ac:dyDescent="0.25">
      <c r="Z1670" s="31"/>
    </row>
    <row r="1671" spans="26:26" x14ac:dyDescent="0.25">
      <c r="Z1671" s="31"/>
    </row>
    <row r="1672" spans="26:26" x14ac:dyDescent="0.25">
      <c r="Z1672" s="31"/>
    </row>
    <row r="1673" spans="26:26" x14ac:dyDescent="0.25">
      <c r="Z1673" s="31"/>
    </row>
    <row r="1674" spans="26:26" x14ac:dyDescent="0.25">
      <c r="Z1674" s="31"/>
    </row>
    <row r="1675" spans="26:26" x14ac:dyDescent="0.25">
      <c r="Z1675" s="31"/>
    </row>
    <row r="1676" spans="26:26" x14ac:dyDescent="0.25">
      <c r="Z1676" s="31"/>
    </row>
    <row r="1677" spans="26:26" x14ac:dyDescent="0.25">
      <c r="Z1677" s="31"/>
    </row>
    <row r="1678" spans="26:26" x14ac:dyDescent="0.25">
      <c r="Z1678" s="31"/>
    </row>
    <row r="1679" spans="26:26" x14ac:dyDescent="0.25">
      <c r="Z1679" s="31"/>
    </row>
    <row r="1680" spans="26:26" x14ac:dyDescent="0.25">
      <c r="Z1680" s="31"/>
    </row>
    <row r="1681" spans="26:26" x14ac:dyDescent="0.25">
      <c r="Z1681" s="31"/>
    </row>
    <row r="1682" spans="26:26" x14ac:dyDescent="0.25">
      <c r="Z1682" s="31"/>
    </row>
    <row r="1683" spans="26:26" x14ac:dyDescent="0.25">
      <c r="Z1683" s="31"/>
    </row>
    <row r="1684" spans="26:26" x14ac:dyDescent="0.25">
      <c r="Z1684" s="31"/>
    </row>
    <row r="1685" spans="26:26" x14ac:dyDescent="0.25">
      <c r="Z1685" s="31"/>
    </row>
    <row r="1686" spans="26:26" x14ac:dyDescent="0.25">
      <c r="Z1686" s="31"/>
    </row>
    <row r="1687" spans="26:26" x14ac:dyDescent="0.25">
      <c r="Z1687" s="31"/>
    </row>
    <row r="1688" spans="26:26" x14ac:dyDescent="0.25">
      <c r="Z1688" s="31"/>
    </row>
    <row r="1689" spans="26:26" x14ac:dyDescent="0.25">
      <c r="Z1689" s="31"/>
    </row>
    <row r="1690" spans="26:26" x14ac:dyDescent="0.25">
      <c r="Z1690" s="31"/>
    </row>
    <row r="1691" spans="26:26" x14ac:dyDescent="0.25">
      <c r="Z1691" s="31"/>
    </row>
    <row r="1692" spans="26:26" x14ac:dyDescent="0.25">
      <c r="Z1692" s="31"/>
    </row>
    <row r="1693" spans="26:26" x14ac:dyDescent="0.25">
      <c r="Z1693" s="31"/>
    </row>
    <row r="1694" spans="26:26" x14ac:dyDescent="0.25">
      <c r="Z1694" s="31"/>
    </row>
    <row r="1695" spans="26:26" x14ac:dyDescent="0.25">
      <c r="Z1695" s="31"/>
    </row>
    <row r="1696" spans="26:26" x14ac:dyDescent="0.25">
      <c r="Z1696" s="31"/>
    </row>
    <row r="1697" spans="17:26" x14ac:dyDescent="0.25">
      <c r="Z1697" s="31"/>
    </row>
    <row r="1698" spans="17:26" x14ac:dyDescent="0.25">
      <c r="Z1698" s="31"/>
    </row>
    <row r="1699" spans="17:26" x14ac:dyDescent="0.25">
      <c r="Z1699" s="31"/>
    </row>
    <row r="1700" spans="17:26" x14ac:dyDescent="0.25">
      <c r="Z1700" s="31"/>
    </row>
    <row r="1701" spans="17:26" x14ac:dyDescent="0.25">
      <c r="Z1701" s="31"/>
    </row>
    <row r="1702" spans="17:26" x14ac:dyDescent="0.25">
      <c r="Z1702" s="31"/>
    </row>
    <row r="1703" spans="17:26" x14ac:dyDescent="0.25">
      <c r="Z1703" s="31"/>
    </row>
    <row r="1704" spans="17:26" x14ac:dyDescent="0.25">
      <c r="Z1704" s="31"/>
    </row>
    <row r="1705" spans="17:26" x14ac:dyDescent="0.25">
      <c r="Z1705" s="31"/>
    </row>
    <row r="1706" spans="17:26" x14ac:dyDescent="0.25">
      <c r="Z1706" s="31"/>
    </row>
    <row r="1707" spans="17:26" x14ac:dyDescent="0.25">
      <c r="Z1707" s="31"/>
    </row>
    <row r="1708" spans="17:26" x14ac:dyDescent="0.25">
      <c r="Z1708" s="31"/>
    </row>
    <row r="1709" spans="17:26" x14ac:dyDescent="0.25">
      <c r="Q1709" s="942"/>
      <c r="Z1709" s="31"/>
    </row>
    <row r="1710" spans="17:26" x14ac:dyDescent="0.25">
      <c r="Z1710" s="31"/>
    </row>
    <row r="1711" spans="17:26" x14ac:dyDescent="0.25">
      <c r="Z1711" s="31"/>
    </row>
    <row r="1712" spans="17:26" x14ac:dyDescent="0.25">
      <c r="Z1712" s="31"/>
    </row>
    <row r="1713" spans="17:26" x14ac:dyDescent="0.25">
      <c r="Z1713" s="31"/>
    </row>
    <row r="1714" spans="17:26" x14ac:dyDescent="0.25">
      <c r="Z1714" s="31"/>
    </row>
    <row r="1715" spans="17:26" x14ac:dyDescent="0.25">
      <c r="Z1715" s="31"/>
    </row>
    <row r="1716" spans="17:26" x14ac:dyDescent="0.25">
      <c r="Z1716" s="31"/>
    </row>
    <row r="1717" spans="17:26" x14ac:dyDescent="0.25">
      <c r="Z1717" s="31"/>
    </row>
    <row r="1718" spans="17:26" x14ac:dyDescent="0.25">
      <c r="Z1718" s="31"/>
    </row>
    <row r="1719" spans="17:26" x14ac:dyDescent="0.25">
      <c r="Q1719" s="942"/>
      <c r="Z1719" s="31"/>
    </row>
    <row r="1720" spans="17:26" x14ac:dyDescent="0.25">
      <c r="Z1720" s="31"/>
    </row>
    <row r="1721" spans="17:26" x14ac:dyDescent="0.25">
      <c r="Z1721" s="31"/>
    </row>
    <row r="1722" spans="17:26" x14ac:dyDescent="0.25">
      <c r="Z1722" s="31"/>
    </row>
    <row r="1723" spans="17:26" x14ac:dyDescent="0.25">
      <c r="Z1723" s="31"/>
    </row>
    <row r="1724" spans="17:26" x14ac:dyDescent="0.25">
      <c r="Z1724" s="31"/>
    </row>
    <row r="1725" spans="17:26" x14ac:dyDescent="0.25">
      <c r="Q1725" s="942"/>
      <c r="Z1725" s="31"/>
    </row>
    <row r="1726" spans="17:26" x14ac:dyDescent="0.25">
      <c r="Z1726" s="31"/>
    </row>
    <row r="1727" spans="17:26" x14ac:dyDescent="0.25">
      <c r="Z1727" s="31"/>
    </row>
    <row r="1728" spans="17:26" x14ac:dyDescent="0.25">
      <c r="Q1728" s="942"/>
      <c r="Z1728" s="31"/>
    </row>
    <row r="1729" spans="26:26" x14ac:dyDescent="0.25">
      <c r="Z1729" s="31"/>
    </row>
    <row r="1730" spans="26:26" x14ac:dyDescent="0.25">
      <c r="Z1730" s="31"/>
    </row>
    <row r="1731" spans="26:26" x14ac:dyDescent="0.25">
      <c r="Z1731" s="31"/>
    </row>
    <row r="1732" spans="26:26" x14ac:dyDescent="0.25">
      <c r="Z1732" s="31"/>
    </row>
    <row r="1733" spans="26:26" x14ac:dyDescent="0.25">
      <c r="Z1733" s="31"/>
    </row>
    <row r="1734" spans="26:26" x14ac:dyDescent="0.25">
      <c r="Z1734" s="31"/>
    </row>
    <row r="1735" spans="26:26" x14ac:dyDescent="0.25">
      <c r="Z1735" s="31"/>
    </row>
    <row r="1736" spans="26:26" x14ac:dyDescent="0.25">
      <c r="Z1736" s="31"/>
    </row>
    <row r="1737" spans="26:26" x14ac:dyDescent="0.25">
      <c r="Z1737" s="31"/>
    </row>
    <row r="1738" spans="26:26" x14ac:dyDescent="0.25">
      <c r="Z1738" s="31"/>
    </row>
    <row r="1739" spans="26:26" x14ac:dyDescent="0.25">
      <c r="Z1739" s="31"/>
    </row>
    <row r="1740" spans="26:26" x14ac:dyDescent="0.25">
      <c r="Z1740" s="31"/>
    </row>
    <row r="1741" spans="26:26" x14ac:dyDescent="0.25">
      <c r="Z1741" s="31"/>
    </row>
    <row r="1742" spans="26:26" x14ac:dyDescent="0.25">
      <c r="Z1742" s="31"/>
    </row>
    <row r="1743" spans="26:26" x14ac:dyDescent="0.25">
      <c r="Z1743" s="31"/>
    </row>
    <row r="1744" spans="26:26" x14ac:dyDescent="0.25">
      <c r="Z1744" s="31"/>
    </row>
    <row r="1745" spans="26:26" x14ac:dyDescent="0.25">
      <c r="Z1745" s="31"/>
    </row>
    <row r="1746" spans="26:26" x14ac:dyDescent="0.25">
      <c r="Z1746" s="31"/>
    </row>
    <row r="1747" spans="26:26" x14ac:dyDescent="0.25">
      <c r="Z1747" s="31"/>
    </row>
    <row r="1748" spans="26:26" x14ac:dyDescent="0.25">
      <c r="Z1748" s="31"/>
    </row>
    <row r="1749" spans="26:26" x14ac:dyDescent="0.25">
      <c r="Z1749" s="31"/>
    </row>
    <row r="1750" spans="26:26" x14ac:dyDescent="0.25">
      <c r="Z1750" s="31"/>
    </row>
    <row r="1751" spans="26:26" x14ac:dyDescent="0.25">
      <c r="Z1751" s="31"/>
    </row>
    <row r="1752" spans="26:26" x14ac:dyDescent="0.25">
      <c r="Z1752" s="31"/>
    </row>
    <row r="1753" spans="26:26" x14ac:dyDescent="0.25">
      <c r="Z1753" s="31"/>
    </row>
    <row r="1754" spans="26:26" x14ac:dyDescent="0.25">
      <c r="Z1754" s="31"/>
    </row>
    <row r="1755" spans="26:26" x14ac:dyDescent="0.25">
      <c r="Z1755" s="31"/>
    </row>
    <row r="1756" spans="26:26" x14ac:dyDescent="0.25">
      <c r="Z1756" s="31"/>
    </row>
    <row r="1757" spans="26:26" x14ac:dyDescent="0.25">
      <c r="Z1757" s="31"/>
    </row>
    <row r="1758" spans="26:26" x14ac:dyDescent="0.25">
      <c r="Z1758" s="31"/>
    </row>
    <row r="1759" spans="26:26" x14ac:dyDescent="0.25">
      <c r="Z1759" s="31"/>
    </row>
    <row r="1760" spans="26:26" x14ac:dyDescent="0.25">
      <c r="Z1760" s="31"/>
    </row>
    <row r="1761" spans="26:26" x14ac:dyDescent="0.25">
      <c r="Z1761" s="31"/>
    </row>
    <row r="1762" spans="26:26" x14ac:dyDescent="0.25">
      <c r="Z1762" s="31"/>
    </row>
    <row r="1763" spans="26:26" x14ac:dyDescent="0.25">
      <c r="Z1763" s="31"/>
    </row>
    <row r="1764" spans="26:26" x14ac:dyDescent="0.25">
      <c r="Z1764" s="31"/>
    </row>
    <row r="1765" spans="26:26" x14ac:dyDescent="0.25">
      <c r="Z1765" s="31"/>
    </row>
    <row r="1766" spans="26:26" x14ac:dyDescent="0.25">
      <c r="Z1766" s="31"/>
    </row>
    <row r="1767" spans="26:26" x14ac:dyDescent="0.25">
      <c r="Z1767" s="31"/>
    </row>
    <row r="1768" spans="26:26" x14ac:dyDescent="0.25">
      <c r="Z1768" s="31"/>
    </row>
    <row r="1769" spans="26:26" x14ac:dyDescent="0.25">
      <c r="Z1769" s="31"/>
    </row>
    <row r="1770" spans="26:26" x14ac:dyDescent="0.25">
      <c r="Z1770" s="31"/>
    </row>
    <row r="1771" spans="26:26" x14ac:dyDescent="0.25">
      <c r="Z1771" s="31"/>
    </row>
    <row r="1772" spans="26:26" x14ac:dyDescent="0.25">
      <c r="Z1772" s="31"/>
    </row>
    <row r="1773" spans="26:26" x14ac:dyDescent="0.25">
      <c r="Z1773" s="31"/>
    </row>
    <row r="1774" spans="26:26" x14ac:dyDescent="0.25">
      <c r="Z1774" s="31"/>
    </row>
    <row r="1775" spans="26:26" x14ac:dyDescent="0.25">
      <c r="Z1775" s="31"/>
    </row>
    <row r="1776" spans="26:26" x14ac:dyDescent="0.25">
      <c r="Z1776" s="31"/>
    </row>
    <row r="1777" spans="26:26" x14ac:dyDescent="0.25">
      <c r="Z1777" s="31"/>
    </row>
    <row r="1778" spans="26:26" x14ac:dyDescent="0.25">
      <c r="Z1778" s="31"/>
    </row>
    <row r="1779" spans="26:26" x14ac:dyDescent="0.25">
      <c r="Z1779" s="31"/>
    </row>
    <row r="1780" spans="26:26" x14ac:dyDescent="0.25">
      <c r="Z1780" s="31"/>
    </row>
    <row r="1781" spans="26:26" x14ac:dyDescent="0.25">
      <c r="Z1781" s="31"/>
    </row>
    <row r="1782" spans="26:26" x14ac:dyDescent="0.25">
      <c r="Z1782" s="31"/>
    </row>
    <row r="1783" spans="26:26" x14ac:dyDescent="0.25">
      <c r="Z1783" s="31"/>
    </row>
    <row r="1784" spans="26:26" x14ac:dyDescent="0.25">
      <c r="Z1784" s="31"/>
    </row>
    <row r="1785" spans="26:26" x14ac:dyDescent="0.25">
      <c r="Z1785" s="31"/>
    </row>
    <row r="1786" spans="26:26" x14ac:dyDescent="0.25">
      <c r="Z1786" s="31"/>
    </row>
    <row r="1787" spans="26:26" x14ac:dyDescent="0.25">
      <c r="Z1787" s="31"/>
    </row>
    <row r="1788" spans="26:26" x14ac:dyDescent="0.25">
      <c r="Z1788" s="31"/>
    </row>
    <row r="1789" spans="26:26" x14ac:dyDescent="0.25">
      <c r="Z1789" s="31"/>
    </row>
    <row r="1790" spans="26:26" x14ac:dyDescent="0.25">
      <c r="Z1790" s="31"/>
    </row>
    <row r="1791" spans="26:26" x14ac:dyDescent="0.25">
      <c r="Z1791" s="31"/>
    </row>
    <row r="1792" spans="26:26" x14ac:dyDescent="0.25">
      <c r="Z1792" s="31"/>
    </row>
    <row r="1793" spans="26:26" x14ac:dyDescent="0.25">
      <c r="Z1793" s="31"/>
    </row>
    <row r="1794" spans="26:26" x14ac:dyDescent="0.25">
      <c r="Z1794" s="31"/>
    </row>
    <row r="1795" spans="26:26" x14ac:dyDescent="0.25">
      <c r="Z1795" s="31"/>
    </row>
    <row r="1796" spans="26:26" x14ac:dyDescent="0.25">
      <c r="Z1796" s="31"/>
    </row>
    <row r="1797" spans="26:26" x14ac:dyDescent="0.25">
      <c r="Z1797" s="31"/>
    </row>
    <row r="1798" spans="26:26" x14ac:dyDescent="0.25">
      <c r="Z1798" s="31"/>
    </row>
    <row r="1799" spans="26:26" x14ac:dyDescent="0.25">
      <c r="Z1799" s="31"/>
    </row>
    <row r="1800" spans="26:26" x14ac:dyDescent="0.25">
      <c r="Z1800" s="31"/>
    </row>
    <row r="1801" spans="26:26" x14ac:dyDescent="0.25">
      <c r="Z1801" s="31"/>
    </row>
    <row r="1802" spans="26:26" x14ac:dyDescent="0.25">
      <c r="Z1802" s="31"/>
    </row>
    <row r="1803" spans="26:26" x14ac:dyDescent="0.25">
      <c r="Z1803" s="31"/>
    </row>
    <row r="1804" spans="26:26" x14ac:dyDescent="0.25">
      <c r="Z1804" s="31"/>
    </row>
    <row r="1805" spans="26:26" x14ac:dyDescent="0.25">
      <c r="Z1805" s="31"/>
    </row>
    <row r="1806" spans="26:26" x14ac:dyDescent="0.25">
      <c r="Z1806" s="31"/>
    </row>
    <row r="1807" spans="26:26" x14ac:dyDescent="0.25">
      <c r="Z1807" s="31"/>
    </row>
    <row r="1808" spans="26:26" x14ac:dyDescent="0.25">
      <c r="Z1808" s="31"/>
    </row>
    <row r="1809" spans="26:26" x14ac:dyDescent="0.25">
      <c r="Z1809" s="31"/>
    </row>
    <row r="1810" spans="26:26" x14ac:dyDescent="0.25">
      <c r="Z1810" s="31"/>
    </row>
    <row r="1811" spans="26:26" x14ac:dyDescent="0.25">
      <c r="Z1811" s="31"/>
    </row>
    <row r="1812" spans="26:26" x14ac:dyDescent="0.25">
      <c r="Z1812" s="31"/>
    </row>
    <row r="1813" spans="26:26" x14ac:dyDescent="0.25">
      <c r="Z1813" s="31"/>
    </row>
    <row r="1814" spans="26:26" x14ac:dyDescent="0.25">
      <c r="Z1814" s="31"/>
    </row>
    <row r="1815" spans="26:26" x14ac:dyDescent="0.25">
      <c r="Z1815" s="31"/>
    </row>
    <row r="1816" spans="26:26" x14ac:dyDescent="0.25">
      <c r="Z1816" s="31"/>
    </row>
    <row r="1817" spans="26:26" x14ac:dyDescent="0.25">
      <c r="Z1817" s="31"/>
    </row>
    <row r="1818" spans="26:26" x14ac:dyDescent="0.25">
      <c r="Z1818" s="31"/>
    </row>
    <row r="1819" spans="26:26" x14ac:dyDescent="0.25">
      <c r="Z1819" s="31"/>
    </row>
    <row r="1820" spans="26:26" x14ac:dyDescent="0.25">
      <c r="Z1820" s="31"/>
    </row>
    <row r="1821" spans="26:26" x14ac:dyDescent="0.25">
      <c r="Z1821" s="31"/>
    </row>
    <row r="1822" spans="26:26" x14ac:dyDescent="0.25">
      <c r="Z1822" s="31"/>
    </row>
    <row r="1823" spans="26:26" x14ac:dyDescent="0.25">
      <c r="Z1823" s="31"/>
    </row>
    <row r="1824" spans="26:26" x14ac:dyDescent="0.25">
      <c r="Z1824" s="31"/>
    </row>
    <row r="1825" spans="26:30" x14ac:dyDescent="0.25">
      <c r="Z1825" s="31"/>
    </row>
    <row r="1826" spans="26:30" x14ac:dyDescent="0.25">
      <c r="Z1826" s="31"/>
      <c r="AD1826" s="943"/>
    </row>
    <row r="1827" spans="26:30" x14ac:dyDescent="0.25">
      <c r="Z1827" s="31"/>
    </row>
    <row r="1828" spans="26:30" x14ac:dyDescent="0.25">
      <c r="Z1828" s="31"/>
    </row>
    <row r="1829" spans="26:30" x14ac:dyDescent="0.25">
      <c r="Z1829" s="31"/>
    </row>
    <row r="1830" spans="26:30" x14ac:dyDescent="0.25">
      <c r="Z1830" s="31"/>
    </row>
    <row r="1831" spans="26:30" x14ac:dyDescent="0.25">
      <c r="Z1831" s="31"/>
    </row>
    <row r="1832" spans="26:30" x14ac:dyDescent="0.25">
      <c r="Z1832" s="31"/>
    </row>
    <row r="1833" spans="26:30" x14ac:dyDescent="0.25">
      <c r="Z1833" s="31"/>
    </row>
    <row r="1834" spans="26:30" x14ac:dyDescent="0.25">
      <c r="Z1834" s="31"/>
    </row>
    <row r="1835" spans="26:30" x14ac:dyDescent="0.25">
      <c r="Z1835" s="31"/>
    </row>
    <row r="1836" spans="26:30" x14ac:dyDescent="0.25">
      <c r="Z1836" s="31"/>
    </row>
    <row r="1837" spans="26:30" x14ac:dyDescent="0.25">
      <c r="Z1837" s="31"/>
    </row>
    <row r="1838" spans="26:30" x14ac:dyDescent="0.25">
      <c r="Z1838" s="31"/>
    </row>
    <row r="1839" spans="26:30" x14ac:dyDescent="0.25">
      <c r="Z1839" s="31"/>
    </row>
    <row r="1840" spans="26:30" x14ac:dyDescent="0.25">
      <c r="Z1840" s="31"/>
    </row>
    <row r="1841" spans="26:26" x14ac:dyDescent="0.25">
      <c r="Z1841" s="31"/>
    </row>
    <row r="1842" spans="26:26" x14ac:dyDescent="0.25">
      <c r="Z1842" s="31"/>
    </row>
    <row r="1843" spans="26:26" x14ac:dyDescent="0.25">
      <c r="Z1843" s="31"/>
    </row>
    <row r="1844" spans="26:26" x14ac:dyDescent="0.25">
      <c r="Z1844" s="31"/>
    </row>
    <row r="1845" spans="26:26" x14ac:dyDescent="0.25">
      <c r="Z1845" s="31"/>
    </row>
    <row r="1846" spans="26:26" x14ac:dyDescent="0.25">
      <c r="Z1846" s="31"/>
    </row>
    <row r="1847" spans="26:26" x14ac:dyDescent="0.25">
      <c r="Z1847" s="31"/>
    </row>
    <row r="1848" spans="26:26" x14ac:dyDescent="0.25">
      <c r="Z1848" s="31"/>
    </row>
    <row r="1849" spans="26:26" x14ac:dyDescent="0.25">
      <c r="Z1849" s="31"/>
    </row>
    <row r="1850" spans="26:26" x14ac:dyDescent="0.25">
      <c r="Z1850" s="31"/>
    </row>
    <row r="1851" spans="26:26" x14ac:dyDescent="0.25">
      <c r="Z1851" s="31"/>
    </row>
    <row r="1852" spans="26:26" x14ac:dyDescent="0.25">
      <c r="Z1852" s="31"/>
    </row>
    <row r="1853" spans="26:26" x14ac:dyDescent="0.25">
      <c r="Z1853" s="31"/>
    </row>
    <row r="1854" spans="26:26" x14ac:dyDescent="0.25">
      <c r="Z1854" s="31"/>
    </row>
    <row r="1855" spans="26:26" x14ac:dyDescent="0.25">
      <c r="Z1855" s="31"/>
    </row>
    <row r="1856" spans="26:26" x14ac:dyDescent="0.25">
      <c r="Z1856" s="31"/>
    </row>
    <row r="1857" spans="26:26" x14ac:dyDescent="0.25">
      <c r="Z1857" s="31"/>
    </row>
    <row r="1858" spans="26:26" x14ac:dyDescent="0.25">
      <c r="Z1858" s="31"/>
    </row>
    <row r="1859" spans="26:26" x14ac:dyDescent="0.25">
      <c r="Z1859" s="31"/>
    </row>
    <row r="1860" spans="26:26" x14ac:dyDescent="0.25">
      <c r="Z1860" s="31"/>
    </row>
    <row r="1861" spans="26:26" x14ac:dyDescent="0.25">
      <c r="Z1861" s="31"/>
    </row>
    <row r="1862" spans="26:26" x14ac:dyDescent="0.25">
      <c r="Z1862" s="31"/>
    </row>
    <row r="1863" spans="26:26" x14ac:dyDescent="0.25">
      <c r="Z1863" s="31"/>
    </row>
    <row r="1864" spans="26:26" x14ac:dyDescent="0.25">
      <c r="Z1864" s="31"/>
    </row>
    <row r="1865" spans="26:26" x14ac:dyDescent="0.25">
      <c r="Z1865" s="31"/>
    </row>
    <row r="1866" spans="26:26" x14ac:dyDescent="0.25">
      <c r="Z1866" s="31"/>
    </row>
    <row r="1867" spans="26:26" x14ac:dyDescent="0.25">
      <c r="Z1867" s="31"/>
    </row>
    <row r="1868" spans="26:26" x14ac:dyDescent="0.25">
      <c r="Z1868" s="31"/>
    </row>
    <row r="1869" spans="26:26" x14ac:dyDescent="0.25">
      <c r="Z1869" s="31"/>
    </row>
    <row r="1870" spans="26:26" x14ac:dyDescent="0.25">
      <c r="Z1870" s="31"/>
    </row>
    <row r="1871" spans="26:26" x14ac:dyDescent="0.25">
      <c r="Z1871" s="31"/>
    </row>
    <row r="1872" spans="26:26" x14ac:dyDescent="0.25">
      <c r="Z1872" s="31"/>
    </row>
    <row r="1873" spans="26:26" x14ac:dyDescent="0.25">
      <c r="Z1873" s="31"/>
    </row>
    <row r="1874" spans="26:26" x14ac:dyDescent="0.25">
      <c r="Z1874" s="31"/>
    </row>
    <row r="1875" spans="26:26" x14ac:dyDescent="0.25">
      <c r="Z1875" s="31"/>
    </row>
    <row r="1876" spans="26:26" x14ac:dyDescent="0.25">
      <c r="Z1876" s="31"/>
    </row>
    <row r="1877" spans="26:26" x14ac:dyDescent="0.25">
      <c r="Z1877" s="31"/>
    </row>
    <row r="1878" spans="26:26" x14ac:dyDescent="0.25">
      <c r="Z1878" s="31"/>
    </row>
    <row r="1879" spans="26:26" x14ac:dyDescent="0.25">
      <c r="Z1879" s="31"/>
    </row>
    <row r="1880" spans="26:26" x14ac:dyDescent="0.25">
      <c r="Z1880" s="31"/>
    </row>
    <row r="1881" spans="26:26" x14ac:dyDescent="0.25">
      <c r="Z1881" s="31"/>
    </row>
    <row r="1882" spans="26:26" x14ac:dyDescent="0.25">
      <c r="Z1882" s="31"/>
    </row>
    <row r="1883" spans="26:26" x14ac:dyDescent="0.25">
      <c r="Z1883" s="31"/>
    </row>
    <row r="1884" spans="26:26" x14ac:dyDescent="0.25">
      <c r="Z1884" s="31"/>
    </row>
    <row r="1885" spans="26:26" x14ac:dyDescent="0.25">
      <c r="Z1885" s="31"/>
    </row>
    <row r="1886" spans="26:26" x14ac:dyDescent="0.25">
      <c r="Z1886" s="31"/>
    </row>
    <row r="1887" spans="26:26" x14ac:dyDescent="0.25">
      <c r="Z1887" s="31"/>
    </row>
    <row r="1888" spans="26:26" x14ac:dyDescent="0.25">
      <c r="Z1888" s="31"/>
    </row>
    <row r="1889" spans="26:26" x14ac:dyDescent="0.25">
      <c r="Z1889" s="31"/>
    </row>
    <row r="1890" spans="26:26" x14ac:dyDescent="0.25">
      <c r="Z1890" s="31"/>
    </row>
    <row r="1891" spans="26:26" x14ac:dyDescent="0.25">
      <c r="Z1891" s="31"/>
    </row>
    <row r="1892" spans="26:26" x14ac:dyDescent="0.25">
      <c r="Z1892" s="31"/>
    </row>
    <row r="1893" spans="26:26" x14ac:dyDescent="0.25">
      <c r="Z1893" s="31"/>
    </row>
    <row r="1894" spans="26:26" x14ac:dyDescent="0.25">
      <c r="Z1894" s="31"/>
    </row>
    <row r="1895" spans="26:26" x14ac:dyDescent="0.25">
      <c r="Z1895" s="31"/>
    </row>
    <row r="1896" spans="26:26" x14ac:dyDescent="0.25">
      <c r="Z1896" s="31"/>
    </row>
    <row r="1897" spans="26:26" x14ac:dyDescent="0.25">
      <c r="Z1897" s="31"/>
    </row>
    <row r="1898" spans="26:26" x14ac:dyDescent="0.25">
      <c r="Z1898" s="31"/>
    </row>
    <row r="1899" spans="26:26" x14ac:dyDescent="0.25">
      <c r="Z1899" s="31"/>
    </row>
    <row r="1900" spans="26:26" x14ac:dyDescent="0.25">
      <c r="Z1900" s="31"/>
    </row>
    <row r="1901" spans="26:26" x14ac:dyDescent="0.25">
      <c r="Z1901" s="31"/>
    </row>
    <row r="1902" spans="26:26" x14ac:dyDescent="0.25">
      <c r="Z1902" s="31"/>
    </row>
    <row r="1903" spans="26:26" x14ac:dyDescent="0.25">
      <c r="Z1903" s="31"/>
    </row>
    <row r="1904" spans="26:26" x14ac:dyDescent="0.25">
      <c r="Z1904" s="31"/>
    </row>
    <row r="1905" spans="4:26" x14ac:dyDescent="0.25">
      <c r="Z1905" s="31"/>
    </row>
    <row r="1906" spans="4:26" x14ac:dyDescent="0.25">
      <c r="Z1906" s="31"/>
    </row>
    <row r="1907" spans="4:26" x14ac:dyDescent="0.25">
      <c r="Z1907" s="31"/>
    </row>
    <row r="1908" spans="4:26" x14ac:dyDescent="0.25">
      <c r="Z1908" s="31"/>
    </row>
    <row r="1909" spans="4:26" x14ac:dyDescent="0.25">
      <c r="Z1909" s="31"/>
    </row>
    <row r="1910" spans="4:26" x14ac:dyDescent="0.25">
      <c r="Z1910" s="31"/>
    </row>
    <row r="1911" spans="4:26" x14ac:dyDescent="0.25">
      <c r="Z1911" s="31"/>
    </row>
    <row r="1912" spans="4:26" x14ac:dyDescent="0.25">
      <c r="Z1912" s="31"/>
    </row>
    <row r="1913" spans="4:26" x14ac:dyDescent="0.25">
      <c r="Z1913" s="31"/>
    </row>
    <row r="1914" spans="4:26" x14ac:dyDescent="0.25">
      <c r="D1914" s="940"/>
      <c r="Z1914" s="31"/>
    </row>
    <row r="1915" spans="4:26" x14ac:dyDescent="0.25">
      <c r="Z1915" s="31"/>
    </row>
    <row r="1916" spans="4:26" x14ac:dyDescent="0.25">
      <c r="Z1916" s="31"/>
    </row>
    <row r="1917" spans="4:26" x14ac:dyDescent="0.25">
      <c r="Z1917" s="31"/>
    </row>
    <row r="1918" spans="4:26" x14ac:dyDescent="0.25">
      <c r="Z1918" s="31"/>
    </row>
    <row r="1919" spans="4:26" x14ac:dyDescent="0.25">
      <c r="Z1919" s="31"/>
    </row>
    <row r="1920" spans="4:26" x14ac:dyDescent="0.25">
      <c r="Z1920" s="31"/>
    </row>
    <row r="1921" spans="26:26" x14ac:dyDescent="0.25">
      <c r="Z1921" s="31"/>
    </row>
    <row r="1922" spans="26:26" x14ac:dyDescent="0.25">
      <c r="Z1922" s="31"/>
    </row>
    <row r="1923" spans="26:26" x14ac:dyDescent="0.25">
      <c r="Z1923" s="31"/>
    </row>
    <row r="1924" spans="26:26" x14ac:dyDescent="0.25">
      <c r="Z1924" s="31"/>
    </row>
    <row r="1925" spans="26:26" x14ac:dyDescent="0.25">
      <c r="Z1925" s="31"/>
    </row>
    <row r="1926" spans="26:26" x14ac:dyDescent="0.25">
      <c r="Z1926" s="31"/>
    </row>
    <row r="1927" spans="26:26" x14ac:dyDescent="0.25">
      <c r="Z1927" s="31"/>
    </row>
    <row r="1928" spans="26:26" x14ac:dyDescent="0.25">
      <c r="Z1928" s="31"/>
    </row>
    <row r="1929" spans="26:26" x14ac:dyDescent="0.25">
      <c r="Z1929" s="31"/>
    </row>
    <row r="1930" spans="26:26" x14ac:dyDescent="0.25">
      <c r="Z1930" s="31"/>
    </row>
    <row r="1931" spans="26:26" x14ac:dyDescent="0.25">
      <c r="Z1931" s="31"/>
    </row>
    <row r="1932" spans="26:26" x14ac:dyDescent="0.25">
      <c r="Z1932" s="31"/>
    </row>
    <row r="1933" spans="26:26" x14ac:dyDescent="0.25">
      <c r="Z1933" s="31"/>
    </row>
    <row r="1934" spans="26:26" x14ac:dyDescent="0.25">
      <c r="Z1934" s="31"/>
    </row>
    <row r="1935" spans="26:26" x14ac:dyDescent="0.25">
      <c r="Z1935" s="31"/>
    </row>
    <row r="1936" spans="26:26" x14ac:dyDescent="0.25">
      <c r="Z1936" s="31"/>
    </row>
    <row r="1937" spans="26:26" x14ac:dyDescent="0.25">
      <c r="Z1937" s="31"/>
    </row>
    <row r="1938" spans="26:26" x14ac:dyDescent="0.25">
      <c r="Z1938" s="31"/>
    </row>
    <row r="1939" spans="26:26" x14ac:dyDescent="0.25">
      <c r="Z1939" s="31"/>
    </row>
    <row r="1940" spans="26:26" x14ac:dyDescent="0.25">
      <c r="Z1940" s="31"/>
    </row>
    <row r="1941" spans="26:26" x14ac:dyDescent="0.25">
      <c r="Z1941" s="31"/>
    </row>
    <row r="1942" spans="26:26" x14ac:dyDescent="0.25">
      <c r="Z1942" s="31"/>
    </row>
    <row r="1943" spans="26:26" x14ac:dyDescent="0.25">
      <c r="Z1943" s="31"/>
    </row>
    <row r="1944" spans="26:26" x14ac:dyDescent="0.25">
      <c r="Z1944" s="31"/>
    </row>
    <row r="1945" spans="26:26" x14ac:dyDescent="0.25">
      <c r="Z1945" s="31"/>
    </row>
    <row r="1946" spans="26:26" x14ac:dyDescent="0.25">
      <c r="Z1946" s="31"/>
    </row>
    <row r="1947" spans="26:26" x14ac:dyDescent="0.25">
      <c r="Z1947" s="31"/>
    </row>
    <row r="1948" spans="26:26" x14ac:dyDescent="0.25">
      <c r="Z1948" s="31"/>
    </row>
    <row r="1949" spans="26:26" x14ac:dyDescent="0.25">
      <c r="Z1949" s="31"/>
    </row>
    <row r="1950" spans="26:26" x14ac:dyDescent="0.25">
      <c r="Z1950" s="31"/>
    </row>
    <row r="1951" spans="26:26" x14ac:dyDescent="0.25">
      <c r="Z1951" s="31"/>
    </row>
    <row r="1952" spans="26:26" x14ac:dyDescent="0.25">
      <c r="Z1952" s="31"/>
    </row>
    <row r="1953" spans="26:26" x14ac:dyDescent="0.25">
      <c r="Z1953" s="31"/>
    </row>
    <row r="1954" spans="26:26" x14ac:dyDescent="0.25">
      <c r="Z1954" s="31"/>
    </row>
    <row r="1955" spans="26:26" x14ac:dyDescent="0.25">
      <c r="Z1955" s="31"/>
    </row>
    <row r="1956" spans="26:26" x14ac:dyDescent="0.25">
      <c r="Z1956" s="31"/>
    </row>
    <row r="1957" spans="26:26" x14ac:dyDescent="0.25">
      <c r="Z1957" s="31"/>
    </row>
    <row r="1958" spans="26:26" x14ac:dyDescent="0.25">
      <c r="Z1958" s="31"/>
    </row>
    <row r="1959" spans="26:26" x14ac:dyDescent="0.25">
      <c r="Z1959" s="31"/>
    </row>
    <row r="1960" spans="26:26" x14ac:dyDescent="0.25">
      <c r="Z1960" s="31"/>
    </row>
    <row r="1961" spans="26:26" x14ac:dyDescent="0.25">
      <c r="Z1961" s="31"/>
    </row>
    <row r="1962" spans="26:26" x14ac:dyDescent="0.25">
      <c r="Z1962" s="31"/>
    </row>
    <row r="1963" spans="26:26" x14ac:dyDescent="0.25">
      <c r="Z1963" s="31"/>
    </row>
    <row r="1964" spans="26:26" x14ac:dyDescent="0.25">
      <c r="Z1964" s="31"/>
    </row>
    <row r="1965" spans="26:26" x14ac:dyDescent="0.25">
      <c r="Z1965" s="31"/>
    </row>
    <row r="1966" spans="26:26" x14ac:dyDescent="0.25">
      <c r="Z1966" s="31"/>
    </row>
    <row r="1967" spans="26:26" x14ac:dyDescent="0.25">
      <c r="Z1967" s="31"/>
    </row>
    <row r="1968" spans="26:26" x14ac:dyDescent="0.25">
      <c r="Z1968" s="31"/>
    </row>
    <row r="1969" spans="26:26" x14ac:dyDescent="0.25">
      <c r="Z1969" s="31"/>
    </row>
    <row r="1970" spans="26:26" x14ac:dyDescent="0.25">
      <c r="Z1970" s="31"/>
    </row>
    <row r="1971" spans="26:26" x14ac:dyDescent="0.25">
      <c r="Z1971" s="31"/>
    </row>
    <row r="1972" spans="26:26" x14ac:dyDescent="0.25">
      <c r="Z1972" s="31"/>
    </row>
    <row r="1973" spans="26:26" x14ac:dyDescent="0.25">
      <c r="Z1973" s="31"/>
    </row>
    <row r="1974" spans="26:26" x14ac:dyDescent="0.25">
      <c r="Z1974" s="31"/>
    </row>
    <row r="1975" spans="26:26" x14ac:dyDescent="0.25">
      <c r="Z1975" s="31"/>
    </row>
    <row r="1976" spans="26:26" x14ac:dyDescent="0.25">
      <c r="Z1976" s="31"/>
    </row>
    <row r="1977" spans="26:26" x14ac:dyDescent="0.25">
      <c r="Z1977" s="31"/>
    </row>
    <row r="1978" spans="26:26" x14ac:dyDescent="0.25">
      <c r="Z1978" s="31"/>
    </row>
    <row r="1979" spans="26:26" x14ac:dyDescent="0.25">
      <c r="Z1979" s="31"/>
    </row>
    <row r="1980" spans="26:26" x14ac:dyDescent="0.25">
      <c r="Z1980" s="31"/>
    </row>
    <row r="1981" spans="26:26" x14ac:dyDescent="0.25">
      <c r="Z1981" s="31"/>
    </row>
    <row r="1982" spans="26:26" x14ac:dyDescent="0.25">
      <c r="Z1982" s="31"/>
    </row>
    <row r="1983" spans="26:26" x14ac:dyDescent="0.25">
      <c r="Z1983" s="31"/>
    </row>
    <row r="1984" spans="26:26" x14ac:dyDescent="0.25">
      <c r="Z1984" s="31"/>
    </row>
    <row r="1985" spans="26:26" x14ac:dyDescent="0.25">
      <c r="Z1985" s="31"/>
    </row>
    <row r="1986" spans="26:26" x14ac:dyDescent="0.25">
      <c r="Z1986" s="31"/>
    </row>
    <row r="1987" spans="26:26" x14ac:dyDescent="0.25">
      <c r="Z1987" s="31"/>
    </row>
    <row r="1988" spans="26:26" x14ac:dyDescent="0.25">
      <c r="Z1988" s="31"/>
    </row>
    <row r="1989" spans="26:26" x14ac:dyDescent="0.25">
      <c r="Z1989" s="31"/>
    </row>
    <row r="1990" spans="26:26" x14ac:dyDescent="0.25">
      <c r="Z1990" s="31"/>
    </row>
    <row r="1991" spans="26:26" x14ac:dyDescent="0.25">
      <c r="Z1991" s="31"/>
    </row>
    <row r="1992" spans="26:26" x14ac:dyDescent="0.25">
      <c r="Z1992" s="31"/>
    </row>
    <row r="1993" spans="26:26" x14ac:dyDescent="0.25">
      <c r="Z1993" s="31"/>
    </row>
    <row r="1994" spans="26:26" x14ac:dyDescent="0.25">
      <c r="Z1994" s="31"/>
    </row>
    <row r="1995" spans="26:26" x14ac:dyDescent="0.25">
      <c r="Z1995" s="31"/>
    </row>
    <row r="1996" spans="26:26" x14ac:dyDescent="0.25">
      <c r="Z1996" s="31"/>
    </row>
    <row r="1997" spans="26:26" x14ac:dyDescent="0.25">
      <c r="Z1997" s="31"/>
    </row>
    <row r="1998" spans="26:26" x14ac:dyDescent="0.25">
      <c r="Z1998" s="31"/>
    </row>
    <row r="1999" spans="26:26" x14ac:dyDescent="0.25">
      <c r="Z1999" s="31"/>
    </row>
    <row r="2000" spans="26:26" x14ac:dyDescent="0.25">
      <c r="Z2000" s="31"/>
    </row>
    <row r="2001" spans="26:26" x14ac:dyDescent="0.25">
      <c r="Z2001" s="31"/>
    </row>
    <row r="2002" spans="26:26" x14ac:dyDescent="0.25">
      <c r="Z2002" s="31"/>
    </row>
    <row r="2003" spans="26:26" x14ac:dyDescent="0.25">
      <c r="Z2003" s="31"/>
    </row>
    <row r="2004" spans="26:26" x14ac:dyDescent="0.25">
      <c r="Z2004" s="31"/>
    </row>
    <row r="2005" spans="26:26" x14ac:dyDescent="0.25">
      <c r="Z2005" s="31"/>
    </row>
    <row r="2006" spans="26:26" x14ac:dyDescent="0.25">
      <c r="Z2006" s="31"/>
    </row>
    <row r="2007" spans="26:26" x14ac:dyDescent="0.25">
      <c r="Z2007" s="31"/>
    </row>
    <row r="2008" spans="26:26" x14ac:dyDescent="0.25">
      <c r="Z2008" s="31"/>
    </row>
    <row r="2009" spans="26:26" x14ac:dyDescent="0.25">
      <c r="Z2009" s="31"/>
    </row>
    <row r="2010" spans="26:26" x14ac:dyDescent="0.25">
      <c r="Z2010" s="31"/>
    </row>
    <row r="2011" spans="26:26" x14ac:dyDescent="0.25">
      <c r="Z2011" s="31"/>
    </row>
    <row r="2012" spans="26:26" x14ac:dyDescent="0.25">
      <c r="Z2012" s="31"/>
    </row>
    <row r="2013" spans="26:26" x14ac:dyDescent="0.25">
      <c r="Z2013" s="31"/>
    </row>
    <row r="2014" spans="26:26" x14ac:dyDescent="0.25">
      <c r="Z2014" s="31"/>
    </row>
    <row r="2015" spans="26:26" x14ac:dyDescent="0.25">
      <c r="Z2015" s="31"/>
    </row>
    <row r="2016" spans="26:26" x14ac:dyDescent="0.25">
      <c r="Z2016" s="31"/>
    </row>
    <row r="2017" spans="26:30" x14ac:dyDescent="0.25">
      <c r="Z2017" s="31"/>
    </row>
    <row r="2018" spans="26:30" x14ac:dyDescent="0.25">
      <c r="Z2018" s="31"/>
    </row>
    <row r="2019" spans="26:30" x14ac:dyDescent="0.25">
      <c r="Z2019" s="31"/>
    </row>
    <row r="2020" spans="26:30" x14ac:dyDescent="0.25">
      <c r="Z2020" s="31"/>
    </row>
    <row r="2021" spans="26:30" x14ac:dyDescent="0.25">
      <c r="Z2021" s="31"/>
      <c r="AD2021" s="943"/>
    </row>
    <row r="2022" spans="26:30" x14ac:dyDescent="0.25">
      <c r="Z2022" s="31"/>
      <c r="AD2022" s="943"/>
    </row>
    <row r="2023" spans="26:30" x14ac:dyDescent="0.25">
      <c r="Z2023" s="31"/>
      <c r="AD2023" s="943"/>
    </row>
    <row r="2024" spans="26:30" x14ac:dyDescent="0.25">
      <c r="Z2024" s="31"/>
      <c r="AD2024" s="943"/>
    </row>
    <row r="2025" spans="26:30" x14ac:dyDescent="0.25">
      <c r="Z2025" s="31"/>
      <c r="AD2025" s="943"/>
    </row>
    <row r="2026" spans="26:30" x14ac:dyDescent="0.25">
      <c r="Z2026" s="31"/>
    </row>
    <row r="2027" spans="26:30" x14ac:dyDescent="0.25">
      <c r="Z2027" s="31"/>
    </row>
    <row r="2028" spans="26:30" x14ac:dyDescent="0.25">
      <c r="Z2028" s="31"/>
    </row>
    <row r="2029" spans="26:30" x14ac:dyDescent="0.25">
      <c r="Z2029" s="31"/>
    </row>
    <row r="2030" spans="26:30" x14ac:dyDescent="0.25">
      <c r="Z2030" s="31"/>
    </row>
    <row r="2031" spans="26:30" x14ac:dyDescent="0.25">
      <c r="Z2031" s="31"/>
    </row>
    <row r="2032" spans="26:30" x14ac:dyDescent="0.25">
      <c r="Z2032" s="31"/>
    </row>
    <row r="2033" spans="26:26" x14ac:dyDescent="0.25">
      <c r="Z2033" s="31"/>
    </row>
    <row r="2034" spans="26:26" x14ac:dyDescent="0.25">
      <c r="Z2034" s="31"/>
    </row>
    <row r="2035" spans="26:26" x14ac:dyDescent="0.25">
      <c r="Z2035" s="31"/>
    </row>
    <row r="2036" spans="26:26" x14ac:dyDescent="0.25">
      <c r="Z2036" s="31"/>
    </row>
    <row r="2037" spans="26:26" x14ac:dyDescent="0.25">
      <c r="Z2037" s="31"/>
    </row>
    <row r="2038" spans="26:26" x14ac:dyDescent="0.25">
      <c r="Z2038" s="31"/>
    </row>
    <row r="2039" spans="26:26" x14ac:dyDescent="0.25">
      <c r="Z2039" s="31"/>
    </row>
    <row r="2040" spans="26:26" x14ac:dyDescent="0.25">
      <c r="Z2040" s="31"/>
    </row>
    <row r="2041" spans="26:26" x14ac:dyDescent="0.25">
      <c r="Z2041" s="31"/>
    </row>
    <row r="2042" spans="26:26" x14ac:dyDescent="0.25">
      <c r="Z2042" s="31"/>
    </row>
    <row r="2043" spans="26:26" x14ac:dyDescent="0.25">
      <c r="Z2043" s="31"/>
    </row>
    <row r="2044" spans="26:26" x14ac:dyDescent="0.25">
      <c r="Z2044" s="31"/>
    </row>
    <row r="2045" spans="26:26" x14ac:dyDescent="0.25">
      <c r="Z2045" s="31"/>
    </row>
    <row r="2046" spans="26:26" x14ac:dyDescent="0.25">
      <c r="Z2046" s="31"/>
    </row>
    <row r="2047" spans="26:26" x14ac:dyDescent="0.25">
      <c r="Z2047" s="31"/>
    </row>
    <row r="2048" spans="26:26" x14ac:dyDescent="0.25">
      <c r="Z2048" s="31"/>
    </row>
    <row r="2049" spans="17:26" x14ac:dyDescent="0.25">
      <c r="Z2049" s="31"/>
    </row>
    <row r="2050" spans="17:26" x14ac:dyDescent="0.25">
      <c r="Z2050" s="31"/>
    </row>
    <row r="2051" spans="17:26" x14ac:dyDescent="0.25">
      <c r="Z2051" s="31"/>
    </row>
    <row r="2052" spans="17:26" x14ac:dyDescent="0.25">
      <c r="Z2052" s="31"/>
    </row>
    <row r="2053" spans="17:26" x14ac:dyDescent="0.25">
      <c r="Z2053" s="31"/>
    </row>
    <row r="2054" spans="17:26" x14ac:dyDescent="0.25">
      <c r="Z2054" s="31"/>
    </row>
    <row r="2055" spans="17:26" x14ac:dyDescent="0.25">
      <c r="Z2055" s="31"/>
    </row>
    <row r="2056" spans="17:26" x14ac:dyDescent="0.25">
      <c r="Z2056" s="31"/>
    </row>
    <row r="2057" spans="17:26" x14ac:dyDescent="0.25">
      <c r="Q2057" s="941"/>
      <c r="Z2057" s="31"/>
    </row>
    <row r="2058" spans="17:26" x14ac:dyDescent="0.25">
      <c r="Z2058" s="31"/>
    </row>
    <row r="2059" spans="17:26" x14ac:dyDescent="0.25">
      <c r="Z2059" s="31"/>
    </row>
    <row r="2060" spans="17:26" x14ac:dyDescent="0.25">
      <c r="Z2060" s="31"/>
    </row>
    <row r="2061" spans="17:26" x14ac:dyDescent="0.25">
      <c r="Z2061" s="31"/>
    </row>
    <row r="2062" spans="17:26" x14ac:dyDescent="0.25">
      <c r="Z2062" s="31"/>
    </row>
    <row r="2063" spans="17:26" x14ac:dyDescent="0.25">
      <c r="Z2063" s="31"/>
    </row>
    <row r="2064" spans="17:26" x14ac:dyDescent="0.25">
      <c r="Z2064" s="31"/>
    </row>
    <row r="2065" spans="26:26" x14ac:dyDescent="0.25">
      <c r="Z2065" s="31"/>
    </row>
    <row r="2066" spans="26:26" x14ac:dyDescent="0.25">
      <c r="Z2066" s="31"/>
    </row>
    <row r="2067" spans="26:26" x14ac:dyDescent="0.25">
      <c r="Z2067" s="31"/>
    </row>
    <row r="2068" spans="26:26" x14ac:dyDescent="0.25">
      <c r="Z2068" s="31"/>
    </row>
    <row r="2069" spans="26:26" x14ac:dyDescent="0.25">
      <c r="Z2069" s="31"/>
    </row>
    <row r="2070" spans="26:26" x14ac:dyDescent="0.25">
      <c r="Z2070" s="31"/>
    </row>
    <row r="2071" spans="26:26" x14ac:dyDescent="0.25">
      <c r="Z2071" s="31"/>
    </row>
    <row r="2072" spans="26:26" x14ac:dyDescent="0.25">
      <c r="Z2072" s="31"/>
    </row>
    <row r="2073" spans="26:26" x14ac:dyDescent="0.25">
      <c r="Z2073" s="31"/>
    </row>
    <row r="2074" spans="26:26" x14ac:dyDescent="0.25">
      <c r="Z2074" s="31"/>
    </row>
    <row r="2075" spans="26:26" x14ac:dyDescent="0.25">
      <c r="Z2075" s="31"/>
    </row>
    <row r="2076" spans="26:26" x14ac:dyDescent="0.25">
      <c r="Z2076" s="31"/>
    </row>
    <row r="2077" spans="26:26" x14ac:dyDescent="0.25">
      <c r="Z2077" s="31"/>
    </row>
    <row r="2078" spans="26:26" x14ac:dyDescent="0.25">
      <c r="Z2078" s="31"/>
    </row>
    <row r="2079" spans="26:26" x14ac:dyDescent="0.25">
      <c r="Z2079" s="31"/>
    </row>
    <row r="2080" spans="26:26" x14ac:dyDescent="0.25">
      <c r="Z2080" s="31"/>
    </row>
    <row r="2081" spans="26:26" x14ac:dyDescent="0.25">
      <c r="Z2081" s="31"/>
    </row>
    <row r="2082" spans="26:26" x14ac:dyDescent="0.25">
      <c r="Z2082" s="31"/>
    </row>
    <row r="2083" spans="26:26" x14ac:dyDescent="0.25">
      <c r="Z2083" s="31"/>
    </row>
    <row r="2084" spans="26:26" x14ac:dyDescent="0.25">
      <c r="Z2084" s="31"/>
    </row>
    <row r="2085" spans="26:26" x14ac:dyDescent="0.25">
      <c r="Z2085" s="31"/>
    </row>
    <row r="2086" spans="26:26" x14ac:dyDescent="0.25">
      <c r="Z2086" s="31"/>
    </row>
    <row r="2087" spans="26:26" x14ac:dyDescent="0.25">
      <c r="Z2087" s="31"/>
    </row>
    <row r="2088" spans="26:26" x14ac:dyDescent="0.25">
      <c r="Z2088" s="31"/>
    </row>
    <row r="2089" spans="26:26" x14ac:dyDescent="0.25">
      <c r="Z2089" s="31"/>
    </row>
    <row r="2090" spans="26:26" x14ac:dyDescent="0.25">
      <c r="Z2090" s="31"/>
    </row>
    <row r="2091" spans="26:26" x14ac:dyDescent="0.25">
      <c r="Z2091" s="31"/>
    </row>
    <row r="2092" spans="26:26" x14ac:dyDescent="0.25">
      <c r="Z2092" s="31"/>
    </row>
    <row r="2093" spans="26:26" x14ac:dyDescent="0.25">
      <c r="Z2093" s="31"/>
    </row>
    <row r="2094" spans="26:26" x14ac:dyDescent="0.25">
      <c r="Z2094" s="31"/>
    </row>
    <row r="2095" spans="26:26" x14ac:dyDescent="0.25">
      <c r="Z2095" s="31"/>
    </row>
    <row r="2096" spans="26:26" x14ac:dyDescent="0.25">
      <c r="Z2096" s="31"/>
    </row>
    <row r="2097" spans="17:30" x14ac:dyDescent="0.25">
      <c r="Z2097" s="31"/>
    </row>
    <row r="2098" spans="17:30" x14ac:dyDescent="0.25">
      <c r="Q2098" s="942"/>
      <c r="Z2098" s="31"/>
    </row>
    <row r="2099" spans="17:30" x14ac:dyDescent="0.25">
      <c r="Z2099" s="31"/>
    </row>
    <row r="2100" spans="17:30" x14ac:dyDescent="0.25">
      <c r="Z2100" s="31"/>
    </row>
    <row r="2101" spans="17:30" x14ac:dyDescent="0.25">
      <c r="Z2101" s="31"/>
    </row>
    <row r="2102" spans="17:30" x14ac:dyDescent="0.25">
      <c r="Z2102" s="31"/>
    </row>
    <row r="2103" spans="17:30" x14ac:dyDescent="0.25">
      <c r="Z2103" s="31"/>
    </row>
    <row r="2104" spans="17:30" x14ac:dyDescent="0.25">
      <c r="Z2104" s="31"/>
    </row>
    <row r="2105" spans="17:30" x14ac:dyDescent="0.25">
      <c r="Z2105" s="31"/>
    </row>
    <row r="2106" spans="17:30" x14ac:dyDescent="0.25">
      <c r="Z2106" s="31"/>
    </row>
    <row r="2107" spans="17:30" x14ac:dyDescent="0.25">
      <c r="Z2107" s="31"/>
    </row>
    <row r="2108" spans="17:30" x14ac:dyDescent="0.25">
      <c r="Z2108" s="31"/>
    </row>
    <row r="2109" spans="17:30" x14ac:dyDescent="0.25">
      <c r="Z2109" s="31"/>
      <c r="AD2109" s="943"/>
    </row>
    <row r="2110" spans="17:30" x14ac:dyDescent="0.25">
      <c r="Z2110" s="31"/>
      <c r="AD2110" s="943"/>
    </row>
    <row r="2111" spans="17:30" x14ac:dyDescent="0.25">
      <c r="Z2111" s="31"/>
      <c r="AD2111" s="943"/>
    </row>
    <row r="2112" spans="17:30" x14ac:dyDescent="0.25">
      <c r="Z2112" s="31"/>
    </row>
    <row r="2113" spans="26:26" x14ac:dyDescent="0.25">
      <c r="Z2113" s="31"/>
    </row>
    <row r="2114" spans="26:26" x14ac:dyDescent="0.25">
      <c r="Z2114" s="31"/>
    </row>
    <row r="2115" spans="26:26" x14ac:dyDescent="0.25">
      <c r="Z2115" s="31"/>
    </row>
    <row r="2116" spans="26:26" x14ac:dyDescent="0.25">
      <c r="Z2116" s="31"/>
    </row>
    <row r="2117" spans="26:26" x14ac:dyDescent="0.25">
      <c r="Z2117" s="31"/>
    </row>
    <row r="2118" spans="26:26" x14ac:dyDescent="0.25">
      <c r="Z2118" s="31"/>
    </row>
    <row r="2119" spans="26:26" x14ac:dyDescent="0.25">
      <c r="Z2119" s="31"/>
    </row>
    <row r="2120" spans="26:26" x14ac:dyDescent="0.25">
      <c r="Z2120" s="31"/>
    </row>
    <row r="2121" spans="26:26" x14ac:dyDescent="0.25">
      <c r="Z2121" s="31"/>
    </row>
    <row r="2122" spans="26:26" x14ac:dyDescent="0.25">
      <c r="Z2122" s="31"/>
    </row>
    <row r="2123" spans="26:26" x14ac:dyDescent="0.25">
      <c r="Z2123" s="31"/>
    </row>
    <row r="2124" spans="26:26" x14ac:dyDescent="0.25">
      <c r="Z2124" s="31"/>
    </row>
    <row r="2125" spans="26:26" x14ac:dyDescent="0.25">
      <c r="Z2125" s="31"/>
    </row>
    <row r="2126" spans="26:26" x14ac:dyDescent="0.25">
      <c r="Z2126" s="31"/>
    </row>
    <row r="2127" spans="26:26" x14ac:dyDescent="0.25">
      <c r="Z2127" s="31"/>
    </row>
    <row r="2128" spans="26:26" x14ac:dyDescent="0.25">
      <c r="Z2128" s="31"/>
    </row>
    <row r="2129" spans="26:26" x14ac:dyDescent="0.25">
      <c r="Z2129" s="31"/>
    </row>
    <row r="2130" spans="26:26" x14ac:dyDescent="0.25">
      <c r="Z2130" s="31"/>
    </row>
    <row r="2131" spans="26:26" x14ac:dyDescent="0.25">
      <c r="Z2131" s="31"/>
    </row>
    <row r="2132" spans="26:26" x14ac:dyDescent="0.25">
      <c r="Z2132" s="31"/>
    </row>
    <row r="2133" spans="26:26" x14ac:dyDescent="0.25">
      <c r="Z2133" s="31"/>
    </row>
    <row r="2134" spans="26:26" x14ac:dyDescent="0.25">
      <c r="Z2134" s="31"/>
    </row>
    <row r="2135" spans="26:26" x14ac:dyDescent="0.25">
      <c r="Z2135" s="31"/>
    </row>
    <row r="2136" spans="26:26" x14ac:dyDescent="0.25">
      <c r="Z2136" s="31"/>
    </row>
    <row r="2137" spans="26:26" x14ac:dyDescent="0.25">
      <c r="Z2137" s="31"/>
    </row>
    <row r="2138" spans="26:26" x14ac:dyDescent="0.25">
      <c r="Z2138" s="31"/>
    </row>
    <row r="2139" spans="26:26" x14ac:dyDescent="0.25">
      <c r="Z2139" s="31"/>
    </row>
    <row r="2140" spans="26:26" x14ac:dyDescent="0.25">
      <c r="Z2140" s="31"/>
    </row>
    <row r="2141" spans="26:26" x14ac:dyDescent="0.25">
      <c r="Z2141" s="31"/>
    </row>
    <row r="2142" spans="26:26" x14ac:dyDescent="0.25">
      <c r="Z2142" s="31"/>
    </row>
    <row r="2143" spans="26:26" x14ac:dyDescent="0.25">
      <c r="Z2143" s="31"/>
    </row>
    <row r="2144" spans="26:26" x14ac:dyDescent="0.25">
      <c r="Z2144" s="31"/>
    </row>
    <row r="2145" spans="26:26" x14ac:dyDescent="0.25">
      <c r="Z2145" s="31"/>
    </row>
    <row r="2146" spans="26:26" x14ac:dyDescent="0.25">
      <c r="Z2146" s="31"/>
    </row>
    <row r="2147" spans="26:26" x14ac:dyDescent="0.25">
      <c r="Z2147" s="31"/>
    </row>
    <row r="2148" spans="26:26" x14ac:dyDescent="0.25">
      <c r="Z2148" s="31"/>
    </row>
    <row r="2149" spans="26:26" x14ac:dyDescent="0.25">
      <c r="Z2149" s="31"/>
    </row>
    <row r="2150" spans="26:26" x14ac:dyDescent="0.25">
      <c r="Z2150" s="31"/>
    </row>
    <row r="2151" spans="26:26" x14ac:dyDescent="0.25">
      <c r="Z2151" s="31"/>
    </row>
    <row r="2152" spans="26:26" x14ac:dyDescent="0.25">
      <c r="Z2152" s="31"/>
    </row>
    <row r="2153" spans="26:26" x14ac:dyDescent="0.25">
      <c r="Z2153" s="31"/>
    </row>
    <row r="2154" spans="26:26" x14ac:dyDescent="0.25">
      <c r="Z2154" s="31"/>
    </row>
    <row r="2155" spans="26:26" x14ac:dyDescent="0.25">
      <c r="Z2155" s="31"/>
    </row>
    <row r="2156" spans="26:26" x14ac:dyDescent="0.25">
      <c r="Z2156" s="31"/>
    </row>
    <row r="2157" spans="26:26" x14ac:dyDescent="0.25">
      <c r="Z2157" s="31"/>
    </row>
    <row r="2158" spans="26:26" x14ac:dyDescent="0.25">
      <c r="Z2158" s="31"/>
    </row>
    <row r="2159" spans="26:26" x14ac:dyDescent="0.25">
      <c r="Z2159" s="31"/>
    </row>
    <row r="2160" spans="26:26" x14ac:dyDescent="0.25">
      <c r="Z2160" s="31"/>
    </row>
    <row r="2161" spans="26:26" x14ac:dyDescent="0.25">
      <c r="Z2161" s="31"/>
    </row>
    <row r="2162" spans="26:26" x14ac:dyDescent="0.25">
      <c r="Z2162" s="31"/>
    </row>
    <row r="2163" spans="26:26" x14ac:dyDescent="0.25">
      <c r="Z2163" s="31"/>
    </row>
    <row r="2164" spans="26:26" x14ac:dyDescent="0.25">
      <c r="Z2164" s="31"/>
    </row>
    <row r="2165" spans="26:26" x14ac:dyDescent="0.25">
      <c r="Z2165" s="31"/>
    </row>
    <row r="2166" spans="26:26" x14ac:dyDescent="0.25">
      <c r="Z2166" s="31"/>
    </row>
    <row r="2167" spans="26:26" x14ac:dyDescent="0.25">
      <c r="Z2167" s="31"/>
    </row>
    <row r="2168" spans="26:26" x14ac:dyDescent="0.25">
      <c r="Z2168" s="31"/>
    </row>
    <row r="2169" spans="26:26" x14ac:dyDescent="0.25">
      <c r="Z2169" s="31"/>
    </row>
    <row r="2170" spans="26:26" x14ac:dyDescent="0.25">
      <c r="Z2170" s="31"/>
    </row>
    <row r="2171" spans="26:26" x14ac:dyDescent="0.25">
      <c r="Z2171" s="31"/>
    </row>
    <row r="2172" spans="26:26" x14ac:dyDescent="0.25">
      <c r="Z2172" s="31"/>
    </row>
    <row r="2173" spans="26:26" x14ac:dyDescent="0.25">
      <c r="Z2173" s="31"/>
    </row>
    <row r="2174" spans="26:26" x14ac:dyDescent="0.25">
      <c r="Z2174" s="31"/>
    </row>
    <row r="2175" spans="26:26" x14ac:dyDescent="0.25">
      <c r="Z2175" s="31"/>
    </row>
    <row r="2176" spans="26:26" x14ac:dyDescent="0.25">
      <c r="Z2176" s="31"/>
    </row>
    <row r="2177" spans="26:26" x14ac:dyDescent="0.25">
      <c r="Z2177" s="31"/>
    </row>
    <row r="2178" spans="26:26" x14ac:dyDescent="0.25">
      <c r="Z2178" s="31"/>
    </row>
    <row r="2179" spans="26:26" x14ac:dyDescent="0.25">
      <c r="Z2179" s="31"/>
    </row>
    <row r="2180" spans="26:26" x14ac:dyDescent="0.25">
      <c r="Z2180" s="31"/>
    </row>
    <row r="2181" spans="26:26" x14ac:dyDescent="0.25">
      <c r="Z2181" s="31"/>
    </row>
    <row r="2182" spans="26:26" x14ac:dyDescent="0.25">
      <c r="Z2182" s="31"/>
    </row>
    <row r="2183" spans="26:26" x14ac:dyDescent="0.25">
      <c r="Z2183" s="31"/>
    </row>
    <row r="2184" spans="26:26" x14ac:dyDescent="0.25">
      <c r="Z2184" s="31"/>
    </row>
    <row r="2185" spans="26:26" x14ac:dyDescent="0.25">
      <c r="Z2185" s="31"/>
    </row>
    <row r="2186" spans="26:26" x14ac:dyDescent="0.25">
      <c r="Z2186" s="31"/>
    </row>
    <row r="2187" spans="26:26" x14ac:dyDescent="0.25">
      <c r="Z2187" s="31"/>
    </row>
    <row r="2188" spans="26:26" x14ac:dyDescent="0.25">
      <c r="Z2188" s="31"/>
    </row>
    <row r="2189" spans="26:26" x14ac:dyDescent="0.25">
      <c r="Z2189" s="31"/>
    </row>
    <row r="2190" spans="26:26" x14ac:dyDescent="0.25">
      <c r="Z2190" s="31"/>
    </row>
    <row r="2191" spans="26:26" x14ac:dyDescent="0.25">
      <c r="Z2191" s="31"/>
    </row>
    <row r="2192" spans="26:26" x14ac:dyDescent="0.25">
      <c r="Z2192" s="31"/>
    </row>
    <row r="2193" spans="26:26" x14ac:dyDescent="0.25">
      <c r="Z2193" s="31"/>
    </row>
    <row r="2194" spans="26:26" x14ac:dyDescent="0.25">
      <c r="Z2194" s="31"/>
    </row>
    <row r="2195" spans="26:26" x14ac:dyDescent="0.25">
      <c r="Z2195" s="31"/>
    </row>
    <row r="2196" spans="26:26" x14ac:dyDescent="0.25">
      <c r="Z2196" s="31"/>
    </row>
    <row r="2197" spans="26:26" x14ac:dyDescent="0.25">
      <c r="Z2197" s="31"/>
    </row>
    <row r="2198" spans="26:26" x14ac:dyDescent="0.25">
      <c r="Z2198" s="31"/>
    </row>
    <row r="2199" spans="26:26" x14ac:dyDescent="0.25">
      <c r="Z2199" s="31"/>
    </row>
    <row r="2200" spans="26:26" x14ac:dyDescent="0.25">
      <c r="Z2200" s="31"/>
    </row>
    <row r="2201" spans="26:26" x14ac:dyDescent="0.25">
      <c r="Z2201" s="31"/>
    </row>
    <row r="2202" spans="26:26" x14ac:dyDescent="0.25">
      <c r="Z2202" s="31"/>
    </row>
    <row r="2203" spans="26:26" x14ac:dyDescent="0.25">
      <c r="Z2203" s="31"/>
    </row>
    <row r="2204" spans="26:26" x14ac:dyDescent="0.25">
      <c r="Z2204" s="31"/>
    </row>
    <row r="2205" spans="26:26" x14ac:dyDescent="0.25">
      <c r="Z2205" s="31"/>
    </row>
    <row r="2206" spans="26:26" x14ac:dyDescent="0.25">
      <c r="Z2206" s="31"/>
    </row>
    <row r="2207" spans="26:26" x14ac:dyDescent="0.25">
      <c r="Z2207" s="31"/>
    </row>
    <row r="2208" spans="26:26" x14ac:dyDescent="0.25">
      <c r="Z2208" s="31"/>
    </row>
    <row r="2209" spans="17:26" x14ac:dyDescent="0.25">
      <c r="Z2209" s="31"/>
    </row>
    <row r="2210" spans="17:26" x14ac:dyDescent="0.25">
      <c r="Z2210" s="31"/>
    </row>
    <row r="2211" spans="17:26" x14ac:dyDescent="0.25">
      <c r="Z2211" s="31"/>
    </row>
    <row r="2212" spans="17:26" x14ac:dyDescent="0.25">
      <c r="Z2212" s="31"/>
    </row>
    <row r="2213" spans="17:26" x14ac:dyDescent="0.25">
      <c r="Z2213" s="31"/>
    </row>
    <row r="2214" spans="17:26" x14ac:dyDescent="0.25">
      <c r="Z2214" s="31"/>
    </row>
    <row r="2215" spans="17:26" x14ac:dyDescent="0.25">
      <c r="Z2215" s="31"/>
    </row>
    <row r="2216" spans="17:26" x14ac:dyDescent="0.25">
      <c r="Z2216" s="31"/>
    </row>
    <row r="2217" spans="17:26" x14ac:dyDescent="0.25">
      <c r="Z2217" s="31"/>
    </row>
    <row r="2218" spans="17:26" x14ac:dyDescent="0.25">
      <c r="Z2218" s="31"/>
    </row>
    <row r="2219" spans="17:26" x14ac:dyDescent="0.25">
      <c r="Z2219" s="31"/>
    </row>
    <row r="2220" spans="17:26" x14ac:dyDescent="0.25">
      <c r="Q2220" s="941"/>
      <c r="Z2220" s="31"/>
    </row>
    <row r="2221" spans="17:26" x14ac:dyDescent="0.25">
      <c r="Z2221" s="31"/>
    </row>
    <row r="2222" spans="17:26" x14ac:dyDescent="0.25">
      <c r="Z2222" s="31"/>
    </row>
    <row r="2223" spans="17:26" x14ac:dyDescent="0.25">
      <c r="Z2223" s="31"/>
    </row>
    <row r="2224" spans="17:26" x14ac:dyDescent="0.25">
      <c r="Z2224" s="31"/>
    </row>
    <row r="2225" spans="26:26" x14ac:dyDescent="0.25">
      <c r="Z2225" s="31"/>
    </row>
    <row r="2226" spans="26:26" x14ac:dyDescent="0.25">
      <c r="Z2226" s="31"/>
    </row>
    <row r="2227" spans="26:26" x14ac:dyDescent="0.25">
      <c r="Z2227" s="31"/>
    </row>
    <row r="2228" spans="26:26" x14ac:dyDescent="0.25">
      <c r="Z2228" s="31"/>
    </row>
    <row r="2229" spans="26:26" x14ac:dyDescent="0.25">
      <c r="Z2229" s="31"/>
    </row>
    <row r="2230" spans="26:26" x14ac:dyDescent="0.25">
      <c r="Z2230" s="31"/>
    </row>
    <row r="2231" spans="26:26" x14ac:dyDescent="0.25">
      <c r="Z2231" s="133"/>
    </row>
    <row r="2232" spans="26:26" x14ac:dyDescent="0.25">
      <c r="Z2232" s="133"/>
    </row>
    <row r="2233" spans="26:26" x14ac:dyDescent="0.25">
      <c r="Z2233" s="133"/>
    </row>
    <row r="2234" spans="26:26" x14ac:dyDescent="0.25">
      <c r="Z2234" s="133"/>
    </row>
    <row r="2235" spans="26:26" x14ac:dyDescent="0.25">
      <c r="Z2235" s="133"/>
    </row>
    <row r="2236" spans="26:26" x14ac:dyDescent="0.25">
      <c r="Z2236" s="133"/>
    </row>
    <row r="2237" spans="26:26" x14ac:dyDescent="0.25">
      <c r="Z2237" s="133"/>
    </row>
    <row r="2238" spans="26:26" x14ac:dyDescent="0.25">
      <c r="Z2238" s="133"/>
    </row>
    <row r="2239" spans="26:26" x14ac:dyDescent="0.25">
      <c r="Z2239" s="133"/>
    </row>
    <row r="2240" spans="26:26" x14ac:dyDescent="0.25">
      <c r="Z2240" s="133"/>
    </row>
    <row r="2241" spans="26:26" x14ac:dyDescent="0.25">
      <c r="Z2241" s="133"/>
    </row>
    <row r="2242" spans="26:26" x14ac:dyDescent="0.25">
      <c r="Z2242" s="133"/>
    </row>
    <row r="2243" spans="26:26" x14ac:dyDescent="0.25">
      <c r="Z2243" s="133"/>
    </row>
    <row r="2244" spans="26:26" x14ac:dyDescent="0.25">
      <c r="Z2244" s="133"/>
    </row>
    <row r="2245" spans="26:26" x14ac:dyDescent="0.25">
      <c r="Z2245" s="133"/>
    </row>
    <row r="2246" spans="26:26" x14ac:dyDescent="0.25">
      <c r="Z2246" s="133"/>
    </row>
    <row r="2247" spans="26:26" x14ac:dyDescent="0.25">
      <c r="Z2247" s="133"/>
    </row>
    <row r="2248" spans="26:26" x14ac:dyDescent="0.25">
      <c r="Z2248" s="133"/>
    </row>
    <row r="2249" spans="26:26" x14ac:dyDescent="0.25">
      <c r="Z2249" s="133"/>
    </row>
    <row r="2250" spans="26:26" x14ac:dyDescent="0.25">
      <c r="Z2250" s="133"/>
    </row>
    <row r="2251" spans="26:26" x14ac:dyDescent="0.25">
      <c r="Z2251" s="133"/>
    </row>
    <row r="2252" spans="26:26" x14ac:dyDescent="0.25">
      <c r="Z2252" s="133"/>
    </row>
    <row r="2253" spans="26:26" x14ac:dyDescent="0.25">
      <c r="Z2253" s="133"/>
    </row>
    <row r="2254" spans="26:26" x14ac:dyDescent="0.25">
      <c r="Z2254" s="133"/>
    </row>
    <row r="2255" spans="26:26" x14ac:dyDescent="0.25">
      <c r="Z2255" s="31"/>
    </row>
    <row r="2256" spans="26:26" x14ac:dyDescent="0.25">
      <c r="Z2256" s="31"/>
    </row>
    <row r="2257" spans="26:26" x14ac:dyDescent="0.25">
      <c r="Z2257" s="31"/>
    </row>
    <row r="2258" spans="26:26" x14ac:dyDescent="0.25">
      <c r="Z2258" s="31"/>
    </row>
    <row r="2259" spans="26:26" x14ac:dyDescent="0.25">
      <c r="Z2259" s="31"/>
    </row>
    <row r="2260" spans="26:26" x14ac:dyDescent="0.25">
      <c r="Z2260" s="31"/>
    </row>
    <row r="2261" spans="26:26" x14ac:dyDescent="0.25">
      <c r="Z2261" s="31"/>
    </row>
    <row r="2262" spans="26:26" x14ac:dyDescent="0.25">
      <c r="Z2262" s="31"/>
    </row>
    <row r="2263" spans="26:26" x14ac:dyDescent="0.25">
      <c r="Z2263" s="31"/>
    </row>
    <row r="2264" spans="26:26" x14ac:dyDescent="0.25">
      <c r="Z2264" s="31"/>
    </row>
    <row r="2265" spans="26:26" x14ac:dyDescent="0.25">
      <c r="Z2265" s="31"/>
    </row>
    <row r="2266" spans="26:26" x14ac:dyDescent="0.25">
      <c r="Z2266" s="31"/>
    </row>
    <row r="2267" spans="26:26" x14ac:dyDescent="0.25">
      <c r="Z2267" s="31"/>
    </row>
    <row r="2268" spans="26:26" x14ac:dyDescent="0.25">
      <c r="Z2268" s="31"/>
    </row>
    <row r="2269" spans="26:26" x14ac:dyDescent="0.25">
      <c r="Z2269" s="31"/>
    </row>
    <row r="2270" spans="26:26" x14ac:dyDescent="0.25">
      <c r="Z2270" s="31"/>
    </row>
    <row r="2271" spans="26:26" x14ac:dyDescent="0.25">
      <c r="Z2271" s="31"/>
    </row>
    <row r="2272" spans="26:26" x14ac:dyDescent="0.25">
      <c r="Z2272" s="31"/>
    </row>
    <row r="2273" spans="17:26" x14ac:dyDescent="0.25">
      <c r="Z2273" s="31"/>
    </row>
    <row r="2274" spans="17:26" x14ac:dyDescent="0.25">
      <c r="Z2274" s="31"/>
    </row>
    <row r="2275" spans="17:26" x14ac:dyDescent="0.25">
      <c r="Z2275" s="31"/>
    </row>
    <row r="2276" spans="17:26" x14ac:dyDescent="0.25">
      <c r="Q2276" s="941"/>
      <c r="Z2276" s="31"/>
    </row>
    <row r="2277" spans="17:26" x14ac:dyDescent="0.25">
      <c r="Z2277" s="31"/>
    </row>
    <row r="2278" spans="17:26" x14ac:dyDescent="0.25">
      <c r="Q2278" s="941"/>
      <c r="Z2278" s="31"/>
    </row>
    <row r="2279" spans="17:26" x14ac:dyDescent="0.25">
      <c r="Q2279" s="941"/>
      <c r="Z2279" s="31"/>
    </row>
    <row r="2280" spans="17:26" x14ac:dyDescent="0.25">
      <c r="Q2280" s="941"/>
      <c r="Z2280" s="31"/>
    </row>
    <row r="2281" spans="17:26" x14ac:dyDescent="0.25">
      <c r="Q2281" s="941"/>
      <c r="Z2281" s="31"/>
    </row>
    <row r="2282" spans="17:26" x14ac:dyDescent="0.25">
      <c r="Q2282" s="941"/>
      <c r="Z2282" s="31"/>
    </row>
    <row r="2283" spans="17:26" x14ac:dyDescent="0.25">
      <c r="Z2283" s="31"/>
    </row>
    <row r="2284" spans="17:26" x14ac:dyDescent="0.25">
      <c r="Z2284" s="31"/>
    </row>
    <row r="2285" spans="17:26" x14ac:dyDescent="0.25">
      <c r="Z2285" s="31"/>
    </row>
    <row r="2286" spans="17:26" x14ac:dyDescent="0.25">
      <c r="Z2286" s="31"/>
    </row>
    <row r="2287" spans="17:26" x14ac:dyDescent="0.25">
      <c r="Q2287" s="942"/>
      <c r="Z2287" s="31"/>
    </row>
    <row r="2288" spans="17:26" x14ac:dyDescent="0.25">
      <c r="Z2288" s="31"/>
    </row>
    <row r="2289" spans="26:26" x14ac:dyDescent="0.25">
      <c r="Z2289" s="31"/>
    </row>
    <row r="2290" spans="26:26" x14ac:dyDescent="0.25">
      <c r="Z2290" s="31"/>
    </row>
    <row r="2291" spans="26:26" x14ac:dyDescent="0.25">
      <c r="Z2291" s="31"/>
    </row>
    <row r="2292" spans="26:26" x14ac:dyDescent="0.25">
      <c r="Z2292" s="31"/>
    </row>
    <row r="2293" spans="26:26" x14ac:dyDescent="0.25">
      <c r="Z2293" s="31"/>
    </row>
    <row r="2294" spans="26:26" x14ac:dyDescent="0.25">
      <c r="Z2294" s="31"/>
    </row>
    <row r="2295" spans="26:26" x14ac:dyDescent="0.25">
      <c r="Z2295" s="31"/>
    </row>
    <row r="2296" spans="26:26" x14ac:dyDescent="0.25">
      <c r="Z2296" s="31"/>
    </row>
    <row r="2297" spans="26:26" x14ac:dyDescent="0.25">
      <c r="Z2297" s="31"/>
    </row>
    <row r="2298" spans="26:26" x14ac:dyDescent="0.25">
      <c r="Z2298" s="31"/>
    </row>
    <row r="2299" spans="26:26" x14ac:dyDescent="0.25">
      <c r="Z2299" s="31"/>
    </row>
    <row r="2300" spans="26:26" x14ac:dyDescent="0.25">
      <c r="Z2300" s="31"/>
    </row>
    <row r="2301" spans="26:26" x14ac:dyDescent="0.25">
      <c r="Z2301" s="31"/>
    </row>
    <row r="2302" spans="26:26" x14ac:dyDescent="0.25">
      <c r="Z2302" s="31"/>
    </row>
    <row r="2303" spans="26:26" x14ac:dyDescent="0.25">
      <c r="Z2303" s="31"/>
    </row>
    <row r="2304" spans="26:26" x14ac:dyDescent="0.25">
      <c r="Z2304" s="31"/>
    </row>
    <row r="2305" spans="26:26" x14ac:dyDescent="0.25">
      <c r="Z2305" s="31"/>
    </row>
    <row r="2306" spans="26:26" x14ac:dyDescent="0.25">
      <c r="Z2306" s="31"/>
    </row>
    <row r="2307" spans="26:26" x14ac:dyDescent="0.25">
      <c r="Z2307" s="31"/>
    </row>
    <row r="2308" spans="26:26" x14ac:dyDescent="0.25">
      <c r="Z2308" s="31"/>
    </row>
    <row r="2309" spans="26:26" x14ac:dyDescent="0.25">
      <c r="Z2309" s="31"/>
    </row>
    <row r="2310" spans="26:26" x14ac:dyDescent="0.25">
      <c r="Z2310" s="31"/>
    </row>
    <row r="2311" spans="26:26" x14ac:dyDescent="0.25">
      <c r="Z2311" s="31"/>
    </row>
    <row r="2312" spans="26:26" x14ac:dyDescent="0.25">
      <c r="Z2312" s="31"/>
    </row>
    <row r="2313" spans="26:26" x14ac:dyDescent="0.25">
      <c r="Z2313" s="31"/>
    </row>
    <row r="2314" spans="26:26" x14ac:dyDescent="0.25">
      <c r="Z2314" s="31"/>
    </row>
    <row r="2315" spans="26:26" x14ac:dyDescent="0.25">
      <c r="Z2315" s="31"/>
    </row>
    <row r="2316" spans="26:26" x14ac:dyDescent="0.25">
      <c r="Z2316" s="31"/>
    </row>
    <row r="2317" spans="26:26" x14ac:dyDescent="0.25">
      <c r="Z2317" s="31"/>
    </row>
    <row r="2318" spans="26:26" x14ac:dyDescent="0.25">
      <c r="Z2318" s="31"/>
    </row>
    <row r="2319" spans="26:26" x14ac:dyDescent="0.25">
      <c r="Z2319" s="31"/>
    </row>
    <row r="2320" spans="26:26" x14ac:dyDescent="0.25">
      <c r="Z2320" s="31"/>
    </row>
    <row r="2321" spans="26:26" x14ac:dyDescent="0.25">
      <c r="Z2321" s="31"/>
    </row>
    <row r="2322" spans="26:26" x14ac:dyDescent="0.25">
      <c r="Z2322" s="31"/>
    </row>
    <row r="2323" spans="26:26" x14ac:dyDescent="0.25">
      <c r="Z2323" s="31"/>
    </row>
    <row r="2324" spans="26:26" x14ac:dyDescent="0.25">
      <c r="Z2324" s="31"/>
    </row>
    <row r="2325" spans="26:26" x14ac:dyDescent="0.25">
      <c r="Z2325" s="31"/>
    </row>
    <row r="2326" spans="26:26" x14ac:dyDescent="0.25">
      <c r="Z2326" s="31"/>
    </row>
    <row r="2327" spans="26:26" x14ac:dyDescent="0.25">
      <c r="Z2327" s="31"/>
    </row>
    <row r="2328" spans="26:26" x14ac:dyDescent="0.25">
      <c r="Z2328" s="31"/>
    </row>
    <row r="2329" spans="26:26" x14ac:dyDescent="0.25">
      <c r="Z2329" s="31"/>
    </row>
    <row r="2330" spans="26:26" x14ac:dyDescent="0.25">
      <c r="Z2330" s="31"/>
    </row>
    <row r="2331" spans="26:26" x14ac:dyDescent="0.25">
      <c r="Z2331" s="31"/>
    </row>
    <row r="2332" spans="26:26" x14ac:dyDescent="0.25">
      <c r="Z2332" s="31"/>
    </row>
    <row r="2333" spans="26:26" x14ac:dyDescent="0.25">
      <c r="Z2333" s="31"/>
    </row>
    <row r="2334" spans="26:26" x14ac:dyDescent="0.25">
      <c r="Z2334" s="31"/>
    </row>
    <row r="2335" spans="26:26" x14ac:dyDescent="0.25">
      <c r="Z2335" s="31"/>
    </row>
    <row r="2336" spans="26:26" x14ac:dyDescent="0.25">
      <c r="Z2336" s="31"/>
    </row>
    <row r="2337" spans="26:26" x14ac:dyDescent="0.25">
      <c r="Z2337" s="31"/>
    </row>
    <row r="2338" spans="26:26" x14ac:dyDescent="0.25">
      <c r="Z2338" s="31"/>
    </row>
    <row r="2339" spans="26:26" x14ac:dyDescent="0.25">
      <c r="Z2339" s="31"/>
    </row>
    <row r="2340" spans="26:26" x14ac:dyDescent="0.25">
      <c r="Z2340" s="31"/>
    </row>
    <row r="2341" spans="26:26" x14ac:dyDescent="0.25">
      <c r="Z2341" s="31"/>
    </row>
    <row r="2342" spans="26:26" x14ac:dyDescent="0.25">
      <c r="Z2342" s="31"/>
    </row>
    <row r="2343" spans="26:26" x14ac:dyDescent="0.25">
      <c r="Z2343" s="31"/>
    </row>
    <row r="2344" spans="26:26" x14ac:dyDescent="0.25">
      <c r="Z2344" s="31"/>
    </row>
    <row r="2345" spans="26:26" x14ac:dyDescent="0.25">
      <c r="Z2345" s="31"/>
    </row>
    <row r="2346" spans="26:26" x14ac:dyDescent="0.25">
      <c r="Z2346" s="31"/>
    </row>
    <row r="2347" spans="26:26" x14ac:dyDescent="0.25">
      <c r="Z2347" s="31"/>
    </row>
    <row r="2348" spans="26:26" x14ac:dyDescent="0.25">
      <c r="Z2348" s="31"/>
    </row>
    <row r="2349" spans="26:26" x14ac:dyDescent="0.25">
      <c r="Z2349" s="31"/>
    </row>
    <row r="2350" spans="26:26" x14ac:dyDescent="0.25">
      <c r="Z2350" s="31"/>
    </row>
    <row r="2351" spans="26:26" x14ac:dyDescent="0.25">
      <c r="Z2351" s="31"/>
    </row>
    <row r="2352" spans="26:26" x14ac:dyDescent="0.25">
      <c r="Z2352" s="31"/>
    </row>
    <row r="2353" spans="26:26" x14ac:dyDescent="0.25">
      <c r="Z2353" s="31"/>
    </row>
    <row r="2354" spans="26:26" x14ac:dyDescent="0.25">
      <c r="Z2354" s="31"/>
    </row>
    <row r="2355" spans="26:26" x14ac:dyDescent="0.25">
      <c r="Z2355" s="31"/>
    </row>
    <row r="2356" spans="26:26" x14ac:dyDescent="0.25">
      <c r="Z2356" s="31"/>
    </row>
    <row r="2357" spans="26:26" x14ac:dyDescent="0.25">
      <c r="Z2357" s="31"/>
    </row>
    <row r="2358" spans="26:26" x14ac:dyDescent="0.25">
      <c r="Z2358" s="31"/>
    </row>
    <row r="2359" spans="26:26" x14ac:dyDescent="0.25">
      <c r="Z2359" s="31"/>
    </row>
    <row r="2360" spans="26:26" x14ac:dyDescent="0.25">
      <c r="Z2360" s="31"/>
    </row>
    <row r="2361" spans="26:26" x14ac:dyDescent="0.25">
      <c r="Z2361" s="31"/>
    </row>
    <row r="2362" spans="26:26" x14ac:dyDescent="0.25">
      <c r="Z2362" s="31"/>
    </row>
    <row r="2363" spans="26:26" x14ac:dyDescent="0.25">
      <c r="Z2363" s="31"/>
    </row>
    <row r="2364" spans="26:26" x14ac:dyDescent="0.25">
      <c r="Z2364" s="31"/>
    </row>
    <row r="2365" spans="26:26" x14ac:dyDescent="0.25">
      <c r="Z2365" s="31"/>
    </row>
    <row r="2366" spans="26:26" x14ac:dyDescent="0.25">
      <c r="Z2366" s="31"/>
    </row>
    <row r="2367" spans="26:26" x14ac:dyDescent="0.25">
      <c r="Z2367" s="31"/>
    </row>
    <row r="2368" spans="26:26" x14ac:dyDescent="0.25">
      <c r="Z2368" s="31"/>
    </row>
    <row r="2369" spans="17:26" x14ac:dyDescent="0.25">
      <c r="Z2369" s="31"/>
    </row>
    <row r="2370" spans="17:26" x14ac:dyDescent="0.25">
      <c r="Q2370" s="941"/>
      <c r="Z2370" s="31"/>
    </row>
    <row r="2371" spans="17:26" x14ac:dyDescent="0.25">
      <c r="Z2371" s="31"/>
    </row>
    <row r="2372" spans="17:26" x14ac:dyDescent="0.25">
      <c r="Q2372" s="941"/>
      <c r="Z2372" s="31"/>
    </row>
    <row r="2373" spans="17:26" x14ac:dyDescent="0.25">
      <c r="Z2373" s="31"/>
    </row>
    <row r="2374" spans="17:26" x14ac:dyDescent="0.25">
      <c r="Q2374" s="941"/>
      <c r="Z2374" s="31"/>
    </row>
    <row r="2375" spans="17:26" x14ac:dyDescent="0.25">
      <c r="Z2375" s="31"/>
    </row>
    <row r="2376" spans="17:26" x14ac:dyDescent="0.25">
      <c r="Z2376" s="31"/>
    </row>
    <row r="2377" spans="17:26" x14ac:dyDescent="0.25">
      <c r="Z2377" s="31"/>
    </row>
    <row r="2378" spans="17:26" x14ac:dyDescent="0.25">
      <c r="Z2378" s="31"/>
    </row>
    <row r="2379" spans="17:26" x14ac:dyDescent="0.25">
      <c r="Z2379" s="31"/>
    </row>
    <row r="2380" spans="17:26" x14ac:dyDescent="0.25">
      <c r="Z2380" s="31"/>
    </row>
    <row r="2381" spans="17:26" x14ac:dyDescent="0.25">
      <c r="Z2381" s="31"/>
    </row>
    <row r="2382" spans="17:26" x14ac:dyDescent="0.25">
      <c r="Z2382" s="31"/>
    </row>
    <row r="2383" spans="17:26" x14ac:dyDescent="0.25">
      <c r="Z2383" s="31"/>
    </row>
    <row r="2384" spans="17:26" x14ac:dyDescent="0.25">
      <c r="Z2384" s="31"/>
    </row>
    <row r="2385" spans="17:26" x14ac:dyDescent="0.25">
      <c r="Z2385" s="31"/>
    </row>
    <row r="2386" spans="17:26" x14ac:dyDescent="0.25">
      <c r="Z2386" s="31"/>
    </row>
    <row r="2387" spans="17:26" x14ac:dyDescent="0.25">
      <c r="Q2387" s="941"/>
      <c r="Y2387" s="31"/>
      <c r="Z2387" s="31"/>
    </row>
    <row r="2388" spans="17:26" x14ac:dyDescent="0.25">
      <c r="Z2388" s="31"/>
    </row>
    <row r="2389" spans="17:26" x14ac:dyDescent="0.25">
      <c r="Z2389" s="31"/>
    </row>
    <row r="2390" spans="17:26" x14ac:dyDescent="0.25">
      <c r="Z2390" s="31"/>
    </row>
    <row r="2391" spans="17:26" x14ac:dyDescent="0.25">
      <c r="Z2391" s="31"/>
    </row>
    <row r="2392" spans="17:26" x14ac:dyDescent="0.25">
      <c r="Z2392" s="31"/>
    </row>
    <row r="2393" spans="17:26" x14ac:dyDescent="0.25">
      <c r="Z2393" s="31"/>
    </row>
    <row r="2394" spans="17:26" x14ac:dyDescent="0.25">
      <c r="Z2394" s="31"/>
    </row>
    <row r="2395" spans="17:26" x14ac:dyDescent="0.25">
      <c r="Z2395" s="31"/>
    </row>
    <row r="2396" spans="17:26" x14ac:dyDescent="0.25">
      <c r="Z2396" s="31"/>
    </row>
    <row r="2397" spans="17:26" x14ac:dyDescent="0.25">
      <c r="Z2397" s="31"/>
    </row>
    <row r="2398" spans="17:26" x14ac:dyDescent="0.25">
      <c r="Z2398" s="31"/>
    </row>
    <row r="2399" spans="17:26" x14ac:dyDescent="0.25">
      <c r="Z2399" s="31"/>
    </row>
    <row r="2400" spans="17:26" x14ac:dyDescent="0.25">
      <c r="Z2400" s="31"/>
    </row>
    <row r="2401" spans="17:26" x14ac:dyDescent="0.25">
      <c r="Z2401" s="31"/>
    </row>
    <row r="2402" spans="17:26" x14ac:dyDescent="0.25">
      <c r="Z2402" s="31"/>
    </row>
    <row r="2403" spans="17:26" x14ac:dyDescent="0.25">
      <c r="Z2403" s="31"/>
    </row>
    <row r="2404" spans="17:26" x14ac:dyDescent="0.25">
      <c r="Q2404" s="941"/>
      <c r="Z2404" s="31"/>
    </row>
    <row r="2405" spans="17:26" x14ac:dyDescent="0.25">
      <c r="Z2405" s="31"/>
    </row>
    <row r="2406" spans="17:26" x14ac:dyDescent="0.25">
      <c r="Z2406" s="31"/>
    </row>
    <row r="2407" spans="17:26" x14ac:dyDescent="0.25">
      <c r="Z2407" s="31"/>
    </row>
    <row r="2408" spans="17:26" x14ac:dyDescent="0.25">
      <c r="Z2408" s="31"/>
    </row>
    <row r="2409" spans="17:26" x14ac:dyDescent="0.25">
      <c r="Z2409" s="31"/>
    </row>
    <row r="2410" spans="17:26" x14ac:dyDescent="0.25">
      <c r="Z2410" s="31"/>
    </row>
    <row r="2411" spans="17:26" x14ac:dyDescent="0.25">
      <c r="Z2411" s="31"/>
    </row>
    <row r="2412" spans="17:26" x14ac:dyDescent="0.25">
      <c r="Z2412" s="31"/>
    </row>
    <row r="2413" spans="17:26" x14ac:dyDescent="0.25">
      <c r="Z2413" s="31"/>
    </row>
    <row r="2414" spans="17:26" x14ac:dyDescent="0.25">
      <c r="Z2414" s="31"/>
    </row>
    <row r="2415" spans="17:26" x14ac:dyDescent="0.25">
      <c r="Z2415" s="31"/>
    </row>
    <row r="2416" spans="17:26" x14ac:dyDescent="0.25">
      <c r="Z2416" s="31"/>
    </row>
    <row r="2417" spans="17:26" x14ac:dyDescent="0.25">
      <c r="Q2417" s="941"/>
      <c r="Z2417" s="31"/>
    </row>
    <row r="2418" spans="17:26" x14ac:dyDescent="0.25">
      <c r="Z2418" s="31"/>
    </row>
    <row r="2419" spans="17:26" x14ac:dyDescent="0.25">
      <c r="Z2419" s="31"/>
    </row>
    <row r="2420" spans="17:26" x14ac:dyDescent="0.25">
      <c r="Z2420" s="31"/>
    </row>
    <row r="2421" spans="17:26" x14ac:dyDescent="0.25">
      <c r="Z2421" s="31"/>
    </row>
    <row r="2422" spans="17:26" x14ac:dyDescent="0.25">
      <c r="Q2422" s="941"/>
      <c r="Z2422" s="31"/>
    </row>
    <row r="2423" spans="17:26" x14ac:dyDescent="0.25">
      <c r="Z2423" s="31"/>
    </row>
    <row r="2424" spans="17:26" x14ac:dyDescent="0.25">
      <c r="Z2424" s="31"/>
    </row>
    <row r="2425" spans="17:26" x14ac:dyDescent="0.25">
      <c r="Z2425" s="31"/>
    </row>
    <row r="2426" spans="17:26" x14ac:dyDescent="0.25">
      <c r="Z2426" s="31"/>
    </row>
    <row r="2427" spans="17:26" x14ac:dyDescent="0.25">
      <c r="Z2427" s="31"/>
    </row>
    <row r="2428" spans="17:26" x14ac:dyDescent="0.25">
      <c r="Z2428" s="31"/>
    </row>
    <row r="2429" spans="17:26" x14ac:dyDescent="0.25">
      <c r="Z2429" s="31"/>
    </row>
    <row r="2430" spans="17:26" x14ac:dyDescent="0.25">
      <c r="Z2430" s="31"/>
    </row>
    <row r="2431" spans="17:26" x14ac:dyDescent="0.25">
      <c r="Z2431" s="31"/>
    </row>
    <row r="2432" spans="17:26" x14ac:dyDescent="0.25">
      <c r="Z2432" s="31"/>
    </row>
    <row r="2433" spans="17:26" x14ac:dyDescent="0.25">
      <c r="Q2433" s="941"/>
      <c r="Z2433" s="31"/>
    </row>
    <row r="2434" spans="17:26" x14ac:dyDescent="0.25">
      <c r="Z2434" s="31"/>
    </row>
    <row r="2435" spans="17:26" x14ac:dyDescent="0.25">
      <c r="Z2435" s="31"/>
    </row>
    <row r="2436" spans="17:26" x14ac:dyDescent="0.25">
      <c r="Z2436" s="31"/>
    </row>
    <row r="2437" spans="17:26" x14ac:dyDescent="0.25">
      <c r="Z2437" s="31"/>
    </row>
    <row r="2438" spans="17:26" x14ac:dyDescent="0.25">
      <c r="Z2438" s="31"/>
    </row>
    <row r="2439" spans="17:26" x14ac:dyDescent="0.25">
      <c r="Z2439" s="31"/>
    </row>
    <row r="2440" spans="17:26" x14ac:dyDescent="0.25">
      <c r="Z2440" s="31"/>
    </row>
    <row r="2441" spans="17:26" x14ac:dyDescent="0.25">
      <c r="Z2441" s="31"/>
    </row>
    <row r="2442" spans="17:26" x14ac:dyDescent="0.25">
      <c r="Z2442" s="31"/>
    </row>
    <row r="2443" spans="17:26" x14ac:dyDescent="0.25">
      <c r="Z2443" s="31"/>
    </row>
    <row r="2444" spans="17:26" x14ac:dyDescent="0.25">
      <c r="Z2444" s="31"/>
    </row>
    <row r="2445" spans="17:26" x14ac:dyDescent="0.25">
      <c r="Z2445" s="31"/>
    </row>
    <row r="2446" spans="17:26" x14ac:dyDescent="0.25">
      <c r="Z2446" s="31"/>
    </row>
    <row r="2447" spans="17:26" x14ac:dyDescent="0.25">
      <c r="Z2447" s="31"/>
    </row>
    <row r="2448" spans="17:26" x14ac:dyDescent="0.25">
      <c r="Z2448" s="31"/>
    </row>
    <row r="2449" spans="26:26" x14ac:dyDescent="0.25">
      <c r="Z2449" s="31"/>
    </row>
    <row r="2450" spans="26:26" x14ac:dyDescent="0.25">
      <c r="Z2450" s="31"/>
    </row>
    <row r="2451" spans="26:26" x14ac:dyDescent="0.25">
      <c r="Z2451" s="31"/>
    </row>
    <row r="2452" spans="26:26" x14ac:dyDescent="0.25">
      <c r="Z2452" s="31"/>
    </row>
    <row r="2453" spans="26:26" x14ac:dyDescent="0.25">
      <c r="Z2453" s="31"/>
    </row>
    <row r="2454" spans="26:26" x14ac:dyDescent="0.25">
      <c r="Z2454" s="31"/>
    </row>
    <row r="2455" spans="26:26" x14ac:dyDescent="0.25">
      <c r="Z2455" s="31"/>
    </row>
    <row r="2456" spans="26:26" x14ac:dyDescent="0.25">
      <c r="Z2456" s="31"/>
    </row>
    <row r="2457" spans="26:26" x14ac:dyDescent="0.25">
      <c r="Z2457" s="31"/>
    </row>
    <row r="2458" spans="26:26" x14ac:dyDescent="0.25">
      <c r="Z2458" s="31"/>
    </row>
    <row r="2459" spans="26:26" x14ac:dyDescent="0.25">
      <c r="Z2459" s="31"/>
    </row>
    <row r="2460" spans="26:26" x14ac:dyDescent="0.25">
      <c r="Z2460" s="31"/>
    </row>
    <row r="2461" spans="26:26" x14ac:dyDescent="0.25">
      <c r="Z2461" s="31"/>
    </row>
    <row r="2462" spans="26:26" x14ac:dyDescent="0.25">
      <c r="Z2462" s="31"/>
    </row>
    <row r="2463" spans="26:26" x14ac:dyDescent="0.25">
      <c r="Z2463" s="31"/>
    </row>
    <row r="2464" spans="26:26" x14ac:dyDescent="0.25">
      <c r="Z2464" s="31"/>
    </row>
    <row r="2465" spans="26:26" x14ac:dyDescent="0.25">
      <c r="Z2465" s="31"/>
    </row>
    <row r="2466" spans="26:26" x14ac:dyDescent="0.25">
      <c r="Z2466" s="31"/>
    </row>
    <row r="2467" spans="26:26" x14ac:dyDescent="0.25">
      <c r="Z2467" s="31"/>
    </row>
    <row r="2468" spans="26:26" x14ac:dyDescent="0.25">
      <c r="Z2468" s="31"/>
    </row>
    <row r="2469" spans="26:26" x14ac:dyDescent="0.25">
      <c r="Z2469" s="31"/>
    </row>
    <row r="2470" spans="26:26" x14ac:dyDescent="0.25">
      <c r="Z2470" s="31"/>
    </row>
    <row r="2471" spans="26:26" x14ac:dyDescent="0.25">
      <c r="Z2471" s="31"/>
    </row>
    <row r="2472" spans="26:26" x14ac:dyDescent="0.25">
      <c r="Z2472" s="31"/>
    </row>
    <row r="2473" spans="26:26" x14ac:dyDescent="0.25">
      <c r="Z2473" s="31"/>
    </row>
    <row r="2474" spans="26:26" x14ac:dyDescent="0.25">
      <c r="Z2474" s="31"/>
    </row>
    <row r="2475" spans="26:26" x14ac:dyDescent="0.25">
      <c r="Z2475" s="31"/>
    </row>
    <row r="2476" spans="26:26" x14ac:dyDescent="0.25">
      <c r="Z2476" s="31"/>
    </row>
    <row r="2477" spans="26:26" x14ac:dyDescent="0.25">
      <c r="Z2477" s="31"/>
    </row>
    <row r="2478" spans="26:26" x14ac:dyDescent="0.25">
      <c r="Z2478" s="31"/>
    </row>
    <row r="2479" spans="26:26" x14ac:dyDescent="0.25">
      <c r="Z2479" s="31"/>
    </row>
    <row r="2480" spans="26:26" x14ac:dyDescent="0.25">
      <c r="Z2480" s="31"/>
    </row>
    <row r="2481" spans="26:26" x14ac:dyDescent="0.25">
      <c r="Z2481" s="31"/>
    </row>
    <row r="2482" spans="26:26" x14ac:dyDescent="0.25">
      <c r="Z2482" s="31"/>
    </row>
    <row r="2483" spans="26:26" x14ac:dyDescent="0.25">
      <c r="Z2483" s="31"/>
    </row>
    <row r="2484" spans="26:26" x14ac:dyDescent="0.25">
      <c r="Z2484" s="31"/>
    </row>
    <row r="2485" spans="26:26" x14ac:dyDescent="0.25">
      <c r="Z2485" s="31"/>
    </row>
    <row r="2486" spans="26:26" x14ac:dyDescent="0.25">
      <c r="Z2486" s="31"/>
    </row>
    <row r="2487" spans="26:26" x14ac:dyDescent="0.25">
      <c r="Z2487" s="31"/>
    </row>
    <row r="2488" spans="26:26" x14ac:dyDescent="0.25">
      <c r="Z2488" s="31"/>
    </row>
    <row r="2489" spans="26:26" x14ac:dyDescent="0.25">
      <c r="Z2489" s="31"/>
    </row>
    <row r="2490" spans="26:26" x14ac:dyDescent="0.25">
      <c r="Z2490" s="31"/>
    </row>
    <row r="2491" spans="26:26" x14ac:dyDescent="0.25">
      <c r="Z2491" s="31"/>
    </row>
    <row r="2492" spans="26:26" x14ac:dyDescent="0.25">
      <c r="Z2492" s="31"/>
    </row>
    <row r="2493" spans="26:26" x14ac:dyDescent="0.25">
      <c r="Z2493" s="31"/>
    </row>
    <row r="2494" spans="26:26" x14ac:dyDescent="0.25">
      <c r="Z2494" s="31"/>
    </row>
    <row r="2495" spans="26:26" x14ac:dyDescent="0.25">
      <c r="Z2495" s="31"/>
    </row>
    <row r="2496" spans="26:26" x14ac:dyDescent="0.25">
      <c r="Z2496" s="31"/>
    </row>
    <row r="2497" spans="17:26" x14ac:dyDescent="0.25">
      <c r="Z2497" s="31"/>
    </row>
    <row r="2498" spans="17:26" x14ac:dyDescent="0.25">
      <c r="Z2498" s="31"/>
    </row>
    <row r="2499" spans="17:26" x14ac:dyDescent="0.25">
      <c r="Z2499" s="31"/>
    </row>
    <row r="2500" spans="17:26" x14ac:dyDescent="0.25">
      <c r="Z2500" s="31"/>
    </row>
    <row r="2501" spans="17:26" x14ac:dyDescent="0.25">
      <c r="Q2501" s="941"/>
      <c r="Z2501" s="31"/>
    </row>
    <row r="2502" spans="17:26" x14ac:dyDescent="0.25">
      <c r="Z2502" s="31"/>
    </row>
    <row r="2503" spans="17:26" x14ac:dyDescent="0.25">
      <c r="Z2503" s="31"/>
    </row>
    <row r="2504" spans="17:26" x14ac:dyDescent="0.25">
      <c r="Z2504" s="31"/>
    </row>
    <row r="2505" spans="17:26" x14ac:dyDescent="0.25">
      <c r="Y2505" s="31"/>
      <c r="Z2505" s="31"/>
    </row>
    <row r="2506" spans="17:26" x14ac:dyDescent="0.25">
      <c r="U2506" s="31"/>
      <c r="V2506" s="31"/>
      <c r="Y2506" s="31"/>
      <c r="Z2506" s="31"/>
    </row>
    <row r="2507" spans="17:26" x14ac:dyDescent="0.25">
      <c r="Z2507" s="31"/>
    </row>
    <row r="2508" spans="17:26" x14ac:dyDescent="0.25">
      <c r="Z2508" s="31"/>
    </row>
    <row r="2509" spans="17:26" x14ac:dyDescent="0.25">
      <c r="Y2509" s="31"/>
      <c r="Z2509" s="31"/>
    </row>
    <row r="2510" spans="17:26" x14ac:dyDescent="0.25">
      <c r="Z2510" s="31"/>
    </row>
    <row r="2511" spans="17:26" x14ac:dyDescent="0.25">
      <c r="Z2511" s="31"/>
    </row>
    <row r="2512" spans="17:26" x14ac:dyDescent="0.25">
      <c r="Z2512" s="31"/>
    </row>
    <row r="2513" spans="17:26" x14ac:dyDescent="0.25">
      <c r="Z2513" s="31"/>
    </row>
    <row r="2514" spans="17:26" x14ac:dyDescent="0.25">
      <c r="Z2514" s="31"/>
    </row>
    <row r="2515" spans="17:26" x14ac:dyDescent="0.25">
      <c r="Z2515" s="31"/>
    </row>
    <row r="2516" spans="17:26" x14ac:dyDescent="0.25">
      <c r="Z2516" s="31"/>
    </row>
    <row r="2517" spans="17:26" x14ac:dyDescent="0.25">
      <c r="U2517" s="31"/>
      <c r="V2517" s="31"/>
      <c r="Y2517" s="31"/>
      <c r="Z2517" s="31"/>
    </row>
    <row r="2518" spans="17:26" x14ac:dyDescent="0.25">
      <c r="Z2518" s="31"/>
    </row>
    <row r="2519" spans="17:26" x14ac:dyDescent="0.25">
      <c r="Z2519" s="31"/>
    </row>
    <row r="2520" spans="17:26" x14ac:dyDescent="0.25">
      <c r="Z2520" s="31"/>
    </row>
    <row r="2521" spans="17:26" x14ac:dyDescent="0.25">
      <c r="Z2521" s="31"/>
    </row>
    <row r="2522" spans="17:26" x14ac:dyDescent="0.25">
      <c r="Z2522" s="31"/>
    </row>
    <row r="2523" spans="17:26" x14ac:dyDescent="0.25">
      <c r="Q2523" s="941"/>
      <c r="Z2523" s="31"/>
    </row>
    <row r="2524" spans="17:26" x14ac:dyDescent="0.25">
      <c r="Z2524" s="31"/>
    </row>
    <row r="2525" spans="17:26" x14ac:dyDescent="0.25">
      <c r="Z2525" s="31"/>
    </row>
    <row r="2526" spans="17:26" x14ac:dyDescent="0.25">
      <c r="Z2526" s="31"/>
    </row>
    <row r="2527" spans="17:26" x14ac:dyDescent="0.25">
      <c r="Z2527" s="31"/>
    </row>
    <row r="2528" spans="17:26" x14ac:dyDescent="0.25">
      <c r="Z2528" s="31"/>
    </row>
    <row r="2529" spans="26:26" x14ac:dyDescent="0.25">
      <c r="Z2529" s="31"/>
    </row>
    <row r="2530" spans="26:26" x14ac:dyDescent="0.25">
      <c r="Z2530" s="31"/>
    </row>
    <row r="2531" spans="26:26" x14ac:dyDescent="0.25">
      <c r="Z2531" s="31"/>
    </row>
    <row r="2532" spans="26:26" x14ac:dyDescent="0.25">
      <c r="Z2532" s="31"/>
    </row>
    <row r="2533" spans="26:26" x14ac:dyDescent="0.25">
      <c r="Z2533" s="31"/>
    </row>
    <row r="2534" spans="26:26" x14ac:dyDescent="0.25">
      <c r="Z2534" s="31"/>
    </row>
    <row r="2535" spans="26:26" x14ac:dyDescent="0.25">
      <c r="Z2535" s="31"/>
    </row>
    <row r="2536" spans="26:26" x14ac:dyDescent="0.25">
      <c r="Z2536" s="31"/>
    </row>
    <row r="2537" spans="26:26" x14ac:dyDescent="0.25">
      <c r="Z2537" s="31"/>
    </row>
    <row r="2538" spans="26:26" x14ac:dyDescent="0.25">
      <c r="Z2538" s="31"/>
    </row>
    <row r="2539" spans="26:26" x14ac:dyDescent="0.25">
      <c r="Z2539" s="31"/>
    </row>
    <row r="2540" spans="26:26" x14ac:dyDescent="0.25">
      <c r="Z2540" s="31"/>
    </row>
    <row r="2541" spans="26:26" x14ac:dyDescent="0.25">
      <c r="Z2541" s="31"/>
    </row>
    <row r="2542" spans="26:26" x14ac:dyDescent="0.25">
      <c r="Z2542" s="31"/>
    </row>
    <row r="2543" spans="26:26" x14ac:dyDescent="0.25">
      <c r="Z2543" s="31"/>
    </row>
    <row r="2544" spans="26:26" x14ac:dyDescent="0.25">
      <c r="Z2544" s="31"/>
    </row>
    <row r="2545" spans="17:26" x14ac:dyDescent="0.25">
      <c r="Z2545" s="31"/>
    </row>
    <row r="2546" spans="17:26" x14ac:dyDescent="0.25">
      <c r="Z2546" s="31"/>
    </row>
    <row r="2547" spans="17:26" x14ac:dyDescent="0.25">
      <c r="Q2547" s="942"/>
      <c r="Z2547" s="31"/>
    </row>
    <row r="2548" spans="17:26" x14ac:dyDescent="0.25">
      <c r="Z2548" s="31"/>
    </row>
    <row r="2549" spans="17:26" x14ac:dyDescent="0.25">
      <c r="Z2549" s="31"/>
    </row>
    <row r="2550" spans="17:26" x14ac:dyDescent="0.25">
      <c r="Z2550" s="31"/>
    </row>
    <row r="2551" spans="17:26" x14ac:dyDescent="0.25">
      <c r="Z2551" s="31"/>
    </row>
    <row r="2552" spans="17:26" x14ac:dyDescent="0.25">
      <c r="Z2552" s="31"/>
    </row>
    <row r="2553" spans="17:26" x14ac:dyDescent="0.25">
      <c r="Z2553" s="31"/>
    </row>
    <row r="2554" spans="17:26" x14ac:dyDescent="0.25">
      <c r="Z2554" s="31"/>
    </row>
    <row r="2555" spans="17:26" x14ac:dyDescent="0.25">
      <c r="Z2555" s="31"/>
    </row>
    <row r="2556" spans="17:26" x14ac:dyDescent="0.25">
      <c r="Z2556" s="31"/>
    </row>
    <row r="2557" spans="17:26" x14ac:dyDescent="0.25">
      <c r="Z2557" s="31"/>
    </row>
    <row r="2558" spans="17:26" x14ac:dyDescent="0.25">
      <c r="Z2558" s="31"/>
    </row>
    <row r="2559" spans="17:26" x14ac:dyDescent="0.25">
      <c r="Z2559" s="31"/>
    </row>
    <row r="2560" spans="17:26" x14ac:dyDescent="0.25">
      <c r="Z2560" s="31"/>
    </row>
    <row r="2561" spans="17:26" x14ac:dyDescent="0.25">
      <c r="Z2561" s="31"/>
    </row>
    <row r="2562" spans="17:26" x14ac:dyDescent="0.25">
      <c r="Z2562" s="31"/>
    </row>
    <row r="2563" spans="17:26" x14ac:dyDescent="0.25">
      <c r="Z2563" s="31"/>
    </row>
    <row r="2564" spans="17:26" x14ac:dyDescent="0.25">
      <c r="Z2564" s="31"/>
    </row>
    <row r="2565" spans="17:26" x14ac:dyDescent="0.25">
      <c r="Z2565" s="31"/>
    </row>
    <row r="2566" spans="17:26" x14ac:dyDescent="0.25">
      <c r="Z2566" s="31"/>
    </row>
    <row r="2567" spans="17:26" x14ac:dyDescent="0.25">
      <c r="Z2567" s="31"/>
    </row>
    <row r="2568" spans="17:26" x14ac:dyDescent="0.25">
      <c r="Z2568" s="31"/>
    </row>
    <row r="2569" spans="17:26" x14ac:dyDescent="0.25">
      <c r="Z2569" s="31"/>
    </row>
    <row r="2570" spans="17:26" x14ac:dyDescent="0.25">
      <c r="Q2570" s="941"/>
      <c r="Z2570" s="31"/>
    </row>
    <row r="2571" spans="17:26" x14ac:dyDescent="0.25">
      <c r="Z2571" s="31"/>
    </row>
    <row r="2572" spans="17:26" x14ac:dyDescent="0.25">
      <c r="Z2572" s="31"/>
    </row>
    <row r="2573" spans="17:26" x14ac:dyDescent="0.25">
      <c r="Q2573" s="942"/>
      <c r="Z2573" s="31"/>
    </row>
    <row r="2574" spans="17:26" x14ac:dyDescent="0.25">
      <c r="Q2574" s="942"/>
      <c r="Z2574" s="31"/>
    </row>
    <row r="2575" spans="17:26" x14ac:dyDescent="0.25">
      <c r="Z2575" s="31"/>
    </row>
    <row r="2576" spans="17:26" x14ac:dyDescent="0.25">
      <c r="Z2576" s="31"/>
    </row>
    <row r="2577" spans="17:26" x14ac:dyDescent="0.25">
      <c r="Q2577" s="941"/>
      <c r="Z2577" s="31"/>
    </row>
    <row r="2578" spans="17:26" x14ac:dyDescent="0.25">
      <c r="Z2578" s="31"/>
    </row>
    <row r="2579" spans="17:26" x14ac:dyDescent="0.25">
      <c r="Q2579" s="941"/>
      <c r="Z2579" s="31"/>
    </row>
    <row r="2580" spans="17:26" x14ac:dyDescent="0.25">
      <c r="Z2580" s="31"/>
    </row>
    <row r="2581" spans="17:26" x14ac:dyDescent="0.25">
      <c r="Z2581" s="31"/>
    </row>
    <row r="2582" spans="17:26" x14ac:dyDescent="0.25">
      <c r="Z2582" s="31"/>
    </row>
    <row r="2583" spans="17:26" x14ac:dyDescent="0.25">
      <c r="Z2583" s="31"/>
    </row>
    <row r="2584" spans="17:26" x14ac:dyDescent="0.25">
      <c r="Z2584" s="31"/>
    </row>
    <row r="2585" spans="17:26" x14ac:dyDescent="0.25">
      <c r="Z2585" s="31"/>
    </row>
    <row r="2586" spans="17:26" x14ac:dyDescent="0.25">
      <c r="Z2586" s="31"/>
    </row>
    <row r="2587" spans="17:26" x14ac:dyDescent="0.25">
      <c r="Z2587" s="31"/>
    </row>
    <row r="2588" spans="17:26" x14ac:dyDescent="0.25">
      <c r="Z2588" s="31"/>
    </row>
    <row r="2589" spans="17:26" x14ac:dyDescent="0.25">
      <c r="Z2589" s="31"/>
    </row>
    <row r="2590" spans="17:26" x14ac:dyDescent="0.25">
      <c r="Z2590" s="31"/>
    </row>
    <row r="2591" spans="17:26" x14ac:dyDescent="0.25">
      <c r="Z2591" s="31"/>
    </row>
    <row r="2592" spans="17:26" x14ac:dyDescent="0.25">
      <c r="Z2592" s="31"/>
    </row>
    <row r="2593" spans="17:26" x14ac:dyDescent="0.25">
      <c r="Z2593" s="31"/>
    </row>
    <row r="2594" spans="17:26" x14ac:dyDescent="0.25">
      <c r="Z2594" s="31"/>
    </row>
    <row r="2595" spans="17:26" x14ac:dyDescent="0.25">
      <c r="Q2595" s="941"/>
      <c r="Z2595" s="31"/>
    </row>
    <row r="2596" spans="17:26" x14ac:dyDescent="0.25">
      <c r="Z2596" s="31"/>
    </row>
    <row r="2597" spans="17:26" x14ac:dyDescent="0.25">
      <c r="Z2597" s="31"/>
    </row>
    <row r="2598" spans="17:26" x14ac:dyDescent="0.25">
      <c r="Q2598" s="941"/>
      <c r="Z2598" s="31"/>
    </row>
    <row r="2599" spans="17:26" x14ac:dyDescent="0.25">
      <c r="Z2599" s="31"/>
    </row>
    <row r="2600" spans="17:26" x14ac:dyDescent="0.25">
      <c r="Z2600" s="31"/>
    </row>
    <row r="2601" spans="17:26" x14ac:dyDescent="0.25">
      <c r="Z2601" s="31"/>
    </row>
    <row r="2602" spans="17:26" x14ac:dyDescent="0.25">
      <c r="Z2602" s="31"/>
    </row>
    <row r="2603" spans="17:26" x14ac:dyDescent="0.25">
      <c r="Z2603" s="31"/>
    </row>
    <row r="2604" spans="17:26" x14ac:dyDescent="0.25">
      <c r="Z2604" s="133"/>
    </row>
    <row r="2605" spans="17:26" x14ac:dyDescent="0.25">
      <c r="Z2605" s="133"/>
    </row>
    <row r="2606" spans="17:26" x14ac:dyDescent="0.25">
      <c r="Z2606" s="31"/>
    </row>
    <row r="2607" spans="17:26" x14ac:dyDescent="0.25">
      <c r="Z2607" s="31"/>
    </row>
    <row r="2608" spans="17:26" x14ac:dyDescent="0.25">
      <c r="Z2608" s="31"/>
    </row>
    <row r="2609" spans="26:26" x14ac:dyDescent="0.25">
      <c r="Z2609" s="31"/>
    </row>
    <row r="2610" spans="26:26" x14ac:dyDescent="0.25">
      <c r="Z2610" s="31"/>
    </row>
    <row r="2611" spans="26:26" x14ac:dyDescent="0.25">
      <c r="Z2611" s="31"/>
    </row>
    <row r="2612" spans="26:26" x14ac:dyDescent="0.25">
      <c r="Z2612" s="31"/>
    </row>
    <row r="2613" spans="26:26" x14ac:dyDescent="0.25">
      <c r="Z2613" s="31"/>
    </row>
    <row r="2614" spans="26:26" x14ac:dyDescent="0.25">
      <c r="Z2614" s="31"/>
    </row>
    <row r="2615" spans="26:26" x14ac:dyDescent="0.25">
      <c r="Z2615" s="31"/>
    </row>
    <row r="2616" spans="26:26" x14ac:dyDescent="0.25">
      <c r="Z2616" s="31"/>
    </row>
    <row r="2617" spans="26:26" x14ac:dyDescent="0.25">
      <c r="Z2617" s="31"/>
    </row>
    <row r="2618" spans="26:26" x14ac:dyDescent="0.25">
      <c r="Z2618" s="31"/>
    </row>
    <row r="2619" spans="26:26" x14ac:dyDescent="0.25">
      <c r="Z2619" s="31"/>
    </row>
    <row r="2620" spans="26:26" x14ac:dyDescent="0.25">
      <c r="Z2620" s="31"/>
    </row>
    <row r="2621" spans="26:26" x14ac:dyDescent="0.25">
      <c r="Z2621" s="31"/>
    </row>
    <row r="2622" spans="26:26" x14ac:dyDescent="0.25">
      <c r="Z2622" s="31"/>
    </row>
    <row r="2623" spans="26:26" x14ac:dyDescent="0.25">
      <c r="Z2623" s="31"/>
    </row>
    <row r="2624" spans="26:26" x14ac:dyDescent="0.25">
      <c r="Z2624" s="31"/>
    </row>
    <row r="2625" spans="26:26" x14ac:dyDescent="0.25">
      <c r="Z2625" s="31"/>
    </row>
    <row r="2626" spans="26:26" x14ac:dyDescent="0.25">
      <c r="Z2626" s="31"/>
    </row>
    <row r="2627" spans="26:26" x14ac:dyDescent="0.25">
      <c r="Z2627" s="31"/>
    </row>
    <row r="2628" spans="26:26" x14ac:dyDescent="0.25">
      <c r="Z2628" s="31"/>
    </row>
    <row r="2629" spans="26:26" x14ac:dyDescent="0.25">
      <c r="Z2629" s="31"/>
    </row>
    <row r="2630" spans="26:26" x14ac:dyDescent="0.25">
      <c r="Z2630" s="31"/>
    </row>
    <row r="2631" spans="26:26" x14ac:dyDescent="0.25">
      <c r="Z2631" s="31"/>
    </row>
    <row r="2632" spans="26:26" x14ac:dyDescent="0.25">
      <c r="Z2632" s="31"/>
    </row>
    <row r="2633" spans="26:26" x14ac:dyDescent="0.25">
      <c r="Z2633" s="31"/>
    </row>
    <row r="2634" spans="26:26" x14ac:dyDescent="0.25">
      <c r="Z2634" s="31"/>
    </row>
    <row r="2635" spans="26:26" x14ac:dyDescent="0.25">
      <c r="Z2635" s="31"/>
    </row>
    <row r="2636" spans="26:26" x14ac:dyDescent="0.25">
      <c r="Z2636" s="31"/>
    </row>
    <row r="2637" spans="26:26" x14ac:dyDescent="0.25">
      <c r="Z2637" s="31"/>
    </row>
    <row r="2638" spans="26:26" x14ac:dyDescent="0.25">
      <c r="Z2638" s="31"/>
    </row>
    <row r="2639" spans="26:26" x14ac:dyDescent="0.25">
      <c r="Z2639" s="31"/>
    </row>
    <row r="2640" spans="26:26" x14ac:dyDescent="0.25">
      <c r="Z2640" s="31"/>
    </row>
    <row r="2641" spans="17:26" x14ac:dyDescent="0.25">
      <c r="Z2641" s="31"/>
    </row>
    <row r="2642" spans="17:26" x14ac:dyDescent="0.25">
      <c r="Z2642" s="31"/>
    </row>
    <row r="2643" spans="17:26" x14ac:dyDescent="0.25">
      <c r="Z2643" s="31"/>
    </row>
    <row r="2644" spans="17:26" x14ac:dyDescent="0.25">
      <c r="Z2644" s="31"/>
    </row>
    <row r="2645" spans="17:26" x14ac:dyDescent="0.25">
      <c r="Z2645" s="31"/>
    </row>
    <row r="2646" spans="17:26" x14ac:dyDescent="0.25">
      <c r="Z2646" s="31"/>
    </row>
    <row r="2647" spans="17:26" x14ac:dyDescent="0.25">
      <c r="Z2647" s="31"/>
    </row>
    <row r="2648" spans="17:26" x14ac:dyDescent="0.25">
      <c r="Z2648" s="31"/>
    </row>
    <row r="2649" spans="17:26" x14ac:dyDescent="0.25">
      <c r="Z2649" s="31"/>
    </row>
    <row r="2650" spans="17:26" x14ac:dyDescent="0.25">
      <c r="Q2650" s="941"/>
      <c r="Z2650" s="31"/>
    </row>
    <row r="2651" spans="17:26" x14ac:dyDescent="0.25">
      <c r="Q2651" s="941"/>
      <c r="Z2651" s="31"/>
    </row>
    <row r="2652" spans="17:26" x14ac:dyDescent="0.25">
      <c r="Z2652" s="31"/>
    </row>
    <row r="2653" spans="17:26" x14ac:dyDescent="0.25">
      <c r="Z2653" s="31"/>
    </row>
    <row r="2654" spans="17:26" x14ac:dyDescent="0.25">
      <c r="Z2654" s="31"/>
    </row>
    <row r="2655" spans="17:26" x14ac:dyDescent="0.25">
      <c r="Z2655" s="31"/>
    </row>
    <row r="2656" spans="17:26" x14ac:dyDescent="0.25">
      <c r="Z2656" s="31"/>
    </row>
    <row r="2657" spans="26:26" x14ac:dyDescent="0.25">
      <c r="Z2657" s="31"/>
    </row>
    <row r="2658" spans="26:26" x14ac:dyDescent="0.25">
      <c r="Z2658" s="31"/>
    </row>
    <row r="2659" spans="26:26" x14ac:dyDescent="0.25">
      <c r="Z2659" s="31"/>
    </row>
    <row r="2660" spans="26:26" x14ac:dyDescent="0.25">
      <c r="Z2660" s="31"/>
    </row>
    <row r="2661" spans="26:26" x14ac:dyDescent="0.25">
      <c r="Z2661" s="31"/>
    </row>
    <row r="2662" spans="26:26" x14ac:dyDescent="0.25">
      <c r="Z2662" s="31"/>
    </row>
    <row r="2663" spans="26:26" x14ac:dyDescent="0.25">
      <c r="Z2663" s="31"/>
    </row>
    <row r="2664" spans="26:26" x14ac:dyDescent="0.25">
      <c r="Z2664" s="31"/>
    </row>
    <row r="2665" spans="26:26" x14ac:dyDescent="0.25">
      <c r="Z2665" s="31"/>
    </row>
    <row r="2666" spans="26:26" x14ac:dyDescent="0.25">
      <c r="Z2666" s="31"/>
    </row>
    <row r="2667" spans="26:26" x14ac:dyDescent="0.25">
      <c r="Z2667" s="31"/>
    </row>
    <row r="2668" spans="26:26" x14ac:dyDescent="0.25">
      <c r="Z2668" s="31"/>
    </row>
    <row r="2669" spans="26:26" x14ac:dyDescent="0.25">
      <c r="Z2669" s="31"/>
    </row>
    <row r="2670" spans="26:26" x14ac:dyDescent="0.25">
      <c r="Z2670" s="31"/>
    </row>
    <row r="2671" spans="26:26" x14ac:dyDescent="0.25">
      <c r="Z2671" s="31"/>
    </row>
    <row r="2672" spans="26:26" x14ac:dyDescent="0.25">
      <c r="Z2672" s="31"/>
    </row>
    <row r="2673" spans="17:26" x14ac:dyDescent="0.25">
      <c r="Z2673" s="31"/>
    </row>
    <row r="2674" spans="17:26" x14ac:dyDescent="0.25">
      <c r="Q2674" s="941"/>
      <c r="Z2674" s="31"/>
    </row>
    <row r="2675" spans="17:26" x14ac:dyDescent="0.25">
      <c r="Z2675" s="31"/>
    </row>
    <row r="2676" spans="17:26" x14ac:dyDescent="0.25">
      <c r="Q2676" s="941"/>
      <c r="Z2676" s="31"/>
    </row>
    <row r="2677" spans="17:26" x14ac:dyDescent="0.25">
      <c r="Z2677" s="31"/>
    </row>
    <row r="2678" spans="17:26" x14ac:dyDescent="0.25">
      <c r="Z2678" s="31"/>
    </row>
    <row r="2679" spans="17:26" x14ac:dyDescent="0.25">
      <c r="Z2679" s="31"/>
    </row>
    <row r="2680" spans="17:26" x14ac:dyDescent="0.25">
      <c r="Z2680" s="31"/>
    </row>
    <row r="2681" spans="17:26" x14ac:dyDescent="0.25">
      <c r="Z2681" s="31"/>
    </row>
    <row r="2682" spans="17:26" x14ac:dyDescent="0.25">
      <c r="Z2682" s="31"/>
    </row>
    <row r="2683" spans="17:26" x14ac:dyDescent="0.25">
      <c r="Z2683" s="31"/>
    </row>
    <row r="2684" spans="17:26" x14ac:dyDescent="0.25">
      <c r="Z2684" s="31"/>
    </row>
    <row r="2685" spans="17:26" x14ac:dyDescent="0.25">
      <c r="Z2685" s="31"/>
    </row>
    <row r="2686" spans="17:26" x14ac:dyDescent="0.25">
      <c r="Z2686" s="31"/>
    </row>
    <row r="2687" spans="17:26" x14ac:dyDescent="0.25">
      <c r="Z2687" s="31"/>
    </row>
    <row r="2688" spans="17:26" x14ac:dyDescent="0.25">
      <c r="Z2688" s="31"/>
    </row>
    <row r="2689" spans="17:26" x14ac:dyDescent="0.25">
      <c r="Z2689" s="31"/>
    </row>
    <row r="2690" spans="17:26" x14ac:dyDescent="0.25">
      <c r="Z2690" s="31"/>
    </row>
    <row r="2691" spans="17:26" x14ac:dyDescent="0.25">
      <c r="Z2691" s="31"/>
    </row>
    <row r="2692" spans="17:26" x14ac:dyDescent="0.25">
      <c r="Z2692" s="31"/>
    </row>
    <row r="2693" spans="17:26" x14ac:dyDescent="0.25">
      <c r="Z2693" s="31"/>
    </row>
    <row r="2694" spans="17:26" x14ac:dyDescent="0.25">
      <c r="Z2694" s="31"/>
    </row>
    <row r="2695" spans="17:26" x14ac:dyDescent="0.25">
      <c r="Z2695" s="31"/>
    </row>
    <row r="2696" spans="17:26" x14ac:dyDescent="0.25">
      <c r="Z2696" s="31"/>
    </row>
    <row r="2697" spans="17:26" x14ac:dyDescent="0.25">
      <c r="Z2697" s="31"/>
    </row>
    <row r="2698" spans="17:26" x14ac:dyDescent="0.25">
      <c r="Z2698" s="31"/>
    </row>
    <row r="2699" spans="17:26" x14ac:dyDescent="0.25">
      <c r="Q2699" s="941"/>
      <c r="Z2699" s="31"/>
    </row>
    <row r="2700" spans="17:26" x14ac:dyDescent="0.25">
      <c r="Z2700" s="31"/>
    </row>
    <row r="2701" spans="17:26" x14ac:dyDescent="0.25">
      <c r="Z2701" s="31"/>
    </row>
    <row r="2702" spans="17:26" x14ac:dyDescent="0.25">
      <c r="Z2702" s="31"/>
    </row>
    <row r="2703" spans="17:26" x14ac:dyDescent="0.25">
      <c r="Z2703" s="31"/>
    </row>
    <row r="2704" spans="17:26" x14ac:dyDescent="0.25">
      <c r="Z2704" s="31"/>
    </row>
    <row r="2705" spans="26:26" x14ac:dyDescent="0.25">
      <c r="Z2705" s="31"/>
    </row>
    <row r="2706" spans="26:26" x14ac:dyDescent="0.25">
      <c r="Z2706" s="31"/>
    </row>
    <row r="2707" spans="26:26" x14ac:dyDescent="0.25">
      <c r="Z2707" s="31"/>
    </row>
    <row r="2708" spans="26:26" x14ac:dyDescent="0.25">
      <c r="Z2708" s="31"/>
    </row>
    <row r="2709" spans="26:26" x14ac:dyDescent="0.25">
      <c r="Z2709" s="31"/>
    </row>
    <row r="2710" spans="26:26" x14ac:dyDescent="0.25">
      <c r="Z2710" s="31"/>
    </row>
    <row r="2711" spans="26:26" x14ac:dyDescent="0.25">
      <c r="Z2711" s="31"/>
    </row>
    <row r="2712" spans="26:26" x14ac:dyDescent="0.25">
      <c r="Z2712" s="31"/>
    </row>
    <row r="2713" spans="26:26" x14ac:dyDescent="0.25">
      <c r="Z2713" s="31"/>
    </row>
    <row r="2714" spans="26:26" x14ac:dyDescent="0.25">
      <c r="Z2714" s="31"/>
    </row>
    <row r="2715" spans="26:26" x14ac:dyDescent="0.25">
      <c r="Z2715" s="31"/>
    </row>
    <row r="2716" spans="26:26" x14ac:dyDescent="0.25">
      <c r="Z2716" s="31"/>
    </row>
    <row r="2717" spans="26:26" x14ac:dyDescent="0.25">
      <c r="Z2717" s="31"/>
    </row>
    <row r="2718" spans="26:26" x14ac:dyDescent="0.25">
      <c r="Z2718" s="31"/>
    </row>
    <row r="2719" spans="26:26" x14ac:dyDescent="0.25">
      <c r="Z2719" s="31"/>
    </row>
    <row r="2720" spans="26:26" x14ac:dyDescent="0.25">
      <c r="Z2720" s="31"/>
    </row>
    <row r="2721" spans="26:26" x14ac:dyDescent="0.25">
      <c r="Z2721" s="31"/>
    </row>
    <row r="2722" spans="26:26" x14ac:dyDescent="0.25">
      <c r="Z2722" s="31"/>
    </row>
    <row r="2723" spans="26:26" x14ac:dyDescent="0.25">
      <c r="Z2723" s="31"/>
    </row>
    <row r="2724" spans="26:26" x14ac:dyDescent="0.25">
      <c r="Z2724" s="31"/>
    </row>
    <row r="2725" spans="26:26" x14ac:dyDescent="0.25">
      <c r="Z2725" s="31"/>
    </row>
    <row r="2726" spans="26:26" x14ac:dyDescent="0.25">
      <c r="Z2726" s="31"/>
    </row>
    <row r="2727" spans="26:26" x14ac:dyDescent="0.25">
      <c r="Z2727" s="31"/>
    </row>
    <row r="2728" spans="26:26" x14ac:dyDescent="0.25">
      <c r="Z2728" s="31"/>
    </row>
    <row r="2729" spans="26:26" x14ac:dyDescent="0.25">
      <c r="Z2729" s="31"/>
    </row>
    <row r="2730" spans="26:26" x14ac:dyDescent="0.25">
      <c r="Z2730" s="31"/>
    </row>
    <row r="2731" spans="26:26" x14ac:dyDescent="0.25">
      <c r="Z2731" s="31"/>
    </row>
    <row r="2732" spans="26:26" x14ac:dyDescent="0.25">
      <c r="Z2732" s="31"/>
    </row>
    <row r="2733" spans="26:26" x14ac:dyDescent="0.25">
      <c r="Z2733" s="31"/>
    </row>
    <row r="2734" spans="26:26" x14ac:dyDescent="0.25">
      <c r="Z2734" s="31"/>
    </row>
    <row r="2735" spans="26:26" x14ac:dyDescent="0.25">
      <c r="Z2735" s="31"/>
    </row>
    <row r="2736" spans="26:26" x14ac:dyDescent="0.25">
      <c r="Z2736" s="31"/>
    </row>
    <row r="2737" spans="17:26" x14ac:dyDescent="0.25">
      <c r="Q2737" s="941"/>
      <c r="Z2737" s="31"/>
    </row>
    <row r="2738" spans="17:26" x14ac:dyDescent="0.25">
      <c r="Z2738" s="31"/>
    </row>
    <row r="2739" spans="17:26" x14ac:dyDescent="0.25">
      <c r="Z2739" s="31"/>
    </row>
    <row r="2740" spans="17:26" x14ac:dyDescent="0.25">
      <c r="Z2740" s="31"/>
    </row>
    <row r="2741" spans="17:26" x14ac:dyDescent="0.25">
      <c r="Z2741" s="31"/>
    </row>
    <row r="2742" spans="17:26" x14ac:dyDescent="0.25">
      <c r="Z2742" s="31"/>
    </row>
    <row r="2743" spans="17:26" x14ac:dyDescent="0.25">
      <c r="Z2743" s="31"/>
    </row>
    <row r="2744" spans="17:26" x14ac:dyDescent="0.25">
      <c r="Z2744" s="31"/>
    </row>
    <row r="2745" spans="17:26" x14ac:dyDescent="0.25">
      <c r="Z2745" s="31"/>
    </row>
    <row r="2746" spans="17:26" x14ac:dyDescent="0.25">
      <c r="Z2746" s="31"/>
    </row>
    <row r="2747" spans="17:26" x14ac:dyDescent="0.25">
      <c r="Z2747" s="31"/>
    </row>
    <row r="2748" spans="17:26" x14ac:dyDescent="0.25">
      <c r="Z2748" s="31"/>
    </row>
    <row r="2749" spans="17:26" x14ac:dyDescent="0.25">
      <c r="Z2749" s="31"/>
    </row>
    <row r="2750" spans="17:26" x14ac:dyDescent="0.25">
      <c r="Q2750" s="941"/>
      <c r="Z2750" s="31"/>
    </row>
    <row r="2751" spans="17:26" x14ac:dyDescent="0.25">
      <c r="Z2751" s="31"/>
    </row>
    <row r="2752" spans="17:26" x14ac:dyDescent="0.25">
      <c r="Z2752" s="31"/>
    </row>
    <row r="2753" spans="26:26" x14ac:dyDescent="0.25">
      <c r="Z2753" s="31"/>
    </row>
    <row r="2754" spans="26:26" x14ac:dyDescent="0.25">
      <c r="Z2754" s="31"/>
    </row>
    <row r="2755" spans="26:26" x14ac:dyDescent="0.25">
      <c r="Z2755" s="31"/>
    </row>
    <row r="2756" spans="26:26" x14ac:dyDescent="0.25">
      <c r="Z2756" s="31"/>
    </row>
    <row r="2757" spans="26:26" x14ac:dyDescent="0.25">
      <c r="Z2757" s="31"/>
    </row>
    <row r="2758" spans="26:26" x14ac:dyDescent="0.25">
      <c r="Z2758" s="31"/>
    </row>
    <row r="2759" spans="26:26" x14ac:dyDescent="0.25">
      <c r="Z2759" s="31"/>
    </row>
    <row r="2760" spans="26:26" x14ac:dyDescent="0.25">
      <c r="Z2760" s="31"/>
    </row>
    <row r="2761" spans="26:26" x14ac:dyDescent="0.25">
      <c r="Z2761" s="31"/>
    </row>
    <row r="2762" spans="26:26" x14ac:dyDescent="0.25">
      <c r="Z2762" s="31"/>
    </row>
    <row r="2763" spans="26:26" x14ac:dyDescent="0.25">
      <c r="Z2763" s="31"/>
    </row>
    <row r="2764" spans="26:26" x14ac:dyDescent="0.25">
      <c r="Z2764" s="31"/>
    </row>
    <row r="2765" spans="26:26" x14ac:dyDescent="0.25">
      <c r="Z2765" s="31"/>
    </row>
    <row r="2766" spans="26:26" x14ac:dyDescent="0.25">
      <c r="Z2766" s="31"/>
    </row>
    <row r="2767" spans="26:26" x14ac:dyDescent="0.25">
      <c r="Z2767" s="31"/>
    </row>
    <row r="2768" spans="26:26" x14ac:dyDescent="0.25">
      <c r="Z2768" s="31"/>
    </row>
    <row r="2769" spans="26:26" x14ac:dyDescent="0.25">
      <c r="Z2769" s="31"/>
    </row>
    <row r="2770" spans="26:26" x14ac:dyDescent="0.25">
      <c r="Z2770" s="31"/>
    </row>
    <row r="2771" spans="26:26" x14ac:dyDescent="0.25">
      <c r="Z2771" s="31"/>
    </row>
    <row r="2772" spans="26:26" x14ac:dyDescent="0.25">
      <c r="Z2772" s="31"/>
    </row>
    <row r="2773" spans="26:26" x14ac:dyDescent="0.25">
      <c r="Z2773" s="31"/>
    </row>
    <row r="2774" spans="26:26" x14ac:dyDescent="0.25">
      <c r="Z2774" s="31"/>
    </row>
    <row r="2775" spans="26:26" x14ac:dyDescent="0.25">
      <c r="Z2775" s="31"/>
    </row>
    <row r="2776" spans="26:26" x14ac:dyDescent="0.25">
      <c r="Z2776" s="31"/>
    </row>
    <row r="2777" spans="26:26" x14ac:dyDescent="0.25">
      <c r="Z2777" s="31"/>
    </row>
    <row r="2778" spans="26:26" x14ac:dyDescent="0.25">
      <c r="Z2778" s="31"/>
    </row>
    <row r="2779" spans="26:26" x14ac:dyDescent="0.25">
      <c r="Z2779" s="31"/>
    </row>
    <row r="2780" spans="26:26" x14ac:dyDescent="0.25">
      <c r="Z2780" s="31"/>
    </row>
    <row r="2781" spans="26:26" x14ac:dyDescent="0.25">
      <c r="Z2781" s="31"/>
    </row>
    <row r="2782" spans="26:26" x14ac:dyDescent="0.25">
      <c r="Z2782" s="31"/>
    </row>
    <row r="2783" spans="26:26" x14ac:dyDescent="0.25">
      <c r="Z2783" s="31"/>
    </row>
    <row r="2784" spans="26:26" x14ac:dyDescent="0.25">
      <c r="Z2784" s="31"/>
    </row>
    <row r="2785" spans="26:26" x14ac:dyDescent="0.25">
      <c r="Z2785" s="31"/>
    </row>
    <row r="2786" spans="26:26" x14ac:dyDescent="0.25">
      <c r="Z2786" s="31"/>
    </row>
    <row r="2787" spans="26:26" x14ac:dyDescent="0.25">
      <c r="Z2787" s="31"/>
    </row>
    <row r="2788" spans="26:26" x14ac:dyDescent="0.25">
      <c r="Z2788" s="31"/>
    </row>
    <row r="2789" spans="26:26" x14ac:dyDescent="0.25">
      <c r="Z2789" s="31"/>
    </row>
    <row r="2790" spans="26:26" x14ac:dyDescent="0.25">
      <c r="Z2790" s="31"/>
    </row>
    <row r="2791" spans="26:26" x14ac:dyDescent="0.25">
      <c r="Z2791" s="31"/>
    </row>
    <row r="2792" spans="26:26" x14ac:dyDescent="0.25">
      <c r="Z2792" s="31"/>
    </row>
    <row r="2793" spans="26:26" x14ac:dyDescent="0.25">
      <c r="Z2793" s="31"/>
    </row>
    <row r="2794" spans="26:26" x14ac:dyDescent="0.25">
      <c r="Z2794" s="31"/>
    </row>
    <row r="2795" spans="26:26" x14ac:dyDescent="0.25">
      <c r="Z2795" s="31"/>
    </row>
    <row r="2796" spans="26:26" x14ac:dyDescent="0.25">
      <c r="Z2796" s="31"/>
    </row>
    <row r="2797" spans="26:26" x14ac:dyDescent="0.25">
      <c r="Z2797" s="31"/>
    </row>
    <row r="2798" spans="26:26" x14ac:dyDescent="0.25">
      <c r="Z2798" s="31"/>
    </row>
    <row r="2799" spans="26:26" x14ac:dyDescent="0.25">
      <c r="Z2799" s="31"/>
    </row>
    <row r="2800" spans="26:26" x14ac:dyDescent="0.25">
      <c r="Z2800" s="31"/>
    </row>
    <row r="2801" spans="26:26" x14ac:dyDescent="0.25">
      <c r="Z2801" s="31"/>
    </row>
    <row r="2802" spans="26:26" x14ac:dyDescent="0.25">
      <c r="Z2802" s="31"/>
    </row>
    <row r="2803" spans="26:26" x14ac:dyDescent="0.25">
      <c r="Z2803" s="31"/>
    </row>
    <row r="2804" spans="26:26" x14ac:dyDescent="0.25">
      <c r="Z2804" s="31"/>
    </row>
    <row r="2805" spans="26:26" x14ac:dyDescent="0.25">
      <c r="Z2805" s="31"/>
    </row>
    <row r="2806" spans="26:26" x14ac:dyDescent="0.25">
      <c r="Z2806" s="31"/>
    </row>
    <row r="2807" spans="26:26" x14ac:dyDescent="0.25">
      <c r="Z2807" s="31"/>
    </row>
    <row r="2808" spans="26:26" x14ac:dyDescent="0.25">
      <c r="Z2808" s="31"/>
    </row>
    <row r="2809" spans="26:26" x14ac:dyDescent="0.25">
      <c r="Z2809" s="31"/>
    </row>
    <row r="2810" spans="26:26" x14ac:dyDescent="0.25">
      <c r="Z2810" s="31"/>
    </row>
    <row r="2811" spans="26:26" x14ac:dyDescent="0.25">
      <c r="Z2811" s="31"/>
    </row>
    <row r="2812" spans="26:26" x14ac:dyDescent="0.25">
      <c r="Z2812" s="31"/>
    </row>
    <row r="2813" spans="26:26" x14ac:dyDescent="0.25">
      <c r="Z2813" s="31"/>
    </row>
    <row r="2814" spans="26:26" x14ac:dyDescent="0.25">
      <c r="Z2814" s="31"/>
    </row>
    <row r="2815" spans="26:26" x14ac:dyDescent="0.25">
      <c r="Z2815" s="31"/>
    </row>
    <row r="2816" spans="26:26" x14ac:dyDescent="0.25">
      <c r="Z2816" s="31"/>
    </row>
    <row r="2817" spans="26:26" x14ac:dyDescent="0.25">
      <c r="Z2817" s="31"/>
    </row>
    <row r="2818" spans="26:26" x14ac:dyDescent="0.25">
      <c r="Z2818" s="31"/>
    </row>
    <row r="2819" spans="26:26" x14ac:dyDescent="0.25">
      <c r="Z2819" s="31"/>
    </row>
    <row r="2820" spans="26:26" x14ac:dyDescent="0.25">
      <c r="Z2820" s="31"/>
    </row>
    <row r="2821" spans="26:26" x14ac:dyDescent="0.25">
      <c r="Z2821" s="31"/>
    </row>
    <row r="2822" spans="26:26" x14ac:dyDescent="0.25">
      <c r="Z2822" s="31"/>
    </row>
    <row r="2823" spans="26:26" x14ac:dyDescent="0.25">
      <c r="Z2823" s="31"/>
    </row>
    <row r="2824" spans="26:26" x14ac:dyDescent="0.25">
      <c r="Z2824" s="31"/>
    </row>
    <row r="2825" spans="26:26" x14ac:dyDescent="0.25">
      <c r="Z2825" s="31"/>
    </row>
    <row r="2826" spans="26:26" x14ac:dyDescent="0.25">
      <c r="Z2826" s="31"/>
    </row>
    <row r="2827" spans="26:26" x14ac:dyDescent="0.25">
      <c r="Z2827" s="31"/>
    </row>
    <row r="2828" spans="26:26" x14ac:dyDescent="0.25">
      <c r="Z2828" s="31"/>
    </row>
    <row r="2829" spans="26:26" x14ac:dyDescent="0.25">
      <c r="Z2829" s="31"/>
    </row>
    <row r="2830" spans="26:26" x14ac:dyDescent="0.25">
      <c r="Z2830" s="31"/>
    </row>
    <row r="2831" spans="26:26" x14ac:dyDescent="0.25">
      <c r="Z2831" s="31"/>
    </row>
    <row r="2832" spans="26:26" x14ac:dyDescent="0.25">
      <c r="Z2832" s="31"/>
    </row>
    <row r="2833" spans="26:26" x14ac:dyDescent="0.25">
      <c r="Z2833" s="31"/>
    </row>
    <row r="2834" spans="26:26" x14ac:dyDescent="0.25">
      <c r="Z2834" s="31"/>
    </row>
    <row r="2835" spans="26:26" x14ac:dyDescent="0.25">
      <c r="Z2835" s="31"/>
    </row>
    <row r="2836" spans="26:26" x14ac:dyDescent="0.25">
      <c r="Z2836" s="31"/>
    </row>
    <row r="2837" spans="26:26" x14ac:dyDescent="0.25">
      <c r="Z2837" s="31"/>
    </row>
    <row r="2838" spans="26:26" x14ac:dyDescent="0.25">
      <c r="Z2838" s="31"/>
    </row>
    <row r="2839" spans="26:26" x14ac:dyDescent="0.25">
      <c r="Z2839" s="31"/>
    </row>
    <row r="2840" spans="26:26" x14ac:dyDescent="0.25">
      <c r="Z2840" s="31"/>
    </row>
    <row r="2841" spans="26:26" x14ac:dyDescent="0.25">
      <c r="Z2841" s="31"/>
    </row>
    <row r="2842" spans="26:26" x14ac:dyDescent="0.25">
      <c r="Z2842" s="31"/>
    </row>
    <row r="2843" spans="26:26" x14ac:dyDescent="0.25">
      <c r="Z2843" s="31"/>
    </row>
    <row r="2844" spans="26:26" x14ac:dyDescent="0.25">
      <c r="Z2844" s="31"/>
    </row>
    <row r="2845" spans="26:26" x14ac:dyDescent="0.25">
      <c r="Z2845" s="31"/>
    </row>
    <row r="2846" spans="26:26" x14ac:dyDescent="0.25">
      <c r="Z2846" s="31"/>
    </row>
    <row r="2847" spans="26:26" x14ac:dyDescent="0.25">
      <c r="Z2847" s="31"/>
    </row>
    <row r="2848" spans="26:26" x14ac:dyDescent="0.25">
      <c r="Z2848" s="31"/>
    </row>
    <row r="2849" spans="26:26" x14ac:dyDescent="0.25">
      <c r="Z2849" s="31"/>
    </row>
    <row r="2850" spans="26:26" x14ac:dyDescent="0.25">
      <c r="Z2850" s="31"/>
    </row>
    <row r="2851" spans="26:26" x14ac:dyDescent="0.25">
      <c r="Z2851" s="31"/>
    </row>
    <row r="2852" spans="26:26" x14ac:dyDescent="0.25">
      <c r="Z2852" s="31"/>
    </row>
    <row r="2853" spans="26:26" x14ac:dyDescent="0.25">
      <c r="Z2853" s="31"/>
    </row>
    <row r="2854" spans="26:26" x14ac:dyDescent="0.25">
      <c r="Z2854" s="31"/>
    </row>
    <row r="2855" spans="26:26" x14ac:dyDescent="0.25">
      <c r="Z2855" s="31"/>
    </row>
    <row r="2856" spans="26:26" x14ac:dyDescent="0.25">
      <c r="Z2856" s="31"/>
    </row>
    <row r="2857" spans="26:26" x14ac:dyDescent="0.25">
      <c r="Z2857" s="31"/>
    </row>
    <row r="2858" spans="26:26" x14ac:dyDescent="0.25">
      <c r="Z2858" s="31"/>
    </row>
    <row r="2859" spans="26:26" x14ac:dyDescent="0.25">
      <c r="Z2859" s="31"/>
    </row>
    <row r="2860" spans="26:26" x14ac:dyDescent="0.25">
      <c r="Z2860" s="31"/>
    </row>
    <row r="2861" spans="26:26" x14ac:dyDescent="0.25">
      <c r="Z2861" s="31"/>
    </row>
    <row r="2862" spans="26:26" x14ac:dyDescent="0.25">
      <c r="Z2862" s="31"/>
    </row>
    <row r="2863" spans="26:26" x14ac:dyDescent="0.25">
      <c r="Z2863" s="31"/>
    </row>
    <row r="2864" spans="26:26" x14ac:dyDescent="0.25">
      <c r="Z2864" s="31"/>
    </row>
    <row r="2865" spans="26:26" x14ac:dyDescent="0.25">
      <c r="Z2865" s="31"/>
    </row>
    <row r="2866" spans="26:26" x14ac:dyDescent="0.25">
      <c r="Z2866" s="31"/>
    </row>
    <row r="2867" spans="26:26" x14ac:dyDescent="0.25">
      <c r="Z2867" s="31"/>
    </row>
    <row r="2868" spans="26:26" x14ac:dyDescent="0.25">
      <c r="Z2868" s="31"/>
    </row>
    <row r="2869" spans="26:26" x14ac:dyDescent="0.25">
      <c r="Z2869" s="31"/>
    </row>
    <row r="2870" spans="26:26" x14ac:dyDescent="0.25">
      <c r="Z2870" s="31"/>
    </row>
    <row r="2871" spans="26:26" x14ac:dyDescent="0.25">
      <c r="Z2871" s="31"/>
    </row>
    <row r="2872" spans="26:26" x14ac:dyDescent="0.25">
      <c r="Z2872" s="31"/>
    </row>
    <row r="2873" spans="26:26" x14ac:dyDescent="0.25">
      <c r="Z2873" s="31"/>
    </row>
    <row r="2874" spans="26:26" x14ac:dyDescent="0.25">
      <c r="Z2874" s="31"/>
    </row>
    <row r="2875" spans="26:26" x14ac:dyDescent="0.25">
      <c r="Z2875" s="31"/>
    </row>
    <row r="2876" spans="26:26" x14ac:dyDescent="0.25">
      <c r="Z2876" s="31"/>
    </row>
    <row r="2877" spans="26:26" x14ac:dyDescent="0.25">
      <c r="Z2877" s="31"/>
    </row>
    <row r="2878" spans="26:26" x14ac:dyDescent="0.25">
      <c r="Z2878" s="31"/>
    </row>
    <row r="2879" spans="26:26" x14ac:dyDescent="0.25">
      <c r="Z2879" s="31"/>
    </row>
    <row r="2880" spans="26:26" x14ac:dyDescent="0.25">
      <c r="Z2880" s="31"/>
    </row>
    <row r="2881" spans="26:26" x14ac:dyDescent="0.25">
      <c r="Z2881" s="31"/>
    </row>
    <row r="2882" spans="26:26" x14ac:dyDescent="0.25">
      <c r="Z2882" s="31"/>
    </row>
    <row r="2883" spans="26:26" x14ac:dyDescent="0.25">
      <c r="Z2883" s="31"/>
    </row>
    <row r="2884" spans="26:26" x14ac:dyDescent="0.25">
      <c r="Z2884" s="31"/>
    </row>
    <row r="2885" spans="26:26" x14ac:dyDescent="0.25">
      <c r="Z2885" s="31"/>
    </row>
    <row r="2886" spans="26:26" x14ac:dyDescent="0.25">
      <c r="Z2886" s="31"/>
    </row>
    <row r="2887" spans="26:26" x14ac:dyDescent="0.25">
      <c r="Z2887" s="31"/>
    </row>
    <row r="2888" spans="26:26" x14ac:dyDescent="0.25">
      <c r="Z2888" s="31"/>
    </row>
    <row r="2889" spans="26:26" x14ac:dyDescent="0.25">
      <c r="Z2889" s="31"/>
    </row>
    <row r="2890" spans="26:26" x14ac:dyDescent="0.25">
      <c r="Z2890" s="31"/>
    </row>
    <row r="2891" spans="26:26" x14ac:dyDescent="0.25">
      <c r="Z2891" s="31"/>
    </row>
    <row r="2892" spans="26:26" x14ac:dyDescent="0.25">
      <c r="Z2892" s="31"/>
    </row>
    <row r="2893" spans="26:26" x14ac:dyDescent="0.25">
      <c r="Z2893" s="31"/>
    </row>
    <row r="2894" spans="26:26" x14ac:dyDescent="0.25">
      <c r="Z2894" s="31"/>
    </row>
    <row r="2895" spans="26:26" x14ac:dyDescent="0.25">
      <c r="Z2895" s="31"/>
    </row>
    <row r="2896" spans="26:26" x14ac:dyDescent="0.25">
      <c r="Z2896" s="31"/>
    </row>
    <row r="2897" spans="26:26" x14ac:dyDescent="0.25">
      <c r="Z2897" s="31"/>
    </row>
    <row r="2898" spans="26:26" x14ac:dyDescent="0.25">
      <c r="Z2898" s="133"/>
    </row>
    <row r="2899" spans="26:26" x14ac:dyDescent="0.25">
      <c r="Z2899" s="31"/>
    </row>
    <row r="2900" spans="26:26" x14ac:dyDescent="0.25">
      <c r="Z2900" s="31"/>
    </row>
    <row r="2901" spans="26:26" x14ac:dyDescent="0.25">
      <c r="Z2901" s="31"/>
    </row>
    <row r="2902" spans="26:26" x14ac:dyDescent="0.25">
      <c r="Z2902" s="31"/>
    </row>
    <row r="2903" spans="26:26" x14ac:dyDescent="0.25">
      <c r="Z2903" s="133"/>
    </row>
    <row r="2904" spans="26:26" x14ac:dyDescent="0.25">
      <c r="Z2904" s="31"/>
    </row>
    <row r="2905" spans="26:26" x14ac:dyDescent="0.25">
      <c r="Z2905" s="31"/>
    </row>
    <row r="2906" spans="26:26" x14ac:dyDescent="0.25">
      <c r="Z2906" s="31"/>
    </row>
    <row r="2907" spans="26:26" x14ac:dyDescent="0.25">
      <c r="Z2907" s="31"/>
    </row>
    <row r="2908" spans="26:26" x14ac:dyDescent="0.25">
      <c r="Z2908" s="31"/>
    </row>
    <row r="2909" spans="26:26" x14ac:dyDescent="0.25">
      <c r="Z2909" s="31"/>
    </row>
    <row r="2910" spans="26:26" x14ac:dyDescent="0.25">
      <c r="Z2910" s="31"/>
    </row>
    <row r="2911" spans="26:26" x14ac:dyDescent="0.25">
      <c r="Z2911" s="31"/>
    </row>
    <row r="2912" spans="26:26" x14ac:dyDescent="0.25">
      <c r="Z2912" s="31"/>
    </row>
    <row r="2913" spans="26:26" x14ac:dyDescent="0.25">
      <c r="Z2913" s="31"/>
    </row>
    <row r="2914" spans="26:26" x14ac:dyDescent="0.25">
      <c r="Z2914" s="31"/>
    </row>
    <row r="2915" spans="26:26" x14ac:dyDescent="0.25">
      <c r="Z2915" s="31"/>
    </row>
    <row r="2916" spans="26:26" x14ac:dyDescent="0.25">
      <c r="Z2916" s="31"/>
    </row>
    <row r="2917" spans="26:26" x14ac:dyDescent="0.25">
      <c r="Z2917" s="31"/>
    </row>
    <row r="2918" spans="26:26" x14ac:dyDescent="0.25">
      <c r="Z2918" s="31"/>
    </row>
    <row r="2919" spans="26:26" x14ac:dyDescent="0.25">
      <c r="Z2919" s="31"/>
    </row>
    <row r="2920" spans="26:26" x14ac:dyDescent="0.25">
      <c r="Z2920" s="31"/>
    </row>
    <row r="2921" spans="26:26" x14ac:dyDescent="0.25">
      <c r="Z2921" s="133"/>
    </row>
    <row r="2922" spans="26:26" x14ac:dyDescent="0.25">
      <c r="Z2922" s="31"/>
    </row>
    <row r="2923" spans="26:26" x14ac:dyDescent="0.25">
      <c r="Z2923" s="31"/>
    </row>
    <row r="2924" spans="26:26" x14ac:dyDescent="0.25">
      <c r="Z2924" s="31"/>
    </row>
    <row r="2925" spans="26:26" x14ac:dyDescent="0.25">
      <c r="Z2925" s="31"/>
    </row>
    <row r="2926" spans="26:26" x14ac:dyDescent="0.25">
      <c r="Z2926" s="31"/>
    </row>
    <row r="2927" spans="26:26" x14ac:dyDescent="0.25">
      <c r="Z2927" s="31"/>
    </row>
    <row r="2928" spans="26:26" x14ac:dyDescent="0.25">
      <c r="Z2928" s="31"/>
    </row>
    <row r="2929" spans="26:26" x14ac:dyDescent="0.25">
      <c r="Z2929" s="31"/>
    </row>
    <row r="2930" spans="26:26" x14ac:dyDescent="0.25">
      <c r="Z2930" s="31"/>
    </row>
    <row r="2931" spans="26:26" x14ac:dyDescent="0.25">
      <c r="Z2931" s="31"/>
    </row>
    <row r="2932" spans="26:26" x14ac:dyDescent="0.25">
      <c r="Z2932" s="31"/>
    </row>
    <row r="2933" spans="26:26" x14ac:dyDescent="0.25">
      <c r="Z2933" s="31"/>
    </row>
    <row r="2934" spans="26:26" x14ac:dyDescent="0.25">
      <c r="Z2934" s="31"/>
    </row>
    <row r="2935" spans="26:26" x14ac:dyDescent="0.25">
      <c r="Z2935" s="31"/>
    </row>
    <row r="2936" spans="26:26" x14ac:dyDescent="0.25">
      <c r="Z2936" s="31"/>
    </row>
    <row r="2937" spans="26:26" x14ac:dyDescent="0.25">
      <c r="Z2937" s="31"/>
    </row>
    <row r="2938" spans="26:26" x14ac:dyDescent="0.25">
      <c r="Z2938" s="31"/>
    </row>
    <row r="2939" spans="26:26" x14ac:dyDescent="0.25">
      <c r="Z2939" s="31"/>
    </row>
    <row r="2940" spans="26:26" x14ac:dyDescent="0.25">
      <c r="Z2940" s="31"/>
    </row>
    <row r="2941" spans="26:26" x14ac:dyDescent="0.25">
      <c r="Z2941" s="31"/>
    </row>
    <row r="2942" spans="26:26" x14ac:dyDescent="0.25">
      <c r="Z2942" s="31"/>
    </row>
    <row r="2943" spans="26:26" x14ac:dyDescent="0.25">
      <c r="Z2943" s="31"/>
    </row>
    <row r="2944" spans="26:26" x14ac:dyDescent="0.25">
      <c r="Z2944" s="31"/>
    </row>
    <row r="2945" spans="26:26" x14ac:dyDescent="0.25">
      <c r="Z2945" s="31"/>
    </row>
    <row r="2946" spans="26:26" x14ac:dyDescent="0.25">
      <c r="Z2946" s="31"/>
    </row>
    <row r="2947" spans="26:26" x14ac:dyDescent="0.25">
      <c r="Z2947" s="31"/>
    </row>
    <row r="2948" spans="26:26" x14ac:dyDescent="0.25">
      <c r="Z2948" s="31"/>
    </row>
    <row r="2949" spans="26:26" x14ac:dyDescent="0.25">
      <c r="Z2949" s="31"/>
    </row>
    <row r="2950" spans="26:26" x14ac:dyDescent="0.25">
      <c r="Z2950" s="31"/>
    </row>
    <row r="2951" spans="26:26" x14ac:dyDescent="0.25">
      <c r="Z2951" s="31"/>
    </row>
    <row r="2952" spans="26:26" x14ac:dyDescent="0.25">
      <c r="Z2952" s="31"/>
    </row>
    <row r="2953" spans="26:26" x14ac:dyDescent="0.25">
      <c r="Z2953" s="31"/>
    </row>
    <row r="2954" spans="26:26" x14ac:dyDescent="0.25">
      <c r="Z2954" s="31"/>
    </row>
    <row r="2955" spans="26:26" x14ac:dyDescent="0.25">
      <c r="Z2955" s="31"/>
    </row>
    <row r="2956" spans="26:26" x14ac:dyDescent="0.25">
      <c r="Z2956" s="31"/>
    </row>
    <row r="2957" spans="26:26" x14ac:dyDescent="0.25">
      <c r="Z2957" s="31"/>
    </row>
    <row r="2958" spans="26:26" x14ac:dyDescent="0.25">
      <c r="Z2958" s="31"/>
    </row>
    <row r="2959" spans="26:26" x14ac:dyDescent="0.25">
      <c r="Z2959" s="31"/>
    </row>
    <row r="2960" spans="26:26" x14ac:dyDescent="0.25">
      <c r="Z2960" s="31"/>
    </row>
    <row r="2961" spans="26:26" x14ac:dyDescent="0.25">
      <c r="Z2961" s="31"/>
    </row>
    <row r="2962" spans="26:26" x14ac:dyDescent="0.25">
      <c r="Z2962" s="31"/>
    </row>
    <row r="2963" spans="26:26" x14ac:dyDescent="0.25">
      <c r="Z2963" s="31"/>
    </row>
    <row r="2964" spans="26:26" x14ac:dyDescent="0.25">
      <c r="Z2964" s="31"/>
    </row>
    <row r="2965" spans="26:26" x14ac:dyDescent="0.25">
      <c r="Z2965" s="31"/>
    </row>
    <row r="2966" spans="26:26" x14ac:dyDescent="0.25">
      <c r="Z2966" s="31"/>
    </row>
    <row r="2967" spans="26:26" x14ac:dyDescent="0.25">
      <c r="Z2967" s="31"/>
    </row>
    <row r="2968" spans="26:26" x14ac:dyDescent="0.25">
      <c r="Z2968" s="31"/>
    </row>
    <row r="2969" spans="26:26" x14ac:dyDescent="0.25">
      <c r="Z2969" s="31"/>
    </row>
    <row r="2970" spans="26:26" x14ac:dyDescent="0.25">
      <c r="Z2970" s="31"/>
    </row>
    <row r="2971" spans="26:26" x14ac:dyDescent="0.25">
      <c r="Z2971" s="31"/>
    </row>
    <row r="2972" spans="26:26" x14ac:dyDescent="0.25">
      <c r="Z2972" s="31"/>
    </row>
    <row r="2973" spans="26:26" x14ac:dyDescent="0.25">
      <c r="Z2973" s="31"/>
    </row>
    <row r="2974" spans="26:26" x14ac:dyDescent="0.25">
      <c r="Z2974" s="31"/>
    </row>
    <row r="2975" spans="26:26" x14ac:dyDescent="0.25">
      <c r="Z2975" s="31"/>
    </row>
    <row r="2976" spans="26:26" x14ac:dyDescent="0.25">
      <c r="Z2976" s="31"/>
    </row>
    <row r="2977" spans="26:26" x14ac:dyDescent="0.25">
      <c r="Z2977" s="31"/>
    </row>
    <row r="2978" spans="26:26" x14ac:dyDescent="0.25">
      <c r="Z2978" s="31"/>
    </row>
    <row r="2979" spans="26:26" x14ac:dyDescent="0.25">
      <c r="Z2979" s="31"/>
    </row>
    <row r="2980" spans="26:26" x14ac:dyDescent="0.25">
      <c r="Z2980" s="31"/>
    </row>
    <row r="2981" spans="26:26" x14ac:dyDescent="0.25">
      <c r="Z2981" s="31"/>
    </row>
    <row r="2982" spans="26:26" x14ac:dyDescent="0.25">
      <c r="Z2982" s="31"/>
    </row>
    <row r="2983" spans="26:26" x14ac:dyDescent="0.25">
      <c r="Z2983" s="31"/>
    </row>
    <row r="2984" spans="26:26" x14ac:dyDescent="0.25">
      <c r="Z2984" s="31"/>
    </row>
    <row r="2985" spans="26:26" x14ac:dyDescent="0.25">
      <c r="Z2985" s="31"/>
    </row>
    <row r="2986" spans="26:26" x14ac:dyDescent="0.25">
      <c r="Z2986" s="31"/>
    </row>
    <row r="2987" spans="26:26" x14ac:dyDescent="0.25">
      <c r="Z2987" s="31"/>
    </row>
    <row r="2988" spans="26:26" x14ac:dyDescent="0.25">
      <c r="Z2988" s="31"/>
    </row>
    <row r="2989" spans="26:26" x14ac:dyDescent="0.25">
      <c r="Z2989" s="31"/>
    </row>
    <row r="2990" spans="26:26" x14ac:dyDescent="0.25">
      <c r="Z2990" s="31"/>
    </row>
    <row r="2991" spans="26:26" x14ac:dyDescent="0.25">
      <c r="Z2991" s="31"/>
    </row>
    <row r="2992" spans="26:26" x14ac:dyDescent="0.25">
      <c r="Z2992" s="31"/>
    </row>
    <row r="2993" spans="26:26" x14ac:dyDescent="0.25">
      <c r="Z2993" s="31"/>
    </row>
    <row r="2994" spans="26:26" x14ac:dyDescent="0.25">
      <c r="Z2994" s="31"/>
    </row>
    <row r="2995" spans="26:26" x14ac:dyDescent="0.25">
      <c r="Z2995" s="31"/>
    </row>
    <row r="2996" spans="26:26" x14ac:dyDescent="0.25">
      <c r="Z2996" s="31"/>
    </row>
    <row r="2997" spans="26:26" x14ac:dyDescent="0.25">
      <c r="Z2997" s="31"/>
    </row>
    <row r="2998" spans="26:26" x14ac:dyDescent="0.25">
      <c r="Z2998" s="31"/>
    </row>
    <row r="2999" spans="26:26" x14ac:dyDescent="0.25">
      <c r="Z2999" s="31"/>
    </row>
    <row r="3000" spans="26:26" x14ac:dyDescent="0.25">
      <c r="Z3000" s="31"/>
    </row>
    <row r="3001" spans="26:26" x14ac:dyDescent="0.25">
      <c r="Z3001" s="31"/>
    </row>
    <row r="3002" spans="26:26" x14ac:dyDescent="0.25">
      <c r="Z3002" s="31"/>
    </row>
    <row r="3003" spans="26:26" x14ac:dyDescent="0.25">
      <c r="Z3003" s="31"/>
    </row>
    <row r="3004" spans="26:26" x14ac:dyDescent="0.25">
      <c r="Z3004" s="31"/>
    </row>
    <row r="3005" spans="26:26" x14ac:dyDescent="0.25">
      <c r="Z3005" s="31"/>
    </row>
    <row r="3006" spans="26:26" x14ac:dyDescent="0.25">
      <c r="Z3006" s="31"/>
    </row>
    <row r="3007" spans="26:26" x14ac:dyDescent="0.25">
      <c r="Z3007" s="31"/>
    </row>
    <row r="3008" spans="26:26" x14ac:dyDescent="0.25">
      <c r="Z3008" s="31"/>
    </row>
    <row r="3009" spans="26:26" x14ac:dyDescent="0.25">
      <c r="Z3009" s="31"/>
    </row>
    <row r="3010" spans="26:26" x14ac:dyDescent="0.25">
      <c r="Z3010" s="31"/>
    </row>
    <row r="3011" spans="26:26" x14ac:dyDescent="0.25">
      <c r="Z3011" s="31"/>
    </row>
    <row r="3012" spans="26:26" x14ac:dyDescent="0.25">
      <c r="Z3012" s="31"/>
    </row>
    <row r="3013" spans="26:26" x14ac:dyDescent="0.25">
      <c r="Z3013" s="31"/>
    </row>
    <row r="3014" spans="26:26" x14ac:dyDescent="0.25">
      <c r="Z3014" s="31"/>
    </row>
    <row r="3015" spans="26:26" x14ac:dyDescent="0.25">
      <c r="Z3015" s="31"/>
    </row>
    <row r="3016" spans="26:26" x14ac:dyDescent="0.25">
      <c r="Z3016" s="31"/>
    </row>
    <row r="3017" spans="26:26" x14ac:dyDescent="0.25">
      <c r="Z3017" s="31"/>
    </row>
    <row r="3018" spans="26:26" x14ac:dyDescent="0.25">
      <c r="Z3018" s="31"/>
    </row>
    <row r="3019" spans="26:26" x14ac:dyDescent="0.25">
      <c r="Z3019" s="31"/>
    </row>
    <row r="3020" spans="26:26" x14ac:dyDescent="0.25">
      <c r="Z3020" s="31"/>
    </row>
    <row r="3021" spans="26:26" x14ac:dyDescent="0.25">
      <c r="Z3021" s="31"/>
    </row>
    <row r="3022" spans="26:26" x14ac:dyDescent="0.25">
      <c r="Z3022" s="31"/>
    </row>
    <row r="3023" spans="26:26" x14ac:dyDescent="0.25">
      <c r="Z3023" s="31"/>
    </row>
    <row r="3024" spans="26:26" x14ac:dyDescent="0.25">
      <c r="Z3024" s="31"/>
    </row>
    <row r="3025" spans="26:26" x14ac:dyDescent="0.25">
      <c r="Z3025" s="31"/>
    </row>
    <row r="3026" spans="26:26" x14ac:dyDescent="0.25">
      <c r="Z3026" s="31"/>
    </row>
    <row r="3027" spans="26:26" x14ac:dyDescent="0.25">
      <c r="Z3027" s="31"/>
    </row>
    <row r="3028" spans="26:26" x14ac:dyDescent="0.25">
      <c r="Z3028" s="31"/>
    </row>
    <row r="3029" spans="26:26" x14ac:dyDescent="0.25">
      <c r="Z3029" s="31"/>
    </row>
    <row r="3030" spans="26:26" x14ac:dyDescent="0.25">
      <c r="Z3030" s="31"/>
    </row>
    <row r="3031" spans="26:26" x14ac:dyDescent="0.25">
      <c r="Z3031" s="31"/>
    </row>
    <row r="3032" spans="26:26" x14ac:dyDescent="0.25">
      <c r="Z3032" s="31"/>
    </row>
    <row r="3033" spans="26:26" x14ac:dyDescent="0.25">
      <c r="Z3033" s="31"/>
    </row>
    <row r="3034" spans="26:26" x14ac:dyDescent="0.25">
      <c r="Z3034" s="31"/>
    </row>
    <row r="3035" spans="26:26" x14ac:dyDescent="0.25">
      <c r="Z3035" s="31"/>
    </row>
    <row r="3036" spans="26:26" x14ac:dyDescent="0.25">
      <c r="Z3036" s="31"/>
    </row>
    <row r="3037" spans="26:26" x14ac:dyDescent="0.25">
      <c r="Z3037" s="31"/>
    </row>
    <row r="3038" spans="26:26" x14ac:dyDescent="0.25">
      <c r="Z3038" s="31"/>
    </row>
    <row r="3039" spans="26:26" x14ac:dyDescent="0.25">
      <c r="Z3039" s="31"/>
    </row>
    <row r="3040" spans="26:26" x14ac:dyDescent="0.25">
      <c r="Z3040" s="31"/>
    </row>
    <row r="3041" spans="26:26" x14ac:dyDescent="0.25">
      <c r="Z3041" s="31"/>
    </row>
    <row r="3042" spans="26:26" x14ac:dyDescent="0.25">
      <c r="Z3042" s="31"/>
    </row>
    <row r="3043" spans="26:26" x14ac:dyDescent="0.25">
      <c r="Z3043" s="31"/>
    </row>
    <row r="3044" spans="26:26" x14ac:dyDescent="0.25">
      <c r="Z3044" s="31"/>
    </row>
    <row r="3045" spans="26:26" x14ac:dyDescent="0.25">
      <c r="Z3045" s="31"/>
    </row>
    <row r="3046" spans="26:26" x14ac:dyDescent="0.25">
      <c r="Z3046" s="31"/>
    </row>
    <row r="3047" spans="26:26" x14ac:dyDescent="0.25">
      <c r="Z3047" s="31"/>
    </row>
    <row r="3048" spans="26:26" x14ac:dyDescent="0.25">
      <c r="Z3048" s="31"/>
    </row>
    <row r="3049" spans="26:26" x14ac:dyDescent="0.25">
      <c r="Z3049" s="31"/>
    </row>
    <row r="3050" spans="26:26" x14ac:dyDescent="0.25">
      <c r="Z3050" s="31"/>
    </row>
    <row r="3051" spans="26:26" x14ac:dyDescent="0.25">
      <c r="Z3051" s="31"/>
    </row>
    <row r="3052" spans="26:26" x14ac:dyDescent="0.25">
      <c r="Z3052" s="31"/>
    </row>
    <row r="3053" spans="26:26" x14ac:dyDescent="0.25">
      <c r="Z3053" s="31"/>
    </row>
    <row r="3054" spans="26:26" x14ac:dyDescent="0.25">
      <c r="Z3054" s="31"/>
    </row>
    <row r="3055" spans="26:26" x14ac:dyDescent="0.25">
      <c r="Z3055" s="31"/>
    </row>
    <row r="3056" spans="26:26" x14ac:dyDescent="0.25">
      <c r="Z3056" s="31"/>
    </row>
    <row r="3057" spans="26:26" x14ac:dyDescent="0.25">
      <c r="Z3057" s="31"/>
    </row>
    <row r="3058" spans="26:26" x14ac:dyDescent="0.25">
      <c r="Z3058" s="31"/>
    </row>
    <row r="3059" spans="26:26" x14ac:dyDescent="0.25">
      <c r="Z3059" s="31"/>
    </row>
    <row r="3060" spans="26:26" x14ac:dyDescent="0.25">
      <c r="Z3060" s="31"/>
    </row>
    <row r="3061" spans="26:26" x14ac:dyDescent="0.25">
      <c r="Z3061" s="31"/>
    </row>
    <row r="3062" spans="26:26" x14ac:dyDescent="0.25">
      <c r="Z3062" s="31"/>
    </row>
    <row r="3063" spans="26:26" x14ac:dyDescent="0.25">
      <c r="Z3063" s="31"/>
    </row>
    <row r="3064" spans="26:26" x14ac:dyDescent="0.25">
      <c r="Z3064" s="31"/>
    </row>
    <row r="3065" spans="26:26" x14ac:dyDescent="0.25">
      <c r="Z3065" s="31"/>
    </row>
    <row r="3066" spans="26:26" x14ac:dyDescent="0.25">
      <c r="Z3066" s="31"/>
    </row>
    <row r="3067" spans="26:26" x14ac:dyDescent="0.25">
      <c r="Z3067" s="31"/>
    </row>
    <row r="3068" spans="26:26" x14ac:dyDescent="0.25">
      <c r="Z3068" s="31"/>
    </row>
    <row r="3069" spans="26:26" x14ac:dyDescent="0.25">
      <c r="Z3069" s="31"/>
    </row>
    <row r="3070" spans="26:26" x14ac:dyDescent="0.25">
      <c r="Z3070" s="31"/>
    </row>
    <row r="3071" spans="26:26" x14ac:dyDescent="0.25">
      <c r="Z3071" s="31"/>
    </row>
    <row r="3072" spans="26:26" x14ac:dyDescent="0.25">
      <c r="Z3072" s="31"/>
    </row>
    <row r="3073" spans="26:26" x14ac:dyDescent="0.25">
      <c r="Z3073" s="31"/>
    </row>
    <row r="3074" spans="26:26" x14ac:dyDescent="0.25">
      <c r="Z3074" s="31"/>
    </row>
    <row r="3075" spans="26:26" x14ac:dyDescent="0.25">
      <c r="Z3075" s="31"/>
    </row>
    <row r="3076" spans="26:26" x14ac:dyDescent="0.25">
      <c r="Z3076" s="31"/>
    </row>
    <row r="3077" spans="26:26" x14ac:dyDescent="0.25">
      <c r="Z3077" s="31"/>
    </row>
    <row r="3078" spans="26:26" x14ac:dyDescent="0.25">
      <c r="Z3078" s="31"/>
    </row>
    <row r="3079" spans="26:26" x14ac:dyDescent="0.25">
      <c r="Z3079" s="31"/>
    </row>
    <row r="3080" spans="26:26" x14ac:dyDescent="0.25">
      <c r="Z3080" s="31"/>
    </row>
    <row r="3081" spans="26:26" x14ac:dyDescent="0.25">
      <c r="Z3081" s="31"/>
    </row>
    <row r="3082" spans="26:26" x14ac:dyDescent="0.25">
      <c r="Z3082" s="31"/>
    </row>
    <row r="3083" spans="26:26" x14ac:dyDescent="0.25">
      <c r="Z3083" s="31"/>
    </row>
    <row r="3084" spans="26:26" x14ac:dyDescent="0.25">
      <c r="Z3084" s="31"/>
    </row>
    <row r="3085" spans="26:26" x14ac:dyDescent="0.25">
      <c r="Z3085" s="31"/>
    </row>
    <row r="3086" spans="26:26" x14ac:dyDescent="0.25">
      <c r="Z3086" s="31"/>
    </row>
    <row r="3087" spans="26:26" x14ac:dyDescent="0.25">
      <c r="Z3087" s="31"/>
    </row>
    <row r="3088" spans="26:26" x14ac:dyDescent="0.25">
      <c r="Z3088" s="31"/>
    </row>
    <row r="3089" spans="26:26" x14ac:dyDescent="0.25">
      <c r="Z3089" s="31"/>
    </row>
    <row r="3090" spans="26:26" x14ac:dyDescent="0.25">
      <c r="Z3090" s="31"/>
    </row>
    <row r="3091" spans="26:26" x14ac:dyDescent="0.25">
      <c r="Z3091" s="31"/>
    </row>
    <row r="3092" spans="26:26" x14ac:dyDescent="0.25">
      <c r="Z3092" s="31"/>
    </row>
    <row r="3093" spans="26:26" x14ac:dyDescent="0.25">
      <c r="Z3093" s="31"/>
    </row>
    <row r="3094" spans="26:26" x14ac:dyDescent="0.25">
      <c r="Z3094" s="31"/>
    </row>
    <row r="3095" spans="26:26" x14ac:dyDescent="0.25">
      <c r="Z3095" s="31"/>
    </row>
    <row r="3096" spans="26:26" x14ac:dyDescent="0.25">
      <c r="Z3096" s="31"/>
    </row>
    <row r="3097" spans="26:26" x14ac:dyDescent="0.25">
      <c r="Z3097" s="31"/>
    </row>
    <row r="3098" spans="26:26" x14ac:dyDescent="0.25">
      <c r="Z3098" s="31"/>
    </row>
    <row r="3099" spans="26:26" x14ac:dyDescent="0.25">
      <c r="Z3099" s="31"/>
    </row>
    <row r="3100" spans="26:26" x14ac:dyDescent="0.25">
      <c r="Z3100" s="31"/>
    </row>
    <row r="3101" spans="26:26" x14ac:dyDescent="0.25">
      <c r="Z3101" s="31"/>
    </row>
    <row r="3102" spans="26:26" x14ac:dyDescent="0.25">
      <c r="Z3102" s="31"/>
    </row>
    <row r="3103" spans="26:26" x14ac:dyDescent="0.25">
      <c r="Z3103" s="31"/>
    </row>
    <row r="3104" spans="26:26" x14ac:dyDescent="0.25">
      <c r="Z3104" s="31"/>
    </row>
    <row r="3105" spans="26:26" x14ac:dyDescent="0.25">
      <c r="Z3105" s="31"/>
    </row>
    <row r="3106" spans="26:26" x14ac:dyDescent="0.25">
      <c r="Z3106" s="31"/>
    </row>
    <row r="3107" spans="26:26" x14ac:dyDescent="0.25">
      <c r="Z3107" s="31"/>
    </row>
    <row r="3108" spans="26:26" x14ac:dyDescent="0.25">
      <c r="Z3108" s="31"/>
    </row>
    <row r="3109" spans="26:26" x14ac:dyDescent="0.25">
      <c r="Z3109" s="31"/>
    </row>
    <row r="3110" spans="26:26" x14ac:dyDescent="0.25">
      <c r="Z3110" s="31"/>
    </row>
    <row r="3111" spans="26:26" x14ac:dyDescent="0.25">
      <c r="Z3111" s="31"/>
    </row>
    <row r="3112" spans="26:26" x14ac:dyDescent="0.25">
      <c r="Z3112" s="31"/>
    </row>
    <row r="3113" spans="26:26" x14ac:dyDescent="0.25">
      <c r="Z3113" s="31"/>
    </row>
    <row r="3114" spans="26:26" x14ac:dyDescent="0.25">
      <c r="Z3114" s="31"/>
    </row>
    <row r="3115" spans="26:26" x14ac:dyDescent="0.25">
      <c r="Z3115" s="31"/>
    </row>
    <row r="3116" spans="26:26" x14ac:dyDescent="0.25">
      <c r="Z3116" s="31"/>
    </row>
    <row r="3117" spans="26:26" x14ac:dyDescent="0.25">
      <c r="Z3117" s="31"/>
    </row>
    <row r="3118" spans="26:26" x14ac:dyDescent="0.25">
      <c r="Z3118" s="31"/>
    </row>
    <row r="3119" spans="26:26" x14ac:dyDescent="0.25">
      <c r="Z3119" s="31"/>
    </row>
    <row r="3120" spans="26:26" x14ac:dyDescent="0.25">
      <c r="Z3120" s="31"/>
    </row>
    <row r="3121" spans="26:26" x14ac:dyDescent="0.25">
      <c r="Z3121" s="31"/>
    </row>
    <row r="3122" spans="26:26" x14ac:dyDescent="0.25">
      <c r="Z3122" s="31"/>
    </row>
    <row r="3123" spans="26:26" x14ac:dyDescent="0.25">
      <c r="Z3123" s="31"/>
    </row>
    <row r="3124" spans="26:26" x14ac:dyDescent="0.25">
      <c r="Z3124" s="31"/>
    </row>
    <row r="3125" spans="26:26" x14ac:dyDescent="0.25">
      <c r="Z3125" s="31"/>
    </row>
    <row r="3126" spans="26:26" x14ac:dyDescent="0.25">
      <c r="Z3126" s="31"/>
    </row>
    <row r="3127" spans="26:26" x14ac:dyDescent="0.25">
      <c r="Z3127" s="31"/>
    </row>
    <row r="3128" spans="26:26" x14ac:dyDescent="0.25">
      <c r="Z3128" s="31"/>
    </row>
    <row r="3129" spans="26:26" x14ac:dyDescent="0.25">
      <c r="Z3129" s="31"/>
    </row>
    <row r="3130" spans="26:26" x14ac:dyDescent="0.25">
      <c r="Z3130" s="31"/>
    </row>
    <row r="3131" spans="26:26" x14ac:dyDescent="0.25">
      <c r="Z3131" s="31"/>
    </row>
    <row r="3132" spans="26:26" x14ac:dyDescent="0.25">
      <c r="Z3132" s="31"/>
    </row>
    <row r="3133" spans="26:26" x14ac:dyDescent="0.25">
      <c r="Z3133" s="31"/>
    </row>
    <row r="3134" spans="26:26" x14ac:dyDescent="0.25">
      <c r="Z3134" s="31"/>
    </row>
    <row r="3135" spans="26:26" x14ac:dyDescent="0.25">
      <c r="Z3135" s="31"/>
    </row>
    <row r="3136" spans="26:26" x14ac:dyDescent="0.25">
      <c r="Z3136" s="31"/>
    </row>
    <row r="3137" spans="26:26" x14ac:dyDescent="0.25">
      <c r="Z3137" s="31"/>
    </row>
    <row r="3138" spans="26:26" x14ac:dyDescent="0.25">
      <c r="Z3138" s="31"/>
    </row>
    <row r="3139" spans="26:26" x14ac:dyDescent="0.25">
      <c r="Z3139" s="31"/>
    </row>
    <row r="3140" spans="26:26" x14ac:dyDescent="0.25">
      <c r="Z3140" s="31"/>
    </row>
    <row r="3141" spans="26:26" x14ac:dyDescent="0.25">
      <c r="Z3141" s="31"/>
    </row>
    <row r="3142" spans="26:26" x14ac:dyDescent="0.25">
      <c r="Z3142" s="31"/>
    </row>
    <row r="3143" spans="26:26" x14ac:dyDescent="0.25">
      <c r="Z3143" s="31"/>
    </row>
    <row r="3144" spans="26:26" x14ac:dyDescent="0.25">
      <c r="Z3144" s="31"/>
    </row>
    <row r="3145" spans="26:26" x14ac:dyDescent="0.25">
      <c r="Z3145" s="31"/>
    </row>
    <row r="3146" spans="26:26" x14ac:dyDescent="0.25">
      <c r="Z3146" s="31"/>
    </row>
    <row r="3147" spans="26:26" x14ac:dyDescent="0.25">
      <c r="Z3147" s="31"/>
    </row>
    <row r="3148" spans="26:26" x14ac:dyDescent="0.25">
      <c r="Z3148" s="31"/>
    </row>
    <row r="3149" spans="26:26" x14ac:dyDescent="0.25">
      <c r="Z3149" s="31"/>
    </row>
    <row r="3150" spans="26:26" x14ac:dyDescent="0.25">
      <c r="Z3150" s="31"/>
    </row>
    <row r="3151" spans="26:26" x14ac:dyDescent="0.25">
      <c r="Z3151" s="31"/>
    </row>
    <row r="3152" spans="26:26" x14ac:dyDescent="0.25">
      <c r="Z3152" s="31"/>
    </row>
    <row r="3153" spans="17:26" x14ac:dyDescent="0.25">
      <c r="Z3153" s="31"/>
    </row>
    <row r="3154" spans="17:26" x14ac:dyDescent="0.25">
      <c r="Z3154" s="31"/>
    </row>
    <row r="3155" spans="17:26" x14ac:dyDescent="0.25">
      <c r="Z3155" s="31"/>
    </row>
    <row r="3156" spans="17:26" x14ac:dyDescent="0.25">
      <c r="Z3156" s="31"/>
    </row>
    <row r="3157" spans="17:26" x14ac:dyDescent="0.25">
      <c r="Z3157" s="31"/>
    </row>
    <row r="3158" spans="17:26" x14ac:dyDescent="0.25">
      <c r="Z3158" s="31"/>
    </row>
    <row r="3159" spans="17:26" x14ac:dyDescent="0.25">
      <c r="Z3159" s="31"/>
    </row>
    <row r="3160" spans="17:26" x14ac:dyDescent="0.25">
      <c r="Z3160" s="31"/>
    </row>
    <row r="3161" spans="17:26" x14ac:dyDescent="0.25">
      <c r="Z3161" s="31"/>
    </row>
    <row r="3162" spans="17:26" x14ac:dyDescent="0.25">
      <c r="Z3162" s="31"/>
    </row>
    <row r="3163" spans="17:26" x14ac:dyDescent="0.25">
      <c r="Z3163" s="31"/>
    </row>
    <row r="3164" spans="17:26" x14ac:dyDescent="0.25">
      <c r="Z3164" s="31"/>
    </row>
    <row r="3165" spans="17:26" x14ac:dyDescent="0.25">
      <c r="Z3165" s="31"/>
    </row>
    <row r="3166" spans="17:26" x14ac:dyDescent="0.25">
      <c r="Z3166" s="31"/>
    </row>
    <row r="3167" spans="17:26" x14ac:dyDescent="0.25">
      <c r="Q3167" s="942"/>
      <c r="Z3167" s="31"/>
    </row>
    <row r="3168" spans="17:26" x14ac:dyDescent="0.25">
      <c r="Z3168" s="31"/>
    </row>
    <row r="3169" spans="21:26" x14ac:dyDescent="0.25">
      <c r="Z3169" s="31"/>
    </row>
    <row r="3170" spans="21:26" x14ac:dyDescent="0.25">
      <c r="Z3170" s="31"/>
    </row>
    <row r="3171" spans="21:26" x14ac:dyDescent="0.25">
      <c r="Z3171" s="31"/>
    </row>
    <row r="3172" spans="21:26" x14ac:dyDescent="0.25">
      <c r="Z3172" s="31"/>
    </row>
    <row r="3173" spans="21:26" x14ac:dyDescent="0.25">
      <c r="Z3173" s="31"/>
    </row>
    <row r="3174" spans="21:26" x14ac:dyDescent="0.25">
      <c r="Z3174" s="31"/>
    </row>
    <row r="3175" spans="21:26" x14ac:dyDescent="0.25">
      <c r="U3175" s="31"/>
      <c r="V3175" s="31"/>
      <c r="Z3175" s="31"/>
    </row>
    <row r="3176" spans="21:26" x14ac:dyDescent="0.25">
      <c r="Z3176" s="31"/>
    </row>
    <row r="3177" spans="21:26" x14ac:dyDescent="0.25">
      <c r="Z3177" s="31"/>
    </row>
    <row r="3178" spans="21:26" x14ac:dyDescent="0.25">
      <c r="Z3178" s="31"/>
    </row>
    <row r="3179" spans="21:26" x14ac:dyDescent="0.25">
      <c r="Z3179" s="31"/>
    </row>
    <row r="3180" spans="21:26" x14ac:dyDescent="0.25">
      <c r="Z3180" s="31"/>
    </row>
    <row r="3181" spans="21:26" x14ac:dyDescent="0.25">
      <c r="Z3181" s="31"/>
    </row>
    <row r="3182" spans="21:26" x14ac:dyDescent="0.25">
      <c r="Z3182" s="31"/>
    </row>
    <row r="3183" spans="21:26" x14ac:dyDescent="0.25">
      <c r="Z3183" s="31"/>
    </row>
    <row r="3184" spans="21:26" x14ac:dyDescent="0.25">
      <c r="Z3184" s="31"/>
    </row>
    <row r="3185" spans="26:26" x14ac:dyDescent="0.25">
      <c r="Z3185" s="31"/>
    </row>
    <row r="3186" spans="26:26" x14ac:dyDescent="0.25">
      <c r="Z3186" s="31"/>
    </row>
    <row r="3187" spans="26:26" x14ac:dyDescent="0.25">
      <c r="Z3187" s="31"/>
    </row>
    <row r="3188" spans="26:26" x14ac:dyDescent="0.25">
      <c r="Z3188" s="31"/>
    </row>
    <row r="3189" spans="26:26" x14ac:dyDescent="0.25">
      <c r="Z3189" s="31"/>
    </row>
    <row r="3190" spans="26:26" x14ac:dyDescent="0.25">
      <c r="Z3190" s="31"/>
    </row>
    <row r="3191" spans="26:26" x14ac:dyDescent="0.25">
      <c r="Z3191" s="31"/>
    </row>
    <row r="3192" spans="26:26" x14ac:dyDescent="0.25">
      <c r="Z3192" s="31"/>
    </row>
    <row r="3193" spans="26:26" x14ac:dyDescent="0.25">
      <c r="Z3193" s="31"/>
    </row>
    <row r="3194" spans="26:26" x14ac:dyDescent="0.25">
      <c r="Z3194" s="31"/>
    </row>
    <row r="3195" spans="26:26" x14ac:dyDescent="0.25">
      <c r="Z3195" s="31"/>
    </row>
    <row r="3196" spans="26:26" x14ac:dyDescent="0.25">
      <c r="Z3196" s="31"/>
    </row>
    <row r="3197" spans="26:26" x14ac:dyDescent="0.25">
      <c r="Z3197" s="31"/>
    </row>
    <row r="3198" spans="26:26" x14ac:dyDescent="0.25">
      <c r="Z3198" s="31"/>
    </row>
    <row r="3199" spans="26:26" x14ac:dyDescent="0.25">
      <c r="Z3199" s="31"/>
    </row>
    <row r="3200" spans="26:26" x14ac:dyDescent="0.25">
      <c r="Z3200" s="31"/>
    </row>
    <row r="3201" spans="26:26" x14ac:dyDescent="0.25">
      <c r="Z3201" s="31"/>
    </row>
    <row r="3202" spans="26:26" x14ac:dyDescent="0.25">
      <c r="Z3202" s="31"/>
    </row>
    <row r="3203" spans="26:26" x14ac:dyDescent="0.25">
      <c r="Z3203" s="31"/>
    </row>
    <row r="3204" spans="26:26" x14ac:dyDescent="0.25">
      <c r="Z3204" s="31"/>
    </row>
    <row r="3205" spans="26:26" x14ac:dyDescent="0.25">
      <c r="Z3205" s="31"/>
    </row>
    <row r="3206" spans="26:26" x14ac:dyDescent="0.25">
      <c r="Z3206" s="31"/>
    </row>
    <row r="3207" spans="26:26" x14ac:dyDescent="0.25">
      <c r="Z3207" s="31"/>
    </row>
    <row r="3208" spans="26:26" x14ac:dyDescent="0.25">
      <c r="Z3208" s="31"/>
    </row>
    <row r="3209" spans="26:26" x14ac:dyDescent="0.25">
      <c r="Z3209" s="31"/>
    </row>
    <row r="3210" spans="26:26" x14ac:dyDescent="0.25">
      <c r="Z3210" s="31"/>
    </row>
    <row r="3211" spans="26:26" x14ac:dyDescent="0.25">
      <c r="Z3211" s="31"/>
    </row>
    <row r="3212" spans="26:26" x14ac:dyDescent="0.25">
      <c r="Z3212" s="31"/>
    </row>
    <row r="3213" spans="26:26" x14ac:dyDescent="0.25">
      <c r="Z3213" s="31"/>
    </row>
    <row r="3214" spans="26:26" x14ac:dyDescent="0.25">
      <c r="Z3214" s="31"/>
    </row>
    <row r="3215" spans="26:26" x14ac:dyDescent="0.25">
      <c r="Z3215" s="31"/>
    </row>
    <row r="3216" spans="26:26" x14ac:dyDescent="0.25">
      <c r="Z3216" s="31"/>
    </row>
    <row r="3217" spans="26:26" x14ac:dyDescent="0.25">
      <c r="Z3217" s="31"/>
    </row>
    <row r="3218" spans="26:26" x14ac:dyDescent="0.25">
      <c r="Z3218" s="31"/>
    </row>
    <row r="3219" spans="26:26" x14ac:dyDescent="0.25">
      <c r="Z3219" s="31"/>
    </row>
    <row r="3220" spans="26:26" x14ac:dyDescent="0.25">
      <c r="Z3220" s="31"/>
    </row>
    <row r="3221" spans="26:26" x14ac:dyDescent="0.25">
      <c r="Z3221" s="31"/>
    </row>
    <row r="3222" spans="26:26" x14ac:dyDescent="0.25">
      <c r="Z3222" s="31"/>
    </row>
    <row r="3223" spans="26:26" x14ac:dyDescent="0.25">
      <c r="Z3223" s="31"/>
    </row>
    <row r="3224" spans="26:26" x14ac:dyDescent="0.25">
      <c r="Z3224" s="31"/>
    </row>
    <row r="3225" spans="26:26" x14ac:dyDescent="0.25">
      <c r="Z3225" s="31"/>
    </row>
    <row r="3226" spans="26:26" x14ac:dyDescent="0.25">
      <c r="Z3226" s="31"/>
    </row>
    <row r="3227" spans="26:26" x14ac:dyDescent="0.25">
      <c r="Z3227" s="31"/>
    </row>
    <row r="3228" spans="26:26" x14ac:dyDescent="0.25">
      <c r="Z3228" s="31"/>
    </row>
    <row r="3229" spans="26:26" x14ac:dyDescent="0.25">
      <c r="Z3229" s="31"/>
    </row>
    <row r="3230" spans="26:26" x14ac:dyDescent="0.25">
      <c r="Z3230" s="31"/>
    </row>
    <row r="3231" spans="26:26" x14ac:dyDescent="0.25">
      <c r="Z3231" s="31"/>
    </row>
    <row r="3232" spans="26:26" x14ac:dyDescent="0.25">
      <c r="Z3232" s="31"/>
    </row>
    <row r="3233" spans="26:26" x14ac:dyDescent="0.25">
      <c r="Z3233" s="31"/>
    </row>
    <row r="3234" spans="26:26" x14ac:dyDescent="0.25">
      <c r="Z3234" s="31"/>
    </row>
    <row r="3235" spans="26:26" x14ac:dyDescent="0.25">
      <c r="Z3235" s="31"/>
    </row>
    <row r="3236" spans="26:26" x14ac:dyDescent="0.25">
      <c r="Z3236" s="31"/>
    </row>
    <row r="3237" spans="26:26" x14ac:dyDescent="0.25">
      <c r="Z3237" s="31"/>
    </row>
    <row r="3238" spans="26:26" x14ac:dyDescent="0.25">
      <c r="Z3238" s="31"/>
    </row>
    <row r="3239" spans="26:26" x14ac:dyDescent="0.25">
      <c r="Z3239" s="31"/>
    </row>
    <row r="3240" spans="26:26" x14ac:dyDescent="0.25">
      <c r="Z3240" s="31"/>
    </row>
    <row r="3241" spans="26:26" x14ac:dyDescent="0.25">
      <c r="Z3241" s="31"/>
    </row>
    <row r="3242" spans="26:26" x14ac:dyDescent="0.25">
      <c r="Z3242" s="31"/>
    </row>
    <row r="3243" spans="26:26" x14ac:dyDescent="0.25">
      <c r="Z3243" s="31"/>
    </row>
    <row r="3244" spans="26:26" x14ac:dyDescent="0.25">
      <c r="Z3244" s="31"/>
    </row>
    <row r="3245" spans="26:26" x14ac:dyDescent="0.25">
      <c r="Z3245" s="31"/>
    </row>
    <row r="3246" spans="26:26" x14ac:dyDescent="0.25">
      <c r="Z3246" s="31"/>
    </row>
    <row r="3247" spans="26:26" x14ac:dyDescent="0.25">
      <c r="Z3247" s="31"/>
    </row>
    <row r="3248" spans="26:26" x14ac:dyDescent="0.25">
      <c r="Z3248" s="31"/>
    </row>
    <row r="3249" spans="26:26" x14ac:dyDescent="0.25">
      <c r="Z3249" s="31"/>
    </row>
    <row r="3250" spans="26:26" x14ac:dyDescent="0.25">
      <c r="Z3250" s="31"/>
    </row>
    <row r="3251" spans="26:26" x14ac:dyDescent="0.25">
      <c r="Z3251" s="31"/>
    </row>
    <row r="3252" spans="26:26" x14ac:dyDescent="0.25">
      <c r="Z3252" s="31"/>
    </row>
    <row r="3253" spans="26:26" x14ac:dyDescent="0.25">
      <c r="Z3253" s="31"/>
    </row>
    <row r="3254" spans="26:26" x14ac:dyDescent="0.25">
      <c r="Z3254" s="31"/>
    </row>
    <row r="3255" spans="26:26" x14ac:dyDescent="0.25">
      <c r="Z3255" s="31"/>
    </row>
    <row r="3256" spans="26:26" x14ac:dyDescent="0.25">
      <c r="Z3256" s="31"/>
    </row>
    <row r="3257" spans="26:26" x14ac:dyDescent="0.25">
      <c r="Z3257" s="31"/>
    </row>
    <row r="3258" spans="26:26" x14ac:dyDescent="0.25">
      <c r="Z3258" s="31"/>
    </row>
    <row r="3259" spans="26:26" x14ac:dyDescent="0.25">
      <c r="Z3259" s="31"/>
    </row>
    <row r="3260" spans="26:26" x14ac:dyDescent="0.25">
      <c r="Z3260" s="31"/>
    </row>
    <row r="3261" spans="26:26" x14ac:dyDescent="0.25">
      <c r="Z3261" s="31"/>
    </row>
    <row r="3262" spans="26:26" x14ac:dyDescent="0.25">
      <c r="Z3262" s="31"/>
    </row>
    <row r="3263" spans="26:26" x14ac:dyDescent="0.25">
      <c r="Z3263" s="31"/>
    </row>
    <row r="3264" spans="26:26" x14ac:dyDescent="0.25">
      <c r="Z3264" s="31"/>
    </row>
    <row r="3265" spans="26:26" x14ac:dyDescent="0.25">
      <c r="Z3265" s="31"/>
    </row>
    <row r="3266" spans="26:26" x14ac:dyDescent="0.25">
      <c r="Z3266" s="31"/>
    </row>
    <row r="3267" spans="26:26" x14ac:dyDescent="0.25">
      <c r="Z3267" s="31"/>
    </row>
    <row r="3268" spans="26:26" x14ac:dyDescent="0.25">
      <c r="Z3268" s="31"/>
    </row>
    <row r="3269" spans="26:26" x14ac:dyDescent="0.25">
      <c r="Z3269" s="31"/>
    </row>
    <row r="3270" spans="26:26" x14ac:dyDescent="0.25">
      <c r="Z3270" s="31"/>
    </row>
    <row r="3271" spans="26:26" x14ac:dyDescent="0.25">
      <c r="Z3271" s="31"/>
    </row>
    <row r="3272" spans="26:26" x14ac:dyDescent="0.25">
      <c r="Z3272" s="31"/>
    </row>
    <row r="3273" spans="26:26" x14ac:dyDescent="0.25">
      <c r="Z3273" s="31"/>
    </row>
    <row r="3274" spans="26:26" x14ac:dyDescent="0.25">
      <c r="Z3274" s="31"/>
    </row>
    <row r="3275" spans="26:26" x14ac:dyDescent="0.25">
      <c r="Z3275" s="31"/>
    </row>
    <row r="3276" spans="26:26" x14ac:dyDescent="0.25">
      <c r="Z3276" s="31"/>
    </row>
    <row r="3277" spans="26:26" x14ac:dyDescent="0.25">
      <c r="Z3277" s="31"/>
    </row>
    <row r="3278" spans="26:26" x14ac:dyDescent="0.25">
      <c r="Z3278" s="31"/>
    </row>
    <row r="3279" spans="26:26" x14ac:dyDescent="0.25">
      <c r="Z3279" s="31"/>
    </row>
    <row r="3280" spans="26:26" x14ac:dyDescent="0.25">
      <c r="Z3280" s="31"/>
    </row>
    <row r="3281" spans="26:26" x14ac:dyDescent="0.25">
      <c r="Z3281" s="31"/>
    </row>
    <row r="3282" spans="26:26" x14ac:dyDescent="0.25">
      <c r="Z3282" s="31"/>
    </row>
    <row r="3283" spans="26:26" x14ac:dyDescent="0.25">
      <c r="Z3283" s="31"/>
    </row>
    <row r="3284" spans="26:26" x14ac:dyDescent="0.25">
      <c r="Z3284" s="31"/>
    </row>
    <row r="3285" spans="26:26" x14ac:dyDescent="0.25">
      <c r="Z3285" s="31"/>
    </row>
    <row r="3286" spans="26:26" x14ac:dyDescent="0.25">
      <c r="Z3286" s="31"/>
    </row>
    <row r="3287" spans="26:26" x14ac:dyDescent="0.25">
      <c r="Z3287" s="31"/>
    </row>
    <row r="3288" spans="26:26" x14ac:dyDescent="0.25">
      <c r="Z3288" s="31"/>
    </row>
    <row r="3289" spans="26:26" x14ac:dyDescent="0.25">
      <c r="Z3289" s="31"/>
    </row>
    <row r="3290" spans="26:26" x14ac:dyDescent="0.25">
      <c r="Z3290" s="31"/>
    </row>
    <row r="3291" spans="26:26" x14ac:dyDescent="0.25">
      <c r="Z3291" s="31"/>
    </row>
    <row r="3292" spans="26:26" x14ac:dyDescent="0.25">
      <c r="Z3292" s="31"/>
    </row>
    <row r="3293" spans="26:26" x14ac:dyDescent="0.25">
      <c r="Z3293" s="31"/>
    </row>
    <row r="3294" spans="26:26" x14ac:dyDescent="0.25">
      <c r="Z3294" s="31"/>
    </row>
    <row r="3295" spans="26:26" x14ac:dyDescent="0.25">
      <c r="Z3295" s="31"/>
    </row>
    <row r="3296" spans="26:26" x14ac:dyDescent="0.25">
      <c r="Z3296" s="31"/>
    </row>
    <row r="3297" spans="17:26" x14ac:dyDescent="0.25">
      <c r="Z3297" s="31"/>
    </row>
    <row r="3298" spans="17:26" x14ac:dyDescent="0.25">
      <c r="Z3298" s="31"/>
    </row>
    <row r="3299" spans="17:26" x14ac:dyDescent="0.25">
      <c r="Z3299" s="31"/>
    </row>
    <row r="3300" spans="17:26" x14ac:dyDescent="0.25">
      <c r="Z3300" s="31"/>
    </row>
    <row r="3301" spans="17:26" x14ac:dyDescent="0.25">
      <c r="Z3301" s="31"/>
    </row>
    <row r="3302" spans="17:26" x14ac:dyDescent="0.25">
      <c r="Z3302" s="31"/>
    </row>
    <row r="3303" spans="17:26" x14ac:dyDescent="0.25">
      <c r="Z3303" s="31"/>
    </row>
    <row r="3304" spans="17:26" x14ac:dyDescent="0.25">
      <c r="Q3304" s="942"/>
      <c r="Z3304" s="133"/>
    </row>
    <row r="3305" spans="17:26" x14ac:dyDescent="0.25">
      <c r="Q3305" s="942"/>
      <c r="Z3305" s="133"/>
    </row>
    <row r="3306" spans="17:26" x14ac:dyDescent="0.25">
      <c r="Z3306" s="31"/>
    </row>
    <row r="3307" spans="17:26" x14ac:dyDescent="0.25">
      <c r="Z3307" s="31"/>
    </row>
    <row r="3308" spans="17:26" x14ac:dyDescent="0.25">
      <c r="Z3308" s="31"/>
    </row>
    <row r="3309" spans="17:26" x14ac:dyDescent="0.25">
      <c r="Z3309" s="31"/>
    </row>
    <row r="3310" spans="17:26" x14ac:dyDescent="0.25">
      <c r="Z3310" s="31"/>
    </row>
    <row r="3311" spans="17:26" x14ac:dyDescent="0.25">
      <c r="Z3311" s="31"/>
    </row>
    <row r="3312" spans="17:26" x14ac:dyDescent="0.25">
      <c r="Z3312" s="31"/>
    </row>
    <row r="3313" spans="26:26" x14ac:dyDescent="0.25">
      <c r="Z3313" s="31"/>
    </row>
    <row r="3314" spans="26:26" x14ac:dyDescent="0.25">
      <c r="Z3314" s="31"/>
    </row>
    <row r="3315" spans="26:26" x14ac:dyDescent="0.25">
      <c r="Z3315" s="31"/>
    </row>
    <row r="3316" spans="26:26" x14ac:dyDescent="0.25">
      <c r="Z3316" s="31"/>
    </row>
    <row r="3317" spans="26:26" x14ac:dyDescent="0.25">
      <c r="Z3317" s="31"/>
    </row>
    <row r="3318" spans="26:26" x14ac:dyDescent="0.25">
      <c r="Z3318" s="31"/>
    </row>
    <row r="3319" spans="26:26" x14ac:dyDescent="0.25">
      <c r="Z3319" s="31"/>
    </row>
    <row r="3320" spans="26:26" x14ac:dyDescent="0.25">
      <c r="Z3320" s="31"/>
    </row>
    <row r="3321" spans="26:26" x14ac:dyDescent="0.25">
      <c r="Z3321" s="31"/>
    </row>
    <row r="3322" spans="26:26" x14ac:dyDescent="0.25">
      <c r="Z3322" s="31"/>
    </row>
    <row r="3323" spans="26:26" x14ac:dyDescent="0.25">
      <c r="Z3323" s="31"/>
    </row>
    <row r="3324" spans="26:26" x14ac:dyDescent="0.25">
      <c r="Z3324" s="31"/>
    </row>
    <row r="3325" spans="26:26" x14ac:dyDescent="0.25">
      <c r="Z3325" s="31"/>
    </row>
    <row r="3326" spans="26:26" x14ac:dyDescent="0.25">
      <c r="Z3326" s="31"/>
    </row>
    <row r="3327" spans="26:26" x14ac:dyDescent="0.25">
      <c r="Z3327" s="31"/>
    </row>
    <row r="3328" spans="26:26" x14ac:dyDescent="0.25">
      <c r="Z3328" s="31"/>
    </row>
    <row r="3329" spans="17:26" x14ac:dyDescent="0.25">
      <c r="Z3329" s="31"/>
    </row>
    <row r="3330" spans="17:26" x14ac:dyDescent="0.25">
      <c r="Z3330" s="31"/>
    </row>
    <row r="3331" spans="17:26" x14ac:dyDescent="0.25">
      <c r="Z3331" s="31"/>
    </row>
    <row r="3332" spans="17:26" x14ac:dyDescent="0.25">
      <c r="Q3332" s="942"/>
      <c r="Z3332" s="31"/>
    </row>
    <row r="3333" spans="17:26" x14ac:dyDescent="0.25">
      <c r="Z3333" s="31"/>
    </row>
    <row r="3334" spans="17:26" x14ac:dyDescent="0.25">
      <c r="Z3334" s="31"/>
    </row>
    <row r="3335" spans="17:26" x14ac:dyDescent="0.25">
      <c r="Z3335" s="31"/>
    </row>
    <row r="3336" spans="17:26" x14ac:dyDescent="0.25">
      <c r="Z3336" s="31"/>
    </row>
    <row r="3337" spans="17:26" x14ac:dyDescent="0.25">
      <c r="Z3337" s="31"/>
    </row>
    <row r="3338" spans="17:26" x14ac:dyDescent="0.25">
      <c r="Z3338" s="31"/>
    </row>
    <row r="3339" spans="17:26" x14ac:dyDescent="0.25">
      <c r="Z3339" s="31"/>
    </row>
    <row r="3340" spans="17:26" x14ac:dyDescent="0.25">
      <c r="Z3340" s="31"/>
    </row>
    <row r="3341" spans="17:26" x14ac:dyDescent="0.25">
      <c r="Z3341" s="31"/>
    </row>
    <row r="3342" spans="17:26" x14ac:dyDescent="0.25">
      <c r="Z3342" s="31"/>
    </row>
    <row r="3343" spans="17:26" x14ac:dyDescent="0.25">
      <c r="Z3343" s="31"/>
    </row>
    <row r="3344" spans="17:26" x14ac:dyDescent="0.25">
      <c r="Z3344" s="31"/>
    </row>
    <row r="3345" spans="26:26" x14ac:dyDescent="0.25">
      <c r="Z3345" s="31"/>
    </row>
    <row r="3346" spans="26:26" x14ac:dyDescent="0.25">
      <c r="Z3346" s="31"/>
    </row>
    <row r="3347" spans="26:26" x14ac:dyDescent="0.25">
      <c r="Z3347" s="31"/>
    </row>
    <row r="3348" spans="26:26" x14ac:dyDescent="0.25">
      <c r="Z3348" s="31"/>
    </row>
    <row r="3349" spans="26:26" x14ac:dyDescent="0.25">
      <c r="Z3349" s="31"/>
    </row>
    <row r="3350" spans="26:26" x14ac:dyDescent="0.25">
      <c r="Z3350" s="31"/>
    </row>
    <row r="3351" spans="26:26" x14ac:dyDescent="0.25">
      <c r="Z3351" s="31"/>
    </row>
    <row r="3352" spans="26:26" x14ac:dyDescent="0.25">
      <c r="Z3352" s="31"/>
    </row>
    <row r="3353" spans="26:26" x14ac:dyDescent="0.25">
      <c r="Z3353" s="31"/>
    </row>
    <row r="3354" spans="26:26" x14ac:dyDescent="0.25">
      <c r="Z3354" s="31"/>
    </row>
    <row r="3355" spans="26:26" x14ac:dyDescent="0.25">
      <c r="Z3355" s="31"/>
    </row>
    <row r="3356" spans="26:26" x14ac:dyDescent="0.25">
      <c r="Z3356" s="31"/>
    </row>
    <row r="3357" spans="26:26" x14ac:dyDescent="0.25">
      <c r="Z3357" s="31"/>
    </row>
    <row r="3358" spans="26:26" x14ac:dyDescent="0.25">
      <c r="Z3358" s="31"/>
    </row>
    <row r="3359" spans="26:26" x14ac:dyDescent="0.25">
      <c r="Z3359" s="31"/>
    </row>
    <row r="3360" spans="26:26" x14ac:dyDescent="0.25">
      <c r="Z3360" s="31"/>
    </row>
    <row r="3361" spans="26:26" x14ac:dyDescent="0.25">
      <c r="Z3361" s="31"/>
    </row>
    <row r="3362" spans="26:26" x14ac:dyDescent="0.25">
      <c r="Z3362" s="31"/>
    </row>
    <row r="3363" spans="26:26" x14ac:dyDescent="0.25">
      <c r="Z3363" s="31"/>
    </row>
    <row r="3364" spans="26:26" x14ac:dyDescent="0.25">
      <c r="Z3364" s="31"/>
    </row>
    <row r="3365" spans="26:26" x14ac:dyDescent="0.25">
      <c r="Z3365" s="31"/>
    </row>
    <row r="3366" spans="26:26" x14ac:dyDescent="0.25">
      <c r="Z3366" s="31"/>
    </row>
    <row r="3367" spans="26:26" x14ac:dyDescent="0.25">
      <c r="Z3367" s="31"/>
    </row>
    <row r="3368" spans="26:26" x14ac:dyDescent="0.25">
      <c r="Z3368" s="31"/>
    </row>
    <row r="3369" spans="26:26" x14ac:dyDescent="0.25">
      <c r="Z3369" s="31"/>
    </row>
    <row r="3370" spans="26:26" x14ac:dyDescent="0.25">
      <c r="Z3370" s="31"/>
    </row>
    <row r="3371" spans="26:26" x14ac:dyDescent="0.25">
      <c r="Z3371" s="31"/>
    </row>
    <row r="3372" spans="26:26" x14ac:dyDescent="0.25">
      <c r="Z3372" s="31"/>
    </row>
    <row r="3373" spans="26:26" x14ac:dyDescent="0.25">
      <c r="Z3373" s="31"/>
    </row>
    <row r="3374" spans="26:26" x14ac:dyDescent="0.25">
      <c r="Z3374" s="31"/>
    </row>
    <row r="3375" spans="26:26" x14ac:dyDescent="0.25">
      <c r="Z3375" s="31"/>
    </row>
    <row r="3376" spans="26:26" x14ac:dyDescent="0.25">
      <c r="Z3376" s="31"/>
    </row>
    <row r="3377" spans="17:26" x14ac:dyDescent="0.25">
      <c r="Z3377" s="31"/>
    </row>
    <row r="3378" spans="17:26" x14ac:dyDescent="0.25">
      <c r="Z3378" s="31"/>
    </row>
    <row r="3379" spans="17:26" x14ac:dyDescent="0.25">
      <c r="Z3379" s="31"/>
    </row>
    <row r="3380" spans="17:26" x14ac:dyDescent="0.25">
      <c r="Z3380" s="31"/>
    </row>
    <row r="3381" spans="17:26" x14ac:dyDescent="0.25">
      <c r="Z3381" s="31"/>
    </row>
    <row r="3382" spans="17:26" x14ac:dyDescent="0.25">
      <c r="Z3382" s="31"/>
    </row>
    <row r="3383" spans="17:26" x14ac:dyDescent="0.25">
      <c r="Z3383" s="31"/>
    </row>
    <row r="3384" spans="17:26" x14ac:dyDescent="0.25">
      <c r="Z3384" s="31"/>
    </row>
    <row r="3385" spans="17:26" x14ac:dyDescent="0.25">
      <c r="Z3385" s="31"/>
    </row>
    <row r="3386" spans="17:26" x14ac:dyDescent="0.25">
      <c r="Z3386" s="31"/>
    </row>
    <row r="3387" spans="17:26" x14ac:dyDescent="0.25">
      <c r="Z3387" s="31"/>
    </row>
    <row r="3388" spans="17:26" x14ac:dyDescent="0.25">
      <c r="Z3388" s="31"/>
    </row>
    <row r="3389" spans="17:26" x14ac:dyDescent="0.25">
      <c r="Q3389" s="942"/>
      <c r="Z3389" s="31"/>
    </row>
    <row r="3390" spans="17:26" x14ac:dyDescent="0.25">
      <c r="Z3390" s="31"/>
    </row>
    <row r="3391" spans="17:26" x14ac:dyDescent="0.25">
      <c r="Q3391" s="942"/>
      <c r="Z3391" s="31"/>
    </row>
    <row r="3392" spans="17:26" x14ac:dyDescent="0.25">
      <c r="Z3392" s="31"/>
    </row>
    <row r="3393" spans="26:26" x14ac:dyDescent="0.25">
      <c r="Z3393" s="31"/>
    </row>
    <row r="3394" spans="26:26" x14ac:dyDescent="0.25">
      <c r="Z3394" s="31"/>
    </row>
    <row r="3395" spans="26:26" x14ac:dyDescent="0.25">
      <c r="Z3395" s="31"/>
    </row>
    <row r="3396" spans="26:26" x14ac:dyDescent="0.25">
      <c r="Z3396" s="31"/>
    </row>
    <row r="3397" spans="26:26" x14ac:dyDescent="0.25">
      <c r="Z3397" s="31"/>
    </row>
    <row r="3398" spans="26:26" x14ac:dyDescent="0.25">
      <c r="Z3398" s="31"/>
    </row>
    <row r="3399" spans="26:26" x14ac:dyDescent="0.25">
      <c r="Z3399" s="31"/>
    </row>
    <row r="3400" spans="26:26" x14ac:dyDescent="0.25">
      <c r="Z3400" s="31"/>
    </row>
    <row r="3401" spans="26:26" x14ac:dyDescent="0.25">
      <c r="Z3401" s="31"/>
    </row>
    <row r="3402" spans="26:26" x14ac:dyDescent="0.25">
      <c r="Z3402" s="31"/>
    </row>
    <row r="3403" spans="26:26" x14ac:dyDescent="0.25">
      <c r="Z3403" s="31"/>
    </row>
    <row r="3404" spans="26:26" x14ac:dyDescent="0.25">
      <c r="Z3404" s="31"/>
    </row>
    <row r="3405" spans="26:26" x14ac:dyDescent="0.25">
      <c r="Z3405" s="31"/>
    </row>
    <row r="3406" spans="26:26" x14ac:dyDescent="0.25">
      <c r="Z3406" s="31"/>
    </row>
    <row r="3407" spans="26:26" x14ac:dyDescent="0.25">
      <c r="Z3407" s="31"/>
    </row>
    <row r="3408" spans="26:26" x14ac:dyDescent="0.25">
      <c r="Z3408" s="31"/>
    </row>
    <row r="3409" spans="26:26" x14ac:dyDescent="0.25">
      <c r="Z3409" s="31"/>
    </row>
    <row r="3410" spans="26:26" x14ac:dyDescent="0.25">
      <c r="Z3410" s="31"/>
    </row>
    <row r="3411" spans="26:26" x14ac:dyDescent="0.25">
      <c r="Z3411" s="31"/>
    </row>
    <row r="3412" spans="26:26" x14ac:dyDescent="0.25">
      <c r="Z3412" s="31"/>
    </row>
    <row r="3413" spans="26:26" x14ac:dyDescent="0.25">
      <c r="Z3413" s="31"/>
    </row>
    <row r="3414" spans="26:26" x14ac:dyDescent="0.25">
      <c r="Z3414" s="31"/>
    </row>
    <row r="3415" spans="26:26" x14ac:dyDescent="0.25">
      <c r="Z3415" s="31"/>
    </row>
    <row r="3416" spans="26:26" x14ac:dyDescent="0.25">
      <c r="Z3416" s="31"/>
    </row>
    <row r="3417" spans="26:26" x14ac:dyDescent="0.25">
      <c r="Z3417" s="31"/>
    </row>
    <row r="3418" spans="26:26" x14ac:dyDescent="0.25">
      <c r="Z3418" s="31"/>
    </row>
    <row r="3419" spans="26:26" x14ac:dyDescent="0.25">
      <c r="Z3419" s="31"/>
    </row>
    <row r="3420" spans="26:26" x14ac:dyDescent="0.25">
      <c r="Z3420" s="31"/>
    </row>
    <row r="3421" spans="26:26" x14ac:dyDescent="0.25">
      <c r="Z3421" s="31"/>
    </row>
    <row r="3422" spans="26:26" x14ac:dyDescent="0.25">
      <c r="Z3422" s="31"/>
    </row>
    <row r="3423" spans="26:26" x14ac:dyDescent="0.25">
      <c r="Z3423" s="31"/>
    </row>
    <row r="3424" spans="26:26" x14ac:dyDescent="0.25">
      <c r="Z3424" s="31"/>
    </row>
    <row r="3425" spans="17:26" x14ac:dyDescent="0.25">
      <c r="Z3425" s="31"/>
    </row>
    <row r="3426" spans="17:26" x14ac:dyDescent="0.25">
      <c r="Z3426" s="31"/>
    </row>
    <row r="3427" spans="17:26" x14ac:dyDescent="0.25">
      <c r="Z3427" s="31"/>
    </row>
    <row r="3428" spans="17:26" x14ac:dyDescent="0.25">
      <c r="Z3428" s="31"/>
    </row>
    <row r="3429" spans="17:26" x14ac:dyDescent="0.25">
      <c r="Z3429" s="31"/>
    </row>
    <row r="3430" spans="17:26" x14ac:dyDescent="0.25">
      <c r="Z3430" s="31"/>
    </row>
    <row r="3431" spans="17:26" x14ac:dyDescent="0.25">
      <c r="Z3431" s="31"/>
    </row>
    <row r="3432" spans="17:26" x14ac:dyDescent="0.25">
      <c r="Z3432" s="31"/>
    </row>
    <row r="3433" spans="17:26" x14ac:dyDescent="0.25">
      <c r="Z3433" s="31"/>
    </row>
    <row r="3434" spans="17:26" x14ac:dyDescent="0.25">
      <c r="Z3434" s="31"/>
    </row>
    <row r="3435" spans="17:26" x14ac:dyDescent="0.25">
      <c r="Z3435" s="31"/>
    </row>
    <row r="3436" spans="17:26" x14ac:dyDescent="0.25">
      <c r="Z3436" s="31"/>
    </row>
    <row r="3437" spans="17:26" x14ac:dyDescent="0.25">
      <c r="Z3437" s="31"/>
    </row>
    <row r="3438" spans="17:26" x14ac:dyDescent="0.25">
      <c r="Z3438" s="31"/>
    </row>
    <row r="3439" spans="17:26" x14ac:dyDescent="0.25">
      <c r="Q3439" s="942"/>
      <c r="Z3439" s="31"/>
    </row>
    <row r="3440" spans="17:26" x14ac:dyDescent="0.25">
      <c r="Z3440" s="31"/>
    </row>
    <row r="3441" spans="26:26" x14ac:dyDescent="0.25">
      <c r="Z3441" s="31"/>
    </row>
    <row r="3442" spans="26:26" x14ac:dyDescent="0.25">
      <c r="Z3442" s="31"/>
    </row>
    <row r="3443" spans="26:26" x14ac:dyDescent="0.25">
      <c r="Z3443" s="31"/>
    </row>
    <row r="3444" spans="26:26" x14ac:dyDescent="0.25">
      <c r="Z3444" s="31"/>
    </row>
    <row r="3445" spans="26:26" x14ac:dyDescent="0.25">
      <c r="Z3445" s="31"/>
    </row>
    <row r="3446" spans="26:26" x14ac:dyDescent="0.25">
      <c r="Z3446" s="31"/>
    </row>
    <row r="3447" spans="26:26" x14ac:dyDescent="0.25">
      <c r="Z3447" s="31"/>
    </row>
    <row r="3448" spans="26:26" x14ac:dyDescent="0.25">
      <c r="Z3448" s="31"/>
    </row>
    <row r="3449" spans="26:26" x14ac:dyDescent="0.25">
      <c r="Z3449" s="31"/>
    </row>
    <row r="3450" spans="26:26" x14ac:dyDescent="0.25">
      <c r="Z3450" s="31"/>
    </row>
    <row r="3451" spans="26:26" x14ac:dyDescent="0.25">
      <c r="Z3451" s="31"/>
    </row>
    <row r="3452" spans="26:26" x14ac:dyDescent="0.25">
      <c r="Z3452" s="31"/>
    </row>
    <row r="3453" spans="26:26" x14ac:dyDescent="0.25">
      <c r="Z3453" s="31"/>
    </row>
    <row r="3454" spans="26:26" x14ac:dyDescent="0.25">
      <c r="Z3454" s="31"/>
    </row>
    <row r="3455" spans="26:26" x14ac:dyDescent="0.25">
      <c r="Z3455" s="31"/>
    </row>
    <row r="3456" spans="26:26" x14ac:dyDescent="0.25">
      <c r="Z3456" s="31"/>
    </row>
    <row r="3457" spans="17:26" x14ac:dyDescent="0.25">
      <c r="Z3457" s="31"/>
    </row>
    <row r="3458" spans="17:26" x14ac:dyDescent="0.25">
      <c r="Z3458" s="31"/>
    </row>
    <row r="3459" spans="17:26" x14ac:dyDescent="0.25">
      <c r="Z3459" s="31"/>
    </row>
    <row r="3460" spans="17:26" x14ac:dyDescent="0.25">
      <c r="Z3460" s="31"/>
    </row>
    <row r="3461" spans="17:26" x14ac:dyDescent="0.25">
      <c r="Z3461" s="31"/>
    </row>
    <row r="3462" spans="17:26" x14ac:dyDescent="0.25">
      <c r="Z3462" s="31"/>
    </row>
    <row r="3463" spans="17:26" x14ac:dyDescent="0.25">
      <c r="Z3463" s="31"/>
    </row>
    <row r="3464" spans="17:26" x14ac:dyDescent="0.25">
      <c r="Z3464" s="31"/>
    </row>
    <row r="3465" spans="17:26" x14ac:dyDescent="0.25">
      <c r="Z3465" s="31"/>
    </row>
    <row r="3466" spans="17:26" x14ac:dyDescent="0.25">
      <c r="Z3466" s="31"/>
    </row>
    <row r="3467" spans="17:26" x14ac:dyDescent="0.25">
      <c r="Z3467" s="31"/>
    </row>
    <row r="3468" spans="17:26" x14ac:dyDescent="0.25">
      <c r="Z3468" s="31"/>
    </row>
    <row r="3469" spans="17:26" x14ac:dyDescent="0.25">
      <c r="Z3469" s="31"/>
    </row>
    <row r="3470" spans="17:26" x14ac:dyDescent="0.25">
      <c r="Q3470" s="942"/>
      <c r="Z3470" s="31"/>
    </row>
    <row r="3471" spans="17:26" x14ac:dyDescent="0.25">
      <c r="Z3471" s="31"/>
    </row>
    <row r="3472" spans="17:26" x14ac:dyDescent="0.25">
      <c r="Z3472" s="31"/>
    </row>
    <row r="3473" spans="26:26" x14ac:dyDescent="0.25">
      <c r="Z3473" s="31"/>
    </row>
    <row r="3474" spans="26:26" x14ac:dyDescent="0.25">
      <c r="Z3474" s="31"/>
    </row>
    <row r="3475" spans="26:26" x14ac:dyDescent="0.25">
      <c r="Z3475" s="31"/>
    </row>
    <row r="3476" spans="26:26" x14ac:dyDescent="0.25">
      <c r="Z3476" s="31"/>
    </row>
    <row r="3477" spans="26:26" x14ac:dyDescent="0.25">
      <c r="Z3477" s="31"/>
    </row>
    <row r="3478" spans="26:26" x14ac:dyDescent="0.25">
      <c r="Z3478" s="31"/>
    </row>
    <row r="3479" spans="26:26" x14ac:dyDescent="0.25">
      <c r="Z3479" s="31"/>
    </row>
    <row r="3480" spans="26:26" x14ac:dyDescent="0.25">
      <c r="Z3480" s="31"/>
    </row>
    <row r="3481" spans="26:26" x14ac:dyDescent="0.25">
      <c r="Z3481" s="31"/>
    </row>
    <row r="3482" spans="26:26" x14ac:dyDescent="0.25">
      <c r="Z3482" s="31"/>
    </row>
    <row r="3483" spans="26:26" x14ac:dyDescent="0.25">
      <c r="Z3483" s="31"/>
    </row>
    <row r="3484" spans="26:26" x14ac:dyDescent="0.25">
      <c r="Z3484" s="31"/>
    </row>
    <row r="3485" spans="26:26" x14ac:dyDescent="0.25">
      <c r="Z3485" s="31"/>
    </row>
    <row r="3486" spans="26:26" x14ac:dyDescent="0.25">
      <c r="Z3486" s="31"/>
    </row>
    <row r="3487" spans="26:26" x14ac:dyDescent="0.25">
      <c r="Z3487" s="31"/>
    </row>
    <row r="3488" spans="26:26" x14ac:dyDescent="0.25">
      <c r="Z3488" s="31"/>
    </row>
    <row r="3489" spans="26:26" x14ac:dyDescent="0.25">
      <c r="Z3489" s="31"/>
    </row>
    <row r="3490" spans="26:26" x14ac:dyDescent="0.25">
      <c r="Z3490" s="31"/>
    </row>
    <row r="3491" spans="26:26" x14ac:dyDescent="0.25">
      <c r="Z3491" s="31"/>
    </row>
    <row r="3492" spans="26:26" x14ac:dyDescent="0.25">
      <c r="Z3492" s="31"/>
    </row>
    <row r="3493" spans="26:26" x14ac:dyDescent="0.25">
      <c r="Z3493" s="31"/>
    </row>
    <row r="3494" spans="26:26" x14ac:dyDescent="0.25">
      <c r="Z3494" s="31"/>
    </row>
    <row r="3495" spans="26:26" x14ac:dyDescent="0.25">
      <c r="Z3495" s="31"/>
    </row>
    <row r="3496" spans="26:26" x14ac:dyDescent="0.25">
      <c r="Z3496" s="31"/>
    </row>
    <row r="3497" spans="26:26" x14ac:dyDescent="0.25">
      <c r="Z3497" s="31"/>
    </row>
    <row r="3498" spans="26:26" x14ac:dyDescent="0.25">
      <c r="Z3498" s="31"/>
    </row>
    <row r="3499" spans="26:26" x14ac:dyDescent="0.25">
      <c r="Z3499" s="31"/>
    </row>
    <row r="3500" spans="26:26" x14ac:dyDescent="0.25">
      <c r="Z3500" s="31"/>
    </row>
    <row r="3501" spans="26:26" x14ac:dyDescent="0.25">
      <c r="Z3501" s="31"/>
    </row>
    <row r="3502" spans="26:26" x14ac:dyDescent="0.25">
      <c r="Z3502" s="31"/>
    </row>
    <row r="3503" spans="26:26" x14ac:dyDescent="0.25">
      <c r="Z3503" s="31"/>
    </row>
    <row r="3504" spans="26:26" x14ac:dyDescent="0.25">
      <c r="Z3504" s="31"/>
    </row>
    <row r="3505" spans="17:26" x14ac:dyDescent="0.25">
      <c r="Z3505" s="31"/>
    </row>
    <row r="3506" spans="17:26" x14ac:dyDescent="0.25">
      <c r="Z3506" s="31"/>
    </row>
    <row r="3507" spans="17:26" x14ac:dyDescent="0.25">
      <c r="Z3507" s="31"/>
    </row>
    <row r="3508" spans="17:26" x14ac:dyDescent="0.25">
      <c r="Z3508" s="31"/>
    </row>
    <row r="3509" spans="17:26" x14ac:dyDescent="0.25">
      <c r="Z3509" s="31"/>
    </row>
    <row r="3510" spans="17:26" x14ac:dyDescent="0.25">
      <c r="Z3510" s="31"/>
    </row>
    <row r="3511" spans="17:26" x14ac:dyDescent="0.25">
      <c r="Z3511" s="31"/>
    </row>
    <row r="3512" spans="17:26" x14ac:dyDescent="0.25">
      <c r="Q3512" s="942"/>
      <c r="Z3512" s="31"/>
    </row>
    <row r="3513" spans="17:26" x14ac:dyDescent="0.25">
      <c r="Z3513" s="31"/>
    </row>
    <row r="3514" spans="17:26" x14ac:dyDescent="0.25">
      <c r="Z3514" s="31"/>
    </row>
    <row r="3515" spans="17:26" x14ac:dyDescent="0.25">
      <c r="Z3515" s="31"/>
    </row>
    <row r="3516" spans="17:26" x14ac:dyDescent="0.25">
      <c r="Z3516" s="31"/>
    </row>
    <row r="3517" spans="17:26" x14ac:dyDescent="0.25">
      <c r="Z3517" s="31"/>
    </row>
    <row r="3518" spans="17:26" x14ac:dyDescent="0.25">
      <c r="Z3518" s="31"/>
    </row>
    <row r="3519" spans="17:26" x14ac:dyDescent="0.25">
      <c r="Z3519" s="31"/>
    </row>
    <row r="3520" spans="17:26" x14ac:dyDescent="0.25">
      <c r="Z3520" s="31"/>
    </row>
    <row r="3521" spans="17:26" x14ac:dyDescent="0.25">
      <c r="Q3521" s="942"/>
      <c r="Z3521" s="31"/>
    </row>
    <row r="3522" spans="17:26" x14ac:dyDescent="0.25">
      <c r="Q3522" s="942"/>
      <c r="Z3522" s="31"/>
    </row>
    <row r="3523" spans="17:26" x14ac:dyDescent="0.25">
      <c r="Z3523" s="31"/>
    </row>
    <row r="3524" spans="17:26" x14ac:dyDescent="0.25">
      <c r="Z3524" s="31"/>
    </row>
    <row r="3525" spans="17:26" x14ac:dyDescent="0.25">
      <c r="Q3525" s="942"/>
      <c r="Z3525" s="31"/>
    </row>
    <row r="3526" spans="17:26" x14ac:dyDescent="0.25">
      <c r="Z3526" s="31"/>
    </row>
    <row r="3527" spans="17:26" x14ac:dyDescent="0.25">
      <c r="Q3527" s="942"/>
      <c r="Z3527" s="31"/>
    </row>
    <row r="3528" spans="17:26" x14ac:dyDescent="0.25">
      <c r="Z3528" s="31"/>
    </row>
    <row r="3529" spans="17:26" x14ac:dyDescent="0.25">
      <c r="Z3529" s="31"/>
    </row>
    <row r="3530" spans="17:26" x14ac:dyDescent="0.25">
      <c r="Z3530" s="31"/>
    </row>
    <row r="3531" spans="17:26" x14ac:dyDescent="0.25">
      <c r="Z3531" s="31"/>
    </row>
    <row r="3532" spans="17:26" x14ac:dyDescent="0.25">
      <c r="Z3532" s="31"/>
    </row>
    <row r="3533" spans="17:26" x14ac:dyDescent="0.25">
      <c r="Z3533" s="31"/>
    </row>
    <row r="3534" spans="17:26" x14ac:dyDescent="0.25">
      <c r="Z3534" s="31"/>
    </row>
    <row r="3535" spans="17:26" x14ac:dyDescent="0.25">
      <c r="Z3535" s="31"/>
    </row>
    <row r="3536" spans="17:26" x14ac:dyDescent="0.25">
      <c r="Z3536" s="31"/>
    </row>
    <row r="3537" spans="26:26" x14ac:dyDescent="0.25">
      <c r="Z3537" s="31"/>
    </row>
    <row r="3538" spans="26:26" x14ac:dyDescent="0.25">
      <c r="Z3538" s="31"/>
    </row>
    <row r="3539" spans="26:26" x14ac:dyDescent="0.25">
      <c r="Z3539" s="31"/>
    </row>
    <row r="3540" spans="26:26" x14ac:dyDescent="0.25">
      <c r="Z3540" s="31"/>
    </row>
    <row r="3541" spans="26:26" x14ac:dyDescent="0.25">
      <c r="Z3541" s="31"/>
    </row>
    <row r="3542" spans="26:26" x14ac:dyDescent="0.25">
      <c r="Z3542" s="31"/>
    </row>
    <row r="3543" spans="26:26" x14ac:dyDescent="0.25">
      <c r="Z3543" s="31"/>
    </row>
    <row r="3544" spans="26:26" x14ac:dyDescent="0.25">
      <c r="Z3544" s="31"/>
    </row>
    <row r="3545" spans="26:26" x14ac:dyDescent="0.25">
      <c r="Z3545" s="31"/>
    </row>
    <row r="3546" spans="26:26" x14ac:dyDescent="0.25">
      <c r="Z3546" s="31"/>
    </row>
    <row r="3547" spans="26:26" x14ac:dyDescent="0.25">
      <c r="Z3547" s="31"/>
    </row>
    <row r="3548" spans="26:26" x14ac:dyDescent="0.25">
      <c r="Z3548" s="31"/>
    </row>
    <row r="3549" spans="26:26" x14ac:dyDescent="0.25">
      <c r="Z3549" s="31"/>
    </row>
    <row r="3550" spans="26:26" x14ac:dyDescent="0.25">
      <c r="Z3550" s="31"/>
    </row>
    <row r="3551" spans="26:26" x14ac:dyDescent="0.25">
      <c r="Z3551" s="31"/>
    </row>
    <row r="3552" spans="26:26" x14ac:dyDescent="0.25">
      <c r="Z3552" s="31"/>
    </row>
    <row r="3553" spans="26:26" x14ac:dyDescent="0.25">
      <c r="Z3553" s="31"/>
    </row>
    <row r="3554" spans="26:26" x14ac:dyDescent="0.25">
      <c r="Z3554" s="31"/>
    </row>
    <row r="3555" spans="26:26" x14ac:dyDescent="0.25">
      <c r="Z3555" s="31"/>
    </row>
    <row r="3556" spans="26:26" x14ac:dyDescent="0.25">
      <c r="Z3556" s="31"/>
    </row>
    <row r="3557" spans="26:26" x14ac:dyDescent="0.25">
      <c r="Z3557" s="31"/>
    </row>
    <row r="3558" spans="26:26" x14ac:dyDescent="0.25">
      <c r="Z3558" s="31"/>
    </row>
    <row r="3559" spans="26:26" x14ac:dyDescent="0.25">
      <c r="Z3559" s="31"/>
    </row>
    <row r="3560" spans="26:26" x14ac:dyDescent="0.25">
      <c r="Z3560" s="31"/>
    </row>
    <row r="3561" spans="26:26" x14ac:dyDescent="0.25">
      <c r="Z3561" s="31"/>
    </row>
    <row r="3562" spans="26:26" x14ac:dyDescent="0.25">
      <c r="Z3562" s="31"/>
    </row>
    <row r="3563" spans="26:26" x14ac:dyDescent="0.25">
      <c r="Z3563" s="31"/>
    </row>
    <row r="3564" spans="26:26" x14ac:dyDescent="0.25">
      <c r="Z3564" s="31"/>
    </row>
    <row r="3565" spans="26:26" x14ac:dyDescent="0.25">
      <c r="Z3565" s="31"/>
    </row>
    <row r="3566" spans="26:26" x14ac:dyDescent="0.25">
      <c r="Z3566" s="31"/>
    </row>
    <row r="3567" spans="26:26" x14ac:dyDescent="0.25">
      <c r="Z3567" s="31"/>
    </row>
    <row r="3568" spans="26:26" x14ac:dyDescent="0.25">
      <c r="Z3568" s="31"/>
    </row>
    <row r="3569" spans="17:26" x14ac:dyDescent="0.25">
      <c r="Z3569" s="31"/>
    </row>
    <row r="3570" spans="17:26" x14ac:dyDescent="0.25">
      <c r="Z3570" s="31"/>
    </row>
    <row r="3571" spans="17:26" x14ac:dyDescent="0.25">
      <c r="Z3571" s="31"/>
    </row>
    <row r="3572" spans="17:26" x14ac:dyDescent="0.25">
      <c r="Z3572" s="31"/>
    </row>
    <row r="3573" spans="17:26" x14ac:dyDescent="0.25">
      <c r="Z3573" s="31"/>
    </row>
    <row r="3574" spans="17:26" x14ac:dyDescent="0.25">
      <c r="Z3574" s="31"/>
    </row>
    <row r="3575" spans="17:26" x14ac:dyDescent="0.25">
      <c r="Z3575" s="31"/>
    </row>
    <row r="3576" spans="17:26" x14ac:dyDescent="0.25">
      <c r="Q3576" s="942"/>
      <c r="Z3576" s="31"/>
    </row>
    <row r="3577" spans="17:26" x14ac:dyDescent="0.25">
      <c r="Z3577" s="31"/>
    </row>
    <row r="3578" spans="17:26" x14ac:dyDescent="0.25">
      <c r="Z3578" s="31"/>
    </row>
    <row r="3579" spans="17:26" x14ac:dyDescent="0.25">
      <c r="Z3579" s="31"/>
    </row>
    <row r="3580" spans="17:26" x14ac:dyDescent="0.25">
      <c r="Z3580" s="31"/>
    </row>
    <row r="3581" spans="17:26" x14ac:dyDescent="0.25">
      <c r="Z3581" s="31"/>
    </row>
    <row r="3582" spans="17:26" x14ac:dyDescent="0.25">
      <c r="Z3582" s="31"/>
    </row>
    <row r="3583" spans="17:26" x14ac:dyDescent="0.25">
      <c r="Z3583" s="31"/>
    </row>
    <row r="3584" spans="17:26" x14ac:dyDescent="0.25">
      <c r="Z3584" s="31"/>
    </row>
    <row r="3585" spans="17:26" x14ac:dyDescent="0.25">
      <c r="Z3585" s="31"/>
    </row>
    <row r="3586" spans="17:26" x14ac:dyDescent="0.25">
      <c r="Z3586" s="31"/>
    </row>
    <row r="3587" spans="17:26" x14ac:dyDescent="0.25">
      <c r="Z3587" s="31"/>
    </row>
    <row r="3588" spans="17:26" x14ac:dyDescent="0.25">
      <c r="Z3588" s="31"/>
    </row>
    <row r="3589" spans="17:26" x14ac:dyDescent="0.25">
      <c r="Z3589" s="31"/>
    </row>
    <row r="3590" spans="17:26" x14ac:dyDescent="0.25">
      <c r="Z3590" s="31"/>
    </row>
    <row r="3591" spans="17:26" x14ac:dyDescent="0.25">
      <c r="Z3591" s="31"/>
    </row>
    <row r="3592" spans="17:26" x14ac:dyDescent="0.25">
      <c r="Z3592" s="31"/>
    </row>
    <row r="3593" spans="17:26" x14ac:dyDescent="0.25">
      <c r="Z3593" s="31"/>
    </row>
    <row r="3594" spans="17:26" x14ac:dyDescent="0.25">
      <c r="Z3594" s="31"/>
    </row>
    <row r="3595" spans="17:26" x14ac:dyDescent="0.25">
      <c r="Z3595" s="31"/>
    </row>
    <row r="3596" spans="17:26" x14ac:dyDescent="0.25">
      <c r="Z3596" s="31"/>
    </row>
    <row r="3597" spans="17:26" x14ac:dyDescent="0.25">
      <c r="Q3597" s="942"/>
      <c r="Z3597" s="31"/>
    </row>
    <row r="3598" spans="17:26" x14ac:dyDescent="0.25">
      <c r="Z3598" s="31"/>
    </row>
    <row r="3599" spans="17:26" x14ac:dyDescent="0.25">
      <c r="Z3599" s="31"/>
    </row>
    <row r="3600" spans="17:26" x14ac:dyDescent="0.25">
      <c r="Z3600" s="31"/>
    </row>
    <row r="3601" spans="26:26" x14ac:dyDescent="0.25">
      <c r="Z3601" s="31"/>
    </row>
    <row r="3602" spans="26:26" x14ac:dyDescent="0.25">
      <c r="Z3602" s="31"/>
    </row>
    <row r="3603" spans="26:26" x14ac:dyDescent="0.25">
      <c r="Z3603" s="31"/>
    </row>
    <row r="3604" spans="26:26" x14ac:dyDescent="0.25">
      <c r="Z3604" s="31"/>
    </row>
    <row r="3605" spans="26:26" x14ac:dyDescent="0.25">
      <c r="Z3605" s="31"/>
    </row>
    <row r="3606" spans="26:26" x14ac:dyDescent="0.25">
      <c r="Z3606" s="31"/>
    </row>
    <row r="3607" spans="26:26" x14ac:dyDescent="0.25">
      <c r="Z3607" s="31"/>
    </row>
    <row r="3608" spans="26:26" x14ac:dyDescent="0.25">
      <c r="Z3608" s="31"/>
    </row>
    <row r="3609" spans="26:26" x14ac:dyDescent="0.25">
      <c r="Z3609" s="31"/>
    </row>
    <row r="3610" spans="26:26" x14ac:dyDescent="0.25">
      <c r="Z3610" s="31"/>
    </row>
    <row r="3611" spans="26:26" x14ac:dyDescent="0.25">
      <c r="Z3611" s="31"/>
    </row>
    <row r="3612" spans="26:26" x14ac:dyDescent="0.25">
      <c r="Z3612" s="31"/>
    </row>
    <row r="3613" spans="26:26" x14ac:dyDescent="0.25">
      <c r="Z3613" s="31"/>
    </row>
    <row r="3614" spans="26:26" x14ac:dyDescent="0.25">
      <c r="Z3614" s="31"/>
    </row>
    <row r="3615" spans="26:26" x14ac:dyDescent="0.25">
      <c r="Z3615" s="31"/>
    </row>
    <row r="3616" spans="26:26" x14ac:dyDescent="0.25">
      <c r="Z3616" s="31"/>
    </row>
    <row r="3617" spans="26:26" x14ac:dyDescent="0.25">
      <c r="Z3617" s="31"/>
    </row>
    <row r="3618" spans="26:26" x14ac:dyDescent="0.25">
      <c r="Z3618" s="31"/>
    </row>
    <row r="3619" spans="26:26" x14ac:dyDescent="0.25">
      <c r="Z3619" s="31"/>
    </row>
    <row r="3620" spans="26:26" x14ac:dyDescent="0.25">
      <c r="Z3620" s="31"/>
    </row>
    <row r="3621" spans="26:26" x14ac:dyDescent="0.25">
      <c r="Z3621" s="31"/>
    </row>
    <row r="3622" spans="26:26" x14ac:dyDescent="0.25">
      <c r="Z3622" s="31"/>
    </row>
    <row r="3623" spans="26:26" x14ac:dyDescent="0.25">
      <c r="Z3623" s="31"/>
    </row>
    <row r="3624" spans="26:26" x14ac:dyDescent="0.25">
      <c r="Z3624" s="31"/>
    </row>
    <row r="3625" spans="26:26" x14ac:dyDescent="0.25">
      <c r="Z3625" s="31"/>
    </row>
    <row r="3626" spans="26:26" x14ac:dyDescent="0.25">
      <c r="Z3626" s="31"/>
    </row>
    <row r="3627" spans="26:26" x14ac:dyDescent="0.25">
      <c r="Z3627" s="31"/>
    </row>
    <row r="3628" spans="26:26" x14ac:dyDescent="0.25">
      <c r="Z3628" s="31"/>
    </row>
    <row r="3629" spans="26:26" x14ac:dyDescent="0.25">
      <c r="Z3629" s="31"/>
    </row>
    <row r="3630" spans="26:26" x14ac:dyDescent="0.25">
      <c r="Z3630" s="31"/>
    </row>
    <row r="3631" spans="26:26" x14ac:dyDescent="0.25">
      <c r="Z3631" s="31"/>
    </row>
    <row r="3632" spans="26:26" x14ac:dyDescent="0.25">
      <c r="Z3632" s="31"/>
    </row>
    <row r="3633" spans="26:26" x14ac:dyDescent="0.25">
      <c r="Z3633" s="31"/>
    </row>
    <row r="3634" spans="26:26" x14ac:dyDescent="0.25">
      <c r="Z3634" s="31"/>
    </row>
    <row r="3635" spans="26:26" x14ac:dyDescent="0.25">
      <c r="Z3635" s="31"/>
    </row>
    <row r="3636" spans="26:26" x14ac:dyDescent="0.25">
      <c r="Z3636" s="31"/>
    </row>
    <row r="3637" spans="26:26" x14ac:dyDescent="0.25">
      <c r="Z3637" s="31"/>
    </row>
    <row r="3638" spans="26:26" x14ac:dyDescent="0.25">
      <c r="Z3638" s="31"/>
    </row>
    <row r="3639" spans="26:26" x14ac:dyDescent="0.25">
      <c r="Z3639" s="31"/>
    </row>
    <row r="3640" spans="26:26" x14ac:dyDescent="0.25">
      <c r="Z3640" s="31"/>
    </row>
    <row r="3641" spans="26:26" x14ac:dyDescent="0.25">
      <c r="Z3641" s="31"/>
    </row>
    <row r="3642" spans="26:26" x14ac:dyDescent="0.25">
      <c r="Z3642" s="31"/>
    </row>
    <row r="3643" spans="26:26" x14ac:dyDescent="0.25">
      <c r="Z3643" s="31"/>
    </row>
    <row r="3644" spans="26:26" x14ac:dyDescent="0.25">
      <c r="Z3644" s="31"/>
    </row>
    <row r="3645" spans="26:26" x14ac:dyDescent="0.25">
      <c r="Z3645" s="31"/>
    </row>
    <row r="3646" spans="26:26" x14ac:dyDescent="0.25">
      <c r="Z3646" s="31"/>
    </row>
    <row r="3647" spans="26:26" x14ac:dyDescent="0.25">
      <c r="Z3647" s="31"/>
    </row>
    <row r="3648" spans="26:26" x14ac:dyDescent="0.25">
      <c r="Z3648" s="31"/>
    </row>
    <row r="3649" spans="26:26" x14ac:dyDescent="0.25">
      <c r="Z3649" s="31"/>
    </row>
    <row r="3650" spans="26:26" x14ac:dyDescent="0.25">
      <c r="Z3650" s="31"/>
    </row>
    <row r="3651" spans="26:26" x14ac:dyDescent="0.25">
      <c r="Z3651" s="31"/>
    </row>
    <row r="3652" spans="26:26" x14ac:dyDescent="0.25">
      <c r="Z3652" s="31"/>
    </row>
    <row r="3653" spans="26:26" x14ac:dyDescent="0.25">
      <c r="Z3653" s="31"/>
    </row>
    <row r="3654" spans="26:26" x14ac:dyDescent="0.25">
      <c r="Z3654" s="31"/>
    </row>
    <row r="3655" spans="26:26" x14ac:dyDescent="0.25">
      <c r="Z3655" s="31"/>
    </row>
    <row r="3656" spans="26:26" x14ac:dyDescent="0.25">
      <c r="Z3656" s="31"/>
    </row>
    <row r="3657" spans="26:26" x14ac:dyDescent="0.25">
      <c r="Z3657" s="31"/>
    </row>
    <row r="3658" spans="26:26" x14ac:dyDescent="0.25">
      <c r="Z3658" s="31"/>
    </row>
    <row r="3659" spans="26:26" x14ac:dyDescent="0.25">
      <c r="Z3659" s="31"/>
    </row>
    <row r="3660" spans="26:26" x14ac:dyDescent="0.25">
      <c r="Z3660" s="31"/>
    </row>
    <row r="3661" spans="26:26" x14ac:dyDescent="0.25">
      <c r="Z3661" s="31"/>
    </row>
    <row r="3662" spans="26:26" x14ac:dyDescent="0.25">
      <c r="Z3662" s="31"/>
    </row>
    <row r="3663" spans="26:26" x14ac:dyDescent="0.25">
      <c r="Z3663" s="31"/>
    </row>
    <row r="3664" spans="26:26" x14ac:dyDescent="0.25">
      <c r="Z3664" s="31"/>
    </row>
    <row r="3665" spans="26:26" x14ac:dyDescent="0.25">
      <c r="Z3665" s="31"/>
    </row>
    <row r="3666" spans="26:26" x14ac:dyDescent="0.25">
      <c r="Z3666" s="31"/>
    </row>
    <row r="3667" spans="26:26" x14ac:dyDescent="0.25">
      <c r="Z3667" s="31"/>
    </row>
    <row r="3668" spans="26:26" x14ac:dyDescent="0.25">
      <c r="Z3668" s="31"/>
    </row>
    <row r="3669" spans="26:26" x14ac:dyDescent="0.25">
      <c r="Z3669" s="31"/>
    </row>
    <row r="3670" spans="26:26" x14ac:dyDescent="0.25">
      <c r="Z3670" s="31"/>
    </row>
    <row r="3671" spans="26:26" x14ac:dyDescent="0.25">
      <c r="Z3671" s="31"/>
    </row>
    <row r="3672" spans="26:26" x14ac:dyDescent="0.25">
      <c r="Z3672" s="31"/>
    </row>
    <row r="3673" spans="26:26" x14ac:dyDescent="0.25">
      <c r="Z3673" s="31"/>
    </row>
    <row r="3674" spans="26:26" x14ac:dyDescent="0.25">
      <c r="Z3674" s="31"/>
    </row>
    <row r="3675" spans="26:26" x14ac:dyDescent="0.25">
      <c r="Z3675" s="31"/>
    </row>
    <row r="3676" spans="26:26" x14ac:dyDescent="0.25">
      <c r="Z3676" s="31"/>
    </row>
    <row r="3677" spans="26:26" x14ac:dyDescent="0.25">
      <c r="Z3677" s="31"/>
    </row>
    <row r="3678" spans="26:26" x14ac:dyDescent="0.25">
      <c r="Z3678" s="31"/>
    </row>
    <row r="3679" spans="26:26" x14ac:dyDescent="0.25">
      <c r="Z3679" s="31"/>
    </row>
    <row r="3680" spans="26:26" x14ac:dyDescent="0.25">
      <c r="Z3680" s="31"/>
    </row>
    <row r="3681" spans="26:26" x14ac:dyDescent="0.25">
      <c r="Z3681" s="31"/>
    </row>
    <row r="3682" spans="26:26" x14ac:dyDescent="0.25">
      <c r="Z3682" s="31"/>
    </row>
    <row r="3683" spans="26:26" x14ac:dyDescent="0.25">
      <c r="Z3683" s="31"/>
    </row>
    <row r="3684" spans="26:26" x14ac:dyDescent="0.25">
      <c r="Z3684" s="31"/>
    </row>
    <row r="3685" spans="26:26" x14ac:dyDescent="0.25">
      <c r="Z3685" s="31"/>
    </row>
    <row r="3686" spans="26:26" x14ac:dyDescent="0.25">
      <c r="Z3686" s="31"/>
    </row>
    <row r="3687" spans="26:26" x14ac:dyDescent="0.25">
      <c r="Z3687" s="31"/>
    </row>
    <row r="3688" spans="26:26" x14ac:dyDescent="0.25">
      <c r="Z3688" s="31"/>
    </row>
    <row r="3689" spans="26:26" x14ac:dyDescent="0.25">
      <c r="Z3689" s="31"/>
    </row>
    <row r="3690" spans="26:26" x14ac:dyDescent="0.25">
      <c r="Z3690" s="31"/>
    </row>
    <row r="3691" spans="26:26" x14ac:dyDescent="0.25">
      <c r="Z3691" s="31"/>
    </row>
    <row r="3692" spans="26:26" x14ac:dyDescent="0.25">
      <c r="Z3692" s="31"/>
    </row>
    <row r="3693" spans="26:26" x14ac:dyDescent="0.25">
      <c r="Z3693" s="31"/>
    </row>
    <row r="3694" spans="26:26" x14ac:dyDescent="0.25">
      <c r="Z3694" s="31"/>
    </row>
    <row r="3695" spans="26:26" x14ac:dyDescent="0.25">
      <c r="Z3695" s="31"/>
    </row>
    <row r="3696" spans="26:26" x14ac:dyDescent="0.25">
      <c r="Z3696" s="31"/>
    </row>
    <row r="3697" spans="26:26" x14ac:dyDescent="0.25">
      <c r="Z3697" s="31"/>
    </row>
    <row r="3698" spans="26:26" x14ac:dyDescent="0.25">
      <c r="Z3698" s="31"/>
    </row>
    <row r="3699" spans="26:26" x14ac:dyDescent="0.25">
      <c r="Z3699" s="31"/>
    </row>
    <row r="3700" spans="26:26" x14ac:dyDescent="0.25">
      <c r="Z3700" s="31"/>
    </row>
    <row r="3701" spans="26:26" x14ac:dyDescent="0.25">
      <c r="Z3701" s="31"/>
    </row>
    <row r="3702" spans="26:26" x14ac:dyDescent="0.25">
      <c r="Z3702" s="31"/>
    </row>
    <row r="3703" spans="26:26" x14ac:dyDescent="0.25">
      <c r="Z3703" s="31"/>
    </row>
    <row r="3704" spans="26:26" x14ac:dyDescent="0.25">
      <c r="Z3704" s="31"/>
    </row>
    <row r="3705" spans="26:26" x14ac:dyDescent="0.25">
      <c r="Z3705" s="31"/>
    </row>
    <row r="3706" spans="26:26" x14ac:dyDescent="0.25">
      <c r="Z3706" s="31"/>
    </row>
    <row r="3707" spans="26:26" x14ac:dyDescent="0.25">
      <c r="Z3707" s="31"/>
    </row>
    <row r="3708" spans="26:26" x14ac:dyDescent="0.25">
      <c r="Z3708" s="31"/>
    </row>
    <row r="3709" spans="26:26" x14ac:dyDescent="0.25">
      <c r="Z3709" s="31"/>
    </row>
    <row r="3710" spans="26:26" x14ac:dyDescent="0.25">
      <c r="Z3710" s="31"/>
    </row>
    <row r="3711" spans="26:26" x14ac:dyDescent="0.25">
      <c r="Z3711" s="31"/>
    </row>
    <row r="3712" spans="26:26" x14ac:dyDescent="0.25">
      <c r="Z3712" s="31"/>
    </row>
    <row r="3713" spans="26:26" x14ac:dyDescent="0.25">
      <c r="Z3713" s="31"/>
    </row>
    <row r="3714" spans="26:26" x14ac:dyDescent="0.25">
      <c r="Z3714" s="31"/>
    </row>
    <row r="3715" spans="26:26" x14ac:dyDescent="0.25">
      <c r="Z3715" s="31"/>
    </row>
    <row r="3716" spans="26:26" x14ac:dyDescent="0.25">
      <c r="Z3716" s="31"/>
    </row>
    <row r="3717" spans="26:26" x14ac:dyDescent="0.25">
      <c r="Z3717" s="31"/>
    </row>
    <row r="3718" spans="26:26" x14ac:dyDescent="0.25">
      <c r="Z3718" s="31"/>
    </row>
    <row r="3719" spans="26:26" x14ac:dyDescent="0.25">
      <c r="Z3719" s="31"/>
    </row>
    <row r="3720" spans="26:26" x14ac:dyDescent="0.25">
      <c r="Z3720" s="31"/>
    </row>
    <row r="3721" spans="26:26" x14ac:dyDescent="0.25">
      <c r="Z3721" s="31"/>
    </row>
    <row r="3722" spans="26:26" x14ac:dyDescent="0.25">
      <c r="Z3722" s="31"/>
    </row>
    <row r="3723" spans="26:26" x14ac:dyDescent="0.25">
      <c r="Z3723" s="31"/>
    </row>
    <row r="3724" spans="26:26" x14ac:dyDescent="0.25">
      <c r="Z3724" s="31"/>
    </row>
    <row r="3725" spans="26:26" x14ac:dyDescent="0.25">
      <c r="Z3725" s="31"/>
    </row>
    <row r="3726" spans="26:26" x14ac:dyDescent="0.25">
      <c r="Z3726" s="31"/>
    </row>
    <row r="3727" spans="26:26" x14ac:dyDescent="0.25">
      <c r="Z3727" s="31"/>
    </row>
    <row r="3728" spans="26:26" x14ac:dyDescent="0.25">
      <c r="Z3728" s="31"/>
    </row>
    <row r="3729" spans="26:26" x14ac:dyDescent="0.25">
      <c r="Z3729" s="31"/>
    </row>
    <row r="3730" spans="26:26" x14ac:dyDescent="0.25">
      <c r="Z3730" s="31"/>
    </row>
    <row r="3731" spans="26:26" x14ac:dyDescent="0.25">
      <c r="Z3731" s="31"/>
    </row>
    <row r="3732" spans="26:26" x14ac:dyDescent="0.25">
      <c r="Z3732" s="31"/>
    </row>
    <row r="3733" spans="26:26" x14ac:dyDescent="0.25">
      <c r="Z3733" s="31"/>
    </row>
    <row r="3734" spans="26:26" x14ac:dyDescent="0.25">
      <c r="Z3734" s="31"/>
    </row>
    <row r="3735" spans="26:26" x14ac:dyDescent="0.25">
      <c r="Z3735" s="31"/>
    </row>
    <row r="3736" spans="26:26" x14ac:dyDescent="0.25">
      <c r="Z3736" s="31"/>
    </row>
    <row r="3737" spans="26:26" x14ac:dyDescent="0.25">
      <c r="Z3737" s="31"/>
    </row>
    <row r="3738" spans="26:26" x14ac:dyDescent="0.25">
      <c r="Z3738" s="31"/>
    </row>
    <row r="3739" spans="26:26" x14ac:dyDescent="0.25">
      <c r="Z3739" s="31"/>
    </row>
    <row r="3740" spans="26:26" x14ac:dyDescent="0.25">
      <c r="Z3740" s="31"/>
    </row>
    <row r="3741" spans="26:26" x14ac:dyDescent="0.25">
      <c r="Z3741" s="31"/>
    </row>
    <row r="3742" spans="26:26" x14ac:dyDescent="0.25">
      <c r="Z3742" s="31"/>
    </row>
    <row r="3743" spans="26:26" x14ac:dyDescent="0.25">
      <c r="Z3743" s="31"/>
    </row>
    <row r="3744" spans="26:26" x14ac:dyDescent="0.25">
      <c r="Z3744" s="31"/>
    </row>
    <row r="3745" spans="26:26" x14ac:dyDescent="0.25">
      <c r="Z3745" s="31"/>
    </row>
    <row r="3746" spans="26:26" x14ac:dyDescent="0.25">
      <c r="Z3746" s="31"/>
    </row>
    <row r="3747" spans="26:26" x14ac:dyDescent="0.25">
      <c r="Z3747" s="31"/>
    </row>
    <row r="3748" spans="26:26" x14ac:dyDescent="0.25">
      <c r="Z3748" s="31"/>
    </row>
    <row r="3749" spans="26:26" x14ac:dyDescent="0.25">
      <c r="Z3749" s="31"/>
    </row>
    <row r="3750" spans="26:26" x14ac:dyDescent="0.25">
      <c r="Z3750" s="31"/>
    </row>
    <row r="3751" spans="26:26" x14ac:dyDescent="0.25">
      <c r="Z3751" s="31"/>
    </row>
    <row r="3752" spans="26:26" x14ac:dyDescent="0.25">
      <c r="Z3752" s="31"/>
    </row>
    <row r="3753" spans="26:26" x14ac:dyDescent="0.25">
      <c r="Z3753" s="31"/>
    </row>
    <row r="3754" spans="26:26" x14ac:dyDescent="0.25">
      <c r="Z3754" s="31"/>
    </row>
    <row r="3755" spans="26:26" x14ac:dyDescent="0.25">
      <c r="Z3755" s="31"/>
    </row>
    <row r="3756" spans="26:26" x14ac:dyDescent="0.25">
      <c r="Z3756" s="31"/>
    </row>
    <row r="3757" spans="26:26" x14ac:dyDescent="0.25">
      <c r="Z3757" s="31"/>
    </row>
    <row r="3758" spans="26:26" x14ac:dyDescent="0.25">
      <c r="Z3758" s="31"/>
    </row>
    <row r="3759" spans="26:26" x14ac:dyDescent="0.25">
      <c r="Z3759" s="31"/>
    </row>
    <row r="3760" spans="26:26" x14ac:dyDescent="0.25">
      <c r="Z3760" s="31"/>
    </row>
    <row r="3761" spans="26:26" x14ac:dyDescent="0.25">
      <c r="Z3761" s="31"/>
    </row>
    <row r="3762" spans="26:26" x14ac:dyDescent="0.25">
      <c r="Z3762" s="31"/>
    </row>
    <row r="3763" spans="26:26" x14ac:dyDescent="0.25">
      <c r="Z3763" s="31"/>
    </row>
    <row r="3764" spans="26:26" x14ac:dyDescent="0.25">
      <c r="Z3764" s="31"/>
    </row>
    <row r="3765" spans="26:26" x14ac:dyDescent="0.25">
      <c r="Z3765" s="31"/>
    </row>
    <row r="3766" spans="26:26" x14ac:dyDescent="0.25">
      <c r="Z3766" s="31"/>
    </row>
    <row r="3767" spans="26:26" x14ac:dyDescent="0.25">
      <c r="Z3767" s="31"/>
    </row>
    <row r="3768" spans="26:26" x14ac:dyDescent="0.25">
      <c r="Z3768" s="31"/>
    </row>
    <row r="3769" spans="26:26" x14ac:dyDescent="0.25">
      <c r="Z3769" s="31"/>
    </row>
    <row r="3770" spans="26:26" x14ac:dyDescent="0.25">
      <c r="Z3770" s="31"/>
    </row>
    <row r="3771" spans="26:26" x14ac:dyDescent="0.25">
      <c r="Z3771" s="31"/>
    </row>
    <row r="3772" spans="26:26" x14ac:dyDescent="0.25">
      <c r="Z3772" s="31"/>
    </row>
    <row r="3773" spans="26:26" x14ac:dyDescent="0.25">
      <c r="Z3773" s="31"/>
    </row>
    <row r="3774" spans="26:26" x14ac:dyDescent="0.25">
      <c r="Z3774" s="31"/>
    </row>
    <row r="3775" spans="26:26" x14ac:dyDescent="0.25">
      <c r="Z3775" s="31"/>
    </row>
    <row r="3776" spans="26:26" x14ac:dyDescent="0.25">
      <c r="Z3776" s="31"/>
    </row>
    <row r="3777" spans="26:26" x14ac:dyDescent="0.25">
      <c r="Z3777" s="31"/>
    </row>
    <row r="3778" spans="26:26" x14ac:dyDescent="0.25">
      <c r="Z3778" s="31"/>
    </row>
    <row r="3779" spans="26:26" x14ac:dyDescent="0.25">
      <c r="Z3779" s="31"/>
    </row>
    <row r="3780" spans="26:26" x14ac:dyDescent="0.25">
      <c r="Z3780" s="31"/>
    </row>
    <row r="3781" spans="26:26" x14ac:dyDescent="0.25">
      <c r="Z3781" s="31"/>
    </row>
    <row r="3782" spans="26:26" x14ac:dyDescent="0.25">
      <c r="Z3782" s="31"/>
    </row>
    <row r="3783" spans="26:26" x14ac:dyDescent="0.25">
      <c r="Z3783" s="31"/>
    </row>
    <row r="3784" spans="26:26" x14ac:dyDescent="0.25">
      <c r="Z3784" s="31"/>
    </row>
    <row r="3785" spans="26:26" x14ac:dyDescent="0.25">
      <c r="Z3785" s="31"/>
    </row>
    <row r="3786" spans="26:26" x14ac:dyDescent="0.25">
      <c r="Z3786" s="31"/>
    </row>
    <row r="3787" spans="26:26" x14ac:dyDescent="0.25">
      <c r="Z3787" s="31"/>
    </row>
    <row r="3788" spans="26:26" x14ac:dyDescent="0.25">
      <c r="Z3788" s="31"/>
    </row>
    <row r="3789" spans="26:26" x14ac:dyDescent="0.25">
      <c r="Z3789" s="31"/>
    </row>
    <row r="3790" spans="26:26" x14ac:dyDescent="0.25">
      <c r="Z3790" s="31"/>
    </row>
    <row r="3791" spans="26:26" x14ac:dyDescent="0.25">
      <c r="Z3791" s="31"/>
    </row>
    <row r="3792" spans="26:26" x14ac:dyDescent="0.25">
      <c r="Z3792" s="31"/>
    </row>
    <row r="3793" spans="26:26" x14ac:dyDescent="0.25">
      <c r="Z3793" s="31"/>
    </row>
    <row r="3794" spans="26:26" x14ac:dyDescent="0.25">
      <c r="Z3794" s="31"/>
    </row>
    <row r="3795" spans="26:26" x14ac:dyDescent="0.25">
      <c r="Z3795" s="31"/>
    </row>
    <row r="3796" spans="26:26" x14ac:dyDescent="0.25">
      <c r="Z3796" s="31"/>
    </row>
    <row r="3797" spans="26:26" x14ac:dyDescent="0.25">
      <c r="Z3797" s="31"/>
    </row>
    <row r="3798" spans="26:26" x14ac:dyDescent="0.25">
      <c r="Z3798" s="31"/>
    </row>
    <row r="3799" spans="26:26" x14ac:dyDescent="0.25">
      <c r="Z3799" s="31"/>
    </row>
    <row r="3800" spans="26:26" x14ac:dyDescent="0.25">
      <c r="Z3800" s="31"/>
    </row>
    <row r="3801" spans="26:26" x14ac:dyDescent="0.25">
      <c r="Z3801" s="31"/>
    </row>
    <row r="3802" spans="26:26" x14ac:dyDescent="0.25">
      <c r="Z3802" s="31"/>
    </row>
    <row r="3803" spans="26:26" x14ac:dyDescent="0.25">
      <c r="Z3803" s="31"/>
    </row>
    <row r="3804" spans="26:26" x14ac:dyDescent="0.25">
      <c r="Z3804" s="31"/>
    </row>
    <row r="3805" spans="26:26" x14ac:dyDescent="0.25">
      <c r="Z3805" s="31"/>
    </row>
    <row r="3806" spans="26:26" x14ac:dyDescent="0.25">
      <c r="Z3806" s="31"/>
    </row>
    <row r="3807" spans="26:26" x14ac:dyDescent="0.25">
      <c r="Z3807" s="31"/>
    </row>
    <row r="3808" spans="26:26" x14ac:dyDescent="0.25">
      <c r="Z3808" s="31"/>
    </row>
    <row r="3809" spans="26:26" x14ac:dyDescent="0.25">
      <c r="Z3809" s="31"/>
    </row>
    <row r="3810" spans="26:26" x14ac:dyDescent="0.25">
      <c r="Z3810" s="31"/>
    </row>
    <row r="3811" spans="26:26" x14ac:dyDescent="0.25">
      <c r="Z3811" s="31"/>
    </row>
    <row r="3812" spans="26:26" x14ac:dyDescent="0.25">
      <c r="Z3812" s="31"/>
    </row>
    <row r="3813" spans="26:26" x14ac:dyDescent="0.25">
      <c r="Z3813" s="31"/>
    </row>
    <row r="3814" spans="26:26" x14ac:dyDescent="0.25">
      <c r="Z3814" s="31"/>
    </row>
    <row r="3815" spans="26:26" x14ac:dyDescent="0.25">
      <c r="Z3815" s="31"/>
    </row>
    <row r="3816" spans="26:26" x14ac:dyDescent="0.25">
      <c r="Z3816" s="31"/>
    </row>
    <row r="3817" spans="26:26" x14ac:dyDescent="0.25">
      <c r="Z3817" s="31"/>
    </row>
    <row r="3818" spans="26:26" x14ac:dyDescent="0.25">
      <c r="Z3818" s="31"/>
    </row>
    <row r="3819" spans="26:26" x14ac:dyDescent="0.25">
      <c r="Z3819" s="31"/>
    </row>
    <row r="3820" spans="26:26" x14ac:dyDescent="0.25">
      <c r="Z3820" s="31"/>
    </row>
    <row r="3821" spans="26:26" x14ac:dyDescent="0.25">
      <c r="Z3821" s="31"/>
    </row>
    <row r="3822" spans="26:26" x14ac:dyDescent="0.25">
      <c r="Z3822" s="31"/>
    </row>
    <row r="3823" spans="26:26" x14ac:dyDescent="0.25">
      <c r="Z3823" s="31"/>
    </row>
    <row r="3824" spans="26:26" x14ac:dyDescent="0.25">
      <c r="Z3824" s="31"/>
    </row>
    <row r="3825" spans="17:26" x14ac:dyDescent="0.25">
      <c r="Z3825" s="31"/>
    </row>
    <row r="3826" spans="17:26" x14ac:dyDescent="0.25">
      <c r="Z3826" s="31"/>
    </row>
    <row r="3827" spans="17:26" x14ac:dyDescent="0.25">
      <c r="Z3827" s="31"/>
    </row>
    <row r="3828" spans="17:26" x14ac:dyDescent="0.25">
      <c r="Z3828" s="31"/>
    </row>
    <row r="3829" spans="17:26" x14ac:dyDescent="0.25">
      <c r="Z3829" s="31"/>
    </row>
    <row r="3830" spans="17:26" x14ac:dyDescent="0.25">
      <c r="Z3830" s="31"/>
    </row>
    <row r="3831" spans="17:26" x14ac:dyDescent="0.25">
      <c r="Z3831" s="31"/>
    </row>
    <row r="3832" spans="17:26" x14ac:dyDescent="0.25">
      <c r="Q3832" s="942"/>
      <c r="Z3832" s="31"/>
    </row>
    <row r="3833" spans="17:26" x14ac:dyDescent="0.25">
      <c r="Z3833" s="31"/>
    </row>
    <row r="3834" spans="17:26" x14ac:dyDescent="0.25">
      <c r="Z3834" s="31"/>
    </row>
    <row r="3835" spans="17:26" x14ac:dyDescent="0.25">
      <c r="Z3835" s="31"/>
    </row>
    <row r="3836" spans="17:26" x14ac:dyDescent="0.25">
      <c r="Z3836" s="31"/>
    </row>
    <row r="3837" spans="17:26" x14ac:dyDescent="0.25">
      <c r="Z3837" s="31"/>
    </row>
    <row r="3838" spans="17:26" x14ac:dyDescent="0.25">
      <c r="Z3838" s="31"/>
    </row>
    <row r="3839" spans="17:26" x14ac:dyDescent="0.25">
      <c r="Z3839" s="31"/>
    </row>
    <row r="3840" spans="17:26" x14ac:dyDescent="0.25">
      <c r="Z3840" s="31"/>
    </row>
    <row r="3841" spans="26:26" x14ac:dyDescent="0.25">
      <c r="Z3841" s="31"/>
    </row>
    <row r="3842" spans="26:26" x14ac:dyDescent="0.25">
      <c r="Z3842" s="31"/>
    </row>
    <row r="3843" spans="26:26" x14ac:dyDescent="0.25">
      <c r="Z3843" s="31"/>
    </row>
    <row r="3844" spans="26:26" x14ac:dyDescent="0.25">
      <c r="Z3844" s="31"/>
    </row>
    <row r="3845" spans="26:26" x14ac:dyDescent="0.25">
      <c r="Z3845" s="31"/>
    </row>
    <row r="3846" spans="26:26" x14ac:dyDescent="0.25">
      <c r="Z3846" s="31"/>
    </row>
    <row r="3847" spans="26:26" x14ac:dyDescent="0.25">
      <c r="Z3847" s="31"/>
    </row>
    <row r="3848" spans="26:26" x14ac:dyDescent="0.25">
      <c r="Z3848" s="31"/>
    </row>
    <row r="3849" spans="26:26" x14ac:dyDescent="0.25">
      <c r="Z3849" s="31"/>
    </row>
    <row r="3850" spans="26:26" x14ac:dyDescent="0.25">
      <c r="Z3850" s="31"/>
    </row>
    <row r="3851" spans="26:26" x14ac:dyDescent="0.25">
      <c r="Z3851" s="31"/>
    </row>
    <row r="3852" spans="26:26" x14ac:dyDescent="0.25">
      <c r="Z3852" s="31"/>
    </row>
    <row r="3853" spans="26:26" x14ac:dyDescent="0.25">
      <c r="Z3853" s="31"/>
    </row>
    <row r="3854" spans="26:26" x14ac:dyDescent="0.25">
      <c r="Z3854" s="31"/>
    </row>
    <row r="3855" spans="26:26" x14ac:dyDescent="0.25">
      <c r="Z3855" s="31"/>
    </row>
    <row r="3856" spans="26:26" x14ac:dyDescent="0.25">
      <c r="Z3856" s="31"/>
    </row>
    <row r="3857" spans="17:26" x14ac:dyDescent="0.25">
      <c r="Z3857" s="31"/>
    </row>
    <row r="3858" spans="17:26" x14ac:dyDescent="0.25">
      <c r="Z3858" s="31"/>
    </row>
    <row r="3859" spans="17:26" x14ac:dyDescent="0.25">
      <c r="Z3859" s="31"/>
    </row>
    <row r="3860" spans="17:26" x14ac:dyDescent="0.25">
      <c r="Z3860" s="31"/>
    </row>
    <row r="3861" spans="17:26" x14ac:dyDescent="0.25">
      <c r="Q3861" s="942"/>
      <c r="Z3861" s="31"/>
    </row>
    <row r="3862" spans="17:26" x14ac:dyDescent="0.25">
      <c r="Q3862" s="942"/>
      <c r="Z3862" s="31"/>
    </row>
    <row r="3863" spans="17:26" x14ac:dyDescent="0.25">
      <c r="Z3863" s="31"/>
    </row>
    <row r="3864" spans="17:26" x14ac:dyDescent="0.25">
      <c r="Z3864" s="31"/>
    </row>
    <row r="3865" spans="17:26" x14ac:dyDescent="0.25">
      <c r="Z3865" s="31"/>
    </row>
    <row r="3866" spans="17:26" x14ac:dyDescent="0.25">
      <c r="Z3866" s="31"/>
    </row>
    <row r="3867" spans="17:26" x14ac:dyDescent="0.25">
      <c r="Z3867" s="31"/>
    </row>
    <row r="3868" spans="17:26" x14ac:dyDescent="0.25">
      <c r="Z3868" s="31"/>
    </row>
    <row r="3869" spans="17:26" x14ac:dyDescent="0.25">
      <c r="Z3869" s="31"/>
    </row>
    <row r="3870" spans="17:26" x14ac:dyDescent="0.25">
      <c r="Z3870" s="31"/>
    </row>
    <row r="3871" spans="17:26" x14ac:dyDescent="0.25">
      <c r="Z3871" s="31"/>
    </row>
    <row r="3872" spans="17:26" x14ac:dyDescent="0.25">
      <c r="Z3872" s="31"/>
    </row>
    <row r="3873" spans="26:26" x14ac:dyDescent="0.25">
      <c r="Z3873" s="31"/>
    </row>
    <row r="3874" spans="26:26" x14ac:dyDescent="0.25">
      <c r="Z3874" s="31"/>
    </row>
    <row r="3875" spans="26:26" x14ac:dyDescent="0.25">
      <c r="Z3875" s="31"/>
    </row>
    <row r="3876" spans="26:26" x14ac:dyDescent="0.25">
      <c r="Z3876" s="31"/>
    </row>
    <row r="3877" spans="26:26" x14ac:dyDescent="0.25">
      <c r="Z3877" s="31"/>
    </row>
    <row r="3878" spans="26:26" x14ac:dyDescent="0.25">
      <c r="Z3878" s="31"/>
    </row>
    <row r="3879" spans="26:26" x14ac:dyDescent="0.25">
      <c r="Z3879" s="31"/>
    </row>
    <row r="3880" spans="26:26" x14ac:dyDescent="0.25">
      <c r="Z3880" s="31"/>
    </row>
    <row r="3881" spans="26:26" x14ac:dyDescent="0.25">
      <c r="Z3881" s="31"/>
    </row>
    <row r="3882" spans="26:26" x14ac:dyDescent="0.25">
      <c r="Z3882" s="31"/>
    </row>
    <row r="3883" spans="26:26" x14ac:dyDescent="0.25">
      <c r="Z3883" s="31"/>
    </row>
    <row r="3884" spans="26:26" x14ac:dyDescent="0.25">
      <c r="Z3884" s="31"/>
    </row>
    <row r="3885" spans="26:26" x14ac:dyDescent="0.25">
      <c r="Z3885" s="31"/>
    </row>
    <row r="3886" spans="26:26" x14ac:dyDescent="0.25">
      <c r="Z3886" s="31"/>
    </row>
    <row r="3887" spans="26:26" x14ac:dyDescent="0.25">
      <c r="Z3887" s="133"/>
    </row>
    <row r="3888" spans="26:26" x14ac:dyDescent="0.25">
      <c r="Z3888" s="31"/>
    </row>
    <row r="3889" spans="26:26" x14ac:dyDescent="0.25">
      <c r="Z3889" s="133"/>
    </row>
    <row r="3890" spans="26:26" x14ac:dyDescent="0.25">
      <c r="Z3890" s="31"/>
    </row>
    <row r="3891" spans="26:26" x14ac:dyDescent="0.25">
      <c r="Z3891" s="31"/>
    </row>
    <row r="3892" spans="26:26" x14ac:dyDescent="0.25">
      <c r="Z3892" s="31"/>
    </row>
    <row r="3893" spans="26:26" x14ac:dyDescent="0.25">
      <c r="Z3893" s="31"/>
    </row>
    <row r="3894" spans="26:26" x14ac:dyDescent="0.25">
      <c r="Z3894" s="31"/>
    </row>
    <row r="3895" spans="26:26" x14ac:dyDescent="0.25">
      <c r="Z3895" s="133"/>
    </row>
    <row r="3896" spans="26:26" x14ac:dyDescent="0.25">
      <c r="Z3896" s="31"/>
    </row>
    <row r="3897" spans="26:26" x14ac:dyDescent="0.25">
      <c r="Z3897" s="31"/>
    </row>
    <row r="3898" spans="26:26" x14ac:dyDescent="0.25">
      <c r="Z3898" s="133"/>
    </row>
    <row r="3899" spans="26:26" x14ac:dyDescent="0.25">
      <c r="Z3899" s="133"/>
    </row>
    <row r="3900" spans="26:26" x14ac:dyDescent="0.25">
      <c r="Z3900" s="31"/>
    </row>
    <row r="3901" spans="26:26" x14ac:dyDescent="0.25">
      <c r="Z3901" s="133"/>
    </row>
    <row r="3902" spans="26:26" x14ac:dyDescent="0.25">
      <c r="Z3902" s="31"/>
    </row>
    <row r="3903" spans="26:26" x14ac:dyDescent="0.25">
      <c r="Z3903" s="31"/>
    </row>
    <row r="3904" spans="26:26" x14ac:dyDescent="0.25">
      <c r="Z3904" s="31"/>
    </row>
    <row r="3905" spans="26:26" x14ac:dyDescent="0.25">
      <c r="Z3905" s="31"/>
    </row>
    <row r="3906" spans="26:26" x14ac:dyDescent="0.25">
      <c r="Z3906" s="31"/>
    </row>
    <row r="3907" spans="26:26" x14ac:dyDescent="0.25">
      <c r="Z3907" s="31"/>
    </row>
    <row r="3908" spans="26:26" x14ac:dyDescent="0.25">
      <c r="Z3908" s="31"/>
    </row>
    <row r="3909" spans="26:26" x14ac:dyDescent="0.25">
      <c r="Z3909" s="31"/>
    </row>
    <row r="3910" spans="26:26" x14ac:dyDescent="0.25">
      <c r="Z3910" s="133"/>
    </row>
    <row r="3911" spans="26:26" x14ac:dyDescent="0.25">
      <c r="Z3911" s="31"/>
    </row>
    <row r="3912" spans="26:26" x14ac:dyDescent="0.25">
      <c r="Z3912" s="133"/>
    </row>
    <row r="3913" spans="26:26" x14ac:dyDescent="0.25">
      <c r="Z3913" s="133"/>
    </row>
    <row r="3914" spans="26:26" x14ac:dyDescent="0.25">
      <c r="Z3914" s="133"/>
    </row>
    <row r="3915" spans="26:26" x14ac:dyDescent="0.25">
      <c r="Z3915" s="31"/>
    </row>
    <row r="3916" spans="26:26" x14ac:dyDescent="0.25">
      <c r="Z3916" s="31"/>
    </row>
    <row r="3917" spans="26:26" x14ac:dyDescent="0.25">
      <c r="Z3917" s="31"/>
    </row>
    <row r="3918" spans="26:26" x14ac:dyDescent="0.25">
      <c r="Z3918" s="31"/>
    </row>
    <row r="3919" spans="26:26" x14ac:dyDescent="0.25">
      <c r="Z3919" s="31"/>
    </row>
    <row r="3920" spans="26:26" x14ac:dyDescent="0.25">
      <c r="Z3920" s="133"/>
    </row>
    <row r="3921" spans="26:26" x14ac:dyDescent="0.25">
      <c r="Z3921" s="31"/>
    </row>
    <row r="3922" spans="26:26" x14ac:dyDescent="0.25">
      <c r="Z3922" s="31"/>
    </row>
    <row r="3923" spans="26:26" x14ac:dyDescent="0.25">
      <c r="Z3923" s="31"/>
    </row>
    <row r="3924" spans="26:26" x14ac:dyDescent="0.25">
      <c r="Z3924" s="31"/>
    </row>
    <row r="3925" spans="26:26" x14ac:dyDescent="0.25">
      <c r="Z3925" s="133"/>
    </row>
    <row r="3926" spans="26:26" x14ac:dyDescent="0.25">
      <c r="Z3926" s="31"/>
    </row>
    <row r="3927" spans="26:26" x14ac:dyDescent="0.25">
      <c r="Z3927" s="133"/>
    </row>
    <row r="3928" spans="26:26" x14ac:dyDescent="0.25">
      <c r="Z3928" s="31"/>
    </row>
    <row r="3929" spans="26:26" x14ac:dyDescent="0.25">
      <c r="Z3929" s="133"/>
    </row>
    <row r="3930" spans="26:26" x14ac:dyDescent="0.25">
      <c r="Z3930" s="133"/>
    </row>
    <row r="3931" spans="26:26" x14ac:dyDescent="0.25">
      <c r="Z3931" s="31"/>
    </row>
    <row r="3932" spans="26:26" x14ac:dyDescent="0.25">
      <c r="Z3932" s="31"/>
    </row>
    <row r="3933" spans="26:26" x14ac:dyDescent="0.25">
      <c r="Z3933" s="31"/>
    </row>
    <row r="3934" spans="26:26" x14ac:dyDescent="0.25">
      <c r="Z3934" s="31"/>
    </row>
    <row r="3935" spans="26:26" x14ac:dyDescent="0.25">
      <c r="Z3935" s="31"/>
    </row>
    <row r="3936" spans="26:26" x14ac:dyDescent="0.25">
      <c r="Z3936" s="133"/>
    </row>
    <row r="3937" spans="26:26" x14ac:dyDescent="0.25">
      <c r="Z3937" s="31"/>
    </row>
    <row r="3938" spans="26:26" x14ac:dyDescent="0.25">
      <c r="Z3938" s="31"/>
    </row>
    <row r="3939" spans="26:26" x14ac:dyDescent="0.25">
      <c r="Z3939" s="31"/>
    </row>
    <row r="3940" spans="26:26" x14ac:dyDescent="0.25">
      <c r="Z3940" s="31"/>
    </row>
    <row r="3941" spans="26:26" x14ac:dyDescent="0.25">
      <c r="Z3941" s="133"/>
    </row>
    <row r="3942" spans="26:26" x14ac:dyDescent="0.25">
      <c r="Z3942" s="31"/>
    </row>
    <row r="3943" spans="26:26" x14ac:dyDescent="0.25">
      <c r="Z3943" s="133"/>
    </row>
    <row r="3944" spans="26:26" x14ac:dyDescent="0.25">
      <c r="Z3944" s="133"/>
    </row>
    <row r="3945" spans="26:26" x14ac:dyDescent="0.25">
      <c r="Z3945" s="133"/>
    </row>
    <row r="3946" spans="26:26" x14ac:dyDescent="0.25">
      <c r="Z3946" s="133"/>
    </row>
    <row r="3947" spans="26:26" x14ac:dyDescent="0.25">
      <c r="Z3947" s="133"/>
    </row>
    <row r="3948" spans="26:26" x14ac:dyDescent="0.25">
      <c r="Z3948" s="31"/>
    </row>
    <row r="3949" spans="26:26" x14ac:dyDescent="0.25">
      <c r="Z3949" s="31"/>
    </row>
    <row r="3950" spans="26:26" x14ac:dyDescent="0.25">
      <c r="Z3950" s="31"/>
    </row>
    <row r="3951" spans="26:26" x14ac:dyDescent="0.25">
      <c r="Z3951" s="133"/>
    </row>
    <row r="3952" spans="26:26" x14ac:dyDescent="0.25">
      <c r="Z3952" s="31"/>
    </row>
    <row r="3953" spans="26:26" x14ac:dyDescent="0.25">
      <c r="Z3953" s="31"/>
    </row>
    <row r="3954" spans="26:26" x14ac:dyDescent="0.25">
      <c r="Z3954" s="31"/>
    </row>
    <row r="3955" spans="26:26" x14ac:dyDescent="0.25">
      <c r="Z3955" s="31"/>
    </row>
    <row r="3956" spans="26:26" x14ac:dyDescent="0.25">
      <c r="Z3956" s="133"/>
    </row>
    <row r="3957" spans="26:26" x14ac:dyDescent="0.25">
      <c r="Z3957" s="133"/>
    </row>
    <row r="3958" spans="26:26" x14ac:dyDescent="0.25">
      <c r="Z3958" s="31"/>
    </row>
    <row r="3959" spans="26:26" x14ac:dyDescent="0.25">
      <c r="Z3959" s="31"/>
    </row>
    <row r="3960" spans="26:26" x14ac:dyDescent="0.25">
      <c r="Z3960" s="31"/>
    </row>
    <row r="3961" spans="26:26" x14ac:dyDescent="0.25">
      <c r="Z3961" s="31"/>
    </row>
    <row r="3962" spans="26:26" x14ac:dyDescent="0.25">
      <c r="Z3962" s="31"/>
    </row>
    <row r="3963" spans="26:26" x14ac:dyDescent="0.25">
      <c r="Z3963" s="31"/>
    </row>
    <row r="3964" spans="26:26" x14ac:dyDescent="0.25">
      <c r="Z3964" s="31"/>
    </row>
    <row r="3965" spans="26:26" x14ac:dyDescent="0.25">
      <c r="Z3965" s="133"/>
    </row>
    <row r="3966" spans="26:26" x14ac:dyDescent="0.25">
      <c r="Z3966" s="31"/>
    </row>
    <row r="3967" spans="26:26" x14ac:dyDescent="0.25">
      <c r="Z3967" s="31"/>
    </row>
    <row r="3968" spans="26:26" x14ac:dyDescent="0.25">
      <c r="Z3968" s="133"/>
    </row>
    <row r="3969" spans="26:26" x14ac:dyDescent="0.25">
      <c r="Z3969" s="133"/>
    </row>
    <row r="3970" spans="26:26" x14ac:dyDescent="0.25">
      <c r="Z3970" s="133"/>
    </row>
    <row r="3971" spans="26:26" x14ac:dyDescent="0.25">
      <c r="Z3971" s="31"/>
    </row>
    <row r="3972" spans="26:26" x14ac:dyDescent="0.25">
      <c r="Z3972" s="133"/>
    </row>
    <row r="3973" spans="26:26" x14ac:dyDescent="0.25">
      <c r="Z3973" s="133"/>
    </row>
    <row r="3974" spans="26:26" x14ac:dyDescent="0.25">
      <c r="Z3974" s="31"/>
    </row>
    <row r="3975" spans="26:26" x14ac:dyDescent="0.25">
      <c r="Z3975" s="31"/>
    </row>
    <row r="3976" spans="26:26" x14ac:dyDescent="0.25">
      <c r="Z3976" s="31"/>
    </row>
    <row r="3977" spans="26:26" x14ac:dyDescent="0.25">
      <c r="Z3977" s="31"/>
    </row>
    <row r="3978" spans="26:26" x14ac:dyDescent="0.25">
      <c r="Z3978" s="31"/>
    </row>
    <row r="3979" spans="26:26" x14ac:dyDescent="0.25">
      <c r="Z3979" s="31"/>
    </row>
    <row r="3980" spans="26:26" x14ac:dyDescent="0.25">
      <c r="Z3980" s="31"/>
    </row>
    <row r="3981" spans="26:26" x14ac:dyDescent="0.25">
      <c r="Z3981" s="31"/>
    </row>
    <row r="3982" spans="26:26" x14ac:dyDescent="0.25">
      <c r="Z3982" s="31"/>
    </row>
    <row r="3983" spans="26:26" x14ac:dyDescent="0.25">
      <c r="Z3983" s="31"/>
    </row>
    <row r="3984" spans="26:26" x14ac:dyDescent="0.25">
      <c r="Z3984" s="31"/>
    </row>
    <row r="3985" spans="26:26" x14ac:dyDescent="0.25">
      <c r="Z3985" s="31"/>
    </row>
    <row r="3986" spans="26:26" x14ac:dyDescent="0.25">
      <c r="Z3986" s="31"/>
    </row>
    <row r="3987" spans="26:26" x14ac:dyDescent="0.25">
      <c r="Z3987" s="31"/>
    </row>
    <row r="3988" spans="26:26" x14ac:dyDescent="0.25">
      <c r="Z3988" s="31"/>
    </row>
    <row r="3989" spans="26:26" x14ac:dyDescent="0.25">
      <c r="Z3989" s="31"/>
    </row>
    <row r="3990" spans="26:26" x14ac:dyDescent="0.25">
      <c r="Z3990" s="31"/>
    </row>
    <row r="3991" spans="26:26" x14ac:dyDescent="0.25">
      <c r="Z3991" s="31"/>
    </row>
    <row r="3992" spans="26:26" x14ac:dyDescent="0.25">
      <c r="Z3992" s="31"/>
    </row>
    <row r="3993" spans="26:26" x14ac:dyDescent="0.25">
      <c r="Z3993" s="31"/>
    </row>
    <row r="3994" spans="26:26" x14ac:dyDescent="0.25">
      <c r="Z3994" s="31"/>
    </row>
    <row r="3995" spans="26:26" x14ac:dyDescent="0.25">
      <c r="Z3995" s="31"/>
    </row>
    <row r="3996" spans="26:26" x14ac:dyDescent="0.25">
      <c r="Z3996" s="31"/>
    </row>
    <row r="3997" spans="26:26" x14ac:dyDescent="0.25">
      <c r="Z3997" s="31"/>
    </row>
    <row r="3998" spans="26:26" x14ac:dyDescent="0.25">
      <c r="Z3998" s="31"/>
    </row>
    <row r="3999" spans="26:26" x14ac:dyDescent="0.25">
      <c r="Z3999" s="31"/>
    </row>
    <row r="4000" spans="26:26" x14ac:dyDescent="0.25">
      <c r="Z4000" s="31"/>
    </row>
    <row r="4001" spans="26:26" x14ac:dyDescent="0.25">
      <c r="Z4001" s="31"/>
    </row>
    <row r="4002" spans="26:26" x14ac:dyDescent="0.25">
      <c r="Z4002" s="31"/>
    </row>
    <row r="4003" spans="26:26" x14ac:dyDescent="0.25">
      <c r="Z4003" s="31"/>
    </row>
    <row r="4004" spans="26:26" x14ac:dyDescent="0.25">
      <c r="Z4004" s="31"/>
    </row>
    <row r="4005" spans="26:26" x14ac:dyDescent="0.25">
      <c r="Z4005" s="31"/>
    </row>
    <row r="4006" spans="26:26" x14ac:dyDescent="0.25">
      <c r="Z4006" s="31"/>
    </row>
    <row r="4007" spans="26:26" x14ac:dyDescent="0.25">
      <c r="Z4007" s="31"/>
    </row>
    <row r="4008" spans="26:26" x14ac:dyDescent="0.25">
      <c r="Z4008" s="31"/>
    </row>
    <row r="4009" spans="26:26" x14ac:dyDescent="0.25">
      <c r="Z4009" s="31"/>
    </row>
    <row r="4010" spans="26:26" x14ac:dyDescent="0.25">
      <c r="Z4010" s="31"/>
    </row>
    <row r="4011" spans="26:26" x14ac:dyDescent="0.25">
      <c r="Z4011" s="31"/>
    </row>
    <row r="4012" spans="26:26" x14ac:dyDescent="0.25">
      <c r="Z4012" s="31"/>
    </row>
    <row r="4013" spans="26:26" x14ac:dyDescent="0.25">
      <c r="Z4013" s="31"/>
    </row>
    <row r="4014" spans="26:26" x14ac:dyDescent="0.25">
      <c r="Z4014" s="31"/>
    </row>
    <row r="4015" spans="26:26" x14ac:dyDescent="0.25">
      <c r="Z4015" s="31"/>
    </row>
    <row r="4016" spans="26:26" x14ac:dyDescent="0.25">
      <c r="Z4016" s="31"/>
    </row>
    <row r="4017" spans="17:26" x14ac:dyDescent="0.25">
      <c r="Z4017" s="31"/>
    </row>
    <row r="4018" spans="17:26" x14ac:dyDescent="0.25">
      <c r="Z4018" s="31"/>
    </row>
    <row r="4019" spans="17:26" x14ac:dyDescent="0.25">
      <c r="Z4019" s="31"/>
    </row>
    <row r="4020" spans="17:26" x14ac:dyDescent="0.25">
      <c r="Z4020" s="31"/>
    </row>
    <row r="4021" spans="17:26" x14ac:dyDescent="0.25">
      <c r="Z4021" s="31"/>
    </row>
    <row r="4022" spans="17:26" x14ac:dyDescent="0.25">
      <c r="Z4022" s="31"/>
    </row>
    <row r="4023" spans="17:26" x14ac:dyDescent="0.25">
      <c r="Q4023" s="942"/>
      <c r="Z4023" s="31"/>
    </row>
    <row r="4024" spans="17:26" x14ac:dyDescent="0.25">
      <c r="Z4024" s="31"/>
    </row>
    <row r="4025" spans="17:26" x14ac:dyDescent="0.25">
      <c r="Z4025" s="31"/>
    </row>
    <row r="4026" spans="17:26" x14ac:dyDescent="0.25">
      <c r="Z4026" s="31"/>
    </row>
    <row r="4027" spans="17:26" x14ac:dyDescent="0.25">
      <c r="Z4027" s="31"/>
    </row>
    <row r="4028" spans="17:26" x14ac:dyDescent="0.25">
      <c r="Z4028" s="31"/>
    </row>
    <row r="4029" spans="17:26" x14ac:dyDescent="0.25">
      <c r="Z4029" s="31"/>
    </row>
    <row r="4030" spans="17:26" x14ac:dyDescent="0.25">
      <c r="Z4030" s="31"/>
    </row>
    <row r="4031" spans="17:26" x14ac:dyDescent="0.25">
      <c r="Z4031" s="31"/>
    </row>
    <row r="4032" spans="17:26" x14ac:dyDescent="0.25">
      <c r="Z4032" s="31"/>
    </row>
    <row r="4033" spans="26:26" x14ac:dyDescent="0.25">
      <c r="Z4033" s="31"/>
    </row>
    <row r="4034" spans="26:26" x14ac:dyDescent="0.25">
      <c r="Z4034" s="31"/>
    </row>
    <row r="4035" spans="26:26" x14ac:dyDescent="0.25">
      <c r="Z4035" s="31"/>
    </row>
    <row r="4036" spans="26:26" x14ac:dyDescent="0.25">
      <c r="Z4036" s="31"/>
    </row>
    <row r="4037" spans="26:26" x14ac:dyDescent="0.25">
      <c r="Z4037" s="31"/>
    </row>
    <row r="4038" spans="26:26" x14ac:dyDescent="0.25">
      <c r="Z4038" s="31"/>
    </row>
    <row r="4039" spans="26:26" x14ac:dyDescent="0.25">
      <c r="Z4039" s="31"/>
    </row>
    <row r="4040" spans="26:26" x14ac:dyDescent="0.25">
      <c r="Z4040" s="31"/>
    </row>
    <row r="4041" spans="26:26" x14ac:dyDescent="0.25">
      <c r="Z4041" s="31"/>
    </row>
    <row r="4042" spans="26:26" x14ac:dyDescent="0.25">
      <c r="Z4042" s="31"/>
    </row>
    <row r="4043" spans="26:26" x14ac:dyDescent="0.25">
      <c r="Z4043" s="31"/>
    </row>
    <row r="4044" spans="26:26" x14ac:dyDescent="0.25">
      <c r="Z4044" s="31"/>
    </row>
    <row r="4045" spans="26:26" x14ac:dyDescent="0.25">
      <c r="Z4045" s="31"/>
    </row>
    <row r="4046" spans="26:26" x14ac:dyDescent="0.25">
      <c r="Z4046" s="31"/>
    </row>
    <row r="4047" spans="26:26" x14ac:dyDescent="0.25">
      <c r="Z4047" s="31"/>
    </row>
    <row r="4048" spans="26:26" x14ac:dyDescent="0.25">
      <c r="Z4048" s="31"/>
    </row>
    <row r="4049" spans="26:26" x14ac:dyDescent="0.25">
      <c r="Z4049" s="31"/>
    </row>
    <row r="4050" spans="26:26" x14ac:dyDescent="0.25">
      <c r="Z4050" s="31"/>
    </row>
    <row r="4051" spans="26:26" x14ac:dyDescent="0.25">
      <c r="Z4051" s="31"/>
    </row>
    <row r="4052" spans="26:26" x14ac:dyDescent="0.25">
      <c r="Z4052" s="31"/>
    </row>
    <row r="4053" spans="26:26" x14ac:dyDescent="0.25">
      <c r="Z4053" s="31"/>
    </row>
    <row r="4054" spans="26:26" x14ac:dyDescent="0.25">
      <c r="Z4054" s="31"/>
    </row>
    <row r="4055" spans="26:26" x14ac:dyDescent="0.25">
      <c r="Z4055" s="31"/>
    </row>
    <row r="4056" spans="26:26" x14ac:dyDescent="0.25">
      <c r="Z4056" s="31"/>
    </row>
    <row r="4057" spans="26:26" x14ac:dyDescent="0.25">
      <c r="Z4057" s="31"/>
    </row>
    <row r="4058" spans="26:26" x14ac:dyDescent="0.25">
      <c r="Z4058" s="31"/>
    </row>
    <row r="4059" spans="26:26" x14ac:dyDescent="0.25">
      <c r="Z4059" s="31"/>
    </row>
    <row r="4060" spans="26:26" x14ac:dyDescent="0.25">
      <c r="Z4060" s="31"/>
    </row>
    <row r="4061" spans="26:26" x14ac:dyDescent="0.25">
      <c r="Z4061" s="31"/>
    </row>
    <row r="4062" spans="26:26" x14ac:dyDescent="0.25">
      <c r="Z4062" s="31"/>
    </row>
    <row r="4063" spans="26:26" x14ac:dyDescent="0.25">
      <c r="Z4063" s="31"/>
    </row>
    <row r="4064" spans="26:26" x14ac:dyDescent="0.25">
      <c r="Z4064" s="31"/>
    </row>
    <row r="4065" spans="26:26" x14ac:dyDescent="0.25">
      <c r="Z4065" s="31"/>
    </row>
    <row r="4066" spans="26:26" x14ac:dyDescent="0.25">
      <c r="Z4066" s="31"/>
    </row>
    <row r="4067" spans="26:26" x14ac:dyDescent="0.25">
      <c r="Z4067" s="31"/>
    </row>
    <row r="4068" spans="26:26" x14ac:dyDescent="0.25">
      <c r="Z4068" s="31"/>
    </row>
    <row r="4069" spans="26:26" x14ac:dyDescent="0.25">
      <c r="Z4069" s="31"/>
    </row>
    <row r="4070" spans="26:26" x14ac:dyDescent="0.25">
      <c r="Z4070" s="31"/>
    </row>
    <row r="4071" spans="26:26" x14ac:dyDescent="0.25">
      <c r="Z4071" s="31"/>
    </row>
    <row r="4072" spans="26:26" x14ac:dyDescent="0.25">
      <c r="Z4072" s="31"/>
    </row>
    <row r="4073" spans="26:26" x14ac:dyDescent="0.25">
      <c r="Z4073" s="31"/>
    </row>
    <row r="4074" spans="26:26" x14ac:dyDescent="0.25">
      <c r="Z4074" s="31"/>
    </row>
    <row r="4075" spans="26:26" x14ac:dyDescent="0.25">
      <c r="Z4075" s="31"/>
    </row>
    <row r="4076" spans="26:26" x14ac:dyDescent="0.25">
      <c r="Z4076" s="31"/>
    </row>
    <row r="4077" spans="26:26" x14ac:dyDescent="0.25">
      <c r="Z4077" s="31"/>
    </row>
    <row r="4078" spans="26:26" x14ac:dyDescent="0.25">
      <c r="Z4078" s="31"/>
    </row>
    <row r="4079" spans="26:26" x14ac:dyDescent="0.25">
      <c r="Z4079" s="31"/>
    </row>
    <row r="4080" spans="26:26" x14ac:dyDescent="0.25">
      <c r="Z4080" s="31"/>
    </row>
    <row r="4081" spans="26:26" x14ac:dyDescent="0.25">
      <c r="Z4081" s="31"/>
    </row>
    <row r="4082" spans="26:26" x14ac:dyDescent="0.25">
      <c r="Z4082" s="31"/>
    </row>
    <row r="4083" spans="26:26" x14ac:dyDescent="0.25">
      <c r="Z4083" s="31"/>
    </row>
    <row r="4084" spans="26:26" x14ac:dyDescent="0.25">
      <c r="Z4084" s="31"/>
    </row>
    <row r="4085" spans="26:26" x14ac:dyDescent="0.25">
      <c r="Z4085" s="31"/>
    </row>
    <row r="4086" spans="26:26" x14ac:dyDescent="0.25">
      <c r="Z4086" s="31"/>
    </row>
    <row r="4087" spans="26:26" x14ac:dyDescent="0.25">
      <c r="Z4087" s="31"/>
    </row>
    <row r="4088" spans="26:26" x14ac:dyDescent="0.25">
      <c r="Z4088" s="31"/>
    </row>
    <row r="4089" spans="26:26" x14ac:dyDescent="0.25">
      <c r="Z4089" s="31"/>
    </row>
    <row r="4090" spans="26:26" x14ac:dyDescent="0.25">
      <c r="Z4090" s="31"/>
    </row>
    <row r="4091" spans="26:26" x14ac:dyDescent="0.25">
      <c r="Z4091" s="31"/>
    </row>
    <row r="4092" spans="26:26" x14ac:dyDescent="0.25">
      <c r="Z4092" s="31"/>
    </row>
    <row r="4093" spans="26:26" x14ac:dyDescent="0.25">
      <c r="Z4093" s="31"/>
    </row>
    <row r="4094" spans="26:26" x14ac:dyDescent="0.25">
      <c r="Z4094" s="31"/>
    </row>
    <row r="4095" spans="26:26" x14ac:dyDescent="0.25">
      <c r="Z4095" s="31"/>
    </row>
    <row r="4096" spans="26:26" x14ac:dyDescent="0.25">
      <c r="Z4096" s="31"/>
    </row>
    <row r="4097" spans="26:26" x14ac:dyDescent="0.25">
      <c r="Z4097" s="31"/>
    </row>
    <row r="4098" spans="26:26" x14ac:dyDescent="0.25">
      <c r="Z4098" s="31"/>
    </row>
    <row r="4099" spans="26:26" x14ac:dyDescent="0.25">
      <c r="Z4099" s="31"/>
    </row>
    <row r="4100" spans="26:26" x14ac:dyDescent="0.25">
      <c r="Z4100" s="31"/>
    </row>
    <row r="4101" spans="26:26" x14ac:dyDescent="0.25">
      <c r="Z4101" s="31"/>
    </row>
    <row r="4102" spans="26:26" x14ac:dyDescent="0.25">
      <c r="Z4102" s="31"/>
    </row>
    <row r="4103" spans="26:26" x14ac:dyDescent="0.25">
      <c r="Z4103" s="31"/>
    </row>
    <row r="4104" spans="26:26" x14ac:dyDescent="0.25">
      <c r="Z4104" s="31"/>
    </row>
    <row r="4105" spans="26:26" x14ac:dyDescent="0.25">
      <c r="Z4105" s="31"/>
    </row>
    <row r="4106" spans="26:26" x14ac:dyDescent="0.25">
      <c r="Z4106" s="31"/>
    </row>
    <row r="4107" spans="26:26" x14ac:dyDescent="0.25">
      <c r="Z4107" s="31"/>
    </row>
    <row r="4108" spans="26:26" x14ac:dyDescent="0.25">
      <c r="Z4108" s="31"/>
    </row>
    <row r="4109" spans="26:26" x14ac:dyDescent="0.25">
      <c r="Z4109" s="31"/>
    </row>
    <row r="4110" spans="26:26" x14ac:dyDescent="0.25">
      <c r="Z4110" s="31"/>
    </row>
    <row r="4111" spans="26:26" x14ac:dyDescent="0.25">
      <c r="Z4111" s="31"/>
    </row>
    <row r="4112" spans="26:26" x14ac:dyDescent="0.25">
      <c r="Z4112" s="31"/>
    </row>
    <row r="4113" spans="26:26" x14ac:dyDescent="0.25">
      <c r="Z4113" s="31"/>
    </row>
    <row r="4114" spans="26:26" x14ac:dyDescent="0.25">
      <c r="Z4114" s="31"/>
    </row>
    <row r="4115" spans="26:26" x14ac:dyDescent="0.25">
      <c r="Z4115" s="31"/>
    </row>
    <row r="4116" spans="26:26" x14ac:dyDescent="0.25">
      <c r="Z4116" s="31"/>
    </row>
    <row r="4117" spans="26:26" x14ac:dyDescent="0.25">
      <c r="Z4117" s="31"/>
    </row>
    <row r="4118" spans="26:26" x14ac:dyDescent="0.25">
      <c r="Z4118" s="31"/>
    </row>
    <row r="4119" spans="26:26" x14ac:dyDescent="0.25">
      <c r="Z4119" s="31"/>
    </row>
    <row r="4120" spans="26:26" x14ac:dyDescent="0.25">
      <c r="Z4120" s="31"/>
    </row>
    <row r="4121" spans="26:26" x14ac:dyDescent="0.25">
      <c r="Z4121" s="31"/>
    </row>
    <row r="4122" spans="26:26" x14ac:dyDescent="0.25">
      <c r="Z4122" s="31"/>
    </row>
    <row r="4123" spans="26:26" x14ac:dyDescent="0.25">
      <c r="Z4123" s="31"/>
    </row>
    <row r="4124" spans="26:26" x14ac:dyDescent="0.25">
      <c r="Z4124" s="31"/>
    </row>
    <row r="4125" spans="26:26" x14ac:dyDescent="0.25">
      <c r="Z4125" s="31"/>
    </row>
    <row r="4126" spans="26:26" x14ac:dyDescent="0.25">
      <c r="Z4126" s="31"/>
    </row>
    <row r="4127" spans="26:26" x14ac:dyDescent="0.25">
      <c r="Z4127" s="31"/>
    </row>
    <row r="4128" spans="26:26" x14ac:dyDescent="0.25">
      <c r="Z4128" s="31"/>
    </row>
    <row r="4129" spans="26:26" x14ac:dyDescent="0.25">
      <c r="Z4129" s="31"/>
    </row>
    <row r="4130" spans="26:26" x14ac:dyDescent="0.25">
      <c r="Z4130" s="31"/>
    </row>
    <row r="4131" spans="26:26" x14ac:dyDescent="0.25">
      <c r="Z4131" s="31"/>
    </row>
    <row r="4132" spans="26:26" x14ac:dyDescent="0.25">
      <c r="Z4132" s="31"/>
    </row>
    <row r="4133" spans="26:26" x14ac:dyDescent="0.25">
      <c r="Z4133" s="31"/>
    </row>
    <row r="4134" spans="26:26" x14ac:dyDescent="0.25">
      <c r="Z4134" s="31"/>
    </row>
    <row r="4135" spans="26:26" x14ac:dyDescent="0.25">
      <c r="Z4135" s="31"/>
    </row>
    <row r="4136" spans="26:26" x14ac:dyDescent="0.25">
      <c r="Z4136" s="31"/>
    </row>
    <row r="4137" spans="26:26" x14ac:dyDescent="0.25">
      <c r="Z4137" s="31"/>
    </row>
    <row r="4138" spans="26:26" x14ac:dyDescent="0.25">
      <c r="Z4138" s="31"/>
    </row>
    <row r="4139" spans="26:26" x14ac:dyDescent="0.25">
      <c r="Z4139" s="31"/>
    </row>
    <row r="4140" spans="26:26" x14ac:dyDescent="0.25">
      <c r="Z4140" s="31"/>
    </row>
    <row r="4141" spans="26:26" x14ac:dyDescent="0.25">
      <c r="Z4141" s="31"/>
    </row>
    <row r="4142" spans="26:26" x14ac:dyDescent="0.25">
      <c r="Z4142" s="31"/>
    </row>
    <row r="4143" spans="26:26" x14ac:dyDescent="0.25">
      <c r="Z4143" s="31"/>
    </row>
    <row r="4144" spans="26:26" x14ac:dyDescent="0.25">
      <c r="Z4144" s="31"/>
    </row>
    <row r="4145" spans="26:26" x14ac:dyDescent="0.25">
      <c r="Z4145" s="31"/>
    </row>
    <row r="4146" spans="26:26" x14ac:dyDescent="0.25">
      <c r="Z4146" s="31"/>
    </row>
    <row r="4147" spans="26:26" x14ac:dyDescent="0.25">
      <c r="Z4147" s="31"/>
    </row>
    <row r="4148" spans="26:26" x14ac:dyDescent="0.25">
      <c r="Z4148" s="31"/>
    </row>
    <row r="4149" spans="26:26" x14ac:dyDescent="0.25">
      <c r="Z4149" s="31"/>
    </row>
    <row r="4150" spans="26:26" x14ac:dyDescent="0.25">
      <c r="Z4150" s="31"/>
    </row>
    <row r="4151" spans="26:26" x14ac:dyDescent="0.25">
      <c r="Z4151" s="31"/>
    </row>
    <row r="4152" spans="26:26" x14ac:dyDescent="0.25">
      <c r="Z4152" s="31"/>
    </row>
    <row r="4153" spans="26:26" x14ac:dyDescent="0.25">
      <c r="Z4153" s="31"/>
    </row>
    <row r="4154" spans="26:26" x14ac:dyDescent="0.25">
      <c r="Z4154" s="31"/>
    </row>
    <row r="4155" spans="26:26" x14ac:dyDescent="0.25">
      <c r="Z4155" s="31"/>
    </row>
    <row r="4156" spans="26:26" x14ac:dyDescent="0.25">
      <c r="Z4156" s="31"/>
    </row>
    <row r="4157" spans="26:26" x14ac:dyDescent="0.25">
      <c r="Z4157" s="31"/>
    </row>
    <row r="4158" spans="26:26" x14ac:dyDescent="0.25">
      <c r="Z4158" s="31"/>
    </row>
    <row r="4159" spans="26:26" x14ac:dyDescent="0.25">
      <c r="Z4159" s="31"/>
    </row>
    <row r="4160" spans="26:26" x14ac:dyDescent="0.25">
      <c r="Z4160" s="31"/>
    </row>
    <row r="4161" spans="26:26" x14ac:dyDescent="0.25">
      <c r="Z4161" s="31"/>
    </row>
    <row r="4162" spans="26:26" x14ac:dyDescent="0.25">
      <c r="Z4162" s="31"/>
    </row>
    <row r="4163" spans="26:26" x14ac:dyDescent="0.25">
      <c r="Z4163" s="31"/>
    </row>
    <row r="4164" spans="26:26" x14ac:dyDescent="0.25">
      <c r="Z4164" s="31"/>
    </row>
    <row r="4165" spans="26:26" x14ac:dyDescent="0.25">
      <c r="Z4165" s="31"/>
    </row>
    <row r="4166" spans="26:26" x14ac:dyDescent="0.25">
      <c r="Z4166" s="31"/>
    </row>
    <row r="4167" spans="26:26" x14ac:dyDescent="0.25">
      <c r="Z4167" s="31"/>
    </row>
    <row r="4168" spans="26:26" x14ac:dyDescent="0.25">
      <c r="Z4168" s="31"/>
    </row>
    <row r="4169" spans="26:26" x14ac:dyDescent="0.25">
      <c r="Z4169" s="31"/>
    </row>
    <row r="4170" spans="26:26" x14ac:dyDescent="0.25">
      <c r="Z4170" s="31"/>
    </row>
    <row r="4171" spans="26:26" x14ac:dyDescent="0.25">
      <c r="Z4171" s="31"/>
    </row>
    <row r="4172" spans="26:26" x14ac:dyDescent="0.25">
      <c r="Z4172" s="31"/>
    </row>
    <row r="4173" spans="26:26" x14ac:dyDescent="0.25">
      <c r="Z4173" s="31"/>
    </row>
    <row r="4174" spans="26:26" x14ac:dyDescent="0.25">
      <c r="Z4174" s="31"/>
    </row>
    <row r="4175" spans="26:26" x14ac:dyDescent="0.25">
      <c r="Z4175" s="31"/>
    </row>
    <row r="4176" spans="26:26" x14ac:dyDescent="0.25">
      <c r="Z4176" s="31"/>
    </row>
    <row r="4177" spans="26:26" x14ac:dyDescent="0.25">
      <c r="Z4177" s="31"/>
    </row>
    <row r="4178" spans="26:26" x14ac:dyDescent="0.25">
      <c r="Z4178" s="31"/>
    </row>
    <row r="4179" spans="26:26" x14ac:dyDescent="0.25">
      <c r="Z4179" s="31"/>
    </row>
    <row r="4180" spans="26:26" x14ac:dyDescent="0.25">
      <c r="Z4180" s="31"/>
    </row>
    <row r="4181" spans="26:26" x14ac:dyDescent="0.25">
      <c r="Z4181" s="31"/>
    </row>
    <row r="4182" spans="26:26" x14ac:dyDescent="0.25">
      <c r="Z4182" s="31"/>
    </row>
    <row r="4183" spans="26:26" x14ac:dyDescent="0.25">
      <c r="Z4183" s="31"/>
    </row>
    <row r="4184" spans="26:26" x14ac:dyDescent="0.25">
      <c r="Z4184" s="31"/>
    </row>
    <row r="4185" spans="26:26" x14ac:dyDescent="0.25">
      <c r="Z4185" s="31"/>
    </row>
    <row r="4186" spans="26:26" x14ac:dyDescent="0.25">
      <c r="Z4186" s="31"/>
    </row>
    <row r="4187" spans="26:26" x14ac:dyDescent="0.25">
      <c r="Z4187" s="31"/>
    </row>
    <row r="4188" spans="26:26" x14ac:dyDescent="0.25">
      <c r="Z4188" s="31"/>
    </row>
    <row r="4189" spans="26:26" x14ac:dyDescent="0.25">
      <c r="Z4189" s="31"/>
    </row>
    <row r="4190" spans="26:26" x14ac:dyDescent="0.25">
      <c r="Z4190" s="31"/>
    </row>
    <row r="4191" spans="26:26" x14ac:dyDescent="0.25">
      <c r="Z4191" s="31"/>
    </row>
    <row r="4192" spans="26:26" x14ac:dyDescent="0.25">
      <c r="Z4192" s="31"/>
    </row>
    <row r="4193" spans="26:26" x14ac:dyDescent="0.25">
      <c r="Z4193" s="31"/>
    </row>
    <row r="4194" spans="26:26" x14ac:dyDescent="0.25">
      <c r="Z4194" s="31"/>
    </row>
    <row r="4195" spans="26:26" x14ac:dyDescent="0.25">
      <c r="Z4195" s="31"/>
    </row>
    <row r="4196" spans="26:26" x14ac:dyDescent="0.25">
      <c r="Z4196" s="133"/>
    </row>
    <row r="4197" spans="26:26" x14ac:dyDescent="0.25">
      <c r="Z4197" s="133"/>
    </row>
    <row r="4198" spans="26:26" x14ac:dyDescent="0.25">
      <c r="Z4198" s="31"/>
    </row>
    <row r="4199" spans="26:26" x14ac:dyDescent="0.25">
      <c r="Z4199" s="31"/>
    </row>
    <row r="4200" spans="26:26" x14ac:dyDescent="0.25">
      <c r="Z4200" s="31"/>
    </row>
    <row r="4201" spans="26:26" x14ac:dyDescent="0.25">
      <c r="Z4201" s="31"/>
    </row>
    <row r="4202" spans="26:26" x14ac:dyDescent="0.25">
      <c r="Z4202" s="31"/>
    </row>
    <row r="4203" spans="26:26" x14ac:dyDescent="0.25">
      <c r="Z4203" s="31"/>
    </row>
    <row r="4204" spans="26:26" x14ac:dyDescent="0.25">
      <c r="Z4204" s="31"/>
    </row>
    <row r="4205" spans="26:26" x14ac:dyDescent="0.25">
      <c r="Z4205" s="31"/>
    </row>
    <row r="4206" spans="26:26" x14ac:dyDescent="0.25">
      <c r="Z4206" s="31"/>
    </row>
    <row r="4207" spans="26:26" x14ac:dyDescent="0.25">
      <c r="Z4207" s="31"/>
    </row>
    <row r="4208" spans="26:26" x14ac:dyDescent="0.25">
      <c r="Z4208" s="31"/>
    </row>
    <row r="4209" spans="26:26" x14ac:dyDescent="0.25">
      <c r="Z4209" s="31"/>
    </row>
    <row r="4210" spans="26:26" x14ac:dyDescent="0.25">
      <c r="Z4210" s="31"/>
    </row>
    <row r="4211" spans="26:26" x14ac:dyDescent="0.25">
      <c r="Z4211" s="31"/>
    </row>
    <row r="4212" spans="26:26" x14ac:dyDescent="0.25">
      <c r="Z4212" s="31"/>
    </row>
    <row r="4213" spans="26:26" x14ac:dyDescent="0.25">
      <c r="Z4213" s="31"/>
    </row>
    <row r="4214" spans="26:26" x14ac:dyDescent="0.25">
      <c r="Z4214" s="31"/>
    </row>
    <row r="4215" spans="26:26" x14ac:dyDescent="0.25">
      <c r="Z4215" s="31"/>
    </row>
    <row r="4216" spans="26:26" x14ac:dyDescent="0.25">
      <c r="Z4216" s="31"/>
    </row>
    <row r="4217" spans="26:26" x14ac:dyDescent="0.25">
      <c r="Z4217" s="31"/>
    </row>
    <row r="4218" spans="26:26" x14ac:dyDescent="0.25">
      <c r="Z4218" s="31"/>
    </row>
    <row r="4219" spans="26:26" x14ac:dyDescent="0.25">
      <c r="Z4219" s="31"/>
    </row>
    <row r="4220" spans="26:26" x14ac:dyDescent="0.25">
      <c r="Z4220" s="31"/>
    </row>
    <row r="4221" spans="26:26" x14ac:dyDescent="0.25">
      <c r="Z4221" s="31"/>
    </row>
    <row r="4222" spans="26:26" x14ac:dyDescent="0.25">
      <c r="Z4222" s="31"/>
    </row>
    <row r="4223" spans="26:26" x14ac:dyDescent="0.25">
      <c r="Z4223" s="31"/>
    </row>
    <row r="4224" spans="26:26" x14ac:dyDescent="0.25">
      <c r="Z4224" s="31"/>
    </row>
    <row r="4225" spans="26:26" x14ac:dyDescent="0.25">
      <c r="Z4225" s="31"/>
    </row>
    <row r="4226" spans="26:26" x14ac:dyDescent="0.25">
      <c r="Z4226" s="31"/>
    </row>
    <row r="4227" spans="26:26" x14ac:dyDescent="0.25">
      <c r="Z4227" s="31"/>
    </row>
    <row r="4228" spans="26:26" x14ac:dyDescent="0.25">
      <c r="Z4228" s="31"/>
    </row>
    <row r="4229" spans="26:26" x14ac:dyDescent="0.25">
      <c r="Z4229" s="31"/>
    </row>
    <row r="4230" spans="26:26" x14ac:dyDescent="0.25">
      <c r="Z4230" s="31"/>
    </row>
    <row r="4231" spans="26:26" x14ac:dyDescent="0.25">
      <c r="Z4231" s="31"/>
    </row>
    <row r="4232" spans="26:26" x14ac:dyDescent="0.25">
      <c r="Z4232" s="31"/>
    </row>
    <row r="4233" spans="26:26" x14ac:dyDescent="0.25">
      <c r="Z4233" s="31"/>
    </row>
    <row r="4234" spans="26:26" x14ac:dyDescent="0.25">
      <c r="Z4234" s="31"/>
    </row>
    <row r="4235" spans="26:26" x14ac:dyDescent="0.25">
      <c r="Z4235" s="31"/>
    </row>
    <row r="4236" spans="26:26" x14ac:dyDescent="0.25">
      <c r="Z4236" s="31"/>
    </row>
    <row r="4237" spans="26:26" x14ac:dyDescent="0.25">
      <c r="Z4237" s="31"/>
    </row>
    <row r="4238" spans="26:26" x14ac:dyDescent="0.25">
      <c r="Z4238" s="31"/>
    </row>
    <row r="4239" spans="26:26" x14ac:dyDescent="0.25">
      <c r="Z4239" s="31"/>
    </row>
    <row r="4240" spans="26:26" x14ac:dyDescent="0.25">
      <c r="Z4240" s="31"/>
    </row>
    <row r="4241" spans="26:26" x14ac:dyDescent="0.25">
      <c r="Z4241" s="31"/>
    </row>
    <row r="4242" spans="26:26" x14ac:dyDescent="0.25">
      <c r="Z4242" s="31"/>
    </row>
    <row r="4243" spans="26:26" x14ac:dyDescent="0.25">
      <c r="Z4243" s="31"/>
    </row>
    <row r="4244" spans="26:26" x14ac:dyDescent="0.25">
      <c r="Z4244" s="31"/>
    </row>
    <row r="4245" spans="26:26" x14ac:dyDescent="0.25">
      <c r="Z4245" s="31"/>
    </row>
    <row r="4246" spans="26:26" x14ac:dyDescent="0.25">
      <c r="Z4246" s="31"/>
    </row>
    <row r="4247" spans="26:26" x14ac:dyDescent="0.25">
      <c r="Z4247" s="31"/>
    </row>
    <row r="4248" spans="26:26" x14ac:dyDescent="0.25">
      <c r="Z4248" s="31"/>
    </row>
    <row r="4249" spans="26:26" x14ac:dyDescent="0.25">
      <c r="Z4249" s="31"/>
    </row>
    <row r="4250" spans="26:26" x14ac:dyDescent="0.25">
      <c r="Z4250" s="31"/>
    </row>
    <row r="4251" spans="26:26" x14ac:dyDescent="0.25">
      <c r="Z4251" s="31"/>
    </row>
    <row r="4252" spans="26:26" x14ac:dyDescent="0.25">
      <c r="Z4252" s="31"/>
    </row>
    <row r="4253" spans="26:26" x14ac:dyDescent="0.25">
      <c r="Z4253" s="31"/>
    </row>
    <row r="4254" spans="26:26" x14ac:dyDescent="0.25">
      <c r="Z4254" s="31"/>
    </row>
    <row r="4255" spans="26:26" x14ac:dyDescent="0.25">
      <c r="Z4255" s="31"/>
    </row>
    <row r="4256" spans="26:26" x14ac:dyDescent="0.25">
      <c r="Z4256" s="31"/>
    </row>
    <row r="4257" spans="26:26" x14ac:dyDescent="0.25">
      <c r="Z4257" s="31"/>
    </row>
    <row r="4258" spans="26:26" x14ac:dyDescent="0.25">
      <c r="Z4258" s="31"/>
    </row>
    <row r="4259" spans="26:26" x14ac:dyDescent="0.25">
      <c r="Z4259" s="31"/>
    </row>
    <row r="4260" spans="26:26" x14ac:dyDescent="0.25">
      <c r="Z4260" s="31"/>
    </row>
    <row r="4261" spans="26:26" x14ac:dyDescent="0.25">
      <c r="Z4261" s="31"/>
    </row>
    <row r="4262" spans="26:26" x14ac:dyDescent="0.25">
      <c r="Z4262" s="31"/>
    </row>
    <row r="4263" spans="26:26" x14ac:dyDescent="0.25">
      <c r="Z4263" s="31"/>
    </row>
    <row r="4264" spans="26:26" x14ac:dyDescent="0.25">
      <c r="Z4264" s="31"/>
    </row>
    <row r="4265" spans="26:26" x14ac:dyDescent="0.25">
      <c r="Z4265" s="31"/>
    </row>
    <row r="4266" spans="26:26" x14ac:dyDescent="0.25">
      <c r="Z4266" s="31"/>
    </row>
    <row r="4267" spans="26:26" x14ac:dyDescent="0.25">
      <c r="Z4267" s="31"/>
    </row>
    <row r="4268" spans="26:26" x14ac:dyDescent="0.25">
      <c r="Z4268" s="31"/>
    </row>
    <row r="4269" spans="26:26" x14ac:dyDescent="0.25">
      <c r="Z4269" s="31"/>
    </row>
    <row r="4270" spans="26:26" x14ac:dyDescent="0.25">
      <c r="Z4270" s="31"/>
    </row>
    <row r="4271" spans="26:26" x14ac:dyDescent="0.25">
      <c r="Z4271" s="31"/>
    </row>
    <row r="4272" spans="26:26" x14ac:dyDescent="0.25">
      <c r="Z4272" s="31"/>
    </row>
    <row r="4273" spans="26:26" x14ac:dyDescent="0.25">
      <c r="Z4273" s="31"/>
    </row>
    <row r="4274" spans="26:26" x14ac:dyDescent="0.25">
      <c r="Z4274" s="31"/>
    </row>
    <row r="4275" spans="26:26" x14ac:dyDescent="0.25">
      <c r="Z4275" s="31"/>
    </row>
    <row r="4276" spans="26:26" x14ac:dyDescent="0.25">
      <c r="Z4276" s="31"/>
    </row>
    <row r="4277" spans="26:26" x14ac:dyDescent="0.25">
      <c r="Z4277" s="31"/>
    </row>
    <row r="4278" spans="26:26" x14ac:dyDescent="0.25">
      <c r="Z4278" s="31"/>
    </row>
    <row r="4279" spans="26:26" x14ac:dyDescent="0.25">
      <c r="Z4279" s="31"/>
    </row>
    <row r="4280" spans="26:26" x14ac:dyDescent="0.25">
      <c r="Z4280" s="31"/>
    </row>
    <row r="4281" spans="26:26" x14ac:dyDescent="0.25">
      <c r="Z4281" s="31"/>
    </row>
    <row r="4282" spans="26:26" x14ac:dyDescent="0.25">
      <c r="Z4282" s="31"/>
    </row>
    <row r="4283" spans="26:26" x14ac:dyDescent="0.25">
      <c r="Z4283" s="31"/>
    </row>
    <row r="4284" spans="26:26" x14ac:dyDescent="0.25">
      <c r="Z4284" s="31"/>
    </row>
    <row r="4285" spans="26:26" x14ac:dyDescent="0.25">
      <c r="Z4285" s="31"/>
    </row>
    <row r="4286" spans="26:26" x14ac:dyDescent="0.25">
      <c r="Z4286" s="31"/>
    </row>
    <row r="4287" spans="26:26" x14ac:dyDescent="0.25">
      <c r="Z4287" s="31"/>
    </row>
    <row r="4288" spans="26:26" x14ac:dyDescent="0.25">
      <c r="Z4288" s="31"/>
    </row>
    <row r="4289" spans="26:26" x14ac:dyDescent="0.25">
      <c r="Z4289" s="31"/>
    </row>
    <row r="4290" spans="26:26" x14ac:dyDescent="0.25">
      <c r="Z4290" s="31"/>
    </row>
    <row r="4291" spans="26:26" x14ac:dyDescent="0.25">
      <c r="Z4291" s="31"/>
    </row>
    <row r="4292" spans="26:26" x14ac:dyDescent="0.25">
      <c r="Z4292" s="31"/>
    </row>
    <row r="4293" spans="26:26" x14ac:dyDescent="0.25">
      <c r="Z4293" s="31"/>
    </row>
    <row r="4294" spans="26:26" x14ac:dyDescent="0.25">
      <c r="Z4294" s="31"/>
    </row>
    <row r="4295" spans="26:26" x14ac:dyDescent="0.25">
      <c r="Z4295" s="31"/>
    </row>
    <row r="4296" spans="26:26" x14ac:dyDescent="0.25">
      <c r="Z4296" s="31"/>
    </row>
    <row r="4297" spans="26:26" x14ac:dyDescent="0.25">
      <c r="Z4297" s="31"/>
    </row>
    <row r="4298" spans="26:26" x14ac:dyDescent="0.25">
      <c r="Z4298" s="31"/>
    </row>
    <row r="4299" spans="26:26" x14ac:dyDescent="0.25">
      <c r="Z4299" s="31"/>
    </row>
    <row r="4300" spans="26:26" x14ac:dyDescent="0.25">
      <c r="Z4300" s="31"/>
    </row>
    <row r="4301" spans="26:26" x14ac:dyDescent="0.25">
      <c r="Z4301" s="31"/>
    </row>
    <row r="4302" spans="26:26" x14ac:dyDescent="0.25">
      <c r="Z4302" s="31"/>
    </row>
    <row r="4303" spans="26:26" x14ac:dyDescent="0.25">
      <c r="Z4303" s="31"/>
    </row>
    <row r="4304" spans="26:26" x14ac:dyDescent="0.25">
      <c r="Z4304" s="31"/>
    </row>
    <row r="4305" spans="26:26" x14ac:dyDescent="0.25">
      <c r="Z4305" s="31"/>
    </row>
    <row r="4306" spans="26:26" x14ac:dyDescent="0.25">
      <c r="Z4306" s="31"/>
    </row>
    <row r="4307" spans="26:26" x14ac:dyDescent="0.25">
      <c r="Z4307" s="31"/>
    </row>
    <row r="4308" spans="26:26" x14ac:dyDescent="0.25">
      <c r="Z4308" s="31"/>
    </row>
    <row r="4309" spans="26:26" x14ac:dyDescent="0.25">
      <c r="Z4309" s="31"/>
    </row>
    <row r="4310" spans="26:26" x14ac:dyDescent="0.25">
      <c r="Z4310" s="31"/>
    </row>
    <row r="4311" spans="26:26" x14ac:dyDescent="0.25">
      <c r="Z4311" s="31"/>
    </row>
    <row r="4312" spans="26:26" x14ac:dyDescent="0.25">
      <c r="Z4312" s="31"/>
    </row>
    <row r="4313" spans="26:26" x14ac:dyDescent="0.25">
      <c r="Z4313" s="31"/>
    </row>
    <row r="4314" spans="26:26" x14ac:dyDescent="0.25">
      <c r="Z4314" s="31"/>
    </row>
    <row r="4315" spans="26:26" x14ac:dyDescent="0.25">
      <c r="Z4315" s="31"/>
    </row>
    <row r="4316" spans="26:26" x14ac:dyDescent="0.25">
      <c r="Z4316" s="31"/>
    </row>
    <row r="4317" spans="26:26" x14ac:dyDescent="0.25">
      <c r="Z4317" s="31"/>
    </row>
    <row r="4318" spans="26:26" x14ac:dyDescent="0.25">
      <c r="Z4318" s="31"/>
    </row>
    <row r="4319" spans="26:26" x14ac:dyDescent="0.25">
      <c r="Z4319" s="31"/>
    </row>
    <row r="4320" spans="26:26" x14ac:dyDescent="0.25">
      <c r="Z4320" s="31"/>
    </row>
    <row r="4321" spans="26:26" x14ac:dyDescent="0.25">
      <c r="Z4321" s="31"/>
    </row>
    <row r="4322" spans="26:26" x14ac:dyDescent="0.25">
      <c r="Z4322" s="31"/>
    </row>
    <row r="4323" spans="26:26" x14ac:dyDescent="0.25">
      <c r="Z4323" s="31"/>
    </row>
    <row r="4324" spans="26:26" x14ac:dyDescent="0.25">
      <c r="Z4324" s="31"/>
    </row>
    <row r="4325" spans="26:26" x14ac:dyDescent="0.25">
      <c r="Z4325" s="31"/>
    </row>
    <row r="4326" spans="26:26" x14ac:dyDescent="0.25">
      <c r="Z4326" s="31"/>
    </row>
    <row r="4327" spans="26:26" x14ac:dyDescent="0.25">
      <c r="Z4327" s="31"/>
    </row>
    <row r="4328" spans="26:26" x14ac:dyDescent="0.25">
      <c r="Z4328" s="31"/>
    </row>
    <row r="4329" spans="26:26" x14ac:dyDescent="0.25">
      <c r="Z4329" s="31"/>
    </row>
    <row r="4330" spans="26:26" x14ac:dyDescent="0.25">
      <c r="Z4330" s="31"/>
    </row>
    <row r="4331" spans="26:26" x14ac:dyDescent="0.25">
      <c r="Z4331" s="31"/>
    </row>
    <row r="4332" spans="26:26" x14ac:dyDescent="0.25">
      <c r="Z4332" s="31"/>
    </row>
    <row r="4333" spans="26:26" x14ac:dyDescent="0.25">
      <c r="Z4333" s="31"/>
    </row>
    <row r="4334" spans="26:26" x14ac:dyDescent="0.25">
      <c r="Z4334" s="31"/>
    </row>
    <row r="4335" spans="26:26" x14ac:dyDescent="0.25">
      <c r="Z4335" s="31"/>
    </row>
    <row r="4336" spans="26:26" x14ac:dyDescent="0.25">
      <c r="Z4336" s="31"/>
    </row>
    <row r="4337" spans="26:26" x14ac:dyDescent="0.25">
      <c r="Z4337" s="31"/>
    </row>
    <row r="4338" spans="26:26" x14ac:dyDescent="0.25">
      <c r="Z4338" s="31"/>
    </row>
    <row r="4339" spans="26:26" x14ac:dyDescent="0.25">
      <c r="Z4339" s="31"/>
    </row>
    <row r="4340" spans="26:26" x14ac:dyDescent="0.25">
      <c r="Z4340" s="31"/>
    </row>
    <row r="4341" spans="26:26" x14ac:dyDescent="0.25">
      <c r="Z4341" s="31"/>
    </row>
    <row r="4342" spans="26:26" x14ac:dyDescent="0.25">
      <c r="Z4342" s="31"/>
    </row>
    <row r="4343" spans="26:26" x14ac:dyDescent="0.25">
      <c r="Z4343" s="31"/>
    </row>
    <row r="4344" spans="26:26" x14ac:dyDescent="0.25">
      <c r="Z4344" s="31"/>
    </row>
    <row r="4345" spans="26:26" x14ac:dyDescent="0.25">
      <c r="Z4345" s="31"/>
    </row>
    <row r="4346" spans="26:26" x14ac:dyDescent="0.25">
      <c r="Z4346" s="31"/>
    </row>
    <row r="4347" spans="26:26" x14ac:dyDescent="0.25">
      <c r="Z4347" s="31"/>
    </row>
    <row r="4348" spans="26:26" x14ac:dyDescent="0.25">
      <c r="Z4348" s="31"/>
    </row>
    <row r="4349" spans="26:26" x14ac:dyDescent="0.25">
      <c r="Z4349" s="31"/>
    </row>
    <row r="4350" spans="26:26" x14ac:dyDescent="0.25">
      <c r="Z4350" s="31"/>
    </row>
    <row r="4351" spans="26:26" x14ac:dyDescent="0.25">
      <c r="Z4351" s="31"/>
    </row>
    <row r="4352" spans="26:26" x14ac:dyDescent="0.25">
      <c r="Z4352" s="31"/>
    </row>
    <row r="4353" spans="26:26" x14ac:dyDescent="0.25">
      <c r="Z4353" s="31"/>
    </row>
    <row r="4354" spans="26:26" x14ac:dyDescent="0.25">
      <c r="Z4354" s="31"/>
    </row>
    <row r="4355" spans="26:26" x14ac:dyDescent="0.25">
      <c r="Z4355" s="31"/>
    </row>
    <row r="4356" spans="26:26" x14ac:dyDescent="0.25">
      <c r="Z4356" s="31"/>
    </row>
    <row r="4357" spans="26:26" x14ac:dyDescent="0.25">
      <c r="Z4357" s="31"/>
    </row>
    <row r="4358" spans="26:26" x14ac:dyDescent="0.25">
      <c r="Z4358" s="31"/>
    </row>
    <row r="4359" spans="26:26" x14ac:dyDescent="0.25">
      <c r="Z4359" s="31"/>
    </row>
    <row r="4360" spans="26:26" x14ac:dyDescent="0.25">
      <c r="Z4360" s="31"/>
    </row>
    <row r="4361" spans="26:26" x14ac:dyDescent="0.25">
      <c r="Z4361" s="31"/>
    </row>
    <row r="4362" spans="26:26" x14ac:dyDescent="0.25">
      <c r="Z4362" s="31"/>
    </row>
    <row r="4363" spans="26:26" x14ac:dyDescent="0.25">
      <c r="Z4363" s="31"/>
    </row>
    <row r="4364" spans="26:26" x14ac:dyDescent="0.25">
      <c r="Z4364" s="31"/>
    </row>
    <row r="4365" spans="26:26" x14ac:dyDescent="0.25">
      <c r="Z4365" s="31"/>
    </row>
    <row r="4366" spans="26:26" x14ac:dyDescent="0.25">
      <c r="Z4366" s="31"/>
    </row>
    <row r="4367" spans="26:26" x14ac:dyDescent="0.25">
      <c r="Z4367" s="31"/>
    </row>
    <row r="4368" spans="26:26" x14ac:dyDescent="0.25">
      <c r="Z4368" s="31"/>
    </row>
    <row r="4369" spans="26:26" x14ac:dyDescent="0.25">
      <c r="Z4369" s="31"/>
    </row>
    <row r="4370" spans="26:26" x14ac:dyDescent="0.25">
      <c r="Z4370" s="31"/>
    </row>
    <row r="4371" spans="26:26" x14ac:dyDescent="0.25">
      <c r="Z4371" s="31"/>
    </row>
    <row r="4372" spans="26:26" x14ac:dyDescent="0.25">
      <c r="Z4372" s="31"/>
    </row>
    <row r="4373" spans="26:26" x14ac:dyDescent="0.25">
      <c r="Z4373" s="31"/>
    </row>
    <row r="4374" spans="26:26" x14ac:dyDescent="0.25">
      <c r="Z4374" s="31"/>
    </row>
    <row r="4375" spans="26:26" x14ac:dyDescent="0.25">
      <c r="Z4375" s="31"/>
    </row>
    <row r="4376" spans="26:26" x14ac:dyDescent="0.25">
      <c r="Z4376" s="31"/>
    </row>
    <row r="4377" spans="26:26" x14ac:dyDescent="0.25">
      <c r="Z4377" s="31"/>
    </row>
    <row r="4378" spans="26:26" x14ac:dyDescent="0.25">
      <c r="Z4378" s="31"/>
    </row>
    <row r="4379" spans="26:26" x14ac:dyDescent="0.25">
      <c r="Z4379" s="31"/>
    </row>
    <row r="4380" spans="26:26" x14ac:dyDescent="0.25">
      <c r="Z4380" s="31"/>
    </row>
    <row r="4381" spans="26:26" x14ac:dyDescent="0.25">
      <c r="Z4381" s="31"/>
    </row>
    <row r="4382" spans="26:26" x14ac:dyDescent="0.25">
      <c r="Z4382" s="31"/>
    </row>
    <row r="4383" spans="26:26" x14ac:dyDescent="0.25">
      <c r="Z4383" s="31"/>
    </row>
    <row r="4384" spans="26:26" x14ac:dyDescent="0.25">
      <c r="Z4384" s="31"/>
    </row>
    <row r="4385" spans="26:26" x14ac:dyDescent="0.25">
      <c r="Z4385" s="31"/>
    </row>
    <row r="4386" spans="26:26" x14ac:dyDescent="0.25">
      <c r="Z4386" s="31"/>
    </row>
    <row r="4387" spans="26:26" x14ac:dyDescent="0.25">
      <c r="Z4387" s="31"/>
    </row>
    <row r="4388" spans="26:26" x14ac:dyDescent="0.25">
      <c r="Z4388" s="31"/>
    </row>
    <row r="4389" spans="26:26" x14ac:dyDescent="0.25">
      <c r="Z4389" s="31"/>
    </row>
    <row r="4390" spans="26:26" x14ac:dyDescent="0.25">
      <c r="Z4390" s="31"/>
    </row>
    <row r="4391" spans="26:26" x14ac:dyDescent="0.25">
      <c r="Z4391" s="31"/>
    </row>
    <row r="4392" spans="26:26" x14ac:dyDescent="0.25">
      <c r="Z4392" s="31"/>
    </row>
    <row r="4393" spans="26:26" x14ac:dyDescent="0.25">
      <c r="Z4393" s="31"/>
    </row>
    <row r="4394" spans="26:26" x14ac:dyDescent="0.25">
      <c r="Z4394" s="31"/>
    </row>
    <row r="4395" spans="26:26" x14ac:dyDescent="0.25">
      <c r="Z4395" s="31"/>
    </row>
    <row r="4396" spans="26:26" x14ac:dyDescent="0.25">
      <c r="Z4396" s="31"/>
    </row>
    <row r="4397" spans="26:26" x14ac:dyDescent="0.25">
      <c r="Z4397" s="31"/>
    </row>
    <row r="4398" spans="26:26" x14ac:dyDescent="0.25">
      <c r="Z4398" s="31"/>
    </row>
    <row r="4399" spans="26:26" x14ac:dyDescent="0.25">
      <c r="Z4399" s="31"/>
    </row>
    <row r="4400" spans="26:26" x14ac:dyDescent="0.25">
      <c r="Z4400" s="31"/>
    </row>
    <row r="4401" spans="26:26" x14ac:dyDescent="0.25">
      <c r="Z4401" s="31"/>
    </row>
    <row r="4402" spans="26:26" x14ac:dyDescent="0.25">
      <c r="Z4402" s="31"/>
    </row>
    <row r="4403" spans="26:26" x14ac:dyDescent="0.25">
      <c r="Z4403" s="31"/>
    </row>
    <row r="4404" spans="26:26" x14ac:dyDescent="0.25">
      <c r="Z4404" s="31"/>
    </row>
    <row r="4405" spans="26:26" x14ac:dyDescent="0.25">
      <c r="Z4405" s="31"/>
    </row>
    <row r="4406" spans="26:26" x14ac:dyDescent="0.25">
      <c r="Z4406" s="31"/>
    </row>
    <row r="4407" spans="26:26" x14ac:dyDescent="0.25">
      <c r="Z4407" s="31"/>
    </row>
    <row r="4408" spans="26:26" x14ac:dyDescent="0.25">
      <c r="Z4408" s="31"/>
    </row>
    <row r="4409" spans="26:26" x14ac:dyDescent="0.25">
      <c r="Z4409" s="31"/>
    </row>
    <row r="4410" spans="26:26" x14ac:dyDescent="0.25">
      <c r="Z4410" s="31"/>
    </row>
    <row r="4411" spans="26:26" x14ac:dyDescent="0.25">
      <c r="Z4411" s="31"/>
    </row>
    <row r="4412" spans="26:26" x14ac:dyDescent="0.25">
      <c r="Z4412" s="31"/>
    </row>
    <row r="4413" spans="26:26" x14ac:dyDescent="0.25">
      <c r="Z4413" s="31"/>
    </row>
    <row r="4414" spans="26:26" x14ac:dyDescent="0.25">
      <c r="Z4414" s="31"/>
    </row>
    <row r="4415" spans="26:26" x14ac:dyDescent="0.25">
      <c r="Z4415" s="31"/>
    </row>
    <row r="4416" spans="26:26" x14ac:dyDescent="0.25">
      <c r="Z4416" s="31"/>
    </row>
    <row r="4417" spans="26:26" x14ac:dyDescent="0.25">
      <c r="Z4417" s="31"/>
    </row>
    <row r="4418" spans="26:26" x14ac:dyDescent="0.25">
      <c r="Z4418" s="31"/>
    </row>
    <row r="4419" spans="26:26" x14ac:dyDescent="0.25">
      <c r="Z4419" s="31"/>
    </row>
    <row r="4420" spans="26:26" x14ac:dyDescent="0.25">
      <c r="Z4420" s="31"/>
    </row>
    <row r="4421" spans="26:26" x14ac:dyDescent="0.25">
      <c r="Z4421" s="31"/>
    </row>
    <row r="4422" spans="26:26" x14ac:dyDescent="0.25">
      <c r="Z4422" s="31"/>
    </row>
    <row r="4423" spans="26:26" x14ac:dyDescent="0.25">
      <c r="Z4423" s="31"/>
    </row>
    <row r="4424" spans="26:26" x14ac:dyDescent="0.25">
      <c r="Z4424" s="31"/>
    </row>
    <row r="4425" spans="26:26" x14ac:dyDescent="0.25">
      <c r="Z4425" s="31"/>
    </row>
    <row r="4426" spans="26:26" x14ac:dyDescent="0.25">
      <c r="Z4426" s="31"/>
    </row>
    <row r="4427" spans="26:26" x14ac:dyDescent="0.25">
      <c r="Z4427" s="31"/>
    </row>
    <row r="4428" spans="26:26" x14ac:dyDescent="0.25">
      <c r="Z4428" s="31"/>
    </row>
    <row r="4429" spans="26:26" x14ac:dyDescent="0.25">
      <c r="Z4429" s="31"/>
    </row>
    <row r="4430" spans="26:26" x14ac:dyDescent="0.25">
      <c r="Z4430" s="31"/>
    </row>
    <row r="4431" spans="26:26" x14ac:dyDescent="0.25">
      <c r="Z4431" s="31"/>
    </row>
    <row r="4432" spans="26:26" x14ac:dyDescent="0.25">
      <c r="Z4432" s="31"/>
    </row>
    <row r="4433" spans="26:26" x14ac:dyDescent="0.25">
      <c r="Z4433" s="31"/>
    </row>
    <row r="4434" spans="26:26" x14ac:dyDescent="0.25">
      <c r="Z4434" s="31"/>
    </row>
    <row r="4435" spans="26:26" x14ac:dyDescent="0.25">
      <c r="Z4435" s="31"/>
    </row>
    <row r="4436" spans="26:26" x14ac:dyDescent="0.25">
      <c r="Z4436" s="31"/>
    </row>
    <row r="4437" spans="26:26" x14ac:dyDescent="0.25">
      <c r="Z4437" s="31"/>
    </row>
    <row r="4438" spans="26:26" x14ac:dyDescent="0.25">
      <c r="Z4438" s="31"/>
    </row>
    <row r="4439" spans="26:26" x14ac:dyDescent="0.25">
      <c r="Z4439" s="31"/>
    </row>
    <row r="4440" spans="26:26" x14ac:dyDescent="0.25">
      <c r="Z4440" s="31"/>
    </row>
    <row r="4441" spans="26:26" x14ac:dyDescent="0.25">
      <c r="Z4441" s="31"/>
    </row>
    <row r="4442" spans="26:26" x14ac:dyDescent="0.25">
      <c r="Z4442" s="31"/>
    </row>
    <row r="4443" spans="26:26" x14ac:dyDescent="0.25">
      <c r="Z4443" s="31"/>
    </row>
    <row r="4444" spans="26:26" x14ac:dyDescent="0.25">
      <c r="Z4444" s="31"/>
    </row>
    <row r="4445" spans="26:26" x14ac:dyDescent="0.25">
      <c r="Z4445" s="31"/>
    </row>
    <row r="4446" spans="26:26" x14ac:dyDescent="0.25">
      <c r="Z4446" s="31"/>
    </row>
    <row r="4447" spans="26:26" x14ac:dyDescent="0.25">
      <c r="Z4447" s="31"/>
    </row>
    <row r="4448" spans="26:26" x14ac:dyDescent="0.25">
      <c r="Z4448" s="31"/>
    </row>
    <row r="4449" spans="26:26" x14ac:dyDescent="0.25">
      <c r="Z4449" s="31"/>
    </row>
    <row r="4450" spans="26:26" x14ac:dyDescent="0.25">
      <c r="Z4450" s="31"/>
    </row>
    <row r="4451" spans="26:26" x14ac:dyDescent="0.25">
      <c r="Z4451" s="31"/>
    </row>
    <row r="4452" spans="26:26" x14ac:dyDescent="0.25">
      <c r="Z4452" s="31"/>
    </row>
    <row r="4453" spans="26:26" x14ac:dyDescent="0.25">
      <c r="Z4453" s="31"/>
    </row>
    <row r="4454" spans="26:26" x14ac:dyDescent="0.25">
      <c r="Z4454" s="31"/>
    </row>
    <row r="4455" spans="26:26" x14ac:dyDescent="0.25">
      <c r="Z4455" s="31"/>
    </row>
    <row r="4456" spans="26:26" x14ac:dyDescent="0.25">
      <c r="Z4456" s="31"/>
    </row>
    <row r="4457" spans="26:26" x14ac:dyDescent="0.25">
      <c r="Z4457" s="31"/>
    </row>
    <row r="4458" spans="26:26" x14ac:dyDescent="0.25">
      <c r="Z4458" s="31"/>
    </row>
    <row r="4459" spans="26:26" x14ac:dyDescent="0.25">
      <c r="Z4459" s="31"/>
    </row>
    <row r="4460" spans="26:26" x14ac:dyDescent="0.25">
      <c r="Z4460" s="31"/>
    </row>
    <row r="4461" spans="26:26" x14ac:dyDescent="0.25">
      <c r="Z4461" s="31"/>
    </row>
    <row r="4462" spans="26:26" x14ac:dyDescent="0.25">
      <c r="Z4462" s="31"/>
    </row>
    <row r="4463" spans="26:26" x14ac:dyDescent="0.25">
      <c r="Z4463" s="31"/>
    </row>
    <row r="4464" spans="26:26" x14ac:dyDescent="0.25">
      <c r="Z4464" s="31"/>
    </row>
    <row r="4465" spans="26:26" x14ac:dyDescent="0.25">
      <c r="Z4465" s="31"/>
    </row>
    <row r="4466" spans="26:26" x14ac:dyDescent="0.25">
      <c r="Z4466" s="31"/>
    </row>
    <row r="4467" spans="26:26" x14ac:dyDescent="0.25">
      <c r="Z4467" s="31"/>
    </row>
    <row r="4468" spans="26:26" x14ac:dyDescent="0.25">
      <c r="Z4468" s="31"/>
    </row>
    <row r="4469" spans="26:26" x14ac:dyDescent="0.25">
      <c r="Z4469" s="31"/>
    </row>
    <row r="4470" spans="26:26" x14ac:dyDescent="0.25">
      <c r="Z4470" s="31"/>
    </row>
    <row r="4471" spans="26:26" x14ac:dyDescent="0.25">
      <c r="Z4471" s="31"/>
    </row>
    <row r="4472" spans="26:26" x14ac:dyDescent="0.25">
      <c r="Z4472" s="31"/>
    </row>
    <row r="4473" spans="26:26" x14ac:dyDescent="0.25">
      <c r="Z4473" s="31"/>
    </row>
    <row r="4474" spans="26:26" x14ac:dyDescent="0.25">
      <c r="Z4474" s="31"/>
    </row>
    <row r="4475" spans="26:26" x14ac:dyDescent="0.25">
      <c r="Z4475" s="31"/>
    </row>
    <row r="4476" spans="26:26" x14ac:dyDescent="0.25">
      <c r="Z4476" s="31"/>
    </row>
    <row r="4477" spans="26:26" x14ac:dyDescent="0.25">
      <c r="Z4477" s="31"/>
    </row>
    <row r="4478" spans="26:26" x14ac:dyDescent="0.25">
      <c r="Z4478" s="31"/>
    </row>
    <row r="4479" spans="26:26" x14ac:dyDescent="0.25">
      <c r="Z4479" s="31"/>
    </row>
    <row r="4480" spans="26:26" x14ac:dyDescent="0.25">
      <c r="Z4480" s="31"/>
    </row>
    <row r="4481" spans="26:26" x14ac:dyDescent="0.25">
      <c r="Z4481" s="31"/>
    </row>
    <row r="4482" spans="26:26" x14ac:dyDescent="0.25">
      <c r="Z4482" s="31"/>
    </row>
    <row r="4483" spans="26:26" x14ac:dyDescent="0.25">
      <c r="Z4483" s="31"/>
    </row>
    <row r="4484" spans="26:26" x14ac:dyDescent="0.25">
      <c r="Z4484" s="31"/>
    </row>
    <row r="4485" spans="26:26" x14ac:dyDescent="0.25">
      <c r="Z4485" s="31"/>
    </row>
    <row r="4486" spans="26:26" x14ac:dyDescent="0.25">
      <c r="Z4486" s="31"/>
    </row>
    <row r="4487" spans="26:26" x14ac:dyDescent="0.25">
      <c r="Z4487" s="31"/>
    </row>
    <row r="4488" spans="26:26" x14ac:dyDescent="0.25">
      <c r="Z4488" s="31"/>
    </row>
    <row r="4489" spans="26:26" x14ac:dyDescent="0.25">
      <c r="Z4489" s="31"/>
    </row>
    <row r="4490" spans="26:26" x14ac:dyDescent="0.25">
      <c r="Z4490" s="31"/>
    </row>
    <row r="4491" spans="26:26" x14ac:dyDescent="0.25">
      <c r="Z4491" s="31"/>
    </row>
    <row r="4492" spans="26:26" x14ac:dyDescent="0.25">
      <c r="Z4492" s="31"/>
    </row>
    <row r="4493" spans="26:26" x14ac:dyDescent="0.25">
      <c r="Z4493" s="31"/>
    </row>
    <row r="4494" spans="26:26" x14ac:dyDescent="0.25">
      <c r="Z4494" s="31"/>
    </row>
    <row r="4495" spans="26:26" x14ac:dyDescent="0.25">
      <c r="Z4495" s="31"/>
    </row>
    <row r="4496" spans="26:26" x14ac:dyDescent="0.25">
      <c r="Z4496" s="31"/>
    </row>
    <row r="4497" spans="26:26" x14ac:dyDescent="0.25">
      <c r="Z4497" s="31"/>
    </row>
    <row r="4498" spans="26:26" x14ac:dyDescent="0.25">
      <c r="Z4498" s="31"/>
    </row>
    <row r="4499" spans="26:26" x14ac:dyDescent="0.25">
      <c r="Z4499" s="31"/>
    </row>
    <row r="4500" spans="26:26" x14ac:dyDescent="0.25">
      <c r="Z4500" s="31"/>
    </row>
    <row r="4501" spans="26:26" x14ac:dyDescent="0.25">
      <c r="Z4501" s="31"/>
    </row>
    <row r="4502" spans="26:26" x14ac:dyDescent="0.25">
      <c r="Z4502" s="31"/>
    </row>
    <row r="4503" spans="26:26" x14ac:dyDescent="0.25">
      <c r="Z4503" s="31"/>
    </row>
    <row r="4504" spans="26:26" x14ac:dyDescent="0.25">
      <c r="Z4504" s="31"/>
    </row>
    <row r="4505" spans="26:26" x14ac:dyDescent="0.25">
      <c r="Z4505" s="31"/>
    </row>
    <row r="4506" spans="26:26" x14ac:dyDescent="0.25">
      <c r="Z4506" s="31"/>
    </row>
    <row r="4507" spans="26:26" x14ac:dyDescent="0.25">
      <c r="Z4507" s="31"/>
    </row>
    <row r="4508" spans="26:26" x14ac:dyDescent="0.25">
      <c r="Z4508" s="31"/>
    </row>
    <row r="4509" spans="26:26" x14ac:dyDescent="0.25">
      <c r="Z4509" s="31"/>
    </row>
    <row r="4510" spans="26:26" x14ac:dyDescent="0.25">
      <c r="Z4510" s="31"/>
    </row>
    <row r="4511" spans="26:26" x14ac:dyDescent="0.25">
      <c r="Z4511" s="31"/>
    </row>
    <row r="4512" spans="26:26" x14ac:dyDescent="0.25">
      <c r="Z4512" s="31"/>
    </row>
    <row r="4513" spans="26:26" x14ac:dyDescent="0.25">
      <c r="Z4513" s="31"/>
    </row>
    <row r="4514" spans="26:26" x14ac:dyDescent="0.25">
      <c r="Z4514" s="31"/>
    </row>
    <row r="4515" spans="26:26" x14ac:dyDescent="0.25">
      <c r="Z4515" s="31"/>
    </row>
    <row r="4516" spans="26:26" x14ac:dyDescent="0.25">
      <c r="Z4516" s="31"/>
    </row>
    <row r="4517" spans="26:26" x14ac:dyDescent="0.25">
      <c r="Z4517" s="31"/>
    </row>
    <row r="4518" spans="26:26" x14ac:dyDescent="0.25">
      <c r="Z4518" s="31"/>
    </row>
    <row r="4519" spans="26:26" x14ac:dyDescent="0.25">
      <c r="Z4519" s="31"/>
    </row>
    <row r="4520" spans="26:26" x14ac:dyDescent="0.25">
      <c r="Z4520" s="31"/>
    </row>
    <row r="4521" spans="26:26" x14ac:dyDescent="0.25">
      <c r="Z4521" s="31"/>
    </row>
    <row r="4522" spans="26:26" x14ac:dyDescent="0.25">
      <c r="Z4522" s="31"/>
    </row>
    <row r="4523" spans="26:26" x14ac:dyDescent="0.25">
      <c r="Z4523" s="31"/>
    </row>
    <row r="4524" spans="26:26" x14ac:dyDescent="0.25">
      <c r="Z4524" s="31"/>
    </row>
    <row r="4525" spans="26:26" x14ac:dyDescent="0.25">
      <c r="Z4525" s="31"/>
    </row>
    <row r="4526" spans="26:26" x14ac:dyDescent="0.25">
      <c r="Z4526" s="31"/>
    </row>
    <row r="4527" spans="26:26" x14ac:dyDescent="0.25">
      <c r="Z4527" s="31"/>
    </row>
    <row r="4528" spans="26:26" x14ac:dyDescent="0.25">
      <c r="Z4528" s="31"/>
    </row>
    <row r="4529" spans="26:26" x14ac:dyDescent="0.25">
      <c r="Z4529" s="31"/>
    </row>
    <row r="4530" spans="26:26" x14ac:dyDescent="0.25">
      <c r="Z4530" s="31"/>
    </row>
    <row r="4531" spans="26:26" x14ac:dyDescent="0.25">
      <c r="Z4531" s="31"/>
    </row>
    <row r="4532" spans="26:26" x14ac:dyDescent="0.25">
      <c r="Z4532" s="31"/>
    </row>
    <row r="4533" spans="26:26" x14ac:dyDescent="0.25">
      <c r="Z4533" s="31"/>
    </row>
    <row r="4534" spans="26:26" x14ac:dyDescent="0.25">
      <c r="Z4534" s="31"/>
    </row>
    <row r="4535" spans="26:26" x14ac:dyDescent="0.25">
      <c r="Z4535" s="31"/>
    </row>
    <row r="4536" spans="26:26" x14ac:dyDescent="0.25">
      <c r="Z4536" s="31"/>
    </row>
    <row r="4537" spans="26:26" x14ac:dyDescent="0.25">
      <c r="Z4537" s="31"/>
    </row>
    <row r="4538" spans="26:26" x14ac:dyDescent="0.25">
      <c r="Z4538" s="31"/>
    </row>
    <row r="4539" spans="26:26" x14ac:dyDescent="0.25">
      <c r="Z4539" s="31"/>
    </row>
    <row r="4540" spans="26:26" x14ac:dyDescent="0.25">
      <c r="Z4540" s="31"/>
    </row>
    <row r="4541" spans="26:26" x14ac:dyDescent="0.25">
      <c r="Z4541" s="31"/>
    </row>
    <row r="4542" spans="26:26" x14ac:dyDescent="0.25">
      <c r="Z4542" s="31"/>
    </row>
    <row r="4543" spans="26:26" x14ac:dyDescent="0.25">
      <c r="Z4543" s="31"/>
    </row>
    <row r="4544" spans="26:26" x14ac:dyDescent="0.25">
      <c r="Z4544" s="31"/>
    </row>
    <row r="4545" spans="26:26" x14ac:dyDescent="0.25">
      <c r="Z4545" s="31"/>
    </row>
    <row r="4546" spans="26:26" x14ac:dyDescent="0.25">
      <c r="Z4546" s="31"/>
    </row>
    <row r="4547" spans="26:26" x14ac:dyDescent="0.25">
      <c r="Z4547" s="31"/>
    </row>
    <row r="4548" spans="26:26" x14ac:dyDescent="0.25">
      <c r="Z4548" s="31"/>
    </row>
    <row r="4549" spans="26:26" x14ac:dyDescent="0.25">
      <c r="Z4549" s="31"/>
    </row>
    <row r="4550" spans="26:26" x14ac:dyDescent="0.25">
      <c r="Z4550" s="31"/>
    </row>
    <row r="4551" spans="26:26" x14ac:dyDescent="0.25">
      <c r="Z4551" s="31"/>
    </row>
    <row r="4552" spans="26:26" x14ac:dyDescent="0.25">
      <c r="Z4552" s="31"/>
    </row>
    <row r="4553" spans="26:26" x14ac:dyDescent="0.25">
      <c r="Z4553" s="31"/>
    </row>
    <row r="4554" spans="26:26" x14ac:dyDescent="0.25">
      <c r="Z4554" s="31"/>
    </row>
    <row r="4555" spans="26:26" x14ac:dyDescent="0.25">
      <c r="Z4555" s="31"/>
    </row>
    <row r="4556" spans="26:26" x14ac:dyDescent="0.25">
      <c r="Z4556" s="31"/>
    </row>
    <row r="4557" spans="26:26" x14ac:dyDescent="0.25">
      <c r="Z4557" s="31"/>
    </row>
    <row r="4558" spans="26:26" x14ac:dyDescent="0.25">
      <c r="Z4558" s="31"/>
    </row>
    <row r="4559" spans="26:26" x14ac:dyDescent="0.25">
      <c r="Z4559" s="31"/>
    </row>
    <row r="4560" spans="26:26" x14ac:dyDescent="0.25">
      <c r="Z4560" s="31"/>
    </row>
    <row r="4561" spans="26:26" x14ac:dyDescent="0.25">
      <c r="Z4561" s="31"/>
    </row>
    <row r="4562" spans="26:26" x14ac:dyDescent="0.25">
      <c r="Z4562" s="31"/>
    </row>
    <row r="4563" spans="26:26" x14ac:dyDescent="0.25">
      <c r="Z4563" s="31"/>
    </row>
    <row r="4564" spans="26:26" x14ac:dyDescent="0.25">
      <c r="Z4564" s="31"/>
    </row>
    <row r="4565" spans="26:26" x14ac:dyDescent="0.25">
      <c r="Z4565" s="31"/>
    </row>
    <row r="4566" spans="26:26" x14ac:dyDescent="0.25">
      <c r="Z4566" s="31"/>
    </row>
    <row r="4567" spans="26:26" x14ac:dyDescent="0.25">
      <c r="Z4567" s="31"/>
    </row>
    <row r="4568" spans="26:26" x14ac:dyDescent="0.25">
      <c r="Z4568" s="31"/>
    </row>
    <row r="4569" spans="26:26" x14ac:dyDescent="0.25">
      <c r="Z4569" s="31"/>
    </row>
    <row r="4570" spans="26:26" x14ac:dyDescent="0.25">
      <c r="Z4570" s="31"/>
    </row>
    <row r="4571" spans="26:26" x14ac:dyDescent="0.25">
      <c r="Z4571" s="31"/>
    </row>
    <row r="4572" spans="26:26" x14ac:dyDescent="0.25">
      <c r="Z4572" s="31"/>
    </row>
    <row r="4573" spans="26:26" x14ac:dyDescent="0.25">
      <c r="Z4573" s="31"/>
    </row>
    <row r="4574" spans="26:26" x14ac:dyDescent="0.25">
      <c r="Z4574" s="31"/>
    </row>
    <row r="4575" spans="26:26" x14ac:dyDescent="0.25">
      <c r="Z4575" s="31"/>
    </row>
    <row r="4576" spans="26:26" x14ac:dyDescent="0.25">
      <c r="Z4576" s="31"/>
    </row>
    <row r="4577" spans="26:26" x14ac:dyDescent="0.25">
      <c r="Z4577" s="31"/>
    </row>
    <row r="4578" spans="26:26" x14ac:dyDescent="0.25">
      <c r="Z4578" s="31"/>
    </row>
    <row r="4579" spans="26:26" x14ac:dyDescent="0.25">
      <c r="Z4579" s="31"/>
    </row>
    <row r="4580" spans="26:26" x14ac:dyDescent="0.25">
      <c r="Z4580" s="31"/>
    </row>
    <row r="4581" spans="26:26" x14ac:dyDescent="0.25">
      <c r="Z4581" s="31"/>
    </row>
    <row r="4582" spans="26:26" x14ac:dyDescent="0.25">
      <c r="Z4582" s="31"/>
    </row>
    <row r="4583" spans="26:26" x14ac:dyDescent="0.25">
      <c r="Z4583" s="31"/>
    </row>
    <row r="4584" spans="26:26" x14ac:dyDescent="0.25">
      <c r="Z4584" s="31"/>
    </row>
    <row r="4585" spans="26:26" x14ac:dyDescent="0.25">
      <c r="Z4585" s="31"/>
    </row>
    <row r="4586" spans="26:26" x14ac:dyDescent="0.25">
      <c r="Z4586" s="31"/>
    </row>
    <row r="4587" spans="26:26" x14ac:dyDescent="0.25">
      <c r="Z4587" s="31"/>
    </row>
    <row r="4588" spans="26:26" x14ac:dyDescent="0.25">
      <c r="Z4588" s="31"/>
    </row>
    <row r="4589" spans="26:26" x14ac:dyDescent="0.25">
      <c r="Z4589" s="31"/>
    </row>
    <row r="4590" spans="26:26" x14ac:dyDescent="0.25">
      <c r="Z4590" s="31"/>
    </row>
    <row r="4591" spans="26:26" x14ac:dyDescent="0.25">
      <c r="Z4591" s="31"/>
    </row>
    <row r="4592" spans="26:26" x14ac:dyDescent="0.25">
      <c r="Z4592" s="31"/>
    </row>
    <row r="4593" spans="26:26" x14ac:dyDescent="0.25">
      <c r="Z4593" s="31"/>
    </row>
    <row r="4594" spans="26:26" x14ac:dyDescent="0.25">
      <c r="Z4594" s="31"/>
    </row>
    <row r="4595" spans="26:26" x14ac:dyDescent="0.25">
      <c r="Z4595" s="31"/>
    </row>
    <row r="4596" spans="26:26" x14ac:dyDescent="0.25">
      <c r="Z4596" s="31"/>
    </row>
    <row r="4597" spans="26:26" x14ac:dyDescent="0.25">
      <c r="Z4597" s="31"/>
    </row>
    <row r="4598" spans="26:26" x14ac:dyDescent="0.25">
      <c r="Z4598" s="31"/>
    </row>
    <row r="4599" spans="26:26" x14ac:dyDescent="0.25">
      <c r="Z4599" s="31"/>
    </row>
    <row r="4600" spans="26:26" x14ac:dyDescent="0.25">
      <c r="Z4600" s="31"/>
    </row>
    <row r="4601" spans="26:26" x14ac:dyDescent="0.25">
      <c r="Z4601" s="31"/>
    </row>
    <row r="4602" spans="26:26" x14ac:dyDescent="0.25">
      <c r="Z4602" s="31"/>
    </row>
    <row r="4603" spans="26:26" x14ac:dyDescent="0.25">
      <c r="Z4603" s="31"/>
    </row>
    <row r="4604" spans="26:26" x14ac:dyDescent="0.25">
      <c r="Z4604" s="31"/>
    </row>
    <row r="4605" spans="26:26" x14ac:dyDescent="0.25">
      <c r="Z4605" s="31"/>
    </row>
    <row r="4606" spans="26:26" x14ac:dyDescent="0.25">
      <c r="Z4606" s="31"/>
    </row>
    <row r="4607" spans="26:26" x14ac:dyDescent="0.25">
      <c r="Z4607" s="31"/>
    </row>
    <row r="4608" spans="26:26" x14ac:dyDescent="0.25">
      <c r="Z4608" s="31"/>
    </row>
    <row r="4609" spans="26:26" x14ac:dyDescent="0.25">
      <c r="Z4609" s="31"/>
    </row>
    <row r="4610" spans="26:26" x14ac:dyDescent="0.25">
      <c r="Z4610" s="31"/>
    </row>
    <row r="4611" spans="26:26" x14ac:dyDescent="0.25">
      <c r="Z4611" s="31"/>
    </row>
    <row r="4612" spans="26:26" x14ac:dyDescent="0.25">
      <c r="Z4612" s="31"/>
    </row>
    <row r="4613" spans="26:26" x14ac:dyDescent="0.25">
      <c r="Z4613" s="31"/>
    </row>
    <row r="4614" spans="26:26" x14ac:dyDescent="0.25">
      <c r="Z4614" s="31"/>
    </row>
    <row r="4615" spans="26:26" x14ac:dyDescent="0.25">
      <c r="Z4615" s="31"/>
    </row>
    <row r="4616" spans="26:26" x14ac:dyDescent="0.25">
      <c r="Z4616" s="31"/>
    </row>
    <row r="4617" spans="26:26" x14ac:dyDescent="0.25">
      <c r="Z4617" s="31"/>
    </row>
    <row r="4618" spans="26:26" x14ac:dyDescent="0.25">
      <c r="Z4618" s="31"/>
    </row>
    <row r="4619" spans="26:26" x14ac:dyDescent="0.25">
      <c r="Z4619" s="31"/>
    </row>
    <row r="4620" spans="26:26" x14ac:dyDescent="0.25">
      <c r="Z4620" s="31"/>
    </row>
    <row r="4621" spans="26:26" x14ac:dyDescent="0.25">
      <c r="Z4621" s="31"/>
    </row>
    <row r="4622" spans="26:26" x14ac:dyDescent="0.25">
      <c r="Z4622" s="31"/>
    </row>
    <row r="4623" spans="26:26" x14ac:dyDescent="0.25">
      <c r="Z4623" s="31"/>
    </row>
    <row r="4624" spans="26:26" x14ac:dyDescent="0.25">
      <c r="Z4624" s="31"/>
    </row>
    <row r="4625" spans="26:26" x14ac:dyDescent="0.25">
      <c r="Z4625" s="31"/>
    </row>
    <row r="4626" spans="26:26" x14ac:dyDescent="0.25">
      <c r="Z4626" s="31"/>
    </row>
    <row r="4627" spans="26:26" x14ac:dyDescent="0.25">
      <c r="Z4627" s="31"/>
    </row>
    <row r="4628" spans="26:26" x14ac:dyDescent="0.25">
      <c r="Z4628" s="31"/>
    </row>
    <row r="4629" spans="26:26" x14ac:dyDescent="0.25">
      <c r="Z4629" s="31"/>
    </row>
    <row r="4630" spans="26:26" x14ac:dyDescent="0.25">
      <c r="Z4630" s="31"/>
    </row>
    <row r="4631" spans="26:26" x14ac:dyDescent="0.25">
      <c r="Z4631" s="31"/>
    </row>
    <row r="4632" spans="26:26" x14ac:dyDescent="0.25">
      <c r="Z4632" s="31"/>
    </row>
    <row r="4633" spans="26:26" x14ac:dyDescent="0.25">
      <c r="Z4633" s="31"/>
    </row>
    <row r="4634" spans="26:26" x14ac:dyDescent="0.25">
      <c r="Z4634" s="31"/>
    </row>
    <row r="4635" spans="26:26" x14ac:dyDescent="0.25">
      <c r="Z4635" s="31"/>
    </row>
    <row r="4636" spans="26:26" x14ac:dyDescent="0.25">
      <c r="Z4636" s="31"/>
    </row>
    <row r="4637" spans="26:26" x14ac:dyDescent="0.25">
      <c r="Z4637" s="31"/>
    </row>
    <row r="4638" spans="26:26" x14ac:dyDescent="0.25">
      <c r="Z4638" s="31"/>
    </row>
    <row r="4639" spans="26:26" x14ac:dyDescent="0.25">
      <c r="Z4639" s="31"/>
    </row>
    <row r="4640" spans="26:26" x14ac:dyDescent="0.25">
      <c r="Z4640" s="31"/>
    </row>
    <row r="4641" spans="26:26" x14ac:dyDescent="0.25">
      <c r="Z4641" s="31"/>
    </row>
    <row r="4642" spans="26:26" x14ac:dyDescent="0.25">
      <c r="Z4642" s="31"/>
    </row>
    <row r="4643" spans="26:26" x14ac:dyDescent="0.25">
      <c r="Z4643" s="31"/>
    </row>
    <row r="4644" spans="26:26" x14ac:dyDescent="0.25">
      <c r="Z4644" s="31"/>
    </row>
    <row r="4645" spans="26:26" x14ac:dyDescent="0.25">
      <c r="Z4645" s="31"/>
    </row>
    <row r="4646" spans="26:26" x14ac:dyDescent="0.25">
      <c r="Z4646" s="31"/>
    </row>
    <row r="4647" spans="26:26" x14ac:dyDescent="0.25">
      <c r="Z4647" s="31"/>
    </row>
    <row r="4648" spans="26:26" x14ac:dyDescent="0.25">
      <c r="Z4648" s="31"/>
    </row>
    <row r="4649" spans="26:26" x14ac:dyDescent="0.25">
      <c r="Z4649" s="31"/>
    </row>
    <row r="4650" spans="26:26" x14ac:dyDescent="0.25">
      <c r="Z4650" s="31"/>
    </row>
    <row r="4651" spans="26:26" x14ac:dyDescent="0.25">
      <c r="Z4651" s="31"/>
    </row>
    <row r="4652" spans="26:26" x14ac:dyDescent="0.25">
      <c r="Z4652" s="31"/>
    </row>
    <row r="4653" spans="26:26" x14ac:dyDescent="0.25">
      <c r="Z4653" s="31"/>
    </row>
    <row r="4654" spans="26:26" x14ac:dyDescent="0.25">
      <c r="Z4654" s="31"/>
    </row>
    <row r="4655" spans="26:26" x14ac:dyDescent="0.25">
      <c r="Z4655" s="31"/>
    </row>
    <row r="4656" spans="26:26" x14ac:dyDescent="0.25">
      <c r="Z4656" s="31"/>
    </row>
    <row r="4657" spans="26:26" x14ac:dyDescent="0.25">
      <c r="Z4657" s="31"/>
    </row>
    <row r="4658" spans="26:26" x14ac:dyDescent="0.25">
      <c r="Z4658" s="31"/>
    </row>
    <row r="4659" spans="26:26" x14ac:dyDescent="0.25">
      <c r="Z4659" s="31"/>
    </row>
    <row r="4660" spans="26:26" x14ac:dyDescent="0.25">
      <c r="Z4660" s="31"/>
    </row>
    <row r="4661" spans="26:26" x14ac:dyDescent="0.25">
      <c r="Z4661" s="31"/>
    </row>
    <row r="4662" spans="26:26" x14ac:dyDescent="0.25">
      <c r="Z4662" s="31"/>
    </row>
    <row r="4663" spans="26:26" x14ac:dyDescent="0.25">
      <c r="Z4663" s="31"/>
    </row>
    <row r="4664" spans="26:26" x14ac:dyDescent="0.25">
      <c r="Z4664" s="31"/>
    </row>
    <row r="4665" spans="26:26" x14ac:dyDescent="0.25">
      <c r="Z4665" s="31"/>
    </row>
    <row r="4666" spans="26:26" x14ac:dyDescent="0.25">
      <c r="Z4666" s="31"/>
    </row>
    <row r="4667" spans="26:26" x14ac:dyDescent="0.25">
      <c r="Z4667" s="31"/>
    </row>
    <row r="4668" spans="26:26" x14ac:dyDescent="0.25">
      <c r="Z4668" s="31"/>
    </row>
    <row r="4669" spans="26:26" x14ac:dyDescent="0.25">
      <c r="Z4669" s="31"/>
    </row>
    <row r="4670" spans="26:26" x14ac:dyDescent="0.25">
      <c r="Z4670" s="31"/>
    </row>
    <row r="4671" spans="26:26" x14ac:dyDescent="0.25">
      <c r="Z4671" s="31"/>
    </row>
    <row r="4672" spans="26:26" x14ac:dyDescent="0.25">
      <c r="Z4672" s="31"/>
    </row>
    <row r="4673" spans="26:26" x14ac:dyDescent="0.25">
      <c r="Z4673" s="31"/>
    </row>
    <row r="4674" spans="26:26" x14ac:dyDescent="0.25">
      <c r="Z4674" s="31"/>
    </row>
    <row r="4675" spans="26:26" x14ac:dyDescent="0.25">
      <c r="Z4675" s="31"/>
    </row>
    <row r="4676" spans="26:26" x14ac:dyDescent="0.25">
      <c r="Z4676" s="31"/>
    </row>
    <row r="4677" spans="26:26" x14ac:dyDescent="0.25">
      <c r="Z4677" s="31"/>
    </row>
    <row r="4678" spans="26:26" x14ac:dyDescent="0.25">
      <c r="Z4678" s="31"/>
    </row>
    <row r="4679" spans="26:26" x14ac:dyDescent="0.25">
      <c r="Z4679" s="31"/>
    </row>
    <row r="4680" spans="26:26" x14ac:dyDescent="0.25">
      <c r="Z4680" s="31"/>
    </row>
    <row r="4681" spans="26:26" x14ac:dyDescent="0.25">
      <c r="Z4681" s="31"/>
    </row>
    <row r="4682" spans="26:26" x14ac:dyDescent="0.25">
      <c r="Z4682" s="31"/>
    </row>
    <row r="4683" spans="26:26" x14ac:dyDescent="0.25">
      <c r="Z4683" s="31"/>
    </row>
    <row r="4684" spans="26:26" x14ac:dyDescent="0.25">
      <c r="Z4684" s="31"/>
    </row>
    <row r="4685" spans="26:26" x14ac:dyDescent="0.25">
      <c r="Z4685" s="31"/>
    </row>
    <row r="4686" spans="26:26" x14ac:dyDescent="0.25">
      <c r="Z4686" s="31"/>
    </row>
    <row r="4687" spans="26:26" x14ac:dyDescent="0.25">
      <c r="Z4687" s="31"/>
    </row>
    <row r="4688" spans="26:26" x14ac:dyDescent="0.25">
      <c r="Z4688" s="31"/>
    </row>
    <row r="4689" spans="26:26" x14ac:dyDescent="0.25">
      <c r="Z4689" s="31"/>
    </row>
    <row r="4690" spans="26:26" x14ac:dyDescent="0.25">
      <c r="Z4690" s="31"/>
    </row>
    <row r="4691" spans="26:26" x14ac:dyDescent="0.25">
      <c r="Z4691" s="31"/>
    </row>
    <row r="4692" spans="26:26" x14ac:dyDescent="0.25">
      <c r="Z4692" s="31"/>
    </row>
    <row r="4693" spans="26:26" x14ac:dyDescent="0.25">
      <c r="Z4693" s="31"/>
    </row>
    <row r="4694" spans="26:26" x14ac:dyDescent="0.25">
      <c r="Z4694" s="31"/>
    </row>
    <row r="4695" spans="26:26" x14ac:dyDescent="0.25">
      <c r="Z4695" s="31"/>
    </row>
    <row r="4696" spans="26:26" x14ac:dyDescent="0.25">
      <c r="Z4696" s="31"/>
    </row>
    <row r="4697" spans="26:26" x14ac:dyDescent="0.25">
      <c r="Z4697" s="31"/>
    </row>
    <row r="4698" spans="26:26" x14ac:dyDescent="0.25">
      <c r="Z4698" s="31"/>
    </row>
    <row r="4699" spans="26:26" x14ac:dyDescent="0.25">
      <c r="Z4699" s="31"/>
    </row>
    <row r="4700" spans="26:26" x14ac:dyDescent="0.25">
      <c r="Z4700" s="31"/>
    </row>
    <row r="4701" spans="26:26" x14ac:dyDescent="0.25">
      <c r="Z4701" s="31"/>
    </row>
    <row r="4702" spans="26:26" x14ac:dyDescent="0.25">
      <c r="Z4702" s="31"/>
    </row>
    <row r="4703" spans="26:26" x14ac:dyDescent="0.25">
      <c r="Z4703" s="31"/>
    </row>
    <row r="4704" spans="26:26" x14ac:dyDescent="0.25">
      <c r="Z4704" s="31"/>
    </row>
    <row r="4705" spans="26:26" x14ac:dyDescent="0.25">
      <c r="Z4705" s="31"/>
    </row>
    <row r="4706" spans="26:26" x14ac:dyDescent="0.25">
      <c r="Z4706" s="31"/>
    </row>
    <row r="4707" spans="26:26" x14ac:dyDescent="0.25">
      <c r="Z4707" s="31"/>
    </row>
    <row r="4708" spans="26:26" x14ac:dyDescent="0.25">
      <c r="Z4708" s="31"/>
    </row>
    <row r="4709" spans="26:26" x14ac:dyDescent="0.25">
      <c r="Z4709" s="31"/>
    </row>
    <row r="4710" spans="26:26" x14ac:dyDescent="0.25">
      <c r="Z4710" s="31"/>
    </row>
    <row r="4711" spans="26:26" x14ac:dyDescent="0.25">
      <c r="Z4711" s="31"/>
    </row>
    <row r="4712" spans="26:26" x14ac:dyDescent="0.25">
      <c r="Z4712" s="31"/>
    </row>
    <row r="4713" spans="26:26" x14ac:dyDescent="0.25">
      <c r="Z4713" s="31"/>
    </row>
    <row r="4714" spans="26:26" x14ac:dyDescent="0.25">
      <c r="Z4714" s="31"/>
    </row>
    <row r="4715" spans="26:26" x14ac:dyDescent="0.25">
      <c r="Z4715" s="31"/>
    </row>
    <row r="4716" spans="26:26" x14ac:dyDescent="0.25">
      <c r="Z4716" s="31"/>
    </row>
    <row r="4717" spans="26:26" x14ac:dyDescent="0.25">
      <c r="Z4717" s="31"/>
    </row>
    <row r="4718" spans="26:26" x14ac:dyDescent="0.25">
      <c r="Z4718" s="31"/>
    </row>
    <row r="4719" spans="26:26" x14ac:dyDescent="0.25">
      <c r="Z4719" s="31"/>
    </row>
    <row r="4720" spans="26:26" x14ac:dyDescent="0.25">
      <c r="Z4720" s="31"/>
    </row>
    <row r="4721" spans="26:26" x14ac:dyDescent="0.25">
      <c r="Z4721" s="31"/>
    </row>
    <row r="4722" spans="26:26" x14ac:dyDescent="0.25">
      <c r="Z4722" s="31"/>
    </row>
    <row r="4723" spans="26:26" x14ac:dyDescent="0.25">
      <c r="Z4723" s="31"/>
    </row>
    <row r="4724" spans="26:26" x14ac:dyDescent="0.25">
      <c r="Z4724" s="31"/>
    </row>
    <row r="4725" spans="26:26" x14ac:dyDescent="0.25">
      <c r="Z4725" s="31"/>
    </row>
    <row r="4726" spans="26:26" x14ac:dyDescent="0.25">
      <c r="Z4726" s="31"/>
    </row>
    <row r="4727" spans="26:26" x14ac:dyDescent="0.25">
      <c r="Z4727" s="31"/>
    </row>
    <row r="4728" spans="26:26" x14ac:dyDescent="0.25">
      <c r="Z4728" s="31"/>
    </row>
    <row r="4729" spans="26:26" x14ac:dyDescent="0.25">
      <c r="Z4729" s="31"/>
    </row>
    <row r="4730" spans="26:26" x14ac:dyDescent="0.25">
      <c r="Z4730" s="31"/>
    </row>
    <row r="4731" spans="26:26" x14ac:dyDescent="0.25">
      <c r="Z4731" s="31"/>
    </row>
    <row r="4732" spans="26:26" x14ac:dyDescent="0.25">
      <c r="Z4732" s="31"/>
    </row>
    <row r="4733" spans="26:26" x14ac:dyDescent="0.25">
      <c r="Z4733" s="31"/>
    </row>
    <row r="4734" spans="26:26" x14ac:dyDescent="0.25">
      <c r="Z4734" s="31"/>
    </row>
    <row r="4735" spans="26:26" x14ac:dyDescent="0.25">
      <c r="Z4735" s="31"/>
    </row>
    <row r="4736" spans="26:26" x14ac:dyDescent="0.25">
      <c r="Z4736" s="31"/>
    </row>
    <row r="4737" spans="26:26" x14ac:dyDescent="0.25">
      <c r="Z4737" s="31"/>
    </row>
    <row r="4738" spans="26:26" x14ac:dyDescent="0.25">
      <c r="Z4738" s="31"/>
    </row>
    <row r="4739" spans="26:26" x14ac:dyDescent="0.25">
      <c r="Z4739" s="31"/>
    </row>
    <row r="4740" spans="26:26" x14ac:dyDescent="0.25">
      <c r="Z4740" s="31"/>
    </row>
    <row r="4741" spans="26:26" x14ac:dyDescent="0.25">
      <c r="Z4741" s="31"/>
    </row>
    <row r="4742" spans="26:26" x14ac:dyDescent="0.25">
      <c r="Z4742" s="31"/>
    </row>
    <row r="4743" spans="26:26" x14ac:dyDescent="0.25">
      <c r="Z4743" s="31"/>
    </row>
    <row r="4744" spans="26:26" x14ac:dyDescent="0.25">
      <c r="Z4744" s="31"/>
    </row>
    <row r="4745" spans="26:26" x14ac:dyDescent="0.25">
      <c r="Z4745" s="31"/>
    </row>
    <row r="4746" spans="26:26" x14ac:dyDescent="0.25">
      <c r="Z4746" s="31"/>
    </row>
    <row r="4747" spans="26:26" x14ac:dyDescent="0.25">
      <c r="Z4747" s="31"/>
    </row>
    <row r="4748" spans="26:26" x14ac:dyDescent="0.25">
      <c r="Z4748" s="31"/>
    </row>
    <row r="4749" spans="26:26" x14ac:dyDescent="0.25">
      <c r="Z4749" s="31"/>
    </row>
    <row r="4750" spans="26:26" x14ac:dyDescent="0.25">
      <c r="Z4750" s="31"/>
    </row>
    <row r="4751" spans="26:26" x14ac:dyDescent="0.25">
      <c r="Z4751" s="31"/>
    </row>
    <row r="4752" spans="26:26" x14ac:dyDescent="0.25">
      <c r="Z4752" s="31"/>
    </row>
    <row r="4753" spans="26:26" x14ac:dyDescent="0.25">
      <c r="Z4753" s="31"/>
    </row>
    <row r="4754" spans="26:26" x14ac:dyDescent="0.25">
      <c r="Z4754" s="31"/>
    </row>
    <row r="4755" spans="26:26" x14ac:dyDescent="0.25">
      <c r="Z4755" s="31"/>
    </row>
    <row r="4756" spans="26:26" x14ac:dyDescent="0.25">
      <c r="Z4756" s="31"/>
    </row>
    <row r="4757" spans="26:26" x14ac:dyDescent="0.25">
      <c r="Z4757" s="31"/>
    </row>
    <row r="4758" spans="26:26" x14ac:dyDescent="0.25">
      <c r="Z4758" s="31"/>
    </row>
    <row r="4759" spans="26:26" x14ac:dyDescent="0.25">
      <c r="Z4759" s="31"/>
    </row>
    <row r="4760" spans="26:26" x14ac:dyDescent="0.25">
      <c r="Z4760" s="31"/>
    </row>
    <row r="4761" spans="26:26" x14ac:dyDescent="0.25">
      <c r="Z4761" s="31"/>
    </row>
    <row r="4762" spans="26:26" x14ac:dyDescent="0.25">
      <c r="Z4762" s="31"/>
    </row>
    <row r="4763" spans="26:26" x14ac:dyDescent="0.25">
      <c r="Z4763" s="31"/>
    </row>
    <row r="4764" spans="26:26" x14ac:dyDescent="0.25">
      <c r="Z4764" s="31"/>
    </row>
    <row r="4765" spans="26:26" x14ac:dyDescent="0.25">
      <c r="Z4765" s="31"/>
    </row>
    <row r="4766" spans="26:26" x14ac:dyDescent="0.25">
      <c r="Z4766" s="31"/>
    </row>
    <row r="4767" spans="26:26" x14ac:dyDescent="0.25">
      <c r="Z4767" s="31"/>
    </row>
    <row r="4768" spans="26:26" x14ac:dyDescent="0.25">
      <c r="Z4768" s="31"/>
    </row>
    <row r="4769" spans="26:26" x14ac:dyDescent="0.25">
      <c r="Z4769" s="31"/>
    </row>
    <row r="4770" spans="26:26" x14ac:dyDescent="0.25">
      <c r="Z4770" s="31"/>
    </row>
    <row r="4771" spans="26:26" x14ac:dyDescent="0.25">
      <c r="Z4771" s="31"/>
    </row>
    <row r="4772" spans="26:26" x14ac:dyDescent="0.25">
      <c r="Z4772" s="31"/>
    </row>
    <row r="4773" spans="26:26" x14ac:dyDescent="0.25">
      <c r="Z4773" s="31"/>
    </row>
    <row r="4774" spans="26:26" x14ac:dyDescent="0.25">
      <c r="Z4774" s="31"/>
    </row>
    <row r="4775" spans="26:26" x14ac:dyDescent="0.25">
      <c r="Z4775" s="31"/>
    </row>
    <row r="4776" spans="26:26" x14ac:dyDescent="0.25">
      <c r="Z4776" s="31"/>
    </row>
    <row r="4777" spans="26:26" x14ac:dyDescent="0.25">
      <c r="Z4777" s="31"/>
    </row>
    <row r="4778" spans="26:26" x14ac:dyDescent="0.25">
      <c r="Z4778" s="31"/>
    </row>
    <row r="4779" spans="26:26" x14ac:dyDescent="0.25">
      <c r="Z4779" s="31"/>
    </row>
    <row r="4780" spans="26:26" x14ac:dyDescent="0.25">
      <c r="Z4780" s="31"/>
    </row>
    <row r="4781" spans="26:26" x14ac:dyDescent="0.25">
      <c r="Z4781" s="31"/>
    </row>
    <row r="4782" spans="26:26" x14ac:dyDescent="0.25">
      <c r="Z4782" s="31"/>
    </row>
    <row r="4783" spans="26:26" x14ac:dyDescent="0.25">
      <c r="Z4783" s="31"/>
    </row>
    <row r="4784" spans="26:26" x14ac:dyDescent="0.25">
      <c r="Z4784" s="31"/>
    </row>
    <row r="4785" spans="26:26" x14ac:dyDescent="0.25">
      <c r="Z4785" s="31"/>
    </row>
    <row r="4786" spans="26:26" x14ac:dyDescent="0.25">
      <c r="Z4786" s="31"/>
    </row>
    <row r="4787" spans="26:26" x14ac:dyDescent="0.25">
      <c r="Z4787" s="31"/>
    </row>
    <row r="4788" spans="26:26" x14ac:dyDescent="0.25">
      <c r="Z4788" s="31"/>
    </row>
    <row r="4789" spans="26:26" x14ac:dyDescent="0.25">
      <c r="Z4789" s="31"/>
    </row>
    <row r="4790" spans="26:26" x14ac:dyDescent="0.25">
      <c r="Z4790" s="31"/>
    </row>
    <row r="4791" spans="26:26" x14ac:dyDescent="0.25">
      <c r="Z4791" s="31"/>
    </row>
    <row r="4792" spans="26:26" x14ac:dyDescent="0.25">
      <c r="Z4792" s="31"/>
    </row>
    <row r="4793" spans="26:26" x14ac:dyDescent="0.25">
      <c r="Z4793" s="31"/>
    </row>
    <row r="4794" spans="26:26" x14ac:dyDescent="0.25">
      <c r="Z4794" s="31"/>
    </row>
    <row r="4795" spans="26:26" x14ac:dyDescent="0.25">
      <c r="Z4795" s="31"/>
    </row>
    <row r="4796" spans="26:26" x14ac:dyDescent="0.25">
      <c r="Z4796" s="31"/>
    </row>
    <row r="4797" spans="26:26" x14ac:dyDescent="0.25">
      <c r="Z4797" s="31"/>
    </row>
    <row r="4798" spans="26:26" x14ac:dyDescent="0.25">
      <c r="Z4798" s="31"/>
    </row>
    <row r="4799" spans="26:26" x14ac:dyDescent="0.25">
      <c r="Z4799" s="31"/>
    </row>
    <row r="4800" spans="26:26" x14ac:dyDescent="0.25">
      <c r="Z4800" s="31"/>
    </row>
    <row r="4801" spans="26:26" x14ac:dyDescent="0.25">
      <c r="Z4801" s="31"/>
    </row>
    <row r="4802" spans="26:26" x14ac:dyDescent="0.25">
      <c r="Z4802" s="31"/>
    </row>
    <row r="4803" spans="26:26" x14ac:dyDescent="0.25">
      <c r="Z4803" s="31"/>
    </row>
    <row r="4804" spans="26:26" x14ac:dyDescent="0.25">
      <c r="Z4804" s="31"/>
    </row>
    <row r="4805" spans="26:26" x14ac:dyDescent="0.25">
      <c r="Z4805" s="31"/>
    </row>
    <row r="4806" spans="26:26" x14ac:dyDescent="0.25">
      <c r="Z4806" s="31"/>
    </row>
    <row r="4807" spans="26:26" x14ac:dyDescent="0.25">
      <c r="Z4807" s="31"/>
    </row>
    <row r="4808" spans="26:26" x14ac:dyDescent="0.25">
      <c r="Z4808" s="31"/>
    </row>
    <row r="4809" spans="26:26" x14ac:dyDescent="0.25">
      <c r="Z4809" s="31"/>
    </row>
    <row r="4810" spans="26:26" x14ac:dyDescent="0.25">
      <c r="Z4810" s="31"/>
    </row>
    <row r="4811" spans="26:26" x14ac:dyDescent="0.25">
      <c r="Z4811" s="31"/>
    </row>
    <row r="4812" spans="26:26" x14ac:dyDescent="0.25">
      <c r="Z4812" s="31"/>
    </row>
    <row r="4813" spans="26:26" x14ac:dyDescent="0.25">
      <c r="Z4813" s="31"/>
    </row>
    <row r="4814" spans="26:26" x14ac:dyDescent="0.25">
      <c r="Z4814" s="31"/>
    </row>
    <row r="4815" spans="26:26" x14ac:dyDescent="0.25">
      <c r="Z4815" s="31"/>
    </row>
    <row r="4816" spans="26:26" x14ac:dyDescent="0.25">
      <c r="Z4816" s="31"/>
    </row>
    <row r="4817" spans="26:26" x14ac:dyDescent="0.25">
      <c r="Z4817" s="31"/>
    </row>
    <row r="4818" spans="26:26" x14ac:dyDescent="0.25">
      <c r="Z4818" s="31"/>
    </row>
    <row r="4819" spans="26:26" x14ac:dyDescent="0.25">
      <c r="Z4819" s="31"/>
    </row>
    <row r="4820" spans="26:26" x14ac:dyDescent="0.25">
      <c r="Z4820" s="31"/>
    </row>
    <row r="4821" spans="26:26" x14ac:dyDescent="0.25">
      <c r="Z4821" s="31"/>
    </row>
    <row r="4822" spans="26:26" x14ac:dyDescent="0.25">
      <c r="Z4822" s="31"/>
    </row>
    <row r="4823" spans="26:26" x14ac:dyDescent="0.25">
      <c r="Z4823" s="31"/>
    </row>
    <row r="4824" spans="26:26" x14ac:dyDescent="0.25">
      <c r="Z4824" s="31"/>
    </row>
    <row r="4825" spans="26:26" x14ac:dyDescent="0.25">
      <c r="Z4825" s="31"/>
    </row>
    <row r="4826" spans="26:26" x14ac:dyDescent="0.25">
      <c r="Z4826" s="31"/>
    </row>
    <row r="4827" spans="26:26" x14ac:dyDescent="0.25">
      <c r="Z4827" s="31"/>
    </row>
    <row r="4828" spans="26:26" x14ac:dyDescent="0.25">
      <c r="Z4828" s="31"/>
    </row>
    <row r="4829" spans="26:26" x14ac:dyDescent="0.25">
      <c r="Z4829" s="31"/>
    </row>
    <row r="4830" spans="26:26" x14ac:dyDescent="0.25">
      <c r="Z4830" s="31"/>
    </row>
    <row r="4831" spans="26:26" x14ac:dyDescent="0.25">
      <c r="Z4831" s="31"/>
    </row>
    <row r="4832" spans="26:26" x14ac:dyDescent="0.25">
      <c r="Z4832" s="31"/>
    </row>
    <row r="4833" spans="26:26" x14ac:dyDescent="0.25">
      <c r="Z4833" s="31"/>
    </row>
    <row r="4834" spans="26:26" x14ac:dyDescent="0.25">
      <c r="Z4834" s="31"/>
    </row>
    <row r="4835" spans="26:26" x14ac:dyDescent="0.25">
      <c r="Z4835" s="31"/>
    </row>
    <row r="4836" spans="26:26" x14ac:dyDescent="0.25">
      <c r="Z4836" s="31"/>
    </row>
    <row r="4837" spans="26:26" x14ac:dyDescent="0.25">
      <c r="Z4837" s="31"/>
    </row>
    <row r="4838" spans="26:26" x14ac:dyDescent="0.25">
      <c r="Z4838" s="31"/>
    </row>
    <row r="4839" spans="26:26" x14ac:dyDescent="0.25">
      <c r="Z4839" s="31"/>
    </row>
    <row r="4840" spans="26:26" x14ac:dyDescent="0.25">
      <c r="Z4840" s="31"/>
    </row>
    <row r="4841" spans="26:26" x14ac:dyDescent="0.25">
      <c r="Z4841" s="31"/>
    </row>
    <row r="4842" spans="26:26" x14ac:dyDescent="0.25">
      <c r="Z4842" s="31"/>
    </row>
    <row r="4843" spans="26:26" x14ac:dyDescent="0.25">
      <c r="Z4843" s="31"/>
    </row>
    <row r="4844" spans="26:26" x14ac:dyDescent="0.25">
      <c r="Z4844" s="31"/>
    </row>
    <row r="4845" spans="26:26" x14ac:dyDescent="0.25">
      <c r="Z4845" s="31"/>
    </row>
    <row r="4846" spans="26:26" x14ac:dyDescent="0.25">
      <c r="Z4846" s="31"/>
    </row>
    <row r="4847" spans="26:26" x14ac:dyDescent="0.25">
      <c r="Z4847" s="31"/>
    </row>
    <row r="4848" spans="26:26" x14ac:dyDescent="0.25">
      <c r="Z4848" s="31"/>
    </row>
    <row r="4849" spans="26:26" x14ac:dyDescent="0.25">
      <c r="Z4849" s="31"/>
    </row>
    <row r="4850" spans="26:26" x14ac:dyDescent="0.25">
      <c r="Z4850" s="31"/>
    </row>
    <row r="4851" spans="26:26" x14ac:dyDescent="0.25">
      <c r="Z4851" s="31"/>
    </row>
    <row r="4852" spans="26:26" x14ac:dyDescent="0.25">
      <c r="Z4852" s="31"/>
    </row>
    <row r="4853" spans="26:26" x14ac:dyDescent="0.25">
      <c r="Z4853" s="31"/>
    </row>
    <row r="4854" spans="26:26" x14ac:dyDescent="0.25">
      <c r="Z4854" s="31"/>
    </row>
    <row r="4855" spans="26:26" x14ac:dyDescent="0.25">
      <c r="Z4855" s="31"/>
    </row>
    <row r="4856" spans="26:26" x14ac:dyDescent="0.25">
      <c r="Z4856" s="31"/>
    </row>
    <row r="4857" spans="26:26" x14ac:dyDescent="0.25">
      <c r="Z4857" s="31"/>
    </row>
    <row r="4858" spans="26:26" x14ac:dyDescent="0.25">
      <c r="Z4858" s="31"/>
    </row>
    <row r="4859" spans="26:26" x14ac:dyDescent="0.25">
      <c r="Z4859" s="31"/>
    </row>
    <row r="4860" spans="26:26" x14ac:dyDescent="0.25">
      <c r="Z4860" s="31"/>
    </row>
    <row r="4861" spans="26:26" x14ac:dyDescent="0.25">
      <c r="Z4861" s="31"/>
    </row>
    <row r="4862" spans="26:26" x14ac:dyDescent="0.25">
      <c r="Z4862" s="31"/>
    </row>
    <row r="4863" spans="26:26" x14ac:dyDescent="0.25">
      <c r="Z4863" s="31"/>
    </row>
    <row r="4864" spans="26:26" x14ac:dyDescent="0.25">
      <c r="Z4864" s="31"/>
    </row>
    <row r="4865" spans="26:26" x14ac:dyDescent="0.25">
      <c r="Z4865" s="31"/>
    </row>
    <row r="4866" spans="26:26" x14ac:dyDescent="0.25">
      <c r="Z4866" s="31"/>
    </row>
    <row r="4867" spans="26:26" x14ac:dyDescent="0.25">
      <c r="Z4867" s="31"/>
    </row>
    <row r="4868" spans="26:26" x14ac:dyDescent="0.25">
      <c r="Z4868" s="133"/>
    </row>
    <row r="4869" spans="26:26" x14ac:dyDescent="0.25">
      <c r="Z4869" s="133"/>
    </row>
    <row r="4870" spans="26:26" x14ac:dyDescent="0.25">
      <c r="Z4870" s="31"/>
    </row>
    <row r="4871" spans="26:26" x14ac:dyDescent="0.25">
      <c r="Z4871" s="31"/>
    </row>
    <row r="4872" spans="26:26" x14ac:dyDescent="0.25">
      <c r="Z4872" s="31"/>
    </row>
    <row r="4873" spans="26:26" x14ac:dyDescent="0.25">
      <c r="Z4873" s="31"/>
    </row>
    <row r="4874" spans="26:26" x14ac:dyDescent="0.25">
      <c r="Z4874" s="31"/>
    </row>
    <row r="4875" spans="26:26" x14ac:dyDescent="0.25">
      <c r="Z4875" s="31"/>
    </row>
    <row r="4876" spans="26:26" x14ac:dyDescent="0.25">
      <c r="Z4876" s="31"/>
    </row>
    <row r="4877" spans="26:26" x14ac:dyDescent="0.25">
      <c r="Z4877" s="31"/>
    </row>
    <row r="4878" spans="26:26" x14ac:dyDescent="0.25">
      <c r="Z4878" s="31"/>
    </row>
    <row r="4879" spans="26:26" x14ac:dyDescent="0.25">
      <c r="Z4879" s="31"/>
    </row>
    <row r="4880" spans="26:26" x14ac:dyDescent="0.25">
      <c r="Z4880" s="31"/>
    </row>
    <row r="4881" spans="26:26" x14ac:dyDescent="0.25">
      <c r="Z4881" s="31"/>
    </row>
    <row r="4882" spans="26:26" x14ac:dyDescent="0.25">
      <c r="Z4882" s="31"/>
    </row>
    <row r="4883" spans="26:26" x14ac:dyDescent="0.25">
      <c r="Z4883" s="31"/>
    </row>
    <row r="4884" spans="26:26" x14ac:dyDescent="0.25">
      <c r="Z4884" s="31"/>
    </row>
    <row r="4885" spans="26:26" x14ac:dyDescent="0.25">
      <c r="Z4885" s="31"/>
    </row>
    <row r="4886" spans="26:26" x14ac:dyDescent="0.25">
      <c r="Z4886" s="31"/>
    </row>
    <row r="4887" spans="26:26" x14ac:dyDescent="0.25">
      <c r="Z4887" s="31"/>
    </row>
    <row r="4888" spans="26:26" x14ac:dyDescent="0.25">
      <c r="Z4888" s="31"/>
    </row>
    <row r="4889" spans="26:26" x14ac:dyDescent="0.25">
      <c r="Z4889" s="31"/>
    </row>
    <row r="4890" spans="26:26" x14ac:dyDescent="0.25">
      <c r="Z4890" s="31"/>
    </row>
    <row r="4891" spans="26:26" x14ac:dyDescent="0.25">
      <c r="Z4891" s="31"/>
    </row>
    <row r="4892" spans="26:26" x14ac:dyDescent="0.25">
      <c r="Z4892" s="31"/>
    </row>
    <row r="4893" spans="26:26" x14ac:dyDescent="0.25">
      <c r="Z4893" s="31"/>
    </row>
    <row r="4894" spans="26:26" x14ac:dyDescent="0.25">
      <c r="Z4894" s="31"/>
    </row>
    <row r="4895" spans="26:26" x14ac:dyDescent="0.25">
      <c r="Z4895" s="31"/>
    </row>
    <row r="4896" spans="26:26" x14ac:dyDescent="0.25">
      <c r="Z4896" s="31"/>
    </row>
    <row r="4897" spans="26:26" x14ac:dyDescent="0.25">
      <c r="Z4897" s="31"/>
    </row>
    <row r="4898" spans="26:26" x14ac:dyDescent="0.25">
      <c r="Z4898" s="31"/>
    </row>
    <row r="4899" spans="26:26" x14ac:dyDescent="0.25">
      <c r="Z4899" s="31"/>
    </row>
    <row r="4900" spans="26:26" x14ac:dyDescent="0.25">
      <c r="Z4900" s="31"/>
    </row>
    <row r="4901" spans="26:26" x14ac:dyDescent="0.25">
      <c r="Z4901" s="31"/>
    </row>
    <row r="4902" spans="26:26" x14ac:dyDescent="0.25">
      <c r="Z4902" s="31"/>
    </row>
    <row r="4903" spans="26:26" x14ac:dyDescent="0.25">
      <c r="Z4903" s="31"/>
    </row>
    <row r="4904" spans="26:26" x14ac:dyDescent="0.25">
      <c r="Z4904" s="31"/>
    </row>
    <row r="4905" spans="26:26" x14ac:dyDescent="0.25">
      <c r="Z4905" s="31"/>
    </row>
    <row r="4906" spans="26:26" x14ac:dyDescent="0.25">
      <c r="Z4906" s="31"/>
    </row>
    <row r="4907" spans="26:26" x14ac:dyDescent="0.25">
      <c r="Z4907" s="31"/>
    </row>
    <row r="4908" spans="26:26" x14ac:dyDescent="0.25">
      <c r="Z4908" s="31"/>
    </row>
    <row r="4909" spans="26:26" x14ac:dyDescent="0.25">
      <c r="Z4909" s="31"/>
    </row>
    <row r="4910" spans="26:26" x14ac:dyDescent="0.25">
      <c r="Z4910" s="31"/>
    </row>
    <row r="4911" spans="26:26" x14ac:dyDescent="0.25">
      <c r="Z4911" s="31"/>
    </row>
    <row r="4912" spans="26:26" x14ac:dyDescent="0.25">
      <c r="Z4912" s="31"/>
    </row>
    <row r="4913" spans="26:26" x14ac:dyDescent="0.25">
      <c r="Z4913" s="31"/>
    </row>
    <row r="4914" spans="26:26" x14ac:dyDescent="0.25">
      <c r="Z4914" s="31"/>
    </row>
    <row r="4915" spans="26:26" x14ac:dyDescent="0.25">
      <c r="Z4915" s="31"/>
    </row>
    <row r="4916" spans="26:26" x14ac:dyDescent="0.25">
      <c r="Z4916" s="31"/>
    </row>
    <row r="4917" spans="26:26" x14ac:dyDescent="0.25">
      <c r="Z4917" s="31"/>
    </row>
    <row r="4918" spans="26:26" x14ac:dyDescent="0.25">
      <c r="Z4918" s="31"/>
    </row>
    <row r="4919" spans="26:26" x14ac:dyDescent="0.25">
      <c r="Z4919" s="31"/>
    </row>
    <row r="4920" spans="26:26" x14ac:dyDescent="0.25">
      <c r="Z4920" s="31"/>
    </row>
    <row r="4921" spans="26:26" x14ac:dyDescent="0.25">
      <c r="Z4921" s="31"/>
    </row>
    <row r="4922" spans="26:26" x14ac:dyDescent="0.25">
      <c r="Z4922" s="31"/>
    </row>
    <row r="4923" spans="26:26" x14ac:dyDescent="0.25">
      <c r="Z4923" s="31"/>
    </row>
    <row r="4924" spans="26:26" x14ac:dyDescent="0.25">
      <c r="Z4924" s="31"/>
    </row>
    <row r="4925" spans="26:26" x14ac:dyDescent="0.25">
      <c r="Z4925" s="31"/>
    </row>
    <row r="4926" spans="26:26" x14ac:dyDescent="0.25">
      <c r="Z4926" s="31"/>
    </row>
    <row r="4927" spans="26:26" x14ac:dyDescent="0.25">
      <c r="Z4927" s="31"/>
    </row>
    <row r="4928" spans="26:26" x14ac:dyDescent="0.25">
      <c r="Z4928" s="31"/>
    </row>
    <row r="4929" spans="26:26" x14ac:dyDescent="0.25">
      <c r="Z4929" s="31"/>
    </row>
    <row r="4930" spans="26:26" x14ac:dyDescent="0.25">
      <c r="Z4930" s="31"/>
    </row>
    <row r="4931" spans="26:26" x14ac:dyDescent="0.25">
      <c r="Z4931" s="31"/>
    </row>
    <row r="4932" spans="26:26" x14ac:dyDescent="0.25">
      <c r="Z4932" s="31"/>
    </row>
    <row r="4933" spans="26:26" x14ac:dyDescent="0.25">
      <c r="Z4933" s="31"/>
    </row>
    <row r="4934" spans="26:26" x14ac:dyDescent="0.25">
      <c r="Z4934" s="31"/>
    </row>
    <row r="4935" spans="26:26" x14ac:dyDescent="0.25">
      <c r="Z4935" s="31"/>
    </row>
    <row r="4936" spans="26:26" x14ac:dyDescent="0.25">
      <c r="Z4936" s="31"/>
    </row>
    <row r="4937" spans="26:26" x14ac:dyDescent="0.25">
      <c r="Z4937" s="31"/>
    </row>
    <row r="4938" spans="26:26" x14ac:dyDescent="0.25">
      <c r="Z4938" s="31"/>
    </row>
    <row r="4939" spans="26:26" x14ac:dyDescent="0.25">
      <c r="Z4939" s="31"/>
    </row>
    <row r="4940" spans="26:26" x14ac:dyDescent="0.25">
      <c r="Z4940" s="31"/>
    </row>
    <row r="4941" spans="26:26" x14ac:dyDescent="0.25">
      <c r="Z4941" s="31"/>
    </row>
    <row r="4942" spans="26:26" x14ac:dyDescent="0.25">
      <c r="Z4942" s="31"/>
    </row>
    <row r="4943" spans="26:26" x14ac:dyDescent="0.25">
      <c r="Z4943" s="31"/>
    </row>
    <row r="4944" spans="26:26" x14ac:dyDescent="0.25">
      <c r="Z4944" s="31"/>
    </row>
    <row r="4945" spans="26:26" x14ac:dyDescent="0.25">
      <c r="Z4945" s="31"/>
    </row>
    <row r="4946" spans="26:26" x14ac:dyDescent="0.25">
      <c r="Z4946" s="31"/>
    </row>
    <row r="4947" spans="26:26" x14ac:dyDescent="0.25">
      <c r="Z4947" s="31"/>
    </row>
    <row r="4948" spans="26:26" x14ac:dyDescent="0.25">
      <c r="Z4948" s="31"/>
    </row>
    <row r="4949" spans="26:26" x14ac:dyDescent="0.25">
      <c r="Z4949" s="31"/>
    </row>
    <row r="4950" spans="26:26" x14ac:dyDescent="0.25">
      <c r="Z4950" s="31"/>
    </row>
    <row r="4951" spans="26:26" x14ac:dyDescent="0.25">
      <c r="Z4951" s="31"/>
    </row>
    <row r="4952" spans="26:26" x14ac:dyDescent="0.25">
      <c r="Z4952" s="31"/>
    </row>
    <row r="4953" spans="26:26" x14ac:dyDescent="0.25">
      <c r="Z4953" s="31"/>
    </row>
    <row r="4954" spans="26:26" x14ac:dyDescent="0.25">
      <c r="Z4954" s="31"/>
    </row>
    <row r="4955" spans="26:26" x14ac:dyDescent="0.25">
      <c r="Z4955" s="31"/>
    </row>
    <row r="4956" spans="26:26" x14ac:dyDescent="0.25">
      <c r="Z4956" s="31"/>
    </row>
    <row r="4957" spans="26:26" x14ac:dyDescent="0.25">
      <c r="Z4957" s="31"/>
    </row>
    <row r="4958" spans="26:26" x14ac:dyDescent="0.25">
      <c r="Z4958" s="31"/>
    </row>
    <row r="4959" spans="26:26" x14ac:dyDescent="0.25">
      <c r="Z4959" s="31"/>
    </row>
    <row r="4960" spans="26:26" x14ac:dyDescent="0.25">
      <c r="Z4960" s="31"/>
    </row>
    <row r="4961" spans="26:26" x14ac:dyDescent="0.25">
      <c r="Z4961" s="31"/>
    </row>
    <row r="4962" spans="26:26" x14ac:dyDescent="0.25">
      <c r="Z4962" s="31"/>
    </row>
    <row r="4963" spans="26:26" x14ac:dyDescent="0.25">
      <c r="Z4963" s="31"/>
    </row>
    <row r="4964" spans="26:26" x14ac:dyDescent="0.25">
      <c r="Z4964" s="31"/>
    </row>
    <row r="4965" spans="26:26" x14ac:dyDescent="0.25">
      <c r="Z4965" s="31"/>
    </row>
    <row r="4966" spans="26:26" x14ac:dyDescent="0.25">
      <c r="Z4966" s="31"/>
    </row>
    <row r="4967" spans="26:26" x14ac:dyDescent="0.25">
      <c r="Z4967" s="31"/>
    </row>
    <row r="4968" spans="26:26" x14ac:dyDescent="0.25">
      <c r="Z4968" s="31"/>
    </row>
    <row r="4969" spans="26:26" x14ac:dyDescent="0.25">
      <c r="Z4969" s="31"/>
    </row>
    <row r="4970" spans="26:26" x14ac:dyDescent="0.25">
      <c r="Z4970" s="31"/>
    </row>
    <row r="4971" spans="26:26" x14ac:dyDescent="0.25">
      <c r="Z4971" s="31"/>
    </row>
    <row r="4972" spans="26:26" x14ac:dyDescent="0.25">
      <c r="Z4972" s="31"/>
    </row>
    <row r="4973" spans="26:26" x14ac:dyDescent="0.25">
      <c r="Z4973" s="31"/>
    </row>
    <row r="4974" spans="26:26" x14ac:dyDescent="0.25">
      <c r="Z4974" s="31"/>
    </row>
    <row r="4975" spans="26:26" x14ac:dyDescent="0.25">
      <c r="Z4975" s="31"/>
    </row>
    <row r="4976" spans="26:26" x14ac:dyDescent="0.25">
      <c r="Z4976" s="31"/>
    </row>
    <row r="4977" spans="26:26" x14ac:dyDescent="0.25">
      <c r="Z4977" s="31"/>
    </row>
    <row r="4978" spans="26:26" x14ac:dyDescent="0.25">
      <c r="Z4978" s="31"/>
    </row>
    <row r="4979" spans="26:26" x14ac:dyDescent="0.25">
      <c r="Z4979" s="31"/>
    </row>
    <row r="4980" spans="26:26" x14ac:dyDescent="0.25">
      <c r="Z4980" s="31"/>
    </row>
    <row r="4981" spans="26:26" x14ac:dyDescent="0.25">
      <c r="Z4981" s="133"/>
    </row>
    <row r="4982" spans="26:26" x14ac:dyDescent="0.25">
      <c r="Z4982" s="133"/>
    </row>
    <row r="4983" spans="26:26" x14ac:dyDescent="0.25">
      <c r="Z4983" s="31"/>
    </row>
    <row r="4984" spans="26:26" x14ac:dyDescent="0.25">
      <c r="Z4984" s="31"/>
    </row>
    <row r="4985" spans="26:26" x14ac:dyDescent="0.25">
      <c r="Z4985" s="31"/>
    </row>
    <row r="4986" spans="26:26" x14ac:dyDescent="0.25">
      <c r="Z4986" s="31"/>
    </row>
    <row r="4987" spans="26:26" x14ac:dyDescent="0.25">
      <c r="Z4987" s="31"/>
    </row>
    <row r="4988" spans="26:26" x14ac:dyDescent="0.25">
      <c r="Z4988" s="31"/>
    </row>
    <row r="4989" spans="26:26" x14ac:dyDescent="0.25">
      <c r="Z4989" s="31"/>
    </row>
    <row r="4990" spans="26:26" x14ac:dyDescent="0.25">
      <c r="Z4990" s="31"/>
    </row>
    <row r="4991" spans="26:26" x14ac:dyDescent="0.25">
      <c r="Z4991" s="31"/>
    </row>
    <row r="4992" spans="26:26" x14ac:dyDescent="0.25">
      <c r="Z4992" s="31"/>
    </row>
    <row r="4993" spans="26:26" x14ac:dyDescent="0.25">
      <c r="Z4993" s="31"/>
    </row>
    <row r="4994" spans="26:26" x14ac:dyDescent="0.25">
      <c r="Z4994" s="31"/>
    </row>
    <row r="4995" spans="26:26" x14ac:dyDescent="0.25">
      <c r="Z4995" s="31"/>
    </row>
    <row r="4996" spans="26:26" x14ac:dyDescent="0.25">
      <c r="Z4996" s="31"/>
    </row>
    <row r="4997" spans="26:26" x14ac:dyDescent="0.25">
      <c r="Z4997" s="31"/>
    </row>
    <row r="4998" spans="26:26" x14ac:dyDescent="0.25">
      <c r="Z4998" s="31"/>
    </row>
    <row r="4999" spans="26:26" x14ac:dyDescent="0.25">
      <c r="Z4999" s="31"/>
    </row>
    <row r="5000" spans="26:26" x14ac:dyDescent="0.25">
      <c r="Z5000" s="31"/>
    </row>
    <row r="5001" spans="26:26" x14ac:dyDescent="0.25">
      <c r="Z5001" s="31"/>
    </row>
    <row r="5002" spans="26:26" x14ac:dyDescent="0.25">
      <c r="Z5002" s="31"/>
    </row>
    <row r="5003" spans="26:26" x14ac:dyDescent="0.25">
      <c r="Z5003" s="31"/>
    </row>
    <row r="5004" spans="26:26" x14ac:dyDescent="0.25">
      <c r="Z5004" s="31"/>
    </row>
    <row r="5005" spans="26:26" x14ac:dyDescent="0.25">
      <c r="Z5005" s="31"/>
    </row>
    <row r="5006" spans="26:26" x14ac:dyDescent="0.25">
      <c r="Z5006" s="31"/>
    </row>
    <row r="5007" spans="26:26" x14ac:dyDescent="0.25">
      <c r="Z5007" s="31"/>
    </row>
    <row r="5008" spans="26:26" x14ac:dyDescent="0.25">
      <c r="Z5008" s="31"/>
    </row>
    <row r="5009" spans="26:26" x14ac:dyDescent="0.25">
      <c r="Z5009" s="31"/>
    </row>
    <row r="5010" spans="26:26" x14ac:dyDescent="0.25">
      <c r="Z5010" s="31"/>
    </row>
    <row r="5011" spans="26:26" x14ac:dyDescent="0.25">
      <c r="Z5011" s="31"/>
    </row>
    <row r="5012" spans="26:26" x14ac:dyDescent="0.25">
      <c r="Z5012" s="31"/>
    </row>
    <row r="5013" spans="26:26" x14ac:dyDescent="0.25">
      <c r="Z5013" s="31"/>
    </row>
    <row r="5014" spans="26:26" x14ac:dyDescent="0.25">
      <c r="Z5014" s="31"/>
    </row>
    <row r="5015" spans="26:26" x14ac:dyDescent="0.25">
      <c r="Z5015" s="31"/>
    </row>
    <row r="5016" spans="26:26" x14ac:dyDescent="0.25">
      <c r="Z5016" s="31"/>
    </row>
    <row r="5017" spans="26:26" x14ac:dyDescent="0.25">
      <c r="Z5017" s="31"/>
    </row>
    <row r="5018" spans="26:26" x14ac:dyDescent="0.25">
      <c r="Z5018" s="31"/>
    </row>
    <row r="5019" spans="26:26" x14ac:dyDescent="0.25">
      <c r="Z5019" s="31"/>
    </row>
    <row r="5020" spans="26:26" x14ac:dyDescent="0.25">
      <c r="Z5020" s="31"/>
    </row>
    <row r="5021" spans="26:26" x14ac:dyDescent="0.25">
      <c r="Z5021" s="31"/>
    </row>
    <row r="5022" spans="26:26" x14ac:dyDescent="0.25">
      <c r="Z5022" s="31"/>
    </row>
    <row r="5023" spans="26:26" x14ac:dyDescent="0.25">
      <c r="Z5023" s="31"/>
    </row>
    <row r="5024" spans="26:26" x14ac:dyDescent="0.25">
      <c r="Z5024" s="31"/>
    </row>
    <row r="5025" spans="26:26" x14ac:dyDescent="0.25">
      <c r="Z5025" s="31"/>
    </row>
    <row r="5026" spans="26:26" x14ac:dyDescent="0.25">
      <c r="Z5026" s="31"/>
    </row>
    <row r="5027" spans="26:26" x14ac:dyDescent="0.25">
      <c r="Z5027" s="31"/>
    </row>
    <row r="5028" spans="26:26" x14ac:dyDescent="0.25">
      <c r="Z5028" s="31"/>
    </row>
    <row r="5029" spans="26:26" x14ac:dyDescent="0.25">
      <c r="Z5029" s="31"/>
    </row>
    <row r="5030" spans="26:26" x14ac:dyDescent="0.25">
      <c r="Z5030" s="31"/>
    </row>
    <row r="5031" spans="26:26" x14ac:dyDescent="0.25">
      <c r="Z5031" s="31"/>
    </row>
    <row r="5032" spans="26:26" x14ac:dyDescent="0.25">
      <c r="Z5032" s="31"/>
    </row>
    <row r="5033" spans="26:26" x14ac:dyDescent="0.25">
      <c r="Z5033" s="31"/>
    </row>
    <row r="5034" spans="26:26" x14ac:dyDescent="0.25">
      <c r="Z5034" s="31"/>
    </row>
    <row r="5035" spans="26:26" x14ac:dyDescent="0.25">
      <c r="Z5035" s="31"/>
    </row>
    <row r="5036" spans="26:26" x14ac:dyDescent="0.25">
      <c r="Z5036" s="31"/>
    </row>
    <row r="5037" spans="26:26" x14ac:dyDescent="0.25">
      <c r="Z5037" s="31"/>
    </row>
    <row r="5038" spans="26:26" x14ac:dyDescent="0.25">
      <c r="Z5038" s="31"/>
    </row>
    <row r="5039" spans="26:26" x14ac:dyDescent="0.25">
      <c r="Z5039" s="31"/>
    </row>
    <row r="5040" spans="26:26" x14ac:dyDescent="0.25">
      <c r="Z5040" s="31"/>
    </row>
    <row r="5041" spans="26:26" x14ac:dyDescent="0.25">
      <c r="Z5041" s="31"/>
    </row>
    <row r="5042" spans="26:26" x14ac:dyDescent="0.25">
      <c r="Z5042" s="31"/>
    </row>
    <row r="5043" spans="26:26" x14ac:dyDescent="0.25">
      <c r="Z5043" s="31"/>
    </row>
    <row r="5044" spans="26:26" x14ac:dyDescent="0.25">
      <c r="Z5044" s="31"/>
    </row>
    <row r="5045" spans="26:26" x14ac:dyDescent="0.25">
      <c r="Z5045" s="31"/>
    </row>
    <row r="5046" spans="26:26" x14ac:dyDescent="0.25">
      <c r="Z5046" s="31"/>
    </row>
    <row r="5047" spans="26:26" x14ac:dyDescent="0.25">
      <c r="Z5047" s="133"/>
    </row>
    <row r="5048" spans="26:26" x14ac:dyDescent="0.25">
      <c r="Z5048" s="133"/>
    </row>
    <row r="5049" spans="26:26" x14ac:dyDescent="0.25">
      <c r="Z5049" s="31"/>
    </row>
    <row r="5050" spans="26:26" x14ac:dyDescent="0.25">
      <c r="Z5050" s="31"/>
    </row>
    <row r="5051" spans="26:26" x14ac:dyDescent="0.25">
      <c r="Z5051" s="31"/>
    </row>
    <row r="5052" spans="26:26" x14ac:dyDescent="0.25">
      <c r="Z5052" s="31"/>
    </row>
    <row r="5053" spans="26:26" x14ac:dyDescent="0.25">
      <c r="Z5053" s="31"/>
    </row>
    <row r="5054" spans="26:26" x14ac:dyDescent="0.25">
      <c r="Z5054" s="31"/>
    </row>
    <row r="5055" spans="26:26" x14ac:dyDescent="0.25">
      <c r="Z5055" s="31"/>
    </row>
    <row r="5056" spans="26:26" x14ac:dyDescent="0.25">
      <c r="Z5056" s="31"/>
    </row>
    <row r="5057" spans="26:26" x14ac:dyDescent="0.25">
      <c r="Z5057" s="31"/>
    </row>
    <row r="5058" spans="26:26" x14ac:dyDescent="0.25">
      <c r="Z5058" s="31"/>
    </row>
    <row r="5059" spans="26:26" x14ac:dyDescent="0.25">
      <c r="Z5059" s="31"/>
    </row>
    <row r="5060" spans="26:26" x14ac:dyDescent="0.25">
      <c r="Z5060" s="133"/>
    </row>
    <row r="5061" spans="26:26" x14ac:dyDescent="0.25">
      <c r="Z5061" s="31"/>
    </row>
    <row r="5062" spans="26:26" x14ac:dyDescent="0.25">
      <c r="Z5062" s="31"/>
    </row>
    <row r="5063" spans="26:26" x14ac:dyDescent="0.25">
      <c r="Z5063" s="31"/>
    </row>
    <row r="5064" spans="26:26" x14ac:dyDescent="0.25">
      <c r="Z5064" s="31"/>
    </row>
    <row r="5065" spans="26:26" x14ac:dyDescent="0.25">
      <c r="Z5065" s="31"/>
    </row>
    <row r="5066" spans="26:26" x14ac:dyDescent="0.25">
      <c r="Z5066" s="31"/>
    </row>
    <row r="5067" spans="26:26" x14ac:dyDescent="0.25">
      <c r="Z5067" s="31"/>
    </row>
    <row r="5068" spans="26:26" x14ac:dyDescent="0.25">
      <c r="Z5068" s="31"/>
    </row>
    <row r="5069" spans="26:26" x14ac:dyDescent="0.25">
      <c r="Z5069" s="31"/>
    </row>
    <row r="5070" spans="26:26" x14ac:dyDescent="0.25">
      <c r="Z5070" s="31"/>
    </row>
    <row r="5071" spans="26:26" x14ac:dyDescent="0.25">
      <c r="Z5071" s="31"/>
    </row>
    <row r="5072" spans="26:26" x14ac:dyDescent="0.25">
      <c r="Z5072" s="31"/>
    </row>
    <row r="5073" spans="26:26" x14ac:dyDescent="0.25">
      <c r="Z5073" s="31"/>
    </row>
    <row r="5074" spans="26:26" x14ac:dyDescent="0.25">
      <c r="Z5074" s="31"/>
    </row>
    <row r="5075" spans="26:26" x14ac:dyDescent="0.25">
      <c r="Z5075" s="31"/>
    </row>
    <row r="5076" spans="26:26" x14ac:dyDescent="0.25">
      <c r="Z5076" s="31"/>
    </row>
    <row r="5077" spans="26:26" x14ac:dyDescent="0.25">
      <c r="Z5077" s="31"/>
    </row>
    <row r="5078" spans="26:26" x14ac:dyDescent="0.25">
      <c r="Z5078" s="31"/>
    </row>
    <row r="5079" spans="26:26" x14ac:dyDescent="0.25">
      <c r="Z5079" s="31"/>
    </row>
    <row r="5080" spans="26:26" x14ac:dyDescent="0.25">
      <c r="Z5080" s="31"/>
    </row>
    <row r="5081" spans="26:26" x14ac:dyDescent="0.25">
      <c r="Z5081" s="31"/>
    </row>
    <row r="5082" spans="26:26" x14ac:dyDescent="0.25">
      <c r="Z5082" s="31"/>
    </row>
    <row r="5083" spans="26:26" x14ac:dyDescent="0.25">
      <c r="Z5083" s="31"/>
    </row>
    <row r="5084" spans="26:26" x14ac:dyDescent="0.25">
      <c r="Z5084" s="31"/>
    </row>
    <row r="5085" spans="26:26" x14ac:dyDescent="0.25">
      <c r="Z5085" s="31"/>
    </row>
    <row r="5086" spans="26:26" x14ac:dyDescent="0.25">
      <c r="Z5086" s="31"/>
    </row>
    <row r="5087" spans="26:26" x14ac:dyDescent="0.25">
      <c r="Z5087" s="31"/>
    </row>
    <row r="5088" spans="26:26" x14ac:dyDescent="0.25">
      <c r="Z5088" s="31"/>
    </row>
    <row r="5089" spans="26:26" x14ac:dyDescent="0.25">
      <c r="Z5089" s="31"/>
    </row>
    <row r="5090" spans="26:26" x14ac:dyDescent="0.25">
      <c r="Z5090" s="31"/>
    </row>
    <row r="5091" spans="26:26" x14ac:dyDescent="0.25">
      <c r="Z5091" s="31"/>
    </row>
    <row r="5092" spans="26:26" x14ac:dyDescent="0.25">
      <c r="Z5092" s="31"/>
    </row>
    <row r="5093" spans="26:26" x14ac:dyDescent="0.25">
      <c r="Z5093" s="31"/>
    </row>
    <row r="5094" spans="26:26" x14ac:dyDescent="0.25">
      <c r="Z5094" s="31"/>
    </row>
    <row r="5095" spans="26:26" x14ac:dyDescent="0.25">
      <c r="Z5095" s="31"/>
    </row>
    <row r="5096" spans="26:26" x14ac:dyDescent="0.25">
      <c r="Z5096" s="31"/>
    </row>
    <row r="5097" spans="26:26" x14ac:dyDescent="0.25">
      <c r="Z5097" s="31"/>
    </row>
    <row r="5098" spans="26:26" x14ac:dyDescent="0.25">
      <c r="Z5098" s="31"/>
    </row>
    <row r="5099" spans="26:26" x14ac:dyDescent="0.25">
      <c r="Z5099" s="31"/>
    </row>
    <row r="5100" spans="26:26" x14ac:dyDescent="0.25">
      <c r="Z5100" s="31"/>
    </row>
    <row r="5101" spans="26:26" x14ac:dyDescent="0.25">
      <c r="Z5101" s="31"/>
    </row>
    <row r="5102" spans="26:26" x14ac:dyDescent="0.25">
      <c r="Z5102" s="31"/>
    </row>
    <row r="5103" spans="26:26" x14ac:dyDescent="0.25">
      <c r="Z5103" s="31"/>
    </row>
    <row r="5104" spans="26:26" x14ac:dyDescent="0.25">
      <c r="Z5104" s="31"/>
    </row>
    <row r="5105" spans="26:26" x14ac:dyDescent="0.25">
      <c r="Z5105" s="31"/>
    </row>
    <row r="5106" spans="26:26" x14ac:dyDescent="0.25">
      <c r="Z5106" s="31"/>
    </row>
    <row r="5107" spans="26:26" x14ac:dyDescent="0.25">
      <c r="Z5107" s="31"/>
    </row>
    <row r="5108" spans="26:26" x14ac:dyDescent="0.25">
      <c r="Z5108" s="31"/>
    </row>
    <row r="5109" spans="26:26" x14ac:dyDescent="0.25">
      <c r="Z5109" s="31"/>
    </row>
    <row r="5110" spans="26:26" x14ac:dyDescent="0.25">
      <c r="Z5110" s="31"/>
    </row>
    <row r="5111" spans="26:26" x14ac:dyDescent="0.25">
      <c r="Z5111" s="31"/>
    </row>
    <row r="5112" spans="26:26" x14ac:dyDescent="0.25">
      <c r="Z5112" s="31"/>
    </row>
    <row r="5113" spans="26:26" x14ac:dyDescent="0.25">
      <c r="Z5113" s="31"/>
    </row>
    <row r="5114" spans="26:26" x14ac:dyDescent="0.25">
      <c r="Z5114" s="31"/>
    </row>
    <row r="5115" spans="26:26" x14ac:dyDescent="0.25">
      <c r="Z5115" s="31"/>
    </row>
    <row r="5116" spans="26:26" x14ac:dyDescent="0.25">
      <c r="Z5116" s="31"/>
    </row>
    <row r="5117" spans="26:26" x14ac:dyDescent="0.25">
      <c r="Z5117" s="31"/>
    </row>
    <row r="5118" spans="26:26" x14ac:dyDescent="0.25">
      <c r="Z5118" s="31"/>
    </row>
    <row r="5119" spans="26:26" x14ac:dyDescent="0.25">
      <c r="Z5119" s="31"/>
    </row>
    <row r="5120" spans="26:26" x14ac:dyDescent="0.25">
      <c r="Z5120" s="31"/>
    </row>
    <row r="5121" spans="26:26" x14ac:dyDescent="0.25">
      <c r="Z5121" s="31"/>
    </row>
    <row r="5122" spans="26:26" x14ac:dyDescent="0.25">
      <c r="Z5122" s="31"/>
    </row>
    <row r="5123" spans="26:26" x14ac:dyDescent="0.25">
      <c r="Z5123" s="31"/>
    </row>
    <row r="5124" spans="26:26" x14ac:dyDescent="0.25">
      <c r="Z5124" s="31"/>
    </row>
    <row r="5125" spans="26:26" x14ac:dyDescent="0.25">
      <c r="Z5125" s="31"/>
    </row>
    <row r="5126" spans="26:26" x14ac:dyDescent="0.25">
      <c r="Z5126" s="31"/>
    </row>
    <row r="5127" spans="26:26" x14ac:dyDescent="0.25">
      <c r="Z5127" s="31"/>
    </row>
    <row r="5128" spans="26:26" x14ac:dyDescent="0.25">
      <c r="Z5128" s="31"/>
    </row>
    <row r="5129" spans="26:26" x14ac:dyDescent="0.25">
      <c r="Z5129" s="31"/>
    </row>
    <row r="5130" spans="26:26" x14ac:dyDescent="0.25">
      <c r="Z5130" s="31"/>
    </row>
    <row r="5131" spans="26:26" x14ac:dyDescent="0.25">
      <c r="Z5131" s="31"/>
    </row>
    <row r="5132" spans="26:26" x14ac:dyDescent="0.25">
      <c r="Z5132" s="31"/>
    </row>
    <row r="5133" spans="26:26" x14ac:dyDescent="0.25">
      <c r="Z5133" s="31"/>
    </row>
    <row r="5134" spans="26:26" x14ac:dyDescent="0.25">
      <c r="Z5134" s="31"/>
    </row>
    <row r="5135" spans="26:26" x14ac:dyDescent="0.25">
      <c r="Z5135" s="31"/>
    </row>
    <row r="5136" spans="26:26" x14ac:dyDescent="0.25">
      <c r="Z5136" s="31"/>
    </row>
    <row r="5137" spans="26:26" x14ac:dyDescent="0.25">
      <c r="Z5137" s="31"/>
    </row>
    <row r="5138" spans="26:26" x14ac:dyDescent="0.25">
      <c r="Z5138" s="133"/>
    </row>
    <row r="5139" spans="26:26" x14ac:dyDescent="0.25">
      <c r="Z5139" s="31"/>
    </row>
    <row r="5140" spans="26:26" x14ac:dyDescent="0.25">
      <c r="Z5140" s="31"/>
    </row>
    <row r="5141" spans="26:26" x14ac:dyDescent="0.25">
      <c r="Z5141" s="31"/>
    </row>
    <row r="5142" spans="26:26" x14ac:dyDescent="0.25">
      <c r="Z5142" s="31"/>
    </row>
    <row r="5143" spans="26:26" x14ac:dyDescent="0.25">
      <c r="Z5143" s="31"/>
    </row>
    <row r="5144" spans="26:26" x14ac:dyDescent="0.25">
      <c r="Z5144" s="31"/>
    </row>
    <row r="5145" spans="26:26" x14ac:dyDescent="0.25">
      <c r="Z5145" s="31"/>
    </row>
    <row r="5146" spans="26:26" x14ac:dyDescent="0.25">
      <c r="Z5146" s="31"/>
    </row>
    <row r="5147" spans="26:26" x14ac:dyDescent="0.25">
      <c r="Z5147" s="31"/>
    </row>
    <row r="5148" spans="26:26" x14ac:dyDescent="0.25">
      <c r="Z5148" s="31"/>
    </row>
    <row r="5149" spans="26:26" x14ac:dyDescent="0.25">
      <c r="Z5149" s="31"/>
    </row>
    <row r="5150" spans="26:26" x14ac:dyDescent="0.25">
      <c r="Z5150" s="31"/>
    </row>
    <row r="5151" spans="26:26" x14ac:dyDescent="0.25">
      <c r="Z5151" s="31"/>
    </row>
    <row r="5152" spans="26:26" x14ac:dyDescent="0.25">
      <c r="Z5152" s="31"/>
    </row>
    <row r="5153" spans="26:26" x14ac:dyDescent="0.25">
      <c r="Z5153" s="31"/>
    </row>
    <row r="5154" spans="26:26" x14ac:dyDescent="0.25">
      <c r="Z5154" s="31"/>
    </row>
    <row r="5155" spans="26:26" x14ac:dyDescent="0.25">
      <c r="Z5155" s="31"/>
    </row>
    <row r="5156" spans="26:26" x14ac:dyDescent="0.25">
      <c r="Z5156" s="31"/>
    </row>
    <row r="5157" spans="26:26" x14ac:dyDescent="0.25">
      <c r="Z5157" s="31"/>
    </row>
    <row r="5158" spans="26:26" x14ac:dyDescent="0.25">
      <c r="Z5158" s="31"/>
    </row>
    <row r="5159" spans="26:26" x14ac:dyDescent="0.25">
      <c r="Z5159" s="31"/>
    </row>
    <row r="5160" spans="26:26" x14ac:dyDescent="0.25">
      <c r="Z5160" s="31"/>
    </row>
    <row r="5161" spans="26:26" x14ac:dyDescent="0.25">
      <c r="Z5161" s="31"/>
    </row>
    <row r="5162" spans="26:26" x14ac:dyDescent="0.25">
      <c r="Z5162" s="31"/>
    </row>
    <row r="5163" spans="26:26" x14ac:dyDescent="0.25">
      <c r="Z5163" s="31"/>
    </row>
    <row r="5164" spans="26:26" x14ac:dyDescent="0.25">
      <c r="Z5164" s="31"/>
    </row>
    <row r="5165" spans="26:26" x14ac:dyDescent="0.25">
      <c r="Z5165" s="31"/>
    </row>
    <row r="5166" spans="26:26" x14ac:dyDescent="0.25">
      <c r="Z5166" s="31"/>
    </row>
    <row r="5167" spans="26:26" x14ac:dyDescent="0.25">
      <c r="Z5167" s="31"/>
    </row>
    <row r="5168" spans="26:26" x14ac:dyDescent="0.25">
      <c r="Z5168" s="31"/>
    </row>
    <row r="5169" spans="26:26" x14ac:dyDescent="0.25">
      <c r="Z5169" s="31"/>
    </row>
    <row r="5170" spans="26:26" x14ac:dyDescent="0.25">
      <c r="Z5170" s="31"/>
    </row>
    <row r="5171" spans="26:26" x14ac:dyDescent="0.25">
      <c r="Z5171" s="31"/>
    </row>
    <row r="5172" spans="26:26" x14ac:dyDescent="0.25">
      <c r="Z5172" s="31"/>
    </row>
    <row r="5173" spans="26:26" x14ac:dyDescent="0.25">
      <c r="Z5173" s="31"/>
    </row>
    <row r="5174" spans="26:26" x14ac:dyDescent="0.25">
      <c r="Z5174" s="31"/>
    </row>
    <row r="5175" spans="26:26" x14ac:dyDescent="0.25">
      <c r="Z5175" s="31"/>
    </row>
    <row r="5176" spans="26:26" x14ac:dyDescent="0.25">
      <c r="Z5176" s="31"/>
    </row>
    <row r="5177" spans="26:26" x14ac:dyDescent="0.25">
      <c r="Z5177" s="31"/>
    </row>
    <row r="5178" spans="26:26" x14ac:dyDescent="0.25">
      <c r="Z5178" s="31"/>
    </row>
    <row r="5179" spans="26:26" x14ac:dyDescent="0.25">
      <c r="Z5179" s="31"/>
    </row>
    <row r="5180" spans="26:26" x14ac:dyDescent="0.25">
      <c r="Z5180" s="31"/>
    </row>
    <row r="5181" spans="26:26" x14ac:dyDescent="0.25">
      <c r="Z5181" s="31"/>
    </row>
    <row r="5182" spans="26:26" x14ac:dyDescent="0.25">
      <c r="Z5182" s="31"/>
    </row>
    <row r="5183" spans="26:26" x14ac:dyDescent="0.25">
      <c r="Z5183" s="31"/>
    </row>
    <row r="5184" spans="26:26" x14ac:dyDescent="0.25">
      <c r="Z5184" s="31"/>
    </row>
    <row r="5185" spans="26:26" x14ac:dyDescent="0.25">
      <c r="Z5185" s="31"/>
    </row>
    <row r="5186" spans="26:26" x14ac:dyDescent="0.25">
      <c r="Z5186" s="31"/>
    </row>
    <row r="5187" spans="26:26" x14ac:dyDescent="0.25">
      <c r="Z5187" s="31"/>
    </row>
    <row r="5188" spans="26:26" x14ac:dyDescent="0.25">
      <c r="Z5188" s="31"/>
    </row>
    <row r="5189" spans="26:26" x14ac:dyDescent="0.25">
      <c r="Z5189" s="31"/>
    </row>
    <row r="5190" spans="26:26" x14ac:dyDescent="0.25">
      <c r="Z5190" s="31"/>
    </row>
    <row r="5191" spans="26:26" x14ac:dyDescent="0.25">
      <c r="Z5191" s="31"/>
    </row>
    <row r="5192" spans="26:26" x14ac:dyDescent="0.25">
      <c r="Z5192" s="31"/>
    </row>
    <row r="5193" spans="26:26" x14ac:dyDescent="0.25">
      <c r="Z5193" s="31"/>
    </row>
    <row r="5194" spans="26:26" x14ac:dyDescent="0.25">
      <c r="Z5194" s="31"/>
    </row>
    <row r="5195" spans="26:26" x14ac:dyDescent="0.25">
      <c r="Z5195" s="31"/>
    </row>
    <row r="5196" spans="26:26" x14ac:dyDescent="0.25">
      <c r="Z5196" s="31"/>
    </row>
    <row r="5197" spans="26:26" x14ac:dyDescent="0.25">
      <c r="Z5197" s="31"/>
    </row>
    <row r="5198" spans="26:26" x14ac:dyDescent="0.25">
      <c r="Z5198" s="31"/>
    </row>
    <row r="5199" spans="26:26" x14ac:dyDescent="0.25">
      <c r="Z5199" s="31"/>
    </row>
    <row r="5200" spans="26:26" x14ac:dyDescent="0.25">
      <c r="Z5200" s="31"/>
    </row>
    <row r="5201" spans="26:26" x14ac:dyDescent="0.25">
      <c r="Z5201" s="31"/>
    </row>
    <row r="5202" spans="26:26" x14ac:dyDescent="0.25">
      <c r="Z5202" s="31"/>
    </row>
    <row r="5203" spans="26:26" x14ac:dyDescent="0.25">
      <c r="Z5203" s="31"/>
    </row>
    <row r="5204" spans="26:26" x14ac:dyDescent="0.25">
      <c r="Z5204" s="31"/>
    </row>
    <row r="5205" spans="26:26" x14ac:dyDescent="0.25">
      <c r="Z5205" s="31"/>
    </row>
    <row r="5206" spans="26:26" x14ac:dyDescent="0.25">
      <c r="Z5206" s="31"/>
    </row>
    <row r="5207" spans="26:26" x14ac:dyDescent="0.25">
      <c r="Z5207" s="31"/>
    </row>
    <row r="5208" spans="26:26" x14ac:dyDescent="0.25">
      <c r="Z5208" s="31"/>
    </row>
    <row r="5209" spans="26:26" x14ac:dyDescent="0.25">
      <c r="Z5209" s="31"/>
    </row>
    <row r="5210" spans="26:26" x14ac:dyDescent="0.25">
      <c r="Z5210" s="31"/>
    </row>
    <row r="5211" spans="26:26" x14ac:dyDescent="0.25">
      <c r="Z5211" s="31"/>
    </row>
    <row r="5212" spans="26:26" x14ac:dyDescent="0.25">
      <c r="Z5212" s="133"/>
    </row>
    <row r="5213" spans="26:26" x14ac:dyDescent="0.25">
      <c r="Z5213" s="31"/>
    </row>
    <row r="5214" spans="26:26" x14ac:dyDescent="0.25">
      <c r="Z5214" s="31"/>
    </row>
    <row r="5215" spans="26:26" x14ac:dyDescent="0.25">
      <c r="Z5215" s="31"/>
    </row>
    <row r="5216" spans="26:26" x14ac:dyDescent="0.25">
      <c r="Z5216" s="31"/>
    </row>
    <row r="5217" spans="26:26" x14ac:dyDescent="0.25">
      <c r="Z5217" s="133"/>
    </row>
    <row r="5218" spans="26:26" x14ac:dyDescent="0.25">
      <c r="Z5218" s="133"/>
    </row>
    <row r="5219" spans="26:26" x14ac:dyDescent="0.25">
      <c r="Z5219" s="133"/>
    </row>
    <row r="5220" spans="26:26" x14ac:dyDescent="0.25">
      <c r="Z5220" s="133"/>
    </row>
    <row r="5221" spans="26:26" x14ac:dyDescent="0.25">
      <c r="Z5221" s="133"/>
    </row>
    <row r="5222" spans="26:26" x14ac:dyDescent="0.25">
      <c r="Z5222" s="31"/>
    </row>
    <row r="5223" spans="26:26" x14ac:dyDescent="0.25">
      <c r="Z5223" s="31"/>
    </row>
    <row r="5224" spans="26:26" x14ac:dyDescent="0.25">
      <c r="Z5224" s="31"/>
    </row>
    <row r="5225" spans="26:26" x14ac:dyDescent="0.25">
      <c r="Z5225" s="31"/>
    </row>
    <row r="5226" spans="26:26" x14ac:dyDescent="0.25">
      <c r="Z5226" s="31"/>
    </row>
    <row r="5227" spans="26:26" x14ac:dyDescent="0.25">
      <c r="Z5227" s="31"/>
    </row>
    <row r="5228" spans="26:26" x14ac:dyDescent="0.25">
      <c r="Z5228" s="31"/>
    </row>
    <row r="5229" spans="26:26" x14ac:dyDescent="0.25">
      <c r="Z5229" s="31"/>
    </row>
    <row r="5230" spans="26:26" x14ac:dyDescent="0.25">
      <c r="Z5230" s="31"/>
    </row>
    <row r="5231" spans="26:26" x14ac:dyDescent="0.25">
      <c r="Z5231" s="31"/>
    </row>
    <row r="5232" spans="26:26" x14ac:dyDescent="0.25">
      <c r="Z5232" s="31"/>
    </row>
    <row r="5233" spans="26:26" x14ac:dyDescent="0.25">
      <c r="Z5233" s="31"/>
    </row>
    <row r="5234" spans="26:26" x14ac:dyDescent="0.25">
      <c r="Z5234" s="31"/>
    </row>
    <row r="5235" spans="26:26" x14ac:dyDescent="0.25">
      <c r="Z5235" s="31"/>
    </row>
    <row r="5236" spans="26:26" x14ac:dyDescent="0.25">
      <c r="Z5236" s="31"/>
    </row>
    <row r="5237" spans="26:26" x14ac:dyDescent="0.25">
      <c r="Z5237" s="31"/>
    </row>
    <row r="5238" spans="26:26" x14ac:dyDescent="0.25">
      <c r="Z5238" s="31"/>
    </row>
    <row r="5239" spans="26:26" x14ac:dyDescent="0.25">
      <c r="Z5239" s="31"/>
    </row>
    <row r="5240" spans="26:26" x14ac:dyDescent="0.25">
      <c r="Z5240" s="31"/>
    </row>
    <row r="5241" spans="26:26" x14ac:dyDescent="0.25">
      <c r="Z5241" s="31"/>
    </row>
    <row r="5242" spans="26:26" x14ac:dyDescent="0.25">
      <c r="Z5242" s="31"/>
    </row>
    <row r="5243" spans="26:26" x14ac:dyDescent="0.25">
      <c r="Z5243" s="31"/>
    </row>
    <row r="5244" spans="26:26" x14ac:dyDescent="0.25">
      <c r="Z5244" s="31"/>
    </row>
    <row r="5245" spans="26:26" x14ac:dyDescent="0.25">
      <c r="Z5245" s="31"/>
    </row>
    <row r="5246" spans="26:26" x14ac:dyDescent="0.25">
      <c r="Z5246" s="31"/>
    </row>
    <row r="5247" spans="26:26" x14ac:dyDescent="0.25">
      <c r="Z5247" s="31"/>
    </row>
    <row r="5248" spans="26:26" x14ac:dyDescent="0.25">
      <c r="Z5248" s="31"/>
    </row>
    <row r="5249" spans="26:26" x14ac:dyDescent="0.25">
      <c r="Z5249" s="31"/>
    </row>
    <row r="5250" spans="26:26" x14ac:dyDescent="0.25">
      <c r="Z5250" s="31"/>
    </row>
    <row r="5251" spans="26:26" x14ac:dyDescent="0.25">
      <c r="Z5251" s="31"/>
    </row>
    <row r="5252" spans="26:26" x14ac:dyDescent="0.25">
      <c r="Z5252" s="31"/>
    </row>
    <row r="5253" spans="26:26" x14ac:dyDescent="0.25">
      <c r="Z5253" s="31"/>
    </row>
    <row r="5254" spans="26:26" x14ac:dyDescent="0.25">
      <c r="Z5254" s="31"/>
    </row>
    <row r="5255" spans="26:26" x14ac:dyDescent="0.25">
      <c r="Z5255" s="31"/>
    </row>
    <row r="5256" spans="26:26" x14ac:dyDescent="0.25">
      <c r="Z5256" s="31"/>
    </row>
    <row r="5257" spans="26:26" x14ac:dyDescent="0.25">
      <c r="Z5257" s="31"/>
    </row>
    <row r="5258" spans="26:26" x14ac:dyDescent="0.25">
      <c r="Z5258" s="31"/>
    </row>
    <row r="5259" spans="26:26" x14ac:dyDescent="0.25">
      <c r="Z5259" s="31"/>
    </row>
    <row r="5260" spans="26:26" x14ac:dyDescent="0.25">
      <c r="Z5260" s="31"/>
    </row>
    <row r="5261" spans="26:26" x14ac:dyDescent="0.25">
      <c r="Z5261" s="31"/>
    </row>
    <row r="5262" spans="26:26" x14ac:dyDescent="0.25">
      <c r="Z5262" s="31"/>
    </row>
    <row r="5263" spans="26:26" x14ac:dyDescent="0.25">
      <c r="Z5263" s="31"/>
    </row>
    <row r="5264" spans="26:26" x14ac:dyDescent="0.25">
      <c r="Z5264" s="31"/>
    </row>
    <row r="5265" spans="26:26" x14ac:dyDescent="0.25">
      <c r="Z5265" s="31"/>
    </row>
    <row r="5266" spans="26:26" x14ac:dyDescent="0.25">
      <c r="Z5266" s="31"/>
    </row>
    <row r="5267" spans="26:26" x14ac:dyDescent="0.25">
      <c r="Z5267" s="31"/>
    </row>
    <row r="5268" spans="26:26" x14ac:dyDescent="0.25">
      <c r="Z5268" s="31"/>
    </row>
    <row r="5269" spans="26:26" x14ac:dyDescent="0.25">
      <c r="Z5269" s="31"/>
    </row>
    <row r="5270" spans="26:26" x14ac:dyDescent="0.25">
      <c r="Z5270" s="31"/>
    </row>
    <row r="5271" spans="26:26" x14ac:dyDescent="0.25">
      <c r="Z5271" s="31"/>
    </row>
    <row r="5272" spans="26:26" x14ac:dyDescent="0.25">
      <c r="Z5272" s="31"/>
    </row>
    <row r="5273" spans="26:26" x14ac:dyDescent="0.25">
      <c r="Z5273" s="31"/>
    </row>
    <row r="5274" spans="26:26" x14ac:dyDescent="0.25">
      <c r="Z5274" s="31"/>
    </row>
    <row r="5275" spans="26:26" x14ac:dyDescent="0.25">
      <c r="Z5275" s="31"/>
    </row>
    <row r="5276" spans="26:26" x14ac:dyDescent="0.25">
      <c r="Z5276" s="31"/>
    </row>
    <row r="5277" spans="26:26" x14ac:dyDescent="0.25">
      <c r="Z5277" s="31"/>
    </row>
    <row r="5278" spans="26:26" x14ac:dyDescent="0.25">
      <c r="Z5278" s="31"/>
    </row>
    <row r="5279" spans="26:26" x14ac:dyDescent="0.25">
      <c r="Z5279" s="31"/>
    </row>
    <row r="5280" spans="26:26" x14ac:dyDescent="0.25">
      <c r="Z5280" s="31"/>
    </row>
    <row r="5281" spans="26:26" x14ac:dyDescent="0.25">
      <c r="Z5281" s="31"/>
    </row>
    <row r="5282" spans="26:26" x14ac:dyDescent="0.25">
      <c r="Z5282" s="31"/>
    </row>
    <row r="5283" spans="26:26" x14ac:dyDescent="0.25">
      <c r="Z5283" s="31"/>
    </row>
    <row r="5284" spans="26:26" x14ac:dyDescent="0.25">
      <c r="Z5284" s="31"/>
    </row>
    <row r="5285" spans="26:26" x14ac:dyDescent="0.25">
      <c r="Z5285" s="31"/>
    </row>
    <row r="5286" spans="26:26" x14ac:dyDescent="0.25">
      <c r="Z5286" s="31"/>
    </row>
    <row r="5287" spans="26:26" x14ac:dyDescent="0.25">
      <c r="Z5287" s="31"/>
    </row>
    <row r="5288" spans="26:26" x14ac:dyDescent="0.25">
      <c r="Z5288" s="31"/>
    </row>
    <row r="5289" spans="26:26" x14ac:dyDescent="0.25">
      <c r="Z5289" s="31"/>
    </row>
    <row r="5290" spans="26:26" x14ac:dyDescent="0.25">
      <c r="Z5290" s="31"/>
    </row>
    <row r="5291" spans="26:26" x14ac:dyDescent="0.25">
      <c r="Z5291" s="31"/>
    </row>
    <row r="5292" spans="26:26" x14ac:dyDescent="0.25">
      <c r="Z5292" s="31"/>
    </row>
    <row r="5293" spans="26:26" x14ac:dyDescent="0.25">
      <c r="Z5293" s="31"/>
    </row>
    <row r="5294" spans="26:26" x14ac:dyDescent="0.25">
      <c r="Z5294" s="31"/>
    </row>
    <row r="5295" spans="26:26" x14ac:dyDescent="0.25">
      <c r="Z5295" s="31"/>
    </row>
    <row r="5296" spans="26:26" x14ac:dyDescent="0.25">
      <c r="Z5296" s="31"/>
    </row>
    <row r="5297" spans="26:26" x14ac:dyDescent="0.25">
      <c r="Z5297" s="31"/>
    </row>
    <row r="5298" spans="26:26" x14ac:dyDescent="0.25">
      <c r="Z5298" s="31"/>
    </row>
    <row r="5299" spans="26:26" x14ac:dyDescent="0.25">
      <c r="Z5299" s="31"/>
    </row>
    <row r="5300" spans="26:26" x14ac:dyDescent="0.25">
      <c r="Z5300" s="31"/>
    </row>
    <row r="5301" spans="26:26" x14ac:dyDescent="0.25">
      <c r="Z5301" s="31"/>
    </row>
    <row r="5302" spans="26:26" x14ac:dyDescent="0.25">
      <c r="Z5302" s="31"/>
    </row>
    <row r="5303" spans="26:26" x14ac:dyDescent="0.25">
      <c r="Z5303" s="31"/>
    </row>
    <row r="5304" spans="26:26" x14ac:dyDescent="0.25">
      <c r="Z5304" s="31"/>
    </row>
    <row r="5305" spans="26:26" x14ac:dyDescent="0.25">
      <c r="Z5305" s="31"/>
    </row>
    <row r="5306" spans="26:26" x14ac:dyDescent="0.25">
      <c r="Z5306" s="31"/>
    </row>
    <row r="5307" spans="26:26" x14ac:dyDescent="0.25">
      <c r="Z5307" s="31"/>
    </row>
    <row r="5308" spans="26:26" x14ac:dyDescent="0.25">
      <c r="Z5308" s="31"/>
    </row>
    <row r="5309" spans="26:26" x14ac:dyDescent="0.25">
      <c r="Z5309" s="31"/>
    </row>
    <row r="5310" spans="26:26" x14ac:dyDescent="0.25">
      <c r="Z5310" s="31"/>
    </row>
    <row r="5311" spans="26:26" x14ac:dyDescent="0.25">
      <c r="Z5311" s="31"/>
    </row>
    <row r="5312" spans="26:26" x14ac:dyDescent="0.25">
      <c r="Z5312" s="31"/>
    </row>
    <row r="5313" spans="26:26" x14ac:dyDescent="0.25">
      <c r="Z5313" s="31"/>
    </row>
    <row r="5314" spans="26:26" x14ac:dyDescent="0.25">
      <c r="Z5314" s="31"/>
    </row>
    <row r="5315" spans="26:26" x14ac:dyDescent="0.25">
      <c r="Z5315" s="31"/>
    </row>
    <row r="5316" spans="26:26" x14ac:dyDescent="0.25">
      <c r="Z5316" s="31"/>
    </row>
    <row r="5317" spans="26:26" x14ac:dyDescent="0.25">
      <c r="Z5317" s="31"/>
    </row>
    <row r="5318" spans="26:26" x14ac:dyDescent="0.25">
      <c r="Z5318" s="31"/>
    </row>
    <row r="5319" spans="26:26" x14ac:dyDescent="0.25">
      <c r="Z5319" s="31"/>
    </row>
    <row r="5320" spans="26:26" x14ac:dyDescent="0.25">
      <c r="Z5320" s="31"/>
    </row>
    <row r="5321" spans="26:26" x14ac:dyDescent="0.25">
      <c r="Z5321" s="31"/>
    </row>
    <row r="5322" spans="26:26" x14ac:dyDescent="0.25">
      <c r="Z5322" s="31"/>
    </row>
    <row r="5323" spans="26:26" x14ac:dyDescent="0.25">
      <c r="Z5323" s="31"/>
    </row>
    <row r="5324" spans="26:26" x14ac:dyDescent="0.25">
      <c r="Z5324" s="31"/>
    </row>
    <row r="5325" spans="26:26" x14ac:dyDescent="0.25">
      <c r="Z5325" s="31"/>
    </row>
    <row r="5326" spans="26:26" x14ac:dyDescent="0.25">
      <c r="Z5326" s="31"/>
    </row>
    <row r="5327" spans="26:26" x14ac:dyDescent="0.25">
      <c r="Z5327" s="31"/>
    </row>
    <row r="5328" spans="26:26" x14ac:dyDescent="0.25">
      <c r="Z5328" s="133"/>
    </row>
    <row r="5329" spans="26:26" x14ac:dyDescent="0.25">
      <c r="Z5329" s="133"/>
    </row>
    <row r="5330" spans="26:26" x14ac:dyDescent="0.25">
      <c r="Z5330" s="133"/>
    </row>
    <row r="5331" spans="26:26" x14ac:dyDescent="0.25">
      <c r="Z5331" s="133"/>
    </row>
    <row r="5332" spans="26:26" x14ac:dyDescent="0.25">
      <c r="Z5332" s="31"/>
    </row>
    <row r="5333" spans="26:26" x14ac:dyDescent="0.25">
      <c r="Z5333" s="133"/>
    </row>
    <row r="5334" spans="26:26" x14ac:dyDescent="0.25">
      <c r="Z5334" s="133"/>
    </row>
    <row r="5335" spans="26:26" x14ac:dyDescent="0.25">
      <c r="Z5335" s="133"/>
    </row>
    <row r="5336" spans="26:26" x14ac:dyDescent="0.25">
      <c r="Z5336" s="133"/>
    </row>
    <row r="5337" spans="26:26" x14ac:dyDescent="0.25">
      <c r="Z5337" s="133"/>
    </row>
    <row r="5338" spans="26:26" x14ac:dyDescent="0.25">
      <c r="Z5338" s="133"/>
    </row>
    <row r="5339" spans="26:26" x14ac:dyDescent="0.25">
      <c r="Z5339" s="133"/>
    </row>
    <row r="5340" spans="26:26" x14ac:dyDescent="0.25">
      <c r="Z5340" s="133"/>
    </row>
    <row r="5341" spans="26:26" x14ac:dyDescent="0.25">
      <c r="Z5341" s="31"/>
    </row>
    <row r="5342" spans="26:26" x14ac:dyDescent="0.25">
      <c r="Z5342" s="31"/>
    </row>
    <row r="5343" spans="26:26" x14ac:dyDescent="0.25">
      <c r="Z5343" s="31"/>
    </row>
    <row r="5344" spans="26:26" x14ac:dyDescent="0.25">
      <c r="Z5344" s="31"/>
    </row>
    <row r="5345" spans="26:26" x14ac:dyDescent="0.25">
      <c r="Z5345" s="31"/>
    </row>
    <row r="5346" spans="26:26" x14ac:dyDescent="0.25">
      <c r="Z5346" s="31"/>
    </row>
    <row r="5347" spans="26:26" x14ac:dyDescent="0.25">
      <c r="Z5347" s="31"/>
    </row>
    <row r="5348" spans="26:26" x14ac:dyDescent="0.25">
      <c r="Z5348" s="31"/>
    </row>
    <row r="5349" spans="26:26" x14ac:dyDescent="0.25">
      <c r="Z5349" s="31"/>
    </row>
    <row r="5350" spans="26:26" x14ac:dyDescent="0.25">
      <c r="Z5350" s="31"/>
    </row>
    <row r="5351" spans="26:26" x14ac:dyDescent="0.25">
      <c r="Z5351" s="31"/>
    </row>
    <row r="5352" spans="26:26" x14ac:dyDescent="0.25">
      <c r="Z5352" s="31"/>
    </row>
    <row r="5353" spans="26:26" x14ac:dyDescent="0.25">
      <c r="Z5353" s="31"/>
    </row>
    <row r="5354" spans="26:26" x14ac:dyDescent="0.25">
      <c r="Z5354" s="31"/>
    </row>
    <row r="5355" spans="26:26" x14ac:dyDescent="0.25">
      <c r="Z5355" s="31"/>
    </row>
    <row r="5356" spans="26:26" x14ac:dyDescent="0.25">
      <c r="Z5356" s="31"/>
    </row>
    <row r="5357" spans="26:26" x14ac:dyDescent="0.25">
      <c r="Z5357" s="31"/>
    </row>
    <row r="5358" spans="26:26" x14ac:dyDescent="0.25">
      <c r="Z5358" s="31"/>
    </row>
    <row r="5359" spans="26:26" x14ac:dyDescent="0.25">
      <c r="Z5359" s="31"/>
    </row>
    <row r="5360" spans="26:26" x14ac:dyDescent="0.25">
      <c r="Z5360" s="31"/>
    </row>
    <row r="5361" spans="26:26" x14ac:dyDescent="0.25">
      <c r="Z5361" s="31"/>
    </row>
    <row r="5362" spans="26:26" x14ac:dyDescent="0.25">
      <c r="Z5362" s="31"/>
    </row>
    <row r="5363" spans="26:26" x14ac:dyDescent="0.25">
      <c r="Z5363" s="31"/>
    </row>
    <row r="5364" spans="26:26" x14ac:dyDescent="0.25">
      <c r="Z5364" s="31"/>
    </row>
    <row r="5365" spans="26:26" x14ac:dyDescent="0.25">
      <c r="Z5365" s="31"/>
    </row>
    <row r="5366" spans="26:26" x14ac:dyDescent="0.25">
      <c r="Z5366" s="31"/>
    </row>
    <row r="5367" spans="26:26" x14ac:dyDescent="0.25">
      <c r="Z5367" s="31"/>
    </row>
    <row r="5368" spans="26:26" x14ac:dyDescent="0.25">
      <c r="Z5368" s="31"/>
    </row>
    <row r="5369" spans="26:26" x14ac:dyDescent="0.25">
      <c r="Z5369" s="31"/>
    </row>
    <row r="5370" spans="26:26" x14ac:dyDescent="0.25">
      <c r="Z5370" s="31"/>
    </row>
    <row r="5371" spans="26:26" x14ac:dyDescent="0.25">
      <c r="Z5371" s="31"/>
    </row>
    <row r="5372" spans="26:26" x14ac:dyDescent="0.25">
      <c r="Z5372" s="31"/>
    </row>
    <row r="5373" spans="26:26" x14ac:dyDescent="0.25">
      <c r="Z5373" s="31"/>
    </row>
    <row r="5374" spans="26:26" x14ac:dyDescent="0.25">
      <c r="Z5374" s="31"/>
    </row>
    <row r="5375" spans="26:26" x14ac:dyDescent="0.25">
      <c r="Z5375" s="31"/>
    </row>
    <row r="5376" spans="26:26" x14ac:dyDescent="0.25">
      <c r="Z5376" s="31"/>
    </row>
    <row r="5377" spans="26:26" x14ac:dyDescent="0.25">
      <c r="Z5377" s="31"/>
    </row>
    <row r="5378" spans="26:26" x14ac:dyDescent="0.25">
      <c r="Z5378" s="31"/>
    </row>
    <row r="5379" spans="26:26" x14ac:dyDescent="0.25">
      <c r="Z5379" s="31"/>
    </row>
    <row r="5380" spans="26:26" x14ac:dyDescent="0.25">
      <c r="Z5380" s="31"/>
    </row>
    <row r="5381" spans="26:26" x14ac:dyDescent="0.25">
      <c r="Z5381" s="31"/>
    </row>
    <row r="5382" spans="26:26" x14ac:dyDescent="0.25">
      <c r="Z5382" s="31"/>
    </row>
    <row r="5383" spans="26:26" x14ac:dyDescent="0.25">
      <c r="Z5383" s="31"/>
    </row>
    <row r="5384" spans="26:26" x14ac:dyDescent="0.25">
      <c r="Z5384" s="31"/>
    </row>
    <row r="5385" spans="26:26" x14ac:dyDescent="0.25">
      <c r="Z5385" s="31"/>
    </row>
    <row r="5386" spans="26:26" x14ac:dyDescent="0.25">
      <c r="Z5386" s="31"/>
    </row>
    <row r="5387" spans="26:26" x14ac:dyDescent="0.25">
      <c r="Z5387" s="31"/>
    </row>
    <row r="5388" spans="26:26" x14ac:dyDescent="0.25">
      <c r="Z5388" s="31"/>
    </row>
    <row r="5389" spans="26:26" x14ac:dyDescent="0.25">
      <c r="Z5389" s="31"/>
    </row>
    <row r="5390" spans="26:26" x14ac:dyDescent="0.25">
      <c r="Z5390" s="31"/>
    </row>
    <row r="5391" spans="26:26" x14ac:dyDescent="0.25">
      <c r="Z5391" s="31"/>
    </row>
    <row r="5392" spans="26:26" x14ac:dyDescent="0.25">
      <c r="Z5392" s="31"/>
    </row>
    <row r="5393" spans="26:26" x14ac:dyDescent="0.25">
      <c r="Z5393" s="31"/>
    </row>
    <row r="5394" spans="26:26" x14ac:dyDescent="0.25">
      <c r="Z5394" s="31"/>
    </row>
    <row r="5395" spans="26:26" x14ac:dyDescent="0.25">
      <c r="Z5395" s="31"/>
    </row>
    <row r="5396" spans="26:26" x14ac:dyDescent="0.25">
      <c r="Z5396" s="31"/>
    </row>
    <row r="5397" spans="26:26" x14ac:dyDescent="0.25">
      <c r="Z5397" s="31"/>
    </row>
    <row r="5398" spans="26:26" x14ac:dyDescent="0.25">
      <c r="Z5398" s="31"/>
    </row>
    <row r="5399" spans="26:26" x14ac:dyDescent="0.25">
      <c r="Z5399" s="31"/>
    </row>
    <row r="5400" spans="26:26" x14ac:dyDescent="0.25">
      <c r="Z5400" s="31"/>
    </row>
    <row r="5401" spans="26:26" x14ac:dyDescent="0.25">
      <c r="Z5401" s="31"/>
    </row>
    <row r="5402" spans="26:26" x14ac:dyDescent="0.25">
      <c r="Z5402" s="31"/>
    </row>
    <row r="5403" spans="26:26" x14ac:dyDescent="0.25">
      <c r="Z5403" s="31"/>
    </row>
    <row r="5404" spans="26:26" x14ac:dyDescent="0.25">
      <c r="Z5404" s="31"/>
    </row>
    <row r="5405" spans="26:26" x14ac:dyDescent="0.25">
      <c r="Z5405" s="31"/>
    </row>
    <row r="5406" spans="26:26" x14ac:dyDescent="0.25">
      <c r="Z5406" s="31"/>
    </row>
    <row r="5407" spans="26:26" x14ac:dyDescent="0.25">
      <c r="Z5407" s="31"/>
    </row>
    <row r="5408" spans="26:26" x14ac:dyDescent="0.25">
      <c r="Z5408" s="31"/>
    </row>
    <row r="5409" spans="26:26" x14ac:dyDescent="0.25">
      <c r="Z5409" s="31"/>
    </row>
    <row r="5410" spans="26:26" x14ac:dyDescent="0.25">
      <c r="Z5410" s="31"/>
    </row>
    <row r="5411" spans="26:26" x14ac:dyDescent="0.25">
      <c r="Z5411" s="31"/>
    </row>
    <row r="5412" spans="26:26" x14ac:dyDescent="0.25">
      <c r="Z5412" s="31"/>
    </row>
    <row r="5413" spans="26:26" x14ac:dyDescent="0.25">
      <c r="Z5413" s="31"/>
    </row>
    <row r="5414" spans="26:26" x14ac:dyDescent="0.25">
      <c r="Z5414" s="31"/>
    </row>
    <row r="5415" spans="26:26" x14ac:dyDescent="0.25">
      <c r="Z5415" s="31"/>
    </row>
    <row r="5416" spans="26:26" x14ac:dyDescent="0.25">
      <c r="Z5416" s="31"/>
    </row>
    <row r="5417" spans="26:26" x14ac:dyDescent="0.25">
      <c r="Z5417" s="31"/>
    </row>
    <row r="5418" spans="26:26" x14ac:dyDescent="0.25">
      <c r="Z5418" s="31"/>
    </row>
    <row r="5419" spans="26:26" x14ac:dyDescent="0.25">
      <c r="Z5419" s="31"/>
    </row>
    <row r="5420" spans="26:26" x14ac:dyDescent="0.25">
      <c r="Z5420" s="31"/>
    </row>
    <row r="5421" spans="26:26" x14ac:dyDescent="0.25">
      <c r="Z5421" s="31"/>
    </row>
    <row r="5422" spans="26:26" x14ac:dyDescent="0.25">
      <c r="Z5422" s="31"/>
    </row>
    <row r="5423" spans="26:26" x14ac:dyDescent="0.25">
      <c r="Z5423" s="31"/>
    </row>
    <row r="5424" spans="26:26" x14ac:dyDescent="0.25">
      <c r="Z5424" s="31"/>
    </row>
    <row r="5425" spans="26:26" x14ac:dyDescent="0.25">
      <c r="Z5425" s="31"/>
    </row>
    <row r="5426" spans="26:26" x14ac:dyDescent="0.25">
      <c r="Z5426" s="31"/>
    </row>
    <row r="5427" spans="26:26" x14ac:dyDescent="0.25">
      <c r="Z5427" s="31"/>
    </row>
    <row r="5428" spans="26:26" x14ac:dyDescent="0.25">
      <c r="Z5428" s="31"/>
    </row>
    <row r="5429" spans="26:26" x14ac:dyDescent="0.25">
      <c r="Z5429" s="31"/>
    </row>
    <row r="5430" spans="26:26" x14ac:dyDescent="0.25">
      <c r="Z5430" s="31"/>
    </row>
    <row r="5431" spans="26:26" x14ac:dyDescent="0.25">
      <c r="Z5431" s="31"/>
    </row>
    <row r="5432" spans="26:26" x14ac:dyDescent="0.25">
      <c r="Z5432" s="31"/>
    </row>
    <row r="5433" spans="26:26" x14ac:dyDescent="0.25">
      <c r="Z5433" s="31"/>
    </row>
    <row r="5434" spans="26:26" x14ac:dyDescent="0.25">
      <c r="Z5434" s="31"/>
    </row>
    <row r="5435" spans="26:26" x14ac:dyDescent="0.25">
      <c r="Z5435" s="31"/>
    </row>
    <row r="5436" spans="26:26" x14ac:dyDescent="0.25">
      <c r="Z5436" s="31"/>
    </row>
    <row r="5437" spans="26:26" x14ac:dyDescent="0.25">
      <c r="Z5437" s="31"/>
    </row>
    <row r="5438" spans="26:26" x14ac:dyDescent="0.25">
      <c r="Z5438" s="31"/>
    </row>
    <row r="5439" spans="26:26" x14ac:dyDescent="0.25">
      <c r="Z5439" s="31"/>
    </row>
    <row r="5440" spans="26:26" x14ac:dyDescent="0.25">
      <c r="Z5440" s="31"/>
    </row>
    <row r="5441" spans="26:26" x14ac:dyDescent="0.25">
      <c r="Z5441" s="31"/>
    </row>
    <row r="5442" spans="26:26" x14ac:dyDescent="0.25">
      <c r="Z5442" s="31"/>
    </row>
    <row r="5443" spans="26:26" x14ac:dyDescent="0.25">
      <c r="Z5443" s="31"/>
    </row>
    <row r="5444" spans="26:26" x14ac:dyDescent="0.25">
      <c r="Z5444" s="31"/>
    </row>
    <row r="5445" spans="26:26" x14ac:dyDescent="0.25">
      <c r="Z5445" s="31"/>
    </row>
    <row r="5446" spans="26:26" x14ac:dyDescent="0.25">
      <c r="Z5446" s="31"/>
    </row>
    <row r="5447" spans="26:26" x14ac:dyDescent="0.25">
      <c r="Z5447" s="31"/>
    </row>
    <row r="5448" spans="26:26" x14ac:dyDescent="0.25">
      <c r="Z5448" s="31"/>
    </row>
    <row r="5449" spans="26:26" x14ac:dyDescent="0.25">
      <c r="Z5449" s="31"/>
    </row>
    <row r="5450" spans="26:26" x14ac:dyDescent="0.25">
      <c r="Z5450" s="31"/>
    </row>
    <row r="5451" spans="26:26" x14ac:dyDescent="0.25">
      <c r="Z5451" s="31"/>
    </row>
    <row r="5452" spans="26:26" x14ac:dyDescent="0.25">
      <c r="Z5452" s="31"/>
    </row>
    <row r="5453" spans="26:26" x14ac:dyDescent="0.25">
      <c r="Z5453" s="31"/>
    </row>
    <row r="5454" spans="26:26" x14ac:dyDescent="0.25">
      <c r="Z5454" s="31"/>
    </row>
    <row r="5455" spans="26:26" x14ac:dyDescent="0.25">
      <c r="Z5455" s="31"/>
    </row>
    <row r="5456" spans="26:26" x14ac:dyDescent="0.25">
      <c r="Z5456" s="31"/>
    </row>
    <row r="5457" spans="26:26" x14ac:dyDescent="0.25">
      <c r="Z5457" s="31"/>
    </row>
    <row r="5458" spans="26:26" x14ac:dyDescent="0.25">
      <c r="Z5458" s="31"/>
    </row>
    <row r="5459" spans="26:26" x14ac:dyDescent="0.25">
      <c r="Z5459" s="31"/>
    </row>
    <row r="5460" spans="26:26" x14ac:dyDescent="0.25">
      <c r="Z5460" s="31"/>
    </row>
    <row r="5461" spans="26:26" x14ac:dyDescent="0.25">
      <c r="Z5461" s="31"/>
    </row>
    <row r="5462" spans="26:26" x14ac:dyDescent="0.25">
      <c r="Z5462" s="31"/>
    </row>
    <row r="5463" spans="26:26" x14ac:dyDescent="0.25">
      <c r="Z5463" s="31"/>
    </row>
    <row r="5464" spans="26:26" x14ac:dyDescent="0.25">
      <c r="Z5464" s="31"/>
    </row>
    <row r="5465" spans="26:26" x14ac:dyDescent="0.25">
      <c r="Z5465" s="31"/>
    </row>
    <row r="5466" spans="26:26" x14ac:dyDescent="0.25">
      <c r="Z5466" s="31"/>
    </row>
    <row r="5467" spans="26:26" x14ac:dyDescent="0.25">
      <c r="Z5467" s="31"/>
    </row>
    <row r="5468" spans="26:26" x14ac:dyDescent="0.25">
      <c r="Z5468" s="31"/>
    </row>
    <row r="5469" spans="26:26" x14ac:dyDescent="0.25">
      <c r="Z5469" s="31"/>
    </row>
    <row r="5470" spans="26:26" x14ac:dyDescent="0.25">
      <c r="Z5470" s="31"/>
    </row>
    <row r="5471" spans="26:26" x14ac:dyDescent="0.25">
      <c r="Z5471" s="31"/>
    </row>
    <row r="5472" spans="26:26" x14ac:dyDescent="0.25">
      <c r="Z5472" s="31"/>
    </row>
    <row r="5473" spans="26:26" x14ac:dyDescent="0.25">
      <c r="Z5473" s="31"/>
    </row>
    <row r="5474" spans="26:26" x14ac:dyDescent="0.25">
      <c r="Z5474" s="31"/>
    </row>
    <row r="5475" spans="26:26" x14ac:dyDescent="0.25">
      <c r="Z5475" s="31"/>
    </row>
    <row r="5476" spans="26:26" x14ac:dyDescent="0.25">
      <c r="Z5476" s="31"/>
    </row>
    <row r="5477" spans="26:26" x14ac:dyDescent="0.25">
      <c r="Z5477" s="31"/>
    </row>
    <row r="5478" spans="26:26" x14ac:dyDescent="0.25">
      <c r="Z5478" s="31"/>
    </row>
    <row r="5479" spans="26:26" x14ac:dyDescent="0.25">
      <c r="Z5479" s="31"/>
    </row>
    <row r="5480" spans="26:26" x14ac:dyDescent="0.25">
      <c r="Z5480" s="31"/>
    </row>
    <row r="5481" spans="26:26" x14ac:dyDescent="0.25">
      <c r="Z5481" s="31"/>
    </row>
    <row r="5482" spans="26:26" x14ac:dyDescent="0.25">
      <c r="Z5482" s="31"/>
    </row>
    <row r="5483" spans="26:26" x14ac:dyDescent="0.25">
      <c r="Z5483" s="31"/>
    </row>
    <row r="5484" spans="26:26" x14ac:dyDescent="0.25">
      <c r="Z5484" s="31"/>
    </row>
    <row r="5485" spans="26:26" x14ac:dyDescent="0.25">
      <c r="Z5485" s="31"/>
    </row>
    <row r="5486" spans="26:26" x14ac:dyDescent="0.25">
      <c r="Z5486" s="31"/>
    </row>
    <row r="5487" spans="26:26" x14ac:dyDescent="0.25">
      <c r="Z5487" s="31"/>
    </row>
    <row r="5488" spans="26:26" x14ac:dyDescent="0.25">
      <c r="Z5488" s="31"/>
    </row>
    <row r="5489" spans="26:26" x14ac:dyDescent="0.25">
      <c r="Z5489" s="31"/>
    </row>
    <row r="5490" spans="26:26" x14ac:dyDescent="0.25">
      <c r="Z5490" s="31"/>
    </row>
    <row r="5491" spans="26:26" x14ac:dyDescent="0.25">
      <c r="Z5491" s="31"/>
    </row>
    <row r="5492" spans="26:26" x14ac:dyDescent="0.25">
      <c r="Z5492" s="31"/>
    </row>
    <row r="5493" spans="26:26" x14ac:dyDescent="0.25">
      <c r="Z5493" s="31"/>
    </row>
    <row r="5494" spans="26:26" x14ac:dyDescent="0.25">
      <c r="Z5494" s="31"/>
    </row>
    <row r="5495" spans="26:26" x14ac:dyDescent="0.25">
      <c r="Z5495" s="31"/>
    </row>
    <row r="5496" spans="26:26" x14ac:dyDescent="0.25">
      <c r="Z5496" s="31"/>
    </row>
    <row r="5497" spans="26:26" x14ac:dyDescent="0.25">
      <c r="Z5497" s="31"/>
    </row>
    <row r="5498" spans="26:26" x14ac:dyDescent="0.25">
      <c r="Z5498" s="31"/>
    </row>
    <row r="5499" spans="26:26" x14ac:dyDescent="0.25">
      <c r="Z5499" s="31"/>
    </row>
    <row r="5500" spans="26:26" x14ac:dyDescent="0.25">
      <c r="Z5500" s="31"/>
    </row>
    <row r="5501" spans="26:26" x14ac:dyDescent="0.25">
      <c r="Z5501" s="31"/>
    </row>
    <row r="5502" spans="26:26" x14ac:dyDescent="0.25">
      <c r="Z5502" s="31"/>
    </row>
    <row r="5503" spans="26:26" x14ac:dyDescent="0.25">
      <c r="Z5503" s="31"/>
    </row>
    <row r="5504" spans="26:26" x14ac:dyDescent="0.25">
      <c r="Z5504" s="31"/>
    </row>
    <row r="5505" spans="17:26" x14ac:dyDescent="0.25">
      <c r="Z5505" s="31"/>
    </row>
    <row r="5506" spans="17:26" x14ac:dyDescent="0.25">
      <c r="Z5506" s="31"/>
    </row>
    <row r="5507" spans="17:26" x14ac:dyDescent="0.25">
      <c r="Q5507" s="942"/>
      <c r="Z5507" s="31"/>
    </row>
    <row r="5508" spans="17:26" x14ac:dyDescent="0.25">
      <c r="Z5508" s="31"/>
    </row>
    <row r="5509" spans="17:26" x14ac:dyDescent="0.25">
      <c r="Z5509" s="31"/>
    </row>
    <row r="5510" spans="17:26" x14ac:dyDescent="0.25">
      <c r="Z5510" s="31"/>
    </row>
    <row r="5511" spans="17:26" x14ac:dyDescent="0.25">
      <c r="Z5511" s="31"/>
    </row>
    <row r="5512" spans="17:26" x14ac:dyDescent="0.25">
      <c r="Z5512" s="31"/>
    </row>
    <row r="5513" spans="17:26" x14ac:dyDescent="0.25">
      <c r="Z5513" s="31"/>
    </row>
    <row r="5514" spans="17:26" x14ac:dyDescent="0.25">
      <c r="Z5514" s="31"/>
    </row>
    <row r="5515" spans="17:26" x14ac:dyDescent="0.25">
      <c r="Z5515" s="31"/>
    </row>
    <row r="5516" spans="17:26" x14ac:dyDescent="0.25">
      <c r="Z5516" s="31"/>
    </row>
    <row r="5517" spans="17:26" x14ac:dyDescent="0.25">
      <c r="Z5517" s="31"/>
    </row>
    <row r="5518" spans="17:26" x14ac:dyDescent="0.25">
      <c r="Z5518" s="31"/>
    </row>
    <row r="5519" spans="17:26" x14ac:dyDescent="0.25">
      <c r="Z5519" s="31"/>
    </row>
    <row r="5520" spans="17:26" x14ac:dyDescent="0.25">
      <c r="Z5520" s="31"/>
    </row>
    <row r="5521" spans="26:26" x14ac:dyDescent="0.25">
      <c r="Z5521" s="31"/>
    </row>
    <row r="5522" spans="26:26" x14ac:dyDescent="0.25">
      <c r="Z5522" s="31"/>
    </row>
    <row r="5523" spans="26:26" x14ac:dyDescent="0.25">
      <c r="Z5523" s="31"/>
    </row>
    <row r="5524" spans="26:26" x14ac:dyDescent="0.25">
      <c r="Z5524" s="31"/>
    </row>
    <row r="5525" spans="26:26" x14ac:dyDescent="0.25">
      <c r="Z5525" s="31"/>
    </row>
    <row r="5526" spans="26:26" x14ac:dyDescent="0.25">
      <c r="Z5526" s="31"/>
    </row>
    <row r="5527" spans="26:26" x14ac:dyDescent="0.25">
      <c r="Z5527" s="31"/>
    </row>
    <row r="5528" spans="26:26" x14ac:dyDescent="0.25">
      <c r="Z5528" s="31"/>
    </row>
    <row r="5529" spans="26:26" x14ac:dyDescent="0.25">
      <c r="Z5529" s="31"/>
    </row>
    <row r="5530" spans="26:26" x14ac:dyDescent="0.25">
      <c r="Z5530" s="31"/>
    </row>
    <row r="5531" spans="26:26" x14ac:dyDescent="0.25">
      <c r="Z5531" s="31"/>
    </row>
    <row r="5532" spans="26:26" x14ac:dyDescent="0.25">
      <c r="Z5532" s="31"/>
    </row>
    <row r="5533" spans="26:26" x14ac:dyDescent="0.25">
      <c r="Z5533" s="31"/>
    </row>
    <row r="5534" spans="26:26" x14ac:dyDescent="0.25">
      <c r="Z5534" s="31"/>
    </row>
    <row r="5535" spans="26:26" x14ac:dyDescent="0.25">
      <c r="Z5535" s="31"/>
    </row>
    <row r="5536" spans="26:26" x14ac:dyDescent="0.25">
      <c r="Z5536" s="31"/>
    </row>
    <row r="5537" spans="26:26" x14ac:dyDescent="0.25">
      <c r="Z5537" s="31"/>
    </row>
    <row r="5538" spans="26:26" x14ac:dyDescent="0.25">
      <c r="Z5538" s="31"/>
    </row>
    <row r="5539" spans="26:26" x14ac:dyDescent="0.25">
      <c r="Z5539" s="31"/>
    </row>
    <row r="5540" spans="26:26" x14ac:dyDescent="0.25">
      <c r="Z5540" s="31"/>
    </row>
    <row r="5541" spans="26:26" x14ac:dyDescent="0.25">
      <c r="Z5541" s="31"/>
    </row>
    <row r="5542" spans="26:26" x14ac:dyDescent="0.25">
      <c r="Z5542" s="31"/>
    </row>
    <row r="5543" spans="26:26" x14ac:dyDescent="0.25">
      <c r="Z5543" s="31"/>
    </row>
    <row r="5544" spans="26:26" x14ac:dyDescent="0.25">
      <c r="Z5544" s="31"/>
    </row>
    <row r="5545" spans="26:26" x14ac:dyDescent="0.25">
      <c r="Z5545" s="31"/>
    </row>
    <row r="5546" spans="26:26" x14ac:dyDescent="0.25">
      <c r="Z5546" s="31"/>
    </row>
    <row r="5547" spans="26:26" x14ac:dyDescent="0.25">
      <c r="Z5547" s="31"/>
    </row>
    <row r="5548" spans="26:26" x14ac:dyDescent="0.25">
      <c r="Z5548" s="31"/>
    </row>
    <row r="5549" spans="26:26" x14ac:dyDescent="0.25">
      <c r="Z5549" s="31"/>
    </row>
    <row r="5550" spans="26:26" x14ac:dyDescent="0.25">
      <c r="Z5550" s="31"/>
    </row>
    <row r="5551" spans="26:26" x14ac:dyDescent="0.25">
      <c r="Z5551" s="31"/>
    </row>
    <row r="5552" spans="26:26" x14ac:dyDescent="0.25">
      <c r="Z5552" s="31"/>
    </row>
    <row r="5553" spans="26:26" x14ac:dyDescent="0.25">
      <c r="Z5553" s="31"/>
    </row>
    <row r="5554" spans="26:26" x14ac:dyDescent="0.25">
      <c r="Z5554" s="31"/>
    </row>
    <row r="5555" spans="26:26" x14ac:dyDescent="0.25">
      <c r="Z5555" s="31"/>
    </row>
    <row r="5556" spans="26:26" x14ac:dyDescent="0.25">
      <c r="Z5556" s="31"/>
    </row>
    <row r="5557" spans="26:26" x14ac:dyDescent="0.25">
      <c r="Z5557" s="31"/>
    </row>
    <row r="5558" spans="26:26" x14ac:dyDescent="0.25">
      <c r="Z5558" s="31"/>
    </row>
    <row r="5559" spans="26:26" x14ac:dyDescent="0.25">
      <c r="Z5559" s="31"/>
    </row>
    <row r="5560" spans="26:26" x14ac:dyDescent="0.25">
      <c r="Z5560" s="31"/>
    </row>
    <row r="5561" spans="26:26" x14ac:dyDescent="0.25">
      <c r="Z5561" s="31"/>
    </row>
    <row r="5562" spans="26:26" x14ac:dyDescent="0.25">
      <c r="Z5562" s="31"/>
    </row>
    <row r="5563" spans="26:26" x14ac:dyDescent="0.25">
      <c r="Z5563" s="31"/>
    </row>
    <row r="5564" spans="26:26" x14ac:dyDescent="0.25">
      <c r="Z5564" s="31"/>
    </row>
    <row r="5565" spans="26:26" x14ac:dyDescent="0.25">
      <c r="Z5565" s="31"/>
    </row>
    <row r="5566" spans="26:26" x14ac:dyDescent="0.25">
      <c r="Z5566" s="31"/>
    </row>
    <row r="5567" spans="26:26" x14ac:dyDescent="0.25">
      <c r="Z5567" s="31"/>
    </row>
    <row r="5568" spans="26:26" x14ac:dyDescent="0.25">
      <c r="Z5568" s="31"/>
    </row>
    <row r="5569" spans="26:26" x14ac:dyDescent="0.25">
      <c r="Z5569" s="31"/>
    </row>
    <row r="5570" spans="26:26" x14ac:dyDescent="0.25">
      <c r="Z5570" s="31"/>
    </row>
    <row r="5571" spans="26:26" x14ac:dyDescent="0.25">
      <c r="Z5571" s="31"/>
    </row>
    <row r="5572" spans="26:26" x14ac:dyDescent="0.25">
      <c r="Z5572" s="31"/>
    </row>
    <row r="5573" spans="26:26" x14ac:dyDescent="0.25">
      <c r="Z5573" s="31"/>
    </row>
    <row r="5574" spans="26:26" x14ac:dyDescent="0.25">
      <c r="Z5574" s="31"/>
    </row>
    <row r="5575" spans="26:26" x14ac:dyDescent="0.25">
      <c r="Z5575" s="31"/>
    </row>
    <row r="5576" spans="26:26" x14ac:dyDescent="0.25">
      <c r="Z5576" s="31"/>
    </row>
    <row r="5577" spans="26:26" x14ac:dyDescent="0.25">
      <c r="Z5577" s="31"/>
    </row>
    <row r="5578" spans="26:26" x14ac:dyDescent="0.25">
      <c r="Z5578" s="31"/>
    </row>
    <row r="5579" spans="26:26" x14ac:dyDescent="0.25">
      <c r="Z5579" s="31"/>
    </row>
    <row r="5580" spans="26:26" x14ac:dyDescent="0.25">
      <c r="Z5580" s="31"/>
    </row>
    <row r="5581" spans="26:26" x14ac:dyDescent="0.25">
      <c r="Z5581" s="31"/>
    </row>
    <row r="5582" spans="26:26" x14ac:dyDescent="0.25">
      <c r="Z5582" s="31"/>
    </row>
    <row r="5583" spans="26:26" x14ac:dyDescent="0.25">
      <c r="Z5583" s="31"/>
    </row>
    <row r="5584" spans="26:26" x14ac:dyDescent="0.25">
      <c r="Z5584" s="31"/>
    </row>
    <row r="5585" spans="26:26" x14ac:dyDescent="0.25">
      <c r="Z5585" s="31"/>
    </row>
    <row r="5586" spans="26:26" x14ac:dyDescent="0.25">
      <c r="Z5586" s="31"/>
    </row>
    <row r="5587" spans="26:26" x14ac:dyDescent="0.25">
      <c r="Z5587" s="31"/>
    </row>
    <row r="5588" spans="26:26" x14ac:dyDescent="0.25">
      <c r="Z5588" s="31"/>
    </row>
    <row r="5589" spans="26:26" x14ac:dyDescent="0.25">
      <c r="Z5589" s="31"/>
    </row>
    <row r="5590" spans="26:26" x14ac:dyDescent="0.25">
      <c r="Z5590" s="31"/>
    </row>
    <row r="5591" spans="26:26" x14ac:dyDescent="0.25">
      <c r="Z5591" s="31"/>
    </row>
    <row r="5592" spans="26:26" x14ac:dyDescent="0.25">
      <c r="Z5592" s="31"/>
    </row>
    <row r="5593" spans="26:26" x14ac:dyDescent="0.25">
      <c r="Z5593" s="31"/>
    </row>
    <row r="5594" spans="26:26" x14ac:dyDescent="0.25">
      <c r="Z5594" s="31"/>
    </row>
    <row r="5595" spans="26:26" x14ac:dyDescent="0.25">
      <c r="Z5595" s="31"/>
    </row>
    <row r="5596" spans="26:26" x14ac:dyDescent="0.25">
      <c r="Z5596" s="31"/>
    </row>
    <row r="5597" spans="26:26" x14ac:dyDescent="0.25">
      <c r="Z5597" s="31"/>
    </row>
    <row r="5598" spans="26:26" x14ac:dyDescent="0.25">
      <c r="Z5598" s="31"/>
    </row>
    <row r="5599" spans="26:26" x14ac:dyDescent="0.25">
      <c r="Z5599" s="31"/>
    </row>
    <row r="5600" spans="26:26" x14ac:dyDescent="0.25">
      <c r="Z5600" s="31"/>
    </row>
    <row r="5601" spans="26:26" x14ac:dyDescent="0.25">
      <c r="Z5601" s="31"/>
    </row>
    <row r="5602" spans="26:26" x14ac:dyDescent="0.25">
      <c r="Z5602" s="31"/>
    </row>
    <row r="5603" spans="26:26" x14ac:dyDescent="0.25">
      <c r="Z5603" s="31"/>
    </row>
    <row r="5604" spans="26:26" x14ac:dyDescent="0.25">
      <c r="Z5604" s="31"/>
    </row>
    <row r="5605" spans="26:26" x14ac:dyDescent="0.25">
      <c r="Z5605" s="31"/>
    </row>
    <row r="5606" spans="26:26" x14ac:dyDescent="0.25">
      <c r="Z5606" s="31"/>
    </row>
    <row r="5607" spans="26:26" x14ac:dyDescent="0.25">
      <c r="Z5607" s="31"/>
    </row>
    <row r="5608" spans="26:26" x14ac:dyDescent="0.25">
      <c r="Z5608" s="31"/>
    </row>
    <row r="5609" spans="26:26" x14ac:dyDescent="0.25">
      <c r="Z5609" s="31"/>
    </row>
    <row r="5610" spans="26:26" x14ac:dyDescent="0.25">
      <c r="Z5610" s="31"/>
    </row>
    <row r="5611" spans="26:26" x14ac:dyDescent="0.25">
      <c r="Z5611" s="31"/>
    </row>
    <row r="5612" spans="26:26" x14ac:dyDescent="0.25">
      <c r="Z5612" s="31"/>
    </row>
    <row r="5613" spans="26:26" x14ac:dyDescent="0.25">
      <c r="Z5613" s="31"/>
    </row>
    <row r="5614" spans="26:26" x14ac:dyDescent="0.25">
      <c r="Z5614" s="31"/>
    </row>
    <row r="5615" spans="26:26" x14ac:dyDescent="0.25">
      <c r="Z5615" s="31"/>
    </row>
    <row r="5616" spans="26:26" x14ac:dyDescent="0.25">
      <c r="Z5616" s="31"/>
    </row>
    <row r="5617" spans="26:26" x14ac:dyDescent="0.25">
      <c r="Z5617" s="31"/>
    </row>
    <row r="5618" spans="26:26" x14ac:dyDescent="0.25">
      <c r="Z5618" s="31"/>
    </row>
    <row r="5619" spans="26:26" x14ac:dyDescent="0.25">
      <c r="Z5619" s="31"/>
    </row>
    <row r="5620" spans="26:26" x14ac:dyDescent="0.25">
      <c r="Z5620" s="31"/>
    </row>
    <row r="5621" spans="26:26" x14ac:dyDescent="0.25">
      <c r="Z5621" s="31"/>
    </row>
    <row r="5622" spans="26:26" x14ac:dyDescent="0.25">
      <c r="Z5622" s="31"/>
    </row>
    <row r="5623" spans="26:26" x14ac:dyDescent="0.25">
      <c r="Z5623" s="31"/>
    </row>
    <row r="5624" spans="26:26" x14ac:dyDescent="0.25">
      <c r="Z5624" s="31"/>
    </row>
    <row r="5625" spans="26:26" x14ac:dyDescent="0.25">
      <c r="Z5625" s="31"/>
    </row>
    <row r="5626" spans="26:26" x14ac:dyDescent="0.25">
      <c r="Z5626" s="31"/>
    </row>
    <row r="5627" spans="26:26" x14ac:dyDescent="0.25">
      <c r="Z5627" s="31"/>
    </row>
    <row r="5628" spans="26:26" x14ac:dyDescent="0.25">
      <c r="Z5628" s="31"/>
    </row>
    <row r="5629" spans="26:26" x14ac:dyDescent="0.25">
      <c r="Z5629" s="31"/>
    </row>
    <row r="5630" spans="26:26" x14ac:dyDescent="0.25">
      <c r="Z5630" s="31"/>
    </row>
    <row r="5631" spans="26:26" x14ac:dyDescent="0.25">
      <c r="Z5631" s="31"/>
    </row>
    <row r="5632" spans="26:26" x14ac:dyDescent="0.25">
      <c r="Z5632" s="31"/>
    </row>
    <row r="5633" spans="26:26" x14ac:dyDescent="0.25">
      <c r="Z5633" s="31"/>
    </row>
    <row r="5634" spans="26:26" x14ac:dyDescent="0.25">
      <c r="Z5634" s="31"/>
    </row>
    <row r="5635" spans="26:26" x14ac:dyDescent="0.25">
      <c r="Z5635" s="31"/>
    </row>
    <row r="5636" spans="26:26" x14ac:dyDescent="0.25">
      <c r="Z5636" s="31"/>
    </row>
    <row r="5637" spans="26:26" x14ac:dyDescent="0.25">
      <c r="Z5637" s="31"/>
    </row>
    <row r="5638" spans="26:26" x14ac:dyDescent="0.25">
      <c r="Z5638" s="31"/>
    </row>
    <row r="5639" spans="26:26" x14ac:dyDescent="0.25">
      <c r="Z5639" s="31"/>
    </row>
    <row r="5640" spans="26:26" x14ac:dyDescent="0.25">
      <c r="Z5640" s="31"/>
    </row>
    <row r="5641" spans="26:26" x14ac:dyDescent="0.25">
      <c r="Z5641" s="31"/>
    </row>
    <row r="5642" spans="26:26" x14ac:dyDescent="0.25">
      <c r="Z5642" s="31"/>
    </row>
    <row r="5643" spans="26:26" x14ac:dyDescent="0.25">
      <c r="Z5643" s="31"/>
    </row>
    <row r="5644" spans="26:26" x14ac:dyDescent="0.25">
      <c r="Z5644" s="31"/>
    </row>
    <row r="5645" spans="26:26" x14ac:dyDescent="0.25">
      <c r="Z5645" s="31"/>
    </row>
    <row r="5646" spans="26:26" x14ac:dyDescent="0.25">
      <c r="Z5646" s="31"/>
    </row>
    <row r="5647" spans="26:26" x14ac:dyDescent="0.25">
      <c r="Z5647" s="31"/>
    </row>
    <row r="5648" spans="26:26" x14ac:dyDescent="0.25">
      <c r="Z5648" s="31"/>
    </row>
    <row r="5649" spans="26:26" x14ac:dyDescent="0.25">
      <c r="Z5649" s="31"/>
    </row>
    <row r="5650" spans="26:26" x14ac:dyDescent="0.25">
      <c r="Z5650" s="31"/>
    </row>
    <row r="5651" spans="26:26" x14ac:dyDescent="0.25">
      <c r="Z5651" s="31"/>
    </row>
    <row r="5652" spans="26:26" x14ac:dyDescent="0.25">
      <c r="Z5652" s="31"/>
    </row>
    <row r="5653" spans="26:26" x14ac:dyDescent="0.25">
      <c r="Z5653" s="31"/>
    </row>
    <row r="5654" spans="26:26" x14ac:dyDescent="0.25">
      <c r="Z5654" s="31"/>
    </row>
    <row r="5655" spans="26:26" x14ac:dyDescent="0.25">
      <c r="Z5655" s="31"/>
    </row>
    <row r="5656" spans="26:26" x14ac:dyDescent="0.25">
      <c r="Z5656" s="31"/>
    </row>
    <row r="5657" spans="26:26" x14ac:dyDescent="0.25">
      <c r="Z5657" s="31"/>
    </row>
    <row r="5658" spans="26:26" x14ac:dyDescent="0.25">
      <c r="Z5658" s="31"/>
    </row>
    <row r="5659" spans="26:26" x14ac:dyDescent="0.25">
      <c r="Z5659" s="31"/>
    </row>
    <row r="5660" spans="26:26" x14ac:dyDescent="0.25">
      <c r="Z5660" s="31"/>
    </row>
    <row r="5661" spans="26:26" x14ac:dyDescent="0.25">
      <c r="Z5661" s="31"/>
    </row>
    <row r="5662" spans="26:26" x14ac:dyDescent="0.25">
      <c r="Z5662" s="31"/>
    </row>
    <row r="5663" spans="26:26" x14ac:dyDescent="0.25">
      <c r="Z5663" s="31"/>
    </row>
    <row r="5664" spans="26:26" x14ac:dyDescent="0.25">
      <c r="Z5664" s="31"/>
    </row>
    <row r="5665" spans="26:26" x14ac:dyDescent="0.25">
      <c r="Z5665" s="31"/>
    </row>
    <row r="5666" spans="26:26" x14ac:dyDescent="0.25">
      <c r="Z5666" s="31"/>
    </row>
    <row r="5667" spans="26:26" x14ac:dyDescent="0.25">
      <c r="Z5667" s="31"/>
    </row>
    <row r="5668" spans="26:26" x14ac:dyDescent="0.25">
      <c r="Z5668" s="31"/>
    </row>
    <row r="5669" spans="26:26" x14ac:dyDescent="0.25">
      <c r="Z5669" s="31"/>
    </row>
    <row r="5670" spans="26:26" x14ac:dyDescent="0.25">
      <c r="Z5670" s="31"/>
    </row>
    <row r="5671" spans="26:26" x14ac:dyDescent="0.25">
      <c r="Z5671" s="31"/>
    </row>
    <row r="5672" spans="26:26" x14ac:dyDescent="0.25">
      <c r="Z5672" s="31"/>
    </row>
    <row r="5673" spans="26:26" x14ac:dyDescent="0.25">
      <c r="Z5673" s="31"/>
    </row>
    <row r="5674" spans="26:26" x14ac:dyDescent="0.25">
      <c r="Z5674" s="31"/>
    </row>
    <row r="5675" spans="26:26" x14ac:dyDescent="0.25">
      <c r="Z5675" s="31"/>
    </row>
    <row r="5676" spans="26:26" x14ac:dyDescent="0.25">
      <c r="Z5676" s="31"/>
    </row>
    <row r="5677" spans="26:26" x14ac:dyDescent="0.25">
      <c r="Z5677" s="31"/>
    </row>
    <row r="5678" spans="26:26" x14ac:dyDescent="0.25">
      <c r="Z5678" s="31"/>
    </row>
    <row r="5679" spans="26:26" x14ac:dyDescent="0.25">
      <c r="Z5679" s="31"/>
    </row>
    <row r="5680" spans="26:26" x14ac:dyDescent="0.25">
      <c r="Z5680" s="31"/>
    </row>
    <row r="5681" spans="26:26" x14ac:dyDescent="0.25">
      <c r="Z5681" s="31"/>
    </row>
    <row r="5682" spans="26:26" x14ac:dyDescent="0.25">
      <c r="Z5682" s="31"/>
    </row>
    <row r="5683" spans="26:26" x14ac:dyDescent="0.25">
      <c r="Z5683" s="31"/>
    </row>
    <row r="5684" spans="26:26" x14ac:dyDescent="0.25">
      <c r="Z5684" s="31"/>
    </row>
    <row r="5685" spans="26:26" x14ac:dyDescent="0.25">
      <c r="Z5685" s="31"/>
    </row>
    <row r="5686" spans="26:26" x14ac:dyDescent="0.25">
      <c r="Z5686" s="31"/>
    </row>
    <row r="5687" spans="26:26" x14ac:dyDescent="0.25">
      <c r="Z5687" s="31"/>
    </row>
    <row r="5688" spans="26:26" x14ac:dyDescent="0.25">
      <c r="Z5688" s="31"/>
    </row>
    <row r="5689" spans="26:26" x14ac:dyDescent="0.25">
      <c r="Z5689" s="31"/>
    </row>
    <row r="5690" spans="26:26" x14ac:dyDescent="0.25">
      <c r="Z5690" s="31"/>
    </row>
    <row r="5691" spans="26:26" x14ac:dyDescent="0.25">
      <c r="Z5691" s="31"/>
    </row>
    <row r="5692" spans="26:26" x14ac:dyDescent="0.25">
      <c r="Z5692" s="31"/>
    </row>
    <row r="5693" spans="26:26" x14ac:dyDescent="0.25">
      <c r="Z5693" s="31"/>
    </row>
    <row r="5694" spans="26:26" x14ac:dyDescent="0.25">
      <c r="Z5694" s="31"/>
    </row>
    <row r="5695" spans="26:26" x14ac:dyDescent="0.25">
      <c r="Z5695" s="31"/>
    </row>
    <row r="5696" spans="26:26" x14ac:dyDescent="0.25">
      <c r="Z5696" s="31"/>
    </row>
    <row r="5697" spans="26:26" x14ac:dyDescent="0.25">
      <c r="Z5697" s="31"/>
    </row>
    <row r="5698" spans="26:26" x14ac:dyDescent="0.25">
      <c r="Z5698" s="31"/>
    </row>
    <row r="5699" spans="26:26" x14ac:dyDescent="0.25">
      <c r="Z5699" s="31"/>
    </row>
    <row r="5700" spans="26:26" x14ac:dyDescent="0.25">
      <c r="Z5700" s="31"/>
    </row>
    <row r="5701" spans="26:26" x14ac:dyDescent="0.25">
      <c r="Z5701" s="31"/>
    </row>
    <row r="5702" spans="26:26" x14ac:dyDescent="0.25">
      <c r="Z5702" s="31"/>
    </row>
    <row r="5703" spans="26:26" x14ac:dyDescent="0.25">
      <c r="Z5703" s="31"/>
    </row>
    <row r="5704" spans="26:26" x14ac:dyDescent="0.25">
      <c r="Z5704" s="31"/>
    </row>
    <row r="5705" spans="26:26" x14ac:dyDescent="0.25">
      <c r="Z5705" s="31"/>
    </row>
    <row r="5706" spans="26:26" x14ac:dyDescent="0.25">
      <c r="Z5706" s="31"/>
    </row>
    <row r="5707" spans="26:26" x14ac:dyDescent="0.25">
      <c r="Z5707" s="31"/>
    </row>
    <row r="5708" spans="26:26" x14ac:dyDescent="0.25">
      <c r="Z5708" s="31"/>
    </row>
    <row r="5709" spans="26:26" x14ac:dyDescent="0.25">
      <c r="Z5709" s="31"/>
    </row>
    <row r="5710" spans="26:26" x14ac:dyDescent="0.25">
      <c r="Z5710" s="31"/>
    </row>
    <row r="5711" spans="26:26" x14ac:dyDescent="0.25">
      <c r="Z5711" s="31"/>
    </row>
    <row r="5712" spans="26:26" x14ac:dyDescent="0.25">
      <c r="Z5712" s="31"/>
    </row>
    <row r="5713" spans="26:26" x14ac:dyDescent="0.25">
      <c r="Z5713" s="31"/>
    </row>
    <row r="5714" spans="26:26" x14ac:dyDescent="0.25">
      <c r="Z5714" s="31"/>
    </row>
    <row r="5715" spans="26:26" x14ac:dyDescent="0.25">
      <c r="Z5715" s="31"/>
    </row>
    <row r="5716" spans="26:26" x14ac:dyDescent="0.25">
      <c r="Z5716" s="31"/>
    </row>
    <row r="5717" spans="26:26" x14ac:dyDescent="0.25">
      <c r="Z5717" s="31"/>
    </row>
    <row r="5718" spans="26:26" x14ac:dyDescent="0.25">
      <c r="Z5718" s="31"/>
    </row>
    <row r="5719" spans="26:26" x14ac:dyDescent="0.25">
      <c r="Z5719" s="31"/>
    </row>
    <row r="5720" spans="26:26" x14ac:dyDescent="0.25">
      <c r="Z5720" s="31"/>
    </row>
    <row r="5721" spans="26:26" x14ac:dyDescent="0.25">
      <c r="Z5721" s="31"/>
    </row>
    <row r="5722" spans="26:26" x14ac:dyDescent="0.25">
      <c r="Z5722" s="31"/>
    </row>
    <row r="5723" spans="26:26" x14ac:dyDescent="0.25">
      <c r="Z5723" s="31"/>
    </row>
    <row r="5724" spans="26:26" x14ac:dyDescent="0.25">
      <c r="Z5724" s="31"/>
    </row>
    <row r="5725" spans="26:26" x14ac:dyDescent="0.25">
      <c r="Z5725" s="31"/>
    </row>
    <row r="5726" spans="26:26" x14ac:dyDescent="0.25">
      <c r="Z5726" s="31"/>
    </row>
    <row r="5727" spans="26:26" x14ac:dyDescent="0.25">
      <c r="Z5727" s="31"/>
    </row>
    <row r="5728" spans="26:26" x14ac:dyDescent="0.25">
      <c r="Z5728" s="31"/>
    </row>
    <row r="5729" spans="26:26" x14ac:dyDescent="0.25">
      <c r="Z5729" s="31"/>
    </row>
    <row r="5730" spans="26:26" x14ac:dyDescent="0.25">
      <c r="Z5730" s="31"/>
    </row>
    <row r="5731" spans="26:26" x14ac:dyDescent="0.25">
      <c r="Z5731" s="31"/>
    </row>
    <row r="5732" spans="26:26" x14ac:dyDescent="0.25">
      <c r="Z5732" s="31"/>
    </row>
    <row r="5733" spans="26:26" x14ac:dyDescent="0.25">
      <c r="Z5733" s="31"/>
    </row>
    <row r="5734" spans="26:26" x14ac:dyDescent="0.25">
      <c r="Z5734" s="31"/>
    </row>
    <row r="5735" spans="26:26" x14ac:dyDescent="0.25">
      <c r="Z5735" s="31"/>
    </row>
    <row r="5736" spans="26:26" x14ac:dyDescent="0.25">
      <c r="Z5736" s="31"/>
    </row>
    <row r="5737" spans="26:26" x14ac:dyDescent="0.25">
      <c r="Z5737" s="31"/>
    </row>
    <row r="5738" spans="26:26" x14ac:dyDescent="0.25">
      <c r="Z5738" s="31"/>
    </row>
    <row r="5739" spans="26:26" x14ac:dyDescent="0.25">
      <c r="Z5739" s="31"/>
    </row>
    <row r="5740" spans="26:26" x14ac:dyDescent="0.25">
      <c r="Z5740" s="31"/>
    </row>
    <row r="5741" spans="26:26" x14ac:dyDescent="0.25">
      <c r="Z5741" s="31"/>
    </row>
    <row r="5742" spans="26:26" x14ac:dyDescent="0.25">
      <c r="Z5742" s="31"/>
    </row>
    <row r="5743" spans="26:26" x14ac:dyDescent="0.25">
      <c r="Z5743" s="31"/>
    </row>
    <row r="5744" spans="26:26" x14ac:dyDescent="0.25">
      <c r="Z5744" s="31"/>
    </row>
    <row r="5745" spans="26:26" x14ac:dyDescent="0.25">
      <c r="Z5745" s="31"/>
    </row>
    <row r="5746" spans="26:26" x14ac:dyDescent="0.25">
      <c r="Z5746" s="31"/>
    </row>
    <row r="5747" spans="26:26" x14ac:dyDescent="0.25">
      <c r="Z5747" s="31"/>
    </row>
    <row r="5748" spans="26:26" x14ac:dyDescent="0.25">
      <c r="Z5748" s="31"/>
    </row>
    <row r="5749" spans="26:26" x14ac:dyDescent="0.25">
      <c r="Z5749" s="31"/>
    </row>
    <row r="5750" spans="26:26" x14ac:dyDescent="0.25">
      <c r="Z5750" s="31"/>
    </row>
    <row r="5751" spans="26:26" x14ac:dyDescent="0.25">
      <c r="Z5751" s="31"/>
    </row>
    <row r="5752" spans="26:26" x14ac:dyDescent="0.25">
      <c r="Z5752" s="31"/>
    </row>
    <row r="5753" spans="26:26" x14ac:dyDescent="0.25">
      <c r="Z5753" s="31"/>
    </row>
    <row r="5754" spans="26:26" x14ac:dyDescent="0.25">
      <c r="Z5754" s="31"/>
    </row>
    <row r="5755" spans="26:26" x14ac:dyDescent="0.25">
      <c r="Z5755" s="31"/>
    </row>
    <row r="5756" spans="26:26" x14ac:dyDescent="0.25">
      <c r="Z5756" s="31"/>
    </row>
    <row r="5757" spans="26:26" x14ac:dyDescent="0.25">
      <c r="Z5757" s="31"/>
    </row>
    <row r="5758" spans="26:26" x14ac:dyDescent="0.25">
      <c r="Z5758" s="31"/>
    </row>
    <row r="5759" spans="26:26" x14ac:dyDescent="0.25">
      <c r="Z5759" s="31"/>
    </row>
    <row r="5760" spans="26:26" x14ac:dyDescent="0.25">
      <c r="Z5760" s="31"/>
    </row>
    <row r="5761" spans="26:26" x14ac:dyDescent="0.25">
      <c r="Z5761" s="31"/>
    </row>
    <row r="5762" spans="26:26" x14ac:dyDescent="0.25">
      <c r="Z5762" s="31"/>
    </row>
    <row r="5763" spans="26:26" x14ac:dyDescent="0.25">
      <c r="Z5763" s="31"/>
    </row>
    <row r="5764" spans="26:26" x14ac:dyDescent="0.25">
      <c r="Z5764" s="31"/>
    </row>
    <row r="5765" spans="26:26" x14ac:dyDescent="0.25">
      <c r="Z5765" s="31"/>
    </row>
    <row r="5766" spans="26:26" x14ac:dyDescent="0.25">
      <c r="Z5766" s="31"/>
    </row>
    <row r="5767" spans="26:26" x14ac:dyDescent="0.25">
      <c r="Z5767" s="31"/>
    </row>
    <row r="5768" spans="26:26" x14ac:dyDescent="0.25">
      <c r="Z5768" s="31"/>
    </row>
    <row r="5769" spans="26:26" x14ac:dyDescent="0.25">
      <c r="Z5769" s="31"/>
    </row>
    <row r="5770" spans="26:26" x14ac:dyDescent="0.25">
      <c r="Z5770" s="31"/>
    </row>
    <row r="5771" spans="26:26" x14ac:dyDescent="0.25">
      <c r="Z5771" s="31"/>
    </row>
    <row r="5772" spans="26:26" x14ac:dyDescent="0.25">
      <c r="Z5772" s="31"/>
    </row>
    <row r="5773" spans="26:26" x14ac:dyDescent="0.25">
      <c r="Z5773" s="31"/>
    </row>
    <row r="5774" spans="26:26" x14ac:dyDescent="0.25">
      <c r="Z5774" s="31"/>
    </row>
    <row r="5775" spans="26:26" x14ac:dyDescent="0.25">
      <c r="Z5775" s="31"/>
    </row>
    <row r="5776" spans="26:26" x14ac:dyDescent="0.25">
      <c r="Z5776" s="31"/>
    </row>
    <row r="5777" spans="26:26" x14ac:dyDescent="0.25">
      <c r="Z5777" s="31"/>
    </row>
    <row r="5778" spans="26:26" x14ac:dyDescent="0.25">
      <c r="Z5778" s="31"/>
    </row>
    <row r="5779" spans="26:26" x14ac:dyDescent="0.25">
      <c r="Z5779" s="31"/>
    </row>
    <row r="5780" spans="26:26" x14ac:dyDescent="0.25">
      <c r="Z5780" s="31"/>
    </row>
    <row r="5781" spans="26:26" x14ac:dyDescent="0.25">
      <c r="Z5781" s="31"/>
    </row>
    <row r="5782" spans="26:26" x14ac:dyDescent="0.25">
      <c r="Z5782" s="31"/>
    </row>
    <row r="5783" spans="26:26" x14ac:dyDescent="0.25">
      <c r="Z5783" s="31"/>
    </row>
    <row r="5784" spans="26:26" x14ac:dyDescent="0.25">
      <c r="Z5784" s="31"/>
    </row>
    <row r="5785" spans="26:26" x14ac:dyDescent="0.25">
      <c r="Z5785" s="31"/>
    </row>
    <row r="5786" spans="26:26" x14ac:dyDescent="0.25">
      <c r="Z5786" s="31"/>
    </row>
    <row r="5787" spans="26:26" x14ac:dyDescent="0.25">
      <c r="Z5787" s="31"/>
    </row>
    <row r="5788" spans="26:26" x14ac:dyDescent="0.25">
      <c r="Z5788" s="31"/>
    </row>
    <row r="5789" spans="26:26" x14ac:dyDescent="0.25">
      <c r="Z5789" s="31"/>
    </row>
    <row r="5790" spans="26:26" x14ac:dyDescent="0.25">
      <c r="Z5790" s="31"/>
    </row>
    <row r="5791" spans="26:26" x14ac:dyDescent="0.25">
      <c r="Z5791" s="31"/>
    </row>
    <row r="5792" spans="26:26" x14ac:dyDescent="0.25">
      <c r="Z5792" s="31"/>
    </row>
    <row r="5793" spans="26:26" x14ac:dyDescent="0.25">
      <c r="Z5793" s="31"/>
    </row>
    <row r="5794" spans="26:26" x14ac:dyDescent="0.25">
      <c r="Z5794" s="31"/>
    </row>
    <row r="5795" spans="26:26" x14ac:dyDescent="0.25">
      <c r="Z5795" s="31"/>
    </row>
    <row r="5796" spans="26:26" x14ac:dyDescent="0.25">
      <c r="Z5796" s="31"/>
    </row>
    <row r="5797" spans="26:26" x14ac:dyDescent="0.25">
      <c r="Z5797" s="31"/>
    </row>
    <row r="5798" spans="26:26" x14ac:dyDescent="0.25">
      <c r="Z5798" s="31"/>
    </row>
    <row r="5799" spans="26:26" x14ac:dyDescent="0.25">
      <c r="Z5799" s="31"/>
    </row>
    <row r="5800" spans="26:26" x14ac:dyDescent="0.25">
      <c r="Z5800" s="31"/>
    </row>
    <row r="5801" spans="26:26" x14ac:dyDescent="0.25">
      <c r="Z5801" s="31"/>
    </row>
    <row r="5802" spans="26:26" x14ac:dyDescent="0.25">
      <c r="Z5802" s="31"/>
    </row>
    <row r="5803" spans="26:26" x14ac:dyDescent="0.25">
      <c r="Z5803" s="31"/>
    </row>
    <row r="5804" spans="26:26" x14ac:dyDescent="0.25">
      <c r="Z5804" s="31"/>
    </row>
    <row r="5805" spans="26:26" x14ac:dyDescent="0.25">
      <c r="Z5805" s="31"/>
    </row>
    <row r="5806" spans="26:26" x14ac:dyDescent="0.25">
      <c r="Z5806" s="31"/>
    </row>
    <row r="5807" spans="26:26" x14ac:dyDescent="0.25">
      <c r="Z5807" s="31"/>
    </row>
    <row r="5808" spans="26:26" x14ac:dyDescent="0.25">
      <c r="Z5808" s="31"/>
    </row>
    <row r="5809" spans="26:26" x14ac:dyDescent="0.25">
      <c r="Z5809" s="31"/>
    </row>
    <row r="5810" spans="26:26" x14ac:dyDescent="0.25">
      <c r="Z5810" s="31"/>
    </row>
    <row r="5811" spans="26:26" x14ac:dyDescent="0.25">
      <c r="Z5811" s="31"/>
    </row>
    <row r="5812" spans="26:26" x14ac:dyDescent="0.25">
      <c r="Z5812" s="31"/>
    </row>
    <row r="5813" spans="26:26" x14ac:dyDescent="0.25">
      <c r="Z5813" s="31"/>
    </row>
    <row r="5814" spans="26:26" x14ac:dyDescent="0.25">
      <c r="Z5814" s="31"/>
    </row>
    <row r="5815" spans="26:26" x14ac:dyDescent="0.25">
      <c r="Z5815" s="31"/>
    </row>
    <row r="5816" spans="26:26" x14ac:dyDescent="0.25">
      <c r="Z5816" s="31"/>
    </row>
    <row r="5817" spans="26:26" x14ac:dyDescent="0.25">
      <c r="Z5817" s="31"/>
    </row>
    <row r="5818" spans="26:26" x14ac:dyDescent="0.25">
      <c r="Z5818" s="31"/>
    </row>
    <row r="5819" spans="26:26" x14ac:dyDescent="0.25">
      <c r="Z5819" s="31"/>
    </row>
    <row r="5820" spans="26:26" x14ac:dyDescent="0.25">
      <c r="Z5820" s="31"/>
    </row>
    <row r="5821" spans="26:26" x14ac:dyDescent="0.25">
      <c r="Z5821" s="31"/>
    </row>
    <row r="5822" spans="26:26" x14ac:dyDescent="0.25">
      <c r="Z5822" s="31"/>
    </row>
    <row r="5823" spans="26:26" x14ac:dyDescent="0.25">
      <c r="Z5823" s="31"/>
    </row>
    <row r="5824" spans="26:26" x14ac:dyDescent="0.25">
      <c r="Z5824" s="31"/>
    </row>
    <row r="5825" spans="26:26" x14ac:dyDescent="0.25">
      <c r="Z5825" s="31"/>
    </row>
    <row r="5826" spans="26:26" x14ac:dyDescent="0.25">
      <c r="Z5826" s="31"/>
    </row>
    <row r="5827" spans="26:26" x14ac:dyDescent="0.25">
      <c r="Z5827" s="31"/>
    </row>
    <row r="5828" spans="26:26" x14ac:dyDescent="0.25">
      <c r="Z5828" s="31"/>
    </row>
    <row r="5829" spans="26:26" x14ac:dyDescent="0.25">
      <c r="Z5829" s="31"/>
    </row>
    <row r="5830" spans="26:26" x14ac:dyDescent="0.25">
      <c r="Z5830" s="31"/>
    </row>
    <row r="5831" spans="26:26" x14ac:dyDescent="0.25">
      <c r="Z5831" s="31"/>
    </row>
    <row r="5832" spans="26:26" x14ac:dyDescent="0.25">
      <c r="Z5832" s="31"/>
    </row>
    <row r="5833" spans="26:26" x14ac:dyDescent="0.25">
      <c r="Z5833" s="31"/>
    </row>
    <row r="5834" spans="26:26" x14ac:dyDescent="0.25">
      <c r="Z5834" s="31"/>
    </row>
    <row r="5835" spans="26:26" x14ac:dyDescent="0.25">
      <c r="Z5835" s="31"/>
    </row>
    <row r="5836" spans="26:26" x14ac:dyDescent="0.25">
      <c r="Z5836" s="31"/>
    </row>
    <row r="5837" spans="26:26" x14ac:dyDescent="0.25">
      <c r="Z5837" s="31"/>
    </row>
    <row r="5838" spans="26:26" x14ac:dyDescent="0.25">
      <c r="Z5838" s="31"/>
    </row>
    <row r="5839" spans="26:26" x14ac:dyDescent="0.25">
      <c r="Z5839" s="31"/>
    </row>
    <row r="5840" spans="26:26" x14ac:dyDescent="0.25">
      <c r="Z5840" s="31"/>
    </row>
    <row r="5841" spans="26:26" x14ac:dyDescent="0.25">
      <c r="Z5841" s="31"/>
    </row>
    <row r="5842" spans="26:26" x14ac:dyDescent="0.25">
      <c r="Z5842" s="31"/>
    </row>
    <row r="5843" spans="26:26" x14ac:dyDescent="0.25">
      <c r="Z5843" s="31"/>
    </row>
    <row r="5844" spans="26:26" x14ac:dyDescent="0.25">
      <c r="Z5844" s="31"/>
    </row>
    <row r="5845" spans="26:26" x14ac:dyDescent="0.25">
      <c r="Z5845" s="31"/>
    </row>
    <row r="5846" spans="26:26" x14ac:dyDescent="0.25">
      <c r="Z5846" s="31"/>
    </row>
    <row r="5847" spans="26:26" x14ac:dyDescent="0.25">
      <c r="Z5847" s="31"/>
    </row>
    <row r="5848" spans="26:26" x14ac:dyDescent="0.25">
      <c r="Z5848" s="31"/>
    </row>
    <row r="5849" spans="26:26" x14ac:dyDescent="0.25">
      <c r="Z5849" s="31"/>
    </row>
    <row r="5850" spans="26:26" x14ac:dyDescent="0.25">
      <c r="Z5850" s="31"/>
    </row>
    <row r="5851" spans="26:26" x14ac:dyDescent="0.25">
      <c r="Z5851" s="31"/>
    </row>
    <row r="5852" spans="26:26" x14ac:dyDescent="0.25">
      <c r="Z5852" s="31"/>
    </row>
    <row r="5853" spans="26:26" x14ac:dyDescent="0.25">
      <c r="Z5853" s="31"/>
    </row>
    <row r="5854" spans="26:26" x14ac:dyDescent="0.25">
      <c r="Z5854" s="31"/>
    </row>
    <row r="5855" spans="26:26" x14ac:dyDescent="0.25">
      <c r="Z5855" s="31"/>
    </row>
    <row r="5856" spans="26:26" x14ac:dyDescent="0.25">
      <c r="Z5856" s="31"/>
    </row>
    <row r="5857" spans="26:26" x14ac:dyDescent="0.25">
      <c r="Z5857" s="31"/>
    </row>
    <row r="5858" spans="26:26" x14ac:dyDescent="0.25">
      <c r="Z5858" s="31"/>
    </row>
    <row r="5859" spans="26:26" x14ac:dyDescent="0.25">
      <c r="Z5859" s="31"/>
    </row>
    <row r="5860" spans="26:26" x14ac:dyDescent="0.25">
      <c r="Z5860" s="31"/>
    </row>
    <row r="5861" spans="26:26" x14ac:dyDescent="0.25">
      <c r="Z5861" s="31"/>
    </row>
    <row r="5862" spans="26:26" x14ac:dyDescent="0.25">
      <c r="Z5862" s="31"/>
    </row>
    <row r="5863" spans="26:26" x14ac:dyDescent="0.25">
      <c r="Z5863" s="31"/>
    </row>
    <row r="5864" spans="26:26" x14ac:dyDescent="0.25">
      <c r="Z5864" s="31"/>
    </row>
    <row r="5865" spans="26:26" x14ac:dyDescent="0.25">
      <c r="Z5865" s="31"/>
    </row>
    <row r="5866" spans="26:26" x14ac:dyDescent="0.25">
      <c r="Z5866" s="31"/>
    </row>
    <row r="5867" spans="26:26" x14ac:dyDescent="0.25">
      <c r="Z5867" s="31"/>
    </row>
    <row r="5868" spans="26:26" x14ac:dyDescent="0.25">
      <c r="Z5868" s="31"/>
    </row>
    <row r="5869" spans="26:26" x14ac:dyDescent="0.25">
      <c r="Z5869" s="31"/>
    </row>
    <row r="5870" spans="26:26" x14ac:dyDescent="0.25">
      <c r="Z5870" s="31"/>
    </row>
    <row r="5871" spans="26:26" x14ac:dyDescent="0.25">
      <c r="Z5871" s="31"/>
    </row>
    <row r="5872" spans="26:26" x14ac:dyDescent="0.25">
      <c r="Z5872" s="31"/>
    </row>
    <row r="5873" spans="26:26" x14ac:dyDescent="0.25">
      <c r="Z5873" s="31"/>
    </row>
    <row r="5874" spans="26:26" x14ac:dyDescent="0.25">
      <c r="Z5874" s="31"/>
    </row>
    <row r="5875" spans="26:26" x14ac:dyDescent="0.25">
      <c r="Z5875" s="31"/>
    </row>
    <row r="5876" spans="26:26" x14ac:dyDescent="0.25">
      <c r="Z5876" s="31"/>
    </row>
    <row r="5877" spans="26:26" x14ac:dyDescent="0.25">
      <c r="Z5877" s="31"/>
    </row>
    <row r="5878" spans="26:26" x14ac:dyDescent="0.25">
      <c r="Z5878" s="31"/>
    </row>
    <row r="5879" spans="26:26" x14ac:dyDescent="0.25">
      <c r="Z5879" s="31"/>
    </row>
    <row r="5880" spans="26:26" x14ac:dyDescent="0.25">
      <c r="Z5880" s="31"/>
    </row>
    <row r="5881" spans="26:26" x14ac:dyDescent="0.25">
      <c r="Z5881" s="31"/>
    </row>
    <row r="5882" spans="26:26" x14ac:dyDescent="0.25">
      <c r="Z5882" s="31"/>
    </row>
    <row r="5883" spans="26:26" x14ac:dyDescent="0.25">
      <c r="Z5883" s="31"/>
    </row>
    <row r="5884" spans="26:26" x14ac:dyDescent="0.25">
      <c r="Z5884" s="31"/>
    </row>
    <row r="5885" spans="26:26" x14ac:dyDescent="0.25">
      <c r="Z5885" s="31"/>
    </row>
    <row r="5886" spans="26:26" x14ac:dyDescent="0.25">
      <c r="Z5886" s="31"/>
    </row>
    <row r="5887" spans="26:26" x14ac:dyDescent="0.25">
      <c r="Z5887" s="31"/>
    </row>
    <row r="5888" spans="26:26" x14ac:dyDescent="0.25">
      <c r="Z5888" s="31"/>
    </row>
    <row r="5889" spans="26:26" x14ac:dyDescent="0.25">
      <c r="Z5889" s="31"/>
    </row>
    <row r="5890" spans="26:26" x14ac:dyDescent="0.25">
      <c r="Z5890" s="31"/>
    </row>
    <row r="5891" spans="26:26" x14ac:dyDescent="0.25">
      <c r="Z5891" s="31"/>
    </row>
    <row r="5892" spans="26:26" x14ac:dyDescent="0.25">
      <c r="Z5892" s="31"/>
    </row>
    <row r="5893" spans="26:26" x14ac:dyDescent="0.25">
      <c r="Z5893" s="31"/>
    </row>
    <row r="5894" spans="26:26" x14ac:dyDescent="0.25">
      <c r="Z5894" s="31"/>
    </row>
    <row r="5895" spans="26:26" x14ac:dyDescent="0.25">
      <c r="Z5895" s="31"/>
    </row>
    <row r="5896" spans="26:26" x14ac:dyDescent="0.25">
      <c r="Z5896" s="31"/>
    </row>
    <row r="5897" spans="26:26" x14ac:dyDescent="0.25">
      <c r="Z5897" s="31"/>
    </row>
    <row r="5898" spans="26:26" x14ac:dyDescent="0.25">
      <c r="Z5898" s="31"/>
    </row>
    <row r="5899" spans="26:26" x14ac:dyDescent="0.25">
      <c r="Z5899" s="31"/>
    </row>
    <row r="5900" spans="26:26" x14ac:dyDescent="0.25">
      <c r="Z5900" s="31"/>
    </row>
    <row r="5901" spans="26:26" x14ac:dyDescent="0.25">
      <c r="Z5901" s="31"/>
    </row>
    <row r="5902" spans="26:26" x14ac:dyDescent="0.25">
      <c r="Z5902" s="31"/>
    </row>
    <row r="5903" spans="26:26" x14ac:dyDescent="0.25">
      <c r="Z5903" s="31"/>
    </row>
    <row r="5904" spans="26:26" x14ac:dyDescent="0.25">
      <c r="Z5904" s="31"/>
    </row>
    <row r="5905" spans="26:26" x14ac:dyDescent="0.25">
      <c r="Z5905" s="31"/>
    </row>
    <row r="5906" spans="26:26" x14ac:dyDescent="0.25">
      <c r="Z5906" s="31"/>
    </row>
    <row r="5907" spans="26:26" x14ac:dyDescent="0.25">
      <c r="Z5907" s="31"/>
    </row>
    <row r="5908" spans="26:26" x14ac:dyDescent="0.25">
      <c r="Z5908" s="31"/>
    </row>
    <row r="5909" spans="26:26" x14ac:dyDescent="0.25">
      <c r="Z5909" s="31"/>
    </row>
    <row r="5910" spans="26:26" x14ac:dyDescent="0.25">
      <c r="Z5910" s="31"/>
    </row>
    <row r="5911" spans="26:26" x14ac:dyDescent="0.25">
      <c r="Z5911" s="31"/>
    </row>
    <row r="5912" spans="26:26" x14ac:dyDescent="0.25">
      <c r="Z5912" s="31"/>
    </row>
    <row r="5913" spans="26:26" x14ac:dyDescent="0.25">
      <c r="Z5913" s="31"/>
    </row>
    <row r="5914" spans="26:26" x14ac:dyDescent="0.25">
      <c r="Z5914" s="31"/>
    </row>
    <row r="5915" spans="26:26" x14ac:dyDescent="0.25">
      <c r="Z5915" s="31"/>
    </row>
    <row r="5916" spans="26:26" x14ac:dyDescent="0.25">
      <c r="Z5916" s="31"/>
    </row>
    <row r="5917" spans="26:26" x14ac:dyDescent="0.25">
      <c r="Z5917" s="31"/>
    </row>
    <row r="5918" spans="26:26" x14ac:dyDescent="0.25">
      <c r="Z5918" s="31"/>
    </row>
    <row r="5919" spans="26:26" x14ac:dyDescent="0.25">
      <c r="Z5919" s="31"/>
    </row>
    <row r="5920" spans="26:26" x14ac:dyDescent="0.25">
      <c r="Z5920" s="31"/>
    </row>
    <row r="5921" spans="26:26" x14ac:dyDescent="0.25">
      <c r="Z5921" s="31"/>
    </row>
    <row r="5922" spans="26:26" x14ac:dyDescent="0.25">
      <c r="Z5922" s="31"/>
    </row>
    <row r="5923" spans="26:26" x14ac:dyDescent="0.25">
      <c r="Z5923" s="31"/>
    </row>
    <row r="5924" spans="26:26" x14ac:dyDescent="0.25">
      <c r="Z5924" s="31"/>
    </row>
    <row r="5925" spans="26:26" x14ac:dyDescent="0.25">
      <c r="Z5925" s="31"/>
    </row>
    <row r="5926" spans="26:26" x14ac:dyDescent="0.25">
      <c r="Z5926" s="31"/>
    </row>
    <row r="5927" spans="26:26" x14ac:dyDescent="0.25">
      <c r="Z5927" s="31"/>
    </row>
    <row r="5928" spans="26:26" x14ac:dyDescent="0.25">
      <c r="Z5928" s="31"/>
    </row>
    <row r="5929" spans="26:26" x14ac:dyDescent="0.25">
      <c r="Z5929" s="31"/>
    </row>
    <row r="5930" spans="26:26" x14ac:dyDescent="0.25">
      <c r="Z5930" s="31"/>
    </row>
    <row r="5931" spans="26:26" x14ac:dyDescent="0.25">
      <c r="Z5931" s="31"/>
    </row>
    <row r="5932" spans="26:26" x14ac:dyDescent="0.25">
      <c r="Z5932" s="31"/>
    </row>
    <row r="5933" spans="26:26" x14ac:dyDescent="0.25">
      <c r="Z5933" s="31"/>
    </row>
    <row r="5934" spans="26:26" x14ac:dyDescent="0.25">
      <c r="Z5934" s="31"/>
    </row>
    <row r="5935" spans="26:26" x14ac:dyDescent="0.25">
      <c r="Z5935" s="31"/>
    </row>
    <row r="5936" spans="26:26" x14ac:dyDescent="0.25">
      <c r="Z5936" s="31"/>
    </row>
    <row r="5937" spans="26:26" x14ac:dyDescent="0.25">
      <c r="Z5937" s="31"/>
    </row>
    <row r="5938" spans="26:26" x14ac:dyDescent="0.25">
      <c r="Z5938" s="31"/>
    </row>
    <row r="5939" spans="26:26" x14ac:dyDescent="0.25">
      <c r="Z5939" s="31"/>
    </row>
    <row r="5940" spans="26:26" x14ac:dyDescent="0.25">
      <c r="Z5940" s="31"/>
    </row>
    <row r="5941" spans="26:26" x14ac:dyDescent="0.25">
      <c r="Z5941" s="31"/>
    </row>
    <row r="5942" spans="26:26" x14ac:dyDescent="0.25">
      <c r="Z5942" s="31"/>
    </row>
    <row r="5943" spans="26:26" x14ac:dyDescent="0.25">
      <c r="Z5943" s="31"/>
    </row>
    <row r="5944" spans="26:26" x14ac:dyDescent="0.25">
      <c r="Z5944" s="31"/>
    </row>
    <row r="5945" spans="26:26" x14ac:dyDescent="0.25">
      <c r="Z5945" s="31"/>
    </row>
    <row r="5946" spans="26:26" x14ac:dyDescent="0.25">
      <c r="Z5946" s="31"/>
    </row>
    <row r="5947" spans="26:26" x14ac:dyDescent="0.25">
      <c r="Z5947" s="31"/>
    </row>
    <row r="5948" spans="26:26" x14ac:dyDescent="0.25">
      <c r="Z5948" s="31"/>
    </row>
    <row r="5949" spans="26:26" x14ac:dyDescent="0.25">
      <c r="Z5949" s="31"/>
    </row>
    <row r="5950" spans="26:26" x14ac:dyDescent="0.25">
      <c r="Z5950" s="31"/>
    </row>
    <row r="5951" spans="26:26" x14ac:dyDescent="0.25">
      <c r="Z5951" s="31"/>
    </row>
    <row r="5952" spans="26:26" x14ac:dyDescent="0.25">
      <c r="Z5952" s="31"/>
    </row>
    <row r="5953" spans="26:26" x14ac:dyDescent="0.25">
      <c r="Z5953" s="31"/>
    </row>
    <row r="5954" spans="26:26" x14ac:dyDescent="0.25">
      <c r="Z5954" s="31"/>
    </row>
    <row r="5955" spans="26:26" x14ac:dyDescent="0.25">
      <c r="Z5955" s="31"/>
    </row>
    <row r="5956" spans="26:26" x14ac:dyDescent="0.25">
      <c r="Z5956" s="31"/>
    </row>
    <row r="5957" spans="26:26" x14ac:dyDescent="0.25">
      <c r="Z5957" s="31"/>
    </row>
    <row r="5958" spans="26:26" x14ac:dyDescent="0.25">
      <c r="Z5958" s="31"/>
    </row>
    <row r="5959" spans="26:26" x14ac:dyDescent="0.25">
      <c r="Z5959" s="31"/>
    </row>
    <row r="5960" spans="26:26" x14ac:dyDescent="0.25">
      <c r="Z5960" s="31"/>
    </row>
    <row r="5961" spans="26:26" x14ac:dyDescent="0.25">
      <c r="Z5961" s="31"/>
    </row>
    <row r="5962" spans="26:26" x14ac:dyDescent="0.25">
      <c r="Z5962" s="31"/>
    </row>
    <row r="5963" spans="26:26" x14ac:dyDescent="0.25">
      <c r="Z5963" s="31"/>
    </row>
    <row r="5964" spans="26:26" x14ac:dyDescent="0.25">
      <c r="Z5964" s="31"/>
    </row>
    <row r="5965" spans="26:26" x14ac:dyDescent="0.25">
      <c r="Z5965" s="31"/>
    </row>
    <row r="5966" spans="26:26" x14ac:dyDescent="0.25">
      <c r="Z5966" s="31"/>
    </row>
    <row r="5967" spans="26:26" x14ac:dyDescent="0.25">
      <c r="Z5967" s="31"/>
    </row>
    <row r="5968" spans="26:26" x14ac:dyDescent="0.25">
      <c r="Z5968" s="31"/>
    </row>
    <row r="5969" spans="26:26" x14ac:dyDescent="0.25">
      <c r="Z5969" s="31"/>
    </row>
    <row r="5970" spans="26:26" x14ac:dyDescent="0.25">
      <c r="Z5970" s="31"/>
    </row>
    <row r="5971" spans="26:26" x14ac:dyDescent="0.25">
      <c r="Z5971" s="31"/>
    </row>
    <row r="5972" spans="26:26" x14ac:dyDescent="0.25">
      <c r="Z5972" s="31"/>
    </row>
    <row r="5973" spans="26:26" x14ac:dyDescent="0.25">
      <c r="Z5973" s="31"/>
    </row>
    <row r="5974" spans="26:26" x14ac:dyDescent="0.25">
      <c r="Z5974" s="31"/>
    </row>
    <row r="5975" spans="26:26" x14ac:dyDescent="0.25">
      <c r="Z5975" s="31"/>
    </row>
    <row r="5976" spans="26:26" x14ac:dyDescent="0.25">
      <c r="Z5976" s="31"/>
    </row>
    <row r="5977" spans="26:26" x14ac:dyDescent="0.25">
      <c r="Z5977" s="31"/>
    </row>
    <row r="5978" spans="26:26" x14ac:dyDescent="0.25">
      <c r="Z5978" s="31"/>
    </row>
    <row r="5979" spans="26:26" x14ac:dyDescent="0.25">
      <c r="Z5979" s="31"/>
    </row>
    <row r="5980" spans="26:26" x14ac:dyDescent="0.25">
      <c r="Z5980" s="31"/>
    </row>
    <row r="5981" spans="26:26" x14ac:dyDescent="0.25">
      <c r="Z5981" s="31"/>
    </row>
    <row r="5982" spans="26:26" x14ac:dyDescent="0.25">
      <c r="Z5982" s="31"/>
    </row>
    <row r="5983" spans="26:26" x14ac:dyDescent="0.25">
      <c r="Z5983" s="31"/>
    </row>
    <row r="5984" spans="26:26" x14ac:dyDescent="0.25">
      <c r="Z5984" s="31"/>
    </row>
    <row r="5985" spans="26:26" x14ac:dyDescent="0.25">
      <c r="Z5985" s="31"/>
    </row>
    <row r="5986" spans="26:26" x14ac:dyDescent="0.25">
      <c r="Z5986" s="31"/>
    </row>
    <row r="5987" spans="26:26" x14ac:dyDescent="0.25">
      <c r="Z5987" s="31"/>
    </row>
    <row r="5988" spans="26:26" x14ac:dyDescent="0.25">
      <c r="Z5988" s="31"/>
    </row>
    <row r="5989" spans="26:26" x14ac:dyDescent="0.25">
      <c r="Z5989" s="31"/>
    </row>
    <row r="5990" spans="26:26" x14ac:dyDescent="0.25">
      <c r="Z5990" s="31"/>
    </row>
    <row r="5991" spans="26:26" x14ac:dyDescent="0.25">
      <c r="Z5991" s="31"/>
    </row>
    <row r="5992" spans="26:26" x14ac:dyDescent="0.25">
      <c r="Z5992" s="31"/>
    </row>
    <row r="5993" spans="26:26" x14ac:dyDescent="0.25">
      <c r="Z5993" s="31"/>
    </row>
    <row r="5994" spans="26:26" x14ac:dyDescent="0.25">
      <c r="Z5994" s="31"/>
    </row>
    <row r="5995" spans="26:26" x14ac:dyDescent="0.25">
      <c r="Z5995" s="31"/>
    </row>
    <row r="5996" spans="26:26" x14ac:dyDescent="0.25">
      <c r="Z5996" s="31"/>
    </row>
    <row r="5997" spans="26:26" x14ac:dyDescent="0.25">
      <c r="Z5997" s="31"/>
    </row>
    <row r="5998" spans="26:26" x14ac:dyDescent="0.25">
      <c r="Z5998" s="31"/>
    </row>
    <row r="5999" spans="26:26" x14ac:dyDescent="0.25">
      <c r="Z5999" s="31"/>
    </row>
    <row r="6000" spans="26:26" x14ac:dyDescent="0.25">
      <c r="Z6000" s="31"/>
    </row>
    <row r="6001" spans="26:26" x14ac:dyDescent="0.25">
      <c r="Z6001" s="31"/>
    </row>
    <row r="6002" spans="26:26" x14ac:dyDescent="0.25">
      <c r="Z6002" s="31"/>
    </row>
    <row r="6003" spans="26:26" x14ac:dyDescent="0.25">
      <c r="Z6003" s="31"/>
    </row>
    <row r="6004" spans="26:26" x14ac:dyDescent="0.25">
      <c r="Z6004" s="31"/>
    </row>
    <row r="6005" spans="26:26" x14ac:dyDescent="0.25">
      <c r="Z6005" s="31"/>
    </row>
    <row r="6006" spans="26:26" x14ac:dyDescent="0.25">
      <c r="Z6006" s="31"/>
    </row>
    <row r="6007" spans="26:26" x14ac:dyDescent="0.25">
      <c r="Z6007" s="31"/>
    </row>
    <row r="6008" spans="26:26" x14ac:dyDescent="0.25">
      <c r="Z6008" s="31"/>
    </row>
    <row r="6009" spans="26:26" x14ac:dyDescent="0.25">
      <c r="Z6009" s="31"/>
    </row>
    <row r="6010" spans="26:26" x14ac:dyDescent="0.25">
      <c r="Z6010" s="31"/>
    </row>
    <row r="6011" spans="26:26" x14ac:dyDescent="0.25">
      <c r="Z6011" s="31"/>
    </row>
    <row r="6012" spans="26:26" x14ac:dyDescent="0.25">
      <c r="Z6012" s="31"/>
    </row>
    <row r="6013" spans="26:26" x14ac:dyDescent="0.25">
      <c r="Z6013" s="31"/>
    </row>
    <row r="6014" spans="26:26" x14ac:dyDescent="0.25">
      <c r="Z6014" s="31"/>
    </row>
    <row r="6015" spans="26:26" x14ac:dyDescent="0.25">
      <c r="Z6015" s="31"/>
    </row>
    <row r="6016" spans="26:26" x14ac:dyDescent="0.25">
      <c r="Z6016" s="31"/>
    </row>
    <row r="6017" spans="26:26" x14ac:dyDescent="0.25">
      <c r="Z6017" s="31"/>
    </row>
    <row r="6018" spans="26:26" x14ac:dyDescent="0.25">
      <c r="Z6018" s="31"/>
    </row>
    <row r="6019" spans="26:26" x14ac:dyDescent="0.25">
      <c r="Z6019" s="31"/>
    </row>
    <row r="6020" spans="26:26" x14ac:dyDescent="0.25">
      <c r="Z6020" s="31"/>
    </row>
    <row r="6021" spans="26:26" x14ac:dyDescent="0.25">
      <c r="Z6021" s="31"/>
    </row>
    <row r="6022" spans="26:26" x14ac:dyDescent="0.25">
      <c r="Z6022" s="31"/>
    </row>
    <row r="6023" spans="26:26" x14ac:dyDescent="0.25">
      <c r="Z6023" s="31"/>
    </row>
    <row r="6024" spans="26:26" x14ac:dyDescent="0.25">
      <c r="Z6024" s="31"/>
    </row>
    <row r="6025" spans="26:26" x14ac:dyDescent="0.25">
      <c r="Z6025" s="31"/>
    </row>
    <row r="6026" spans="26:26" x14ac:dyDescent="0.25">
      <c r="Z6026" s="31"/>
    </row>
    <row r="6027" spans="26:26" x14ac:dyDescent="0.25">
      <c r="Z6027" s="31"/>
    </row>
    <row r="6028" spans="26:26" x14ac:dyDescent="0.25">
      <c r="Z6028" s="31"/>
    </row>
    <row r="6029" spans="26:26" x14ac:dyDescent="0.25">
      <c r="Z6029" s="31"/>
    </row>
    <row r="6030" spans="26:26" x14ac:dyDescent="0.25">
      <c r="Z6030" s="31"/>
    </row>
    <row r="6031" spans="26:26" x14ac:dyDescent="0.25">
      <c r="Z6031" s="31"/>
    </row>
    <row r="6032" spans="26:26" x14ac:dyDescent="0.25">
      <c r="Z6032" s="31"/>
    </row>
    <row r="6033" spans="26:26" x14ac:dyDescent="0.25">
      <c r="Z6033" s="31"/>
    </row>
    <row r="6034" spans="26:26" x14ac:dyDescent="0.25">
      <c r="Z6034" s="31"/>
    </row>
    <row r="6035" spans="26:26" x14ac:dyDescent="0.25">
      <c r="Z6035" s="31"/>
    </row>
    <row r="6036" spans="26:26" x14ac:dyDescent="0.25">
      <c r="Z6036" s="31"/>
    </row>
    <row r="6037" spans="26:26" x14ac:dyDescent="0.25">
      <c r="Z6037" s="31"/>
    </row>
    <row r="6038" spans="26:26" x14ac:dyDescent="0.25">
      <c r="Z6038" s="31"/>
    </row>
    <row r="6039" spans="26:26" x14ac:dyDescent="0.25">
      <c r="Z6039" s="31"/>
    </row>
    <row r="6040" spans="26:26" x14ac:dyDescent="0.25">
      <c r="Z6040" s="31"/>
    </row>
    <row r="6041" spans="26:26" x14ac:dyDescent="0.25">
      <c r="Z6041" s="31"/>
    </row>
    <row r="6042" spans="26:26" x14ac:dyDescent="0.25">
      <c r="Z6042" s="31"/>
    </row>
    <row r="6043" spans="26:26" x14ac:dyDescent="0.25">
      <c r="Z6043" s="31"/>
    </row>
    <row r="6044" spans="26:26" x14ac:dyDescent="0.25">
      <c r="Z6044" s="31"/>
    </row>
    <row r="6045" spans="26:26" x14ac:dyDescent="0.25">
      <c r="Z6045" s="31"/>
    </row>
    <row r="6046" spans="26:26" x14ac:dyDescent="0.25">
      <c r="Z6046" s="31"/>
    </row>
    <row r="6047" spans="26:26" x14ac:dyDescent="0.25">
      <c r="Z6047" s="31"/>
    </row>
    <row r="6048" spans="26:26" x14ac:dyDescent="0.25">
      <c r="Z6048" s="31"/>
    </row>
    <row r="6049" spans="26:26" x14ac:dyDescent="0.25">
      <c r="Z6049" s="31"/>
    </row>
    <row r="6050" spans="26:26" x14ac:dyDescent="0.25">
      <c r="Z6050" s="31"/>
    </row>
    <row r="6051" spans="26:26" x14ac:dyDescent="0.25">
      <c r="Z6051" s="31"/>
    </row>
    <row r="6052" spans="26:26" x14ac:dyDescent="0.25">
      <c r="Z6052" s="31"/>
    </row>
    <row r="6053" spans="26:26" x14ac:dyDescent="0.25">
      <c r="Z6053" s="31"/>
    </row>
    <row r="6054" spans="26:26" x14ac:dyDescent="0.25">
      <c r="Z6054" s="31"/>
    </row>
    <row r="6055" spans="26:26" x14ac:dyDescent="0.25">
      <c r="Z6055" s="31"/>
    </row>
    <row r="6056" spans="26:26" x14ac:dyDescent="0.25">
      <c r="Z6056" s="31"/>
    </row>
    <row r="6057" spans="26:26" x14ac:dyDescent="0.25">
      <c r="Z6057" s="31"/>
    </row>
    <row r="6058" spans="26:26" x14ac:dyDescent="0.25">
      <c r="Z6058" s="31"/>
    </row>
    <row r="6059" spans="26:26" x14ac:dyDescent="0.25">
      <c r="Z6059" s="31"/>
    </row>
    <row r="6060" spans="26:26" x14ac:dyDescent="0.25">
      <c r="Z6060" s="31"/>
    </row>
    <row r="6061" spans="26:26" x14ac:dyDescent="0.25">
      <c r="Z6061" s="31"/>
    </row>
    <row r="6062" spans="26:26" x14ac:dyDescent="0.25">
      <c r="Z6062" s="31"/>
    </row>
    <row r="6063" spans="26:26" x14ac:dyDescent="0.25">
      <c r="Z6063" s="31"/>
    </row>
    <row r="6064" spans="26:26" x14ac:dyDescent="0.25">
      <c r="Z6064" s="31"/>
    </row>
    <row r="6065" spans="26:26" x14ac:dyDescent="0.25">
      <c r="Z6065" s="31"/>
    </row>
    <row r="6066" spans="26:26" x14ac:dyDescent="0.25">
      <c r="Z6066" s="31"/>
    </row>
    <row r="6067" spans="26:26" x14ac:dyDescent="0.25">
      <c r="Z6067" s="31"/>
    </row>
    <row r="6068" spans="26:26" x14ac:dyDescent="0.25">
      <c r="Z6068" s="31"/>
    </row>
    <row r="6069" spans="26:26" x14ac:dyDescent="0.25">
      <c r="Z6069" s="31"/>
    </row>
    <row r="6070" spans="26:26" x14ac:dyDescent="0.25">
      <c r="Z6070" s="31"/>
    </row>
    <row r="6071" spans="26:26" x14ac:dyDescent="0.25">
      <c r="Z6071" s="31"/>
    </row>
    <row r="6072" spans="26:26" x14ac:dyDescent="0.25">
      <c r="Z6072" s="31"/>
    </row>
    <row r="6073" spans="26:26" x14ac:dyDescent="0.25">
      <c r="Z6073" s="31"/>
    </row>
    <row r="6074" spans="26:26" x14ac:dyDescent="0.25">
      <c r="Z6074" s="31"/>
    </row>
    <row r="6075" spans="26:26" x14ac:dyDescent="0.25">
      <c r="Z6075" s="31"/>
    </row>
    <row r="6076" spans="26:26" x14ac:dyDescent="0.25">
      <c r="Z6076" s="31"/>
    </row>
    <row r="6077" spans="26:26" x14ac:dyDescent="0.25">
      <c r="Z6077" s="31"/>
    </row>
    <row r="6078" spans="26:26" x14ac:dyDescent="0.25">
      <c r="Z6078" s="31"/>
    </row>
    <row r="6079" spans="26:26" x14ac:dyDescent="0.25">
      <c r="Z6079" s="31"/>
    </row>
    <row r="6080" spans="26:26" x14ac:dyDescent="0.25">
      <c r="Z6080" s="31"/>
    </row>
    <row r="6081" spans="26:26" x14ac:dyDescent="0.25">
      <c r="Z6081" s="31"/>
    </row>
    <row r="6082" spans="26:26" x14ac:dyDescent="0.25">
      <c r="Z6082" s="31"/>
    </row>
    <row r="6083" spans="26:26" x14ac:dyDescent="0.25">
      <c r="Z6083" s="31"/>
    </row>
    <row r="6084" spans="26:26" x14ac:dyDescent="0.25">
      <c r="Z6084" s="31"/>
    </row>
    <row r="6085" spans="26:26" x14ac:dyDescent="0.25">
      <c r="Z6085" s="31"/>
    </row>
    <row r="6086" spans="26:26" x14ac:dyDescent="0.25">
      <c r="Z6086" s="31"/>
    </row>
    <row r="6087" spans="26:26" x14ac:dyDescent="0.25">
      <c r="Z6087" s="31"/>
    </row>
    <row r="6088" spans="26:26" x14ac:dyDescent="0.25">
      <c r="Z6088" s="31"/>
    </row>
    <row r="6089" spans="26:26" x14ac:dyDescent="0.25">
      <c r="Z6089" s="31"/>
    </row>
    <row r="6090" spans="26:26" x14ac:dyDescent="0.25">
      <c r="Z6090" s="31"/>
    </row>
    <row r="6091" spans="26:26" x14ac:dyDescent="0.25">
      <c r="Z6091" s="31"/>
    </row>
    <row r="6092" spans="26:26" x14ac:dyDescent="0.25">
      <c r="Z6092" s="31"/>
    </row>
    <row r="6093" spans="26:26" x14ac:dyDescent="0.25">
      <c r="Z6093" s="31"/>
    </row>
    <row r="6094" spans="26:26" x14ac:dyDescent="0.25">
      <c r="Z6094" s="31"/>
    </row>
    <row r="6095" spans="26:26" x14ac:dyDescent="0.25">
      <c r="Z6095" s="31"/>
    </row>
    <row r="6096" spans="26:26" x14ac:dyDescent="0.25">
      <c r="Z6096" s="31"/>
    </row>
    <row r="6097" spans="26:26" x14ac:dyDescent="0.25">
      <c r="Z6097" s="31"/>
    </row>
    <row r="6098" spans="26:26" x14ac:dyDescent="0.25">
      <c r="Z6098" s="31"/>
    </row>
    <row r="6099" spans="26:26" x14ac:dyDescent="0.25">
      <c r="Z6099" s="31"/>
    </row>
    <row r="6100" spans="26:26" x14ac:dyDescent="0.25">
      <c r="Z6100" s="31"/>
    </row>
    <row r="6101" spans="26:26" x14ac:dyDescent="0.25">
      <c r="Z6101" s="31"/>
    </row>
    <row r="6102" spans="26:26" x14ac:dyDescent="0.25">
      <c r="Z6102" s="31"/>
    </row>
    <row r="6103" spans="26:26" x14ac:dyDescent="0.25">
      <c r="Z6103" s="31"/>
    </row>
    <row r="6104" spans="26:26" x14ac:dyDescent="0.25">
      <c r="Z6104" s="31"/>
    </row>
    <row r="6105" spans="26:26" x14ac:dyDescent="0.25">
      <c r="Z6105" s="31"/>
    </row>
    <row r="6106" spans="26:26" x14ac:dyDescent="0.25">
      <c r="Z6106" s="31"/>
    </row>
    <row r="6107" spans="26:26" x14ac:dyDescent="0.25">
      <c r="Z6107" s="31"/>
    </row>
    <row r="6108" spans="26:26" x14ac:dyDescent="0.25">
      <c r="Z6108" s="31"/>
    </row>
    <row r="6109" spans="26:26" x14ac:dyDescent="0.25">
      <c r="Z6109" s="31"/>
    </row>
    <row r="6110" spans="26:26" x14ac:dyDescent="0.25">
      <c r="Z6110" s="31"/>
    </row>
    <row r="6111" spans="26:26" x14ac:dyDescent="0.25">
      <c r="Z6111" s="31"/>
    </row>
    <row r="6112" spans="26:26" x14ac:dyDescent="0.25">
      <c r="Z6112" s="31"/>
    </row>
    <row r="6113" spans="26:26" x14ac:dyDescent="0.25">
      <c r="Z6113" s="31"/>
    </row>
    <row r="6114" spans="26:26" x14ac:dyDescent="0.25">
      <c r="Z6114" s="31"/>
    </row>
    <row r="6115" spans="26:26" x14ac:dyDescent="0.25">
      <c r="Z6115" s="31"/>
    </row>
    <row r="6116" spans="26:26" x14ac:dyDescent="0.25">
      <c r="Z6116" s="31"/>
    </row>
    <row r="6117" spans="26:26" x14ac:dyDescent="0.25">
      <c r="Z6117" s="31"/>
    </row>
    <row r="6118" spans="26:26" x14ac:dyDescent="0.25">
      <c r="Z6118" s="31"/>
    </row>
    <row r="6119" spans="26:26" x14ac:dyDescent="0.25">
      <c r="Z6119" s="31"/>
    </row>
    <row r="6120" spans="26:26" x14ac:dyDescent="0.25">
      <c r="Z6120" s="31"/>
    </row>
    <row r="6121" spans="26:26" x14ac:dyDescent="0.25">
      <c r="Z6121" s="31"/>
    </row>
    <row r="6122" spans="26:26" x14ac:dyDescent="0.25">
      <c r="Z6122" s="31"/>
    </row>
    <row r="6123" spans="26:26" x14ac:dyDescent="0.25">
      <c r="Z6123" s="31"/>
    </row>
    <row r="6124" spans="26:26" x14ac:dyDescent="0.25">
      <c r="Z6124" s="31"/>
    </row>
    <row r="6125" spans="26:26" x14ac:dyDescent="0.25">
      <c r="Z6125" s="31"/>
    </row>
    <row r="6126" spans="26:26" x14ac:dyDescent="0.25">
      <c r="Z6126" s="31"/>
    </row>
    <row r="6127" spans="26:26" x14ac:dyDescent="0.25">
      <c r="Z6127" s="31"/>
    </row>
    <row r="6128" spans="26:26" x14ac:dyDescent="0.25">
      <c r="Z6128" s="31"/>
    </row>
    <row r="6129" spans="26:26" x14ac:dyDescent="0.25">
      <c r="Z6129" s="31"/>
    </row>
    <row r="6130" spans="26:26" x14ac:dyDescent="0.25">
      <c r="Z6130" s="31"/>
    </row>
    <row r="6131" spans="26:26" x14ac:dyDescent="0.25">
      <c r="Z6131" s="31"/>
    </row>
    <row r="6132" spans="26:26" x14ac:dyDescent="0.25">
      <c r="Z6132" s="31"/>
    </row>
    <row r="6133" spans="26:26" x14ac:dyDescent="0.25">
      <c r="Z6133" s="31"/>
    </row>
    <row r="6134" spans="26:26" x14ac:dyDescent="0.25">
      <c r="Z6134" s="31"/>
    </row>
    <row r="6135" spans="26:26" x14ac:dyDescent="0.25">
      <c r="Z6135" s="31"/>
    </row>
    <row r="6136" spans="26:26" x14ac:dyDescent="0.25">
      <c r="Z6136" s="31"/>
    </row>
    <row r="6137" spans="26:26" x14ac:dyDescent="0.25">
      <c r="Z6137" s="31"/>
    </row>
    <row r="6138" spans="26:26" x14ac:dyDescent="0.25">
      <c r="Z6138" s="31"/>
    </row>
    <row r="6139" spans="26:26" x14ac:dyDescent="0.25">
      <c r="Z6139" s="31"/>
    </row>
    <row r="6140" spans="26:26" x14ac:dyDescent="0.25">
      <c r="Z6140" s="31"/>
    </row>
    <row r="6141" spans="26:26" x14ac:dyDescent="0.25">
      <c r="Z6141" s="31"/>
    </row>
    <row r="6142" spans="26:26" x14ac:dyDescent="0.25">
      <c r="Z6142" s="31"/>
    </row>
    <row r="6143" spans="26:26" x14ac:dyDescent="0.25">
      <c r="Z6143" s="31"/>
    </row>
    <row r="6144" spans="26:26" x14ac:dyDescent="0.25">
      <c r="Z6144" s="31"/>
    </row>
    <row r="6145" spans="26:26" x14ac:dyDescent="0.25">
      <c r="Z6145" s="31"/>
    </row>
    <row r="6146" spans="26:26" x14ac:dyDescent="0.25">
      <c r="Z6146" s="31"/>
    </row>
    <row r="6147" spans="26:26" x14ac:dyDescent="0.25">
      <c r="Z6147" s="31"/>
    </row>
    <row r="6148" spans="26:26" x14ac:dyDescent="0.25">
      <c r="Z6148" s="31"/>
    </row>
    <row r="6149" spans="26:26" x14ac:dyDescent="0.25">
      <c r="Z6149" s="31"/>
    </row>
    <row r="6150" spans="26:26" x14ac:dyDescent="0.25">
      <c r="Z6150" s="31"/>
    </row>
    <row r="6151" spans="26:26" x14ac:dyDescent="0.25">
      <c r="Z6151" s="31"/>
    </row>
    <row r="6152" spans="26:26" x14ac:dyDescent="0.25">
      <c r="Z6152" s="31"/>
    </row>
    <row r="6153" spans="26:26" x14ac:dyDescent="0.25">
      <c r="Z6153" s="31"/>
    </row>
    <row r="6154" spans="26:26" x14ac:dyDescent="0.25">
      <c r="Z6154" s="31"/>
    </row>
    <row r="6155" spans="26:26" x14ac:dyDescent="0.25">
      <c r="Z6155" s="31"/>
    </row>
    <row r="6156" spans="26:26" x14ac:dyDescent="0.25">
      <c r="Z6156" s="31"/>
    </row>
    <row r="6157" spans="26:26" x14ac:dyDescent="0.25">
      <c r="Z6157" s="31"/>
    </row>
    <row r="6158" spans="26:26" x14ac:dyDescent="0.25">
      <c r="Z6158" s="31"/>
    </row>
    <row r="6159" spans="26:26" x14ac:dyDescent="0.25">
      <c r="Z6159" s="31"/>
    </row>
    <row r="6160" spans="26:26" x14ac:dyDescent="0.25">
      <c r="Z6160" s="31"/>
    </row>
    <row r="6161" spans="26:26" x14ac:dyDescent="0.25">
      <c r="Z6161" s="31"/>
    </row>
    <row r="6162" spans="26:26" x14ac:dyDescent="0.25">
      <c r="Z6162" s="31"/>
    </row>
    <row r="6163" spans="26:26" x14ac:dyDescent="0.25">
      <c r="Z6163" s="31"/>
    </row>
    <row r="6164" spans="26:26" x14ac:dyDescent="0.25">
      <c r="Z6164" s="31"/>
    </row>
    <row r="6165" spans="26:26" x14ac:dyDescent="0.25">
      <c r="Z6165" s="31"/>
    </row>
    <row r="6166" spans="26:26" x14ac:dyDescent="0.25">
      <c r="Z6166" s="31"/>
    </row>
    <row r="6167" spans="26:26" x14ac:dyDescent="0.25">
      <c r="Z6167" s="31"/>
    </row>
    <row r="6168" spans="26:26" x14ac:dyDescent="0.25">
      <c r="Z6168" s="31"/>
    </row>
    <row r="6169" spans="26:26" x14ac:dyDescent="0.25">
      <c r="Z6169" s="31"/>
    </row>
    <row r="6170" spans="26:26" x14ac:dyDescent="0.25">
      <c r="Z6170" s="31"/>
    </row>
    <row r="6171" spans="26:26" x14ac:dyDescent="0.25">
      <c r="Z6171" s="31"/>
    </row>
    <row r="6172" spans="26:26" x14ac:dyDescent="0.25">
      <c r="Z6172" s="31"/>
    </row>
    <row r="6173" spans="26:26" x14ac:dyDescent="0.25">
      <c r="Z6173" s="31"/>
    </row>
    <row r="6174" spans="26:26" x14ac:dyDescent="0.25">
      <c r="Z6174" s="31"/>
    </row>
    <row r="6175" spans="26:26" x14ac:dyDescent="0.25">
      <c r="Z6175" s="31"/>
    </row>
    <row r="6176" spans="26:26" x14ac:dyDescent="0.25">
      <c r="Z6176" s="31"/>
    </row>
    <row r="6177" spans="4:26" x14ac:dyDescent="0.25">
      <c r="Z6177" s="31"/>
    </row>
    <row r="6178" spans="4:26" x14ac:dyDescent="0.25">
      <c r="Z6178" s="31"/>
    </row>
    <row r="6179" spans="4:26" x14ac:dyDescent="0.25">
      <c r="Z6179" s="31"/>
    </row>
    <row r="6180" spans="4:26" x14ac:dyDescent="0.25">
      <c r="Z6180" s="31"/>
    </row>
    <row r="6181" spans="4:26" x14ac:dyDescent="0.25">
      <c r="Z6181" s="31"/>
    </row>
    <row r="6182" spans="4:26" x14ac:dyDescent="0.25">
      <c r="Z6182" s="31"/>
    </row>
    <row r="6183" spans="4:26" x14ac:dyDescent="0.25">
      <c r="Z6183" s="31"/>
    </row>
    <row r="6184" spans="4:26" x14ac:dyDescent="0.25">
      <c r="Z6184" s="31"/>
    </row>
    <row r="6185" spans="4:26" x14ac:dyDescent="0.25">
      <c r="Z6185" s="31"/>
    </row>
    <row r="6186" spans="4:26" x14ac:dyDescent="0.25">
      <c r="Z6186" s="31"/>
    </row>
    <row r="6187" spans="4:26" x14ac:dyDescent="0.25">
      <c r="Z6187" s="31"/>
    </row>
    <row r="6188" spans="4:26" x14ac:dyDescent="0.25">
      <c r="Z6188" s="31"/>
    </row>
    <row r="6189" spans="4:26" x14ac:dyDescent="0.25">
      <c r="Z6189" s="31"/>
    </row>
    <row r="6190" spans="4:26" x14ac:dyDescent="0.25">
      <c r="D6190" s="944"/>
      <c r="Z6190" s="31"/>
    </row>
    <row r="6191" spans="4:26" x14ac:dyDescent="0.25">
      <c r="Z6191" s="31"/>
    </row>
    <row r="6192" spans="4:26" x14ac:dyDescent="0.25">
      <c r="Z6192" s="31"/>
    </row>
    <row r="6193" spans="4:26" x14ac:dyDescent="0.25">
      <c r="Z6193" s="31"/>
    </row>
    <row r="6194" spans="4:26" x14ac:dyDescent="0.25">
      <c r="Z6194" s="31"/>
    </row>
    <row r="6195" spans="4:26" x14ac:dyDescent="0.25">
      <c r="Z6195" s="31"/>
    </row>
    <row r="6196" spans="4:26" x14ac:dyDescent="0.25">
      <c r="Z6196" s="31"/>
    </row>
    <row r="6197" spans="4:26" x14ac:dyDescent="0.25">
      <c r="Z6197" s="31"/>
    </row>
    <row r="6198" spans="4:26" x14ac:dyDescent="0.25">
      <c r="Z6198" s="31"/>
    </row>
    <row r="6199" spans="4:26" x14ac:dyDescent="0.25">
      <c r="Z6199" s="31"/>
    </row>
    <row r="6200" spans="4:26" x14ac:dyDescent="0.25">
      <c r="Z6200" s="31"/>
    </row>
    <row r="6201" spans="4:26" x14ac:dyDescent="0.25">
      <c r="Z6201" s="31"/>
    </row>
    <row r="6202" spans="4:26" x14ac:dyDescent="0.25">
      <c r="Z6202" s="31"/>
    </row>
    <row r="6203" spans="4:26" x14ac:dyDescent="0.25">
      <c r="Z6203" s="31"/>
    </row>
    <row r="6204" spans="4:26" x14ac:dyDescent="0.25">
      <c r="D6204" s="940"/>
      <c r="Z6204" s="31"/>
    </row>
    <row r="6205" spans="4:26" x14ac:dyDescent="0.25">
      <c r="Z6205" s="31"/>
    </row>
    <row r="6206" spans="4:26" x14ac:dyDescent="0.25">
      <c r="Z6206" s="31"/>
    </row>
    <row r="6207" spans="4:26" x14ac:dyDescent="0.25">
      <c r="Z6207" s="31"/>
    </row>
    <row r="6208" spans="4:26" x14ac:dyDescent="0.25">
      <c r="Z6208" s="31"/>
    </row>
    <row r="6209" spans="26:26" x14ac:dyDescent="0.25">
      <c r="Z6209" s="31"/>
    </row>
    <row r="6210" spans="26:26" x14ac:dyDescent="0.25">
      <c r="Z6210" s="31"/>
    </row>
    <row r="6211" spans="26:26" x14ac:dyDescent="0.25">
      <c r="Z6211" s="31"/>
    </row>
    <row r="6212" spans="26:26" x14ac:dyDescent="0.25">
      <c r="Z6212" s="31"/>
    </row>
    <row r="6213" spans="26:26" x14ac:dyDescent="0.25">
      <c r="Z6213" s="31"/>
    </row>
    <row r="6214" spans="26:26" x14ac:dyDescent="0.25">
      <c r="Z6214" s="31"/>
    </row>
    <row r="6215" spans="26:26" x14ac:dyDescent="0.25">
      <c r="Z6215" s="31"/>
    </row>
    <row r="6216" spans="26:26" x14ac:dyDescent="0.25">
      <c r="Z6216" s="31"/>
    </row>
    <row r="6217" spans="26:26" x14ac:dyDescent="0.25">
      <c r="Z6217" s="31"/>
    </row>
    <row r="6218" spans="26:26" x14ac:dyDescent="0.25">
      <c r="Z6218" s="31"/>
    </row>
    <row r="6219" spans="26:26" x14ac:dyDescent="0.25">
      <c r="Z6219" s="31"/>
    </row>
    <row r="6220" spans="26:26" x14ac:dyDescent="0.25">
      <c r="Z6220" s="31"/>
    </row>
    <row r="6221" spans="26:26" x14ac:dyDescent="0.25">
      <c r="Z6221" s="31"/>
    </row>
    <row r="6222" spans="26:26" x14ac:dyDescent="0.25">
      <c r="Z6222" s="31"/>
    </row>
    <row r="6223" spans="26:26" x14ac:dyDescent="0.25">
      <c r="Z6223" s="31"/>
    </row>
    <row r="6224" spans="26:26" x14ac:dyDescent="0.25">
      <c r="Z6224" s="31"/>
    </row>
    <row r="6225" spans="26:26" x14ac:dyDescent="0.25">
      <c r="Z6225" s="31"/>
    </row>
    <row r="6226" spans="26:26" x14ac:dyDescent="0.25">
      <c r="Z6226" s="31"/>
    </row>
    <row r="6227" spans="26:26" x14ac:dyDescent="0.25">
      <c r="Z6227" s="31"/>
    </row>
    <row r="6228" spans="26:26" x14ac:dyDescent="0.25">
      <c r="Z6228" s="31"/>
    </row>
    <row r="6229" spans="26:26" x14ac:dyDescent="0.25">
      <c r="Z6229" s="31"/>
    </row>
    <row r="6230" spans="26:26" x14ac:dyDescent="0.25">
      <c r="Z6230" s="31"/>
    </row>
    <row r="6231" spans="26:26" x14ac:dyDescent="0.25">
      <c r="Z6231" s="31"/>
    </row>
    <row r="6232" spans="26:26" x14ac:dyDescent="0.25">
      <c r="Z6232" s="31"/>
    </row>
    <row r="6233" spans="26:26" x14ac:dyDescent="0.25">
      <c r="Z6233" s="31"/>
    </row>
    <row r="6234" spans="26:26" x14ac:dyDescent="0.25">
      <c r="Z6234" s="31"/>
    </row>
    <row r="6235" spans="26:26" x14ac:dyDescent="0.25">
      <c r="Z6235" s="31"/>
    </row>
    <row r="6236" spans="26:26" x14ac:dyDescent="0.25">
      <c r="Z6236" s="31"/>
    </row>
    <row r="6237" spans="26:26" x14ac:dyDescent="0.25">
      <c r="Z6237" s="31"/>
    </row>
    <row r="6238" spans="26:26" x14ac:dyDescent="0.25">
      <c r="Z6238" s="31"/>
    </row>
    <row r="6239" spans="26:26" x14ac:dyDescent="0.25">
      <c r="Z6239" s="31"/>
    </row>
    <row r="6240" spans="26:26" x14ac:dyDescent="0.25">
      <c r="Z6240" s="31"/>
    </row>
    <row r="6241" spans="26:26" x14ac:dyDescent="0.25">
      <c r="Z6241" s="31"/>
    </row>
    <row r="6242" spans="26:26" x14ac:dyDescent="0.25">
      <c r="Z6242" s="31"/>
    </row>
    <row r="6243" spans="26:26" x14ac:dyDescent="0.25">
      <c r="Z6243" s="31"/>
    </row>
  </sheetData>
  <pageMargins left="0.7" right="0.7" top="0.75" bottom="0.75" header="0.3" footer="0.3"/>
  <pageSetup orientation="portrait" r:id="rId1"/>
  <customProperties>
    <customPr name="%get_maps%" r:id="rId2"/>
    <customPr name="%put_dml_results_next_to_rows%" r:id="rId3"/>
    <customPr name="%use_names_to_identify_records%" r:id="rId4"/>
  </customProperties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D89AD-071E-4F1A-8325-BC77223894CD}">
  <sheetPr codeName="Sheet47">
    <tabColor theme="5" tint="0.79998168889431442"/>
  </sheetPr>
  <dimension ref="B2:AD163"/>
  <sheetViews>
    <sheetView showGridLines="0" workbookViewId="0">
      <selection activeCell="M2" sqref="M2"/>
    </sheetView>
  </sheetViews>
  <sheetFormatPr defaultRowHeight="15" x14ac:dyDescent="0.25"/>
  <cols>
    <col min="3" max="3" width="14" customWidth="1"/>
    <col min="5" max="5" width="17.5703125" customWidth="1"/>
    <col min="6" max="6" width="26.5703125" customWidth="1"/>
    <col min="7" max="7" width="21.42578125" customWidth="1"/>
    <col min="8" max="8" width="16.42578125" customWidth="1"/>
    <col min="9" max="9" width="20.5703125" customWidth="1"/>
    <col min="10" max="10" width="21.5703125" customWidth="1"/>
    <col min="11" max="11" width="19.42578125" customWidth="1"/>
    <col min="12" max="12" width="20.5703125" customWidth="1"/>
    <col min="13" max="13" width="19.5703125" customWidth="1"/>
  </cols>
  <sheetData>
    <row r="2" spans="2:30" x14ac:dyDescent="0.25">
      <c r="B2" s="3" t="s">
        <v>563</v>
      </c>
      <c r="C2" s="3" t="s">
        <v>13076</v>
      </c>
      <c r="D2" s="3" t="s">
        <v>13077</v>
      </c>
      <c r="E2" s="3" t="s">
        <v>13078</v>
      </c>
      <c r="F2" s="3" t="s">
        <v>13079</v>
      </c>
      <c r="G2" s="3" t="s">
        <v>12679</v>
      </c>
      <c r="H2" s="3" t="s">
        <v>13080</v>
      </c>
      <c r="I2" s="3" t="s">
        <v>13081</v>
      </c>
      <c r="J2" s="3" t="s">
        <v>13082</v>
      </c>
      <c r="K2" s="3" t="s">
        <v>13083</v>
      </c>
      <c r="L2" s="3" t="s">
        <v>13084</v>
      </c>
      <c r="M2" s="3" t="s">
        <v>13085</v>
      </c>
    </row>
    <row r="3" spans="2:30" x14ac:dyDescent="0.25">
      <c r="O3" s="150" t="str">
        <f t="shared" ref="O3:O34" si="0">IF(E3 = "","",K3&amp;"_Unit "&amp;F3)</f>
        <v/>
      </c>
      <c r="AD3" t="str">
        <f>_xlfn.XLOOKUP($AA3&amp;"_Unit "&amp;X3,'Unit Refresh'!O:O,'Unit Refresh'!B:B,"",0)</f>
        <v/>
      </c>
    </row>
    <row r="4" spans="2:30" x14ac:dyDescent="0.25">
      <c r="O4" s="150" t="str">
        <f t="shared" si="0"/>
        <v/>
      </c>
      <c r="AD4" t="str">
        <f>_xlfn.XLOOKUP($AA4&amp;"_Unit "&amp;X4,'Unit Refresh'!O:O,'Unit Refresh'!B:B,"",0)</f>
        <v/>
      </c>
    </row>
    <row r="5" spans="2:30" x14ac:dyDescent="0.25">
      <c r="O5" s="150" t="str">
        <f t="shared" si="0"/>
        <v/>
      </c>
      <c r="AD5" t="str">
        <f>_xlfn.XLOOKUP($AA5&amp;"_Unit "&amp;X5,'Unit Refresh'!O:O,'Unit Refresh'!B:B,"",0)</f>
        <v/>
      </c>
    </row>
    <row r="6" spans="2:30" x14ac:dyDescent="0.25">
      <c r="O6" s="150" t="str">
        <f t="shared" si="0"/>
        <v/>
      </c>
      <c r="AD6" t="str">
        <f>_xlfn.XLOOKUP($AA6&amp;"_Unit "&amp;X6,'Unit Refresh'!O:O,'Unit Refresh'!B:B,"",0)</f>
        <v/>
      </c>
    </row>
    <row r="7" spans="2:30" x14ac:dyDescent="0.25">
      <c r="O7" s="150" t="str">
        <f t="shared" si="0"/>
        <v/>
      </c>
      <c r="AD7" t="str">
        <f>_xlfn.XLOOKUP($AA7&amp;"_Unit "&amp;X7,'Unit Refresh'!O:O,'Unit Refresh'!B:B,"",0)</f>
        <v/>
      </c>
    </row>
    <row r="8" spans="2:30" x14ac:dyDescent="0.25">
      <c r="O8" s="150" t="str">
        <f t="shared" si="0"/>
        <v/>
      </c>
      <c r="AD8" t="str">
        <f>_xlfn.XLOOKUP($AA8&amp;"_Unit "&amp;X8,'Unit Refresh'!O:O,'Unit Refresh'!B:B,"",0)</f>
        <v/>
      </c>
    </row>
    <row r="9" spans="2:30" x14ac:dyDescent="0.25">
      <c r="O9" s="150" t="str">
        <f t="shared" si="0"/>
        <v/>
      </c>
      <c r="AD9" t="str">
        <f>_xlfn.XLOOKUP($AA9&amp;"_Unit "&amp;X9,'Unit Refresh'!O:O,'Unit Refresh'!B:B,"",0)</f>
        <v/>
      </c>
    </row>
    <row r="10" spans="2:30" x14ac:dyDescent="0.25">
      <c r="O10" s="150" t="str">
        <f t="shared" si="0"/>
        <v/>
      </c>
      <c r="AD10" t="str">
        <f>_xlfn.XLOOKUP($AA10&amp;"_Unit "&amp;X10,'Unit Refresh'!O:O,'Unit Refresh'!B:B,"",0)</f>
        <v/>
      </c>
    </row>
    <row r="11" spans="2:30" x14ac:dyDescent="0.25">
      <c r="O11" s="150" t="str">
        <f t="shared" si="0"/>
        <v/>
      </c>
      <c r="AD11" t="str">
        <f>_xlfn.XLOOKUP($AA11&amp;"_Unit "&amp;X11,'Unit Refresh'!O:O,'Unit Refresh'!B:B,"",0)</f>
        <v/>
      </c>
    </row>
    <row r="12" spans="2:30" x14ac:dyDescent="0.25">
      <c r="O12" s="150" t="str">
        <f t="shared" si="0"/>
        <v/>
      </c>
      <c r="AD12" t="str">
        <f>_xlfn.XLOOKUP($AA12&amp;"_Unit "&amp;X12,'Unit Refresh'!O:O,'Unit Refresh'!B:B,"",0)</f>
        <v/>
      </c>
    </row>
    <row r="13" spans="2:30" x14ac:dyDescent="0.25">
      <c r="O13" s="150" t="str">
        <f t="shared" si="0"/>
        <v/>
      </c>
      <c r="AD13" t="str">
        <f>_xlfn.XLOOKUP($AA13&amp;"_Unit "&amp;X13,'Unit Refresh'!O:O,'Unit Refresh'!B:B,"",0)</f>
        <v/>
      </c>
    </row>
    <row r="14" spans="2:30" x14ac:dyDescent="0.25">
      <c r="O14" s="150" t="str">
        <f t="shared" si="0"/>
        <v/>
      </c>
      <c r="AD14" t="str">
        <f>_xlfn.XLOOKUP($AA14&amp;"_Unit "&amp;X14,'Unit Refresh'!O:O,'Unit Refresh'!B:B,"",0)</f>
        <v/>
      </c>
    </row>
    <row r="15" spans="2:30" x14ac:dyDescent="0.25">
      <c r="O15" s="150" t="str">
        <f t="shared" si="0"/>
        <v/>
      </c>
      <c r="AD15" t="str">
        <f>_xlfn.XLOOKUP($AA15&amp;"_Unit "&amp;X15,'Unit Refresh'!O:O,'Unit Refresh'!B:B,"",0)</f>
        <v/>
      </c>
    </row>
    <row r="16" spans="2:30" x14ac:dyDescent="0.25">
      <c r="O16" s="150" t="str">
        <f t="shared" si="0"/>
        <v/>
      </c>
      <c r="AD16" t="str">
        <f>_xlfn.XLOOKUP($AA16&amp;"_Unit "&amp;X16,'Unit Refresh'!O:O,'Unit Refresh'!B:B,"",0)</f>
        <v/>
      </c>
    </row>
    <row r="17" spans="15:30" x14ac:dyDescent="0.25">
      <c r="O17" s="150" t="str">
        <f t="shared" si="0"/>
        <v/>
      </c>
      <c r="AD17" t="str">
        <f>_xlfn.XLOOKUP($AA17&amp;"_Unit "&amp;X17,'Unit Refresh'!O:O,'Unit Refresh'!B:B,"",0)</f>
        <v/>
      </c>
    </row>
    <row r="18" spans="15:30" x14ac:dyDescent="0.25">
      <c r="O18" s="150" t="str">
        <f t="shared" si="0"/>
        <v/>
      </c>
      <c r="AD18" t="str">
        <f>_xlfn.XLOOKUP($AA18&amp;"_Unit "&amp;X18,'Unit Refresh'!O:O,'Unit Refresh'!B:B,"",0)</f>
        <v/>
      </c>
    </row>
    <row r="19" spans="15:30" x14ac:dyDescent="0.25">
      <c r="O19" s="150" t="str">
        <f t="shared" si="0"/>
        <v/>
      </c>
      <c r="AD19" t="str">
        <f>_xlfn.XLOOKUP($AA19&amp;"_Unit "&amp;X19,'Unit Refresh'!O:O,'Unit Refresh'!B:B,"",0)</f>
        <v/>
      </c>
    </row>
    <row r="20" spans="15:30" x14ac:dyDescent="0.25">
      <c r="O20" s="150" t="str">
        <f t="shared" si="0"/>
        <v/>
      </c>
      <c r="AD20" t="str">
        <f>_xlfn.XLOOKUP($AA20&amp;"_Unit "&amp;X20,'Unit Refresh'!O:O,'Unit Refresh'!B:B,"",0)</f>
        <v/>
      </c>
    </row>
    <row r="21" spans="15:30" x14ac:dyDescent="0.25">
      <c r="O21" s="150" t="str">
        <f t="shared" si="0"/>
        <v/>
      </c>
      <c r="AD21" t="str">
        <f>_xlfn.XLOOKUP($AA21&amp;"_Unit "&amp;X21,'Unit Refresh'!O:O,'Unit Refresh'!B:B,"",0)</f>
        <v/>
      </c>
    </row>
    <row r="22" spans="15:30" x14ac:dyDescent="0.25">
      <c r="O22" s="150" t="str">
        <f t="shared" si="0"/>
        <v/>
      </c>
      <c r="AD22" t="str">
        <f>_xlfn.XLOOKUP($AA22&amp;"_Unit "&amp;X22,'Unit Refresh'!O:O,'Unit Refresh'!B:B,"",0)</f>
        <v/>
      </c>
    </row>
    <row r="23" spans="15:30" x14ac:dyDescent="0.25">
      <c r="O23" s="150" t="str">
        <f t="shared" si="0"/>
        <v/>
      </c>
      <c r="AD23" t="str">
        <f>_xlfn.XLOOKUP($AA23&amp;"_Unit "&amp;X23,'Unit Refresh'!O:O,'Unit Refresh'!B:B,"",0)</f>
        <v/>
      </c>
    </row>
    <row r="24" spans="15:30" x14ac:dyDescent="0.25">
      <c r="O24" s="150" t="str">
        <f t="shared" si="0"/>
        <v/>
      </c>
      <c r="AD24" t="str">
        <f>_xlfn.XLOOKUP($AA24&amp;"_Unit "&amp;X24,'Unit Refresh'!O:O,'Unit Refresh'!B:B,"",0)</f>
        <v/>
      </c>
    </row>
    <row r="25" spans="15:30" x14ac:dyDescent="0.25">
      <c r="O25" s="150" t="str">
        <f t="shared" si="0"/>
        <v/>
      </c>
      <c r="AD25" t="str">
        <f>_xlfn.XLOOKUP($AA25&amp;"_Unit "&amp;X25,'Unit Refresh'!O:O,'Unit Refresh'!B:B,"",0)</f>
        <v/>
      </c>
    </row>
    <row r="26" spans="15:30" x14ac:dyDescent="0.25">
      <c r="O26" s="150" t="str">
        <f t="shared" si="0"/>
        <v/>
      </c>
      <c r="AD26" t="str">
        <f>_xlfn.XLOOKUP($AA26&amp;"_Unit "&amp;X26,'Unit Refresh'!O:O,'Unit Refresh'!B:B,"",0)</f>
        <v/>
      </c>
    </row>
    <row r="27" spans="15:30" x14ac:dyDescent="0.25">
      <c r="O27" s="150" t="str">
        <f t="shared" si="0"/>
        <v/>
      </c>
      <c r="AD27" t="str">
        <f>_xlfn.XLOOKUP($AA27&amp;"_Unit "&amp;X27,'Unit Refresh'!O:O,'Unit Refresh'!B:B,"",0)</f>
        <v/>
      </c>
    </row>
    <row r="28" spans="15:30" x14ac:dyDescent="0.25">
      <c r="O28" s="150" t="str">
        <f t="shared" si="0"/>
        <v/>
      </c>
      <c r="AD28" t="str">
        <f>_xlfn.XLOOKUP($AA28&amp;"_Unit "&amp;X28,'Unit Refresh'!O:O,'Unit Refresh'!B:B,"",0)</f>
        <v/>
      </c>
    </row>
    <row r="29" spans="15:30" x14ac:dyDescent="0.25">
      <c r="O29" s="150" t="str">
        <f t="shared" si="0"/>
        <v/>
      </c>
      <c r="AD29" t="str">
        <f>_xlfn.XLOOKUP($AA29&amp;"_Unit "&amp;X29,'Unit Refresh'!O:O,'Unit Refresh'!B:B,"",0)</f>
        <v/>
      </c>
    </row>
    <row r="30" spans="15:30" x14ac:dyDescent="0.25">
      <c r="O30" s="150" t="str">
        <f t="shared" si="0"/>
        <v/>
      </c>
      <c r="AD30" t="str">
        <f>_xlfn.XLOOKUP($AA30&amp;"_Unit "&amp;X30,'Unit Refresh'!O:O,'Unit Refresh'!B:B,"",0)</f>
        <v/>
      </c>
    </row>
    <row r="31" spans="15:30" x14ac:dyDescent="0.25">
      <c r="O31" s="150" t="str">
        <f t="shared" si="0"/>
        <v/>
      </c>
      <c r="AD31" t="str">
        <f>_xlfn.XLOOKUP($AA31&amp;"_Unit "&amp;X31,'Unit Refresh'!O:O,'Unit Refresh'!B:B,"",0)</f>
        <v/>
      </c>
    </row>
    <row r="32" spans="15:30" x14ac:dyDescent="0.25">
      <c r="O32" s="150" t="str">
        <f t="shared" si="0"/>
        <v/>
      </c>
      <c r="AD32" t="str">
        <f>_xlfn.XLOOKUP($AA32&amp;"_Unit "&amp;X32,'Unit Refresh'!O:O,'Unit Refresh'!B:B,"",0)</f>
        <v/>
      </c>
    </row>
    <row r="33" spans="15:30" x14ac:dyDescent="0.25">
      <c r="O33" s="150" t="str">
        <f t="shared" si="0"/>
        <v/>
      </c>
      <c r="AD33" t="str">
        <f>_xlfn.XLOOKUP($AA33&amp;"_Unit "&amp;X33,'Unit Refresh'!O:O,'Unit Refresh'!B:B,"",0)</f>
        <v/>
      </c>
    </row>
    <row r="34" spans="15:30" x14ac:dyDescent="0.25">
      <c r="O34" s="150" t="str">
        <f t="shared" si="0"/>
        <v/>
      </c>
      <c r="AD34" t="str">
        <f>_xlfn.XLOOKUP($AA34&amp;"_Unit "&amp;X34,'Unit Refresh'!O:O,'Unit Refresh'!B:B,"",0)</f>
        <v/>
      </c>
    </row>
    <row r="35" spans="15:30" x14ac:dyDescent="0.25">
      <c r="O35" s="150" t="str">
        <f t="shared" ref="O35:O66" si="1">IF(E35 = "","",K35&amp;"_Unit "&amp;F35)</f>
        <v/>
      </c>
      <c r="AD35" t="str">
        <f>_xlfn.XLOOKUP($AA35&amp;"_Unit "&amp;X35,'Unit Refresh'!O:O,'Unit Refresh'!B:B,"",0)</f>
        <v/>
      </c>
    </row>
    <row r="36" spans="15:30" x14ac:dyDescent="0.25">
      <c r="O36" s="150" t="str">
        <f t="shared" si="1"/>
        <v/>
      </c>
      <c r="AD36" t="str">
        <f>_xlfn.XLOOKUP($AA36&amp;"_Unit "&amp;X36,'Unit Refresh'!O:O,'Unit Refresh'!B:B,"",0)</f>
        <v/>
      </c>
    </row>
    <row r="37" spans="15:30" x14ac:dyDescent="0.25">
      <c r="O37" s="150" t="str">
        <f t="shared" si="1"/>
        <v/>
      </c>
      <c r="AD37" t="str">
        <f>_xlfn.XLOOKUP($AA37&amp;"_Unit "&amp;X37,'Unit Refresh'!O:O,'Unit Refresh'!B:B,"",0)</f>
        <v/>
      </c>
    </row>
    <row r="38" spans="15:30" x14ac:dyDescent="0.25">
      <c r="O38" s="150" t="str">
        <f t="shared" si="1"/>
        <v/>
      </c>
      <c r="AD38" t="str">
        <f>_xlfn.XLOOKUP($AA38&amp;"_Unit "&amp;X38,'Unit Refresh'!O:O,'Unit Refresh'!B:B,"",0)</f>
        <v/>
      </c>
    </row>
    <row r="39" spans="15:30" x14ac:dyDescent="0.25">
      <c r="O39" s="150" t="str">
        <f t="shared" si="1"/>
        <v/>
      </c>
      <c r="AD39" t="str">
        <f>_xlfn.XLOOKUP($AA39&amp;"_Unit "&amp;X39,'Unit Refresh'!O:O,'Unit Refresh'!B:B,"",0)</f>
        <v/>
      </c>
    </row>
    <row r="40" spans="15:30" x14ac:dyDescent="0.25">
      <c r="O40" s="150" t="str">
        <f t="shared" si="1"/>
        <v/>
      </c>
      <c r="AD40" t="str">
        <f>_xlfn.XLOOKUP($AA40&amp;"_Unit "&amp;X40,'Unit Refresh'!O:O,'Unit Refresh'!B:B,"",0)</f>
        <v/>
      </c>
    </row>
    <row r="41" spans="15:30" x14ac:dyDescent="0.25">
      <c r="O41" s="150" t="str">
        <f t="shared" si="1"/>
        <v/>
      </c>
      <c r="AD41" t="str">
        <f>_xlfn.XLOOKUP($AA41&amp;"_Unit "&amp;X41,'Unit Refresh'!O:O,'Unit Refresh'!B:B,"",0)</f>
        <v/>
      </c>
    </row>
    <row r="42" spans="15:30" x14ac:dyDescent="0.25">
      <c r="O42" s="150" t="str">
        <f t="shared" si="1"/>
        <v/>
      </c>
      <c r="AD42" t="str">
        <f>_xlfn.XLOOKUP($AA42&amp;"_Unit "&amp;X42,'Unit Refresh'!O:O,'Unit Refresh'!B:B,"",0)</f>
        <v/>
      </c>
    </row>
    <row r="43" spans="15:30" x14ac:dyDescent="0.25">
      <c r="O43" s="150" t="str">
        <f t="shared" si="1"/>
        <v/>
      </c>
      <c r="AD43" t="str">
        <f>_xlfn.XLOOKUP($AA43&amp;"_Unit "&amp;X43,'Unit Refresh'!O:O,'Unit Refresh'!B:B,"",0)</f>
        <v/>
      </c>
    </row>
    <row r="44" spans="15:30" x14ac:dyDescent="0.25">
      <c r="O44" s="150" t="str">
        <f t="shared" si="1"/>
        <v/>
      </c>
      <c r="AD44" t="str">
        <f>_xlfn.XLOOKUP($AA44&amp;"_Unit "&amp;X44,'Unit Refresh'!O:O,'Unit Refresh'!B:B,"",0)</f>
        <v/>
      </c>
    </row>
    <row r="45" spans="15:30" x14ac:dyDescent="0.25">
      <c r="O45" s="150" t="str">
        <f t="shared" si="1"/>
        <v/>
      </c>
      <c r="AD45" t="str">
        <f>_xlfn.XLOOKUP($AA45&amp;"_Unit "&amp;X45,'Unit Refresh'!O:O,'Unit Refresh'!B:B,"",0)</f>
        <v/>
      </c>
    </row>
    <row r="46" spans="15:30" x14ac:dyDescent="0.25">
      <c r="O46" s="150" t="str">
        <f t="shared" si="1"/>
        <v/>
      </c>
      <c r="AD46" t="str">
        <f>_xlfn.XLOOKUP($AA46&amp;"_Unit "&amp;X46,'Unit Refresh'!O:O,'Unit Refresh'!B:B,"",0)</f>
        <v/>
      </c>
    </row>
    <row r="47" spans="15:30" x14ac:dyDescent="0.25">
      <c r="O47" s="150" t="str">
        <f t="shared" si="1"/>
        <v/>
      </c>
      <c r="AD47" t="str">
        <f>_xlfn.XLOOKUP($AA47&amp;"_Unit "&amp;X47,'Unit Refresh'!O:O,'Unit Refresh'!B:B,"",0)</f>
        <v/>
      </c>
    </row>
    <row r="48" spans="15:30" x14ac:dyDescent="0.25">
      <c r="O48" s="150" t="str">
        <f t="shared" si="1"/>
        <v/>
      </c>
      <c r="AD48" t="str">
        <f>_xlfn.XLOOKUP($AA48&amp;"_Unit "&amp;X48,'Unit Refresh'!O:O,'Unit Refresh'!B:B,"",0)</f>
        <v/>
      </c>
    </row>
    <row r="49" spans="15:30" x14ac:dyDescent="0.25">
      <c r="O49" s="150" t="str">
        <f t="shared" si="1"/>
        <v/>
      </c>
      <c r="AD49" t="str">
        <f>_xlfn.XLOOKUP($AA49&amp;"_Unit "&amp;X49,'Unit Refresh'!O:O,'Unit Refresh'!B:B,"",0)</f>
        <v/>
      </c>
    </row>
    <row r="50" spans="15:30" x14ac:dyDescent="0.25">
      <c r="O50" s="150" t="str">
        <f t="shared" si="1"/>
        <v/>
      </c>
      <c r="AD50" t="str">
        <f>_xlfn.XLOOKUP($AA50&amp;"_Unit "&amp;X50,'Unit Refresh'!O:O,'Unit Refresh'!B:B,"",0)</f>
        <v/>
      </c>
    </row>
    <row r="51" spans="15:30" x14ac:dyDescent="0.25">
      <c r="O51" s="150" t="str">
        <f t="shared" si="1"/>
        <v/>
      </c>
      <c r="AD51" t="str">
        <f>_xlfn.XLOOKUP($AA51&amp;"_Unit "&amp;X51,'Unit Refresh'!O:O,'Unit Refresh'!B:B,"",0)</f>
        <v/>
      </c>
    </row>
    <row r="52" spans="15:30" x14ac:dyDescent="0.25">
      <c r="O52" s="150" t="str">
        <f t="shared" si="1"/>
        <v/>
      </c>
      <c r="AD52" t="str">
        <f>_xlfn.XLOOKUP($AA52&amp;"_Unit "&amp;X52,'Unit Refresh'!O:O,'Unit Refresh'!B:B,"",0)</f>
        <v/>
      </c>
    </row>
    <row r="53" spans="15:30" x14ac:dyDescent="0.25">
      <c r="O53" s="150" t="str">
        <f t="shared" si="1"/>
        <v/>
      </c>
      <c r="AD53" t="str">
        <f>_xlfn.XLOOKUP($AA53&amp;"_Unit "&amp;X53,'Unit Refresh'!O:O,'Unit Refresh'!B:B,"",0)</f>
        <v/>
      </c>
    </row>
    <row r="54" spans="15:30" x14ac:dyDescent="0.25">
      <c r="O54" s="150" t="str">
        <f t="shared" si="1"/>
        <v/>
      </c>
      <c r="AD54" t="str">
        <f>_xlfn.XLOOKUP($AA54&amp;"_Unit "&amp;X54,'Unit Refresh'!O:O,'Unit Refresh'!B:B,"",0)</f>
        <v/>
      </c>
    </row>
    <row r="55" spans="15:30" x14ac:dyDescent="0.25">
      <c r="O55" s="150" t="str">
        <f t="shared" si="1"/>
        <v/>
      </c>
      <c r="AD55" t="str">
        <f>_xlfn.XLOOKUP($AA55&amp;"_Unit "&amp;X55,'Unit Refresh'!O:O,'Unit Refresh'!B:B,"",0)</f>
        <v/>
      </c>
    </row>
    <row r="56" spans="15:30" x14ac:dyDescent="0.25">
      <c r="O56" s="150" t="str">
        <f t="shared" si="1"/>
        <v/>
      </c>
      <c r="AD56" t="str">
        <f>_xlfn.XLOOKUP($AA56&amp;"_Unit "&amp;X56,'Unit Refresh'!O:O,'Unit Refresh'!B:B,"",0)</f>
        <v/>
      </c>
    </row>
    <row r="57" spans="15:30" x14ac:dyDescent="0.25">
      <c r="O57" s="150" t="str">
        <f t="shared" si="1"/>
        <v/>
      </c>
      <c r="AD57" t="str">
        <f>_xlfn.XLOOKUP($AA57&amp;"_Unit "&amp;X57,'Unit Refresh'!O:O,'Unit Refresh'!B:B,"",0)</f>
        <v/>
      </c>
    </row>
    <row r="58" spans="15:30" x14ac:dyDescent="0.25">
      <c r="O58" s="150" t="str">
        <f t="shared" si="1"/>
        <v/>
      </c>
      <c r="AD58" t="str">
        <f>_xlfn.XLOOKUP($AA58&amp;"_Unit "&amp;X58,'Unit Refresh'!O:O,'Unit Refresh'!B:B,"",0)</f>
        <v/>
      </c>
    </row>
    <row r="59" spans="15:30" x14ac:dyDescent="0.25">
      <c r="O59" s="150" t="str">
        <f t="shared" si="1"/>
        <v/>
      </c>
      <c r="AD59" t="str">
        <f>_xlfn.XLOOKUP($AA59&amp;"_Unit "&amp;X59,'Unit Refresh'!O:O,'Unit Refresh'!B:B,"",0)</f>
        <v/>
      </c>
    </row>
    <row r="60" spans="15:30" x14ac:dyDescent="0.25">
      <c r="O60" s="150" t="str">
        <f t="shared" si="1"/>
        <v/>
      </c>
      <c r="AD60" t="str">
        <f>_xlfn.XLOOKUP($AA60&amp;"_Unit "&amp;X60,'Unit Refresh'!O:O,'Unit Refresh'!B:B,"",0)</f>
        <v/>
      </c>
    </row>
    <row r="61" spans="15:30" x14ac:dyDescent="0.25">
      <c r="O61" s="150" t="str">
        <f t="shared" si="1"/>
        <v/>
      </c>
      <c r="AD61" t="str">
        <f>_xlfn.XLOOKUP($AA61&amp;"_Unit "&amp;X61,'Unit Refresh'!O:O,'Unit Refresh'!B:B,"",0)</f>
        <v/>
      </c>
    </row>
    <row r="62" spans="15:30" x14ac:dyDescent="0.25">
      <c r="O62" s="150" t="str">
        <f t="shared" si="1"/>
        <v/>
      </c>
      <c r="AD62" t="str">
        <f>_xlfn.XLOOKUP($AA62&amp;"_Unit "&amp;X62,'Unit Refresh'!O:O,'Unit Refresh'!B:B,"",0)</f>
        <v/>
      </c>
    </row>
    <row r="63" spans="15:30" x14ac:dyDescent="0.25">
      <c r="O63" s="150" t="str">
        <f t="shared" si="1"/>
        <v/>
      </c>
      <c r="AD63" t="str">
        <f>_xlfn.XLOOKUP($AA63&amp;"_Unit "&amp;X63,'Unit Refresh'!O:O,'Unit Refresh'!B:B,"",0)</f>
        <v/>
      </c>
    </row>
    <row r="64" spans="15:30" x14ac:dyDescent="0.25">
      <c r="O64" s="150" t="str">
        <f t="shared" si="1"/>
        <v/>
      </c>
      <c r="AD64" t="str">
        <f>_xlfn.XLOOKUP($AA64&amp;"_Unit "&amp;X64,'Unit Refresh'!O:O,'Unit Refresh'!B:B,"",0)</f>
        <v/>
      </c>
    </row>
    <row r="65" spans="15:30" x14ac:dyDescent="0.25">
      <c r="O65" s="150" t="str">
        <f t="shared" si="1"/>
        <v/>
      </c>
      <c r="AD65" t="str">
        <f>_xlfn.XLOOKUP($AA65&amp;"_Unit "&amp;X65,'Unit Refresh'!O:O,'Unit Refresh'!B:B,"",0)</f>
        <v/>
      </c>
    </row>
    <row r="66" spans="15:30" x14ac:dyDescent="0.25">
      <c r="O66" s="150" t="str">
        <f t="shared" si="1"/>
        <v/>
      </c>
      <c r="AD66" t="str">
        <f>_xlfn.XLOOKUP($AA66&amp;"_Unit "&amp;X66,'Unit Refresh'!O:O,'Unit Refresh'!B:B,"",0)</f>
        <v/>
      </c>
    </row>
    <row r="67" spans="15:30" x14ac:dyDescent="0.25">
      <c r="O67" s="150" t="str">
        <f t="shared" ref="O67:O98" si="2">IF(E67 = "","",K67&amp;"_Unit "&amp;F67)</f>
        <v/>
      </c>
      <c r="AD67" t="str">
        <f>_xlfn.XLOOKUP($AA67&amp;"_Unit "&amp;X67,'Unit Refresh'!O:O,'Unit Refresh'!B:B,"",0)</f>
        <v/>
      </c>
    </row>
    <row r="68" spans="15:30" x14ac:dyDescent="0.25">
      <c r="O68" s="150" t="str">
        <f t="shared" si="2"/>
        <v/>
      </c>
      <c r="AD68" t="str">
        <f>_xlfn.XLOOKUP($AA68&amp;"_Unit "&amp;X68,'Unit Refresh'!O:O,'Unit Refresh'!B:B,"",0)</f>
        <v/>
      </c>
    </row>
    <row r="69" spans="15:30" x14ac:dyDescent="0.25">
      <c r="O69" s="150" t="str">
        <f t="shared" si="2"/>
        <v/>
      </c>
      <c r="AD69" t="str">
        <f>_xlfn.XLOOKUP($AA69&amp;"_Unit "&amp;X69,'Unit Refresh'!O:O,'Unit Refresh'!B:B,"",0)</f>
        <v/>
      </c>
    </row>
    <row r="70" spans="15:30" x14ac:dyDescent="0.25">
      <c r="O70" s="150" t="str">
        <f t="shared" si="2"/>
        <v/>
      </c>
    </row>
    <row r="71" spans="15:30" x14ac:dyDescent="0.25">
      <c r="O71" s="150" t="str">
        <f t="shared" si="2"/>
        <v/>
      </c>
    </row>
    <row r="72" spans="15:30" x14ac:dyDescent="0.25">
      <c r="O72" s="150" t="str">
        <f t="shared" si="2"/>
        <v/>
      </c>
    </row>
    <row r="73" spans="15:30" x14ac:dyDescent="0.25">
      <c r="O73" s="150" t="str">
        <f t="shared" si="2"/>
        <v/>
      </c>
    </row>
    <row r="74" spans="15:30" x14ac:dyDescent="0.25">
      <c r="O74" s="150" t="str">
        <f t="shared" si="2"/>
        <v/>
      </c>
    </row>
    <row r="75" spans="15:30" x14ac:dyDescent="0.25">
      <c r="O75" s="150" t="str">
        <f t="shared" si="2"/>
        <v/>
      </c>
    </row>
    <row r="76" spans="15:30" x14ac:dyDescent="0.25">
      <c r="O76" s="150" t="str">
        <f t="shared" si="2"/>
        <v/>
      </c>
    </row>
    <row r="77" spans="15:30" x14ac:dyDescent="0.25">
      <c r="O77" s="150" t="str">
        <f t="shared" si="2"/>
        <v/>
      </c>
    </row>
    <row r="78" spans="15:30" x14ac:dyDescent="0.25">
      <c r="O78" s="150" t="str">
        <f t="shared" si="2"/>
        <v/>
      </c>
    </row>
    <row r="79" spans="15:30" x14ac:dyDescent="0.25">
      <c r="O79" s="150" t="str">
        <f t="shared" si="2"/>
        <v/>
      </c>
    </row>
    <row r="80" spans="15:30" x14ac:dyDescent="0.25">
      <c r="O80" s="150" t="str">
        <f t="shared" si="2"/>
        <v/>
      </c>
    </row>
    <row r="81" spans="15:15" x14ac:dyDescent="0.25">
      <c r="O81" s="150" t="str">
        <f t="shared" si="2"/>
        <v/>
      </c>
    </row>
    <row r="82" spans="15:15" x14ac:dyDescent="0.25">
      <c r="O82" s="150" t="str">
        <f t="shared" si="2"/>
        <v/>
      </c>
    </row>
    <row r="83" spans="15:15" x14ac:dyDescent="0.25">
      <c r="O83" s="150" t="str">
        <f t="shared" si="2"/>
        <v/>
      </c>
    </row>
    <row r="84" spans="15:15" x14ac:dyDescent="0.25">
      <c r="O84" s="150" t="str">
        <f t="shared" si="2"/>
        <v/>
      </c>
    </row>
    <row r="85" spans="15:15" x14ac:dyDescent="0.25">
      <c r="O85" s="150" t="str">
        <f t="shared" si="2"/>
        <v/>
      </c>
    </row>
    <row r="86" spans="15:15" x14ac:dyDescent="0.25">
      <c r="O86" s="150" t="str">
        <f t="shared" si="2"/>
        <v/>
      </c>
    </row>
    <row r="87" spans="15:15" x14ac:dyDescent="0.25">
      <c r="O87" s="150" t="str">
        <f t="shared" si="2"/>
        <v/>
      </c>
    </row>
    <row r="88" spans="15:15" x14ac:dyDescent="0.25">
      <c r="O88" s="150" t="str">
        <f t="shared" si="2"/>
        <v/>
      </c>
    </row>
    <row r="89" spans="15:15" x14ac:dyDescent="0.25">
      <c r="O89" s="150" t="str">
        <f t="shared" si="2"/>
        <v/>
      </c>
    </row>
    <row r="90" spans="15:15" x14ac:dyDescent="0.25">
      <c r="O90" s="150" t="str">
        <f t="shared" si="2"/>
        <v/>
      </c>
    </row>
    <row r="91" spans="15:15" x14ac:dyDescent="0.25">
      <c r="O91" s="150" t="str">
        <f t="shared" si="2"/>
        <v/>
      </c>
    </row>
    <row r="92" spans="15:15" x14ac:dyDescent="0.25">
      <c r="O92" s="150" t="str">
        <f t="shared" si="2"/>
        <v/>
      </c>
    </row>
    <row r="93" spans="15:15" x14ac:dyDescent="0.25">
      <c r="O93" s="150" t="str">
        <f t="shared" si="2"/>
        <v/>
      </c>
    </row>
    <row r="94" spans="15:15" x14ac:dyDescent="0.25">
      <c r="O94" s="150" t="str">
        <f t="shared" si="2"/>
        <v/>
      </c>
    </row>
    <row r="95" spans="15:15" x14ac:dyDescent="0.25">
      <c r="O95" s="150" t="str">
        <f t="shared" si="2"/>
        <v/>
      </c>
    </row>
    <row r="96" spans="15:15" x14ac:dyDescent="0.25">
      <c r="O96" s="150" t="str">
        <f t="shared" si="2"/>
        <v/>
      </c>
    </row>
    <row r="97" spans="15:15" x14ac:dyDescent="0.25">
      <c r="O97" s="150" t="str">
        <f t="shared" si="2"/>
        <v/>
      </c>
    </row>
    <row r="98" spans="15:15" x14ac:dyDescent="0.25">
      <c r="O98" s="150" t="str">
        <f t="shared" si="2"/>
        <v/>
      </c>
    </row>
    <row r="99" spans="15:15" x14ac:dyDescent="0.25">
      <c r="O99" s="150" t="str">
        <f t="shared" ref="O99:O130" si="3">IF(E99 = "","",K99&amp;"_Unit "&amp;F99)</f>
        <v/>
      </c>
    </row>
    <row r="100" spans="15:15" x14ac:dyDescent="0.25">
      <c r="O100" s="150" t="str">
        <f t="shared" si="3"/>
        <v/>
      </c>
    </row>
    <row r="101" spans="15:15" x14ac:dyDescent="0.25">
      <c r="O101" s="150" t="str">
        <f t="shared" si="3"/>
        <v/>
      </c>
    </row>
    <row r="102" spans="15:15" x14ac:dyDescent="0.25">
      <c r="O102" s="150" t="str">
        <f t="shared" si="3"/>
        <v/>
      </c>
    </row>
    <row r="103" spans="15:15" x14ac:dyDescent="0.25">
      <c r="O103" s="150" t="str">
        <f t="shared" si="3"/>
        <v/>
      </c>
    </row>
    <row r="104" spans="15:15" x14ac:dyDescent="0.25">
      <c r="O104" s="150" t="str">
        <f t="shared" si="3"/>
        <v/>
      </c>
    </row>
    <row r="105" spans="15:15" x14ac:dyDescent="0.25">
      <c r="O105" s="150" t="str">
        <f t="shared" si="3"/>
        <v/>
      </c>
    </row>
    <row r="106" spans="15:15" x14ac:dyDescent="0.25">
      <c r="O106" s="150" t="str">
        <f t="shared" si="3"/>
        <v/>
      </c>
    </row>
    <row r="107" spans="15:15" x14ac:dyDescent="0.25">
      <c r="O107" s="150" t="str">
        <f t="shared" si="3"/>
        <v/>
      </c>
    </row>
    <row r="108" spans="15:15" x14ac:dyDescent="0.25">
      <c r="O108" s="150" t="str">
        <f t="shared" si="3"/>
        <v/>
      </c>
    </row>
    <row r="109" spans="15:15" x14ac:dyDescent="0.25">
      <c r="O109" s="150" t="str">
        <f t="shared" si="3"/>
        <v/>
      </c>
    </row>
    <row r="110" spans="15:15" x14ac:dyDescent="0.25">
      <c r="O110" s="150" t="str">
        <f t="shared" si="3"/>
        <v/>
      </c>
    </row>
    <row r="111" spans="15:15" x14ac:dyDescent="0.25">
      <c r="O111" s="150" t="str">
        <f t="shared" si="3"/>
        <v/>
      </c>
    </row>
    <row r="112" spans="15:15" x14ac:dyDescent="0.25">
      <c r="O112" s="150" t="str">
        <f t="shared" si="3"/>
        <v/>
      </c>
    </row>
    <row r="113" spans="15:15" x14ac:dyDescent="0.25">
      <c r="O113" s="150" t="str">
        <f t="shared" si="3"/>
        <v/>
      </c>
    </row>
    <row r="114" spans="15:15" x14ac:dyDescent="0.25">
      <c r="O114" s="150" t="str">
        <f t="shared" si="3"/>
        <v/>
      </c>
    </row>
    <row r="115" spans="15:15" x14ac:dyDescent="0.25">
      <c r="O115" s="150" t="str">
        <f t="shared" si="3"/>
        <v/>
      </c>
    </row>
    <row r="116" spans="15:15" x14ac:dyDescent="0.25">
      <c r="O116" s="150" t="str">
        <f t="shared" si="3"/>
        <v/>
      </c>
    </row>
    <row r="117" spans="15:15" x14ac:dyDescent="0.25">
      <c r="O117" s="150" t="str">
        <f t="shared" si="3"/>
        <v/>
      </c>
    </row>
    <row r="118" spans="15:15" x14ac:dyDescent="0.25">
      <c r="O118" s="150" t="str">
        <f t="shared" si="3"/>
        <v/>
      </c>
    </row>
    <row r="119" spans="15:15" x14ac:dyDescent="0.25">
      <c r="O119" s="150" t="str">
        <f t="shared" si="3"/>
        <v/>
      </c>
    </row>
    <row r="120" spans="15:15" x14ac:dyDescent="0.25">
      <c r="O120" s="150" t="str">
        <f t="shared" si="3"/>
        <v/>
      </c>
    </row>
    <row r="121" spans="15:15" x14ac:dyDescent="0.25">
      <c r="O121" s="150" t="str">
        <f t="shared" si="3"/>
        <v/>
      </c>
    </row>
    <row r="122" spans="15:15" x14ac:dyDescent="0.25">
      <c r="O122" s="150" t="str">
        <f t="shared" si="3"/>
        <v/>
      </c>
    </row>
    <row r="123" spans="15:15" x14ac:dyDescent="0.25">
      <c r="O123" s="150" t="str">
        <f t="shared" si="3"/>
        <v/>
      </c>
    </row>
    <row r="124" spans="15:15" x14ac:dyDescent="0.25">
      <c r="O124" s="150" t="str">
        <f t="shared" si="3"/>
        <v/>
      </c>
    </row>
    <row r="125" spans="15:15" x14ac:dyDescent="0.25">
      <c r="O125" s="150" t="str">
        <f t="shared" si="3"/>
        <v/>
      </c>
    </row>
    <row r="126" spans="15:15" x14ac:dyDescent="0.25">
      <c r="O126" s="150" t="str">
        <f t="shared" si="3"/>
        <v/>
      </c>
    </row>
    <row r="127" spans="15:15" x14ac:dyDescent="0.25">
      <c r="O127" s="150" t="str">
        <f t="shared" si="3"/>
        <v/>
      </c>
    </row>
    <row r="128" spans="15:15" x14ac:dyDescent="0.25">
      <c r="O128" s="150" t="str">
        <f t="shared" si="3"/>
        <v/>
      </c>
    </row>
    <row r="129" spans="15:15" x14ac:dyDescent="0.25">
      <c r="O129" s="150" t="str">
        <f t="shared" si="3"/>
        <v/>
      </c>
    </row>
    <row r="130" spans="15:15" x14ac:dyDescent="0.25">
      <c r="O130" s="150" t="str">
        <f t="shared" si="3"/>
        <v/>
      </c>
    </row>
    <row r="131" spans="15:15" x14ac:dyDescent="0.25">
      <c r="O131" s="150" t="str">
        <f t="shared" ref="O131:O163" si="4">IF(E131 = "","",K131&amp;"_Unit "&amp;F131)</f>
        <v/>
      </c>
    </row>
    <row r="132" spans="15:15" x14ac:dyDescent="0.25">
      <c r="O132" s="150" t="str">
        <f t="shared" si="4"/>
        <v/>
      </c>
    </row>
    <row r="133" spans="15:15" x14ac:dyDescent="0.25">
      <c r="O133" s="150" t="str">
        <f t="shared" si="4"/>
        <v/>
      </c>
    </row>
    <row r="134" spans="15:15" x14ac:dyDescent="0.25">
      <c r="O134" s="150" t="str">
        <f t="shared" si="4"/>
        <v/>
      </c>
    </row>
    <row r="135" spans="15:15" x14ac:dyDescent="0.25">
      <c r="O135" s="150" t="str">
        <f t="shared" si="4"/>
        <v/>
      </c>
    </row>
    <row r="136" spans="15:15" x14ac:dyDescent="0.25">
      <c r="O136" s="150" t="str">
        <f t="shared" si="4"/>
        <v/>
      </c>
    </row>
    <row r="137" spans="15:15" x14ac:dyDescent="0.25">
      <c r="O137" s="150" t="str">
        <f t="shared" si="4"/>
        <v/>
      </c>
    </row>
    <row r="138" spans="15:15" x14ac:dyDescent="0.25">
      <c r="O138" s="150" t="str">
        <f t="shared" si="4"/>
        <v/>
      </c>
    </row>
    <row r="139" spans="15:15" x14ac:dyDescent="0.25">
      <c r="O139" s="150" t="str">
        <f t="shared" si="4"/>
        <v/>
      </c>
    </row>
    <row r="140" spans="15:15" x14ac:dyDescent="0.25">
      <c r="O140" s="150" t="str">
        <f t="shared" si="4"/>
        <v/>
      </c>
    </row>
    <row r="141" spans="15:15" x14ac:dyDescent="0.25">
      <c r="O141" s="150" t="str">
        <f t="shared" si="4"/>
        <v/>
      </c>
    </row>
    <row r="142" spans="15:15" x14ac:dyDescent="0.25">
      <c r="O142" s="150" t="str">
        <f t="shared" si="4"/>
        <v/>
      </c>
    </row>
    <row r="143" spans="15:15" x14ac:dyDescent="0.25">
      <c r="O143" s="150" t="str">
        <f t="shared" si="4"/>
        <v/>
      </c>
    </row>
    <row r="144" spans="15:15" x14ac:dyDescent="0.25">
      <c r="O144" s="150" t="str">
        <f t="shared" si="4"/>
        <v/>
      </c>
    </row>
    <row r="145" spans="15:15" x14ac:dyDescent="0.25">
      <c r="O145" s="150" t="str">
        <f t="shared" si="4"/>
        <v/>
      </c>
    </row>
    <row r="146" spans="15:15" x14ac:dyDescent="0.25">
      <c r="O146" s="150" t="str">
        <f t="shared" si="4"/>
        <v/>
      </c>
    </row>
    <row r="147" spans="15:15" x14ac:dyDescent="0.25">
      <c r="O147" s="150" t="str">
        <f t="shared" si="4"/>
        <v/>
      </c>
    </row>
    <row r="148" spans="15:15" x14ac:dyDescent="0.25">
      <c r="O148" s="150" t="str">
        <f t="shared" si="4"/>
        <v/>
      </c>
    </row>
    <row r="149" spans="15:15" x14ac:dyDescent="0.25">
      <c r="O149" s="150" t="str">
        <f t="shared" si="4"/>
        <v/>
      </c>
    </row>
    <row r="150" spans="15:15" x14ac:dyDescent="0.25">
      <c r="O150" s="150" t="str">
        <f t="shared" si="4"/>
        <v/>
      </c>
    </row>
    <row r="151" spans="15:15" x14ac:dyDescent="0.25">
      <c r="O151" s="150" t="str">
        <f t="shared" si="4"/>
        <v/>
      </c>
    </row>
    <row r="152" spans="15:15" x14ac:dyDescent="0.25">
      <c r="O152" s="150" t="str">
        <f t="shared" si="4"/>
        <v/>
      </c>
    </row>
    <row r="153" spans="15:15" x14ac:dyDescent="0.25">
      <c r="O153" s="150" t="str">
        <f t="shared" si="4"/>
        <v/>
      </c>
    </row>
    <row r="154" spans="15:15" x14ac:dyDescent="0.25">
      <c r="O154" s="150" t="str">
        <f t="shared" si="4"/>
        <v/>
      </c>
    </row>
    <row r="155" spans="15:15" x14ac:dyDescent="0.25">
      <c r="O155" s="150" t="str">
        <f t="shared" si="4"/>
        <v/>
      </c>
    </row>
    <row r="156" spans="15:15" x14ac:dyDescent="0.25">
      <c r="O156" s="150" t="str">
        <f t="shared" si="4"/>
        <v/>
      </c>
    </row>
    <row r="157" spans="15:15" x14ac:dyDescent="0.25">
      <c r="O157" s="150" t="str">
        <f t="shared" si="4"/>
        <v/>
      </c>
    </row>
    <row r="158" spans="15:15" x14ac:dyDescent="0.25">
      <c r="O158" s="150" t="str">
        <f t="shared" si="4"/>
        <v/>
      </c>
    </row>
    <row r="159" spans="15:15" x14ac:dyDescent="0.25">
      <c r="O159" s="150" t="str">
        <f t="shared" si="4"/>
        <v/>
      </c>
    </row>
    <row r="160" spans="15:15" x14ac:dyDescent="0.25">
      <c r="O160" s="150" t="str">
        <f t="shared" si="4"/>
        <v/>
      </c>
    </row>
    <row r="161" spans="15:15" x14ac:dyDescent="0.25">
      <c r="O161" s="150" t="str">
        <f t="shared" si="4"/>
        <v/>
      </c>
    </row>
    <row r="162" spans="15:15" x14ac:dyDescent="0.25">
      <c r="O162" s="150" t="str">
        <f t="shared" si="4"/>
        <v/>
      </c>
    </row>
    <row r="163" spans="15:15" x14ac:dyDescent="0.25">
      <c r="O163" s="150" t="str">
        <f t="shared" si="4"/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2B2C4-3700-4C94-9942-B539B61FDDFA}">
  <sheetPr codeName="Sheet49">
    <tabColor theme="5" tint="0.79998168889431442"/>
  </sheetPr>
  <dimension ref="A1:BB26"/>
  <sheetViews>
    <sheetView showGridLines="0" topLeftCell="L1" workbookViewId="0">
      <selection activeCell="Y3" sqref="Y3"/>
    </sheetView>
  </sheetViews>
  <sheetFormatPr defaultRowHeight="15" x14ac:dyDescent="0.25"/>
  <cols>
    <col min="1" max="2" width="20.42578125" bestFit="1" customWidth="1"/>
    <col min="3" max="3" width="10.42578125" bestFit="1" customWidth="1"/>
    <col min="4" max="5" width="20" bestFit="1" customWidth="1"/>
    <col min="6" max="6" width="11.42578125" bestFit="1" customWidth="1"/>
    <col min="7" max="7" width="5.5703125" bestFit="1" customWidth="1"/>
    <col min="8" max="8" width="6" bestFit="1" customWidth="1"/>
    <col min="9" max="9" width="13.5703125" bestFit="1" customWidth="1"/>
    <col min="10" max="10" width="9.5703125" bestFit="1" customWidth="1"/>
    <col min="11" max="11" width="22.5703125" bestFit="1" customWidth="1"/>
    <col min="12" max="12" width="16" bestFit="1" customWidth="1"/>
    <col min="13" max="13" width="14.42578125" bestFit="1" customWidth="1"/>
    <col min="14" max="14" width="16.42578125" bestFit="1" customWidth="1"/>
    <col min="15" max="15" width="5.5703125" bestFit="1" customWidth="1"/>
    <col min="16" max="17" width="31.42578125" bestFit="1" customWidth="1"/>
    <col min="18" max="18" width="5.42578125" bestFit="1" customWidth="1"/>
    <col min="19" max="19" width="8.42578125" bestFit="1" customWidth="1"/>
    <col min="20" max="20" width="13.42578125" bestFit="1" customWidth="1"/>
    <col min="21" max="21" width="11.5703125" bestFit="1" customWidth="1"/>
    <col min="22" max="22" width="12.5703125" bestFit="1" customWidth="1"/>
    <col min="23" max="23" width="14.42578125" bestFit="1" customWidth="1"/>
    <col min="24" max="24" width="24.42578125" bestFit="1" customWidth="1"/>
    <col min="25" max="25" width="26.5703125" bestFit="1" customWidth="1"/>
    <col min="26" max="26" width="13.5703125" style="31" bestFit="1" customWidth="1"/>
    <col min="27" max="27" width="15.42578125" style="31" bestFit="1" customWidth="1"/>
    <col min="28" max="28" width="33" bestFit="1" customWidth="1"/>
    <col min="29" max="29" width="24" bestFit="1" customWidth="1"/>
    <col min="30" max="30" width="23" style="31" bestFit="1" customWidth="1"/>
    <col min="31" max="31" width="10.42578125" bestFit="1" customWidth="1"/>
    <col min="32" max="32" width="9.42578125" style="31" bestFit="1" customWidth="1"/>
    <col min="33" max="33" width="16.42578125" bestFit="1" customWidth="1"/>
    <col min="34" max="34" width="17.5703125" bestFit="1" customWidth="1"/>
    <col min="35" max="35" width="13.42578125" bestFit="1" customWidth="1"/>
    <col min="36" max="36" width="8.5703125" bestFit="1" customWidth="1"/>
    <col min="37" max="37" width="9" bestFit="1" customWidth="1"/>
    <col min="38" max="38" width="16.5703125" bestFit="1" customWidth="1"/>
    <col min="39" max="39" width="6.5703125" bestFit="1" customWidth="1"/>
    <col min="40" max="40" width="10" bestFit="1" customWidth="1"/>
    <col min="41" max="41" width="9.5703125" bestFit="1" customWidth="1"/>
    <col min="42" max="42" width="10" bestFit="1" customWidth="1"/>
    <col min="43" max="43" width="8.42578125" bestFit="1" customWidth="1"/>
    <col min="44" max="44" width="6.42578125" bestFit="1" customWidth="1"/>
    <col min="45" max="45" width="14.5703125" bestFit="1" customWidth="1"/>
    <col min="46" max="46" width="18.42578125" bestFit="1" customWidth="1"/>
    <col min="47" max="47" width="6.42578125" bestFit="1" customWidth="1"/>
    <col min="48" max="48" width="19.5703125" bestFit="1" customWidth="1"/>
    <col min="49" max="49" width="21.42578125" bestFit="1" customWidth="1"/>
  </cols>
  <sheetData>
    <row r="1" spans="1:54" ht="42.75" x14ac:dyDescent="0.25">
      <c r="B1" s="44"/>
      <c r="C1" s="157" t="s">
        <v>286</v>
      </c>
      <c r="D1" s="153" t="s">
        <v>108</v>
      </c>
      <c r="E1" s="153" t="s">
        <v>108</v>
      </c>
      <c r="F1" s="153" t="s">
        <v>287</v>
      </c>
      <c r="G1" s="153" t="s">
        <v>163</v>
      </c>
      <c r="H1" s="153" t="s">
        <v>113</v>
      </c>
      <c r="I1" s="154" t="s">
        <v>288</v>
      </c>
      <c r="J1" s="154" t="s">
        <v>289</v>
      </c>
      <c r="K1" s="156" t="s">
        <v>290</v>
      </c>
      <c r="L1" s="156" t="s">
        <v>291</v>
      </c>
      <c r="M1" s="153" t="s">
        <v>292</v>
      </c>
      <c r="N1" s="153" t="s">
        <v>293</v>
      </c>
      <c r="O1" s="153" t="s">
        <v>294</v>
      </c>
      <c r="P1" s="153" t="s">
        <v>181</v>
      </c>
      <c r="Q1" s="153" t="s">
        <v>295</v>
      </c>
      <c r="R1" s="153" t="s">
        <v>296</v>
      </c>
      <c r="S1" s="154" t="s">
        <v>324</v>
      </c>
      <c r="T1" s="153" t="s">
        <v>298</v>
      </c>
      <c r="U1" s="153" t="s">
        <v>299</v>
      </c>
      <c r="V1" s="153" t="s">
        <v>300</v>
      </c>
      <c r="W1" s="153" t="s">
        <v>301</v>
      </c>
      <c r="X1" s="153" t="s">
        <v>302</v>
      </c>
      <c r="Y1" s="153" t="s">
        <v>303</v>
      </c>
      <c r="Z1" s="155" t="s">
        <v>304</v>
      </c>
      <c r="AA1" s="155" t="s">
        <v>305</v>
      </c>
      <c r="AB1" s="153" t="s">
        <v>306</v>
      </c>
      <c r="AC1" s="153" t="s">
        <v>307</v>
      </c>
      <c r="AD1" s="155" t="s">
        <v>211</v>
      </c>
      <c r="AE1" s="153" t="s">
        <v>308</v>
      </c>
      <c r="AF1" s="155" t="s">
        <v>309</v>
      </c>
      <c r="AG1" s="153" t="s">
        <v>323</v>
      </c>
      <c r="AH1" s="154" t="s">
        <v>310</v>
      </c>
      <c r="AI1" s="153" t="s">
        <v>230</v>
      </c>
      <c r="AJ1" s="153" t="s">
        <v>226</v>
      </c>
      <c r="AK1" s="153" t="s">
        <v>300</v>
      </c>
      <c r="AL1" s="153" t="s">
        <v>312</v>
      </c>
      <c r="AM1" s="153" t="s">
        <v>313</v>
      </c>
      <c r="AN1" s="153" t="s">
        <v>314</v>
      </c>
      <c r="AO1" s="153" t="s">
        <v>315</v>
      </c>
      <c r="AP1" s="153" t="s">
        <v>316</v>
      </c>
      <c r="AQ1" s="153" t="s">
        <v>317</v>
      </c>
      <c r="AR1" s="153" t="s">
        <v>318</v>
      </c>
      <c r="AS1" s="153" t="s">
        <v>319</v>
      </c>
      <c r="AT1" s="153" t="s">
        <v>320</v>
      </c>
      <c r="AU1" s="153" t="s">
        <v>234</v>
      </c>
      <c r="AV1" s="153" t="s">
        <v>321</v>
      </c>
      <c r="AW1" s="135" t="s">
        <v>13030</v>
      </c>
      <c r="AY1" s="44"/>
      <c r="BA1" s="45"/>
    </row>
    <row r="2" spans="1:54" x14ac:dyDescent="0.25">
      <c r="A2" t="s">
        <v>13003</v>
      </c>
      <c r="B2" t="s">
        <v>13002</v>
      </c>
      <c r="C2" s="3" t="s">
        <v>286</v>
      </c>
      <c r="D2" s="46" t="s">
        <v>108</v>
      </c>
      <c r="E2" s="46" t="s">
        <v>13086</v>
      </c>
      <c r="F2" t="s">
        <v>287</v>
      </c>
      <c r="G2" t="s">
        <v>163</v>
      </c>
      <c r="H2" t="s">
        <v>113</v>
      </c>
      <c r="I2" s="152" t="s">
        <v>165</v>
      </c>
      <c r="J2" s="152" t="s">
        <v>289</v>
      </c>
      <c r="K2" s="152" t="s">
        <v>12995</v>
      </c>
      <c r="L2" s="152" t="s">
        <v>12996</v>
      </c>
      <c r="M2" s="152" t="s">
        <v>12997</v>
      </c>
      <c r="N2" t="s">
        <v>12998</v>
      </c>
      <c r="O2" s="152" t="s">
        <v>294</v>
      </c>
      <c r="P2" t="s">
        <v>181</v>
      </c>
      <c r="Q2" t="s">
        <v>295</v>
      </c>
      <c r="R2" t="s">
        <v>296</v>
      </c>
      <c r="S2" t="s">
        <v>324</v>
      </c>
      <c r="T2" s="152" t="s">
        <v>12999</v>
      </c>
      <c r="U2" s="152" t="s">
        <v>223</v>
      </c>
      <c r="V2" s="4" t="s">
        <v>300</v>
      </c>
      <c r="W2" s="152" t="s">
        <v>13000</v>
      </c>
      <c r="X2" t="s">
        <v>302</v>
      </c>
      <c r="Y2" t="s">
        <v>13001</v>
      </c>
      <c r="Z2" s="31" t="s">
        <v>304</v>
      </c>
      <c r="AA2" s="31" t="s">
        <v>305</v>
      </c>
      <c r="AB2" t="s">
        <v>306</v>
      </c>
      <c r="AC2" t="s">
        <v>307</v>
      </c>
      <c r="AD2" s="31" t="s">
        <v>13087</v>
      </c>
      <c r="AE2" t="s">
        <v>308</v>
      </c>
      <c r="AF2" s="31" t="s">
        <v>309</v>
      </c>
      <c r="AG2" s="151" t="s">
        <v>13088</v>
      </c>
      <c r="AH2" s="3" t="s">
        <v>13008</v>
      </c>
      <c r="AI2" s="49" t="s">
        <v>230</v>
      </c>
      <c r="AJ2" t="s">
        <v>226</v>
      </c>
      <c r="AK2" t="s">
        <v>229</v>
      </c>
      <c r="AL2" t="s">
        <v>13005</v>
      </c>
      <c r="AM2" t="s">
        <v>313</v>
      </c>
      <c r="AN2" t="s">
        <v>13006</v>
      </c>
      <c r="AO2" t="s">
        <v>315</v>
      </c>
      <c r="AP2" t="s">
        <v>316</v>
      </c>
      <c r="AQ2" t="s">
        <v>317</v>
      </c>
      <c r="AR2" t="s">
        <v>318</v>
      </c>
      <c r="AS2" t="s">
        <v>319</v>
      </c>
      <c r="AT2" t="s">
        <v>320</v>
      </c>
      <c r="AU2" t="s">
        <v>234</v>
      </c>
      <c r="AV2" t="s">
        <v>321</v>
      </c>
      <c r="AW2" t="s">
        <v>13030</v>
      </c>
      <c r="AX2" s="3" t="s">
        <v>13089</v>
      </c>
      <c r="AY2" s="3"/>
      <c r="AZ2" s="3"/>
      <c r="BA2" s="3"/>
      <c r="BB2" s="3"/>
    </row>
    <row r="3" spans="1:54" x14ac:dyDescent="0.25">
      <c r="A3" t="str">
        <f>IFERROR(INDEX('Salesforce Refresh '!$C$9:$AT$300,MATCH(SFProperty!$D3,'Salesforce Refresh '!$D$9:$D$300,0),MATCH(SFProperty!A$2,'Salesforce Refresh '!$C$7:$AT$7,0)),"")</f>
        <v>a0VRi0000014CRpMAM</v>
      </c>
      <c r="B3" t="str">
        <f>IFERROR(INDEX('Salesforce Refresh '!$C$9:$AT$300,MATCH(SFProperty!$D3,'Salesforce Refresh '!$D$9:$D$300,0),MATCH(SFProperty!B$2,'Salesforce Refresh '!$C$7:$AT$7,0)),"")</f>
        <v>a0XRi000008Kq7VMAS</v>
      </c>
      <c r="C3" cm="1">
        <f t="array" ref="C3">INDEX('Portfolio Drop'!$B$14:$DN$33,ROW(B3)-2,MATCH(SFProperty!C$1,'Portfolio Drop'!$B$13:$DN$13,0))</f>
        <v>1</v>
      </c>
      <c r="D3" t="str" cm="1">
        <f t="array" ref="D3">IF(TRIM(INDEX('Portfolio Drop'!$B$14:$DN$33,ROW(C3)-2,MATCH(SFProperty!D$1,'Portfolio Drop'!$B$13:$DN$13,0))) = 0, "",TRIM(INDEX('Portfolio Drop'!$B$14:$DN$33,ROW(C3)-2,MATCH(SFProperty!D$1,'Portfolio Drop'!$B$13:$DN$13,0))))</f>
        <v>456 Evergreen Terace</v>
      </c>
      <c r="E3" t="str" cm="1">
        <f t="array" ref="E3">INDEX('Portfolio Drop'!$B$14:$DN$33,ROW(D3)-2,MATCH(SFProperty!E$1,'Portfolio Drop'!$B$13:$DN$13,0))</f>
        <v>456 Evergreen Terace</v>
      </c>
      <c r="F3" t="str" cm="1">
        <f t="array" ref="F3">INDEX('Portfolio Drop'!$B$14:$DN$33,ROW(E3)-2,MATCH(SFProperty!F$1,'Portfolio Drop'!$B$13:$DN$13,0))</f>
        <v>Los Angeles</v>
      </c>
      <c r="G3" t="str" cm="1">
        <f t="array" ref="G3">INDEX('Portfolio Drop'!$B$14:$DN$33,ROW(F3)-2,MATCH(SFProperty!G$1,'Portfolio Drop'!$B$13:$DN$13,0))</f>
        <v>FL</v>
      </c>
      <c r="H3" cm="1">
        <f t="array" ref="H3">INDEX('Portfolio Drop'!$B$14:$DN$33,ROW(G3)-2,MATCH(SFProperty!H$1,'Portfolio Drop'!$B$13:$DN$13,0))</f>
        <v>90064</v>
      </c>
      <c r="I3" t="str" cm="1">
        <f t="array" ref="I3">TRIM(INDEX('Portfolio Drop'!$B$14:$DN$33,ROW(H3)-2,MATCH(SFProperty!I$1,'Portfolio Drop'!$B$13:$DN$13,0)))</f>
        <v>SFR</v>
      </c>
      <c r="J3" cm="1">
        <f t="array" ref="J3">INDEX('Portfolio Drop'!$B$14:$DN$33,ROW(I3)-2,MATCH(SFProperty!J$1,'Portfolio Drop'!$B$13:$DN$13,0))</f>
        <v>0</v>
      </c>
      <c r="K3" cm="1">
        <f t="array" ref="K3">INDEX('Portfolio Drop'!$B$14:$DN$33,ROW(J3)-2,MATCH(SFProperty!K$1,'Portfolio Drop'!$B$13:$DN$13,0))</f>
        <v>1000</v>
      </c>
      <c r="L3" cm="1">
        <f t="array" ref="L3">INDEX('Portfolio Drop'!$B$14:$DN$33,ROW(K3)-2,MATCH(SFProperty!L$1,'Portfolio Drop'!$B$13:$DN$13,0))</f>
        <v>1</v>
      </c>
      <c r="M3" cm="1">
        <f t="array" ref="M3">INDEX('Portfolio Drop'!$B$14:$DN$33,ROW(L3)-2,MATCH(SFProperty!M$1,'Portfolio Drop'!$B$13:$DN$13,0))</f>
        <v>1</v>
      </c>
      <c r="N3" t="str" cm="1">
        <f t="array" ref="N3">IF(INDEX('Portfolio Drop'!$B$14:$DN$33,ROW(M3)-2,MATCH(SFProperty!N$1,'Portfolio Drop'!$B$13:$DN$13,0)) = 0, "No",INDEX('Portfolio Drop'!$B$14:$DN$33,ROW(M3)-2,MATCH(SFProperty!N$1,'Portfolio Drop'!$B$13:$DN$13,0)))</f>
        <v>No</v>
      </c>
      <c r="O3" t="str" cm="1">
        <f t="array" ref="O3">INDEX('Portfolio Drop'!$B$14:$DN$33,ROW(N3)-2,MATCH(SFProperty!O$1,'Portfolio Drop'!$B$13:$DN$13,0))</f>
        <v>No</v>
      </c>
      <c r="P3" t="str" cm="1">
        <f t="array" ref="P3">INDEX('Portfolio Drop'!$B$14:$DN$33,ROW(O3)-2,MATCH(SFProperty!P$1,'Portfolio Drop'!$B$13:$DN$13,0))</f>
        <v>Please Check City and State</v>
      </c>
      <c r="Q3" t="str" cm="1">
        <f t="array" ref="Q3">INDEX('Portfolio Drop'!$B$14:$DN$33,ROW(P3)-2,MATCH(SFProperty!Q$1,'Portfolio Drop'!$B$13:$DN$13,0))</f>
        <v>Please Check City and State</v>
      </c>
      <c r="R3" cm="1">
        <f t="array" ref="R3">INDEX('Portfolio Drop'!$B$14:$DN$33,ROW(Q3)-2,MATCH(SFProperty!R$1,'Portfolio Drop'!$B$13:$DN$13,0))</f>
        <v>0</v>
      </c>
      <c r="S3" t="str" cm="1">
        <f t="array" ref="S3">IF(INDEX('Portfolio Drop'!$B$14:$DN$33,ROW(R3)-2,MATCH(SFProperty!S$1,'Portfolio Drop'!$B$13:$DN$13,0))=0,"No", INDEX('Portfolio Drop'!$B$14:$DN$33,ROW(R3)-2,MATCH(SFProperty!S$1,'Portfolio Drop'!$B$13:$DN$13,0)))</f>
        <v>Yes</v>
      </c>
      <c r="T3" s="22" cm="1">
        <f t="array" ref="T3">INDEX('Portfolio Drop'!$B$14:$DN$33,ROW(S3)-2,MATCH(SFProperty!T$1,'Portfolio Drop'!$B$13:$DN$13,0))</f>
        <v>0</v>
      </c>
      <c r="U3" s="22" cm="1">
        <f t="array" ref="U3">INDEX('Portfolio Drop'!$B$14:$DN$33,ROW(T3)-2,MATCH(SFProperty!U$1,'Portfolio Drop'!$B$13:$DN$13,0))</f>
        <v>0</v>
      </c>
      <c r="V3" cm="1">
        <f t="array" ref="V3">INDEX('Portfolio Drop'!$B$14:$DN$33,ROW(U3)-2,MATCH(SFProperty!V$1,'Portfolio Drop'!$B$13:$DN$13,0))</f>
        <v>0</v>
      </c>
      <c r="W3" t="str" cm="1">
        <f t="array" ref="W3">IF(INDEX('Portfolio Drop'!$B$14:$DN$33,ROW(V3)-2,MATCH(SFProperty!W$1,'Portfolio Drop'!$B$13:$DN$13,0))= 0, "No",INDEX('Portfolio Drop'!$B$14:$DN$33,ROW(V3)-2,MATCH(SFProperty!W$1,'Portfolio Drop'!$B$13:$DN$13,0)))</f>
        <v>No</v>
      </c>
      <c r="X3" t="str" cm="1">
        <f t="array" ref="X3">INDEX('Portfolio Drop'!$B$14:$DN$33,ROW(W3)-2,MATCH(SFProperty!X$1,'Portfolio Drop'!$B$13:$DN$13,0))</f>
        <v>Purchase LF Rehab</v>
      </c>
      <c r="Y3" cm="1">
        <f t="array" ref="Y3">INDEX('Portfolio Drop'!$B$14:$DN$33,ROW(X3)-2,MATCH(SFProperty!Y$1,'Portfolio Drop'!$B$13:$DN$13,0))</f>
        <v>600000</v>
      </c>
      <c r="Z3" s="31" cm="1">
        <f t="array" ref="Z3">INDEX('Portfolio Drop'!$B$14:$DN$33,ROW(Y3)-2,MATCH(SFProperty!Z$1,'Portfolio Drop'!$B$13:$DN$13,0))</f>
        <v>45627</v>
      </c>
      <c r="AA3" s="31" cm="1">
        <f t="array" ref="AA3">INDEX('Portfolio Drop'!$B$14:$DN$33,ROW(Z3)-2,MATCH(SFProperty!AA$1,'Portfolio Drop'!$B$13:$DN$13,0))</f>
        <v>45627</v>
      </c>
      <c r="AB3" cm="1">
        <f t="array" ref="AB3">INDEX('Portfolio Drop'!$B$14:$DN$33,ROW(AA3)-2,MATCH(SFProperty!AB$1,'Portfolio Drop'!$B$13:$DN$13,0))</f>
        <v>600000</v>
      </c>
      <c r="AC3" cm="1">
        <f t="array" ref="AC3">INDEX('Portfolio Drop'!$B$14:$DN$33,ROW(AB3)-2,MATCH(SFProperty!AC$1,'Portfolio Drop'!$B$13:$DN$13,0))</f>
        <v>0</v>
      </c>
      <c r="AD3" cm="1">
        <f t="array" ref="AD3">INDEX('Portfolio Drop'!$B$14:$DN$33,ROW(AC3)-2,MATCH(SFProperty!AD$1,'Portfolio Drop'!$B$13:$DN$13,0))</f>
        <v>0</v>
      </c>
      <c r="AE3" cm="1">
        <f t="array" ref="AE3">INDEX('Portfolio Drop'!$B$14:$DN$33,ROW(AD3)-2,MATCH(SFProperty!AE$1,'Portfolio Drop'!$B$13:$DN$13,0))</f>
        <v>0</v>
      </c>
      <c r="AF3" cm="1">
        <f t="array" ref="AF3">INDEX('Portfolio Drop'!$B$14:$DN$33,ROW(AE3)-2,MATCH(SFProperty!AF$1,'Portfolio Drop'!$B$13:$DN$13,0))</f>
        <v>0</v>
      </c>
      <c r="AG3" cm="1">
        <f t="array" ref="AG3">INDEX('Portfolio Drop'!$B$14:$DN$33,ROW(AF3)-2,MATCH(SFProperty!AG$1,'Portfolio Drop'!$B$13:$DN$13,0))</f>
        <v>600000</v>
      </c>
      <c r="AH3" cm="1">
        <f t="array" ref="AH3">INDEX('Portfolio Drop'!$B$14:$DN$33,ROW(AG3)-2,MATCH(SFProperty!AH$1,'Portfolio Drop'!$B$13:$DN$13,0))</f>
        <v>0</v>
      </c>
      <c r="AI3" cm="1">
        <f t="array" ref="AI3">INDEX('Portfolio Drop'!$B$14:$DN$33,ROW(AH3)-2,MATCH(SFProperty!AI$1,'Portfolio Drop'!$B$13:$DN$13,0))</f>
        <v>0</v>
      </c>
      <c r="AJ3" cm="1">
        <f t="array" ref="AJ3">INDEX('Portfolio Drop'!$B$14:$DN$33,ROW(AI3)-2,MATCH(SFProperty!AJ$1,'Portfolio Drop'!$B$13:$DN$13,0))</f>
        <v>0</v>
      </c>
      <c r="AK3" cm="1">
        <f t="array" ref="AK3">INDEX('Portfolio Drop'!$B$14:$DN$33,ROW(AJ3)-2,MATCH(SFProperty!AK$1,'Portfolio Drop'!$B$13:$DN$13,0))</f>
        <v>0</v>
      </c>
      <c r="AL3" cm="1">
        <f t="array" ref="AL3">INDEX('Portfolio Drop'!$B$14:$DN$33,ROW(AK3)-2,MATCH(SFProperty!AL$1,'Portfolio Drop'!$B$13:$DN$13,0))</f>
        <v>0</v>
      </c>
      <c r="AM3" cm="1">
        <f t="array" ref="AM3">INDEX('Portfolio Drop'!$B$14:$DN$33,ROW(AL3)-2,MATCH(SFProperty!AM$1,'Portfolio Drop'!$B$13:$DN$13,0))</f>
        <v>0</v>
      </c>
      <c r="AN3" cm="1">
        <f t="array" ref="AN3">INDEX('Portfolio Drop'!$B$14:$DN$33,ROW(AM3)-2,MATCH(SFProperty!AN$1,'Portfolio Drop'!$B$13:$DN$13,0))</f>
        <v>0</v>
      </c>
      <c r="AO3" cm="1">
        <f t="array" ref="AO3">INDEX('Portfolio Drop'!$B$14:$DN$33,ROW(AN3)-2,MATCH(SFProperty!AO$1,'Portfolio Drop'!$B$13:$DN$13,0))</f>
        <v>0</v>
      </c>
      <c r="AP3" cm="1">
        <f t="array" ref="AP3">INDEX('Portfolio Drop'!$B$14:$DN$33,ROW(AO3)-2,MATCH(SFProperty!AP$1,'Portfolio Drop'!$B$13:$DN$13,0))</f>
        <v>0</v>
      </c>
      <c r="AQ3" cm="1">
        <f t="array" ref="AQ3">INDEX('Portfolio Drop'!$B$14:$DN$33,ROW(AP3)-2,MATCH(SFProperty!AQ$1,'Portfolio Drop'!$B$13:$DN$13,0))</f>
        <v>0</v>
      </c>
      <c r="AR3" cm="1">
        <f t="array" ref="AR3">INDEX('Portfolio Drop'!$B$14:$DN$33,ROW(AQ3)-2,MATCH(SFProperty!AR$1,'Portfolio Drop'!$B$13:$DN$13,0))</f>
        <v>0</v>
      </c>
      <c r="AS3" s="22" cm="1">
        <f t="array" ref="AS3">INDEX('Portfolio Drop'!$B$14:$DN$33,ROW(AR3)-2,MATCH(SFProperty!AS$1,'Portfolio Drop'!$B$13:$DN$13,0))</f>
        <v>0</v>
      </c>
      <c r="AT3" s="22" cm="1">
        <f t="array" ref="AT3">INDEX('Portfolio Drop'!$B$14:$DN$33,ROW(AS3)-2,MATCH(SFProperty!AT$1,'Portfolio Drop'!$B$13:$DN$13,0))</f>
        <v>0</v>
      </c>
      <c r="AU3" s="22" cm="1">
        <f t="array" ref="AU3">INDEX('Portfolio Drop'!$B$14:$DN$33,ROW(AT3)-2,MATCH(SFProperty!AU$1,'Portfolio Drop'!$B$13:$DN$13,0))</f>
        <v>0</v>
      </c>
      <c r="AV3" cm="1">
        <f t="array" ref="AV3">INDEX('Portfolio Drop'!$B$14:$DN$33,ROW(AU3)-2,MATCH(SFProperty!AV$1,'Portfolio Drop'!$B$13:$DN$13,0))</f>
        <v>0</v>
      </c>
      <c r="AW3" s="22" t="str">
        <f>IF(C3&gt;0,'Salesforce Refresh '!$B$9,"")</f>
        <v>0068c00000uvOISAA2</v>
      </c>
      <c r="AX3" s="22" t="str">
        <f t="shared" ref="AX3:AX22" si="0">IF(D3&lt;&gt;"","Yes","")</f>
        <v>Yes</v>
      </c>
      <c r="AY3" s="44"/>
      <c r="AZ3" s="175"/>
      <c r="BA3" s="45"/>
      <c r="BB3" s="45"/>
    </row>
    <row r="4" spans="1:54" x14ac:dyDescent="0.25">
      <c r="C4" cm="1">
        <f t="array" ref="C4">INDEX('Portfolio Drop'!$B$14:$DN$33,ROW(B4)-2,MATCH(SFProperty!C$1,'Portfolio Drop'!$B$13:$DN$13,0))</f>
        <v>2</v>
      </c>
      <c r="D4" t="str" cm="1">
        <f t="array" ref="D4">IF(TRIM(INDEX('Portfolio Drop'!$B$14:$DN$33,ROW(C4)-2,MATCH(SFProperty!D$1,'Portfolio Drop'!$B$13:$DN$13,0))) = 0, "",TRIM(INDEX('Portfolio Drop'!$B$14:$DN$33,ROW(C4)-2,MATCH(SFProperty!D$1,'Portfolio Drop'!$B$13:$DN$13,0))))</f>
        <v/>
      </c>
      <c r="E4" cm="1">
        <f t="array" ref="E4">INDEX('Portfolio Drop'!$B$14:$DN$33,ROW(D4)-2,MATCH(SFProperty!E$1,'Portfolio Drop'!$B$13:$DN$13,0))</f>
        <v>0</v>
      </c>
      <c r="F4" cm="1">
        <f t="array" ref="F4">INDEX('Portfolio Drop'!$B$14:$DN$33,ROW(E4)-2,MATCH(SFProperty!F$1,'Portfolio Drop'!$B$13:$DN$13,0))</f>
        <v>0</v>
      </c>
      <c r="G4" cm="1">
        <f t="array" ref="G4">INDEX('Portfolio Drop'!$B$14:$DN$33,ROW(F4)-2,MATCH(SFProperty!G$1,'Portfolio Drop'!$B$13:$DN$13,0))</f>
        <v>0</v>
      </c>
      <c r="H4" cm="1">
        <f t="array" ref="H4">INDEX('Portfolio Drop'!$B$14:$DN$33,ROW(G4)-2,MATCH(SFProperty!H$1,'Portfolio Drop'!$B$13:$DN$13,0))</f>
        <v>0</v>
      </c>
      <c r="I4" t="str" cm="1">
        <f t="array" ref="I4">TRIM(INDEX('Portfolio Drop'!$B$14:$DN$33,ROW(H4)-2,MATCH(SFProperty!I$1,'Portfolio Drop'!$B$13:$DN$13,0)))</f>
        <v/>
      </c>
      <c r="J4" cm="1">
        <f t="array" ref="J4">INDEX('Portfolio Drop'!$B$14:$DN$33,ROW(I4)-2,MATCH(SFProperty!J$1,'Portfolio Drop'!$B$13:$DN$13,0))</f>
        <v>0</v>
      </c>
      <c r="K4" cm="1">
        <f t="array" ref="K4">INDEX('Portfolio Drop'!$B$14:$DN$33,ROW(J4)-2,MATCH(SFProperty!K$1,'Portfolio Drop'!$B$13:$DN$13,0))</f>
        <v>0</v>
      </c>
      <c r="L4" cm="1">
        <f t="array" ref="L4">INDEX('Portfolio Drop'!$B$14:$DN$33,ROW(K4)-2,MATCH(SFProperty!L$1,'Portfolio Drop'!$B$13:$DN$13,0))</f>
        <v>0</v>
      </c>
      <c r="M4" cm="1">
        <f t="array" ref="M4">INDEX('Portfolio Drop'!$B$14:$DN$33,ROW(L4)-2,MATCH(SFProperty!M$1,'Portfolio Drop'!$B$13:$DN$13,0))</f>
        <v>0</v>
      </c>
      <c r="N4" t="str" cm="1">
        <f t="array" ref="N4">IF(INDEX('Portfolio Drop'!$B$14:$DN$33,ROW(M4)-2,MATCH(SFProperty!N$1,'Portfolio Drop'!$B$13:$DN$13,0)) = 0, "No",INDEX('Portfolio Drop'!$B$14:$DN$33,ROW(M4)-2,MATCH(SFProperty!N$1,'Portfolio Drop'!$B$13:$DN$13,0)))</f>
        <v>No</v>
      </c>
      <c r="O4" cm="1">
        <f t="array" ref="O4">INDEX('Portfolio Drop'!$B$14:$DN$33,ROW(N4)-2,MATCH(SFProperty!O$1,'Portfolio Drop'!$B$13:$DN$13,0))</f>
        <v>0</v>
      </c>
      <c r="P4" cm="1">
        <f t="array" ref="P4">INDEX('Portfolio Drop'!$B$14:$DN$33,ROW(O4)-2,MATCH(SFProperty!P$1,'Portfolio Drop'!$B$13:$DN$13,0))</f>
        <v>0</v>
      </c>
      <c r="Q4" cm="1">
        <f t="array" ref="Q4">INDEX('Portfolio Drop'!$B$14:$DN$33,ROW(P4)-2,MATCH(SFProperty!Q$1,'Portfolio Drop'!$B$13:$DN$13,0))</f>
        <v>0</v>
      </c>
      <c r="R4" cm="1">
        <f t="array" ref="R4">INDEX('Portfolio Drop'!$B$14:$DN$33,ROW(Q4)-2,MATCH(SFProperty!R$1,'Portfolio Drop'!$B$13:$DN$13,0))</f>
        <v>0</v>
      </c>
      <c r="S4" t="str" cm="1">
        <f t="array" ref="S4">IF(INDEX('Portfolio Drop'!$B$14:$DN$33,ROW(R4)-2,MATCH(SFProperty!S$1,'Portfolio Drop'!$B$13:$DN$13,0))=0,"No", INDEX('Portfolio Drop'!$B$14:$DN$33,ROW(R4)-2,MATCH(SFProperty!S$1,'Portfolio Drop'!$B$13:$DN$13,0)))</f>
        <v>No</v>
      </c>
      <c r="T4" s="22" cm="1">
        <f t="array" ref="T4">INDEX('Portfolio Drop'!$B$14:$DN$33,ROW(S4)-2,MATCH(SFProperty!T$1,'Portfolio Drop'!$B$13:$DN$13,0))</f>
        <v>0</v>
      </c>
      <c r="U4" s="22" cm="1">
        <f t="array" ref="U4">INDEX('Portfolio Drop'!$B$14:$DN$33,ROW(T4)-2,MATCH(SFProperty!U$1,'Portfolio Drop'!$B$13:$DN$13,0))</f>
        <v>0</v>
      </c>
      <c r="V4" cm="1">
        <f t="array" ref="V4">INDEX('Portfolio Drop'!$B$14:$DN$33,ROW(U4)-2,MATCH(SFProperty!V$1,'Portfolio Drop'!$B$13:$DN$13,0))</f>
        <v>0</v>
      </c>
      <c r="W4" t="str" cm="1">
        <f t="array" ref="W4">IF(INDEX('Portfolio Drop'!$B$14:$DN$33,ROW(V4)-2,MATCH(SFProperty!W$1,'Portfolio Drop'!$B$13:$DN$13,0))= 0, "No",INDEX('Portfolio Drop'!$B$14:$DN$33,ROW(V4)-2,MATCH(SFProperty!W$1,'Portfolio Drop'!$B$13:$DN$13,0)))</f>
        <v>No</v>
      </c>
      <c r="X4" cm="1">
        <f t="array" ref="X4">INDEX('Portfolio Drop'!$B$14:$DN$33,ROW(W4)-2,MATCH(SFProperty!X$1,'Portfolio Drop'!$B$13:$DN$13,0))</f>
        <v>0</v>
      </c>
      <c r="Y4" cm="1">
        <f t="array" ref="Y4">INDEX('Portfolio Drop'!$B$14:$DN$33,ROW(X4)-2,MATCH(SFProperty!Y$1,'Portfolio Drop'!$B$13:$DN$13,0))</f>
        <v>0</v>
      </c>
      <c r="Z4" s="31" cm="1">
        <f t="array" ref="Z4">INDEX('Portfolio Drop'!$B$14:$DN$33,ROW(Y4)-2,MATCH(SFProperty!Z$1,'Portfolio Drop'!$B$13:$DN$13,0))</f>
        <v>0</v>
      </c>
      <c r="AA4" s="31" t="str" cm="1">
        <f t="array" ref="AA4">INDEX('Portfolio Drop'!$B$14:$DN$33,ROW(Z4)-2,MATCH(SFProperty!AA$1,'Portfolio Drop'!$B$13:$DN$13,0))</f>
        <v/>
      </c>
      <c r="AB4" cm="1">
        <f t="array" ref="AB4">INDEX('Portfolio Drop'!$B$14:$DN$33,ROW(AA4)-2,MATCH(SFProperty!AB$1,'Portfolio Drop'!$B$13:$DN$13,0))</f>
        <v>0</v>
      </c>
      <c r="AC4" cm="1">
        <f t="array" ref="AC4">INDEX('Portfolio Drop'!$B$14:$DN$33,ROW(AB4)-2,MATCH(SFProperty!AC$1,'Portfolio Drop'!$B$13:$DN$13,0))</f>
        <v>0</v>
      </c>
      <c r="AD4" cm="1">
        <f t="array" ref="AD4">INDEX('Portfolio Drop'!$B$14:$DN$33,ROW(AC4)-2,MATCH(SFProperty!AD$1,'Portfolio Drop'!$B$13:$DN$13,0))</f>
        <v>0</v>
      </c>
      <c r="AE4" cm="1">
        <f t="array" ref="AE4">INDEX('Portfolio Drop'!$B$14:$DN$33,ROW(AD4)-2,MATCH(SFProperty!AE$1,'Portfolio Drop'!$B$13:$DN$13,0))</f>
        <v>0</v>
      </c>
      <c r="AF4" cm="1">
        <f t="array" ref="AF4">INDEX('Portfolio Drop'!$B$14:$DN$33,ROW(AE4)-2,MATCH(SFProperty!AF$1,'Portfolio Drop'!$B$13:$DN$13,0))</f>
        <v>0</v>
      </c>
      <c r="AG4" cm="1">
        <f t="array" ref="AG4">INDEX('Portfolio Drop'!$B$14:$DN$33,ROW(AF4)-2,MATCH(SFProperty!AG$1,'Portfolio Drop'!$B$13:$DN$13,0))</f>
        <v>0</v>
      </c>
      <c r="AH4" cm="1">
        <f t="array" ref="AH4">INDEX('Portfolio Drop'!$B$14:$DN$33,ROW(AG4)-2,MATCH(SFProperty!AH$1,'Portfolio Drop'!$B$13:$DN$13,0))</f>
        <v>0</v>
      </c>
      <c r="AI4" cm="1">
        <f t="array" ref="AI4">INDEX('Portfolio Drop'!$B$14:$DN$33,ROW(AH4)-2,MATCH(SFProperty!AI$1,'Portfolio Drop'!$B$13:$DN$13,0))</f>
        <v>0</v>
      </c>
      <c r="AJ4" cm="1">
        <f t="array" ref="AJ4">INDEX('Portfolio Drop'!$B$14:$DN$33,ROW(AI4)-2,MATCH(SFProperty!AJ$1,'Portfolio Drop'!$B$13:$DN$13,0))</f>
        <v>0</v>
      </c>
      <c r="AK4" cm="1">
        <f t="array" ref="AK4">INDEX('Portfolio Drop'!$B$14:$DN$33,ROW(AJ4)-2,MATCH(SFProperty!AK$1,'Portfolio Drop'!$B$13:$DN$13,0))</f>
        <v>0</v>
      </c>
      <c r="AL4" cm="1">
        <f t="array" ref="AL4">INDEX('Portfolio Drop'!$B$14:$DN$33,ROW(AK4)-2,MATCH(SFProperty!AL$1,'Portfolio Drop'!$B$13:$DN$13,0))</f>
        <v>0</v>
      </c>
      <c r="AM4" cm="1">
        <f t="array" ref="AM4">INDEX('Portfolio Drop'!$B$14:$DN$33,ROW(AL4)-2,MATCH(SFProperty!AM$1,'Portfolio Drop'!$B$13:$DN$13,0))</f>
        <v>0</v>
      </c>
      <c r="AN4" cm="1">
        <f t="array" ref="AN4">INDEX('Portfolio Drop'!$B$14:$DN$33,ROW(AM4)-2,MATCH(SFProperty!AN$1,'Portfolio Drop'!$B$13:$DN$13,0))</f>
        <v>0</v>
      </c>
      <c r="AO4" cm="1">
        <f t="array" ref="AO4">INDEX('Portfolio Drop'!$B$14:$DN$33,ROW(AN4)-2,MATCH(SFProperty!AO$1,'Portfolio Drop'!$B$13:$DN$13,0))</f>
        <v>0</v>
      </c>
      <c r="AP4" cm="1">
        <f t="array" ref="AP4">INDEX('Portfolio Drop'!$B$14:$DN$33,ROW(AO4)-2,MATCH(SFProperty!AP$1,'Portfolio Drop'!$B$13:$DN$13,0))</f>
        <v>0</v>
      </c>
      <c r="AQ4" cm="1">
        <f t="array" ref="AQ4">INDEX('Portfolio Drop'!$B$14:$DN$33,ROW(AP4)-2,MATCH(SFProperty!AQ$1,'Portfolio Drop'!$B$13:$DN$13,0))</f>
        <v>0</v>
      </c>
      <c r="AR4" cm="1">
        <f t="array" ref="AR4">INDEX('Portfolio Drop'!$B$14:$DN$33,ROW(AQ4)-2,MATCH(SFProperty!AR$1,'Portfolio Drop'!$B$13:$DN$13,0))</f>
        <v>0</v>
      </c>
      <c r="AS4" s="22" cm="1">
        <f t="array" ref="AS4">INDEX('Portfolio Drop'!$B$14:$DN$33,ROW(AR4)-2,MATCH(SFProperty!AS$1,'Portfolio Drop'!$B$13:$DN$13,0))</f>
        <v>0</v>
      </c>
      <c r="AT4" s="22" cm="1">
        <f t="array" ref="AT4">INDEX('Portfolio Drop'!$B$14:$DN$33,ROW(AS4)-2,MATCH(SFProperty!AT$1,'Portfolio Drop'!$B$13:$DN$13,0))</f>
        <v>0</v>
      </c>
      <c r="AU4" s="22" cm="1">
        <f t="array" ref="AU4">INDEX('Portfolio Drop'!$B$14:$DN$33,ROW(AT4)-2,MATCH(SFProperty!AU$1,'Portfolio Drop'!$B$13:$DN$13,0))</f>
        <v>0</v>
      </c>
      <c r="AV4" cm="1">
        <f t="array" ref="AV4">INDEX('Portfolio Drop'!$B$14:$DN$33,ROW(AU4)-2,MATCH(SFProperty!AV$1,'Portfolio Drop'!$B$13:$DN$13,0))</f>
        <v>0</v>
      </c>
      <c r="AW4" s="22" t="str">
        <f>IF(C4&gt;0,'Salesforce Refresh '!$B$9,"")</f>
        <v>0068c00000uvOISAA2</v>
      </c>
      <c r="AX4" s="22" t="str">
        <f t="shared" si="0"/>
        <v/>
      </c>
      <c r="AZ4" s="45"/>
      <c r="BA4" s="45"/>
      <c r="BB4" s="45"/>
    </row>
    <row r="5" spans="1:54" x14ac:dyDescent="0.25">
      <c r="C5" cm="1">
        <f t="array" ref="C5">INDEX('Portfolio Drop'!$B$14:$DN$33,ROW(B5)-2,MATCH(SFProperty!C$1,'Portfolio Drop'!$B$13:$DN$13,0))</f>
        <v>3</v>
      </c>
      <c r="D5" t="str" cm="1">
        <f t="array" ref="D5">IF(TRIM(INDEX('Portfolio Drop'!$B$14:$DN$33,ROW(C5)-2,MATCH(SFProperty!D$1,'Portfolio Drop'!$B$13:$DN$13,0))) = 0, "",TRIM(INDEX('Portfolio Drop'!$B$14:$DN$33,ROW(C5)-2,MATCH(SFProperty!D$1,'Portfolio Drop'!$B$13:$DN$13,0))))</f>
        <v/>
      </c>
      <c r="E5" cm="1">
        <f t="array" ref="E5">INDEX('Portfolio Drop'!$B$14:$DN$33,ROW(D5)-2,MATCH(SFProperty!E$1,'Portfolio Drop'!$B$13:$DN$13,0))</f>
        <v>0</v>
      </c>
      <c r="F5" cm="1">
        <f t="array" ref="F5">INDEX('Portfolio Drop'!$B$14:$DN$33,ROW(E5)-2,MATCH(SFProperty!F$1,'Portfolio Drop'!$B$13:$DN$13,0))</f>
        <v>0</v>
      </c>
      <c r="G5" cm="1">
        <f t="array" ref="G5">INDEX('Portfolio Drop'!$B$14:$DN$33,ROW(F5)-2,MATCH(SFProperty!G$1,'Portfolio Drop'!$B$13:$DN$13,0))</f>
        <v>0</v>
      </c>
      <c r="H5" cm="1">
        <f t="array" ref="H5">INDEX('Portfolio Drop'!$B$14:$DN$33,ROW(G5)-2,MATCH(SFProperty!H$1,'Portfolio Drop'!$B$13:$DN$13,0))</f>
        <v>0</v>
      </c>
      <c r="I5" t="str" cm="1">
        <f t="array" ref="I5">TRIM(INDEX('Portfolio Drop'!$B$14:$DN$33,ROW(H5)-2,MATCH(SFProperty!I$1,'Portfolio Drop'!$B$13:$DN$13,0)))</f>
        <v/>
      </c>
      <c r="J5" cm="1">
        <f t="array" ref="J5">INDEX('Portfolio Drop'!$B$14:$DN$33,ROW(I5)-2,MATCH(SFProperty!J$1,'Portfolio Drop'!$B$13:$DN$13,0))</f>
        <v>0</v>
      </c>
      <c r="K5" cm="1">
        <f t="array" ref="K5">INDEX('Portfolio Drop'!$B$14:$DN$33,ROW(J5)-2,MATCH(SFProperty!K$1,'Portfolio Drop'!$B$13:$DN$13,0))</f>
        <v>0</v>
      </c>
      <c r="L5" cm="1">
        <f t="array" ref="L5">INDEX('Portfolio Drop'!$B$14:$DN$33,ROW(K5)-2,MATCH(SFProperty!L$1,'Portfolio Drop'!$B$13:$DN$13,0))</f>
        <v>0</v>
      </c>
      <c r="M5" cm="1">
        <f t="array" ref="M5">INDEX('Portfolio Drop'!$B$14:$DN$33,ROW(L5)-2,MATCH(SFProperty!M$1,'Portfolio Drop'!$B$13:$DN$13,0))</f>
        <v>0</v>
      </c>
      <c r="N5" t="str" cm="1">
        <f t="array" ref="N5">IF(INDEX('Portfolio Drop'!$B$14:$DN$33,ROW(M5)-2,MATCH(SFProperty!N$1,'Portfolio Drop'!$B$13:$DN$13,0)) = 0, "No",INDEX('Portfolio Drop'!$B$14:$DN$33,ROW(M5)-2,MATCH(SFProperty!N$1,'Portfolio Drop'!$B$13:$DN$13,0)))</f>
        <v>No</v>
      </c>
      <c r="O5" cm="1">
        <f t="array" ref="O5">INDEX('Portfolio Drop'!$B$14:$DN$33,ROW(N5)-2,MATCH(SFProperty!O$1,'Portfolio Drop'!$B$13:$DN$13,0))</f>
        <v>0</v>
      </c>
      <c r="P5" cm="1">
        <f t="array" ref="P5">INDEX('Portfolio Drop'!$B$14:$DN$33,ROW(O5)-2,MATCH(SFProperty!P$1,'Portfolio Drop'!$B$13:$DN$13,0))</f>
        <v>0</v>
      </c>
      <c r="Q5" cm="1">
        <f t="array" ref="Q5">INDEX('Portfolio Drop'!$B$14:$DN$33,ROW(P5)-2,MATCH(SFProperty!Q$1,'Portfolio Drop'!$B$13:$DN$13,0))</f>
        <v>0</v>
      </c>
      <c r="R5" cm="1">
        <f t="array" ref="R5">INDEX('Portfolio Drop'!$B$14:$DN$33,ROW(Q5)-2,MATCH(SFProperty!R$1,'Portfolio Drop'!$B$13:$DN$13,0))</f>
        <v>0</v>
      </c>
      <c r="S5" t="str" cm="1">
        <f t="array" ref="S5">IF(INDEX('Portfolio Drop'!$B$14:$DN$33,ROW(R5)-2,MATCH(SFProperty!S$1,'Portfolio Drop'!$B$13:$DN$13,0))=0,"No", INDEX('Portfolio Drop'!$B$14:$DN$33,ROW(R5)-2,MATCH(SFProperty!S$1,'Portfolio Drop'!$B$13:$DN$13,0)))</f>
        <v>No</v>
      </c>
      <c r="T5" s="22" cm="1">
        <f t="array" ref="T5">INDEX('Portfolio Drop'!$B$14:$DN$33,ROW(S5)-2,MATCH(SFProperty!T$1,'Portfolio Drop'!$B$13:$DN$13,0))</f>
        <v>0</v>
      </c>
      <c r="U5" s="22" cm="1">
        <f t="array" ref="U5">INDEX('Portfolio Drop'!$B$14:$DN$33,ROW(T5)-2,MATCH(SFProperty!U$1,'Portfolio Drop'!$B$13:$DN$13,0))</f>
        <v>0</v>
      </c>
      <c r="V5" cm="1">
        <f t="array" ref="V5">INDEX('Portfolio Drop'!$B$14:$DN$33,ROW(U5)-2,MATCH(SFProperty!V$1,'Portfolio Drop'!$B$13:$DN$13,0))</f>
        <v>0</v>
      </c>
      <c r="W5" t="str" cm="1">
        <f t="array" ref="W5">IF(INDEX('Portfolio Drop'!$B$14:$DN$33,ROW(V5)-2,MATCH(SFProperty!W$1,'Portfolio Drop'!$B$13:$DN$13,0))= 0, "No",INDEX('Portfolio Drop'!$B$14:$DN$33,ROW(V5)-2,MATCH(SFProperty!W$1,'Portfolio Drop'!$B$13:$DN$13,0)))</f>
        <v>No</v>
      </c>
      <c r="X5" cm="1">
        <f t="array" ref="X5">INDEX('Portfolio Drop'!$B$14:$DN$33,ROW(W5)-2,MATCH(SFProperty!X$1,'Portfolio Drop'!$B$13:$DN$13,0))</f>
        <v>0</v>
      </c>
      <c r="Y5" cm="1">
        <f t="array" ref="Y5">INDEX('Portfolio Drop'!$B$14:$DN$33,ROW(X5)-2,MATCH(SFProperty!Y$1,'Portfolio Drop'!$B$13:$DN$13,0))</f>
        <v>0</v>
      </c>
      <c r="Z5" s="31" cm="1">
        <f t="array" ref="Z5">INDEX('Portfolio Drop'!$B$14:$DN$33,ROW(Y5)-2,MATCH(SFProperty!Z$1,'Portfolio Drop'!$B$13:$DN$13,0))</f>
        <v>0</v>
      </c>
      <c r="AA5" s="31" t="str" cm="1">
        <f t="array" ref="AA5">INDEX('Portfolio Drop'!$B$14:$DN$33,ROW(Z5)-2,MATCH(SFProperty!AA$1,'Portfolio Drop'!$B$13:$DN$13,0))</f>
        <v/>
      </c>
      <c r="AB5" cm="1">
        <f t="array" ref="AB5">INDEX('Portfolio Drop'!$B$14:$DN$33,ROW(AA5)-2,MATCH(SFProperty!AB$1,'Portfolio Drop'!$B$13:$DN$13,0))</f>
        <v>0</v>
      </c>
      <c r="AC5" cm="1">
        <f t="array" ref="AC5">INDEX('Portfolio Drop'!$B$14:$DN$33,ROW(AB5)-2,MATCH(SFProperty!AC$1,'Portfolio Drop'!$B$13:$DN$13,0))</f>
        <v>0</v>
      </c>
      <c r="AD5" cm="1">
        <f t="array" ref="AD5">INDEX('Portfolio Drop'!$B$14:$DN$33,ROW(AC5)-2,MATCH(SFProperty!AD$1,'Portfolio Drop'!$B$13:$DN$13,0))</f>
        <v>0</v>
      </c>
      <c r="AE5" cm="1">
        <f t="array" ref="AE5">INDEX('Portfolio Drop'!$B$14:$DN$33,ROW(AD5)-2,MATCH(SFProperty!AE$1,'Portfolio Drop'!$B$13:$DN$13,0))</f>
        <v>0</v>
      </c>
      <c r="AF5" cm="1">
        <f t="array" ref="AF5">INDEX('Portfolio Drop'!$B$14:$DN$33,ROW(AE5)-2,MATCH(SFProperty!AF$1,'Portfolio Drop'!$B$13:$DN$13,0))</f>
        <v>0</v>
      </c>
      <c r="AG5" cm="1">
        <f t="array" ref="AG5">INDEX('Portfolio Drop'!$B$14:$DN$33,ROW(AF5)-2,MATCH(SFProperty!AG$1,'Portfolio Drop'!$B$13:$DN$13,0))</f>
        <v>0</v>
      </c>
      <c r="AH5" cm="1">
        <f t="array" ref="AH5">INDEX('Portfolio Drop'!$B$14:$DN$33,ROW(AG5)-2,MATCH(SFProperty!AH$1,'Portfolio Drop'!$B$13:$DN$13,0))</f>
        <v>0</v>
      </c>
      <c r="AI5" cm="1">
        <f t="array" ref="AI5">INDEX('Portfolio Drop'!$B$14:$DN$33,ROW(AH5)-2,MATCH(SFProperty!AI$1,'Portfolio Drop'!$B$13:$DN$13,0))</f>
        <v>0</v>
      </c>
      <c r="AJ5" cm="1">
        <f t="array" ref="AJ5">INDEX('Portfolio Drop'!$B$14:$DN$33,ROW(AI5)-2,MATCH(SFProperty!AJ$1,'Portfolio Drop'!$B$13:$DN$13,0))</f>
        <v>0</v>
      </c>
      <c r="AK5" cm="1">
        <f t="array" ref="AK5">INDEX('Portfolio Drop'!$B$14:$DN$33,ROW(AJ5)-2,MATCH(SFProperty!AK$1,'Portfolio Drop'!$B$13:$DN$13,0))</f>
        <v>0</v>
      </c>
      <c r="AL5" cm="1">
        <f t="array" ref="AL5">INDEX('Portfolio Drop'!$B$14:$DN$33,ROW(AK5)-2,MATCH(SFProperty!AL$1,'Portfolio Drop'!$B$13:$DN$13,0))</f>
        <v>0</v>
      </c>
      <c r="AM5" cm="1">
        <f t="array" ref="AM5">INDEX('Portfolio Drop'!$B$14:$DN$33,ROW(AL5)-2,MATCH(SFProperty!AM$1,'Portfolio Drop'!$B$13:$DN$13,0))</f>
        <v>0</v>
      </c>
      <c r="AN5" cm="1">
        <f t="array" ref="AN5">INDEX('Portfolio Drop'!$B$14:$DN$33,ROW(AM5)-2,MATCH(SFProperty!AN$1,'Portfolio Drop'!$B$13:$DN$13,0))</f>
        <v>0</v>
      </c>
      <c r="AO5" cm="1">
        <f t="array" ref="AO5">INDEX('Portfolio Drop'!$B$14:$DN$33,ROW(AN5)-2,MATCH(SFProperty!AO$1,'Portfolio Drop'!$B$13:$DN$13,0))</f>
        <v>0</v>
      </c>
      <c r="AP5" cm="1">
        <f t="array" ref="AP5">INDEX('Portfolio Drop'!$B$14:$DN$33,ROW(AO5)-2,MATCH(SFProperty!AP$1,'Portfolio Drop'!$B$13:$DN$13,0))</f>
        <v>0</v>
      </c>
      <c r="AQ5" cm="1">
        <f t="array" ref="AQ5">INDEX('Portfolio Drop'!$B$14:$DN$33,ROW(AP5)-2,MATCH(SFProperty!AQ$1,'Portfolio Drop'!$B$13:$DN$13,0))</f>
        <v>0</v>
      </c>
      <c r="AR5" cm="1">
        <f t="array" ref="AR5">INDEX('Portfolio Drop'!$B$14:$DN$33,ROW(AQ5)-2,MATCH(SFProperty!AR$1,'Portfolio Drop'!$B$13:$DN$13,0))</f>
        <v>0</v>
      </c>
      <c r="AS5" s="22" cm="1">
        <f t="array" ref="AS5">INDEX('Portfolio Drop'!$B$14:$DN$33,ROW(AR5)-2,MATCH(SFProperty!AS$1,'Portfolio Drop'!$B$13:$DN$13,0))</f>
        <v>0</v>
      </c>
      <c r="AT5" s="22" cm="1">
        <f t="array" ref="AT5">INDEX('Portfolio Drop'!$B$14:$DN$33,ROW(AS5)-2,MATCH(SFProperty!AT$1,'Portfolio Drop'!$B$13:$DN$13,0))</f>
        <v>0</v>
      </c>
      <c r="AU5" s="22" cm="1">
        <f t="array" ref="AU5">INDEX('Portfolio Drop'!$B$14:$DN$33,ROW(AT5)-2,MATCH(SFProperty!AU$1,'Portfolio Drop'!$B$13:$DN$13,0))</f>
        <v>0</v>
      </c>
      <c r="AV5" cm="1">
        <f t="array" ref="AV5">INDEX('Portfolio Drop'!$B$14:$DN$33,ROW(AU5)-2,MATCH(SFProperty!AV$1,'Portfolio Drop'!$B$13:$DN$13,0))</f>
        <v>0</v>
      </c>
      <c r="AW5" s="22" t="str">
        <f>IF(C5&gt;0,'Salesforce Refresh '!$B$9,"")</f>
        <v>0068c00000uvOISAA2</v>
      </c>
      <c r="AX5" s="22" t="str">
        <f t="shared" si="0"/>
        <v/>
      </c>
      <c r="AZ5" s="45"/>
      <c r="BA5" s="45"/>
      <c r="BB5" s="45"/>
    </row>
    <row r="6" spans="1:54" x14ac:dyDescent="0.25">
      <c r="C6" cm="1">
        <f t="array" ref="C6">INDEX('Portfolio Drop'!$B$14:$DN$33,ROW(B6)-2,MATCH(SFProperty!C$1,'Portfolio Drop'!$B$13:$DN$13,0))</f>
        <v>4</v>
      </c>
      <c r="D6" t="str" cm="1">
        <f t="array" ref="D6">IF(TRIM(INDEX('Portfolio Drop'!$B$14:$DN$33,ROW(C6)-2,MATCH(SFProperty!D$1,'Portfolio Drop'!$B$13:$DN$13,0))) = 0, "",TRIM(INDEX('Portfolio Drop'!$B$14:$DN$33,ROW(C6)-2,MATCH(SFProperty!D$1,'Portfolio Drop'!$B$13:$DN$13,0))))</f>
        <v/>
      </c>
      <c r="E6" cm="1">
        <f t="array" ref="E6">INDEX('Portfolio Drop'!$B$14:$DN$33,ROW(D6)-2,MATCH(SFProperty!E$1,'Portfolio Drop'!$B$13:$DN$13,0))</f>
        <v>0</v>
      </c>
      <c r="F6" cm="1">
        <f t="array" ref="F6">INDEX('Portfolio Drop'!$B$14:$DN$33,ROW(E6)-2,MATCH(SFProperty!F$1,'Portfolio Drop'!$B$13:$DN$13,0))</f>
        <v>0</v>
      </c>
      <c r="G6" cm="1">
        <f t="array" ref="G6">INDEX('Portfolio Drop'!$B$14:$DN$33,ROW(F6)-2,MATCH(SFProperty!G$1,'Portfolio Drop'!$B$13:$DN$13,0))</f>
        <v>0</v>
      </c>
      <c r="H6" cm="1">
        <f t="array" ref="H6">INDEX('Portfolio Drop'!$B$14:$DN$33,ROW(G6)-2,MATCH(SFProperty!H$1,'Portfolio Drop'!$B$13:$DN$13,0))</f>
        <v>0</v>
      </c>
      <c r="I6" t="str" cm="1">
        <f t="array" ref="I6">TRIM(INDEX('Portfolio Drop'!$B$14:$DN$33,ROW(H6)-2,MATCH(SFProperty!I$1,'Portfolio Drop'!$B$13:$DN$13,0)))</f>
        <v/>
      </c>
      <c r="J6" cm="1">
        <f t="array" ref="J6">INDEX('Portfolio Drop'!$B$14:$DN$33,ROW(I6)-2,MATCH(SFProperty!J$1,'Portfolio Drop'!$B$13:$DN$13,0))</f>
        <v>0</v>
      </c>
      <c r="K6" cm="1">
        <f t="array" ref="K6">INDEX('Portfolio Drop'!$B$14:$DN$33,ROW(J6)-2,MATCH(SFProperty!K$1,'Portfolio Drop'!$B$13:$DN$13,0))</f>
        <v>0</v>
      </c>
      <c r="L6" cm="1">
        <f t="array" ref="L6">INDEX('Portfolio Drop'!$B$14:$DN$33,ROW(K6)-2,MATCH(SFProperty!L$1,'Portfolio Drop'!$B$13:$DN$13,0))</f>
        <v>0</v>
      </c>
      <c r="M6" cm="1">
        <f t="array" ref="M6">INDEX('Portfolio Drop'!$B$14:$DN$33,ROW(L6)-2,MATCH(SFProperty!M$1,'Portfolio Drop'!$B$13:$DN$13,0))</f>
        <v>0</v>
      </c>
      <c r="N6" t="str" cm="1">
        <f t="array" ref="N6">IF(INDEX('Portfolio Drop'!$B$14:$DN$33,ROW(M6)-2,MATCH(SFProperty!N$1,'Portfolio Drop'!$B$13:$DN$13,0)) = 0, "No",INDEX('Portfolio Drop'!$B$14:$DN$33,ROW(M6)-2,MATCH(SFProperty!N$1,'Portfolio Drop'!$B$13:$DN$13,0)))</f>
        <v>No</v>
      </c>
      <c r="O6" cm="1">
        <f t="array" ref="O6">INDEX('Portfolio Drop'!$B$14:$DN$33,ROW(N6)-2,MATCH(SFProperty!O$1,'Portfolio Drop'!$B$13:$DN$13,0))</f>
        <v>0</v>
      </c>
      <c r="P6" cm="1">
        <f t="array" ref="P6">INDEX('Portfolio Drop'!$B$14:$DN$33,ROW(O6)-2,MATCH(SFProperty!P$1,'Portfolio Drop'!$B$13:$DN$13,0))</f>
        <v>0</v>
      </c>
      <c r="Q6" cm="1">
        <f t="array" ref="Q6">INDEX('Portfolio Drop'!$B$14:$DN$33,ROW(P6)-2,MATCH(SFProperty!Q$1,'Portfolio Drop'!$B$13:$DN$13,0))</f>
        <v>0</v>
      </c>
      <c r="R6" cm="1">
        <f t="array" ref="R6">INDEX('Portfolio Drop'!$B$14:$DN$33,ROW(Q6)-2,MATCH(SFProperty!R$1,'Portfolio Drop'!$B$13:$DN$13,0))</f>
        <v>0</v>
      </c>
      <c r="S6" t="str" cm="1">
        <f t="array" ref="S6">IF(INDEX('Portfolio Drop'!$B$14:$DN$33,ROW(R6)-2,MATCH(SFProperty!S$1,'Portfolio Drop'!$B$13:$DN$13,0))=0,"No", INDEX('Portfolio Drop'!$B$14:$DN$33,ROW(R6)-2,MATCH(SFProperty!S$1,'Portfolio Drop'!$B$13:$DN$13,0)))</f>
        <v>No</v>
      </c>
      <c r="T6" s="22" cm="1">
        <f t="array" ref="T6">INDEX('Portfolio Drop'!$B$14:$DN$33,ROW(S6)-2,MATCH(SFProperty!T$1,'Portfolio Drop'!$B$13:$DN$13,0))</f>
        <v>0</v>
      </c>
      <c r="U6" s="22" cm="1">
        <f t="array" ref="U6">INDEX('Portfolio Drop'!$B$14:$DN$33,ROW(T6)-2,MATCH(SFProperty!U$1,'Portfolio Drop'!$B$13:$DN$13,0))</f>
        <v>0</v>
      </c>
      <c r="V6" cm="1">
        <f t="array" ref="V6">INDEX('Portfolio Drop'!$B$14:$DN$33,ROW(U6)-2,MATCH(SFProperty!V$1,'Portfolio Drop'!$B$13:$DN$13,0))</f>
        <v>0</v>
      </c>
      <c r="W6" t="str" cm="1">
        <f t="array" ref="W6">IF(INDEX('Portfolio Drop'!$B$14:$DN$33,ROW(V6)-2,MATCH(SFProperty!W$1,'Portfolio Drop'!$B$13:$DN$13,0))= 0, "No",INDEX('Portfolio Drop'!$B$14:$DN$33,ROW(V6)-2,MATCH(SFProperty!W$1,'Portfolio Drop'!$B$13:$DN$13,0)))</f>
        <v>No</v>
      </c>
      <c r="X6" cm="1">
        <f t="array" ref="X6">INDEX('Portfolio Drop'!$B$14:$DN$33,ROW(W6)-2,MATCH(SFProperty!X$1,'Portfolio Drop'!$B$13:$DN$13,0))</f>
        <v>0</v>
      </c>
      <c r="Y6" cm="1">
        <f t="array" ref="Y6">INDEX('Portfolio Drop'!$B$14:$DN$33,ROW(X6)-2,MATCH(SFProperty!Y$1,'Portfolio Drop'!$B$13:$DN$13,0))</f>
        <v>0</v>
      </c>
      <c r="Z6" s="31" cm="1">
        <f t="array" ref="Z6">INDEX('Portfolio Drop'!$B$14:$DN$33,ROW(Y6)-2,MATCH(SFProperty!Z$1,'Portfolio Drop'!$B$13:$DN$13,0))</f>
        <v>0</v>
      </c>
      <c r="AA6" s="31" t="str" cm="1">
        <f t="array" ref="AA6">INDEX('Portfolio Drop'!$B$14:$DN$33,ROW(Z6)-2,MATCH(SFProperty!AA$1,'Portfolio Drop'!$B$13:$DN$13,0))</f>
        <v/>
      </c>
      <c r="AB6" cm="1">
        <f t="array" ref="AB6">INDEX('Portfolio Drop'!$B$14:$DN$33,ROW(AA6)-2,MATCH(SFProperty!AB$1,'Portfolio Drop'!$B$13:$DN$13,0))</f>
        <v>0</v>
      </c>
      <c r="AC6" cm="1">
        <f t="array" ref="AC6">INDEX('Portfolio Drop'!$B$14:$DN$33,ROW(AB6)-2,MATCH(SFProperty!AC$1,'Portfolio Drop'!$B$13:$DN$13,0))</f>
        <v>0</v>
      </c>
      <c r="AD6" cm="1">
        <f t="array" ref="AD6">INDEX('Portfolio Drop'!$B$14:$DN$33,ROW(AC6)-2,MATCH(SFProperty!AD$1,'Portfolio Drop'!$B$13:$DN$13,0))</f>
        <v>0</v>
      </c>
      <c r="AE6" cm="1">
        <f t="array" ref="AE6">INDEX('Portfolio Drop'!$B$14:$DN$33,ROW(AD6)-2,MATCH(SFProperty!AE$1,'Portfolio Drop'!$B$13:$DN$13,0))</f>
        <v>0</v>
      </c>
      <c r="AF6" cm="1">
        <f t="array" ref="AF6">INDEX('Portfolio Drop'!$B$14:$DN$33,ROW(AE6)-2,MATCH(SFProperty!AF$1,'Portfolio Drop'!$B$13:$DN$13,0))</f>
        <v>0</v>
      </c>
      <c r="AG6" cm="1">
        <f t="array" ref="AG6">INDEX('Portfolio Drop'!$B$14:$DN$33,ROW(AF6)-2,MATCH(SFProperty!AG$1,'Portfolio Drop'!$B$13:$DN$13,0))</f>
        <v>0</v>
      </c>
      <c r="AH6" cm="1">
        <f t="array" ref="AH6">INDEX('Portfolio Drop'!$B$14:$DN$33,ROW(AG6)-2,MATCH(SFProperty!AH$1,'Portfolio Drop'!$B$13:$DN$13,0))</f>
        <v>0</v>
      </c>
      <c r="AI6" cm="1">
        <f t="array" ref="AI6">INDEX('Portfolio Drop'!$B$14:$DN$33,ROW(AH6)-2,MATCH(SFProperty!AI$1,'Portfolio Drop'!$B$13:$DN$13,0))</f>
        <v>0</v>
      </c>
      <c r="AJ6" cm="1">
        <f t="array" ref="AJ6">INDEX('Portfolio Drop'!$B$14:$DN$33,ROW(AI6)-2,MATCH(SFProperty!AJ$1,'Portfolio Drop'!$B$13:$DN$13,0))</f>
        <v>0</v>
      </c>
      <c r="AK6" cm="1">
        <f t="array" ref="AK6">INDEX('Portfolio Drop'!$B$14:$DN$33,ROW(AJ6)-2,MATCH(SFProperty!AK$1,'Portfolio Drop'!$B$13:$DN$13,0))</f>
        <v>0</v>
      </c>
      <c r="AL6" cm="1">
        <f t="array" ref="AL6">INDEX('Portfolio Drop'!$B$14:$DN$33,ROW(AK6)-2,MATCH(SFProperty!AL$1,'Portfolio Drop'!$B$13:$DN$13,0))</f>
        <v>0</v>
      </c>
      <c r="AM6" cm="1">
        <f t="array" ref="AM6">INDEX('Portfolio Drop'!$B$14:$DN$33,ROW(AL6)-2,MATCH(SFProperty!AM$1,'Portfolio Drop'!$B$13:$DN$13,0))</f>
        <v>0</v>
      </c>
      <c r="AN6" cm="1">
        <f t="array" ref="AN6">INDEX('Portfolio Drop'!$B$14:$DN$33,ROW(AM6)-2,MATCH(SFProperty!AN$1,'Portfolio Drop'!$B$13:$DN$13,0))</f>
        <v>0</v>
      </c>
      <c r="AO6" cm="1">
        <f t="array" ref="AO6">INDEX('Portfolio Drop'!$B$14:$DN$33,ROW(AN6)-2,MATCH(SFProperty!AO$1,'Portfolio Drop'!$B$13:$DN$13,0))</f>
        <v>0</v>
      </c>
      <c r="AP6" cm="1">
        <f t="array" ref="AP6">INDEX('Portfolio Drop'!$B$14:$DN$33,ROW(AO6)-2,MATCH(SFProperty!AP$1,'Portfolio Drop'!$B$13:$DN$13,0))</f>
        <v>0</v>
      </c>
      <c r="AQ6" cm="1">
        <f t="array" ref="AQ6">INDEX('Portfolio Drop'!$B$14:$DN$33,ROW(AP6)-2,MATCH(SFProperty!AQ$1,'Portfolio Drop'!$B$13:$DN$13,0))</f>
        <v>0</v>
      </c>
      <c r="AR6" cm="1">
        <f t="array" ref="AR6">INDEX('Portfolio Drop'!$B$14:$DN$33,ROW(AQ6)-2,MATCH(SFProperty!AR$1,'Portfolio Drop'!$B$13:$DN$13,0))</f>
        <v>0</v>
      </c>
      <c r="AS6" s="22" cm="1">
        <f t="array" ref="AS6">INDEX('Portfolio Drop'!$B$14:$DN$33,ROW(AR6)-2,MATCH(SFProperty!AS$1,'Portfolio Drop'!$B$13:$DN$13,0))</f>
        <v>0</v>
      </c>
      <c r="AT6" s="22" cm="1">
        <f t="array" ref="AT6">INDEX('Portfolio Drop'!$B$14:$DN$33,ROW(AS6)-2,MATCH(SFProperty!AT$1,'Portfolio Drop'!$B$13:$DN$13,0))</f>
        <v>0</v>
      </c>
      <c r="AU6" s="22" cm="1">
        <f t="array" ref="AU6">INDEX('Portfolio Drop'!$B$14:$DN$33,ROW(AT6)-2,MATCH(SFProperty!AU$1,'Portfolio Drop'!$B$13:$DN$13,0))</f>
        <v>0</v>
      </c>
      <c r="AV6" cm="1">
        <f t="array" ref="AV6">INDEX('Portfolio Drop'!$B$14:$DN$33,ROW(AU6)-2,MATCH(SFProperty!AV$1,'Portfolio Drop'!$B$13:$DN$13,0))</f>
        <v>0</v>
      </c>
      <c r="AW6" s="22" t="str">
        <f>IF(C6&gt;0,'Salesforce Refresh '!$B$9,"")</f>
        <v>0068c00000uvOISAA2</v>
      </c>
      <c r="AX6" s="22" t="str">
        <f t="shared" si="0"/>
        <v/>
      </c>
    </row>
    <row r="7" spans="1:54" x14ac:dyDescent="0.25">
      <c r="C7" cm="1">
        <f t="array" ref="C7">INDEX('Portfolio Drop'!$B$14:$DN$33,ROW(B7)-2,MATCH(SFProperty!C$1,'Portfolio Drop'!$B$13:$DN$13,0))</f>
        <v>5</v>
      </c>
      <c r="D7" t="str" cm="1">
        <f t="array" ref="D7">IF(TRIM(INDEX('Portfolio Drop'!$B$14:$DN$33,ROW(C7)-2,MATCH(SFProperty!D$1,'Portfolio Drop'!$B$13:$DN$13,0))) = 0, "",TRIM(INDEX('Portfolio Drop'!$B$14:$DN$33,ROW(C7)-2,MATCH(SFProperty!D$1,'Portfolio Drop'!$B$13:$DN$13,0))))</f>
        <v/>
      </c>
      <c r="E7" cm="1">
        <f t="array" ref="E7">INDEX('Portfolio Drop'!$B$14:$DN$33,ROW(D7)-2,MATCH(SFProperty!E$1,'Portfolio Drop'!$B$13:$DN$13,0))</f>
        <v>0</v>
      </c>
      <c r="F7" cm="1">
        <f t="array" ref="F7">INDEX('Portfolio Drop'!$B$14:$DN$33,ROW(E7)-2,MATCH(SFProperty!F$1,'Portfolio Drop'!$B$13:$DN$13,0))</f>
        <v>0</v>
      </c>
      <c r="G7" cm="1">
        <f t="array" ref="G7">INDEX('Portfolio Drop'!$B$14:$DN$33,ROW(F7)-2,MATCH(SFProperty!G$1,'Portfolio Drop'!$B$13:$DN$13,0))</f>
        <v>0</v>
      </c>
      <c r="H7" cm="1">
        <f t="array" ref="H7">INDEX('Portfolio Drop'!$B$14:$DN$33,ROW(G7)-2,MATCH(SFProperty!H$1,'Portfolio Drop'!$B$13:$DN$13,0))</f>
        <v>0</v>
      </c>
      <c r="I7" t="str" cm="1">
        <f t="array" ref="I7">TRIM(INDEX('Portfolio Drop'!$B$14:$DN$33,ROW(H7)-2,MATCH(SFProperty!I$1,'Portfolio Drop'!$B$13:$DN$13,0)))</f>
        <v/>
      </c>
      <c r="J7" cm="1">
        <f t="array" ref="J7">INDEX('Portfolio Drop'!$B$14:$DN$33,ROW(I7)-2,MATCH(SFProperty!J$1,'Portfolio Drop'!$B$13:$DN$13,0))</f>
        <v>0</v>
      </c>
      <c r="K7" cm="1">
        <f t="array" ref="K7">INDEX('Portfolio Drop'!$B$14:$DN$33,ROW(J7)-2,MATCH(SFProperty!K$1,'Portfolio Drop'!$B$13:$DN$13,0))</f>
        <v>0</v>
      </c>
      <c r="L7" cm="1">
        <f t="array" ref="L7">INDEX('Portfolio Drop'!$B$14:$DN$33,ROW(K7)-2,MATCH(SFProperty!L$1,'Portfolio Drop'!$B$13:$DN$13,0))</f>
        <v>0</v>
      </c>
      <c r="M7" cm="1">
        <f t="array" ref="M7">INDEX('Portfolio Drop'!$B$14:$DN$33,ROW(L7)-2,MATCH(SFProperty!M$1,'Portfolio Drop'!$B$13:$DN$13,0))</f>
        <v>0</v>
      </c>
      <c r="N7" t="str" cm="1">
        <f t="array" ref="N7">IF(INDEX('Portfolio Drop'!$B$14:$DN$33,ROW(M7)-2,MATCH(SFProperty!N$1,'Portfolio Drop'!$B$13:$DN$13,0)) = 0, "No",INDEX('Portfolio Drop'!$B$14:$DN$33,ROW(M7)-2,MATCH(SFProperty!N$1,'Portfolio Drop'!$B$13:$DN$13,0)))</f>
        <v>No</v>
      </c>
      <c r="O7" cm="1">
        <f t="array" ref="O7">INDEX('Portfolio Drop'!$B$14:$DN$33,ROW(N7)-2,MATCH(SFProperty!O$1,'Portfolio Drop'!$B$13:$DN$13,0))</f>
        <v>0</v>
      </c>
      <c r="P7" cm="1">
        <f t="array" ref="P7">INDEX('Portfolio Drop'!$B$14:$DN$33,ROW(O7)-2,MATCH(SFProperty!P$1,'Portfolio Drop'!$B$13:$DN$13,0))</f>
        <v>0</v>
      </c>
      <c r="Q7" cm="1">
        <f t="array" ref="Q7">INDEX('Portfolio Drop'!$B$14:$DN$33,ROW(P7)-2,MATCH(SFProperty!Q$1,'Portfolio Drop'!$B$13:$DN$13,0))</f>
        <v>0</v>
      </c>
      <c r="R7" cm="1">
        <f t="array" ref="R7">INDEX('Portfolio Drop'!$B$14:$DN$33,ROW(Q7)-2,MATCH(SFProperty!R$1,'Portfolio Drop'!$B$13:$DN$13,0))</f>
        <v>0</v>
      </c>
      <c r="S7" t="str" cm="1">
        <f t="array" ref="S7">IF(INDEX('Portfolio Drop'!$B$14:$DN$33,ROW(R7)-2,MATCH(SFProperty!S$1,'Portfolio Drop'!$B$13:$DN$13,0))=0,"No", INDEX('Portfolio Drop'!$B$14:$DN$33,ROW(R7)-2,MATCH(SFProperty!S$1,'Portfolio Drop'!$B$13:$DN$13,0)))</f>
        <v>No</v>
      </c>
      <c r="T7" s="22" cm="1">
        <f t="array" ref="T7">INDEX('Portfolio Drop'!$B$14:$DN$33,ROW(S7)-2,MATCH(SFProperty!T$1,'Portfolio Drop'!$B$13:$DN$13,0))</f>
        <v>0</v>
      </c>
      <c r="U7" s="22" cm="1">
        <f t="array" ref="U7">INDEX('Portfolio Drop'!$B$14:$DN$33,ROW(T7)-2,MATCH(SFProperty!U$1,'Portfolio Drop'!$B$13:$DN$13,0))</f>
        <v>0</v>
      </c>
      <c r="V7" cm="1">
        <f t="array" ref="V7">INDEX('Portfolio Drop'!$B$14:$DN$33,ROW(U7)-2,MATCH(SFProperty!V$1,'Portfolio Drop'!$B$13:$DN$13,0))</f>
        <v>0</v>
      </c>
      <c r="W7" t="str" cm="1">
        <f t="array" ref="W7">IF(INDEX('Portfolio Drop'!$B$14:$DN$33,ROW(V7)-2,MATCH(SFProperty!W$1,'Portfolio Drop'!$B$13:$DN$13,0))= 0, "No",INDEX('Portfolio Drop'!$B$14:$DN$33,ROW(V7)-2,MATCH(SFProperty!W$1,'Portfolio Drop'!$B$13:$DN$13,0)))</f>
        <v>No</v>
      </c>
      <c r="X7" cm="1">
        <f t="array" ref="X7">INDEX('Portfolio Drop'!$B$14:$DN$33,ROW(W7)-2,MATCH(SFProperty!X$1,'Portfolio Drop'!$B$13:$DN$13,0))</f>
        <v>0</v>
      </c>
      <c r="Y7" cm="1">
        <f t="array" ref="Y7">INDEX('Portfolio Drop'!$B$14:$DN$33,ROW(X7)-2,MATCH(SFProperty!Y$1,'Portfolio Drop'!$B$13:$DN$13,0))</f>
        <v>0</v>
      </c>
      <c r="Z7" s="31" cm="1">
        <f t="array" ref="Z7">INDEX('Portfolio Drop'!$B$14:$DN$33,ROW(Y7)-2,MATCH(SFProperty!Z$1,'Portfolio Drop'!$B$13:$DN$13,0))</f>
        <v>0</v>
      </c>
      <c r="AA7" s="31" t="str" cm="1">
        <f t="array" ref="AA7">INDEX('Portfolio Drop'!$B$14:$DN$33,ROW(Z7)-2,MATCH(SFProperty!AA$1,'Portfolio Drop'!$B$13:$DN$13,0))</f>
        <v/>
      </c>
      <c r="AB7" cm="1">
        <f t="array" ref="AB7">INDEX('Portfolio Drop'!$B$14:$DN$33,ROW(AA7)-2,MATCH(SFProperty!AB$1,'Portfolio Drop'!$B$13:$DN$13,0))</f>
        <v>0</v>
      </c>
      <c r="AC7" cm="1">
        <f t="array" ref="AC7">INDEX('Portfolio Drop'!$B$14:$DN$33,ROW(AB7)-2,MATCH(SFProperty!AC$1,'Portfolio Drop'!$B$13:$DN$13,0))</f>
        <v>0</v>
      </c>
      <c r="AD7" cm="1">
        <f t="array" ref="AD7">INDEX('Portfolio Drop'!$B$14:$DN$33,ROW(AC7)-2,MATCH(SFProperty!AD$1,'Portfolio Drop'!$B$13:$DN$13,0))</f>
        <v>0</v>
      </c>
      <c r="AE7" cm="1">
        <f t="array" ref="AE7">INDEX('Portfolio Drop'!$B$14:$DN$33,ROW(AD7)-2,MATCH(SFProperty!AE$1,'Portfolio Drop'!$B$13:$DN$13,0))</f>
        <v>0</v>
      </c>
      <c r="AF7" cm="1">
        <f t="array" ref="AF7">INDEX('Portfolio Drop'!$B$14:$DN$33,ROW(AE7)-2,MATCH(SFProperty!AF$1,'Portfolio Drop'!$B$13:$DN$13,0))</f>
        <v>0</v>
      </c>
      <c r="AG7" cm="1">
        <f t="array" ref="AG7">INDEX('Portfolio Drop'!$B$14:$DN$33,ROW(AF7)-2,MATCH(SFProperty!AG$1,'Portfolio Drop'!$B$13:$DN$13,0))</f>
        <v>0</v>
      </c>
      <c r="AH7" cm="1">
        <f t="array" ref="AH7">INDEX('Portfolio Drop'!$B$14:$DN$33,ROW(AG7)-2,MATCH(SFProperty!AH$1,'Portfolio Drop'!$B$13:$DN$13,0))</f>
        <v>0</v>
      </c>
      <c r="AI7" cm="1">
        <f t="array" ref="AI7">INDEX('Portfolio Drop'!$B$14:$DN$33,ROW(AH7)-2,MATCH(SFProperty!AI$1,'Portfolio Drop'!$B$13:$DN$13,0))</f>
        <v>0</v>
      </c>
      <c r="AJ7" cm="1">
        <f t="array" ref="AJ7">INDEX('Portfolio Drop'!$B$14:$DN$33,ROW(AI7)-2,MATCH(SFProperty!AJ$1,'Portfolio Drop'!$B$13:$DN$13,0))</f>
        <v>0</v>
      </c>
      <c r="AK7" cm="1">
        <f t="array" ref="AK7">INDEX('Portfolio Drop'!$B$14:$DN$33,ROW(AJ7)-2,MATCH(SFProperty!AK$1,'Portfolio Drop'!$B$13:$DN$13,0))</f>
        <v>0</v>
      </c>
      <c r="AL7" cm="1">
        <f t="array" ref="AL7">INDEX('Portfolio Drop'!$B$14:$DN$33,ROW(AK7)-2,MATCH(SFProperty!AL$1,'Portfolio Drop'!$B$13:$DN$13,0))</f>
        <v>0</v>
      </c>
      <c r="AM7" cm="1">
        <f t="array" ref="AM7">INDEX('Portfolio Drop'!$B$14:$DN$33,ROW(AL7)-2,MATCH(SFProperty!AM$1,'Portfolio Drop'!$B$13:$DN$13,0))</f>
        <v>0</v>
      </c>
      <c r="AN7" cm="1">
        <f t="array" ref="AN7">INDEX('Portfolio Drop'!$B$14:$DN$33,ROW(AM7)-2,MATCH(SFProperty!AN$1,'Portfolio Drop'!$B$13:$DN$13,0))</f>
        <v>0</v>
      </c>
      <c r="AO7" cm="1">
        <f t="array" ref="AO7">INDEX('Portfolio Drop'!$B$14:$DN$33,ROW(AN7)-2,MATCH(SFProperty!AO$1,'Portfolio Drop'!$B$13:$DN$13,0))</f>
        <v>0</v>
      </c>
      <c r="AP7" cm="1">
        <f t="array" ref="AP7">INDEX('Portfolio Drop'!$B$14:$DN$33,ROW(AO7)-2,MATCH(SFProperty!AP$1,'Portfolio Drop'!$B$13:$DN$13,0))</f>
        <v>0</v>
      </c>
      <c r="AQ7" cm="1">
        <f t="array" ref="AQ7">INDEX('Portfolio Drop'!$B$14:$DN$33,ROW(AP7)-2,MATCH(SFProperty!AQ$1,'Portfolio Drop'!$B$13:$DN$13,0))</f>
        <v>0</v>
      </c>
      <c r="AR7" cm="1">
        <f t="array" ref="AR7">INDEX('Portfolio Drop'!$B$14:$DN$33,ROW(AQ7)-2,MATCH(SFProperty!AR$1,'Portfolio Drop'!$B$13:$DN$13,0))</f>
        <v>0</v>
      </c>
      <c r="AS7" s="22" cm="1">
        <f t="array" ref="AS7">INDEX('Portfolio Drop'!$B$14:$DN$33,ROW(AR7)-2,MATCH(SFProperty!AS$1,'Portfolio Drop'!$B$13:$DN$13,0))</f>
        <v>0</v>
      </c>
      <c r="AT7" s="22" cm="1">
        <f t="array" ref="AT7">INDEX('Portfolio Drop'!$B$14:$DN$33,ROW(AS7)-2,MATCH(SFProperty!AT$1,'Portfolio Drop'!$B$13:$DN$13,0))</f>
        <v>0</v>
      </c>
      <c r="AU7" s="22" cm="1">
        <f t="array" ref="AU7">INDEX('Portfolio Drop'!$B$14:$DN$33,ROW(AT7)-2,MATCH(SFProperty!AU$1,'Portfolio Drop'!$B$13:$DN$13,0))</f>
        <v>0</v>
      </c>
      <c r="AV7" cm="1">
        <f t="array" ref="AV7">INDEX('Portfolio Drop'!$B$14:$DN$33,ROW(AU7)-2,MATCH(SFProperty!AV$1,'Portfolio Drop'!$B$13:$DN$13,0))</f>
        <v>0</v>
      </c>
      <c r="AW7" s="22" t="str">
        <f>IF(C7&gt;0,'Salesforce Refresh '!$B$9,"")</f>
        <v>0068c00000uvOISAA2</v>
      </c>
      <c r="AX7" s="22" t="str">
        <f t="shared" si="0"/>
        <v/>
      </c>
    </row>
    <row r="8" spans="1:54" x14ac:dyDescent="0.25">
      <c r="C8" cm="1">
        <f t="array" ref="C8">INDEX('Portfolio Drop'!$B$14:$DN$33,ROW(B8)-2,MATCH(SFProperty!C$1,'Portfolio Drop'!$B$13:$DN$13,0))</f>
        <v>6</v>
      </c>
      <c r="D8" t="str" cm="1">
        <f t="array" ref="D8">IF(TRIM(INDEX('Portfolio Drop'!$B$14:$DN$33,ROW(C8)-2,MATCH(SFProperty!D$1,'Portfolio Drop'!$B$13:$DN$13,0))) = 0, "",TRIM(INDEX('Portfolio Drop'!$B$14:$DN$33,ROW(C8)-2,MATCH(SFProperty!D$1,'Portfolio Drop'!$B$13:$DN$13,0))))</f>
        <v/>
      </c>
      <c r="E8" cm="1">
        <f t="array" ref="E8">INDEX('Portfolio Drop'!$B$14:$DN$33,ROW(D8)-2,MATCH(SFProperty!E$1,'Portfolio Drop'!$B$13:$DN$13,0))</f>
        <v>0</v>
      </c>
      <c r="F8" cm="1">
        <f t="array" ref="F8">INDEX('Portfolio Drop'!$B$14:$DN$33,ROW(E8)-2,MATCH(SFProperty!F$1,'Portfolio Drop'!$B$13:$DN$13,0))</f>
        <v>0</v>
      </c>
      <c r="G8" cm="1">
        <f t="array" ref="G8">INDEX('Portfolio Drop'!$B$14:$DN$33,ROW(F8)-2,MATCH(SFProperty!G$1,'Portfolio Drop'!$B$13:$DN$13,0))</f>
        <v>0</v>
      </c>
      <c r="H8" cm="1">
        <f t="array" ref="H8">INDEX('Portfolio Drop'!$B$14:$DN$33,ROW(G8)-2,MATCH(SFProperty!H$1,'Portfolio Drop'!$B$13:$DN$13,0))</f>
        <v>0</v>
      </c>
      <c r="I8" t="str" cm="1">
        <f t="array" ref="I8">TRIM(INDEX('Portfolio Drop'!$B$14:$DN$33,ROW(H8)-2,MATCH(SFProperty!I$1,'Portfolio Drop'!$B$13:$DN$13,0)))</f>
        <v/>
      </c>
      <c r="J8" cm="1">
        <f t="array" ref="J8">INDEX('Portfolio Drop'!$B$14:$DN$33,ROW(I8)-2,MATCH(SFProperty!J$1,'Portfolio Drop'!$B$13:$DN$13,0))</f>
        <v>0</v>
      </c>
      <c r="K8" cm="1">
        <f t="array" ref="K8">INDEX('Portfolio Drop'!$B$14:$DN$33,ROW(J8)-2,MATCH(SFProperty!K$1,'Portfolio Drop'!$B$13:$DN$13,0))</f>
        <v>0</v>
      </c>
      <c r="L8" cm="1">
        <f t="array" ref="L8">INDEX('Portfolio Drop'!$B$14:$DN$33,ROW(K8)-2,MATCH(SFProperty!L$1,'Portfolio Drop'!$B$13:$DN$13,0))</f>
        <v>0</v>
      </c>
      <c r="M8" cm="1">
        <f t="array" ref="M8">INDEX('Portfolio Drop'!$B$14:$DN$33,ROW(L8)-2,MATCH(SFProperty!M$1,'Portfolio Drop'!$B$13:$DN$13,0))</f>
        <v>0</v>
      </c>
      <c r="N8" t="str" cm="1">
        <f t="array" ref="N8">IF(INDEX('Portfolio Drop'!$B$14:$DN$33,ROW(M8)-2,MATCH(SFProperty!N$1,'Portfolio Drop'!$B$13:$DN$13,0)) = 0, "No",INDEX('Portfolio Drop'!$B$14:$DN$33,ROW(M8)-2,MATCH(SFProperty!N$1,'Portfolio Drop'!$B$13:$DN$13,0)))</f>
        <v>No</v>
      </c>
      <c r="O8" cm="1">
        <f t="array" ref="O8">INDEX('Portfolio Drop'!$B$14:$DN$33,ROW(N8)-2,MATCH(SFProperty!O$1,'Portfolio Drop'!$B$13:$DN$13,0))</f>
        <v>0</v>
      </c>
      <c r="P8" cm="1">
        <f t="array" ref="P8">INDEX('Portfolio Drop'!$B$14:$DN$33,ROW(O8)-2,MATCH(SFProperty!P$1,'Portfolio Drop'!$B$13:$DN$13,0))</f>
        <v>0</v>
      </c>
      <c r="Q8" cm="1">
        <f t="array" ref="Q8">INDEX('Portfolio Drop'!$B$14:$DN$33,ROW(P8)-2,MATCH(SFProperty!Q$1,'Portfolio Drop'!$B$13:$DN$13,0))</f>
        <v>0</v>
      </c>
      <c r="R8" cm="1">
        <f t="array" ref="R8">INDEX('Portfolio Drop'!$B$14:$DN$33,ROW(Q8)-2,MATCH(SFProperty!R$1,'Portfolio Drop'!$B$13:$DN$13,0))</f>
        <v>0</v>
      </c>
      <c r="S8" t="str" cm="1">
        <f t="array" ref="S8">IF(INDEX('Portfolio Drop'!$B$14:$DN$33,ROW(R8)-2,MATCH(SFProperty!S$1,'Portfolio Drop'!$B$13:$DN$13,0))=0,"No", INDEX('Portfolio Drop'!$B$14:$DN$33,ROW(R8)-2,MATCH(SFProperty!S$1,'Portfolio Drop'!$B$13:$DN$13,0)))</f>
        <v>No</v>
      </c>
      <c r="T8" s="22" cm="1">
        <f t="array" ref="T8">INDEX('Portfolio Drop'!$B$14:$DN$33,ROW(S8)-2,MATCH(SFProperty!T$1,'Portfolio Drop'!$B$13:$DN$13,0))</f>
        <v>0</v>
      </c>
      <c r="U8" s="22" cm="1">
        <f t="array" ref="U8">INDEX('Portfolio Drop'!$B$14:$DN$33,ROW(T8)-2,MATCH(SFProperty!U$1,'Portfolio Drop'!$B$13:$DN$13,0))</f>
        <v>0</v>
      </c>
      <c r="V8" cm="1">
        <f t="array" ref="V8">INDEX('Portfolio Drop'!$B$14:$DN$33,ROW(U8)-2,MATCH(SFProperty!V$1,'Portfolio Drop'!$B$13:$DN$13,0))</f>
        <v>0</v>
      </c>
      <c r="W8" t="str" cm="1">
        <f t="array" ref="W8">IF(INDEX('Portfolio Drop'!$B$14:$DN$33,ROW(V8)-2,MATCH(SFProperty!W$1,'Portfolio Drop'!$B$13:$DN$13,0))= 0, "No",INDEX('Portfolio Drop'!$B$14:$DN$33,ROW(V8)-2,MATCH(SFProperty!W$1,'Portfolio Drop'!$B$13:$DN$13,0)))</f>
        <v>No</v>
      </c>
      <c r="X8" cm="1">
        <f t="array" ref="X8">INDEX('Portfolio Drop'!$B$14:$DN$33,ROW(W8)-2,MATCH(SFProperty!X$1,'Portfolio Drop'!$B$13:$DN$13,0))</f>
        <v>0</v>
      </c>
      <c r="Y8" cm="1">
        <f t="array" ref="Y8">INDEX('Portfolio Drop'!$B$14:$DN$33,ROW(X8)-2,MATCH(SFProperty!Y$1,'Portfolio Drop'!$B$13:$DN$13,0))</f>
        <v>0</v>
      </c>
      <c r="Z8" s="31" cm="1">
        <f t="array" ref="Z8">INDEX('Portfolio Drop'!$B$14:$DN$33,ROW(Y8)-2,MATCH(SFProperty!Z$1,'Portfolio Drop'!$B$13:$DN$13,0))</f>
        <v>0</v>
      </c>
      <c r="AA8" s="31" t="str" cm="1">
        <f t="array" ref="AA8">INDEX('Portfolio Drop'!$B$14:$DN$33,ROW(Z8)-2,MATCH(SFProperty!AA$1,'Portfolio Drop'!$B$13:$DN$13,0))</f>
        <v/>
      </c>
      <c r="AB8" cm="1">
        <f t="array" ref="AB8">INDEX('Portfolio Drop'!$B$14:$DN$33,ROW(AA8)-2,MATCH(SFProperty!AB$1,'Portfolio Drop'!$B$13:$DN$13,0))</f>
        <v>0</v>
      </c>
      <c r="AC8" cm="1">
        <f t="array" ref="AC8">INDEX('Portfolio Drop'!$B$14:$DN$33,ROW(AB8)-2,MATCH(SFProperty!AC$1,'Portfolio Drop'!$B$13:$DN$13,0))</f>
        <v>0</v>
      </c>
      <c r="AD8" cm="1">
        <f t="array" ref="AD8">INDEX('Portfolio Drop'!$B$14:$DN$33,ROW(AC8)-2,MATCH(SFProperty!AD$1,'Portfolio Drop'!$B$13:$DN$13,0))</f>
        <v>0</v>
      </c>
      <c r="AE8" cm="1">
        <f t="array" ref="AE8">INDEX('Portfolio Drop'!$B$14:$DN$33,ROW(AD8)-2,MATCH(SFProperty!AE$1,'Portfolio Drop'!$B$13:$DN$13,0))</f>
        <v>0</v>
      </c>
      <c r="AF8" cm="1">
        <f t="array" ref="AF8">INDEX('Portfolio Drop'!$B$14:$DN$33,ROW(AE8)-2,MATCH(SFProperty!AF$1,'Portfolio Drop'!$B$13:$DN$13,0))</f>
        <v>0</v>
      </c>
      <c r="AG8" cm="1">
        <f t="array" ref="AG8">INDEX('Portfolio Drop'!$B$14:$DN$33,ROW(AF8)-2,MATCH(SFProperty!AG$1,'Portfolio Drop'!$B$13:$DN$13,0))</f>
        <v>0</v>
      </c>
      <c r="AH8" cm="1">
        <f t="array" ref="AH8">INDEX('Portfolio Drop'!$B$14:$DN$33,ROW(AG8)-2,MATCH(SFProperty!AH$1,'Portfolio Drop'!$B$13:$DN$13,0))</f>
        <v>0</v>
      </c>
      <c r="AI8" cm="1">
        <f t="array" ref="AI8">INDEX('Portfolio Drop'!$B$14:$DN$33,ROW(AH8)-2,MATCH(SFProperty!AI$1,'Portfolio Drop'!$B$13:$DN$13,0))</f>
        <v>0</v>
      </c>
      <c r="AJ8" cm="1">
        <f t="array" ref="AJ8">INDEX('Portfolio Drop'!$B$14:$DN$33,ROW(AI8)-2,MATCH(SFProperty!AJ$1,'Portfolio Drop'!$B$13:$DN$13,0))</f>
        <v>0</v>
      </c>
      <c r="AK8" cm="1">
        <f t="array" ref="AK8">INDEX('Portfolio Drop'!$B$14:$DN$33,ROW(AJ8)-2,MATCH(SFProperty!AK$1,'Portfolio Drop'!$B$13:$DN$13,0))</f>
        <v>0</v>
      </c>
      <c r="AL8" cm="1">
        <f t="array" ref="AL8">INDEX('Portfolio Drop'!$B$14:$DN$33,ROW(AK8)-2,MATCH(SFProperty!AL$1,'Portfolio Drop'!$B$13:$DN$13,0))</f>
        <v>0</v>
      </c>
      <c r="AM8" cm="1">
        <f t="array" ref="AM8">INDEX('Portfolio Drop'!$B$14:$DN$33,ROW(AL8)-2,MATCH(SFProperty!AM$1,'Portfolio Drop'!$B$13:$DN$13,0))</f>
        <v>0</v>
      </c>
      <c r="AN8" cm="1">
        <f t="array" ref="AN8">INDEX('Portfolio Drop'!$B$14:$DN$33,ROW(AM8)-2,MATCH(SFProperty!AN$1,'Portfolio Drop'!$B$13:$DN$13,0))</f>
        <v>0</v>
      </c>
      <c r="AO8" cm="1">
        <f t="array" ref="AO8">INDEX('Portfolio Drop'!$B$14:$DN$33,ROW(AN8)-2,MATCH(SFProperty!AO$1,'Portfolio Drop'!$B$13:$DN$13,0))</f>
        <v>0</v>
      </c>
      <c r="AP8" cm="1">
        <f t="array" ref="AP8">INDEX('Portfolio Drop'!$B$14:$DN$33,ROW(AO8)-2,MATCH(SFProperty!AP$1,'Portfolio Drop'!$B$13:$DN$13,0))</f>
        <v>0</v>
      </c>
      <c r="AQ8" cm="1">
        <f t="array" ref="AQ8">INDEX('Portfolio Drop'!$B$14:$DN$33,ROW(AP8)-2,MATCH(SFProperty!AQ$1,'Portfolio Drop'!$B$13:$DN$13,0))</f>
        <v>0</v>
      </c>
      <c r="AR8" cm="1">
        <f t="array" ref="AR8">INDEX('Portfolio Drop'!$B$14:$DN$33,ROW(AQ8)-2,MATCH(SFProperty!AR$1,'Portfolio Drop'!$B$13:$DN$13,0))</f>
        <v>0</v>
      </c>
      <c r="AS8" s="22" cm="1">
        <f t="array" ref="AS8">INDEX('Portfolio Drop'!$B$14:$DN$33,ROW(AR8)-2,MATCH(SFProperty!AS$1,'Portfolio Drop'!$B$13:$DN$13,0))</f>
        <v>0</v>
      </c>
      <c r="AT8" s="22" cm="1">
        <f t="array" ref="AT8">INDEX('Portfolio Drop'!$B$14:$DN$33,ROW(AS8)-2,MATCH(SFProperty!AT$1,'Portfolio Drop'!$B$13:$DN$13,0))</f>
        <v>0</v>
      </c>
      <c r="AU8" s="22" cm="1">
        <f t="array" ref="AU8">INDEX('Portfolio Drop'!$B$14:$DN$33,ROW(AT8)-2,MATCH(SFProperty!AU$1,'Portfolio Drop'!$B$13:$DN$13,0))</f>
        <v>0</v>
      </c>
      <c r="AV8" cm="1">
        <f t="array" ref="AV8">INDEX('Portfolio Drop'!$B$14:$DN$33,ROW(AU8)-2,MATCH(SFProperty!AV$1,'Portfolio Drop'!$B$13:$DN$13,0))</f>
        <v>0</v>
      </c>
      <c r="AW8" s="22" t="str">
        <f>IF(C8&gt;0,'Salesforce Refresh '!$B$9,"")</f>
        <v>0068c00000uvOISAA2</v>
      </c>
      <c r="AX8" s="22" t="str">
        <f t="shared" si="0"/>
        <v/>
      </c>
    </row>
    <row r="9" spans="1:54" x14ac:dyDescent="0.25">
      <c r="C9" cm="1">
        <f t="array" ref="C9">INDEX('Portfolio Drop'!$B$14:$DN$33,ROW(B9)-2,MATCH(SFProperty!C$1,'Portfolio Drop'!$B$13:$DN$13,0))</f>
        <v>7</v>
      </c>
      <c r="D9" t="str" cm="1">
        <f t="array" ref="D9">IF(TRIM(INDEX('Portfolio Drop'!$B$14:$DN$33,ROW(C9)-2,MATCH(SFProperty!D$1,'Portfolio Drop'!$B$13:$DN$13,0))) = 0, "",TRIM(INDEX('Portfolio Drop'!$B$14:$DN$33,ROW(C9)-2,MATCH(SFProperty!D$1,'Portfolio Drop'!$B$13:$DN$13,0))))</f>
        <v/>
      </c>
      <c r="E9" cm="1">
        <f t="array" ref="E9">INDEX('Portfolio Drop'!$B$14:$DN$33,ROW(D9)-2,MATCH(SFProperty!E$1,'Portfolio Drop'!$B$13:$DN$13,0))</f>
        <v>0</v>
      </c>
      <c r="F9" cm="1">
        <f t="array" ref="F9">INDEX('Portfolio Drop'!$B$14:$DN$33,ROW(E9)-2,MATCH(SFProperty!F$1,'Portfolio Drop'!$B$13:$DN$13,0))</f>
        <v>0</v>
      </c>
      <c r="G9" cm="1">
        <f t="array" ref="G9">INDEX('Portfolio Drop'!$B$14:$DN$33,ROW(F9)-2,MATCH(SFProperty!G$1,'Portfolio Drop'!$B$13:$DN$13,0))</f>
        <v>0</v>
      </c>
      <c r="H9" cm="1">
        <f t="array" ref="H9">INDEX('Portfolio Drop'!$B$14:$DN$33,ROW(G9)-2,MATCH(SFProperty!H$1,'Portfolio Drop'!$B$13:$DN$13,0))</f>
        <v>0</v>
      </c>
      <c r="I9" t="str" cm="1">
        <f t="array" ref="I9">TRIM(INDEX('Portfolio Drop'!$B$14:$DN$33,ROW(H9)-2,MATCH(SFProperty!I$1,'Portfolio Drop'!$B$13:$DN$13,0)))</f>
        <v/>
      </c>
      <c r="J9" cm="1">
        <f t="array" ref="J9">INDEX('Portfolio Drop'!$B$14:$DN$33,ROW(I9)-2,MATCH(SFProperty!J$1,'Portfolio Drop'!$B$13:$DN$13,0))</f>
        <v>0</v>
      </c>
      <c r="K9" cm="1">
        <f t="array" ref="K9">INDEX('Portfolio Drop'!$B$14:$DN$33,ROW(J9)-2,MATCH(SFProperty!K$1,'Portfolio Drop'!$B$13:$DN$13,0))</f>
        <v>0</v>
      </c>
      <c r="L9" cm="1">
        <f t="array" ref="L9">INDEX('Portfolio Drop'!$B$14:$DN$33,ROW(K9)-2,MATCH(SFProperty!L$1,'Portfolio Drop'!$B$13:$DN$13,0))</f>
        <v>0</v>
      </c>
      <c r="M9" cm="1">
        <f t="array" ref="M9">INDEX('Portfolio Drop'!$B$14:$DN$33,ROW(L9)-2,MATCH(SFProperty!M$1,'Portfolio Drop'!$B$13:$DN$13,0))</f>
        <v>0</v>
      </c>
      <c r="N9" t="str" cm="1">
        <f t="array" ref="N9">IF(INDEX('Portfolio Drop'!$B$14:$DN$33,ROW(M9)-2,MATCH(SFProperty!N$1,'Portfolio Drop'!$B$13:$DN$13,0)) = 0, "No",INDEX('Portfolio Drop'!$B$14:$DN$33,ROW(M9)-2,MATCH(SFProperty!N$1,'Portfolio Drop'!$B$13:$DN$13,0)))</f>
        <v>No</v>
      </c>
      <c r="O9" cm="1">
        <f t="array" ref="O9">INDEX('Portfolio Drop'!$B$14:$DN$33,ROW(N9)-2,MATCH(SFProperty!O$1,'Portfolio Drop'!$B$13:$DN$13,0))</f>
        <v>0</v>
      </c>
      <c r="P9" cm="1">
        <f t="array" ref="P9">INDEX('Portfolio Drop'!$B$14:$DN$33,ROW(O9)-2,MATCH(SFProperty!P$1,'Portfolio Drop'!$B$13:$DN$13,0))</f>
        <v>0</v>
      </c>
      <c r="Q9" cm="1">
        <f t="array" ref="Q9">INDEX('Portfolio Drop'!$B$14:$DN$33,ROW(P9)-2,MATCH(SFProperty!Q$1,'Portfolio Drop'!$B$13:$DN$13,0))</f>
        <v>0</v>
      </c>
      <c r="R9" cm="1">
        <f t="array" ref="R9">INDEX('Portfolio Drop'!$B$14:$DN$33,ROW(Q9)-2,MATCH(SFProperty!R$1,'Portfolio Drop'!$B$13:$DN$13,0))</f>
        <v>0</v>
      </c>
      <c r="S9" t="str" cm="1">
        <f t="array" ref="S9">IF(INDEX('Portfolio Drop'!$B$14:$DN$33,ROW(R9)-2,MATCH(SFProperty!S$1,'Portfolio Drop'!$B$13:$DN$13,0))=0,"No", INDEX('Portfolio Drop'!$B$14:$DN$33,ROW(R9)-2,MATCH(SFProperty!S$1,'Portfolio Drop'!$B$13:$DN$13,0)))</f>
        <v>No</v>
      </c>
      <c r="T9" s="22" cm="1">
        <f t="array" ref="T9">INDEX('Portfolio Drop'!$B$14:$DN$33,ROW(S9)-2,MATCH(SFProperty!T$1,'Portfolio Drop'!$B$13:$DN$13,0))</f>
        <v>0</v>
      </c>
      <c r="U9" s="22" cm="1">
        <f t="array" ref="U9">INDEX('Portfolio Drop'!$B$14:$DN$33,ROW(T9)-2,MATCH(SFProperty!U$1,'Portfolio Drop'!$B$13:$DN$13,0))</f>
        <v>0</v>
      </c>
      <c r="V9" cm="1">
        <f t="array" ref="V9">INDEX('Portfolio Drop'!$B$14:$DN$33,ROW(U9)-2,MATCH(SFProperty!V$1,'Portfolio Drop'!$B$13:$DN$13,0))</f>
        <v>0</v>
      </c>
      <c r="W9" t="str" cm="1">
        <f t="array" ref="W9">IF(INDEX('Portfolio Drop'!$B$14:$DN$33,ROW(V9)-2,MATCH(SFProperty!W$1,'Portfolio Drop'!$B$13:$DN$13,0))= 0, "No",INDEX('Portfolio Drop'!$B$14:$DN$33,ROW(V9)-2,MATCH(SFProperty!W$1,'Portfolio Drop'!$B$13:$DN$13,0)))</f>
        <v>No</v>
      </c>
      <c r="X9" cm="1">
        <f t="array" ref="X9">INDEX('Portfolio Drop'!$B$14:$DN$33,ROW(W9)-2,MATCH(SFProperty!X$1,'Portfolio Drop'!$B$13:$DN$13,0))</f>
        <v>0</v>
      </c>
      <c r="Y9" cm="1">
        <f t="array" ref="Y9">INDEX('Portfolio Drop'!$B$14:$DN$33,ROW(X9)-2,MATCH(SFProperty!Y$1,'Portfolio Drop'!$B$13:$DN$13,0))</f>
        <v>0</v>
      </c>
      <c r="Z9" s="31" cm="1">
        <f t="array" ref="Z9">INDEX('Portfolio Drop'!$B$14:$DN$33,ROW(Y9)-2,MATCH(SFProperty!Z$1,'Portfolio Drop'!$B$13:$DN$13,0))</f>
        <v>0</v>
      </c>
      <c r="AA9" s="31" t="str" cm="1">
        <f t="array" ref="AA9">INDEX('Portfolio Drop'!$B$14:$DN$33,ROW(Z9)-2,MATCH(SFProperty!AA$1,'Portfolio Drop'!$B$13:$DN$13,0))</f>
        <v/>
      </c>
      <c r="AB9" cm="1">
        <f t="array" ref="AB9">INDEX('Portfolio Drop'!$B$14:$DN$33,ROW(AA9)-2,MATCH(SFProperty!AB$1,'Portfolio Drop'!$B$13:$DN$13,0))</f>
        <v>0</v>
      </c>
      <c r="AC9" cm="1">
        <f t="array" ref="AC9">INDEX('Portfolio Drop'!$B$14:$DN$33,ROW(AB9)-2,MATCH(SFProperty!AC$1,'Portfolio Drop'!$B$13:$DN$13,0))</f>
        <v>0</v>
      </c>
      <c r="AD9" cm="1">
        <f t="array" ref="AD9">INDEX('Portfolio Drop'!$B$14:$DN$33,ROW(AC9)-2,MATCH(SFProperty!AD$1,'Portfolio Drop'!$B$13:$DN$13,0))</f>
        <v>0</v>
      </c>
      <c r="AE9" cm="1">
        <f t="array" ref="AE9">INDEX('Portfolio Drop'!$B$14:$DN$33,ROW(AD9)-2,MATCH(SFProperty!AE$1,'Portfolio Drop'!$B$13:$DN$13,0))</f>
        <v>0</v>
      </c>
      <c r="AF9" cm="1">
        <f t="array" ref="AF9">INDEX('Portfolio Drop'!$B$14:$DN$33,ROW(AE9)-2,MATCH(SFProperty!AF$1,'Portfolio Drop'!$B$13:$DN$13,0))</f>
        <v>0</v>
      </c>
      <c r="AG9" cm="1">
        <f t="array" ref="AG9">INDEX('Portfolio Drop'!$B$14:$DN$33,ROW(AF9)-2,MATCH(SFProperty!AG$1,'Portfolio Drop'!$B$13:$DN$13,0))</f>
        <v>0</v>
      </c>
      <c r="AH9" cm="1">
        <f t="array" ref="AH9">INDEX('Portfolio Drop'!$B$14:$DN$33,ROW(AG9)-2,MATCH(SFProperty!AH$1,'Portfolio Drop'!$B$13:$DN$13,0))</f>
        <v>0</v>
      </c>
      <c r="AI9" cm="1">
        <f t="array" ref="AI9">INDEX('Portfolio Drop'!$B$14:$DN$33,ROW(AH9)-2,MATCH(SFProperty!AI$1,'Portfolio Drop'!$B$13:$DN$13,0))</f>
        <v>0</v>
      </c>
      <c r="AJ9" cm="1">
        <f t="array" ref="AJ9">INDEX('Portfolio Drop'!$B$14:$DN$33,ROW(AI9)-2,MATCH(SFProperty!AJ$1,'Portfolio Drop'!$B$13:$DN$13,0))</f>
        <v>0</v>
      </c>
      <c r="AK9" cm="1">
        <f t="array" ref="AK9">INDEX('Portfolio Drop'!$B$14:$DN$33,ROW(AJ9)-2,MATCH(SFProperty!AK$1,'Portfolio Drop'!$B$13:$DN$13,0))</f>
        <v>0</v>
      </c>
      <c r="AL9" cm="1">
        <f t="array" ref="AL9">INDEX('Portfolio Drop'!$B$14:$DN$33,ROW(AK9)-2,MATCH(SFProperty!AL$1,'Portfolio Drop'!$B$13:$DN$13,0))</f>
        <v>0</v>
      </c>
      <c r="AM9" cm="1">
        <f t="array" ref="AM9">INDEX('Portfolio Drop'!$B$14:$DN$33,ROW(AL9)-2,MATCH(SFProperty!AM$1,'Portfolio Drop'!$B$13:$DN$13,0))</f>
        <v>0</v>
      </c>
      <c r="AN9" cm="1">
        <f t="array" ref="AN9">INDEX('Portfolio Drop'!$B$14:$DN$33,ROW(AM9)-2,MATCH(SFProperty!AN$1,'Portfolio Drop'!$B$13:$DN$13,0))</f>
        <v>0</v>
      </c>
      <c r="AO9" cm="1">
        <f t="array" ref="AO9">INDEX('Portfolio Drop'!$B$14:$DN$33,ROW(AN9)-2,MATCH(SFProperty!AO$1,'Portfolio Drop'!$B$13:$DN$13,0))</f>
        <v>0</v>
      </c>
      <c r="AP9" cm="1">
        <f t="array" ref="AP9">INDEX('Portfolio Drop'!$B$14:$DN$33,ROW(AO9)-2,MATCH(SFProperty!AP$1,'Portfolio Drop'!$B$13:$DN$13,0))</f>
        <v>0</v>
      </c>
      <c r="AQ9" cm="1">
        <f t="array" ref="AQ9">INDEX('Portfolio Drop'!$B$14:$DN$33,ROW(AP9)-2,MATCH(SFProperty!AQ$1,'Portfolio Drop'!$B$13:$DN$13,0))</f>
        <v>0</v>
      </c>
      <c r="AR9" cm="1">
        <f t="array" ref="AR9">INDEX('Portfolio Drop'!$B$14:$DN$33,ROW(AQ9)-2,MATCH(SFProperty!AR$1,'Portfolio Drop'!$B$13:$DN$13,0))</f>
        <v>0</v>
      </c>
      <c r="AS9" s="22" cm="1">
        <f t="array" ref="AS9">INDEX('Portfolio Drop'!$B$14:$DN$33,ROW(AR9)-2,MATCH(SFProperty!AS$1,'Portfolio Drop'!$B$13:$DN$13,0))</f>
        <v>0</v>
      </c>
      <c r="AT9" s="22" cm="1">
        <f t="array" ref="AT9">INDEX('Portfolio Drop'!$B$14:$DN$33,ROW(AS9)-2,MATCH(SFProperty!AT$1,'Portfolio Drop'!$B$13:$DN$13,0))</f>
        <v>0</v>
      </c>
      <c r="AU9" s="22" cm="1">
        <f t="array" ref="AU9">INDEX('Portfolio Drop'!$B$14:$DN$33,ROW(AT9)-2,MATCH(SFProperty!AU$1,'Portfolio Drop'!$B$13:$DN$13,0))</f>
        <v>0</v>
      </c>
      <c r="AV9" cm="1">
        <f t="array" ref="AV9">INDEX('Portfolio Drop'!$B$14:$DN$33,ROW(AU9)-2,MATCH(SFProperty!AV$1,'Portfolio Drop'!$B$13:$DN$13,0))</f>
        <v>0</v>
      </c>
      <c r="AW9" s="22" t="str">
        <f>IF(C9&gt;0,'Salesforce Refresh '!$B$9,"")</f>
        <v>0068c00000uvOISAA2</v>
      </c>
      <c r="AX9" s="22" t="str">
        <f t="shared" si="0"/>
        <v/>
      </c>
    </row>
    <row r="10" spans="1:54" x14ac:dyDescent="0.25">
      <c r="C10" cm="1">
        <f t="array" ref="C10">INDEX('Portfolio Drop'!$B$14:$DN$33,ROW(B10)-2,MATCH(SFProperty!C$1,'Portfolio Drop'!$B$13:$DN$13,0))</f>
        <v>8</v>
      </c>
      <c r="D10" t="str" cm="1">
        <f t="array" ref="D10">IF(TRIM(INDEX('Portfolio Drop'!$B$14:$DN$33,ROW(C10)-2,MATCH(SFProperty!D$1,'Portfolio Drop'!$B$13:$DN$13,0))) = 0, "",TRIM(INDEX('Portfolio Drop'!$B$14:$DN$33,ROW(C10)-2,MATCH(SFProperty!D$1,'Portfolio Drop'!$B$13:$DN$13,0))))</f>
        <v/>
      </c>
      <c r="E10" cm="1">
        <f t="array" ref="E10">INDEX('Portfolio Drop'!$B$14:$DN$33,ROW(D10)-2,MATCH(SFProperty!E$1,'Portfolio Drop'!$B$13:$DN$13,0))</f>
        <v>0</v>
      </c>
      <c r="F10" cm="1">
        <f t="array" ref="F10">INDEX('Portfolio Drop'!$B$14:$DN$33,ROW(E10)-2,MATCH(SFProperty!F$1,'Portfolio Drop'!$B$13:$DN$13,0))</f>
        <v>0</v>
      </c>
      <c r="G10" cm="1">
        <f t="array" ref="G10">INDEX('Portfolio Drop'!$B$14:$DN$33,ROW(F10)-2,MATCH(SFProperty!G$1,'Portfolio Drop'!$B$13:$DN$13,0))</f>
        <v>0</v>
      </c>
      <c r="H10" cm="1">
        <f t="array" ref="H10">INDEX('Portfolio Drop'!$B$14:$DN$33,ROW(G10)-2,MATCH(SFProperty!H$1,'Portfolio Drop'!$B$13:$DN$13,0))</f>
        <v>0</v>
      </c>
      <c r="I10" t="str" cm="1">
        <f t="array" ref="I10">TRIM(INDEX('Portfolio Drop'!$B$14:$DN$33,ROW(H10)-2,MATCH(SFProperty!I$1,'Portfolio Drop'!$B$13:$DN$13,0)))</f>
        <v/>
      </c>
      <c r="J10" cm="1">
        <f t="array" ref="J10">INDEX('Portfolio Drop'!$B$14:$DN$33,ROW(I10)-2,MATCH(SFProperty!J$1,'Portfolio Drop'!$B$13:$DN$13,0))</f>
        <v>0</v>
      </c>
      <c r="K10" cm="1">
        <f t="array" ref="K10">INDEX('Portfolio Drop'!$B$14:$DN$33,ROW(J10)-2,MATCH(SFProperty!K$1,'Portfolio Drop'!$B$13:$DN$13,0))</f>
        <v>0</v>
      </c>
      <c r="L10" cm="1">
        <f t="array" ref="L10">INDEX('Portfolio Drop'!$B$14:$DN$33,ROW(K10)-2,MATCH(SFProperty!L$1,'Portfolio Drop'!$B$13:$DN$13,0))</f>
        <v>0</v>
      </c>
      <c r="M10" cm="1">
        <f t="array" ref="M10">INDEX('Portfolio Drop'!$B$14:$DN$33,ROW(L10)-2,MATCH(SFProperty!M$1,'Portfolio Drop'!$B$13:$DN$13,0))</f>
        <v>0</v>
      </c>
      <c r="N10" t="str" cm="1">
        <f t="array" ref="N10">IF(INDEX('Portfolio Drop'!$B$14:$DN$33,ROW(M10)-2,MATCH(SFProperty!N$1,'Portfolio Drop'!$B$13:$DN$13,0)) = 0, "No",INDEX('Portfolio Drop'!$B$14:$DN$33,ROW(M10)-2,MATCH(SFProperty!N$1,'Portfolio Drop'!$B$13:$DN$13,0)))</f>
        <v>No</v>
      </c>
      <c r="O10" cm="1">
        <f t="array" ref="O10">INDEX('Portfolio Drop'!$B$14:$DN$33,ROW(N10)-2,MATCH(SFProperty!O$1,'Portfolio Drop'!$B$13:$DN$13,0))</f>
        <v>0</v>
      </c>
      <c r="P10" cm="1">
        <f t="array" ref="P10">INDEX('Portfolio Drop'!$B$14:$DN$33,ROW(O10)-2,MATCH(SFProperty!P$1,'Portfolio Drop'!$B$13:$DN$13,0))</f>
        <v>0</v>
      </c>
      <c r="Q10" cm="1">
        <f t="array" ref="Q10">INDEX('Portfolio Drop'!$B$14:$DN$33,ROW(P10)-2,MATCH(SFProperty!Q$1,'Portfolio Drop'!$B$13:$DN$13,0))</f>
        <v>0</v>
      </c>
      <c r="R10" cm="1">
        <f t="array" ref="R10">INDEX('Portfolio Drop'!$B$14:$DN$33,ROW(Q10)-2,MATCH(SFProperty!R$1,'Portfolio Drop'!$B$13:$DN$13,0))</f>
        <v>0</v>
      </c>
      <c r="S10" t="str" cm="1">
        <f t="array" ref="S10">IF(INDEX('Portfolio Drop'!$B$14:$DN$33,ROW(R10)-2,MATCH(SFProperty!S$1,'Portfolio Drop'!$B$13:$DN$13,0))=0,"No", INDEX('Portfolio Drop'!$B$14:$DN$33,ROW(R10)-2,MATCH(SFProperty!S$1,'Portfolio Drop'!$B$13:$DN$13,0)))</f>
        <v>No</v>
      </c>
      <c r="T10" s="22" cm="1">
        <f t="array" ref="T10">INDEX('Portfolio Drop'!$B$14:$DN$33,ROW(S10)-2,MATCH(SFProperty!T$1,'Portfolio Drop'!$B$13:$DN$13,0))</f>
        <v>0</v>
      </c>
      <c r="U10" s="22" cm="1">
        <f t="array" ref="U10">INDEX('Portfolio Drop'!$B$14:$DN$33,ROW(T10)-2,MATCH(SFProperty!U$1,'Portfolio Drop'!$B$13:$DN$13,0))</f>
        <v>0</v>
      </c>
      <c r="V10" cm="1">
        <f t="array" ref="V10">INDEX('Portfolio Drop'!$B$14:$DN$33,ROW(U10)-2,MATCH(SFProperty!V$1,'Portfolio Drop'!$B$13:$DN$13,0))</f>
        <v>0</v>
      </c>
      <c r="W10" t="str" cm="1">
        <f t="array" ref="W10">IF(INDEX('Portfolio Drop'!$B$14:$DN$33,ROW(V10)-2,MATCH(SFProperty!W$1,'Portfolio Drop'!$B$13:$DN$13,0))= 0, "No",INDEX('Portfolio Drop'!$B$14:$DN$33,ROW(V10)-2,MATCH(SFProperty!W$1,'Portfolio Drop'!$B$13:$DN$13,0)))</f>
        <v>No</v>
      </c>
      <c r="X10" cm="1">
        <f t="array" ref="X10">INDEX('Portfolio Drop'!$B$14:$DN$33,ROW(W10)-2,MATCH(SFProperty!X$1,'Portfolio Drop'!$B$13:$DN$13,0))</f>
        <v>0</v>
      </c>
      <c r="Y10" cm="1">
        <f t="array" ref="Y10">INDEX('Portfolio Drop'!$B$14:$DN$33,ROW(X10)-2,MATCH(SFProperty!Y$1,'Portfolio Drop'!$B$13:$DN$13,0))</f>
        <v>0</v>
      </c>
      <c r="Z10" s="31" cm="1">
        <f t="array" ref="Z10">INDEX('Portfolio Drop'!$B$14:$DN$33,ROW(Y10)-2,MATCH(SFProperty!Z$1,'Portfolio Drop'!$B$13:$DN$13,0))</f>
        <v>0</v>
      </c>
      <c r="AA10" s="31" t="str" cm="1">
        <f t="array" ref="AA10">INDEX('Portfolio Drop'!$B$14:$DN$33,ROW(Z10)-2,MATCH(SFProperty!AA$1,'Portfolio Drop'!$B$13:$DN$13,0))</f>
        <v/>
      </c>
      <c r="AB10" cm="1">
        <f t="array" ref="AB10">INDEX('Portfolio Drop'!$B$14:$DN$33,ROW(AA10)-2,MATCH(SFProperty!AB$1,'Portfolio Drop'!$B$13:$DN$13,0))</f>
        <v>0</v>
      </c>
      <c r="AC10" cm="1">
        <f t="array" ref="AC10">INDEX('Portfolio Drop'!$B$14:$DN$33,ROW(AB10)-2,MATCH(SFProperty!AC$1,'Portfolio Drop'!$B$13:$DN$13,0))</f>
        <v>0</v>
      </c>
      <c r="AD10" cm="1">
        <f t="array" ref="AD10">INDEX('Portfolio Drop'!$B$14:$DN$33,ROW(AC10)-2,MATCH(SFProperty!AD$1,'Portfolio Drop'!$B$13:$DN$13,0))</f>
        <v>0</v>
      </c>
      <c r="AE10" cm="1">
        <f t="array" ref="AE10">INDEX('Portfolio Drop'!$B$14:$DN$33,ROW(AD10)-2,MATCH(SFProperty!AE$1,'Portfolio Drop'!$B$13:$DN$13,0))</f>
        <v>0</v>
      </c>
      <c r="AF10" cm="1">
        <f t="array" ref="AF10">INDEX('Portfolio Drop'!$B$14:$DN$33,ROW(AE10)-2,MATCH(SFProperty!AF$1,'Portfolio Drop'!$B$13:$DN$13,0))</f>
        <v>0</v>
      </c>
      <c r="AG10" cm="1">
        <f t="array" ref="AG10">INDEX('Portfolio Drop'!$B$14:$DN$33,ROW(AF10)-2,MATCH(SFProperty!AG$1,'Portfolio Drop'!$B$13:$DN$13,0))</f>
        <v>0</v>
      </c>
      <c r="AH10" cm="1">
        <f t="array" ref="AH10">INDEX('Portfolio Drop'!$B$14:$DN$33,ROW(AG10)-2,MATCH(SFProperty!AH$1,'Portfolio Drop'!$B$13:$DN$13,0))</f>
        <v>0</v>
      </c>
      <c r="AI10" cm="1">
        <f t="array" ref="AI10">INDEX('Portfolio Drop'!$B$14:$DN$33,ROW(AH10)-2,MATCH(SFProperty!AI$1,'Portfolio Drop'!$B$13:$DN$13,0))</f>
        <v>0</v>
      </c>
      <c r="AJ10" cm="1">
        <f t="array" ref="AJ10">INDEX('Portfolio Drop'!$B$14:$DN$33,ROW(AI10)-2,MATCH(SFProperty!AJ$1,'Portfolio Drop'!$B$13:$DN$13,0))</f>
        <v>0</v>
      </c>
      <c r="AK10" cm="1">
        <f t="array" ref="AK10">INDEX('Portfolio Drop'!$B$14:$DN$33,ROW(AJ10)-2,MATCH(SFProperty!AK$1,'Portfolio Drop'!$B$13:$DN$13,0))</f>
        <v>0</v>
      </c>
      <c r="AL10" cm="1">
        <f t="array" ref="AL10">INDEX('Portfolio Drop'!$B$14:$DN$33,ROW(AK10)-2,MATCH(SFProperty!AL$1,'Portfolio Drop'!$B$13:$DN$13,0))</f>
        <v>0</v>
      </c>
      <c r="AM10" cm="1">
        <f t="array" ref="AM10">INDEX('Portfolio Drop'!$B$14:$DN$33,ROW(AL10)-2,MATCH(SFProperty!AM$1,'Portfolio Drop'!$B$13:$DN$13,0))</f>
        <v>0</v>
      </c>
      <c r="AN10" cm="1">
        <f t="array" ref="AN10">INDEX('Portfolio Drop'!$B$14:$DN$33,ROW(AM10)-2,MATCH(SFProperty!AN$1,'Portfolio Drop'!$B$13:$DN$13,0))</f>
        <v>0</v>
      </c>
      <c r="AO10" cm="1">
        <f t="array" ref="AO10">INDEX('Portfolio Drop'!$B$14:$DN$33,ROW(AN10)-2,MATCH(SFProperty!AO$1,'Portfolio Drop'!$B$13:$DN$13,0))</f>
        <v>0</v>
      </c>
      <c r="AP10" cm="1">
        <f t="array" ref="AP10">INDEX('Portfolio Drop'!$B$14:$DN$33,ROW(AO10)-2,MATCH(SFProperty!AP$1,'Portfolio Drop'!$B$13:$DN$13,0))</f>
        <v>0</v>
      </c>
      <c r="AQ10" cm="1">
        <f t="array" ref="AQ10">INDEX('Portfolio Drop'!$B$14:$DN$33,ROW(AP10)-2,MATCH(SFProperty!AQ$1,'Portfolio Drop'!$B$13:$DN$13,0))</f>
        <v>0</v>
      </c>
      <c r="AR10" cm="1">
        <f t="array" ref="AR10">INDEX('Portfolio Drop'!$B$14:$DN$33,ROW(AQ10)-2,MATCH(SFProperty!AR$1,'Portfolio Drop'!$B$13:$DN$13,0))</f>
        <v>0</v>
      </c>
      <c r="AS10" s="22" cm="1">
        <f t="array" ref="AS10">INDEX('Portfolio Drop'!$B$14:$DN$33,ROW(AR10)-2,MATCH(SFProperty!AS$1,'Portfolio Drop'!$B$13:$DN$13,0))</f>
        <v>0</v>
      </c>
      <c r="AT10" s="22" cm="1">
        <f t="array" ref="AT10">INDEX('Portfolio Drop'!$B$14:$DN$33,ROW(AS10)-2,MATCH(SFProperty!AT$1,'Portfolio Drop'!$B$13:$DN$13,0))</f>
        <v>0</v>
      </c>
      <c r="AU10" s="22" cm="1">
        <f t="array" ref="AU10">INDEX('Portfolio Drop'!$B$14:$DN$33,ROW(AT10)-2,MATCH(SFProperty!AU$1,'Portfolio Drop'!$B$13:$DN$13,0))</f>
        <v>0</v>
      </c>
      <c r="AV10" cm="1">
        <f t="array" ref="AV10">INDEX('Portfolio Drop'!$B$14:$DN$33,ROW(AU10)-2,MATCH(SFProperty!AV$1,'Portfolio Drop'!$B$13:$DN$13,0))</f>
        <v>0</v>
      </c>
      <c r="AW10" s="22" t="str">
        <f>IF(C10&gt;0,'Salesforce Refresh '!$B$9,"")</f>
        <v>0068c00000uvOISAA2</v>
      </c>
      <c r="AX10" s="22" t="str">
        <f t="shared" si="0"/>
        <v/>
      </c>
    </row>
    <row r="11" spans="1:54" x14ac:dyDescent="0.25">
      <c r="C11" cm="1">
        <f t="array" ref="C11">INDEX('Portfolio Drop'!$B$14:$DN$33,ROW(B11)-2,MATCH(SFProperty!C$1,'Portfolio Drop'!$B$13:$DN$13,0))</f>
        <v>9</v>
      </c>
      <c r="D11" t="str" cm="1">
        <f t="array" ref="D11">IF(TRIM(INDEX('Portfolio Drop'!$B$14:$DN$33,ROW(C11)-2,MATCH(SFProperty!D$1,'Portfolio Drop'!$B$13:$DN$13,0))) = 0, "",TRIM(INDEX('Portfolio Drop'!$B$14:$DN$33,ROW(C11)-2,MATCH(SFProperty!D$1,'Portfolio Drop'!$B$13:$DN$13,0))))</f>
        <v/>
      </c>
      <c r="E11" cm="1">
        <f t="array" ref="E11">INDEX('Portfolio Drop'!$B$14:$DN$33,ROW(D11)-2,MATCH(SFProperty!E$1,'Portfolio Drop'!$B$13:$DN$13,0))</f>
        <v>0</v>
      </c>
      <c r="F11" cm="1">
        <f t="array" ref="F11">INDEX('Portfolio Drop'!$B$14:$DN$33,ROW(E11)-2,MATCH(SFProperty!F$1,'Portfolio Drop'!$B$13:$DN$13,0))</f>
        <v>0</v>
      </c>
      <c r="G11" cm="1">
        <f t="array" ref="G11">INDEX('Portfolio Drop'!$B$14:$DN$33,ROW(F11)-2,MATCH(SFProperty!G$1,'Portfolio Drop'!$B$13:$DN$13,0))</f>
        <v>0</v>
      </c>
      <c r="H11" cm="1">
        <f t="array" ref="H11">INDEX('Portfolio Drop'!$B$14:$DN$33,ROW(G11)-2,MATCH(SFProperty!H$1,'Portfolio Drop'!$B$13:$DN$13,0))</f>
        <v>0</v>
      </c>
      <c r="I11" t="str" cm="1">
        <f t="array" ref="I11">TRIM(INDEX('Portfolio Drop'!$B$14:$DN$33,ROW(H11)-2,MATCH(SFProperty!I$1,'Portfolio Drop'!$B$13:$DN$13,0)))</f>
        <v/>
      </c>
      <c r="J11" cm="1">
        <f t="array" ref="J11">INDEX('Portfolio Drop'!$B$14:$DN$33,ROW(I11)-2,MATCH(SFProperty!J$1,'Portfolio Drop'!$B$13:$DN$13,0))</f>
        <v>0</v>
      </c>
      <c r="K11" cm="1">
        <f t="array" ref="K11">INDEX('Portfolio Drop'!$B$14:$DN$33,ROW(J11)-2,MATCH(SFProperty!K$1,'Portfolio Drop'!$B$13:$DN$13,0))</f>
        <v>0</v>
      </c>
      <c r="L11" cm="1">
        <f t="array" ref="L11">INDEX('Portfolio Drop'!$B$14:$DN$33,ROW(K11)-2,MATCH(SFProperty!L$1,'Portfolio Drop'!$B$13:$DN$13,0))</f>
        <v>0</v>
      </c>
      <c r="M11" cm="1">
        <f t="array" ref="M11">INDEX('Portfolio Drop'!$B$14:$DN$33,ROW(L11)-2,MATCH(SFProperty!M$1,'Portfolio Drop'!$B$13:$DN$13,0))</f>
        <v>0</v>
      </c>
      <c r="N11" t="str" cm="1">
        <f t="array" ref="N11">IF(INDEX('Portfolio Drop'!$B$14:$DN$33,ROW(M11)-2,MATCH(SFProperty!N$1,'Portfolio Drop'!$B$13:$DN$13,0)) = 0, "No",INDEX('Portfolio Drop'!$B$14:$DN$33,ROW(M11)-2,MATCH(SFProperty!N$1,'Portfolio Drop'!$B$13:$DN$13,0)))</f>
        <v>No</v>
      </c>
      <c r="O11" cm="1">
        <f t="array" ref="O11">INDEX('Portfolio Drop'!$B$14:$DN$33,ROW(N11)-2,MATCH(SFProperty!O$1,'Portfolio Drop'!$B$13:$DN$13,0))</f>
        <v>0</v>
      </c>
      <c r="P11" cm="1">
        <f t="array" ref="P11">INDEX('Portfolio Drop'!$B$14:$DN$33,ROW(O11)-2,MATCH(SFProperty!P$1,'Portfolio Drop'!$B$13:$DN$13,0))</f>
        <v>0</v>
      </c>
      <c r="Q11" cm="1">
        <f t="array" ref="Q11">INDEX('Portfolio Drop'!$B$14:$DN$33,ROW(P11)-2,MATCH(SFProperty!Q$1,'Portfolio Drop'!$B$13:$DN$13,0))</f>
        <v>0</v>
      </c>
      <c r="R11" cm="1">
        <f t="array" ref="R11">INDEX('Portfolio Drop'!$B$14:$DN$33,ROW(Q11)-2,MATCH(SFProperty!R$1,'Portfolio Drop'!$B$13:$DN$13,0))</f>
        <v>0</v>
      </c>
      <c r="S11" t="str" cm="1">
        <f t="array" ref="S11">IF(INDEX('Portfolio Drop'!$B$14:$DN$33,ROW(R11)-2,MATCH(SFProperty!S$1,'Portfolio Drop'!$B$13:$DN$13,0))=0,"No", INDEX('Portfolio Drop'!$B$14:$DN$33,ROW(R11)-2,MATCH(SFProperty!S$1,'Portfolio Drop'!$B$13:$DN$13,0)))</f>
        <v>No</v>
      </c>
      <c r="T11" s="22" cm="1">
        <f t="array" ref="T11">INDEX('Portfolio Drop'!$B$14:$DN$33,ROW(S11)-2,MATCH(SFProperty!T$1,'Portfolio Drop'!$B$13:$DN$13,0))</f>
        <v>0</v>
      </c>
      <c r="U11" s="22" cm="1">
        <f t="array" ref="U11">INDEX('Portfolio Drop'!$B$14:$DN$33,ROW(T11)-2,MATCH(SFProperty!U$1,'Portfolio Drop'!$B$13:$DN$13,0))</f>
        <v>0</v>
      </c>
      <c r="V11" cm="1">
        <f t="array" ref="V11">INDEX('Portfolio Drop'!$B$14:$DN$33,ROW(U11)-2,MATCH(SFProperty!V$1,'Portfolio Drop'!$B$13:$DN$13,0))</f>
        <v>0</v>
      </c>
      <c r="W11" t="str" cm="1">
        <f t="array" ref="W11">IF(INDEX('Portfolio Drop'!$B$14:$DN$33,ROW(V11)-2,MATCH(SFProperty!W$1,'Portfolio Drop'!$B$13:$DN$13,0))= 0, "No",INDEX('Portfolio Drop'!$B$14:$DN$33,ROW(V11)-2,MATCH(SFProperty!W$1,'Portfolio Drop'!$B$13:$DN$13,0)))</f>
        <v>No</v>
      </c>
      <c r="X11" cm="1">
        <f t="array" ref="X11">INDEX('Portfolio Drop'!$B$14:$DN$33,ROW(W11)-2,MATCH(SFProperty!X$1,'Portfolio Drop'!$B$13:$DN$13,0))</f>
        <v>0</v>
      </c>
      <c r="Y11" cm="1">
        <f t="array" ref="Y11">INDEX('Portfolio Drop'!$B$14:$DN$33,ROW(X11)-2,MATCH(SFProperty!Y$1,'Portfolio Drop'!$B$13:$DN$13,0))</f>
        <v>0</v>
      </c>
      <c r="Z11" s="31" cm="1">
        <f t="array" ref="Z11">INDEX('Portfolio Drop'!$B$14:$DN$33,ROW(Y11)-2,MATCH(SFProperty!Z$1,'Portfolio Drop'!$B$13:$DN$13,0))</f>
        <v>0</v>
      </c>
      <c r="AA11" s="31" t="str" cm="1">
        <f t="array" ref="AA11">INDEX('Portfolio Drop'!$B$14:$DN$33,ROW(Z11)-2,MATCH(SFProperty!AA$1,'Portfolio Drop'!$B$13:$DN$13,0))</f>
        <v/>
      </c>
      <c r="AB11" cm="1">
        <f t="array" ref="AB11">INDEX('Portfolio Drop'!$B$14:$DN$33,ROW(AA11)-2,MATCH(SFProperty!AB$1,'Portfolio Drop'!$B$13:$DN$13,0))</f>
        <v>0</v>
      </c>
      <c r="AC11" cm="1">
        <f t="array" ref="AC11">INDEX('Portfolio Drop'!$B$14:$DN$33,ROW(AB11)-2,MATCH(SFProperty!AC$1,'Portfolio Drop'!$B$13:$DN$13,0))</f>
        <v>0</v>
      </c>
      <c r="AD11" cm="1">
        <f t="array" ref="AD11">INDEX('Portfolio Drop'!$B$14:$DN$33,ROW(AC11)-2,MATCH(SFProperty!AD$1,'Portfolio Drop'!$B$13:$DN$13,0))</f>
        <v>0</v>
      </c>
      <c r="AE11" cm="1">
        <f t="array" ref="AE11">INDEX('Portfolio Drop'!$B$14:$DN$33,ROW(AD11)-2,MATCH(SFProperty!AE$1,'Portfolio Drop'!$B$13:$DN$13,0))</f>
        <v>0</v>
      </c>
      <c r="AF11" cm="1">
        <f t="array" ref="AF11">INDEX('Portfolio Drop'!$B$14:$DN$33,ROW(AE11)-2,MATCH(SFProperty!AF$1,'Portfolio Drop'!$B$13:$DN$13,0))</f>
        <v>0</v>
      </c>
      <c r="AG11" cm="1">
        <f t="array" ref="AG11">INDEX('Portfolio Drop'!$B$14:$DN$33,ROW(AF11)-2,MATCH(SFProperty!AG$1,'Portfolio Drop'!$B$13:$DN$13,0))</f>
        <v>0</v>
      </c>
      <c r="AH11" cm="1">
        <f t="array" ref="AH11">INDEX('Portfolio Drop'!$B$14:$DN$33,ROW(AG11)-2,MATCH(SFProperty!AH$1,'Portfolio Drop'!$B$13:$DN$13,0))</f>
        <v>0</v>
      </c>
      <c r="AI11" cm="1">
        <f t="array" ref="AI11">INDEX('Portfolio Drop'!$B$14:$DN$33,ROW(AH11)-2,MATCH(SFProperty!AI$1,'Portfolio Drop'!$B$13:$DN$13,0))</f>
        <v>0</v>
      </c>
      <c r="AJ11" cm="1">
        <f t="array" ref="AJ11">INDEX('Portfolio Drop'!$B$14:$DN$33,ROW(AI11)-2,MATCH(SFProperty!AJ$1,'Portfolio Drop'!$B$13:$DN$13,0))</f>
        <v>0</v>
      </c>
      <c r="AK11" cm="1">
        <f t="array" ref="AK11">INDEX('Portfolio Drop'!$B$14:$DN$33,ROW(AJ11)-2,MATCH(SFProperty!AK$1,'Portfolio Drop'!$B$13:$DN$13,0))</f>
        <v>0</v>
      </c>
      <c r="AL11" cm="1">
        <f t="array" ref="AL11">INDEX('Portfolio Drop'!$B$14:$DN$33,ROW(AK11)-2,MATCH(SFProperty!AL$1,'Portfolio Drop'!$B$13:$DN$13,0))</f>
        <v>0</v>
      </c>
      <c r="AM11" cm="1">
        <f t="array" ref="AM11">INDEX('Portfolio Drop'!$B$14:$DN$33,ROW(AL11)-2,MATCH(SFProperty!AM$1,'Portfolio Drop'!$B$13:$DN$13,0))</f>
        <v>0</v>
      </c>
      <c r="AN11" cm="1">
        <f t="array" ref="AN11">INDEX('Portfolio Drop'!$B$14:$DN$33,ROW(AM11)-2,MATCH(SFProperty!AN$1,'Portfolio Drop'!$B$13:$DN$13,0))</f>
        <v>0</v>
      </c>
      <c r="AO11" cm="1">
        <f t="array" ref="AO11">INDEX('Portfolio Drop'!$B$14:$DN$33,ROW(AN11)-2,MATCH(SFProperty!AO$1,'Portfolio Drop'!$B$13:$DN$13,0))</f>
        <v>0</v>
      </c>
      <c r="AP11" cm="1">
        <f t="array" ref="AP11">INDEX('Portfolio Drop'!$B$14:$DN$33,ROW(AO11)-2,MATCH(SFProperty!AP$1,'Portfolio Drop'!$B$13:$DN$13,0))</f>
        <v>0</v>
      </c>
      <c r="AQ11" cm="1">
        <f t="array" ref="AQ11">INDEX('Portfolio Drop'!$B$14:$DN$33,ROW(AP11)-2,MATCH(SFProperty!AQ$1,'Portfolio Drop'!$B$13:$DN$13,0))</f>
        <v>0</v>
      </c>
      <c r="AR11" cm="1">
        <f t="array" ref="AR11">INDEX('Portfolio Drop'!$B$14:$DN$33,ROW(AQ11)-2,MATCH(SFProperty!AR$1,'Portfolio Drop'!$B$13:$DN$13,0))</f>
        <v>0</v>
      </c>
      <c r="AS11" s="22" cm="1">
        <f t="array" ref="AS11">INDEX('Portfolio Drop'!$B$14:$DN$33,ROW(AR11)-2,MATCH(SFProperty!AS$1,'Portfolio Drop'!$B$13:$DN$13,0))</f>
        <v>0</v>
      </c>
      <c r="AT11" s="22" cm="1">
        <f t="array" ref="AT11">INDEX('Portfolio Drop'!$B$14:$DN$33,ROW(AS11)-2,MATCH(SFProperty!AT$1,'Portfolio Drop'!$B$13:$DN$13,0))</f>
        <v>0</v>
      </c>
      <c r="AU11" s="22" cm="1">
        <f t="array" ref="AU11">INDEX('Portfolio Drop'!$B$14:$DN$33,ROW(AT11)-2,MATCH(SFProperty!AU$1,'Portfolio Drop'!$B$13:$DN$13,0))</f>
        <v>0</v>
      </c>
      <c r="AV11" cm="1">
        <f t="array" ref="AV11">INDEX('Portfolio Drop'!$B$14:$DN$33,ROW(AU11)-2,MATCH(SFProperty!AV$1,'Portfolio Drop'!$B$13:$DN$13,0))</f>
        <v>0</v>
      </c>
      <c r="AW11" s="22" t="str">
        <f>IF(C11&gt;0,'Salesforce Refresh '!$B$9,"")</f>
        <v>0068c00000uvOISAA2</v>
      </c>
      <c r="AX11" s="22" t="str">
        <f t="shared" si="0"/>
        <v/>
      </c>
    </row>
    <row r="12" spans="1:54" x14ac:dyDescent="0.25">
      <c r="C12" cm="1">
        <f t="array" ref="C12">INDEX('Portfolio Drop'!$B$14:$DN$33,ROW(B12)-2,MATCH(SFProperty!C$1,'Portfolio Drop'!$B$13:$DN$13,0))</f>
        <v>10</v>
      </c>
      <c r="D12" t="str" cm="1">
        <f t="array" ref="D12">IF(TRIM(INDEX('Portfolio Drop'!$B$14:$DN$33,ROW(C12)-2,MATCH(SFProperty!D$1,'Portfolio Drop'!$B$13:$DN$13,0))) = 0, "",TRIM(INDEX('Portfolio Drop'!$B$14:$DN$33,ROW(C12)-2,MATCH(SFProperty!D$1,'Portfolio Drop'!$B$13:$DN$13,0))))</f>
        <v/>
      </c>
      <c r="E12" cm="1">
        <f t="array" ref="E12">INDEX('Portfolio Drop'!$B$14:$DN$33,ROW(D12)-2,MATCH(SFProperty!E$1,'Portfolio Drop'!$B$13:$DN$13,0))</f>
        <v>0</v>
      </c>
      <c r="F12" cm="1">
        <f t="array" ref="F12">INDEX('Portfolio Drop'!$B$14:$DN$33,ROW(E12)-2,MATCH(SFProperty!F$1,'Portfolio Drop'!$B$13:$DN$13,0))</f>
        <v>0</v>
      </c>
      <c r="G12" cm="1">
        <f t="array" ref="G12">INDEX('Portfolio Drop'!$B$14:$DN$33,ROW(F12)-2,MATCH(SFProperty!G$1,'Portfolio Drop'!$B$13:$DN$13,0))</f>
        <v>0</v>
      </c>
      <c r="H12" cm="1">
        <f t="array" ref="H12">INDEX('Portfolio Drop'!$B$14:$DN$33,ROW(G12)-2,MATCH(SFProperty!H$1,'Portfolio Drop'!$B$13:$DN$13,0))</f>
        <v>0</v>
      </c>
      <c r="I12" t="str" cm="1">
        <f t="array" ref="I12">TRIM(INDEX('Portfolio Drop'!$B$14:$DN$33,ROW(H12)-2,MATCH(SFProperty!I$1,'Portfolio Drop'!$B$13:$DN$13,0)))</f>
        <v/>
      </c>
      <c r="J12" cm="1">
        <f t="array" ref="J12">INDEX('Portfolio Drop'!$B$14:$DN$33,ROW(I12)-2,MATCH(SFProperty!J$1,'Portfolio Drop'!$B$13:$DN$13,0))</f>
        <v>0</v>
      </c>
      <c r="K12" cm="1">
        <f t="array" ref="K12">INDEX('Portfolio Drop'!$B$14:$DN$33,ROW(J12)-2,MATCH(SFProperty!K$1,'Portfolio Drop'!$B$13:$DN$13,0))</f>
        <v>0</v>
      </c>
      <c r="L12" cm="1">
        <f t="array" ref="L12">INDEX('Portfolio Drop'!$B$14:$DN$33,ROW(K12)-2,MATCH(SFProperty!L$1,'Portfolio Drop'!$B$13:$DN$13,0))</f>
        <v>0</v>
      </c>
      <c r="M12" cm="1">
        <f t="array" ref="M12">INDEX('Portfolio Drop'!$B$14:$DN$33,ROW(L12)-2,MATCH(SFProperty!M$1,'Portfolio Drop'!$B$13:$DN$13,0))</f>
        <v>0</v>
      </c>
      <c r="N12" t="str" cm="1">
        <f t="array" ref="N12">IF(INDEX('Portfolio Drop'!$B$14:$DN$33,ROW(M12)-2,MATCH(SFProperty!N$1,'Portfolio Drop'!$B$13:$DN$13,0)) = 0, "No",INDEX('Portfolio Drop'!$B$14:$DN$33,ROW(M12)-2,MATCH(SFProperty!N$1,'Portfolio Drop'!$B$13:$DN$13,0)))</f>
        <v>No</v>
      </c>
      <c r="O12" cm="1">
        <f t="array" ref="O12">INDEX('Portfolio Drop'!$B$14:$DN$33,ROW(N12)-2,MATCH(SFProperty!O$1,'Portfolio Drop'!$B$13:$DN$13,0))</f>
        <v>0</v>
      </c>
      <c r="P12" cm="1">
        <f t="array" ref="P12">INDEX('Portfolio Drop'!$B$14:$DN$33,ROW(O12)-2,MATCH(SFProperty!P$1,'Portfolio Drop'!$B$13:$DN$13,0))</f>
        <v>0</v>
      </c>
      <c r="Q12" cm="1">
        <f t="array" ref="Q12">INDEX('Portfolio Drop'!$B$14:$DN$33,ROW(P12)-2,MATCH(SFProperty!Q$1,'Portfolio Drop'!$B$13:$DN$13,0))</f>
        <v>0</v>
      </c>
      <c r="R12" cm="1">
        <f t="array" ref="R12">INDEX('Portfolio Drop'!$B$14:$DN$33,ROW(Q12)-2,MATCH(SFProperty!R$1,'Portfolio Drop'!$B$13:$DN$13,0))</f>
        <v>0</v>
      </c>
      <c r="S12" t="str" cm="1">
        <f t="array" ref="S12">IF(INDEX('Portfolio Drop'!$B$14:$DN$33,ROW(R12)-2,MATCH(SFProperty!S$1,'Portfolio Drop'!$B$13:$DN$13,0))=0,"No", INDEX('Portfolio Drop'!$B$14:$DN$33,ROW(R12)-2,MATCH(SFProperty!S$1,'Portfolio Drop'!$B$13:$DN$13,0)))</f>
        <v>No</v>
      </c>
      <c r="T12" s="22" cm="1">
        <f t="array" ref="T12">INDEX('Portfolio Drop'!$B$14:$DN$33,ROW(S12)-2,MATCH(SFProperty!T$1,'Portfolio Drop'!$B$13:$DN$13,0))</f>
        <v>0</v>
      </c>
      <c r="U12" s="22" cm="1">
        <f t="array" ref="U12">INDEX('Portfolio Drop'!$B$14:$DN$33,ROW(T12)-2,MATCH(SFProperty!U$1,'Portfolio Drop'!$B$13:$DN$13,0))</f>
        <v>0</v>
      </c>
      <c r="V12" cm="1">
        <f t="array" ref="V12">INDEX('Portfolio Drop'!$B$14:$DN$33,ROW(U12)-2,MATCH(SFProperty!V$1,'Portfolio Drop'!$B$13:$DN$13,0))</f>
        <v>0</v>
      </c>
      <c r="W12" t="str" cm="1">
        <f t="array" ref="W12">IF(INDEX('Portfolio Drop'!$B$14:$DN$33,ROW(V12)-2,MATCH(SFProperty!W$1,'Portfolio Drop'!$B$13:$DN$13,0))= 0, "No",INDEX('Portfolio Drop'!$B$14:$DN$33,ROW(V12)-2,MATCH(SFProperty!W$1,'Portfolio Drop'!$B$13:$DN$13,0)))</f>
        <v>No</v>
      </c>
      <c r="X12" cm="1">
        <f t="array" ref="X12">INDEX('Portfolio Drop'!$B$14:$DN$33,ROW(W12)-2,MATCH(SFProperty!X$1,'Portfolio Drop'!$B$13:$DN$13,0))</f>
        <v>0</v>
      </c>
      <c r="Y12" cm="1">
        <f t="array" ref="Y12">INDEX('Portfolio Drop'!$B$14:$DN$33,ROW(X12)-2,MATCH(SFProperty!Y$1,'Portfolio Drop'!$B$13:$DN$13,0))</f>
        <v>0</v>
      </c>
      <c r="Z12" s="31" cm="1">
        <f t="array" ref="Z12">INDEX('Portfolio Drop'!$B$14:$DN$33,ROW(Y12)-2,MATCH(SFProperty!Z$1,'Portfolio Drop'!$B$13:$DN$13,0))</f>
        <v>0</v>
      </c>
      <c r="AA12" s="31" t="str" cm="1">
        <f t="array" ref="AA12">INDEX('Portfolio Drop'!$B$14:$DN$33,ROW(Z12)-2,MATCH(SFProperty!AA$1,'Portfolio Drop'!$B$13:$DN$13,0))</f>
        <v/>
      </c>
      <c r="AB12" cm="1">
        <f t="array" ref="AB12">INDEX('Portfolio Drop'!$B$14:$DN$33,ROW(AA12)-2,MATCH(SFProperty!AB$1,'Portfolio Drop'!$B$13:$DN$13,0))</f>
        <v>0</v>
      </c>
      <c r="AC12" cm="1">
        <f t="array" ref="AC12">INDEX('Portfolio Drop'!$B$14:$DN$33,ROW(AB12)-2,MATCH(SFProperty!AC$1,'Portfolio Drop'!$B$13:$DN$13,0))</f>
        <v>0</v>
      </c>
      <c r="AD12" cm="1">
        <f t="array" ref="AD12">INDEX('Portfolio Drop'!$B$14:$DN$33,ROW(AC12)-2,MATCH(SFProperty!AD$1,'Portfolio Drop'!$B$13:$DN$13,0))</f>
        <v>0</v>
      </c>
      <c r="AE12" cm="1">
        <f t="array" ref="AE12">INDEX('Portfolio Drop'!$B$14:$DN$33,ROW(AD12)-2,MATCH(SFProperty!AE$1,'Portfolio Drop'!$B$13:$DN$13,0))</f>
        <v>0</v>
      </c>
      <c r="AF12" cm="1">
        <f t="array" ref="AF12">INDEX('Portfolio Drop'!$B$14:$DN$33,ROW(AE12)-2,MATCH(SFProperty!AF$1,'Portfolio Drop'!$B$13:$DN$13,0))</f>
        <v>0</v>
      </c>
      <c r="AG12" cm="1">
        <f t="array" ref="AG12">INDEX('Portfolio Drop'!$B$14:$DN$33,ROW(AF12)-2,MATCH(SFProperty!AG$1,'Portfolio Drop'!$B$13:$DN$13,0))</f>
        <v>0</v>
      </c>
      <c r="AH12" cm="1">
        <f t="array" ref="AH12">INDEX('Portfolio Drop'!$B$14:$DN$33,ROW(AG12)-2,MATCH(SFProperty!AH$1,'Portfolio Drop'!$B$13:$DN$13,0))</f>
        <v>0</v>
      </c>
      <c r="AI12" cm="1">
        <f t="array" ref="AI12">INDEX('Portfolio Drop'!$B$14:$DN$33,ROW(AH12)-2,MATCH(SFProperty!AI$1,'Portfolio Drop'!$B$13:$DN$13,0))</f>
        <v>0</v>
      </c>
      <c r="AJ12" cm="1">
        <f t="array" ref="AJ12">INDEX('Portfolio Drop'!$B$14:$DN$33,ROW(AI12)-2,MATCH(SFProperty!AJ$1,'Portfolio Drop'!$B$13:$DN$13,0))</f>
        <v>0</v>
      </c>
      <c r="AK12" cm="1">
        <f t="array" ref="AK12">INDEX('Portfolio Drop'!$B$14:$DN$33,ROW(AJ12)-2,MATCH(SFProperty!AK$1,'Portfolio Drop'!$B$13:$DN$13,0))</f>
        <v>0</v>
      </c>
      <c r="AL12" cm="1">
        <f t="array" ref="AL12">INDEX('Portfolio Drop'!$B$14:$DN$33,ROW(AK12)-2,MATCH(SFProperty!AL$1,'Portfolio Drop'!$B$13:$DN$13,0))</f>
        <v>0</v>
      </c>
      <c r="AM12" cm="1">
        <f t="array" ref="AM12">INDEX('Portfolio Drop'!$B$14:$DN$33,ROW(AL12)-2,MATCH(SFProperty!AM$1,'Portfolio Drop'!$B$13:$DN$13,0))</f>
        <v>0</v>
      </c>
      <c r="AN12" cm="1">
        <f t="array" ref="AN12">INDEX('Portfolio Drop'!$B$14:$DN$33,ROW(AM12)-2,MATCH(SFProperty!AN$1,'Portfolio Drop'!$B$13:$DN$13,0))</f>
        <v>0</v>
      </c>
      <c r="AO12" cm="1">
        <f t="array" ref="AO12">INDEX('Portfolio Drop'!$B$14:$DN$33,ROW(AN12)-2,MATCH(SFProperty!AO$1,'Portfolio Drop'!$B$13:$DN$13,0))</f>
        <v>0</v>
      </c>
      <c r="AP12" cm="1">
        <f t="array" ref="AP12">INDEX('Portfolio Drop'!$B$14:$DN$33,ROW(AO12)-2,MATCH(SFProperty!AP$1,'Portfolio Drop'!$B$13:$DN$13,0))</f>
        <v>0</v>
      </c>
      <c r="AQ12" cm="1">
        <f t="array" ref="AQ12">INDEX('Portfolio Drop'!$B$14:$DN$33,ROW(AP12)-2,MATCH(SFProperty!AQ$1,'Portfolio Drop'!$B$13:$DN$13,0))</f>
        <v>0</v>
      </c>
      <c r="AR12" cm="1">
        <f t="array" ref="AR12">INDEX('Portfolio Drop'!$B$14:$DN$33,ROW(AQ12)-2,MATCH(SFProperty!AR$1,'Portfolio Drop'!$B$13:$DN$13,0))</f>
        <v>0</v>
      </c>
      <c r="AS12" s="22" cm="1">
        <f t="array" ref="AS12">INDEX('Portfolio Drop'!$B$14:$DN$33,ROW(AR12)-2,MATCH(SFProperty!AS$1,'Portfolio Drop'!$B$13:$DN$13,0))</f>
        <v>0</v>
      </c>
      <c r="AT12" s="22" cm="1">
        <f t="array" ref="AT12">INDEX('Portfolio Drop'!$B$14:$DN$33,ROW(AS12)-2,MATCH(SFProperty!AT$1,'Portfolio Drop'!$B$13:$DN$13,0))</f>
        <v>0</v>
      </c>
      <c r="AU12" s="22" cm="1">
        <f t="array" ref="AU12">INDEX('Portfolio Drop'!$B$14:$DN$33,ROW(AT12)-2,MATCH(SFProperty!AU$1,'Portfolio Drop'!$B$13:$DN$13,0))</f>
        <v>0</v>
      </c>
      <c r="AV12" cm="1">
        <f t="array" ref="AV12">INDEX('Portfolio Drop'!$B$14:$DN$33,ROW(AU12)-2,MATCH(SFProperty!AV$1,'Portfolio Drop'!$B$13:$DN$13,0))</f>
        <v>0</v>
      </c>
      <c r="AW12" s="22" t="str">
        <f>IF(C12&gt;0,'Salesforce Refresh '!$B$9,"")</f>
        <v>0068c00000uvOISAA2</v>
      </c>
      <c r="AX12" s="22" t="str">
        <f t="shared" si="0"/>
        <v/>
      </c>
    </row>
    <row r="13" spans="1:54" x14ac:dyDescent="0.25">
      <c r="C13" cm="1">
        <f t="array" ref="C13">INDEX('Portfolio Drop'!$B$14:$DN$33,ROW(B13)-2,MATCH(SFProperty!C$1,'Portfolio Drop'!$B$13:$DN$13,0))</f>
        <v>11</v>
      </c>
      <c r="D13" t="str" cm="1">
        <f t="array" ref="D13">IF(TRIM(INDEX('Portfolio Drop'!$B$14:$DN$33,ROW(C13)-2,MATCH(SFProperty!D$1,'Portfolio Drop'!$B$13:$DN$13,0))) = 0, "",TRIM(INDEX('Portfolio Drop'!$B$14:$DN$33,ROW(C13)-2,MATCH(SFProperty!D$1,'Portfolio Drop'!$B$13:$DN$13,0))))</f>
        <v/>
      </c>
      <c r="E13" cm="1">
        <f t="array" ref="E13">INDEX('Portfolio Drop'!$B$14:$DN$33,ROW(D13)-2,MATCH(SFProperty!E$1,'Portfolio Drop'!$B$13:$DN$13,0))</f>
        <v>0</v>
      </c>
      <c r="F13" cm="1">
        <f t="array" ref="F13">INDEX('Portfolio Drop'!$B$14:$DN$33,ROW(E13)-2,MATCH(SFProperty!F$1,'Portfolio Drop'!$B$13:$DN$13,0))</f>
        <v>0</v>
      </c>
      <c r="G13" cm="1">
        <f t="array" ref="G13">INDEX('Portfolio Drop'!$B$14:$DN$33,ROW(F13)-2,MATCH(SFProperty!G$1,'Portfolio Drop'!$B$13:$DN$13,0))</f>
        <v>0</v>
      </c>
      <c r="H13" cm="1">
        <f t="array" ref="H13">INDEX('Portfolio Drop'!$B$14:$DN$33,ROW(G13)-2,MATCH(SFProperty!H$1,'Portfolio Drop'!$B$13:$DN$13,0))</f>
        <v>0</v>
      </c>
      <c r="I13" t="str" cm="1">
        <f t="array" ref="I13">TRIM(INDEX('Portfolio Drop'!$B$14:$DN$33,ROW(H13)-2,MATCH(SFProperty!I$1,'Portfolio Drop'!$B$13:$DN$13,0)))</f>
        <v/>
      </c>
      <c r="J13" cm="1">
        <f t="array" ref="J13">INDEX('Portfolio Drop'!$B$14:$DN$33,ROW(I13)-2,MATCH(SFProperty!J$1,'Portfolio Drop'!$B$13:$DN$13,0))</f>
        <v>0</v>
      </c>
      <c r="K13" cm="1">
        <f t="array" ref="K13">INDEX('Portfolio Drop'!$B$14:$DN$33,ROW(J13)-2,MATCH(SFProperty!K$1,'Portfolio Drop'!$B$13:$DN$13,0))</f>
        <v>0</v>
      </c>
      <c r="L13" cm="1">
        <f t="array" ref="L13">INDEX('Portfolio Drop'!$B$14:$DN$33,ROW(K13)-2,MATCH(SFProperty!L$1,'Portfolio Drop'!$B$13:$DN$13,0))</f>
        <v>0</v>
      </c>
      <c r="M13" cm="1">
        <f t="array" ref="M13">INDEX('Portfolio Drop'!$B$14:$DN$33,ROW(L13)-2,MATCH(SFProperty!M$1,'Portfolio Drop'!$B$13:$DN$13,0))</f>
        <v>0</v>
      </c>
      <c r="N13" t="str" cm="1">
        <f t="array" ref="N13">IF(INDEX('Portfolio Drop'!$B$14:$DN$33,ROW(M13)-2,MATCH(SFProperty!N$1,'Portfolio Drop'!$B$13:$DN$13,0)) = 0, "No",INDEX('Portfolio Drop'!$B$14:$DN$33,ROW(M13)-2,MATCH(SFProperty!N$1,'Portfolio Drop'!$B$13:$DN$13,0)))</f>
        <v>No</v>
      </c>
      <c r="O13" cm="1">
        <f t="array" ref="O13">INDEX('Portfolio Drop'!$B$14:$DN$33,ROW(N13)-2,MATCH(SFProperty!O$1,'Portfolio Drop'!$B$13:$DN$13,0))</f>
        <v>0</v>
      </c>
      <c r="P13" cm="1">
        <f t="array" ref="P13">INDEX('Portfolio Drop'!$B$14:$DN$33,ROW(O13)-2,MATCH(SFProperty!P$1,'Portfolio Drop'!$B$13:$DN$13,0))</f>
        <v>0</v>
      </c>
      <c r="Q13" cm="1">
        <f t="array" ref="Q13">INDEX('Portfolio Drop'!$B$14:$DN$33,ROW(P13)-2,MATCH(SFProperty!Q$1,'Portfolio Drop'!$B$13:$DN$13,0))</f>
        <v>0</v>
      </c>
      <c r="R13" cm="1">
        <f t="array" ref="R13">INDEX('Portfolio Drop'!$B$14:$DN$33,ROW(Q13)-2,MATCH(SFProperty!R$1,'Portfolio Drop'!$B$13:$DN$13,0))</f>
        <v>0</v>
      </c>
      <c r="S13" t="str" cm="1">
        <f t="array" ref="S13">IF(INDEX('Portfolio Drop'!$B$14:$DN$33,ROW(R13)-2,MATCH(SFProperty!S$1,'Portfolio Drop'!$B$13:$DN$13,0))=0,"No", INDEX('Portfolio Drop'!$B$14:$DN$33,ROW(R13)-2,MATCH(SFProperty!S$1,'Portfolio Drop'!$B$13:$DN$13,0)))</f>
        <v>No</v>
      </c>
      <c r="T13" s="22" cm="1">
        <f t="array" ref="T13">INDEX('Portfolio Drop'!$B$14:$DN$33,ROW(S13)-2,MATCH(SFProperty!T$1,'Portfolio Drop'!$B$13:$DN$13,0))</f>
        <v>0</v>
      </c>
      <c r="U13" s="22" cm="1">
        <f t="array" ref="U13">INDEX('Portfolio Drop'!$B$14:$DN$33,ROW(T13)-2,MATCH(SFProperty!U$1,'Portfolio Drop'!$B$13:$DN$13,0))</f>
        <v>0</v>
      </c>
      <c r="V13" cm="1">
        <f t="array" ref="V13">INDEX('Portfolio Drop'!$B$14:$DN$33,ROW(U13)-2,MATCH(SFProperty!V$1,'Portfolio Drop'!$B$13:$DN$13,0))</f>
        <v>0</v>
      </c>
      <c r="W13" t="str" cm="1">
        <f t="array" ref="W13">IF(INDEX('Portfolio Drop'!$B$14:$DN$33,ROW(V13)-2,MATCH(SFProperty!W$1,'Portfolio Drop'!$B$13:$DN$13,0))= 0, "No",INDEX('Portfolio Drop'!$B$14:$DN$33,ROW(V13)-2,MATCH(SFProperty!W$1,'Portfolio Drop'!$B$13:$DN$13,0)))</f>
        <v>No</v>
      </c>
      <c r="X13" cm="1">
        <f t="array" ref="X13">INDEX('Portfolio Drop'!$B$14:$DN$33,ROW(W13)-2,MATCH(SFProperty!X$1,'Portfolio Drop'!$B$13:$DN$13,0))</f>
        <v>0</v>
      </c>
      <c r="Y13" cm="1">
        <f t="array" ref="Y13">INDEX('Portfolio Drop'!$B$14:$DN$33,ROW(X13)-2,MATCH(SFProperty!Y$1,'Portfolio Drop'!$B$13:$DN$13,0))</f>
        <v>0</v>
      </c>
      <c r="Z13" s="31" cm="1">
        <f t="array" ref="Z13">INDEX('Portfolio Drop'!$B$14:$DN$33,ROW(Y13)-2,MATCH(SFProperty!Z$1,'Portfolio Drop'!$B$13:$DN$13,0))</f>
        <v>0</v>
      </c>
      <c r="AA13" s="31" t="str" cm="1">
        <f t="array" ref="AA13">INDEX('Portfolio Drop'!$B$14:$DN$33,ROW(Z13)-2,MATCH(SFProperty!AA$1,'Portfolio Drop'!$B$13:$DN$13,0))</f>
        <v/>
      </c>
      <c r="AB13" cm="1">
        <f t="array" ref="AB13">INDEX('Portfolio Drop'!$B$14:$DN$33,ROW(AA13)-2,MATCH(SFProperty!AB$1,'Portfolio Drop'!$B$13:$DN$13,0))</f>
        <v>0</v>
      </c>
      <c r="AC13" cm="1">
        <f t="array" ref="AC13">INDEX('Portfolio Drop'!$B$14:$DN$33,ROW(AB13)-2,MATCH(SFProperty!AC$1,'Portfolio Drop'!$B$13:$DN$13,0))</f>
        <v>0</v>
      </c>
      <c r="AD13" cm="1">
        <f t="array" ref="AD13">INDEX('Portfolio Drop'!$B$14:$DN$33,ROW(AC13)-2,MATCH(SFProperty!AD$1,'Portfolio Drop'!$B$13:$DN$13,0))</f>
        <v>0</v>
      </c>
      <c r="AE13" cm="1">
        <f t="array" ref="AE13">INDEX('Portfolio Drop'!$B$14:$DN$33,ROW(AD13)-2,MATCH(SFProperty!AE$1,'Portfolio Drop'!$B$13:$DN$13,0))</f>
        <v>0</v>
      </c>
      <c r="AF13" cm="1">
        <f t="array" ref="AF13">INDEX('Portfolio Drop'!$B$14:$DN$33,ROW(AE13)-2,MATCH(SFProperty!AF$1,'Portfolio Drop'!$B$13:$DN$13,0))</f>
        <v>0</v>
      </c>
      <c r="AG13" cm="1">
        <f t="array" ref="AG13">INDEX('Portfolio Drop'!$B$14:$DN$33,ROW(AF13)-2,MATCH(SFProperty!AG$1,'Portfolio Drop'!$B$13:$DN$13,0))</f>
        <v>0</v>
      </c>
      <c r="AH13" cm="1">
        <f t="array" ref="AH13">INDEX('Portfolio Drop'!$B$14:$DN$33,ROW(AG13)-2,MATCH(SFProperty!AH$1,'Portfolio Drop'!$B$13:$DN$13,0))</f>
        <v>0</v>
      </c>
      <c r="AI13" cm="1">
        <f t="array" ref="AI13">INDEX('Portfolio Drop'!$B$14:$DN$33,ROW(AH13)-2,MATCH(SFProperty!AI$1,'Portfolio Drop'!$B$13:$DN$13,0))</f>
        <v>0</v>
      </c>
      <c r="AJ13" cm="1">
        <f t="array" ref="AJ13">INDEX('Portfolio Drop'!$B$14:$DN$33,ROW(AI13)-2,MATCH(SFProperty!AJ$1,'Portfolio Drop'!$B$13:$DN$13,0))</f>
        <v>0</v>
      </c>
      <c r="AK13" cm="1">
        <f t="array" ref="AK13">INDEX('Portfolio Drop'!$B$14:$DN$33,ROW(AJ13)-2,MATCH(SFProperty!AK$1,'Portfolio Drop'!$B$13:$DN$13,0))</f>
        <v>0</v>
      </c>
      <c r="AL13" cm="1">
        <f t="array" ref="AL13">INDEX('Portfolio Drop'!$B$14:$DN$33,ROW(AK13)-2,MATCH(SFProperty!AL$1,'Portfolio Drop'!$B$13:$DN$13,0))</f>
        <v>0</v>
      </c>
      <c r="AM13" cm="1">
        <f t="array" ref="AM13">INDEX('Portfolio Drop'!$B$14:$DN$33,ROW(AL13)-2,MATCH(SFProperty!AM$1,'Portfolio Drop'!$B$13:$DN$13,0))</f>
        <v>0</v>
      </c>
      <c r="AN13" cm="1">
        <f t="array" ref="AN13">INDEX('Portfolio Drop'!$B$14:$DN$33,ROW(AM13)-2,MATCH(SFProperty!AN$1,'Portfolio Drop'!$B$13:$DN$13,0))</f>
        <v>0</v>
      </c>
      <c r="AO13" cm="1">
        <f t="array" ref="AO13">INDEX('Portfolio Drop'!$B$14:$DN$33,ROW(AN13)-2,MATCH(SFProperty!AO$1,'Portfolio Drop'!$B$13:$DN$13,0))</f>
        <v>0</v>
      </c>
      <c r="AP13" cm="1">
        <f t="array" ref="AP13">INDEX('Portfolio Drop'!$B$14:$DN$33,ROW(AO13)-2,MATCH(SFProperty!AP$1,'Portfolio Drop'!$B$13:$DN$13,0))</f>
        <v>0</v>
      </c>
      <c r="AQ13" cm="1">
        <f t="array" ref="AQ13">INDEX('Portfolio Drop'!$B$14:$DN$33,ROW(AP13)-2,MATCH(SFProperty!AQ$1,'Portfolio Drop'!$B$13:$DN$13,0))</f>
        <v>0</v>
      </c>
      <c r="AR13" cm="1">
        <f t="array" ref="AR13">INDEX('Portfolio Drop'!$B$14:$DN$33,ROW(AQ13)-2,MATCH(SFProperty!AR$1,'Portfolio Drop'!$B$13:$DN$13,0))</f>
        <v>0</v>
      </c>
      <c r="AS13" s="22" cm="1">
        <f t="array" ref="AS13">INDEX('Portfolio Drop'!$B$14:$DN$33,ROW(AR13)-2,MATCH(SFProperty!AS$1,'Portfolio Drop'!$B$13:$DN$13,0))</f>
        <v>0</v>
      </c>
      <c r="AT13" s="22" cm="1">
        <f t="array" ref="AT13">INDEX('Portfolio Drop'!$B$14:$DN$33,ROW(AS13)-2,MATCH(SFProperty!AT$1,'Portfolio Drop'!$B$13:$DN$13,0))</f>
        <v>0</v>
      </c>
      <c r="AU13" s="22" cm="1">
        <f t="array" ref="AU13">INDEX('Portfolio Drop'!$B$14:$DN$33,ROW(AT13)-2,MATCH(SFProperty!AU$1,'Portfolio Drop'!$B$13:$DN$13,0))</f>
        <v>0</v>
      </c>
      <c r="AV13" cm="1">
        <f t="array" ref="AV13">INDEX('Portfolio Drop'!$B$14:$DN$33,ROW(AU13)-2,MATCH(SFProperty!AV$1,'Portfolio Drop'!$B$13:$DN$13,0))</f>
        <v>0</v>
      </c>
      <c r="AW13" s="22" t="str">
        <f>IF(C13&gt;0,'Salesforce Refresh '!$B$9,"")</f>
        <v>0068c00000uvOISAA2</v>
      </c>
      <c r="AX13" s="22" t="str">
        <f t="shared" si="0"/>
        <v/>
      </c>
    </row>
    <row r="14" spans="1:54" x14ac:dyDescent="0.25">
      <c r="C14" cm="1">
        <f t="array" ref="C14">INDEX('Portfolio Drop'!$B$14:$DN$33,ROW(B14)-2,MATCH(SFProperty!C$1,'Portfolio Drop'!$B$13:$DN$13,0))</f>
        <v>12</v>
      </c>
      <c r="D14" t="str" cm="1">
        <f t="array" ref="D14">IF(TRIM(INDEX('Portfolio Drop'!$B$14:$DN$33,ROW(C14)-2,MATCH(SFProperty!D$1,'Portfolio Drop'!$B$13:$DN$13,0))) = 0, "",TRIM(INDEX('Portfolio Drop'!$B$14:$DN$33,ROW(C14)-2,MATCH(SFProperty!D$1,'Portfolio Drop'!$B$13:$DN$13,0))))</f>
        <v/>
      </c>
      <c r="E14" cm="1">
        <f t="array" ref="E14">INDEX('Portfolio Drop'!$B$14:$DN$33,ROW(D14)-2,MATCH(SFProperty!E$1,'Portfolio Drop'!$B$13:$DN$13,0))</f>
        <v>0</v>
      </c>
      <c r="F14" cm="1">
        <f t="array" ref="F14">INDEX('Portfolio Drop'!$B$14:$DN$33,ROW(E14)-2,MATCH(SFProperty!F$1,'Portfolio Drop'!$B$13:$DN$13,0))</f>
        <v>0</v>
      </c>
      <c r="G14" cm="1">
        <f t="array" ref="G14">INDEX('Portfolio Drop'!$B$14:$DN$33,ROW(F14)-2,MATCH(SFProperty!G$1,'Portfolio Drop'!$B$13:$DN$13,0))</f>
        <v>0</v>
      </c>
      <c r="H14" cm="1">
        <f t="array" ref="H14">INDEX('Portfolio Drop'!$B$14:$DN$33,ROW(G14)-2,MATCH(SFProperty!H$1,'Portfolio Drop'!$B$13:$DN$13,0))</f>
        <v>0</v>
      </c>
      <c r="I14" t="str" cm="1">
        <f t="array" ref="I14">TRIM(INDEX('Portfolio Drop'!$B$14:$DN$33,ROW(H14)-2,MATCH(SFProperty!I$1,'Portfolio Drop'!$B$13:$DN$13,0)))</f>
        <v/>
      </c>
      <c r="J14" cm="1">
        <f t="array" ref="J14">INDEX('Portfolio Drop'!$B$14:$DN$33,ROW(I14)-2,MATCH(SFProperty!J$1,'Portfolio Drop'!$B$13:$DN$13,0))</f>
        <v>0</v>
      </c>
      <c r="K14" cm="1">
        <f t="array" ref="K14">INDEX('Portfolio Drop'!$B$14:$DN$33,ROW(J14)-2,MATCH(SFProperty!K$1,'Portfolio Drop'!$B$13:$DN$13,0))</f>
        <v>0</v>
      </c>
      <c r="L14" cm="1">
        <f t="array" ref="L14">INDEX('Portfolio Drop'!$B$14:$DN$33,ROW(K14)-2,MATCH(SFProperty!L$1,'Portfolio Drop'!$B$13:$DN$13,0))</f>
        <v>0</v>
      </c>
      <c r="M14" cm="1">
        <f t="array" ref="M14">INDEX('Portfolio Drop'!$B$14:$DN$33,ROW(L14)-2,MATCH(SFProperty!M$1,'Portfolio Drop'!$B$13:$DN$13,0))</f>
        <v>0</v>
      </c>
      <c r="N14" t="str" cm="1">
        <f t="array" ref="N14">IF(INDEX('Portfolio Drop'!$B$14:$DN$33,ROW(M14)-2,MATCH(SFProperty!N$1,'Portfolio Drop'!$B$13:$DN$13,0)) = 0, "No",INDEX('Portfolio Drop'!$B$14:$DN$33,ROW(M14)-2,MATCH(SFProperty!N$1,'Portfolio Drop'!$B$13:$DN$13,0)))</f>
        <v>No</v>
      </c>
      <c r="O14" cm="1">
        <f t="array" ref="O14">INDEX('Portfolio Drop'!$B$14:$DN$33,ROW(N14)-2,MATCH(SFProperty!O$1,'Portfolio Drop'!$B$13:$DN$13,0))</f>
        <v>0</v>
      </c>
      <c r="P14" cm="1">
        <f t="array" ref="P14">INDEX('Portfolio Drop'!$B$14:$DN$33,ROW(O14)-2,MATCH(SFProperty!P$1,'Portfolio Drop'!$B$13:$DN$13,0))</f>
        <v>0</v>
      </c>
      <c r="Q14" cm="1">
        <f t="array" ref="Q14">INDEX('Portfolio Drop'!$B$14:$DN$33,ROW(P14)-2,MATCH(SFProperty!Q$1,'Portfolio Drop'!$B$13:$DN$13,0))</f>
        <v>0</v>
      </c>
      <c r="R14" cm="1">
        <f t="array" ref="R14">INDEX('Portfolio Drop'!$B$14:$DN$33,ROW(Q14)-2,MATCH(SFProperty!R$1,'Portfolio Drop'!$B$13:$DN$13,0))</f>
        <v>0</v>
      </c>
      <c r="S14" t="str" cm="1">
        <f t="array" ref="S14">IF(INDEX('Portfolio Drop'!$B$14:$DN$33,ROW(R14)-2,MATCH(SFProperty!S$1,'Portfolio Drop'!$B$13:$DN$13,0))=0,"No", INDEX('Portfolio Drop'!$B$14:$DN$33,ROW(R14)-2,MATCH(SFProperty!S$1,'Portfolio Drop'!$B$13:$DN$13,0)))</f>
        <v>No</v>
      </c>
      <c r="T14" s="22" cm="1">
        <f t="array" ref="T14">INDEX('Portfolio Drop'!$B$14:$DN$33,ROW(S14)-2,MATCH(SFProperty!T$1,'Portfolio Drop'!$B$13:$DN$13,0))</f>
        <v>0</v>
      </c>
      <c r="U14" s="22" cm="1">
        <f t="array" ref="U14">INDEX('Portfolio Drop'!$B$14:$DN$33,ROW(T14)-2,MATCH(SFProperty!U$1,'Portfolio Drop'!$B$13:$DN$13,0))</f>
        <v>0</v>
      </c>
      <c r="V14" cm="1">
        <f t="array" ref="V14">INDEX('Portfolio Drop'!$B$14:$DN$33,ROW(U14)-2,MATCH(SFProperty!V$1,'Portfolio Drop'!$B$13:$DN$13,0))</f>
        <v>0</v>
      </c>
      <c r="W14" t="str" cm="1">
        <f t="array" ref="W14">IF(INDEX('Portfolio Drop'!$B$14:$DN$33,ROW(V14)-2,MATCH(SFProperty!W$1,'Portfolio Drop'!$B$13:$DN$13,0))= 0, "No",INDEX('Portfolio Drop'!$B$14:$DN$33,ROW(V14)-2,MATCH(SFProperty!W$1,'Portfolio Drop'!$B$13:$DN$13,0)))</f>
        <v>No</v>
      </c>
      <c r="X14" cm="1">
        <f t="array" ref="X14">INDEX('Portfolio Drop'!$B$14:$DN$33,ROW(W14)-2,MATCH(SFProperty!X$1,'Portfolio Drop'!$B$13:$DN$13,0))</f>
        <v>0</v>
      </c>
      <c r="Y14" cm="1">
        <f t="array" ref="Y14">INDEX('Portfolio Drop'!$B$14:$DN$33,ROW(X14)-2,MATCH(SFProperty!Y$1,'Portfolio Drop'!$B$13:$DN$13,0))</f>
        <v>0</v>
      </c>
      <c r="Z14" s="31" cm="1">
        <f t="array" ref="Z14">INDEX('Portfolio Drop'!$B$14:$DN$33,ROW(Y14)-2,MATCH(SFProperty!Z$1,'Portfolio Drop'!$B$13:$DN$13,0))</f>
        <v>0</v>
      </c>
      <c r="AA14" s="31" t="str" cm="1">
        <f t="array" ref="AA14">INDEX('Portfolio Drop'!$B$14:$DN$33,ROW(Z14)-2,MATCH(SFProperty!AA$1,'Portfolio Drop'!$B$13:$DN$13,0))</f>
        <v/>
      </c>
      <c r="AB14" cm="1">
        <f t="array" ref="AB14">INDEX('Portfolio Drop'!$B$14:$DN$33,ROW(AA14)-2,MATCH(SFProperty!AB$1,'Portfolio Drop'!$B$13:$DN$13,0))</f>
        <v>0</v>
      </c>
      <c r="AC14" cm="1">
        <f t="array" ref="AC14">INDEX('Portfolio Drop'!$B$14:$DN$33,ROW(AB14)-2,MATCH(SFProperty!AC$1,'Portfolio Drop'!$B$13:$DN$13,0))</f>
        <v>0</v>
      </c>
      <c r="AD14" cm="1">
        <f t="array" ref="AD14">INDEX('Portfolio Drop'!$B$14:$DN$33,ROW(AC14)-2,MATCH(SFProperty!AD$1,'Portfolio Drop'!$B$13:$DN$13,0))</f>
        <v>0</v>
      </c>
      <c r="AE14" cm="1">
        <f t="array" ref="AE14">INDEX('Portfolio Drop'!$B$14:$DN$33,ROW(AD14)-2,MATCH(SFProperty!AE$1,'Portfolio Drop'!$B$13:$DN$13,0))</f>
        <v>0</v>
      </c>
      <c r="AF14" cm="1">
        <f t="array" ref="AF14">INDEX('Portfolio Drop'!$B$14:$DN$33,ROW(AE14)-2,MATCH(SFProperty!AF$1,'Portfolio Drop'!$B$13:$DN$13,0))</f>
        <v>0</v>
      </c>
      <c r="AG14" cm="1">
        <f t="array" ref="AG14">INDEX('Portfolio Drop'!$B$14:$DN$33,ROW(AF14)-2,MATCH(SFProperty!AG$1,'Portfolio Drop'!$B$13:$DN$13,0))</f>
        <v>0</v>
      </c>
      <c r="AH14" cm="1">
        <f t="array" ref="AH14">INDEX('Portfolio Drop'!$B$14:$DN$33,ROW(AG14)-2,MATCH(SFProperty!AH$1,'Portfolio Drop'!$B$13:$DN$13,0))</f>
        <v>0</v>
      </c>
      <c r="AI14" cm="1">
        <f t="array" ref="AI14">INDEX('Portfolio Drop'!$B$14:$DN$33,ROW(AH14)-2,MATCH(SFProperty!AI$1,'Portfolio Drop'!$B$13:$DN$13,0))</f>
        <v>0</v>
      </c>
      <c r="AJ14" cm="1">
        <f t="array" ref="AJ14">INDEX('Portfolio Drop'!$B$14:$DN$33,ROW(AI14)-2,MATCH(SFProperty!AJ$1,'Portfolio Drop'!$B$13:$DN$13,0))</f>
        <v>0</v>
      </c>
      <c r="AK14" cm="1">
        <f t="array" ref="AK14">INDEX('Portfolio Drop'!$B$14:$DN$33,ROW(AJ14)-2,MATCH(SFProperty!AK$1,'Portfolio Drop'!$B$13:$DN$13,0))</f>
        <v>0</v>
      </c>
      <c r="AL14" cm="1">
        <f t="array" ref="AL14">INDEX('Portfolio Drop'!$B$14:$DN$33,ROW(AK14)-2,MATCH(SFProperty!AL$1,'Portfolio Drop'!$B$13:$DN$13,0))</f>
        <v>0</v>
      </c>
      <c r="AM14" cm="1">
        <f t="array" ref="AM14">INDEX('Portfolio Drop'!$B$14:$DN$33,ROW(AL14)-2,MATCH(SFProperty!AM$1,'Portfolio Drop'!$B$13:$DN$13,0))</f>
        <v>0</v>
      </c>
      <c r="AN14" cm="1">
        <f t="array" ref="AN14">INDEX('Portfolio Drop'!$B$14:$DN$33,ROW(AM14)-2,MATCH(SFProperty!AN$1,'Portfolio Drop'!$B$13:$DN$13,0))</f>
        <v>0</v>
      </c>
      <c r="AO14" cm="1">
        <f t="array" ref="AO14">INDEX('Portfolio Drop'!$B$14:$DN$33,ROW(AN14)-2,MATCH(SFProperty!AO$1,'Portfolio Drop'!$B$13:$DN$13,0))</f>
        <v>0</v>
      </c>
      <c r="AP14" cm="1">
        <f t="array" ref="AP14">INDEX('Portfolio Drop'!$B$14:$DN$33,ROW(AO14)-2,MATCH(SFProperty!AP$1,'Portfolio Drop'!$B$13:$DN$13,0))</f>
        <v>0</v>
      </c>
      <c r="AQ14" cm="1">
        <f t="array" ref="AQ14">INDEX('Portfolio Drop'!$B$14:$DN$33,ROW(AP14)-2,MATCH(SFProperty!AQ$1,'Portfolio Drop'!$B$13:$DN$13,0))</f>
        <v>0</v>
      </c>
      <c r="AR14" cm="1">
        <f t="array" ref="AR14">INDEX('Portfolio Drop'!$B$14:$DN$33,ROW(AQ14)-2,MATCH(SFProperty!AR$1,'Portfolio Drop'!$B$13:$DN$13,0))</f>
        <v>0</v>
      </c>
      <c r="AS14" s="22" cm="1">
        <f t="array" ref="AS14">INDEX('Portfolio Drop'!$B$14:$DN$33,ROW(AR14)-2,MATCH(SFProperty!AS$1,'Portfolio Drop'!$B$13:$DN$13,0))</f>
        <v>0</v>
      </c>
      <c r="AT14" s="22" cm="1">
        <f t="array" ref="AT14">INDEX('Portfolio Drop'!$B$14:$DN$33,ROW(AS14)-2,MATCH(SFProperty!AT$1,'Portfolio Drop'!$B$13:$DN$13,0))</f>
        <v>0</v>
      </c>
      <c r="AU14" s="22" cm="1">
        <f t="array" ref="AU14">INDEX('Portfolio Drop'!$B$14:$DN$33,ROW(AT14)-2,MATCH(SFProperty!AU$1,'Portfolio Drop'!$B$13:$DN$13,0))</f>
        <v>0</v>
      </c>
      <c r="AV14" cm="1">
        <f t="array" ref="AV14">INDEX('Portfolio Drop'!$B$14:$DN$33,ROW(AU14)-2,MATCH(SFProperty!AV$1,'Portfolio Drop'!$B$13:$DN$13,0))</f>
        <v>0</v>
      </c>
      <c r="AW14" s="22" t="str">
        <f>IF(C14&gt;0,'Salesforce Refresh '!$B$9,"")</f>
        <v>0068c00000uvOISAA2</v>
      </c>
      <c r="AX14" s="22" t="str">
        <f t="shared" si="0"/>
        <v/>
      </c>
    </row>
    <row r="15" spans="1:54" x14ac:dyDescent="0.25">
      <c r="C15" cm="1">
        <f t="array" ref="C15">INDEX('Portfolio Drop'!$B$14:$DN$33,ROW(B15)-2,MATCH(SFProperty!C$1,'Portfolio Drop'!$B$13:$DN$13,0))</f>
        <v>13</v>
      </c>
      <c r="D15" t="str" cm="1">
        <f t="array" ref="D15">IF(TRIM(INDEX('Portfolio Drop'!$B$14:$DN$33,ROW(C15)-2,MATCH(SFProperty!D$1,'Portfolio Drop'!$B$13:$DN$13,0))) = 0, "",TRIM(INDEX('Portfolio Drop'!$B$14:$DN$33,ROW(C15)-2,MATCH(SFProperty!D$1,'Portfolio Drop'!$B$13:$DN$13,0))))</f>
        <v/>
      </c>
      <c r="E15" cm="1">
        <f t="array" ref="E15">INDEX('Portfolio Drop'!$B$14:$DN$33,ROW(D15)-2,MATCH(SFProperty!E$1,'Portfolio Drop'!$B$13:$DN$13,0))</f>
        <v>0</v>
      </c>
      <c r="F15" cm="1">
        <f t="array" ref="F15">INDEX('Portfolio Drop'!$B$14:$DN$33,ROW(E15)-2,MATCH(SFProperty!F$1,'Portfolio Drop'!$B$13:$DN$13,0))</f>
        <v>0</v>
      </c>
      <c r="G15" cm="1">
        <f t="array" ref="G15">INDEX('Portfolio Drop'!$B$14:$DN$33,ROW(F15)-2,MATCH(SFProperty!G$1,'Portfolio Drop'!$B$13:$DN$13,0))</f>
        <v>0</v>
      </c>
      <c r="H15" cm="1">
        <f t="array" ref="H15">INDEX('Portfolio Drop'!$B$14:$DN$33,ROW(G15)-2,MATCH(SFProperty!H$1,'Portfolio Drop'!$B$13:$DN$13,0))</f>
        <v>0</v>
      </c>
      <c r="I15" t="str" cm="1">
        <f t="array" ref="I15">TRIM(INDEX('Portfolio Drop'!$B$14:$DN$33,ROW(H15)-2,MATCH(SFProperty!I$1,'Portfolio Drop'!$B$13:$DN$13,0)))</f>
        <v/>
      </c>
      <c r="J15" cm="1">
        <f t="array" ref="J15">INDEX('Portfolio Drop'!$B$14:$DN$33,ROW(I15)-2,MATCH(SFProperty!J$1,'Portfolio Drop'!$B$13:$DN$13,0))</f>
        <v>0</v>
      </c>
      <c r="K15" cm="1">
        <f t="array" ref="K15">INDEX('Portfolio Drop'!$B$14:$DN$33,ROW(J15)-2,MATCH(SFProperty!K$1,'Portfolio Drop'!$B$13:$DN$13,0))</f>
        <v>0</v>
      </c>
      <c r="L15" cm="1">
        <f t="array" ref="L15">INDEX('Portfolio Drop'!$B$14:$DN$33,ROW(K15)-2,MATCH(SFProperty!L$1,'Portfolio Drop'!$B$13:$DN$13,0))</f>
        <v>0</v>
      </c>
      <c r="M15" cm="1">
        <f t="array" ref="M15">INDEX('Portfolio Drop'!$B$14:$DN$33,ROW(L15)-2,MATCH(SFProperty!M$1,'Portfolio Drop'!$B$13:$DN$13,0))</f>
        <v>0</v>
      </c>
      <c r="N15" t="str" cm="1">
        <f t="array" ref="N15">IF(INDEX('Portfolio Drop'!$B$14:$DN$33,ROW(M15)-2,MATCH(SFProperty!N$1,'Portfolio Drop'!$B$13:$DN$13,0)) = 0, "No",INDEX('Portfolio Drop'!$B$14:$DN$33,ROW(M15)-2,MATCH(SFProperty!N$1,'Portfolio Drop'!$B$13:$DN$13,0)))</f>
        <v>No</v>
      </c>
      <c r="O15" cm="1">
        <f t="array" ref="O15">INDEX('Portfolio Drop'!$B$14:$DN$33,ROW(N15)-2,MATCH(SFProperty!O$1,'Portfolio Drop'!$B$13:$DN$13,0))</f>
        <v>0</v>
      </c>
      <c r="P15" cm="1">
        <f t="array" ref="P15">INDEX('Portfolio Drop'!$B$14:$DN$33,ROW(O15)-2,MATCH(SFProperty!P$1,'Portfolio Drop'!$B$13:$DN$13,0))</f>
        <v>0</v>
      </c>
      <c r="Q15" cm="1">
        <f t="array" ref="Q15">INDEX('Portfolio Drop'!$B$14:$DN$33,ROW(P15)-2,MATCH(SFProperty!Q$1,'Portfolio Drop'!$B$13:$DN$13,0))</f>
        <v>0</v>
      </c>
      <c r="R15" cm="1">
        <f t="array" ref="R15">INDEX('Portfolio Drop'!$B$14:$DN$33,ROW(Q15)-2,MATCH(SFProperty!R$1,'Portfolio Drop'!$B$13:$DN$13,0))</f>
        <v>0</v>
      </c>
      <c r="S15" t="str" cm="1">
        <f t="array" ref="S15">IF(INDEX('Portfolio Drop'!$B$14:$DN$33,ROW(R15)-2,MATCH(SFProperty!S$1,'Portfolio Drop'!$B$13:$DN$13,0))=0,"No", INDEX('Portfolio Drop'!$B$14:$DN$33,ROW(R15)-2,MATCH(SFProperty!S$1,'Portfolio Drop'!$B$13:$DN$13,0)))</f>
        <v>No</v>
      </c>
      <c r="T15" s="22" cm="1">
        <f t="array" ref="T15">INDEX('Portfolio Drop'!$B$14:$DN$33,ROW(S15)-2,MATCH(SFProperty!T$1,'Portfolio Drop'!$B$13:$DN$13,0))</f>
        <v>0</v>
      </c>
      <c r="U15" s="22" cm="1">
        <f t="array" ref="U15">INDEX('Portfolio Drop'!$B$14:$DN$33,ROW(T15)-2,MATCH(SFProperty!U$1,'Portfolio Drop'!$B$13:$DN$13,0))</f>
        <v>0</v>
      </c>
      <c r="V15" cm="1">
        <f t="array" ref="V15">INDEX('Portfolio Drop'!$B$14:$DN$33,ROW(U15)-2,MATCH(SFProperty!V$1,'Portfolio Drop'!$B$13:$DN$13,0))</f>
        <v>0</v>
      </c>
      <c r="W15" t="str" cm="1">
        <f t="array" ref="W15">IF(INDEX('Portfolio Drop'!$B$14:$DN$33,ROW(V15)-2,MATCH(SFProperty!W$1,'Portfolio Drop'!$B$13:$DN$13,0))= 0, "No",INDEX('Portfolio Drop'!$B$14:$DN$33,ROW(V15)-2,MATCH(SFProperty!W$1,'Portfolio Drop'!$B$13:$DN$13,0)))</f>
        <v>No</v>
      </c>
      <c r="X15" cm="1">
        <f t="array" ref="X15">INDEX('Portfolio Drop'!$B$14:$DN$33,ROW(W15)-2,MATCH(SFProperty!X$1,'Portfolio Drop'!$B$13:$DN$13,0))</f>
        <v>0</v>
      </c>
      <c r="Y15" cm="1">
        <f t="array" ref="Y15">INDEX('Portfolio Drop'!$B$14:$DN$33,ROW(X15)-2,MATCH(SFProperty!Y$1,'Portfolio Drop'!$B$13:$DN$13,0))</f>
        <v>0</v>
      </c>
      <c r="Z15" s="31" cm="1">
        <f t="array" ref="Z15">INDEX('Portfolio Drop'!$B$14:$DN$33,ROW(Y15)-2,MATCH(SFProperty!Z$1,'Portfolio Drop'!$B$13:$DN$13,0))</f>
        <v>0</v>
      </c>
      <c r="AA15" s="31" t="str" cm="1">
        <f t="array" ref="AA15">INDEX('Portfolio Drop'!$B$14:$DN$33,ROW(Z15)-2,MATCH(SFProperty!AA$1,'Portfolio Drop'!$B$13:$DN$13,0))</f>
        <v/>
      </c>
      <c r="AB15" cm="1">
        <f t="array" ref="AB15">INDEX('Portfolio Drop'!$B$14:$DN$33,ROW(AA15)-2,MATCH(SFProperty!AB$1,'Portfolio Drop'!$B$13:$DN$13,0))</f>
        <v>0</v>
      </c>
      <c r="AC15" cm="1">
        <f t="array" ref="AC15">INDEX('Portfolio Drop'!$B$14:$DN$33,ROW(AB15)-2,MATCH(SFProperty!AC$1,'Portfolio Drop'!$B$13:$DN$13,0))</f>
        <v>0</v>
      </c>
      <c r="AD15" cm="1">
        <f t="array" ref="AD15">INDEX('Portfolio Drop'!$B$14:$DN$33,ROW(AC15)-2,MATCH(SFProperty!AD$1,'Portfolio Drop'!$B$13:$DN$13,0))</f>
        <v>0</v>
      </c>
      <c r="AE15" cm="1">
        <f t="array" ref="AE15">INDEX('Portfolio Drop'!$B$14:$DN$33,ROW(AD15)-2,MATCH(SFProperty!AE$1,'Portfolio Drop'!$B$13:$DN$13,0))</f>
        <v>0</v>
      </c>
      <c r="AF15" cm="1">
        <f t="array" ref="AF15">INDEX('Portfolio Drop'!$B$14:$DN$33,ROW(AE15)-2,MATCH(SFProperty!AF$1,'Portfolio Drop'!$B$13:$DN$13,0))</f>
        <v>0</v>
      </c>
      <c r="AG15" cm="1">
        <f t="array" ref="AG15">INDEX('Portfolio Drop'!$B$14:$DN$33,ROW(AF15)-2,MATCH(SFProperty!AG$1,'Portfolio Drop'!$B$13:$DN$13,0))</f>
        <v>0</v>
      </c>
      <c r="AH15" cm="1">
        <f t="array" ref="AH15">INDEX('Portfolio Drop'!$B$14:$DN$33,ROW(AG15)-2,MATCH(SFProperty!AH$1,'Portfolio Drop'!$B$13:$DN$13,0))</f>
        <v>0</v>
      </c>
      <c r="AI15" cm="1">
        <f t="array" ref="AI15">INDEX('Portfolio Drop'!$B$14:$DN$33,ROW(AH15)-2,MATCH(SFProperty!AI$1,'Portfolio Drop'!$B$13:$DN$13,0))</f>
        <v>0</v>
      </c>
      <c r="AJ15" cm="1">
        <f t="array" ref="AJ15">INDEX('Portfolio Drop'!$B$14:$DN$33,ROW(AI15)-2,MATCH(SFProperty!AJ$1,'Portfolio Drop'!$B$13:$DN$13,0))</f>
        <v>0</v>
      </c>
      <c r="AK15" cm="1">
        <f t="array" ref="AK15">INDEX('Portfolio Drop'!$B$14:$DN$33,ROW(AJ15)-2,MATCH(SFProperty!AK$1,'Portfolio Drop'!$B$13:$DN$13,0))</f>
        <v>0</v>
      </c>
      <c r="AL15" cm="1">
        <f t="array" ref="AL15">INDEX('Portfolio Drop'!$B$14:$DN$33,ROW(AK15)-2,MATCH(SFProperty!AL$1,'Portfolio Drop'!$B$13:$DN$13,0))</f>
        <v>0</v>
      </c>
      <c r="AM15" cm="1">
        <f t="array" ref="AM15">INDEX('Portfolio Drop'!$B$14:$DN$33,ROW(AL15)-2,MATCH(SFProperty!AM$1,'Portfolio Drop'!$B$13:$DN$13,0))</f>
        <v>0</v>
      </c>
      <c r="AN15" cm="1">
        <f t="array" ref="AN15">INDEX('Portfolio Drop'!$B$14:$DN$33,ROW(AM15)-2,MATCH(SFProperty!AN$1,'Portfolio Drop'!$B$13:$DN$13,0))</f>
        <v>0</v>
      </c>
      <c r="AO15" cm="1">
        <f t="array" ref="AO15">INDEX('Portfolio Drop'!$B$14:$DN$33,ROW(AN15)-2,MATCH(SFProperty!AO$1,'Portfolio Drop'!$B$13:$DN$13,0))</f>
        <v>0</v>
      </c>
      <c r="AP15" cm="1">
        <f t="array" ref="AP15">INDEX('Portfolio Drop'!$B$14:$DN$33,ROW(AO15)-2,MATCH(SFProperty!AP$1,'Portfolio Drop'!$B$13:$DN$13,0))</f>
        <v>0</v>
      </c>
      <c r="AQ15" cm="1">
        <f t="array" ref="AQ15">INDEX('Portfolio Drop'!$B$14:$DN$33,ROW(AP15)-2,MATCH(SFProperty!AQ$1,'Portfolio Drop'!$B$13:$DN$13,0))</f>
        <v>0</v>
      </c>
      <c r="AR15" cm="1">
        <f t="array" ref="AR15">INDEX('Portfolio Drop'!$B$14:$DN$33,ROW(AQ15)-2,MATCH(SFProperty!AR$1,'Portfolio Drop'!$B$13:$DN$13,0))</f>
        <v>0</v>
      </c>
      <c r="AS15" s="22" cm="1">
        <f t="array" ref="AS15">INDEX('Portfolio Drop'!$B$14:$DN$33,ROW(AR15)-2,MATCH(SFProperty!AS$1,'Portfolio Drop'!$B$13:$DN$13,0))</f>
        <v>0</v>
      </c>
      <c r="AT15" s="22" cm="1">
        <f t="array" ref="AT15">INDEX('Portfolio Drop'!$B$14:$DN$33,ROW(AS15)-2,MATCH(SFProperty!AT$1,'Portfolio Drop'!$B$13:$DN$13,0))</f>
        <v>0</v>
      </c>
      <c r="AU15" s="22" cm="1">
        <f t="array" ref="AU15">INDEX('Portfolio Drop'!$B$14:$DN$33,ROW(AT15)-2,MATCH(SFProperty!AU$1,'Portfolio Drop'!$B$13:$DN$13,0))</f>
        <v>0</v>
      </c>
      <c r="AV15" cm="1">
        <f t="array" ref="AV15">INDEX('Portfolio Drop'!$B$14:$DN$33,ROW(AU15)-2,MATCH(SFProperty!AV$1,'Portfolio Drop'!$B$13:$DN$13,0))</f>
        <v>0</v>
      </c>
      <c r="AW15" s="22" t="str">
        <f>IF(C15&gt;0,'Salesforce Refresh '!$B$9,"")</f>
        <v>0068c00000uvOISAA2</v>
      </c>
      <c r="AX15" s="22" t="str">
        <f t="shared" si="0"/>
        <v/>
      </c>
    </row>
    <row r="16" spans="1:54" x14ac:dyDescent="0.25">
      <c r="C16" cm="1">
        <f t="array" ref="C16">INDEX('Portfolio Drop'!$B$14:$DN$33,ROW(B16)-2,MATCH(SFProperty!C$1,'Portfolio Drop'!$B$13:$DN$13,0))</f>
        <v>14</v>
      </c>
      <c r="D16" t="str" cm="1">
        <f t="array" ref="D16">IF(TRIM(INDEX('Portfolio Drop'!$B$14:$DN$33,ROW(C16)-2,MATCH(SFProperty!D$1,'Portfolio Drop'!$B$13:$DN$13,0))) = 0, "",TRIM(INDEX('Portfolio Drop'!$B$14:$DN$33,ROW(C16)-2,MATCH(SFProperty!D$1,'Portfolio Drop'!$B$13:$DN$13,0))))</f>
        <v/>
      </c>
      <c r="E16" cm="1">
        <f t="array" ref="E16">INDEX('Portfolio Drop'!$B$14:$DN$33,ROW(D16)-2,MATCH(SFProperty!E$1,'Portfolio Drop'!$B$13:$DN$13,0))</f>
        <v>0</v>
      </c>
      <c r="F16" cm="1">
        <f t="array" ref="F16">INDEX('Portfolio Drop'!$B$14:$DN$33,ROW(E16)-2,MATCH(SFProperty!F$1,'Portfolio Drop'!$B$13:$DN$13,0))</f>
        <v>0</v>
      </c>
      <c r="G16" cm="1">
        <f t="array" ref="G16">INDEX('Portfolio Drop'!$B$14:$DN$33,ROW(F16)-2,MATCH(SFProperty!G$1,'Portfolio Drop'!$B$13:$DN$13,0))</f>
        <v>0</v>
      </c>
      <c r="H16" cm="1">
        <f t="array" ref="H16">INDEX('Portfolio Drop'!$B$14:$DN$33,ROW(G16)-2,MATCH(SFProperty!H$1,'Portfolio Drop'!$B$13:$DN$13,0))</f>
        <v>0</v>
      </c>
      <c r="I16" t="str" cm="1">
        <f t="array" ref="I16">TRIM(INDEX('Portfolio Drop'!$B$14:$DN$33,ROW(H16)-2,MATCH(SFProperty!I$1,'Portfolio Drop'!$B$13:$DN$13,0)))</f>
        <v/>
      </c>
      <c r="J16" cm="1">
        <f t="array" ref="J16">INDEX('Portfolio Drop'!$B$14:$DN$33,ROW(I16)-2,MATCH(SFProperty!J$1,'Portfolio Drop'!$B$13:$DN$13,0))</f>
        <v>0</v>
      </c>
      <c r="K16" cm="1">
        <f t="array" ref="K16">INDEX('Portfolio Drop'!$B$14:$DN$33,ROW(J16)-2,MATCH(SFProperty!K$1,'Portfolio Drop'!$B$13:$DN$13,0))</f>
        <v>0</v>
      </c>
      <c r="L16" cm="1">
        <f t="array" ref="L16">INDEX('Portfolio Drop'!$B$14:$DN$33,ROW(K16)-2,MATCH(SFProperty!L$1,'Portfolio Drop'!$B$13:$DN$13,0))</f>
        <v>0</v>
      </c>
      <c r="M16" cm="1">
        <f t="array" ref="M16">INDEX('Portfolio Drop'!$B$14:$DN$33,ROW(L16)-2,MATCH(SFProperty!M$1,'Portfolio Drop'!$B$13:$DN$13,0))</f>
        <v>0</v>
      </c>
      <c r="N16" t="str" cm="1">
        <f t="array" ref="N16">IF(INDEX('Portfolio Drop'!$B$14:$DN$33,ROW(M16)-2,MATCH(SFProperty!N$1,'Portfolio Drop'!$B$13:$DN$13,0)) = 0, "No",INDEX('Portfolio Drop'!$B$14:$DN$33,ROW(M16)-2,MATCH(SFProperty!N$1,'Portfolio Drop'!$B$13:$DN$13,0)))</f>
        <v>No</v>
      </c>
      <c r="O16" cm="1">
        <f t="array" ref="O16">INDEX('Portfolio Drop'!$B$14:$DN$33,ROW(N16)-2,MATCH(SFProperty!O$1,'Portfolio Drop'!$B$13:$DN$13,0))</f>
        <v>0</v>
      </c>
      <c r="P16" cm="1">
        <f t="array" ref="P16">INDEX('Portfolio Drop'!$B$14:$DN$33,ROW(O16)-2,MATCH(SFProperty!P$1,'Portfolio Drop'!$B$13:$DN$13,0))</f>
        <v>0</v>
      </c>
      <c r="Q16" cm="1">
        <f t="array" ref="Q16">INDEX('Portfolio Drop'!$B$14:$DN$33,ROW(P16)-2,MATCH(SFProperty!Q$1,'Portfolio Drop'!$B$13:$DN$13,0))</f>
        <v>0</v>
      </c>
      <c r="R16" cm="1">
        <f t="array" ref="R16">INDEX('Portfolio Drop'!$B$14:$DN$33,ROW(Q16)-2,MATCH(SFProperty!R$1,'Portfolio Drop'!$B$13:$DN$13,0))</f>
        <v>0</v>
      </c>
      <c r="S16" t="str" cm="1">
        <f t="array" ref="S16">IF(INDEX('Portfolio Drop'!$B$14:$DN$33,ROW(R16)-2,MATCH(SFProperty!S$1,'Portfolio Drop'!$B$13:$DN$13,0))=0,"No", INDEX('Portfolio Drop'!$B$14:$DN$33,ROW(R16)-2,MATCH(SFProperty!S$1,'Portfolio Drop'!$B$13:$DN$13,0)))</f>
        <v>No</v>
      </c>
      <c r="T16" s="22" cm="1">
        <f t="array" ref="T16">INDEX('Portfolio Drop'!$B$14:$DN$33,ROW(S16)-2,MATCH(SFProperty!T$1,'Portfolio Drop'!$B$13:$DN$13,0))</f>
        <v>0</v>
      </c>
      <c r="U16" s="22" cm="1">
        <f t="array" ref="U16">INDEX('Portfolio Drop'!$B$14:$DN$33,ROW(T16)-2,MATCH(SFProperty!U$1,'Portfolio Drop'!$B$13:$DN$13,0))</f>
        <v>0</v>
      </c>
      <c r="V16" cm="1">
        <f t="array" ref="V16">INDEX('Portfolio Drop'!$B$14:$DN$33,ROW(U16)-2,MATCH(SFProperty!V$1,'Portfolio Drop'!$B$13:$DN$13,0))</f>
        <v>0</v>
      </c>
      <c r="W16" t="str" cm="1">
        <f t="array" ref="W16">IF(INDEX('Portfolio Drop'!$B$14:$DN$33,ROW(V16)-2,MATCH(SFProperty!W$1,'Portfolio Drop'!$B$13:$DN$13,0))= 0, "No",INDEX('Portfolio Drop'!$B$14:$DN$33,ROW(V16)-2,MATCH(SFProperty!W$1,'Portfolio Drop'!$B$13:$DN$13,0)))</f>
        <v>No</v>
      </c>
      <c r="X16" cm="1">
        <f t="array" ref="X16">INDEX('Portfolio Drop'!$B$14:$DN$33,ROW(W16)-2,MATCH(SFProperty!X$1,'Portfolio Drop'!$B$13:$DN$13,0))</f>
        <v>0</v>
      </c>
      <c r="Y16" cm="1">
        <f t="array" ref="Y16">INDEX('Portfolio Drop'!$B$14:$DN$33,ROW(X16)-2,MATCH(SFProperty!Y$1,'Portfolio Drop'!$B$13:$DN$13,0))</f>
        <v>0</v>
      </c>
      <c r="Z16" s="31" cm="1">
        <f t="array" ref="Z16">INDEX('Portfolio Drop'!$B$14:$DN$33,ROW(Y16)-2,MATCH(SFProperty!Z$1,'Portfolio Drop'!$B$13:$DN$13,0))</f>
        <v>0</v>
      </c>
      <c r="AA16" s="31" t="str" cm="1">
        <f t="array" ref="AA16">INDEX('Portfolio Drop'!$B$14:$DN$33,ROW(Z16)-2,MATCH(SFProperty!AA$1,'Portfolio Drop'!$B$13:$DN$13,0))</f>
        <v/>
      </c>
      <c r="AB16" cm="1">
        <f t="array" ref="AB16">INDEX('Portfolio Drop'!$B$14:$DN$33,ROW(AA16)-2,MATCH(SFProperty!AB$1,'Portfolio Drop'!$B$13:$DN$13,0))</f>
        <v>0</v>
      </c>
      <c r="AC16" cm="1">
        <f t="array" ref="AC16">INDEX('Portfolio Drop'!$B$14:$DN$33,ROW(AB16)-2,MATCH(SFProperty!AC$1,'Portfolio Drop'!$B$13:$DN$13,0))</f>
        <v>0</v>
      </c>
      <c r="AD16" cm="1">
        <f t="array" ref="AD16">INDEX('Portfolio Drop'!$B$14:$DN$33,ROW(AC16)-2,MATCH(SFProperty!AD$1,'Portfolio Drop'!$B$13:$DN$13,0))</f>
        <v>0</v>
      </c>
      <c r="AE16" cm="1">
        <f t="array" ref="AE16">INDEX('Portfolio Drop'!$B$14:$DN$33,ROW(AD16)-2,MATCH(SFProperty!AE$1,'Portfolio Drop'!$B$13:$DN$13,0))</f>
        <v>0</v>
      </c>
      <c r="AF16" cm="1">
        <f t="array" ref="AF16">INDEX('Portfolio Drop'!$B$14:$DN$33,ROW(AE16)-2,MATCH(SFProperty!AF$1,'Portfolio Drop'!$B$13:$DN$13,0))</f>
        <v>0</v>
      </c>
      <c r="AG16" cm="1">
        <f t="array" ref="AG16">INDEX('Portfolio Drop'!$B$14:$DN$33,ROW(AF16)-2,MATCH(SFProperty!AG$1,'Portfolio Drop'!$B$13:$DN$13,0))</f>
        <v>0</v>
      </c>
      <c r="AH16" cm="1">
        <f t="array" ref="AH16">INDEX('Portfolio Drop'!$B$14:$DN$33,ROW(AG16)-2,MATCH(SFProperty!AH$1,'Portfolio Drop'!$B$13:$DN$13,0))</f>
        <v>0</v>
      </c>
      <c r="AI16" cm="1">
        <f t="array" ref="AI16">INDEX('Portfolio Drop'!$B$14:$DN$33,ROW(AH16)-2,MATCH(SFProperty!AI$1,'Portfolio Drop'!$B$13:$DN$13,0))</f>
        <v>0</v>
      </c>
      <c r="AJ16" cm="1">
        <f t="array" ref="AJ16">INDEX('Portfolio Drop'!$B$14:$DN$33,ROW(AI16)-2,MATCH(SFProperty!AJ$1,'Portfolio Drop'!$B$13:$DN$13,0))</f>
        <v>0</v>
      </c>
      <c r="AK16" cm="1">
        <f t="array" ref="AK16">INDEX('Portfolio Drop'!$B$14:$DN$33,ROW(AJ16)-2,MATCH(SFProperty!AK$1,'Portfolio Drop'!$B$13:$DN$13,0))</f>
        <v>0</v>
      </c>
      <c r="AL16" cm="1">
        <f t="array" ref="AL16">INDEX('Portfolio Drop'!$B$14:$DN$33,ROW(AK16)-2,MATCH(SFProperty!AL$1,'Portfolio Drop'!$B$13:$DN$13,0))</f>
        <v>0</v>
      </c>
      <c r="AM16" cm="1">
        <f t="array" ref="AM16">INDEX('Portfolio Drop'!$B$14:$DN$33,ROW(AL16)-2,MATCH(SFProperty!AM$1,'Portfolio Drop'!$B$13:$DN$13,0))</f>
        <v>0</v>
      </c>
      <c r="AN16" cm="1">
        <f t="array" ref="AN16">INDEX('Portfolio Drop'!$B$14:$DN$33,ROW(AM16)-2,MATCH(SFProperty!AN$1,'Portfolio Drop'!$B$13:$DN$13,0))</f>
        <v>0</v>
      </c>
      <c r="AO16" cm="1">
        <f t="array" ref="AO16">INDEX('Portfolio Drop'!$B$14:$DN$33,ROW(AN16)-2,MATCH(SFProperty!AO$1,'Portfolio Drop'!$B$13:$DN$13,0))</f>
        <v>0</v>
      </c>
      <c r="AP16" cm="1">
        <f t="array" ref="AP16">INDEX('Portfolio Drop'!$B$14:$DN$33,ROW(AO16)-2,MATCH(SFProperty!AP$1,'Portfolio Drop'!$B$13:$DN$13,0))</f>
        <v>0</v>
      </c>
      <c r="AQ16" cm="1">
        <f t="array" ref="AQ16">INDEX('Portfolio Drop'!$B$14:$DN$33,ROW(AP16)-2,MATCH(SFProperty!AQ$1,'Portfolio Drop'!$B$13:$DN$13,0))</f>
        <v>0</v>
      </c>
      <c r="AR16" cm="1">
        <f t="array" ref="AR16">INDEX('Portfolio Drop'!$B$14:$DN$33,ROW(AQ16)-2,MATCH(SFProperty!AR$1,'Portfolio Drop'!$B$13:$DN$13,0))</f>
        <v>0</v>
      </c>
      <c r="AS16" s="22" cm="1">
        <f t="array" ref="AS16">INDEX('Portfolio Drop'!$B$14:$DN$33,ROW(AR16)-2,MATCH(SFProperty!AS$1,'Portfolio Drop'!$B$13:$DN$13,0))</f>
        <v>0</v>
      </c>
      <c r="AT16" s="22" cm="1">
        <f t="array" ref="AT16">INDEX('Portfolio Drop'!$B$14:$DN$33,ROW(AS16)-2,MATCH(SFProperty!AT$1,'Portfolio Drop'!$B$13:$DN$13,0))</f>
        <v>0</v>
      </c>
      <c r="AU16" s="22" cm="1">
        <f t="array" ref="AU16">INDEX('Portfolio Drop'!$B$14:$DN$33,ROW(AT16)-2,MATCH(SFProperty!AU$1,'Portfolio Drop'!$B$13:$DN$13,0))</f>
        <v>0</v>
      </c>
      <c r="AV16" cm="1">
        <f t="array" ref="AV16">INDEX('Portfolio Drop'!$B$14:$DN$33,ROW(AU16)-2,MATCH(SFProperty!AV$1,'Portfolio Drop'!$B$13:$DN$13,0))</f>
        <v>0</v>
      </c>
      <c r="AW16" s="22" t="str">
        <f>IF(C16&gt;0,'Salesforce Refresh '!$B$9,"")</f>
        <v>0068c00000uvOISAA2</v>
      </c>
      <c r="AX16" s="22" t="str">
        <f t="shared" si="0"/>
        <v/>
      </c>
    </row>
    <row r="17" spans="3:50" x14ac:dyDescent="0.25">
      <c r="C17" cm="1">
        <f t="array" ref="C17">INDEX('Portfolio Drop'!$B$14:$DN$33,ROW(B17)-2,MATCH(SFProperty!C$1,'Portfolio Drop'!$B$13:$DN$13,0))</f>
        <v>15</v>
      </c>
      <c r="D17" t="str" cm="1">
        <f t="array" ref="D17">IF(TRIM(INDEX('Portfolio Drop'!$B$14:$DN$33,ROW(C17)-2,MATCH(SFProperty!D$1,'Portfolio Drop'!$B$13:$DN$13,0))) = 0, "",TRIM(INDEX('Portfolio Drop'!$B$14:$DN$33,ROW(C17)-2,MATCH(SFProperty!D$1,'Portfolio Drop'!$B$13:$DN$13,0))))</f>
        <v/>
      </c>
      <c r="E17" cm="1">
        <f t="array" ref="E17">INDEX('Portfolio Drop'!$B$14:$DN$33,ROW(D17)-2,MATCH(SFProperty!E$1,'Portfolio Drop'!$B$13:$DN$13,0))</f>
        <v>0</v>
      </c>
      <c r="F17" cm="1">
        <f t="array" ref="F17">INDEX('Portfolio Drop'!$B$14:$DN$33,ROW(E17)-2,MATCH(SFProperty!F$1,'Portfolio Drop'!$B$13:$DN$13,0))</f>
        <v>0</v>
      </c>
      <c r="G17" cm="1">
        <f t="array" ref="G17">INDEX('Portfolio Drop'!$B$14:$DN$33,ROW(F17)-2,MATCH(SFProperty!G$1,'Portfolio Drop'!$B$13:$DN$13,0))</f>
        <v>0</v>
      </c>
      <c r="H17" cm="1">
        <f t="array" ref="H17">INDEX('Portfolio Drop'!$B$14:$DN$33,ROW(G17)-2,MATCH(SFProperty!H$1,'Portfolio Drop'!$B$13:$DN$13,0))</f>
        <v>0</v>
      </c>
      <c r="I17" t="str" cm="1">
        <f t="array" ref="I17">TRIM(INDEX('Portfolio Drop'!$B$14:$DN$33,ROW(H17)-2,MATCH(SFProperty!I$1,'Portfolio Drop'!$B$13:$DN$13,0)))</f>
        <v/>
      </c>
      <c r="J17" cm="1">
        <f t="array" ref="J17">INDEX('Portfolio Drop'!$B$14:$DN$33,ROW(I17)-2,MATCH(SFProperty!J$1,'Portfolio Drop'!$B$13:$DN$13,0))</f>
        <v>0</v>
      </c>
      <c r="K17" cm="1">
        <f t="array" ref="K17">INDEX('Portfolio Drop'!$B$14:$DN$33,ROW(J17)-2,MATCH(SFProperty!K$1,'Portfolio Drop'!$B$13:$DN$13,0))</f>
        <v>0</v>
      </c>
      <c r="L17" cm="1">
        <f t="array" ref="L17">INDEX('Portfolio Drop'!$B$14:$DN$33,ROW(K17)-2,MATCH(SFProperty!L$1,'Portfolio Drop'!$B$13:$DN$13,0))</f>
        <v>0</v>
      </c>
      <c r="M17" cm="1">
        <f t="array" ref="M17">INDEX('Portfolio Drop'!$B$14:$DN$33,ROW(L17)-2,MATCH(SFProperty!M$1,'Portfolio Drop'!$B$13:$DN$13,0))</f>
        <v>0</v>
      </c>
      <c r="N17" t="str" cm="1">
        <f t="array" ref="N17">IF(INDEX('Portfolio Drop'!$B$14:$DN$33,ROW(M17)-2,MATCH(SFProperty!N$1,'Portfolio Drop'!$B$13:$DN$13,0)) = 0, "No",INDEX('Portfolio Drop'!$B$14:$DN$33,ROW(M17)-2,MATCH(SFProperty!N$1,'Portfolio Drop'!$B$13:$DN$13,0)))</f>
        <v>No</v>
      </c>
      <c r="O17" cm="1">
        <f t="array" ref="O17">INDEX('Portfolio Drop'!$B$14:$DN$33,ROW(N17)-2,MATCH(SFProperty!O$1,'Portfolio Drop'!$B$13:$DN$13,0))</f>
        <v>0</v>
      </c>
      <c r="P17" cm="1">
        <f t="array" ref="P17">INDEX('Portfolio Drop'!$B$14:$DN$33,ROW(O17)-2,MATCH(SFProperty!P$1,'Portfolio Drop'!$B$13:$DN$13,0))</f>
        <v>0</v>
      </c>
      <c r="Q17" cm="1">
        <f t="array" ref="Q17">INDEX('Portfolio Drop'!$B$14:$DN$33,ROW(P17)-2,MATCH(SFProperty!Q$1,'Portfolio Drop'!$B$13:$DN$13,0))</f>
        <v>0</v>
      </c>
      <c r="R17" cm="1">
        <f t="array" ref="R17">INDEX('Portfolio Drop'!$B$14:$DN$33,ROW(Q17)-2,MATCH(SFProperty!R$1,'Portfolio Drop'!$B$13:$DN$13,0))</f>
        <v>0</v>
      </c>
      <c r="S17" t="str" cm="1">
        <f t="array" ref="S17">IF(INDEX('Portfolio Drop'!$B$14:$DN$33,ROW(R17)-2,MATCH(SFProperty!S$1,'Portfolio Drop'!$B$13:$DN$13,0))=0,"No", INDEX('Portfolio Drop'!$B$14:$DN$33,ROW(R17)-2,MATCH(SFProperty!S$1,'Portfolio Drop'!$B$13:$DN$13,0)))</f>
        <v>No</v>
      </c>
      <c r="T17" s="22" cm="1">
        <f t="array" ref="T17">INDEX('Portfolio Drop'!$B$14:$DN$33,ROW(S17)-2,MATCH(SFProperty!T$1,'Portfolio Drop'!$B$13:$DN$13,0))</f>
        <v>0</v>
      </c>
      <c r="U17" s="22" cm="1">
        <f t="array" ref="U17">INDEX('Portfolio Drop'!$B$14:$DN$33,ROW(T17)-2,MATCH(SFProperty!U$1,'Portfolio Drop'!$B$13:$DN$13,0))</f>
        <v>0</v>
      </c>
      <c r="V17" cm="1">
        <f t="array" ref="V17">INDEX('Portfolio Drop'!$B$14:$DN$33,ROW(U17)-2,MATCH(SFProperty!V$1,'Portfolio Drop'!$B$13:$DN$13,0))</f>
        <v>0</v>
      </c>
      <c r="W17" t="str" cm="1">
        <f t="array" ref="W17">IF(INDEX('Portfolio Drop'!$B$14:$DN$33,ROW(V17)-2,MATCH(SFProperty!W$1,'Portfolio Drop'!$B$13:$DN$13,0))= 0, "No",INDEX('Portfolio Drop'!$B$14:$DN$33,ROW(V17)-2,MATCH(SFProperty!W$1,'Portfolio Drop'!$B$13:$DN$13,0)))</f>
        <v>No</v>
      </c>
      <c r="X17" cm="1">
        <f t="array" ref="X17">INDEX('Portfolio Drop'!$B$14:$DN$33,ROW(W17)-2,MATCH(SFProperty!X$1,'Portfolio Drop'!$B$13:$DN$13,0))</f>
        <v>0</v>
      </c>
      <c r="Y17" cm="1">
        <f t="array" ref="Y17">INDEX('Portfolio Drop'!$B$14:$DN$33,ROW(X17)-2,MATCH(SFProperty!Y$1,'Portfolio Drop'!$B$13:$DN$13,0))</f>
        <v>0</v>
      </c>
      <c r="Z17" s="31" cm="1">
        <f t="array" ref="Z17">INDEX('Portfolio Drop'!$B$14:$DN$33,ROW(Y17)-2,MATCH(SFProperty!Z$1,'Portfolio Drop'!$B$13:$DN$13,0))</f>
        <v>0</v>
      </c>
      <c r="AA17" s="31" t="str" cm="1">
        <f t="array" ref="AA17">INDEX('Portfolio Drop'!$B$14:$DN$33,ROW(Z17)-2,MATCH(SFProperty!AA$1,'Portfolio Drop'!$B$13:$DN$13,0))</f>
        <v/>
      </c>
      <c r="AB17" cm="1">
        <f t="array" ref="AB17">INDEX('Portfolio Drop'!$B$14:$DN$33,ROW(AA17)-2,MATCH(SFProperty!AB$1,'Portfolio Drop'!$B$13:$DN$13,0))</f>
        <v>0</v>
      </c>
      <c r="AC17" cm="1">
        <f t="array" ref="AC17">INDEX('Portfolio Drop'!$B$14:$DN$33,ROW(AB17)-2,MATCH(SFProperty!AC$1,'Portfolio Drop'!$B$13:$DN$13,0))</f>
        <v>0</v>
      </c>
      <c r="AD17" cm="1">
        <f t="array" ref="AD17">INDEX('Portfolio Drop'!$B$14:$DN$33,ROW(AC17)-2,MATCH(SFProperty!AD$1,'Portfolio Drop'!$B$13:$DN$13,0))</f>
        <v>0</v>
      </c>
      <c r="AE17" cm="1">
        <f t="array" ref="AE17">INDEX('Portfolio Drop'!$B$14:$DN$33,ROW(AD17)-2,MATCH(SFProperty!AE$1,'Portfolio Drop'!$B$13:$DN$13,0))</f>
        <v>0</v>
      </c>
      <c r="AF17" cm="1">
        <f t="array" ref="AF17">INDEX('Portfolio Drop'!$B$14:$DN$33,ROW(AE17)-2,MATCH(SFProperty!AF$1,'Portfolio Drop'!$B$13:$DN$13,0))</f>
        <v>0</v>
      </c>
      <c r="AG17" cm="1">
        <f t="array" ref="AG17">INDEX('Portfolio Drop'!$B$14:$DN$33,ROW(AF17)-2,MATCH(SFProperty!AG$1,'Portfolio Drop'!$B$13:$DN$13,0))</f>
        <v>0</v>
      </c>
      <c r="AH17" cm="1">
        <f t="array" ref="AH17">INDEX('Portfolio Drop'!$B$14:$DN$33,ROW(AG17)-2,MATCH(SFProperty!AH$1,'Portfolio Drop'!$B$13:$DN$13,0))</f>
        <v>0</v>
      </c>
      <c r="AI17" cm="1">
        <f t="array" ref="AI17">INDEX('Portfolio Drop'!$B$14:$DN$33,ROW(AH17)-2,MATCH(SFProperty!AI$1,'Portfolio Drop'!$B$13:$DN$13,0))</f>
        <v>0</v>
      </c>
      <c r="AJ17" cm="1">
        <f t="array" ref="AJ17">INDEX('Portfolio Drop'!$B$14:$DN$33,ROW(AI17)-2,MATCH(SFProperty!AJ$1,'Portfolio Drop'!$B$13:$DN$13,0))</f>
        <v>0</v>
      </c>
      <c r="AK17" cm="1">
        <f t="array" ref="AK17">INDEX('Portfolio Drop'!$B$14:$DN$33,ROW(AJ17)-2,MATCH(SFProperty!AK$1,'Portfolio Drop'!$B$13:$DN$13,0))</f>
        <v>0</v>
      </c>
      <c r="AL17" cm="1">
        <f t="array" ref="AL17">INDEX('Portfolio Drop'!$B$14:$DN$33,ROW(AK17)-2,MATCH(SFProperty!AL$1,'Portfolio Drop'!$B$13:$DN$13,0))</f>
        <v>0</v>
      </c>
      <c r="AM17" cm="1">
        <f t="array" ref="AM17">INDEX('Portfolio Drop'!$B$14:$DN$33,ROW(AL17)-2,MATCH(SFProperty!AM$1,'Portfolio Drop'!$B$13:$DN$13,0))</f>
        <v>0</v>
      </c>
      <c r="AN17" cm="1">
        <f t="array" ref="AN17">INDEX('Portfolio Drop'!$B$14:$DN$33,ROW(AM17)-2,MATCH(SFProperty!AN$1,'Portfolio Drop'!$B$13:$DN$13,0))</f>
        <v>0</v>
      </c>
      <c r="AO17" cm="1">
        <f t="array" ref="AO17">INDEX('Portfolio Drop'!$B$14:$DN$33,ROW(AN17)-2,MATCH(SFProperty!AO$1,'Portfolio Drop'!$B$13:$DN$13,0))</f>
        <v>0</v>
      </c>
      <c r="AP17" cm="1">
        <f t="array" ref="AP17">INDEX('Portfolio Drop'!$B$14:$DN$33,ROW(AO17)-2,MATCH(SFProperty!AP$1,'Portfolio Drop'!$B$13:$DN$13,0))</f>
        <v>0</v>
      </c>
      <c r="AQ17" cm="1">
        <f t="array" ref="AQ17">INDEX('Portfolio Drop'!$B$14:$DN$33,ROW(AP17)-2,MATCH(SFProperty!AQ$1,'Portfolio Drop'!$B$13:$DN$13,0))</f>
        <v>0</v>
      </c>
      <c r="AR17" cm="1">
        <f t="array" ref="AR17">INDEX('Portfolio Drop'!$B$14:$DN$33,ROW(AQ17)-2,MATCH(SFProperty!AR$1,'Portfolio Drop'!$B$13:$DN$13,0))</f>
        <v>0</v>
      </c>
      <c r="AS17" s="22" cm="1">
        <f t="array" ref="AS17">INDEX('Portfolio Drop'!$B$14:$DN$33,ROW(AR17)-2,MATCH(SFProperty!AS$1,'Portfolio Drop'!$B$13:$DN$13,0))</f>
        <v>0</v>
      </c>
      <c r="AT17" s="22" cm="1">
        <f t="array" ref="AT17">INDEX('Portfolio Drop'!$B$14:$DN$33,ROW(AS17)-2,MATCH(SFProperty!AT$1,'Portfolio Drop'!$B$13:$DN$13,0))</f>
        <v>0</v>
      </c>
      <c r="AU17" s="22" cm="1">
        <f t="array" ref="AU17">INDEX('Portfolio Drop'!$B$14:$DN$33,ROW(AT17)-2,MATCH(SFProperty!AU$1,'Portfolio Drop'!$B$13:$DN$13,0))</f>
        <v>0</v>
      </c>
      <c r="AV17" cm="1">
        <f t="array" ref="AV17">INDEX('Portfolio Drop'!$B$14:$DN$33,ROW(AU17)-2,MATCH(SFProperty!AV$1,'Portfolio Drop'!$B$13:$DN$13,0))</f>
        <v>0</v>
      </c>
      <c r="AW17" s="22" t="str">
        <f>IF(C17&gt;0,'Salesforce Refresh '!$B$9,"")</f>
        <v>0068c00000uvOISAA2</v>
      </c>
      <c r="AX17" s="22" t="str">
        <f t="shared" si="0"/>
        <v/>
      </c>
    </row>
    <row r="18" spans="3:50" x14ac:dyDescent="0.25">
      <c r="C18" cm="1">
        <f t="array" ref="C18">INDEX('Portfolio Drop'!$B$14:$DN$33,ROW(B18)-2,MATCH(SFProperty!C$1,'Portfolio Drop'!$B$13:$DN$13,0))</f>
        <v>16</v>
      </c>
      <c r="D18" t="str" cm="1">
        <f t="array" ref="D18">IF(TRIM(INDEX('Portfolio Drop'!$B$14:$DN$33,ROW(C18)-2,MATCH(SFProperty!D$1,'Portfolio Drop'!$B$13:$DN$13,0))) = 0, "",TRIM(INDEX('Portfolio Drop'!$B$14:$DN$33,ROW(C18)-2,MATCH(SFProperty!D$1,'Portfolio Drop'!$B$13:$DN$13,0))))</f>
        <v/>
      </c>
      <c r="E18" cm="1">
        <f t="array" ref="E18">INDEX('Portfolio Drop'!$B$14:$DN$33,ROW(D18)-2,MATCH(SFProperty!E$1,'Portfolio Drop'!$B$13:$DN$13,0))</f>
        <v>0</v>
      </c>
      <c r="F18" cm="1">
        <f t="array" ref="F18">INDEX('Portfolio Drop'!$B$14:$DN$33,ROW(E18)-2,MATCH(SFProperty!F$1,'Portfolio Drop'!$B$13:$DN$13,0))</f>
        <v>0</v>
      </c>
      <c r="G18" cm="1">
        <f t="array" ref="G18">INDEX('Portfolio Drop'!$B$14:$DN$33,ROW(F18)-2,MATCH(SFProperty!G$1,'Portfolio Drop'!$B$13:$DN$13,0))</f>
        <v>0</v>
      </c>
      <c r="H18" cm="1">
        <f t="array" ref="H18">INDEX('Portfolio Drop'!$B$14:$DN$33,ROW(G18)-2,MATCH(SFProperty!H$1,'Portfolio Drop'!$B$13:$DN$13,0))</f>
        <v>0</v>
      </c>
      <c r="I18" t="str" cm="1">
        <f t="array" ref="I18">TRIM(INDEX('Portfolio Drop'!$B$14:$DN$33,ROW(H18)-2,MATCH(SFProperty!I$1,'Portfolio Drop'!$B$13:$DN$13,0)))</f>
        <v/>
      </c>
      <c r="J18" cm="1">
        <f t="array" ref="J18">INDEX('Portfolio Drop'!$B$14:$DN$33,ROW(I18)-2,MATCH(SFProperty!J$1,'Portfolio Drop'!$B$13:$DN$13,0))</f>
        <v>0</v>
      </c>
      <c r="K18" cm="1">
        <f t="array" ref="K18">INDEX('Portfolio Drop'!$B$14:$DN$33,ROW(J18)-2,MATCH(SFProperty!K$1,'Portfolio Drop'!$B$13:$DN$13,0))</f>
        <v>0</v>
      </c>
      <c r="L18" cm="1">
        <f t="array" ref="L18">INDEX('Portfolio Drop'!$B$14:$DN$33,ROW(K18)-2,MATCH(SFProperty!L$1,'Portfolio Drop'!$B$13:$DN$13,0))</f>
        <v>0</v>
      </c>
      <c r="M18" cm="1">
        <f t="array" ref="M18">INDEX('Portfolio Drop'!$B$14:$DN$33,ROW(L18)-2,MATCH(SFProperty!M$1,'Portfolio Drop'!$B$13:$DN$13,0))</f>
        <v>0</v>
      </c>
      <c r="N18" t="str" cm="1">
        <f t="array" ref="N18">IF(INDEX('Portfolio Drop'!$B$14:$DN$33,ROW(M18)-2,MATCH(SFProperty!N$1,'Portfolio Drop'!$B$13:$DN$13,0)) = 0, "No",INDEX('Portfolio Drop'!$B$14:$DN$33,ROW(M18)-2,MATCH(SFProperty!N$1,'Portfolio Drop'!$B$13:$DN$13,0)))</f>
        <v>No</v>
      </c>
      <c r="O18" cm="1">
        <f t="array" ref="O18">INDEX('Portfolio Drop'!$B$14:$DN$33,ROW(N18)-2,MATCH(SFProperty!O$1,'Portfolio Drop'!$B$13:$DN$13,0))</f>
        <v>0</v>
      </c>
      <c r="P18" cm="1">
        <f t="array" ref="P18">INDEX('Portfolio Drop'!$B$14:$DN$33,ROW(O18)-2,MATCH(SFProperty!P$1,'Portfolio Drop'!$B$13:$DN$13,0))</f>
        <v>0</v>
      </c>
      <c r="Q18" cm="1">
        <f t="array" ref="Q18">INDEX('Portfolio Drop'!$B$14:$DN$33,ROW(P18)-2,MATCH(SFProperty!Q$1,'Portfolio Drop'!$B$13:$DN$13,0))</f>
        <v>0</v>
      </c>
      <c r="R18" cm="1">
        <f t="array" ref="R18">INDEX('Portfolio Drop'!$B$14:$DN$33,ROW(Q18)-2,MATCH(SFProperty!R$1,'Portfolio Drop'!$B$13:$DN$13,0))</f>
        <v>0</v>
      </c>
      <c r="S18" t="str" cm="1">
        <f t="array" ref="S18">IF(INDEX('Portfolio Drop'!$B$14:$DN$33,ROW(R18)-2,MATCH(SFProperty!S$1,'Portfolio Drop'!$B$13:$DN$13,0))=0,"No", INDEX('Portfolio Drop'!$B$14:$DN$33,ROW(R18)-2,MATCH(SFProperty!S$1,'Portfolio Drop'!$B$13:$DN$13,0)))</f>
        <v>No</v>
      </c>
      <c r="T18" s="22" cm="1">
        <f t="array" ref="T18">INDEX('Portfolio Drop'!$B$14:$DN$33,ROW(S18)-2,MATCH(SFProperty!T$1,'Portfolio Drop'!$B$13:$DN$13,0))</f>
        <v>0</v>
      </c>
      <c r="U18" s="22" cm="1">
        <f t="array" ref="U18">INDEX('Portfolio Drop'!$B$14:$DN$33,ROW(T18)-2,MATCH(SFProperty!U$1,'Portfolio Drop'!$B$13:$DN$13,0))</f>
        <v>0</v>
      </c>
      <c r="V18" cm="1">
        <f t="array" ref="V18">INDEX('Portfolio Drop'!$B$14:$DN$33,ROW(U18)-2,MATCH(SFProperty!V$1,'Portfolio Drop'!$B$13:$DN$13,0))</f>
        <v>0</v>
      </c>
      <c r="W18" t="str" cm="1">
        <f t="array" ref="W18">IF(INDEX('Portfolio Drop'!$B$14:$DN$33,ROW(V18)-2,MATCH(SFProperty!W$1,'Portfolio Drop'!$B$13:$DN$13,0))= 0, "No",INDEX('Portfolio Drop'!$B$14:$DN$33,ROW(V18)-2,MATCH(SFProperty!W$1,'Portfolio Drop'!$B$13:$DN$13,0)))</f>
        <v>No</v>
      </c>
      <c r="X18" cm="1">
        <f t="array" ref="X18">INDEX('Portfolio Drop'!$B$14:$DN$33,ROW(W18)-2,MATCH(SFProperty!X$1,'Portfolio Drop'!$B$13:$DN$13,0))</f>
        <v>0</v>
      </c>
      <c r="Y18" cm="1">
        <f t="array" ref="Y18">INDEX('Portfolio Drop'!$B$14:$DN$33,ROW(X18)-2,MATCH(SFProperty!Y$1,'Portfolio Drop'!$B$13:$DN$13,0))</f>
        <v>0</v>
      </c>
      <c r="Z18" s="31" cm="1">
        <f t="array" ref="Z18">INDEX('Portfolio Drop'!$B$14:$DN$33,ROW(Y18)-2,MATCH(SFProperty!Z$1,'Portfolio Drop'!$B$13:$DN$13,0))</f>
        <v>0</v>
      </c>
      <c r="AA18" s="31" t="str" cm="1">
        <f t="array" ref="AA18">INDEX('Portfolio Drop'!$B$14:$DN$33,ROW(Z18)-2,MATCH(SFProperty!AA$1,'Portfolio Drop'!$B$13:$DN$13,0))</f>
        <v/>
      </c>
      <c r="AB18" cm="1">
        <f t="array" ref="AB18">INDEX('Portfolio Drop'!$B$14:$DN$33,ROW(AA18)-2,MATCH(SFProperty!AB$1,'Portfolio Drop'!$B$13:$DN$13,0))</f>
        <v>0</v>
      </c>
      <c r="AC18" cm="1">
        <f t="array" ref="AC18">INDEX('Portfolio Drop'!$B$14:$DN$33,ROW(AB18)-2,MATCH(SFProperty!AC$1,'Portfolio Drop'!$B$13:$DN$13,0))</f>
        <v>0</v>
      </c>
      <c r="AD18" cm="1">
        <f t="array" ref="AD18">INDEX('Portfolio Drop'!$B$14:$DN$33,ROW(AC18)-2,MATCH(SFProperty!AD$1,'Portfolio Drop'!$B$13:$DN$13,0))</f>
        <v>0</v>
      </c>
      <c r="AE18" cm="1">
        <f t="array" ref="AE18">INDEX('Portfolio Drop'!$B$14:$DN$33,ROW(AD18)-2,MATCH(SFProperty!AE$1,'Portfolio Drop'!$B$13:$DN$13,0))</f>
        <v>0</v>
      </c>
      <c r="AF18" cm="1">
        <f t="array" ref="AF18">INDEX('Portfolio Drop'!$B$14:$DN$33,ROW(AE18)-2,MATCH(SFProperty!AF$1,'Portfolio Drop'!$B$13:$DN$13,0))</f>
        <v>0</v>
      </c>
      <c r="AG18" cm="1">
        <f t="array" ref="AG18">INDEX('Portfolio Drop'!$B$14:$DN$33,ROW(AF18)-2,MATCH(SFProperty!AG$1,'Portfolio Drop'!$B$13:$DN$13,0))</f>
        <v>0</v>
      </c>
      <c r="AH18" cm="1">
        <f t="array" ref="AH18">INDEX('Portfolio Drop'!$B$14:$DN$33,ROW(AG18)-2,MATCH(SFProperty!AH$1,'Portfolio Drop'!$B$13:$DN$13,0))</f>
        <v>0</v>
      </c>
      <c r="AI18" cm="1">
        <f t="array" ref="AI18">INDEX('Portfolio Drop'!$B$14:$DN$33,ROW(AH18)-2,MATCH(SFProperty!AI$1,'Portfolio Drop'!$B$13:$DN$13,0))</f>
        <v>0</v>
      </c>
      <c r="AJ18" cm="1">
        <f t="array" ref="AJ18">INDEX('Portfolio Drop'!$B$14:$DN$33,ROW(AI18)-2,MATCH(SFProperty!AJ$1,'Portfolio Drop'!$B$13:$DN$13,0))</f>
        <v>0</v>
      </c>
      <c r="AK18" cm="1">
        <f t="array" ref="AK18">INDEX('Portfolio Drop'!$B$14:$DN$33,ROW(AJ18)-2,MATCH(SFProperty!AK$1,'Portfolio Drop'!$B$13:$DN$13,0))</f>
        <v>0</v>
      </c>
      <c r="AL18" cm="1">
        <f t="array" ref="AL18">INDEX('Portfolio Drop'!$B$14:$DN$33,ROW(AK18)-2,MATCH(SFProperty!AL$1,'Portfolio Drop'!$B$13:$DN$13,0))</f>
        <v>0</v>
      </c>
      <c r="AM18" cm="1">
        <f t="array" ref="AM18">INDEX('Portfolio Drop'!$B$14:$DN$33,ROW(AL18)-2,MATCH(SFProperty!AM$1,'Portfolio Drop'!$B$13:$DN$13,0))</f>
        <v>0</v>
      </c>
      <c r="AN18" cm="1">
        <f t="array" ref="AN18">INDEX('Portfolio Drop'!$B$14:$DN$33,ROW(AM18)-2,MATCH(SFProperty!AN$1,'Portfolio Drop'!$B$13:$DN$13,0))</f>
        <v>0</v>
      </c>
      <c r="AO18" cm="1">
        <f t="array" ref="AO18">INDEX('Portfolio Drop'!$B$14:$DN$33,ROW(AN18)-2,MATCH(SFProperty!AO$1,'Portfolio Drop'!$B$13:$DN$13,0))</f>
        <v>0</v>
      </c>
      <c r="AP18" cm="1">
        <f t="array" ref="AP18">INDEX('Portfolio Drop'!$B$14:$DN$33,ROW(AO18)-2,MATCH(SFProperty!AP$1,'Portfolio Drop'!$B$13:$DN$13,0))</f>
        <v>0</v>
      </c>
      <c r="AQ18" cm="1">
        <f t="array" ref="AQ18">INDEX('Portfolio Drop'!$B$14:$DN$33,ROW(AP18)-2,MATCH(SFProperty!AQ$1,'Portfolio Drop'!$B$13:$DN$13,0))</f>
        <v>0</v>
      </c>
      <c r="AR18" cm="1">
        <f t="array" ref="AR18">INDEX('Portfolio Drop'!$B$14:$DN$33,ROW(AQ18)-2,MATCH(SFProperty!AR$1,'Portfolio Drop'!$B$13:$DN$13,0))</f>
        <v>0</v>
      </c>
      <c r="AS18" s="22" cm="1">
        <f t="array" ref="AS18">INDEX('Portfolio Drop'!$B$14:$DN$33,ROW(AR18)-2,MATCH(SFProperty!AS$1,'Portfolio Drop'!$B$13:$DN$13,0))</f>
        <v>0</v>
      </c>
      <c r="AT18" s="22" cm="1">
        <f t="array" ref="AT18">INDEX('Portfolio Drop'!$B$14:$DN$33,ROW(AS18)-2,MATCH(SFProperty!AT$1,'Portfolio Drop'!$B$13:$DN$13,0))</f>
        <v>0</v>
      </c>
      <c r="AU18" s="22" cm="1">
        <f t="array" ref="AU18">INDEX('Portfolio Drop'!$B$14:$DN$33,ROW(AT18)-2,MATCH(SFProperty!AU$1,'Portfolio Drop'!$B$13:$DN$13,0))</f>
        <v>0</v>
      </c>
      <c r="AV18" cm="1">
        <f t="array" ref="AV18">INDEX('Portfolio Drop'!$B$14:$DN$33,ROW(AU18)-2,MATCH(SFProperty!AV$1,'Portfolio Drop'!$B$13:$DN$13,0))</f>
        <v>0</v>
      </c>
      <c r="AW18" s="22" t="str">
        <f>IF(C18&gt;0,'Salesforce Refresh '!$B$9,"")</f>
        <v>0068c00000uvOISAA2</v>
      </c>
      <c r="AX18" s="22" t="str">
        <f t="shared" si="0"/>
        <v/>
      </c>
    </row>
    <row r="19" spans="3:50" x14ac:dyDescent="0.25">
      <c r="C19" cm="1">
        <f t="array" ref="C19">INDEX('Portfolio Drop'!$B$14:$DN$33,ROW(B19)-2,MATCH(SFProperty!C$1,'Portfolio Drop'!$B$13:$DN$13,0))</f>
        <v>17</v>
      </c>
      <c r="D19" t="str" cm="1">
        <f t="array" ref="D19">IF(TRIM(INDEX('Portfolio Drop'!$B$14:$DN$33,ROW(C19)-2,MATCH(SFProperty!D$1,'Portfolio Drop'!$B$13:$DN$13,0))) = 0, "",TRIM(INDEX('Portfolio Drop'!$B$14:$DN$33,ROW(C19)-2,MATCH(SFProperty!D$1,'Portfolio Drop'!$B$13:$DN$13,0))))</f>
        <v/>
      </c>
      <c r="E19" cm="1">
        <f t="array" ref="E19">INDEX('Portfolio Drop'!$B$14:$DN$33,ROW(D19)-2,MATCH(SFProperty!E$1,'Portfolio Drop'!$B$13:$DN$13,0))</f>
        <v>0</v>
      </c>
      <c r="F19" cm="1">
        <f t="array" ref="F19">INDEX('Portfolio Drop'!$B$14:$DN$33,ROW(E19)-2,MATCH(SFProperty!F$1,'Portfolio Drop'!$B$13:$DN$13,0))</f>
        <v>0</v>
      </c>
      <c r="G19" cm="1">
        <f t="array" ref="G19">INDEX('Portfolio Drop'!$B$14:$DN$33,ROW(F19)-2,MATCH(SFProperty!G$1,'Portfolio Drop'!$B$13:$DN$13,0))</f>
        <v>0</v>
      </c>
      <c r="H19" cm="1">
        <f t="array" ref="H19">INDEX('Portfolio Drop'!$B$14:$DN$33,ROW(G19)-2,MATCH(SFProperty!H$1,'Portfolio Drop'!$B$13:$DN$13,0))</f>
        <v>0</v>
      </c>
      <c r="I19" t="str" cm="1">
        <f t="array" ref="I19">TRIM(INDEX('Portfolio Drop'!$B$14:$DN$33,ROW(H19)-2,MATCH(SFProperty!I$1,'Portfolio Drop'!$B$13:$DN$13,0)))</f>
        <v/>
      </c>
      <c r="J19" cm="1">
        <f t="array" ref="J19">INDEX('Portfolio Drop'!$B$14:$DN$33,ROW(I19)-2,MATCH(SFProperty!J$1,'Portfolio Drop'!$B$13:$DN$13,0))</f>
        <v>0</v>
      </c>
      <c r="K19" cm="1">
        <f t="array" ref="K19">INDEX('Portfolio Drop'!$B$14:$DN$33,ROW(J19)-2,MATCH(SFProperty!K$1,'Portfolio Drop'!$B$13:$DN$13,0))</f>
        <v>0</v>
      </c>
      <c r="L19" cm="1">
        <f t="array" ref="L19">INDEX('Portfolio Drop'!$B$14:$DN$33,ROW(K19)-2,MATCH(SFProperty!L$1,'Portfolio Drop'!$B$13:$DN$13,0))</f>
        <v>0</v>
      </c>
      <c r="M19" cm="1">
        <f t="array" ref="M19">INDEX('Portfolio Drop'!$B$14:$DN$33,ROW(L19)-2,MATCH(SFProperty!M$1,'Portfolio Drop'!$B$13:$DN$13,0))</f>
        <v>0</v>
      </c>
      <c r="N19" t="str" cm="1">
        <f t="array" ref="N19">IF(INDEX('Portfolio Drop'!$B$14:$DN$33,ROW(M19)-2,MATCH(SFProperty!N$1,'Portfolio Drop'!$B$13:$DN$13,0)) = 0, "No",INDEX('Portfolio Drop'!$B$14:$DN$33,ROW(M19)-2,MATCH(SFProperty!N$1,'Portfolio Drop'!$B$13:$DN$13,0)))</f>
        <v>No</v>
      </c>
      <c r="O19" cm="1">
        <f t="array" ref="O19">INDEX('Portfolio Drop'!$B$14:$DN$33,ROW(N19)-2,MATCH(SFProperty!O$1,'Portfolio Drop'!$B$13:$DN$13,0))</f>
        <v>0</v>
      </c>
      <c r="P19" cm="1">
        <f t="array" ref="P19">INDEX('Portfolio Drop'!$B$14:$DN$33,ROW(O19)-2,MATCH(SFProperty!P$1,'Portfolio Drop'!$B$13:$DN$13,0))</f>
        <v>0</v>
      </c>
      <c r="Q19" cm="1">
        <f t="array" ref="Q19">INDEX('Portfolio Drop'!$B$14:$DN$33,ROW(P19)-2,MATCH(SFProperty!Q$1,'Portfolio Drop'!$B$13:$DN$13,0))</f>
        <v>0</v>
      </c>
      <c r="R19" cm="1">
        <f t="array" ref="R19">INDEX('Portfolio Drop'!$B$14:$DN$33,ROW(Q19)-2,MATCH(SFProperty!R$1,'Portfolio Drop'!$B$13:$DN$13,0))</f>
        <v>0</v>
      </c>
      <c r="S19" t="str" cm="1">
        <f t="array" ref="S19">IF(INDEX('Portfolio Drop'!$B$14:$DN$33,ROW(R19)-2,MATCH(SFProperty!S$1,'Portfolio Drop'!$B$13:$DN$13,0))=0,"No", INDEX('Portfolio Drop'!$B$14:$DN$33,ROW(R19)-2,MATCH(SFProperty!S$1,'Portfolio Drop'!$B$13:$DN$13,0)))</f>
        <v>No</v>
      </c>
      <c r="T19" s="22" cm="1">
        <f t="array" ref="T19">INDEX('Portfolio Drop'!$B$14:$DN$33,ROW(S19)-2,MATCH(SFProperty!T$1,'Portfolio Drop'!$B$13:$DN$13,0))</f>
        <v>0</v>
      </c>
      <c r="U19" s="22" cm="1">
        <f t="array" ref="U19">INDEX('Portfolio Drop'!$B$14:$DN$33,ROW(T19)-2,MATCH(SFProperty!U$1,'Portfolio Drop'!$B$13:$DN$13,0))</f>
        <v>0</v>
      </c>
      <c r="V19" cm="1">
        <f t="array" ref="V19">INDEX('Portfolio Drop'!$B$14:$DN$33,ROW(U19)-2,MATCH(SFProperty!V$1,'Portfolio Drop'!$B$13:$DN$13,0))</f>
        <v>0</v>
      </c>
      <c r="W19" t="str" cm="1">
        <f t="array" ref="W19">IF(INDEX('Portfolio Drop'!$B$14:$DN$33,ROW(V19)-2,MATCH(SFProperty!W$1,'Portfolio Drop'!$B$13:$DN$13,0))= 0, "No",INDEX('Portfolio Drop'!$B$14:$DN$33,ROW(V19)-2,MATCH(SFProperty!W$1,'Portfolio Drop'!$B$13:$DN$13,0)))</f>
        <v>No</v>
      </c>
      <c r="X19" cm="1">
        <f t="array" ref="X19">INDEX('Portfolio Drop'!$B$14:$DN$33,ROW(W19)-2,MATCH(SFProperty!X$1,'Portfolio Drop'!$B$13:$DN$13,0))</f>
        <v>0</v>
      </c>
      <c r="Y19" cm="1">
        <f t="array" ref="Y19">INDEX('Portfolio Drop'!$B$14:$DN$33,ROW(X19)-2,MATCH(SFProperty!Y$1,'Portfolio Drop'!$B$13:$DN$13,0))</f>
        <v>0</v>
      </c>
      <c r="Z19" s="31" cm="1">
        <f t="array" ref="Z19">INDEX('Portfolio Drop'!$B$14:$DN$33,ROW(Y19)-2,MATCH(SFProperty!Z$1,'Portfolio Drop'!$B$13:$DN$13,0))</f>
        <v>0</v>
      </c>
      <c r="AA19" s="31" t="str" cm="1">
        <f t="array" ref="AA19">INDEX('Portfolio Drop'!$B$14:$DN$33,ROW(Z19)-2,MATCH(SFProperty!AA$1,'Portfolio Drop'!$B$13:$DN$13,0))</f>
        <v/>
      </c>
      <c r="AB19" cm="1">
        <f t="array" ref="AB19">INDEX('Portfolio Drop'!$B$14:$DN$33,ROW(AA19)-2,MATCH(SFProperty!AB$1,'Portfolio Drop'!$B$13:$DN$13,0))</f>
        <v>0</v>
      </c>
      <c r="AC19" cm="1">
        <f t="array" ref="AC19">INDEX('Portfolio Drop'!$B$14:$DN$33,ROW(AB19)-2,MATCH(SFProperty!AC$1,'Portfolio Drop'!$B$13:$DN$13,0))</f>
        <v>0</v>
      </c>
      <c r="AD19" cm="1">
        <f t="array" ref="AD19">INDEX('Portfolio Drop'!$B$14:$DN$33,ROW(AC19)-2,MATCH(SFProperty!AD$1,'Portfolio Drop'!$B$13:$DN$13,0))</f>
        <v>0</v>
      </c>
      <c r="AE19" cm="1">
        <f t="array" ref="AE19">INDEX('Portfolio Drop'!$B$14:$DN$33,ROW(AD19)-2,MATCH(SFProperty!AE$1,'Portfolio Drop'!$B$13:$DN$13,0))</f>
        <v>0</v>
      </c>
      <c r="AF19" cm="1">
        <f t="array" ref="AF19">INDEX('Portfolio Drop'!$B$14:$DN$33,ROW(AE19)-2,MATCH(SFProperty!AF$1,'Portfolio Drop'!$B$13:$DN$13,0))</f>
        <v>0</v>
      </c>
      <c r="AG19" cm="1">
        <f t="array" ref="AG19">INDEX('Portfolio Drop'!$B$14:$DN$33,ROW(AF19)-2,MATCH(SFProperty!AG$1,'Portfolio Drop'!$B$13:$DN$13,0))</f>
        <v>0</v>
      </c>
      <c r="AH19" cm="1">
        <f t="array" ref="AH19">INDEX('Portfolio Drop'!$B$14:$DN$33,ROW(AG19)-2,MATCH(SFProperty!AH$1,'Portfolio Drop'!$B$13:$DN$13,0))</f>
        <v>0</v>
      </c>
      <c r="AI19" cm="1">
        <f t="array" ref="AI19">INDEX('Portfolio Drop'!$B$14:$DN$33,ROW(AH19)-2,MATCH(SFProperty!AI$1,'Portfolio Drop'!$B$13:$DN$13,0))</f>
        <v>0</v>
      </c>
      <c r="AJ19" cm="1">
        <f t="array" ref="AJ19">INDEX('Portfolio Drop'!$B$14:$DN$33,ROW(AI19)-2,MATCH(SFProperty!AJ$1,'Portfolio Drop'!$B$13:$DN$13,0))</f>
        <v>0</v>
      </c>
      <c r="AK19" cm="1">
        <f t="array" ref="AK19">INDEX('Portfolio Drop'!$B$14:$DN$33,ROW(AJ19)-2,MATCH(SFProperty!AK$1,'Portfolio Drop'!$B$13:$DN$13,0))</f>
        <v>0</v>
      </c>
      <c r="AL19" cm="1">
        <f t="array" ref="AL19">INDEX('Portfolio Drop'!$B$14:$DN$33,ROW(AK19)-2,MATCH(SFProperty!AL$1,'Portfolio Drop'!$B$13:$DN$13,0))</f>
        <v>0</v>
      </c>
      <c r="AM19" cm="1">
        <f t="array" ref="AM19">INDEX('Portfolio Drop'!$B$14:$DN$33,ROW(AL19)-2,MATCH(SFProperty!AM$1,'Portfolio Drop'!$B$13:$DN$13,0))</f>
        <v>0</v>
      </c>
      <c r="AN19" cm="1">
        <f t="array" ref="AN19">INDEX('Portfolio Drop'!$B$14:$DN$33,ROW(AM19)-2,MATCH(SFProperty!AN$1,'Portfolio Drop'!$B$13:$DN$13,0))</f>
        <v>0</v>
      </c>
      <c r="AO19" cm="1">
        <f t="array" ref="AO19">INDEX('Portfolio Drop'!$B$14:$DN$33,ROW(AN19)-2,MATCH(SFProperty!AO$1,'Portfolio Drop'!$B$13:$DN$13,0))</f>
        <v>0</v>
      </c>
      <c r="AP19" cm="1">
        <f t="array" ref="AP19">INDEX('Portfolio Drop'!$B$14:$DN$33,ROW(AO19)-2,MATCH(SFProperty!AP$1,'Portfolio Drop'!$B$13:$DN$13,0))</f>
        <v>0</v>
      </c>
      <c r="AQ19" cm="1">
        <f t="array" ref="AQ19">INDEX('Portfolio Drop'!$B$14:$DN$33,ROW(AP19)-2,MATCH(SFProperty!AQ$1,'Portfolio Drop'!$B$13:$DN$13,0))</f>
        <v>0</v>
      </c>
      <c r="AR19" cm="1">
        <f t="array" ref="AR19">INDEX('Portfolio Drop'!$B$14:$DN$33,ROW(AQ19)-2,MATCH(SFProperty!AR$1,'Portfolio Drop'!$B$13:$DN$13,0))</f>
        <v>0</v>
      </c>
      <c r="AS19" s="22" cm="1">
        <f t="array" ref="AS19">INDEX('Portfolio Drop'!$B$14:$DN$33,ROW(AR19)-2,MATCH(SFProperty!AS$1,'Portfolio Drop'!$B$13:$DN$13,0))</f>
        <v>0</v>
      </c>
      <c r="AT19" s="22" cm="1">
        <f t="array" ref="AT19">INDEX('Portfolio Drop'!$B$14:$DN$33,ROW(AS19)-2,MATCH(SFProperty!AT$1,'Portfolio Drop'!$B$13:$DN$13,0))</f>
        <v>0</v>
      </c>
      <c r="AU19" s="22" cm="1">
        <f t="array" ref="AU19">INDEX('Portfolio Drop'!$B$14:$DN$33,ROW(AT19)-2,MATCH(SFProperty!AU$1,'Portfolio Drop'!$B$13:$DN$13,0))</f>
        <v>0</v>
      </c>
      <c r="AV19" cm="1">
        <f t="array" ref="AV19">INDEX('Portfolio Drop'!$B$14:$DN$33,ROW(AU19)-2,MATCH(SFProperty!AV$1,'Portfolio Drop'!$B$13:$DN$13,0))</f>
        <v>0</v>
      </c>
      <c r="AW19" s="22" t="str">
        <f>IF(C19&gt;0,'Salesforce Refresh '!$B$9,"")</f>
        <v>0068c00000uvOISAA2</v>
      </c>
      <c r="AX19" s="22" t="str">
        <f t="shared" si="0"/>
        <v/>
      </c>
    </row>
    <row r="20" spans="3:50" x14ac:dyDescent="0.25">
      <c r="C20" cm="1">
        <f t="array" ref="C20">INDEX('Portfolio Drop'!$B$14:$DN$33,ROW(B20)-2,MATCH(SFProperty!C$1,'Portfolio Drop'!$B$13:$DN$13,0))</f>
        <v>18</v>
      </c>
      <c r="D20" t="str" cm="1">
        <f t="array" ref="D20">IF(TRIM(INDEX('Portfolio Drop'!$B$14:$DN$33,ROW(C20)-2,MATCH(SFProperty!D$1,'Portfolio Drop'!$B$13:$DN$13,0))) = 0, "",TRIM(INDEX('Portfolio Drop'!$B$14:$DN$33,ROW(C20)-2,MATCH(SFProperty!D$1,'Portfolio Drop'!$B$13:$DN$13,0))))</f>
        <v/>
      </c>
      <c r="E20" cm="1">
        <f t="array" ref="E20">INDEX('Portfolio Drop'!$B$14:$DN$33,ROW(D20)-2,MATCH(SFProperty!E$1,'Portfolio Drop'!$B$13:$DN$13,0))</f>
        <v>0</v>
      </c>
      <c r="F20" cm="1">
        <f t="array" ref="F20">INDEX('Portfolio Drop'!$B$14:$DN$33,ROW(E20)-2,MATCH(SFProperty!F$1,'Portfolio Drop'!$B$13:$DN$13,0))</f>
        <v>0</v>
      </c>
      <c r="G20" cm="1">
        <f t="array" ref="G20">INDEX('Portfolio Drop'!$B$14:$DN$33,ROW(F20)-2,MATCH(SFProperty!G$1,'Portfolio Drop'!$B$13:$DN$13,0))</f>
        <v>0</v>
      </c>
      <c r="H20" cm="1">
        <f t="array" ref="H20">INDEX('Portfolio Drop'!$B$14:$DN$33,ROW(G20)-2,MATCH(SFProperty!H$1,'Portfolio Drop'!$B$13:$DN$13,0))</f>
        <v>0</v>
      </c>
      <c r="I20" t="str" cm="1">
        <f t="array" ref="I20">TRIM(INDEX('Portfolio Drop'!$B$14:$DN$33,ROW(H20)-2,MATCH(SFProperty!I$1,'Portfolio Drop'!$B$13:$DN$13,0)))</f>
        <v/>
      </c>
      <c r="J20" cm="1">
        <f t="array" ref="J20">INDEX('Portfolio Drop'!$B$14:$DN$33,ROW(I20)-2,MATCH(SFProperty!J$1,'Portfolio Drop'!$B$13:$DN$13,0))</f>
        <v>0</v>
      </c>
      <c r="K20" cm="1">
        <f t="array" ref="K20">INDEX('Portfolio Drop'!$B$14:$DN$33,ROW(J20)-2,MATCH(SFProperty!K$1,'Portfolio Drop'!$B$13:$DN$13,0))</f>
        <v>0</v>
      </c>
      <c r="L20" cm="1">
        <f t="array" ref="L20">INDEX('Portfolio Drop'!$B$14:$DN$33,ROW(K20)-2,MATCH(SFProperty!L$1,'Portfolio Drop'!$B$13:$DN$13,0))</f>
        <v>0</v>
      </c>
      <c r="M20" cm="1">
        <f t="array" ref="M20">INDEX('Portfolio Drop'!$B$14:$DN$33,ROW(L20)-2,MATCH(SFProperty!M$1,'Portfolio Drop'!$B$13:$DN$13,0))</f>
        <v>0</v>
      </c>
      <c r="N20" t="str" cm="1">
        <f t="array" ref="N20">IF(INDEX('Portfolio Drop'!$B$14:$DN$33,ROW(M20)-2,MATCH(SFProperty!N$1,'Portfolio Drop'!$B$13:$DN$13,0)) = 0, "No",INDEX('Portfolio Drop'!$B$14:$DN$33,ROW(M20)-2,MATCH(SFProperty!N$1,'Portfolio Drop'!$B$13:$DN$13,0)))</f>
        <v>No</v>
      </c>
      <c r="O20" cm="1">
        <f t="array" ref="O20">INDEX('Portfolio Drop'!$B$14:$DN$33,ROW(N20)-2,MATCH(SFProperty!O$1,'Portfolio Drop'!$B$13:$DN$13,0))</f>
        <v>0</v>
      </c>
      <c r="P20" cm="1">
        <f t="array" ref="P20">INDEX('Portfolio Drop'!$B$14:$DN$33,ROW(O20)-2,MATCH(SFProperty!P$1,'Portfolio Drop'!$B$13:$DN$13,0))</f>
        <v>0</v>
      </c>
      <c r="Q20" cm="1">
        <f t="array" ref="Q20">INDEX('Portfolio Drop'!$B$14:$DN$33,ROW(P20)-2,MATCH(SFProperty!Q$1,'Portfolio Drop'!$B$13:$DN$13,0))</f>
        <v>0</v>
      </c>
      <c r="R20" cm="1">
        <f t="array" ref="R20">INDEX('Portfolio Drop'!$B$14:$DN$33,ROW(Q20)-2,MATCH(SFProperty!R$1,'Portfolio Drop'!$B$13:$DN$13,0))</f>
        <v>0</v>
      </c>
      <c r="S20" t="str" cm="1">
        <f t="array" ref="S20">IF(INDEX('Portfolio Drop'!$B$14:$DN$33,ROW(R20)-2,MATCH(SFProperty!S$1,'Portfolio Drop'!$B$13:$DN$13,0))=0,"No", INDEX('Portfolio Drop'!$B$14:$DN$33,ROW(R20)-2,MATCH(SFProperty!S$1,'Portfolio Drop'!$B$13:$DN$13,0)))</f>
        <v>No</v>
      </c>
      <c r="T20" s="22" cm="1">
        <f t="array" ref="T20">INDEX('Portfolio Drop'!$B$14:$DN$33,ROW(S20)-2,MATCH(SFProperty!T$1,'Portfolio Drop'!$B$13:$DN$13,0))</f>
        <v>0</v>
      </c>
      <c r="U20" s="22" cm="1">
        <f t="array" ref="U20">INDEX('Portfolio Drop'!$B$14:$DN$33,ROW(T20)-2,MATCH(SFProperty!U$1,'Portfolio Drop'!$B$13:$DN$13,0))</f>
        <v>0</v>
      </c>
      <c r="V20" cm="1">
        <f t="array" ref="V20">INDEX('Portfolio Drop'!$B$14:$DN$33,ROW(U20)-2,MATCH(SFProperty!V$1,'Portfolio Drop'!$B$13:$DN$13,0))</f>
        <v>0</v>
      </c>
      <c r="W20" t="str" cm="1">
        <f t="array" ref="W20">IF(INDEX('Portfolio Drop'!$B$14:$DN$33,ROW(V20)-2,MATCH(SFProperty!W$1,'Portfolio Drop'!$B$13:$DN$13,0))= 0, "No",INDEX('Portfolio Drop'!$B$14:$DN$33,ROW(V20)-2,MATCH(SFProperty!W$1,'Portfolio Drop'!$B$13:$DN$13,0)))</f>
        <v>No</v>
      </c>
      <c r="X20" cm="1">
        <f t="array" ref="X20">INDEX('Portfolio Drop'!$B$14:$DN$33,ROW(W20)-2,MATCH(SFProperty!X$1,'Portfolio Drop'!$B$13:$DN$13,0))</f>
        <v>0</v>
      </c>
      <c r="Y20" cm="1">
        <f t="array" ref="Y20">INDEX('Portfolio Drop'!$B$14:$DN$33,ROW(X20)-2,MATCH(SFProperty!Y$1,'Portfolio Drop'!$B$13:$DN$13,0))</f>
        <v>0</v>
      </c>
      <c r="Z20" s="31" cm="1">
        <f t="array" ref="Z20">INDEX('Portfolio Drop'!$B$14:$DN$33,ROW(Y20)-2,MATCH(SFProperty!Z$1,'Portfolio Drop'!$B$13:$DN$13,0))</f>
        <v>0</v>
      </c>
      <c r="AA20" s="31" t="str" cm="1">
        <f t="array" ref="AA20">INDEX('Portfolio Drop'!$B$14:$DN$33,ROW(Z20)-2,MATCH(SFProperty!AA$1,'Portfolio Drop'!$B$13:$DN$13,0))</f>
        <v/>
      </c>
      <c r="AB20" cm="1">
        <f t="array" ref="AB20">INDEX('Portfolio Drop'!$B$14:$DN$33,ROW(AA20)-2,MATCH(SFProperty!AB$1,'Portfolio Drop'!$B$13:$DN$13,0))</f>
        <v>0</v>
      </c>
      <c r="AC20" cm="1">
        <f t="array" ref="AC20">INDEX('Portfolio Drop'!$B$14:$DN$33,ROW(AB20)-2,MATCH(SFProperty!AC$1,'Portfolio Drop'!$B$13:$DN$13,0))</f>
        <v>0</v>
      </c>
      <c r="AD20" cm="1">
        <f t="array" ref="AD20">INDEX('Portfolio Drop'!$B$14:$DN$33,ROW(AC20)-2,MATCH(SFProperty!AD$1,'Portfolio Drop'!$B$13:$DN$13,0))</f>
        <v>0</v>
      </c>
      <c r="AE20" cm="1">
        <f t="array" ref="AE20">INDEX('Portfolio Drop'!$B$14:$DN$33,ROW(AD20)-2,MATCH(SFProperty!AE$1,'Portfolio Drop'!$B$13:$DN$13,0))</f>
        <v>0</v>
      </c>
      <c r="AF20" cm="1">
        <f t="array" ref="AF20">INDEX('Portfolio Drop'!$B$14:$DN$33,ROW(AE20)-2,MATCH(SFProperty!AF$1,'Portfolio Drop'!$B$13:$DN$13,0))</f>
        <v>0</v>
      </c>
      <c r="AG20" cm="1">
        <f t="array" ref="AG20">INDEX('Portfolio Drop'!$B$14:$DN$33,ROW(AF20)-2,MATCH(SFProperty!AG$1,'Portfolio Drop'!$B$13:$DN$13,0))</f>
        <v>0</v>
      </c>
      <c r="AH20" cm="1">
        <f t="array" ref="AH20">INDEX('Portfolio Drop'!$B$14:$DN$33,ROW(AG20)-2,MATCH(SFProperty!AH$1,'Portfolio Drop'!$B$13:$DN$13,0))</f>
        <v>0</v>
      </c>
      <c r="AI20" cm="1">
        <f t="array" ref="AI20">INDEX('Portfolio Drop'!$B$14:$DN$33,ROW(AH20)-2,MATCH(SFProperty!AI$1,'Portfolio Drop'!$B$13:$DN$13,0))</f>
        <v>0</v>
      </c>
      <c r="AJ20" cm="1">
        <f t="array" ref="AJ20">INDEX('Portfolio Drop'!$B$14:$DN$33,ROW(AI20)-2,MATCH(SFProperty!AJ$1,'Portfolio Drop'!$B$13:$DN$13,0))</f>
        <v>0</v>
      </c>
      <c r="AK20" cm="1">
        <f t="array" ref="AK20">INDEX('Portfolio Drop'!$B$14:$DN$33,ROW(AJ20)-2,MATCH(SFProperty!AK$1,'Portfolio Drop'!$B$13:$DN$13,0))</f>
        <v>0</v>
      </c>
      <c r="AL20" cm="1">
        <f t="array" ref="AL20">INDEX('Portfolio Drop'!$B$14:$DN$33,ROW(AK20)-2,MATCH(SFProperty!AL$1,'Portfolio Drop'!$B$13:$DN$13,0))</f>
        <v>0</v>
      </c>
      <c r="AM20" cm="1">
        <f t="array" ref="AM20">INDEX('Portfolio Drop'!$B$14:$DN$33,ROW(AL20)-2,MATCH(SFProperty!AM$1,'Portfolio Drop'!$B$13:$DN$13,0))</f>
        <v>0</v>
      </c>
      <c r="AN20" cm="1">
        <f t="array" ref="AN20">INDEX('Portfolio Drop'!$B$14:$DN$33,ROW(AM20)-2,MATCH(SFProperty!AN$1,'Portfolio Drop'!$B$13:$DN$13,0))</f>
        <v>0</v>
      </c>
      <c r="AO20" cm="1">
        <f t="array" ref="AO20">INDEX('Portfolio Drop'!$B$14:$DN$33,ROW(AN20)-2,MATCH(SFProperty!AO$1,'Portfolio Drop'!$B$13:$DN$13,0))</f>
        <v>0</v>
      </c>
      <c r="AP20" cm="1">
        <f t="array" ref="AP20">INDEX('Portfolio Drop'!$B$14:$DN$33,ROW(AO20)-2,MATCH(SFProperty!AP$1,'Portfolio Drop'!$B$13:$DN$13,0))</f>
        <v>0</v>
      </c>
      <c r="AQ20" cm="1">
        <f t="array" ref="AQ20">INDEX('Portfolio Drop'!$B$14:$DN$33,ROW(AP20)-2,MATCH(SFProperty!AQ$1,'Portfolio Drop'!$B$13:$DN$13,0))</f>
        <v>0</v>
      </c>
      <c r="AR20" cm="1">
        <f t="array" ref="AR20">INDEX('Portfolio Drop'!$B$14:$DN$33,ROW(AQ20)-2,MATCH(SFProperty!AR$1,'Portfolio Drop'!$B$13:$DN$13,0))</f>
        <v>0</v>
      </c>
      <c r="AS20" s="22" cm="1">
        <f t="array" ref="AS20">INDEX('Portfolio Drop'!$B$14:$DN$33,ROW(AR20)-2,MATCH(SFProperty!AS$1,'Portfolio Drop'!$B$13:$DN$13,0))</f>
        <v>0</v>
      </c>
      <c r="AT20" s="22" cm="1">
        <f t="array" ref="AT20">INDEX('Portfolio Drop'!$B$14:$DN$33,ROW(AS20)-2,MATCH(SFProperty!AT$1,'Portfolio Drop'!$B$13:$DN$13,0))</f>
        <v>0</v>
      </c>
      <c r="AU20" s="22" cm="1">
        <f t="array" ref="AU20">INDEX('Portfolio Drop'!$B$14:$DN$33,ROW(AT20)-2,MATCH(SFProperty!AU$1,'Portfolio Drop'!$B$13:$DN$13,0))</f>
        <v>0</v>
      </c>
      <c r="AV20" cm="1">
        <f t="array" ref="AV20">INDEX('Portfolio Drop'!$B$14:$DN$33,ROW(AU20)-2,MATCH(SFProperty!AV$1,'Portfolio Drop'!$B$13:$DN$13,0))</f>
        <v>0</v>
      </c>
      <c r="AW20" s="22" t="str">
        <f>IF(C20&gt;0,'Salesforce Refresh '!$B$9,"")</f>
        <v>0068c00000uvOISAA2</v>
      </c>
      <c r="AX20" s="22" t="str">
        <f t="shared" si="0"/>
        <v/>
      </c>
    </row>
    <row r="21" spans="3:50" x14ac:dyDescent="0.25">
      <c r="C21" cm="1">
        <f t="array" ref="C21">INDEX('Portfolio Drop'!$B$14:$DN$33,ROW(B21)-2,MATCH(SFProperty!C$1,'Portfolio Drop'!$B$13:$DN$13,0))</f>
        <v>19</v>
      </c>
      <c r="D21" t="str" cm="1">
        <f t="array" ref="D21">IF(TRIM(INDEX('Portfolio Drop'!$B$14:$DN$33,ROW(C21)-2,MATCH(SFProperty!D$1,'Portfolio Drop'!$B$13:$DN$13,0))) = 0, "",TRIM(INDEX('Portfolio Drop'!$B$14:$DN$33,ROW(C21)-2,MATCH(SFProperty!D$1,'Portfolio Drop'!$B$13:$DN$13,0))))</f>
        <v/>
      </c>
      <c r="E21" cm="1">
        <f t="array" ref="E21">INDEX('Portfolio Drop'!$B$14:$DN$33,ROW(D21)-2,MATCH(SFProperty!E$1,'Portfolio Drop'!$B$13:$DN$13,0))</f>
        <v>0</v>
      </c>
      <c r="F21" cm="1">
        <f t="array" ref="F21">INDEX('Portfolio Drop'!$B$14:$DN$33,ROW(E21)-2,MATCH(SFProperty!F$1,'Portfolio Drop'!$B$13:$DN$13,0))</f>
        <v>0</v>
      </c>
      <c r="G21" cm="1">
        <f t="array" ref="G21">INDEX('Portfolio Drop'!$B$14:$DN$33,ROW(F21)-2,MATCH(SFProperty!G$1,'Portfolio Drop'!$B$13:$DN$13,0))</f>
        <v>0</v>
      </c>
      <c r="H21" cm="1">
        <f t="array" ref="H21">INDEX('Portfolio Drop'!$B$14:$DN$33,ROW(G21)-2,MATCH(SFProperty!H$1,'Portfolio Drop'!$B$13:$DN$13,0))</f>
        <v>0</v>
      </c>
      <c r="I21" t="str" cm="1">
        <f t="array" ref="I21">TRIM(INDEX('Portfolio Drop'!$B$14:$DN$33,ROW(H21)-2,MATCH(SFProperty!I$1,'Portfolio Drop'!$B$13:$DN$13,0)))</f>
        <v/>
      </c>
      <c r="J21" cm="1">
        <f t="array" ref="J21">INDEX('Portfolio Drop'!$B$14:$DN$33,ROW(I21)-2,MATCH(SFProperty!J$1,'Portfolio Drop'!$B$13:$DN$13,0))</f>
        <v>0</v>
      </c>
      <c r="K21" cm="1">
        <f t="array" ref="K21">INDEX('Portfolio Drop'!$B$14:$DN$33,ROW(J21)-2,MATCH(SFProperty!K$1,'Portfolio Drop'!$B$13:$DN$13,0))</f>
        <v>0</v>
      </c>
      <c r="L21" cm="1">
        <f t="array" ref="L21">INDEX('Portfolio Drop'!$B$14:$DN$33,ROW(K21)-2,MATCH(SFProperty!L$1,'Portfolio Drop'!$B$13:$DN$13,0))</f>
        <v>0</v>
      </c>
      <c r="M21" cm="1">
        <f t="array" ref="M21">INDEX('Portfolio Drop'!$B$14:$DN$33,ROW(L21)-2,MATCH(SFProperty!M$1,'Portfolio Drop'!$B$13:$DN$13,0))</f>
        <v>0</v>
      </c>
      <c r="N21" t="str" cm="1">
        <f t="array" ref="N21">IF(INDEX('Portfolio Drop'!$B$14:$DN$33,ROW(M21)-2,MATCH(SFProperty!N$1,'Portfolio Drop'!$B$13:$DN$13,0)) = 0, "No",INDEX('Portfolio Drop'!$B$14:$DN$33,ROW(M21)-2,MATCH(SFProperty!N$1,'Portfolio Drop'!$B$13:$DN$13,0)))</f>
        <v>No</v>
      </c>
      <c r="O21" cm="1">
        <f t="array" ref="O21">INDEX('Portfolio Drop'!$B$14:$DN$33,ROW(N21)-2,MATCH(SFProperty!O$1,'Portfolio Drop'!$B$13:$DN$13,0))</f>
        <v>0</v>
      </c>
      <c r="P21" cm="1">
        <f t="array" ref="P21">INDEX('Portfolio Drop'!$B$14:$DN$33,ROW(O21)-2,MATCH(SFProperty!P$1,'Portfolio Drop'!$B$13:$DN$13,0))</f>
        <v>0</v>
      </c>
      <c r="Q21" cm="1">
        <f t="array" ref="Q21">INDEX('Portfolio Drop'!$B$14:$DN$33,ROW(P21)-2,MATCH(SFProperty!Q$1,'Portfolio Drop'!$B$13:$DN$13,0))</f>
        <v>0</v>
      </c>
      <c r="R21" cm="1">
        <f t="array" ref="R21">INDEX('Portfolio Drop'!$B$14:$DN$33,ROW(Q21)-2,MATCH(SFProperty!R$1,'Portfolio Drop'!$B$13:$DN$13,0))</f>
        <v>0</v>
      </c>
      <c r="S21" t="str" cm="1">
        <f t="array" ref="S21">IF(INDEX('Portfolio Drop'!$B$14:$DN$33,ROW(R21)-2,MATCH(SFProperty!S$1,'Portfolio Drop'!$B$13:$DN$13,0))=0,"No", INDEX('Portfolio Drop'!$B$14:$DN$33,ROW(R21)-2,MATCH(SFProperty!S$1,'Portfolio Drop'!$B$13:$DN$13,0)))</f>
        <v>No</v>
      </c>
      <c r="T21" s="22" cm="1">
        <f t="array" ref="T21">INDEX('Portfolio Drop'!$B$14:$DN$33,ROW(S21)-2,MATCH(SFProperty!T$1,'Portfolio Drop'!$B$13:$DN$13,0))</f>
        <v>0</v>
      </c>
      <c r="U21" s="22" cm="1">
        <f t="array" ref="U21">INDEX('Portfolio Drop'!$B$14:$DN$33,ROW(T21)-2,MATCH(SFProperty!U$1,'Portfolio Drop'!$B$13:$DN$13,0))</f>
        <v>0</v>
      </c>
      <c r="V21" cm="1">
        <f t="array" ref="V21">INDEX('Portfolio Drop'!$B$14:$DN$33,ROW(U21)-2,MATCH(SFProperty!V$1,'Portfolio Drop'!$B$13:$DN$13,0))</f>
        <v>0</v>
      </c>
      <c r="W21" t="str" cm="1">
        <f t="array" ref="W21">IF(INDEX('Portfolio Drop'!$B$14:$DN$33,ROW(V21)-2,MATCH(SFProperty!W$1,'Portfolio Drop'!$B$13:$DN$13,0))= 0, "No",INDEX('Portfolio Drop'!$B$14:$DN$33,ROW(V21)-2,MATCH(SFProperty!W$1,'Portfolio Drop'!$B$13:$DN$13,0)))</f>
        <v>No</v>
      </c>
      <c r="X21" cm="1">
        <f t="array" ref="X21">INDEX('Portfolio Drop'!$B$14:$DN$33,ROW(W21)-2,MATCH(SFProperty!X$1,'Portfolio Drop'!$B$13:$DN$13,0))</f>
        <v>0</v>
      </c>
      <c r="Y21" cm="1">
        <f t="array" ref="Y21">INDEX('Portfolio Drop'!$B$14:$DN$33,ROW(X21)-2,MATCH(SFProperty!Y$1,'Portfolio Drop'!$B$13:$DN$13,0))</f>
        <v>0</v>
      </c>
      <c r="Z21" s="31" cm="1">
        <f t="array" ref="Z21">INDEX('Portfolio Drop'!$B$14:$DN$33,ROW(Y21)-2,MATCH(SFProperty!Z$1,'Portfolio Drop'!$B$13:$DN$13,0))</f>
        <v>0</v>
      </c>
      <c r="AA21" s="31" t="str" cm="1">
        <f t="array" ref="AA21">INDEX('Portfolio Drop'!$B$14:$DN$33,ROW(Z21)-2,MATCH(SFProperty!AA$1,'Portfolio Drop'!$B$13:$DN$13,0))</f>
        <v/>
      </c>
      <c r="AB21" cm="1">
        <f t="array" ref="AB21">INDEX('Portfolio Drop'!$B$14:$DN$33,ROW(AA21)-2,MATCH(SFProperty!AB$1,'Portfolio Drop'!$B$13:$DN$13,0))</f>
        <v>0</v>
      </c>
      <c r="AC21" cm="1">
        <f t="array" ref="AC21">INDEX('Portfolio Drop'!$B$14:$DN$33,ROW(AB21)-2,MATCH(SFProperty!AC$1,'Portfolio Drop'!$B$13:$DN$13,0))</f>
        <v>0</v>
      </c>
      <c r="AD21" cm="1">
        <f t="array" ref="AD21">INDEX('Portfolio Drop'!$B$14:$DN$33,ROW(AC21)-2,MATCH(SFProperty!AD$1,'Portfolio Drop'!$B$13:$DN$13,0))</f>
        <v>0</v>
      </c>
      <c r="AE21" cm="1">
        <f t="array" ref="AE21">INDEX('Portfolio Drop'!$B$14:$DN$33,ROW(AD21)-2,MATCH(SFProperty!AE$1,'Portfolio Drop'!$B$13:$DN$13,0))</f>
        <v>0</v>
      </c>
      <c r="AF21" cm="1">
        <f t="array" ref="AF21">INDEX('Portfolio Drop'!$B$14:$DN$33,ROW(AE21)-2,MATCH(SFProperty!AF$1,'Portfolio Drop'!$B$13:$DN$13,0))</f>
        <v>0</v>
      </c>
      <c r="AG21" cm="1">
        <f t="array" ref="AG21">INDEX('Portfolio Drop'!$B$14:$DN$33,ROW(AF21)-2,MATCH(SFProperty!AG$1,'Portfolio Drop'!$B$13:$DN$13,0))</f>
        <v>0</v>
      </c>
      <c r="AH21" cm="1">
        <f t="array" ref="AH21">INDEX('Portfolio Drop'!$B$14:$DN$33,ROW(AG21)-2,MATCH(SFProperty!AH$1,'Portfolio Drop'!$B$13:$DN$13,0))</f>
        <v>0</v>
      </c>
      <c r="AI21" cm="1">
        <f t="array" ref="AI21">INDEX('Portfolio Drop'!$B$14:$DN$33,ROW(AH21)-2,MATCH(SFProperty!AI$1,'Portfolio Drop'!$B$13:$DN$13,0))</f>
        <v>0</v>
      </c>
      <c r="AJ21" cm="1">
        <f t="array" ref="AJ21">INDEX('Portfolio Drop'!$B$14:$DN$33,ROW(AI21)-2,MATCH(SFProperty!AJ$1,'Portfolio Drop'!$B$13:$DN$13,0))</f>
        <v>0</v>
      </c>
      <c r="AK21" cm="1">
        <f t="array" ref="AK21">INDEX('Portfolio Drop'!$B$14:$DN$33,ROW(AJ21)-2,MATCH(SFProperty!AK$1,'Portfolio Drop'!$B$13:$DN$13,0))</f>
        <v>0</v>
      </c>
      <c r="AL21" cm="1">
        <f t="array" ref="AL21">INDEX('Portfolio Drop'!$B$14:$DN$33,ROW(AK21)-2,MATCH(SFProperty!AL$1,'Portfolio Drop'!$B$13:$DN$13,0))</f>
        <v>0</v>
      </c>
      <c r="AM21" cm="1">
        <f t="array" ref="AM21">INDEX('Portfolio Drop'!$B$14:$DN$33,ROW(AL21)-2,MATCH(SFProperty!AM$1,'Portfolio Drop'!$B$13:$DN$13,0))</f>
        <v>0</v>
      </c>
      <c r="AN21" cm="1">
        <f t="array" ref="AN21">INDEX('Portfolio Drop'!$B$14:$DN$33,ROW(AM21)-2,MATCH(SFProperty!AN$1,'Portfolio Drop'!$B$13:$DN$13,0))</f>
        <v>0</v>
      </c>
      <c r="AO21" cm="1">
        <f t="array" ref="AO21">INDEX('Portfolio Drop'!$B$14:$DN$33,ROW(AN21)-2,MATCH(SFProperty!AO$1,'Portfolio Drop'!$B$13:$DN$13,0))</f>
        <v>0</v>
      </c>
      <c r="AP21" cm="1">
        <f t="array" ref="AP21">INDEX('Portfolio Drop'!$B$14:$DN$33,ROW(AO21)-2,MATCH(SFProperty!AP$1,'Portfolio Drop'!$B$13:$DN$13,0))</f>
        <v>0</v>
      </c>
      <c r="AQ21" cm="1">
        <f t="array" ref="AQ21">INDEX('Portfolio Drop'!$B$14:$DN$33,ROW(AP21)-2,MATCH(SFProperty!AQ$1,'Portfolio Drop'!$B$13:$DN$13,0))</f>
        <v>0</v>
      </c>
      <c r="AR21" cm="1">
        <f t="array" ref="AR21">INDEX('Portfolio Drop'!$B$14:$DN$33,ROW(AQ21)-2,MATCH(SFProperty!AR$1,'Portfolio Drop'!$B$13:$DN$13,0))</f>
        <v>0</v>
      </c>
      <c r="AS21" s="22" cm="1">
        <f t="array" ref="AS21">INDEX('Portfolio Drop'!$B$14:$DN$33,ROW(AR21)-2,MATCH(SFProperty!AS$1,'Portfolio Drop'!$B$13:$DN$13,0))</f>
        <v>0</v>
      </c>
      <c r="AT21" s="22" cm="1">
        <f t="array" ref="AT21">INDEX('Portfolio Drop'!$B$14:$DN$33,ROW(AS21)-2,MATCH(SFProperty!AT$1,'Portfolio Drop'!$B$13:$DN$13,0))</f>
        <v>0</v>
      </c>
      <c r="AU21" s="22" cm="1">
        <f t="array" ref="AU21">INDEX('Portfolio Drop'!$B$14:$DN$33,ROW(AT21)-2,MATCH(SFProperty!AU$1,'Portfolio Drop'!$B$13:$DN$13,0))</f>
        <v>0</v>
      </c>
      <c r="AV21" cm="1">
        <f t="array" ref="AV21">INDEX('Portfolio Drop'!$B$14:$DN$33,ROW(AU21)-2,MATCH(SFProperty!AV$1,'Portfolio Drop'!$B$13:$DN$13,0))</f>
        <v>0</v>
      </c>
      <c r="AW21" s="22" t="str">
        <f>IF(C21&gt;0,'Salesforce Refresh '!$B$9,"")</f>
        <v>0068c00000uvOISAA2</v>
      </c>
      <c r="AX21" s="22" t="str">
        <f t="shared" si="0"/>
        <v/>
      </c>
    </row>
    <row r="22" spans="3:50" x14ac:dyDescent="0.25">
      <c r="C22" cm="1">
        <f t="array" ref="C22">INDEX('Portfolio Drop'!$B$14:$DN$33,ROW(B22)-2,MATCH(SFProperty!C$1,'Portfolio Drop'!$B$13:$DN$13,0))</f>
        <v>20</v>
      </c>
      <c r="D22" t="str" cm="1">
        <f t="array" ref="D22">IF(TRIM(INDEX('Portfolio Drop'!$B$14:$DN$33,ROW(C22)-2,MATCH(SFProperty!D$1,'Portfolio Drop'!$B$13:$DN$13,0))) = 0, "",TRIM(INDEX('Portfolio Drop'!$B$14:$DN$33,ROW(C22)-2,MATCH(SFProperty!D$1,'Portfolio Drop'!$B$13:$DN$13,0))))</f>
        <v/>
      </c>
      <c r="E22" cm="1">
        <f t="array" ref="E22">INDEX('Portfolio Drop'!$B$14:$DN$33,ROW(D22)-2,MATCH(SFProperty!E$1,'Portfolio Drop'!$B$13:$DN$13,0))</f>
        <v>0</v>
      </c>
      <c r="F22" cm="1">
        <f t="array" ref="F22">INDEX('Portfolio Drop'!$B$14:$DN$33,ROW(E22)-2,MATCH(SFProperty!F$1,'Portfolio Drop'!$B$13:$DN$13,0))</f>
        <v>0</v>
      </c>
      <c r="G22" cm="1">
        <f t="array" ref="G22">INDEX('Portfolio Drop'!$B$14:$DN$33,ROW(F22)-2,MATCH(SFProperty!G$1,'Portfolio Drop'!$B$13:$DN$13,0))</f>
        <v>0</v>
      </c>
      <c r="H22" cm="1">
        <f t="array" ref="H22">INDEX('Portfolio Drop'!$B$14:$DN$33,ROW(G22)-2,MATCH(SFProperty!H$1,'Portfolio Drop'!$B$13:$DN$13,0))</f>
        <v>0</v>
      </c>
      <c r="I22" t="str" cm="1">
        <f t="array" ref="I22">TRIM(INDEX('Portfolio Drop'!$B$14:$DN$33,ROW(H22)-2,MATCH(SFProperty!I$1,'Portfolio Drop'!$B$13:$DN$13,0)))</f>
        <v/>
      </c>
      <c r="J22" cm="1">
        <f t="array" ref="J22">INDEX('Portfolio Drop'!$B$14:$DN$33,ROW(I22)-2,MATCH(SFProperty!J$1,'Portfolio Drop'!$B$13:$DN$13,0))</f>
        <v>0</v>
      </c>
      <c r="K22" cm="1">
        <f t="array" ref="K22">INDEX('Portfolio Drop'!$B$14:$DN$33,ROW(J22)-2,MATCH(SFProperty!K$1,'Portfolio Drop'!$B$13:$DN$13,0))</f>
        <v>0</v>
      </c>
      <c r="L22" cm="1">
        <f t="array" ref="L22">INDEX('Portfolio Drop'!$B$14:$DN$33,ROW(K22)-2,MATCH(SFProperty!L$1,'Portfolio Drop'!$B$13:$DN$13,0))</f>
        <v>0</v>
      </c>
      <c r="M22" cm="1">
        <f t="array" ref="M22">INDEX('Portfolio Drop'!$B$14:$DN$33,ROW(L22)-2,MATCH(SFProperty!M$1,'Portfolio Drop'!$B$13:$DN$13,0))</f>
        <v>0</v>
      </c>
      <c r="N22" t="str" cm="1">
        <f t="array" ref="N22">IF(INDEX('Portfolio Drop'!$B$14:$DN$33,ROW(M22)-2,MATCH(SFProperty!N$1,'Portfolio Drop'!$B$13:$DN$13,0)) = 0, "No",INDEX('Portfolio Drop'!$B$14:$DN$33,ROW(M22)-2,MATCH(SFProperty!N$1,'Portfolio Drop'!$B$13:$DN$13,0)))</f>
        <v>No</v>
      </c>
      <c r="O22" cm="1">
        <f t="array" ref="O22">INDEX('Portfolio Drop'!$B$14:$DN$33,ROW(N22)-2,MATCH(SFProperty!O$1,'Portfolio Drop'!$B$13:$DN$13,0))</f>
        <v>0</v>
      </c>
      <c r="P22" cm="1">
        <f t="array" ref="P22">INDEX('Portfolio Drop'!$B$14:$DN$33,ROW(O22)-2,MATCH(SFProperty!P$1,'Portfolio Drop'!$B$13:$DN$13,0))</f>
        <v>0</v>
      </c>
      <c r="Q22" cm="1">
        <f t="array" ref="Q22">INDEX('Portfolio Drop'!$B$14:$DN$33,ROW(P22)-2,MATCH(SFProperty!Q$1,'Portfolio Drop'!$B$13:$DN$13,0))</f>
        <v>0</v>
      </c>
      <c r="R22" cm="1">
        <f t="array" ref="R22">INDEX('Portfolio Drop'!$B$14:$DN$33,ROW(Q22)-2,MATCH(SFProperty!R$1,'Portfolio Drop'!$B$13:$DN$13,0))</f>
        <v>0</v>
      </c>
      <c r="S22" t="str" cm="1">
        <f t="array" ref="S22">IF(INDEX('Portfolio Drop'!$B$14:$DN$33,ROW(R22)-2,MATCH(SFProperty!S$1,'Portfolio Drop'!$B$13:$DN$13,0))=0,"No", INDEX('Portfolio Drop'!$B$14:$DN$33,ROW(R22)-2,MATCH(SFProperty!S$1,'Portfolio Drop'!$B$13:$DN$13,0)))</f>
        <v>No</v>
      </c>
      <c r="T22" s="22" cm="1">
        <f t="array" ref="T22">INDEX('Portfolio Drop'!$B$14:$DN$33,ROW(S22)-2,MATCH(SFProperty!T$1,'Portfolio Drop'!$B$13:$DN$13,0))</f>
        <v>0</v>
      </c>
      <c r="U22" s="22" cm="1">
        <f t="array" ref="U22">INDEX('Portfolio Drop'!$B$14:$DN$33,ROW(T22)-2,MATCH(SFProperty!U$1,'Portfolio Drop'!$B$13:$DN$13,0))</f>
        <v>0</v>
      </c>
      <c r="V22" cm="1">
        <f t="array" ref="V22">INDEX('Portfolio Drop'!$B$14:$DN$33,ROW(U22)-2,MATCH(SFProperty!V$1,'Portfolio Drop'!$B$13:$DN$13,0))</f>
        <v>0</v>
      </c>
      <c r="W22" t="str" cm="1">
        <f t="array" ref="W22">IF(INDEX('Portfolio Drop'!$B$14:$DN$33,ROW(V22)-2,MATCH(SFProperty!W$1,'Portfolio Drop'!$B$13:$DN$13,0))= 0, "No",INDEX('Portfolio Drop'!$B$14:$DN$33,ROW(V22)-2,MATCH(SFProperty!W$1,'Portfolio Drop'!$B$13:$DN$13,0)))</f>
        <v>No</v>
      </c>
      <c r="X22" cm="1">
        <f t="array" ref="X22">INDEX('Portfolio Drop'!$B$14:$DN$33,ROW(W22)-2,MATCH(SFProperty!X$1,'Portfolio Drop'!$B$13:$DN$13,0))</f>
        <v>0</v>
      </c>
      <c r="Y22" cm="1">
        <f t="array" ref="Y22">INDEX('Portfolio Drop'!$B$14:$DN$33,ROW(X22)-2,MATCH(SFProperty!Y$1,'Portfolio Drop'!$B$13:$DN$13,0))</f>
        <v>0</v>
      </c>
      <c r="Z22" s="31" cm="1">
        <f t="array" ref="Z22">INDEX('Portfolio Drop'!$B$14:$DN$33,ROW(Y22)-2,MATCH(SFProperty!Z$1,'Portfolio Drop'!$B$13:$DN$13,0))</f>
        <v>0</v>
      </c>
      <c r="AA22" s="31" t="str" cm="1">
        <f t="array" ref="AA22">INDEX('Portfolio Drop'!$B$14:$DN$33,ROW(Z22)-2,MATCH(SFProperty!AA$1,'Portfolio Drop'!$B$13:$DN$13,0))</f>
        <v/>
      </c>
      <c r="AB22" cm="1">
        <f t="array" ref="AB22">INDEX('Portfolio Drop'!$B$14:$DN$33,ROW(AA22)-2,MATCH(SFProperty!AB$1,'Portfolio Drop'!$B$13:$DN$13,0))</f>
        <v>0</v>
      </c>
      <c r="AC22" cm="1">
        <f t="array" ref="AC22">INDEX('Portfolio Drop'!$B$14:$DN$33,ROW(AB22)-2,MATCH(SFProperty!AC$1,'Portfolio Drop'!$B$13:$DN$13,0))</f>
        <v>0</v>
      </c>
      <c r="AD22" cm="1">
        <f t="array" ref="AD22">INDEX('Portfolio Drop'!$B$14:$DN$33,ROW(AC22)-2,MATCH(SFProperty!AD$1,'Portfolio Drop'!$B$13:$DN$13,0))</f>
        <v>0</v>
      </c>
      <c r="AE22" cm="1">
        <f t="array" ref="AE22">INDEX('Portfolio Drop'!$B$14:$DN$33,ROW(AD22)-2,MATCH(SFProperty!AE$1,'Portfolio Drop'!$B$13:$DN$13,0))</f>
        <v>0</v>
      </c>
      <c r="AF22" cm="1">
        <f t="array" ref="AF22">INDEX('Portfolio Drop'!$B$14:$DN$33,ROW(AE22)-2,MATCH(SFProperty!AF$1,'Portfolio Drop'!$B$13:$DN$13,0))</f>
        <v>0</v>
      </c>
      <c r="AG22" cm="1">
        <f t="array" ref="AG22">INDEX('Portfolio Drop'!$B$14:$DN$33,ROW(AF22)-2,MATCH(SFProperty!AG$1,'Portfolio Drop'!$B$13:$DN$13,0))</f>
        <v>0</v>
      </c>
      <c r="AH22" cm="1">
        <f t="array" ref="AH22">INDEX('Portfolio Drop'!$B$14:$DN$33,ROW(AG22)-2,MATCH(SFProperty!AH$1,'Portfolio Drop'!$B$13:$DN$13,0))</f>
        <v>0</v>
      </c>
      <c r="AI22" cm="1">
        <f t="array" ref="AI22">INDEX('Portfolio Drop'!$B$14:$DN$33,ROW(AH22)-2,MATCH(SFProperty!AI$1,'Portfolio Drop'!$B$13:$DN$13,0))</f>
        <v>0</v>
      </c>
      <c r="AJ22" cm="1">
        <f t="array" ref="AJ22">INDEX('Portfolio Drop'!$B$14:$DN$33,ROW(AI22)-2,MATCH(SFProperty!AJ$1,'Portfolio Drop'!$B$13:$DN$13,0))</f>
        <v>0</v>
      </c>
      <c r="AK22" cm="1">
        <f t="array" ref="AK22">INDEX('Portfolio Drop'!$B$14:$DN$33,ROW(AJ22)-2,MATCH(SFProperty!AK$1,'Portfolio Drop'!$B$13:$DN$13,0))</f>
        <v>0</v>
      </c>
      <c r="AL22" cm="1">
        <f t="array" ref="AL22">INDEX('Portfolio Drop'!$B$14:$DN$33,ROW(AK22)-2,MATCH(SFProperty!AL$1,'Portfolio Drop'!$B$13:$DN$13,0))</f>
        <v>0</v>
      </c>
      <c r="AM22" cm="1">
        <f t="array" ref="AM22">INDEX('Portfolio Drop'!$B$14:$DN$33,ROW(AL22)-2,MATCH(SFProperty!AM$1,'Portfolio Drop'!$B$13:$DN$13,0))</f>
        <v>0</v>
      </c>
      <c r="AN22" cm="1">
        <f t="array" ref="AN22">INDEX('Portfolio Drop'!$B$14:$DN$33,ROW(AM22)-2,MATCH(SFProperty!AN$1,'Portfolio Drop'!$B$13:$DN$13,0))</f>
        <v>0</v>
      </c>
      <c r="AO22" cm="1">
        <f t="array" ref="AO22">INDEX('Portfolio Drop'!$B$14:$DN$33,ROW(AN22)-2,MATCH(SFProperty!AO$1,'Portfolio Drop'!$B$13:$DN$13,0))</f>
        <v>0</v>
      </c>
      <c r="AP22" cm="1">
        <f t="array" ref="AP22">INDEX('Portfolio Drop'!$B$14:$DN$33,ROW(AO22)-2,MATCH(SFProperty!AP$1,'Portfolio Drop'!$B$13:$DN$13,0))</f>
        <v>0</v>
      </c>
      <c r="AQ22" cm="1">
        <f t="array" ref="AQ22">INDEX('Portfolio Drop'!$B$14:$DN$33,ROW(AP22)-2,MATCH(SFProperty!AQ$1,'Portfolio Drop'!$B$13:$DN$13,0))</f>
        <v>0</v>
      </c>
      <c r="AR22" cm="1">
        <f t="array" ref="AR22">INDEX('Portfolio Drop'!$B$14:$DN$33,ROW(AQ22)-2,MATCH(SFProperty!AR$1,'Portfolio Drop'!$B$13:$DN$13,0))</f>
        <v>0</v>
      </c>
      <c r="AS22" s="22" cm="1">
        <f t="array" ref="AS22">INDEX('Portfolio Drop'!$B$14:$DN$33,ROW(AR22)-2,MATCH(SFProperty!AS$1,'Portfolio Drop'!$B$13:$DN$13,0))</f>
        <v>0</v>
      </c>
      <c r="AT22" s="22" cm="1">
        <f t="array" ref="AT22">INDEX('Portfolio Drop'!$B$14:$DN$33,ROW(AS22)-2,MATCH(SFProperty!AT$1,'Portfolio Drop'!$B$13:$DN$13,0))</f>
        <v>0</v>
      </c>
      <c r="AU22" s="22" cm="1">
        <f t="array" ref="AU22">INDEX('Portfolio Drop'!$B$14:$DN$33,ROW(AT22)-2,MATCH(SFProperty!AU$1,'Portfolio Drop'!$B$13:$DN$13,0))</f>
        <v>0</v>
      </c>
      <c r="AV22" cm="1">
        <f t="array" ref="AV22">INDEX('Portfolio Drop'!$B$14:$DN$33,ROW(AU22)-2,MATCH(SFProperty!AV$1,'Portfolio Drop'!$B$13:$DN$13,0))</f>
        <v>0</v>
      </c>
      <c r="AW22" s="22" t="str">
        <f>IF(C22&gt;0,'Salesforce Refresh '!$B$9,"")</f>
        <v>0068c00000uvOISAA2</v>
      </c>
      <c r="AX22" s="22" t="str">
        <f t="shared" si="0"/>
        <v/>
      </c>
    </row>
    <row r="23" spans="3:50" x14ac:dyDescent="0.25">
      <c r="T23" s="22"/>
      <c r="U23" s="22"/>
      <c r="AD23"/>
      <c r="AF23"/>
      <c r="AS23" s="22"/>
      <c r="AT23" s="22"/>
      <c r="AU23" s="22"/>
      <c r="AW23" s="22"/>
    </row>
    <row r="24" spans="3:50" x14ac:dyDescent="0.25">
      <c r="T24" s="22"/>
      <c r="U24" s="22"/>
      <c r="AD24"/>
      <c r="AF24"/>
      <c r="AS24" s="22"/>
      <c r="AT24" s="22"/>
      <c r="AU24" s="22"/>
      <c r="AW24" s="22"/>
    </row>
    <row r="25" spans="3:50" x14ac:dyDescent="0.25">
      <c r="T25" s="22"/>
      <c r="U25" s="22"/>
      <c r="AD25"/>
      <c r="AF25"/>
      <c r="AS25" s="22"/>
      <c r="AT25" s="22"/>
      <c r="AU25" s="22"/>
      <c r="AW25" s="22"/>
    </row>
    <row r="26" spans="3:50" x14ac:dyDescent="0.25">
      <c r="T26" s="22"/>
      <c r="U26" s="22"/>
      <c r="AD26"/>
      <c r="AF26"/>
      <c r="AS26" s="22"/>
      <c r="AT26" s="22"/>
      <c r="AU26" s="22"/>
      <c r="AW26" s="22"/>
    </row>
  </sheetData>
  <pageMargins left="0.7" right="0.7" top="0.75" bottom="0.75" header="0.3" footer="0.3"/>
  <pageSetup orientation="portrait" r:id="rId1"/>
  <customProperties>
    <customPr name="%get_maps%" r:id="rId2"/>
    <customPr name="%maps_history%" r:id="rId3"/>
    <customPr name="%put_dml_results_next_to_rows%" r:id="rId4"/>
    <customPr name="%use_names_to_identify_records%" r:id="rId5"/>
  </customPropertie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CFFC-626E-45DA-8BA9-192A5E03E0BB}">
  <sheetPr codeName="Sheet50">
    <tabColor theme="5" tint="0.79998168889431442"/>
  </sheetPr>
  <dimension ref="B1:AH178"/>
  <sheetViews>
    <sheetView showGridLines="0" workbookViewId="0">
      <selection activeCell="U3" sqref="U3:AD178"/>
    </sheetView>
  </sheetViews>
  <sheetFormatPr defaultRowHeight="15" x14ac:dyDescent="0.25"/>
  <cols>
    <col min="1" max="1" width="8.5703125" customWidth="1"/>
    <col min="2" max="3" width="11.42578125" customWidth="1"/>
    <col min="4" max="17" width="8.5703125" customWidth="1"/>
    <col min="19" max="19" width="12.5703125" bestFit="1" customWidth="1"/>
    <col min="20" max="20" width="12.42578125" bestFit="1" customWidth="1"/>
    <col min="21" max="21" width="19.5703125" bestFit="1" customWidth="1"/>
    <col min="22" max="22" width="16" bestFit="1" customWidth="1"/>
    <col min="23" max="23" width="25.42578125" bestFit="1" customWidth="1"/>
    <col min="24" max="25" width="19.42578125" bestFit="1" customWidth="1"/>
    <col min="26" max="26" width="19" bestFit="1" customWidth="1"/>
    <col min="27" max="27" width="19" customWidth="1"/>
    <col min="28" max="28" width="19.5703125" bestFit="1" customWidth="1"/>
  </cols>
  <sheetData>
    <row r="1" spans="2:34" ht="22.5" x14ac:dyDescent="0.25">
      <c r="Y1" s="154" t="s">
        <v>324</v>
      </c>
      <c r="Z1" s="154" t="s">
        <v>324</v>
      </c>
      <c r="AA1" s="111" t="s">
        <v>108</v>
      </c>
      <c r="AB1" t="s">
        <v>13090</v>
      </c>
    </row>
    <row r="2" spans="2:34" x14ac:dyDescent="0.25">
      <c r="B2" t="s">
        <v>13091</v>
      </c>
      <c r="C2" t="s">
        <v>13092</v>
      </c>
      <c r="H2" s="3"/>
      <c r="I2" s="3"/>
      <c r="J2" s="3"/>
      <c r="R2" t="s">
        <v>805</v>
      </c>
      <c r="T2" t="s">
        <v>13093</v>
      </c>
      <c r="U2" t="s">
        <v>13076</v>
      </c>
      <c r="V2" t="s">
        <v>13077</v>
      </c>
      <c r="W2" t="s">
        <v>13078</v>
      </c>
      <c r="X2" t="s">
        <v>13079</v>
      </c>
      <c r="Y2" t="s">
        <v>12679</v>
      </c>
      <c r="Z2" t="s">
        <v>13080</v>
      </c>
      <c r="AA2" t="s">
        <v>13083</v>
      </c>
      <c r="AB2" t="s">
        <v>13081</v>
      </c>
      <c r="AC2" t="s">
        <v>13082</v>
      </c>
      <c r="AD2" t="s">
        <v>563</v>
      </c>
      <c r="AF2" s="3"/>
      <c r="AG2" s="3"/>
      <c r="AH2" s="3"/>
    </row>
    <row r="3" spans="2:34" x14ac:dyDescent="0.25">
      <c r="B3" t="str">
        <f>IF(AND('Portfolio Drop'!G14&lt;&gt;"SFR",'Portfolio Drop'!G14 &lt;&gt; 0),ROW('Portfolio Drop'!G14),"")</f>
        <v/>
      </c>
      <c r="C3" t="str" cm="1">
        <f t="array" ref="C3">IFERROR(INDEX('Portfolio Drop'!$G$14:$J$33,B3-13,4),"")</f>
        <v/>
      </c>
      <c r="E3" t="str" cm="1">
        <f t="array" ref="E3">IFERROR(INDEX($B$3:$B$101, MATCH(0, COUNTIF($E$2:E2, $B$3:$B$101)+IF($C$3:$C$101="", 1, 0), 0)),"")</f>
        <v/>
      </c>
      <c r="F3" t="str">
        <f t="shared" ref="F3:F34" si="0">IFERROR(INDEX($C:$C,MATCH($E3,$B:$B,0)),"")</f>
        <v/>
      </c>
      <c r="G3" t="str">
        <f t="shared" ref="G3:G34" si="1">E3</f>
        <v/>
      </c>
      <c r="H3" t="str" cm="1">
        <f t="array" ref="H3">IFERROR(MID(REPT(COUNT($F$3:F3),F3),_xlfn.SEQUENCE(1,F3,1,1),1),"")</f>
        <v/>
      </c>
      <c r="J3" s="45"/>
      <c r="Q3" s="3"/>
      <c r="R3" s="3" t="str" cm="1">
        <f t="array" ref="R3:S178">IFERROR(INDEX(E3:F177,_xlfn.TOCOL(H3:P1777,1),{1,2}),"")</f>
        <v/>
      </c>
      <c r="S3" s="3" t="str">
        <v/>
      </c>
      <c r="T3" t="str">
        <f>IF(R3="","",IF(R3=R2,COUNTIF($R$3:R3,$R3),1))</f>
        <v/>
      </c>
      <c r="U3">
        <f>IFERROR(_xlfn.XLOOKUP(TRIM(AA3),SFProperty!D:D,SFProperty!A:A,,0),"")</f>
        <v>0</v>
      </c>
      <c r="W3" t="str">
        <f>IF(T3="","",'Salesforce Refresh '!$B$9)</f>
        <v/>
      </c>
      <c r="X3" t="str">
        <f t="shared" ref="X3:X34" si="2">T3</f>
        <v/>
      </c>
      <c r="Y3" t="str" cm="1">
        <f t="array" ref="Y3">IFERROR(INDEX('Portfolio Drop'!$B$14:$DN$33,SFUnit!$R3-13,MATCH(Y$1,'Portfolio Drop'!$B$13:$DN$13,0)),"")</f>
        <v/>
      </c>
      <c r="Z3" t="str" cm="1">
        <f t="array" ref="Z3">IFERROR(INDEX('Portfolio Drop'!$B$14:$DN$33,SFUnit!$R3-13,MATCH(Z$1,'Portfolio Drop'!$B$13:$DN$13,0)),"")</f>
        <v/>
      </c>
      <c r="AA3" t="str" cm="1">
        <f t="array" ref="AA3">IFERROR(INDEX('Portfolio Drop'!$B$14:$DN$33,SFUnit!$R3-13,MATCH(AA$1,'Portfolio Drop'!$B$13:$DN$13,0)),"")</f>
        <v/>
      </c>
      <c r="AB3" t="str" cm="1">
        <f t="array" ref="AB3">IFERROR(INDEX('Portfolio Drop'!$R$14:$Z$33,SFUnit!$R3-13,MATCH($T3,'Portfolio Drop'!$R$13:$Z$13,0)),"")</f>
        <v/>
      </c>
      <c r="AC3" t="str" cm="1">
        <f t="array" ref="AC3">IFERROR(INDEX('Portfolio Drop'!$AB$14:$AJ$33,SFUnit!$R3-13,MATCH($T3,'Portfolio Drop'!$AB$13:$AJ$13,0)),"")</f>
        <v/>
      </c>
      <c r="AD3" t="str">
        <f>_xlfn.XLOOKUP($AA3&amp;"_Unit "&amp;X3,'Unit Refresh'!O:O,'Unit Refresh'!B:B,"",0)</f>
        <v/>
      </c>
      <c r="AH3" s="45"/>
    </row>
    <row r="4" spans="2:34" x14ac:dyDescent="0.25">
      <c r="B4" t="str">
        <f>IF(AND('Portfolio Drop'!G15&lt;&gt;"SFR",'Portfolio Drop'!G15 &lt;&gt; 0),ROW('Portfolio Drop'!G15),"")</f>
        <v/>
      </c>
      <c r="C4" t="str" cm="1">
        <f t="array" ref="C4">IFERROR(INDEX('Portfolio Drop'!$G$14:$J$33,B4-13,4),"")</f>
        <v/>
      </c>
      <c r="E4" t="str" cm="1">
        <f t="array" ref="E4">IFERROR(INDEX($B$3:$B$101, MATCH(0, COUNTIF($E$2:E3, $B$3:$B$101)+IF($C$3:$C$101="", 1, 0), 0)),"")</f>
        <v/>
      </c>
      <c r="F4" t="str">
        <f t="shared" si="0"/>
        <v/>
      </c>
      <c r="G4" t="str">
        <f t="shared" si="1"/>
        <v/>
      </c>
      <c r="H4" t="str" cm="1">
        <f t="array" ref="H4">IFERROR(MID(REPT(COUNT($F$3:F4),F4),_xlfn.SEQUENCE(1,F4,1,1),1),"")</f>
        <v/>
      </c>
      <c r="R4" t="str">
        <v/>
      </c>
      <c r="S4" t="str">
        <v/>
      </c>
      <c r="T4" t="str">
        <f>IF(R4="","",IF(R4=R3,COUNTIF($R$3:R4,$R4),1))</f>
        <v/>
      </c>
      <c r="U4">
        <f>IFERROR(_xlfn.XLOOKUP(TRIM(AA4),SFProperty!D:D,SFProperty!A:A,,0),"")</f>
        <v>0</v>
      </c>
      <c r="W4" t="str">
        <f>IF(T4="","",'Salesforce Refresh '!$B$9)</f>
        <v/>
      </c>
      <c r="X4" t="str">
        <f t="shared" si="2"/>
        <v/>
      </c>
      <c r="Y4" t="str" cm="1">
        <f t="array" ref="Y4">IFERROR(INDEX('Portfolio Drop'!$B$14:$DN$33,SFUnit!$R4-13,MATCH(Y$1,'Portfolio Drop'!$B$13:$DN$13,0)),"")</f>
        <v/>
      </c>
      <c r="Z4" t="str" cm="1">
        <f t="array" ref="Z4">IFERROR(INDEX('Portfolio Drop'!$B$14:$DN$33,SFUnit!$R4-13,MATCH(Z$1,'Portfolio Drop'!$B$13:$DN$13,0)),"")</f>
        <v/>
      </c>
      <c r="AA4" t="str" cm="1">
        <f t="array" ref="AA4">IFERROR(INDEX('Portfolio Drop'!$B$14:$DN$33,SFUnit!$R4-13,MATCH(AA$1,'Portfolio Drop'!$B$13:$DN$13,0)),"")</f>
        <v/>
      </c>
      <c r="AB4" t="str" cm="1">
        <f t="array" ref="AB4">IFERROR(INDEX('Portfolio Drop'!$R$14:$Z$33,SFUnit!$R4-13,MATCH($T4,'Portfolio Drop'!$R$13:$Z$13,0)),"")</f>
        <v/>
      </c>
      <c r="AC4" t="str" cm="1">
        <f t="array" ref="AC4">IFERROR(INDEX('Portfolio Drop'!$AB$14:$AJ$33,SFUnit!$R4-13,MATCH($T4,'Portfolio Drop'!$AB$13:$AJ$13,0)),"")</f>
        <v/>
      </c>
      <c r="AD4" t="str">
        <f>_xlfn.XLOOKUP($AA4&amp;"_Unit "&amp;X4,'Unit Refresh'!O:O,'Unit Refresh'!B:B,"",0)</f>
        <v/>
      </c>
      <c r="AH4" s="45"/>
    </row>
    <row r="5" spans="2:34" x14ac:dyDescent="0.25">
      <c r="B5" t="str">
        <f>IF(AND('Portfolio Drop'!G16&lt;&gt;"SFR",'Portfolio Drop'!G16 &lt;&gt; 0),ROW('Portfolio Drop'!G16),"")</f>
        <v/>
      </c>
      <c r="C5" t="str" cm="1">
        <f t="array" ref="C5">IFERROR(INDEX('Portfolio Drop'!$G$14:$J$33,B5-13,4),"")</f>
        <v/>
      </c>
      <c r="E5" t="str" cm="1">
        <f t="array" ref="E5">IFERROR(INDEX($B$3:$B$101, MATCH(0, COUNTIF($E$2:E4, $B$3:$B$101)+IF($C$3:$C$101="", 1, 0), 0)),"")</f>
        <v/>
      </c>
      <c r="F5" t="str">
        <f t="shared" si="0"/>
        <v/>
      </c>
      <c r="G5" t="str">
        <f t="shared" si="1"/>
        <v/>
      </c>
      <c r="H5" t="str" cm="1">
        <f t="array" ref="H5">IFERROR(MID(REPT(COUNT($F$3:F5),F5),_xlfn.SEQUENCE(1,F5,1,1),1),"")</f>
        <v/>
      </c>
      <c r="R5" t="str">
        <v/>
      </c>
      <c r="S5" t="str">
        <v/>
      </c>
      <c r="T5" t="str">
        <f>IF(R5="","",IF(R5=R4,COUNTIF($R$3:R5,$R5),1))</f>
        <v/>
      </c>
      <c r="U5">
        <f>IFERROR(_xlfn.XLOOKUP(TRIM(AA5),SFProperty!D:D,SFProperty!A:A,,0),"")</f>
        <v>0</v>
      </c>
      <c r="W5" t="str">
        <f>IF(T5="","",'Salesforce Refresh '!$B$9)</f>
        <v/>
      </c>
      <c r="X5" t="str">
        <f t="shared" si="2"/>
        <v/>
      </c>
      <c r="Y5" t="str" cm="1">
        <f t="array" ref="Y5">IFERROR(INDEX('Portfolio Drop'!$B$14:$DN$33,SFUnit!$R5-13,MATCH(Y$1,'Portfolio Drop'!$B$13:$DN$13,0)),"")</f>
        <v/>
      </c>
      <c r="Z5" t="str" cm="1">
        <f t="array" ref="Z5">IFERROR(INDEX('Portfolio Drop'!$B$14:$DN$33,SFUnit!$R5-13,MATCH(Z$1,'Portfolio Drop'!$B$13:$DN$13,0)),"")</f>
        <v/>
      </c>
      <c r="AA5" t="str" cm="1">
        <f t="array" ref="AA5">IFERROR(INDEX('Portfolio Drop'!$B$14:$DN$33,SFUnit!$R5-13,MATCH(AA$1,'Portfolio Drop'!$B$13:$DN$13,0)),"")</f>
        <v/>
      </c>
      <c r="AB5" t="str" cm="1">
        <f t="array" ref="AB5">IFERROR(INDEX('Portfolio Drop'!$R$14:$Z$33,SFUnit!$R5-13,MATCH($T5,'Portfolio Drop'!$R$13:$Z$13,0)),"")</f>
        <v/>
      </c>
      <c r="AC5" t="str" cm="1">
        <f t="array" ref="AC5">IFERROR(INDEX('Portfolio Drop'!$AB$14:$AJ$33,SFUnit!$R5-13,MATCH($T5,'Portfolio Drop'!$AB$13:$AJ$13,0)),"")</f>
        <v/>
      </c>
      <c r="AD5" t="str">
        <f>_xlfn.XLOOKUP($AA5&amp;"_Unit "&amp;X5,'Unit Refresh'!O:O,'Unit Refresh'!B:B,"",0)</f>
        <v/>
      </c>
      <c r="AH5" s="45"/>
    </row>
    <row r="6" spans="2:34" x14ac:dyDescent="0.25">
      <c r="B6" t="str">
        <f>IF(AND('Portfolio Drop'!G17&lt;&gt;"SFR",'Portfolio Drop'!G17 &lt;&gt; 0),ROW('Portfolio Drop'!G17),"")</f>
        <v/>
      </c>
      <c r="C6" t="str" cm="1">
        <f t="array" ref="C6">IFERROR(INDEX('Portfolio Drop'!$G$14:$J$33,B6-13,4),"")</f>
        <v/>
      </c>
      <c r="E6" t="str" cm="1">
        <f t="array" ref="E6">IFERROR(INDEX($B$3:$B$101, MATCH(0, COUNTIF($E$2:E5, $B$3:$B$101)+IF($C$3:$C$101="", 1, 0), 0)),"")</f>
        <v/>
      </c>
      <c r="F6" t="str">
        <f t="shared" si="0"/>
        <v/>
      </c>
      <c r="G6" t="str">
        <f t="shared" si="1"/>
        <v/>
      </c>
      <c r="H6" t="str" cm="1">
        <f t="array" ref="H6">IFERROR(MID(REPT(COUNT($F$3:F6),F6),_xlfn.SEQUENCE(1,F6,1,1),1),"")</f>
        <v/>
      </c>
      <c r="R6" t="str">
        <v/>
      </c>
      <c r="S6" t="str">
        <v/>
      </c>
      <c r="T6" t="str">
        <f>IF(R6="","",IF(R6=R5,COUNTIF($R$3:R6,$R6),1))</f>
        <v/>
      </c>
      <c r="U6">
        <f>IFERROR(_xlfn.XLOOKUP(TRIM(AA6),SFProperty!D:D,SFProperty!A:A,,0),"")</f>
        <v>0</v>
      </c>
      <c r="W6" t="str">
        <f>IF(T6="","",'Salesforce Refresh '!$B$9)</f>
        <v/>
      </c>
      <c r="X6" t="str">
        <f t="shared" si="2"/>
        <v/>
      </c>
      <c r="Y6" t="str" cm="1">
        <f t="array" ref="Y6">IFERROR(INDEX('Portfolio Drop'!$B$14:$DN$33,SFUnit!$R6-13,MATCH(Y$1,'Portfolio Drop'!$B$13:$DN$13,0)),"")</f>
        <v/>
      </c>
      <c r="Z6" t="str" cm="1">
        <f t="array" ref="Z6">IFERROR(INDEX('Portfolio Drop'!$B$14:$DN$33,SFUnit!$R6-13,MATCH(Z$1,'Portfolio Drop'!$B$13:$DN$13,0)),"")</f>
        <v/>
      </c>
      <c r="AA6" t="str" cm="1">
        <f t="array" ref="AA6">IFERROR(INDEX('Portfolio Drop'!$B$14:$DN$33,SFUnit!$R6-13,MATCH(AA$1,'Portfolio Drop'!$B$13:$DN$13,0)),"")</f>
        <v/>
      </c>
      <c r="AB6" t="str" cm="1">
        <f t="array" ref="AB6">IFERROR(INDEX('Portfolio Drop'!$R$14:$Z$33,SFUnit!$R6-13,MATCH($T6,'Portfolio Drop'!$R$13:$Z$13,0)),"")</f>
        <v/>
      </c>
      <c r="AC6" t="str" cm="1">
        <f t="array" ref="AC6">IFERROR(INDEX('Portfolio Drop'!$AB$14:$AJ$33,SFUnit!$R6-13,MATCH($T6,'Portfolio Drop'!$AB$13:$AJ$13,0)),"")</f>
        <v/>
      </c>
      <c r="AD6" t="str">
        <f>_xlfn.XLOOKUP($AA6&amp;"_Unit "&amp;X6,'Unit Refresh'!O:O,'Unit Refresh'!B:B,"",0)</f>
        <v/>
      </c>
      <c r="AH6" s="45"/>
    </row>
    <row r="7" spans="2:34" x14ac:dyDescent="0.25">
      <c r="B7" t="str">
        <f>IF(AND('Portfolio Drop'!G18&lt;&gt;"SFR",'Portfolio Drop'!G18 &lt;&gt; 0),ROW('Portfolio Drop'!G18),"")</f>
        <v/>
      </c>
      <c r="C7" t="str" cm="1">
        <f t="array" ref="C7">IFERROR(INDEX('Portfolio Drop'!$G$14:$J$33,B7-13,4),"")</f>
        <v/>
      </c>
      <c r="E7" t="str" cm="1">
        <f t="array" ref="E7">IFERROR(INDEX($B$3:$B$101, MATCH(0, COUNTIF($E$2:E6, $B$3:$B$101)+IF($C$3:$C$101="", 1, 0), 0)),"")</f>
        <v/>
      </c>
      <c r="F7" t="str">
        <f t="shared" si="0"/>
        <v/>
      </c>
      <c r="G7" t="str">
        <f t="shared" si="1"/>
        <v/>
      </c>
      <c r="H7" t="str" cm="1">
        <f t="array" ref="H7">IFERROR(MID(REPT(COUNT($F$3:F7),F7),_xlfn.SEQUENCE(1,F7,1,1),1),"")</f>
        <v/>
      </c>
      <c r="R7" t="str">
        <v/>
      </c>
      <c r="S7" t="str">
        <v/>
      </c>
      <c r="T7" t="str">
        <f>IF(R7="","",IF(R7=R6,COUNTIF($R$3:R7,$R7),1))</f>
        <v/>
      </c>
      <c r="U7">
        <f>IFERROR(_xlfn.XLOOKUP(TRIM(AA7),SFProperty!D:D,SFProperty!A:A,,0),"")</f>
        <v>0</v>
      </c>
      <c r="W7" t="str">
        <f>IF(T7="","",'Salesforce Refresh '!$B$9)</f>
        <v/>
      </c>
      <c r="X7" t="str">
        <f t="shared" si="2"/>
        <v/>
      </c>
      <c r="Y7" t="str" cm="1">
        <f t="array" ref="Y7">IFERROR(INDEX('Portfolio Drop'!$B$14:$DN$33,SFUnit!$R7-13,MATCH(Y$1,'Portfolio Drop'!$B$13:$DN$13,0)),"")</f>
        <v/>
      </c>
      <c r="Z7" t="str" cm="1">
        <f t="array" ref="Z7">IFERROR(INDEX('Portfolio Drop'!$B$14:$DN$33,SFUnit!$R7-13,MATCH(Z$1,'Portfolio Drop'!$B$13:$DN$13,0)),"")</f>
        <v/>
      </c>
      <c r="AA7" t="str" cm="1">
        <f t="array" ref="AA7">IFERROR(INDEX('Portfolio Drop'!$B$14:$DN$33,SFUnit!$R7-13,MATCH(AA$1,'Portfolio Drop'!$B$13:$DN$13,0)),"")</f>
        <v/>
      </c>
      <c r="AB7" t="str" cm="1">
        <f t="array" ref="AB7">IFERROR(INDEX('Portfolio Drop'!$R$14:$Z$33,SFUnit!$R7-13,MATCH($T7,'Portfolio Drop'!$R$13:$Z$13,0)),"")</f>
        <v/>
      </c>
      <c r="AC7" t="str" cm="1">
        <f t="array" ref="AC7">IFERROR(INDEX('Portfolio Drop'!$AB$14:$AJ$33,SFUnit!$R7-13,MATCH($T7,'Portfolio Drop'!$AB$13:$AJ$13,0)),"")</f>
        <v/>
      </c>
      <c r="AD7" t="str">
        <f>_xlfn.XLOOKUP($AA7&amp;"_Unit "&amp;X7,'Unit Refresh'!O:O,'Unit Refresh'!B:B,"",0)</f>
        <v/>
      </c>
      <c r="AH7" s="45"/>
    </row>
    <row r="8" spans="2:34" x14ac:dyDescent="0.25">
      <c r="B8" t="str">
        <f>IF(AND('Portfolio Drop'!G19&lt;&gt;"SFR",'Portfolio Drop'!G19 &lt;&gt; 0),ROW('Portfolio Drop'!G19),"")</f>
        <v/>
      </c>
      <c r="C8" t="str" cm="1">
        <f t="array" ref="C8">IFERROR(INDEX('Portfolio Drop'!$G$14:$J$33,B8-13,4),"")</f>
        <v/>
      </c>
      <c r="E8" t="str" cm="1">
        <f t="array" ref="E8">IFERROR(INDEX($B$3:$B$101, MATCH(0, COUNTIF($E$2:E7, $B$3:$B$101)+IF($C$3:$C$101="", 1, 0), 0)),"")</f>
        <v/>
      </c>
      <c r="F8" t="str">
        <f t="shared" si="0"/>
        <v/>
      </c>
      <c r="G8" t="str">
        <f t="shared" si="1"/>
        <v/>
      </c>
      <c r="H8" t="str" cm="1">
        <f t="array" ref="H8">IFERROR(MID(REPT(COUNT($F$3:F8),F8),_xlfn.SEQUENCE(1,F8,1,1),1),"")</f>
        <v/>
      </c>
      <c r="R8" t="str">
        <v/>
      </c>
      <c r="S8" t="str">
        <v/>
      </c>
      <c r="T8" t="str">
        <f>IF(R8="","",IF(R8=R7,COUNTIF($R$3:R8,$R8),1))</f>
        <v/>
      </c>
      <c r="U8">
        <f>IFERROR(_xlfn.XLOOKUP(TRIM(AA8),SFProperty!D:D,SFProperty!A:A,,0),"")</f>
        <v>0</v>
      </c>
      <c r="W8" t="str">
        <f>IF(T8="","",'Salesforce Refresh '!$B$9)</f>
        <v/>
      </c>
      <c r="X8" t="str">
        <f t="shared" si="2"/>
        <v/>
      </c>
      <c r="Y8" t="str" cm="1">
        <f t="array" ref="Y8">IFERROR(INDEX('Portfolio Drop'!$B$14:$DN$33,SFUnit!$R8-13,MATCH(Y$1,'Portfolio Drop'!$B$13:$DN$13,0)),"")</f>
        <v/>
      </c>
      <c r="Z8" t="str" cm="1">
        <f t="array" ref="Z8">IFERROR(INDEX('Portfolio Drop'!$B$14:$DN$33,SFUnit!$R8-13,MATCH(Z$1,'Portfolio Drop'!$B$13:$DN$13,0)),"")</f>
        <v/>
      </c>
      <c r="AA8" t="str" cm="1">
        <f t="array" ref="AA8">IFERROR(INDEX('Portfolio Drop'!$B$14:$DN$33,SFUnit!$R8-13,MATCH(AA$1,'Portfolio Drop'!$B$13:$DN$13,0)),"")</f>
        <v/>
      </c>
      <c r="AB8" t="str" cm="1">
        <f t="array" ref="AB8">IFERROR(INDEX('Portfolio Drop'!$R$14:$Z$33,SFUnit!$R8-13,MATCH($T8,'Portfolio Drop'!$R$13:$Z$13,0)),"")</f>
        <v/>
      </c>
      <c r="AC8" t="str" cm="1">
        <f t="array" ref="AC8">IFERROR(INDEX('Portfolio Drop'!$AB$14:$AJ$33,SFUnit!$R8-13,MATCH($T8,'Portfolio Drop'!$AB$13:$AJ$13,0)),"")</f>
        <v/>
      </c>
      <c r="AD8" t="str">
        <f>_xlfn.XLOOKUP($AA8&amp;"_Unit "&amp;X8,'Unit Refresh'!O:O,'Unit Refresh'!B:B,"",0)</f>
        <v/>
      </c>
      <c r="AH8" s="45"/>
    </row>
    <row r="9" spans="2:34" x14ac:dyDescent="0.25">
      <c r="B9" t="str">
        <f>IF(AND('Portfolio Drop'!G20&lt;&gt;"SFR",'Portfolio Drop'!G20 &lt;&gt; 0),ROW('Portfolio Drop'!G20),"")</f>
        <v/>
      </c>
      <c r="C9" t="str" cm="1">
        <f t="array" ref="C9">IFERROR(INDEX('Portfolio Drop'!$G$14:$J$33,B9-13,4),"")</f>
        <v/>
      </c>
      <c r="E9" t="str" cm="1">
        <f t="array" ref="E9">IFERROR(INDEX($B$3:$B$101, MATCH(0, COUNTIF($E$2:E8, $B$3:$B$101)+IF($C$3:$C$101="", 1, 0), 0)),"")</f>
        <v/>
      </c>
      <c r="F9" t="str">
        <f t="shared" si="0"/>
        <v/>
      </c>
      <c r="G9" t="str">
        <f t="shared" si="1"/>
        <v/>
      </c>
      <c r="H9" t="str" cm="1">
        <f t="array" ref="H9">IFERROR(MID(REPT(COUNT($F$3:F9),F9),_xlfn.SEQUENCE(1,F9,1,1),1),"")</f>
        <v/>
      </c>
      <c r="R9" t="str">
        <v/>
      </c>
      <c r="S9" t="str">
        <v/>
      </c>
      <c r="T9" t="str">
        <f>IF(R9="","",IF(R9=R8,COUNTIF($R$3:R9,$R9),1))</f>
        <v/>
      </c>
      <c r="U9">
        <f>IFERROR(_xlfn.XLOOKUP(TRIM(AA9),SFProperty!D:D,SFProperty!A:A,,0),"")</f>
        <v>0</v>
      </c>
      <c r="W9" t="str">
        <f>IF(T9="","",'Salesforce Refresh '!$B$9)</f>
        <v/>
      </c>
      <c r="X9" t="str">
        <f t="shared" si="2"/>
        <v/>
      </c>
      <c r="Y9" t="str" cm="1">
        <f t="array" ref="Y9">IFERROR(INDEX('Portfolio Drop'!$B$14:$DN$33,SFUnit!$R9-13,MATCH(Y$1,'Portfolio Drop'!$B$13:$DN$13,0)),"")</f>
        <v/>
      </c>
      <c r="Z9" t="str" cm="1">
        <f t="array" ref="Z9">IFERROR(INDEX('Portfolio Drop'!$B$14:$DN$33,SFUnit!$R9-13,MATCH(Z$1,'Portfolio Drop'!$B$13:$DN$13,0)),"")</f>
        <v/>
      </c>
      <c r="AA9" t="str" cm="1">
        <f t="array" ref="AA9">IFERROR(INDEX('Portfolio Drop'!$B$14:$DN$33,SFUnit!$R9-13,MATCH(AA$1,'Portfolio Drop'!$B$13:$DN$13,0)),"")</f>
        <v/>
      </c>
      <c r="AB9" t="str" cm="1">
        <f t="array" ref="AB9">IFERROR(INDEX('Portfolio Drop'!$R$14:$Z$33,SFUnit!$R9-13,MATCH($T9,'Portfolio Drop'!$R$13:$Z$13,0)),"")</f>
        <v/>
      </c>
      <c r="AC9" t="str" cm="1">
        <f t="array" ref="AC9">IFERROR(INDEX('Portfolio Drop'!$AB$14:$AJ$33,SFUnit!$R9-13,MATCH($T9,'Portfolio Drop'!$AB$13:$AJ$13,0)),"")</f>
        <v/>
      </c>
      <c r="AD9" t="str">
        <f>_xlfn.XLOOKUP($AA9&amp;"_Unit "&amp;X9,'Unit Refresh'!O:O,'Unit Refresh'!B:B,"",0)</f>
        <v/>
      </c>
    </row>
    <row r="10" spans="2:34" x14ac:dyDescent="0.25">
      <c r="B10" t="str">
        <f>IF(AND('Portfolio Drop'!G21&lt;&gt;"SFR",'Portfolio Drop'!G21 &lt;&gt; 0),ROW('Portfolio Drop'!G21),"")</f>
        <v/>
      </c>
      <c r="C10" t="str" cm="1">
        <f t="array" ref="C10">IFERROR(INDEX('Portfolio Drop'!$G$14:$J$33,B10-13,4),"")</f>
        <v/>
      </c>
      <c r="E10" t="str" cm="1">
        <f t="array" ref="E10">IFERROR(INDEX($B$3:$B$101, MATCH(0, COUNTIF($E$2:E9, $B$3:$B$101)+IF($C$3:$C$101="", 1, 0), 0)),"")</f>
        <v/>
      </c>
      <c r="F10" t="str">
        <f t="shared" si="0"/>
        <v/>
      </c>
      <c r="G10" t="str">
        <f t="shared" si="1"/>
        <v/>
      </c>
      <c r="H10" t="str" cm="1">
        <f t="array" ref="H10">IFERROR(MID(REPT(COUNT($F$3:F10),F10),_xlfn.SEQUENCE(1,F10,1,1),1),"")</f>
        <v/>
      </c>
      <c r="R10" t="str">
        <v/>
      </c>
      <c r="S10" t="str">
        <v/>
      </c>
      <c r="T10" t="str">
        <f>IF(R10="","",IF(R10=R9,COUNTIF($R$3:R10,$R10),1))</f>
        <v/>
      </c>
      <c r="U10">
        <f>IFERROR(_xlfn.XLOOKUP(TRIM(AA10),SFProperty!D:D,SFProperty!A:A,,0),"")</f>
        <v>0</v>
      </c>
      <c r="W10" t="str">
        <f>IF(T10="","",'Salesforce Refresh '!$B$9)</f>
        <v/>
      </c>
      <c r="X10" t="str">
        <f t="shared" si="2"/>
        <v/>
      </c>
      <c r="Y10" t="str" cm="1">
        <f t="array" ref="Y10">IFERROR(INDEX('Portfolio Drop'!$B$14:$DN$33,SFUnit!$R10-13,MATCH(Y$1,'Portfolio Drop'!$B$13:$DN$13,0)),"")</f>
        <v/>
      </c>
      <c r="Z10" t="str" cm="1">
        <f t="array" ref="Z10">IFERROR(INDEX('Portfolio Drop'!$B$14:$DN$33,SFUnit!$R10-13,MATCH(Z$1,'Portfolio Drop'!$B$13:$DN$13,0)),"")</f>
        <v/>
      </c>
      <c r="AA10" t="str" cm="1">
        <f t="array" ref="AA10">IFERROR(INDEX('Portfolio Drop'!$B$14:$DN$33,SFUnit!$R10-13,MATCH(AA$1,'Portfolio Drop'!$B$13:$DN$13,0)),"")</f>
        <v/>
      </c>
      <c r="AB10" t="str" cm="1">
        <f t="array" ref="AB10">IFERROR(INDEX('Portfolio Drop'!$R$14:$Z$33,SFUnit!$R10-13,MATCH($T10,'Portfolio Drop'!$R$13:$Z$13,0)),"")</f>
        <v/>
      </c>
      <c r="AC10" t="str" cm="1">
        <f t="array" ref="AC10">IFERROR(INDEX('Portfolio Drop'!$AB$14:$AJ$33,SFUnit!$R10-13,MATCH($T10,'Portfolio Drop'!$AB$13:$AJ$13,0)),"")</f>
        <v/>
      </c>
      <c r="AD10" t="str">
        <f>_xlfn.XLOOKUP($AA10&amp;"_Unit "&amp;X10,'Unit Refresh'!O:O,'Unit Refresh'!B:B,"",0)</f>
        <v/>
      </c>
    </row>
    <row r="11" spans="2:34" x14ac:dyDescent="0.25">
      <c r="B11" t="str">
        <f>IF(AND('Portfolio Drop'!G22&lt;&gt;"SFR",'Portfolio Drop'!G22 &lt;&gt; 0),ROW('Portfolio Drop'!G22),"")</f>
        <v/>
      </c>
      <c r="C11" t="str" cm="1">
        <f t="array" ref="C11">IFERROR(INDEX('Portfolio Drop'!$G$14:$J$33,B11-13,4),"")</f>
        <v/>
      </c>
      <c r="E11" t="str" cm="1">
        <f t="array" ref="E11">IFERROR(INDEX($B$3:$B$101, MATCH(0, COUNTIF($E$2:E10, $B$3:$B$101)+IF($C$3:$C$101="", 1, 0), 0)),"")</f>
        <v/>
      </c>
      <c r="F11" t="str">
        <f t="shared" si="0"/>
        <v/>
      </c>
      <c r="G11" t="str">
        <f t="shared" si="1"/>
        <v/>
      </c>
      <c r="H11" t="str" cm="1">
        <f t="array" ref="H11">IFERROR(MID(REPT(COUNT($F$3:F11),F11),_xlfn.SEQUENCE(1,F11,1,1),1),"")</f>
        <v/>
      </c>
      <c r="R11" t="str">
        <v/>
      </c>
      <c r="S11" t="str">
        <v/>
      </c>
      <c r="T11" t="str">
        <f>IF(R11="","",IF(R11=R10,COUNTIF($R$3:R11,$R11),1))</f>
        <v/>
      </c>
      <c r="U11">
        <f>IFERROR(_xlfn.XLOOKUP(TRIM(AA11),SFProperty!D:D,SFProperty!A:A,,0),"")</f>
        <v>0</v>
      </c>
      <c r="W11" t="str">
        <f>IF(T11="","",'Salesforce Refresh '!$B$9)</f>
        <v/>
      </c>
      <c r="X11" t="str">
        <f t="shared" si="2"/>
        <v/>
      </c>
      <c r="Y11" t="str" cm="1">
        <f t="array" ref="Y11">IFERROR(INDEX('Portfolio Drop'!$B$14:$DN$33,SFUnit!$R11-13,MATCH(Y$1,'Portfolio Drop'!$B$13:$DN$13,0)),"")</f>
        <v/>
      </c>
      <c r="Z11" t="str" cm="1">
        <f t="array" ref="Z11">IFERROR(INDEX('Portfolio Drop'!$B$14:$DN$33,SFUnit!$R11-13,MATCH(Z$1,'Portfolio Drop'!$B$13:$DN$13,0)),"")</f>
        <v/>
      </c>
      <c r="AA11" t="str" cm="1">
        <f t="array" ref="AA11">IFERROR(INDEX('Portfolio Drop'!$B$14:$DN$33,SFUnit!$R11-13,MATCH(AA$1,'Portfolio Drop'!$B$13:$DN$13,0)),"")</f>
        <v/>
      </c>
      <c r="AB11" t="str" cm="1">
        <f t="array" ref="AB11">IFERROR(INDEX('Portfolio Drop'!$R$14:$Z$33,SFUnit!$R11-13,MATCH($T11,'Portfolio Drop'!$R$13:$Z$13,0)),"")</f>
        <v/>
      </c>
      <c r="AC11" t="str" cm="1">
        <f t="array" ref="AC11">IFERROR(INDEX('Portfolio Drop'!$AB$14:$AJ$33,SFUnit!$R11-13,MATCH($T11,'Portfolio Drop'!$AB$13:$AJ$13,0)),"")</f>
        <v/>
      </c>
      <c r="AD11" t="str">
        <f>_xlfn.XLOOKUP($AA11&amp;"_Unit "&amp;X11,'Unit Refresh'!O:O,'Unit Refresh'!B:B,"",0)</f>
        <v/>
      </c>
    </row>
    <row r="12" spans="2:34" x14ac:dyDescent="0.25">
      <c r="B12" t="str">
        <f>IF(AND('Portfolio Drop'!G23&lt;&gt;"SFR",'Portfolio Drop'!G23 &lt;&gt; 0),ROW('Portfolio Drop'!G23),"")</f>
        <v/>
      </c>
      <c r="C12" t="str" cm="1">
        <f t="array" ref="C12">IFERROR(INDEX('Portfolio Drop'!$G$14:$J$33,B12-13,4),"")</f>
        <v/>
      </c>
      <c r="E12" t="str" cm="1">
        <f t="array" ref="E12">IFERROR(INDEX($B$3:$B$101, MATCH(0, COUNTIF($E$2:E11, $B$3:$B$101)+IF($C$3:$C$101="", 1, 0), 0)),"")</f>
        <v/>
      </c>
      <c r="F12" t="str">
        <f t="shared" si="0"/>
        <v/>
      </c>
      <c r="G12" t="str">
        <f t="shared" si="1"/>
        <v/>
      </c>
      <c r="H12" t="str" cm="1">
        <f t="array" ref="H12">IFERROR(MID(REPT(COUNT($F$3:F12),F12),_xlfn.SEQUENCE(1,F12,1,1),1),"")</f>
        <v/>
      </c>
      <c r="R12" t="str">
        <v/>
      </c>
      <c r="S12" t="str">
        <v/>
      </c>
      <c r="T12" t="str">
        <f>IF(R12="","",IF(R12=R11,COUNTIF($R$3:R12,$R12),1))</f>
        <v/>
      </c>
      <c r="U12">
        <f>IFERROR(_xlfn.XLOOKUP(TRIM(AA12),SFProperty!D:D,SFProperty!A:A,,0),"")</f>
        <v>0</v>
      </c>
      <c r="W12" t="str">
        <f>IF(T12="","",'Salesforce Refresh '!$B$9)</f>
        <v/>
      </c>
      <c r="X12" t="str">
        <f t="shared" si="2"/>
        <v/>
      </c>
      <c r="Y12" t="str" cm="1">
        <f t="array" ref="Y12">IFERROR(INDEX('Portfolio Drop'!$B$14:$DN$33,SFUnit!$R12-13,MATCH(Y$1,'Portfolio Drop'!$B$13:$DN$13,0)),"")</f>
        <v/>
      </c>
      <c r="Z12" t="str" cm="1">
        <f t="array" ref="Z12">IFERROR(INDEX('Portfolio Drop'!$B$14:$DN$33,SFUnit!$R12-13,MATCH(Z$1,'Portfolio Drop'!$B$13:$DN$13,0)),"")</f>
        <v/>
      </c>
      <c r="AA12" t="str" cm="1">
        <f t="array" ref="AA12">IFERROR(INDEX('Portfolio Drop'!$B$14:$DN$33,SFUnit!$R12-13,MATCH(AA$1,'Portfolio Drop'!$B$13:$DN$13,0)),"")</f>
        <v/>
      </c>
      <c r="AB12" t="str" cm="1">
        <f t="array" ref="AB12">IFERROR(INDEX('Portfolio Drop'!$R$14:$Z$33,SFUnit!$R12-13,MATCH($T12,'Portfolio Drop'!$R$13:$Z$13,0)),"")</f>
        <v/>
      </c>
      <c r="AC12" t="str" cm="1">
        <f t="array" ref="AC12">IFERROR(INDEX('Portfolio Drop'!$AB$14:$AJ$33,SFUnit!$R12-13,MATCH($T12,'Portfolio Drop'!$AB$13:$AJ$13,0)),"")</f>
        <v/>
      </c>
      <c r="AD12" t="str">
        <f>_xlfn.XLOOKUP($AA12&amp;"_Unit "&amp;X12,'Unit Refresh'!O:O,'Unit Refresh'!B:B,"",0)</f>
        <v/>
      </c>
    </row>
    <row r="13" spans="2:34" x14ac:dyDescent="0.25">
      <c r="B13" t="str">
        <f>IF(AND('Portfolio Drop'!G24&lt;&gt;"SFR",'Portfolio Drop'!G24 &lt;&gt; 0),ROW('Portfolio Drop'!G24),"")</f>
        <v/>
      </c>
      <c r="C13" t="str" cm="1">
        <f t="array" ref="C13">IFERROR(INDEX('Portfolio Drop'!$G$14:$J$33,B13-13,4),"")</f>
        <v/>
      </c>
      <c r="E13" t="str" cm="1">
        <f t="array" ref="E13">IFERROR(INDEX($B$3:$B$101, MATCH(0, COUNTIF($E$2:E12, $B$3:$B$101)+IF($C$3:$C$101="", 1, 0), 0)),"")</f>
        <v/>
      </c>
      <c r="F13" t="str">
        <f t="shared" si="0"/>
        <v/>
      </c>
      <c r="G13" t="str">
        <f t="shared" si="1"/>
        <v/>
      </c>
      <c r="H13" t="str" cm="1">
        <f t="array" ref="H13">IFERROR(MID(REPT(COUNT($F$3:F13),F13),_xlfn.SEQUENCE(1,F13,1,1),1),"")</f>
        <v/>
      </c>
      <c r="R13" t="str">
        <v/>
      </c>
      <c r="S13" t="str">
        <v/>
      </c>
      <c r="T13" t="str">
        <f>IF(R13="","",IF(R13=R12,COUNTIF($R$3:R13,$R13),1))</f>
        <v/>
      </c>
      <c r="U13">
        <f>IFERROR(_xlfn.XLOOKUP(TRIM(AA13),SFProperty!D:D,SFProperty!A:A,,0),"")</f>
        <v>0</v>
      </c>
      <c r="W13" t="str">
        <f>IF(T13="","",'Salesforce Refresh '!$B$9)</f>
        <v/>
      </c>
      <c r="X13" t="str">
        <f t="shared" si="2"/>
        <v/>
      </c>
      <c r="Y13" t="str" cm="1">
        <f t="array" ref="Y13">IFERROR(INDEX('Portfolio Drop'!$B$14:$DN$33,SFUnit!$R13-13,MATCH(Y$1,'Portfolio Drop'!$B$13:$DN$13,0)),"")</f>
        <v/>
      </c>
      <c r="Z13" t="str" cm="1">
        <f t="array" ref="Z13">IFERROR(INDEX('Portfolio Drop'!$B$14:$DN$33,SFUnit!$R13-13,MATCH(Z$1,'Portfolio Drop'!$B$13:$DN$13,0)),"")</f>
        <v/>
      </c>
      <c r="AA13" t="str" cm="1">
        <f t="array" ref="AA13">IFERROR(INDEX('Portfolio Drop'!$B$14:$DN$33,SFUnit!$R13-13,MATCH(AA$1,'Portfolio Drop'!$B$13:$DN$13,0)),"")</f>
        <v/>
      </c>
      <c r="AB13" t="str" cm="1">
        <f t="array" ref="AB13">IFERROR(INDEX('Portfolio Drop'!$R$14:$Z$33,SFUnit!$R13-13,MATCH($T13,'Portfolio Drop'!$R$13:$Z$13,0)),"")</f>
        <v/>
      </c>
      <c r="AC13" t="str" cm="1">
        <f t="array" ref="AC13">IFERROR(INDEX('Portfolio Drop'!$AB$14:$AJ$33,SFUnit!$R13-13,MATCH($T13,'Portfolio Drop'!$AB$13:$AJ$13,0)),"")</f>
        <v/>
      </c>
      <c r="AD13" t="str">
        <f>_xlfn.XLOOKUP($AA13&amp;"_Unit "&amp;X13,'Unit Refresh'!O:O,'Unit Refresh'!B:B,"",0)</f>
        <v/>
      </c>
    </row>
    <row r="14" spans="2:34" x14ac:dyDescent="0.25">
      <c r="B14" t="str">
        <f>IF(AND('Portfolio Drop'!G25&lt;&gt;"SFR",'Portfolio Drop'!G25 &lt;&gt; 0),ROW('Portfolio Drop'!G25),"")</f>
        <v/>
      </c>
      <c r="C14" t="str" cm="1">
        <f t="array" ref="C14">IFERROR(INDEX('Portfolio Drop'!$G$14:$J$33,B14-13,4),"")</f>
        <v/>
      </c>
      <c r="E14" t="str" cm="1">
        <f t="array" ref="E14">IFERROR(INDEX($B$3:$B$101, MATCH(0, COUNTIF($E$2:E13, $B$3:$B$101)+IF($C$3:$C$101="", 1, 0), 0)),"")</f>
        <v/>
      </c>
      <c r="F14" t="str">
        <f t="shared" si="0"/>
        <v/>
      </c>
      <c r="G14" t="str">
        <f t="shared" si="1"/>
        <v/>
      </c>
      <c r="H14" t="str" cm="1">
        <f t="array" ref="H14">IFERROR(MID(REPT(COUNT($F$3:F14),F14),_xlfn.SEQUENCE(1,F14,1,1),1),"")</f>
        <v/>
      </c>
      <c r="R14" t="str">
        <v/>
      </c>
      <c r="S14" t="str">
        <v/>
      </c>
      <c r="T14" t="str">
        <f>IF(R14="","",IF(R14=R13,COUNTIF($R$3:R14,$R14),1))</f>
        <v/>
      </c>
      <c r="U14">
        <f>IFERROR(_xlfn.XLOOKUP(TRIM(AA14),SFProperty!D:D,SFProperty!A:A,,0),"")</f>
        <v>0</v>
      </c>
      <c r="W14" t="str">
        <f>IF(T14="","",'Salesforce Refresh '!$B$9)</f>
        <v/>
      </c>
      <c r="X14" t="str">
        <f t="shared" si="2"/>
        <v/>
      </c>
      <c r="Y14" t="str" cm="1">
        <f t="array" ref="Y14">IFERROR(INDEX('Portfolio Drop'!$B$14:$DN$33,SFUnit!$R14-13,MATCH(Y$1,'Portfolio Drop'!$B$13:$DN$13,0)),"")</f>
        <v/>
      </c>
      <c r="Z14" t="str" cm="1">
        <f t="array" ref="Z14">IFERROR(INDEX('Portfolio Drop'!$B$14:$DN$33,SFUnit!$R14-13,MATCH(Z$1,'Portfolio Drop'!$B$13:$DN$13,0)),"")</f>
        <v/>
      </c>
      <c r="AA14" t="str" cm="1">
        <f t="array" ref="AA14">IFERROR(INDEX('Portfolio Drop'!$B$14:$DN$33,SFUnit!$R14-13,MATCH(AA$1,'Portfolio Drop'!$B$13:$DN$13,0)),"")</f>
        <v/>
      </c>
      <c r="AB14" t="str" cm="1">
        <f t="array" ref="AB14">IFERROR(INDEX('Portfolio Drop'!$R$14:$Z$33,SFUnit!$R14-13,MATCH($T14,'Portfolio Drop'!$R$13:$Z$13,0)),"")</f>
        <v/>
      </c>
      <c r="AC14" t="str" cm="1">
        <f t="array" ref="AC14">IFERROR(INDEX('Portfolio Drop'!$AB$14:$AJ$33,SFUnit!$R14-13,MATCH($T14,'Portfolio Drop'!$AB$13:$AJ$13,0)),"")</f>
        <v/>
      </c>
      <c r="AD14" t="str">
        <f>_xlfn.XLOOKUP($AA14&amp;"_Unit "&amp;X14,'Unit Refresh'!O:O,'Unit Refresh'!B:B,"",0)</f>
        <v/>
      </c>
    </row>
    <row r="15" spans="2:34" x14ac:dyDescent="0.25">
      <c r="B15" t="str">
        <f>IF(AND('Portfolio Drop'!G26&lt;&gt;"SFR",'Portfolio Drop'!G26 &lt;&gt; 0),ROW('Portfolio Drop'!G26),"")</f>
        <v/>
      </c>
      <c r="C15" t="str" cm="1">
        <f t="array" ref="C15">IFERROR(INDEX('Portfolio Drop'!$G$14:$J$33,B15-13,4),"")</f>
        <v/>
      </c>
      <c r="E15" t="str" cm="1">
        <f t="array" ref="E15">IFERROR(INDEX($B$3:$B$101, MATCH(0, COUNTIF($E$2:E14, $B$3:$B$101)+IF($C$3:$C$101="", 1, 0), 0)),"")</f>
        <v/>
      </c>
      <c r="F15" t="str">
        <f t="shared" si="0"/>
        <v/>
      </c>
      <c r="G15" t="str">
        <f t="shared" si="1"/>
        <v/>
      </c>
      <c r="H15" t="str" cm="1">
        <f t="array" ref="H15">IFERROR(MID(REPT(COUNT($F$3:F15),F15),_xlfn.SEQUENCE(1,F15,1,1),1),"")</f>
        <v/>
      </c>
      <c r="R15" t="str">
        <v/>
      </c>
      <c r="S15" t="str">
        <v/>
      </c>
      <c r="T15" t="str">
        <f>IF(R15="","",IF(R15=R14,COUNTIF($R$3:R15,$R15),1))</f>
        <v/>
      </c>
      <c r="U15">
        <f>IFERROR(_xlfn.XLOOKUP(TRIM(AA15),SFProperty!D:D,SFProperty!A:A,,0),"")</f>
        <v>0</v>
      </c>
      <c r="W15" t="str">
        <f>IF(T15="","",'Salesforce Refresh '!$B$9)</f>
        <v/>
      </c>
      <c r="X15" t="str">
        <f t="shared" si="2"/>
        <v/>
      </c>
      <c r="Y15" t="str" cm="1">
        <f t="array" ref="Y15">IFERROR(INDEX('Portfolio Drop'!$B$14:$DN$33,SFUnit!$R15-13,MATCH(Y$1,'Portfolio Drop'!$B$13:$DN$13,0)),"")</f>
        <v/>
      </c>
      <c r="Z15" t="str" cm="1">
        <f t="array" ref="Z15">IFERROR(INDEX('Portfolio Drop'!$B$14:$DN$33,SFUnit!$R15-13,MATCH(Z$1,'Portfolio Drop'!$B$13:$DN$13,0)),"")</f>
        <v/>
      </c>
      <c r="AA15" t="str" cm="1">
        <f t="array" ref="AA15">IFERROR(INDEX('Portfolio Drop'!$B$14:$DN$33,SFUnit!$R15-13,MATCH(AA$1,'Portfolio Drop'!$B$13:$DN$13,0)),"")</f>
        <v/>
      </c>
      <c r="AB15" t="str" cm="1">
        <f t="array" ref="AB15">IFERROR(INDEX('Portfolio Drop'!$R$14:$Z$33,SFUnit!$R15-13,MATCH($T15,'Portfolio Drop'!$R$13:$Z$13,0)),"")</f>
        <v/>
      </c>
      <c r="AC15" t="str" cm="1">
        <f t="array" ref="AC15">IFERROR(INDEX('Portfolio Drop'!$AB$14:$AJ$33,SFUnit!$R15-13,MATCH($T15,'Portfolio Drop'!$AB$13:$AJ$13,0)),"")</f>
        <v/>
      </c>
      <c r="AD15" t="str">
        <f>_xlfn.XLOOKUP($AA15&amp;"_Unit "&amp;X15,'Unit Refresh'!O:O,'Unit Refresh'!B:B,"",0)</f>
        <v/>
      </c>
    </row>
    <row r="16" spans="2:34" x14ac:dyDescent="0.25">
      <c r="B16" t="str">
        <f>IF(AND('Portfolio Drop'!G27&lt;&gt;"SFR",'Portfolio Drop'!G27 &lt;&gt; 0),ROW('Portfolio Drop'!G27),"")</f>
        <v/>
      </c>
      <c r="C16" t="str" cm="1">
        <f t="array" ref="C16">IFERROR(INDEX('Portfolio Drop'!$G$14:$J$33,B16-13,4),"")</f>
        <v/>
      </c>
      <c r="E16" t="str" cm="1">
        <f t="array" ref="E16">IFERROR(INDEX($B$3:$B$101, MATCH(0, COUNTIF($E$2:E15, $B$3:$B$101)+IF($C$3:$C$101="", 1, 0), 0)),"")</f>
        <v/>
      </c>
      <c r="F16" t="str">
        <f t="shared" si="0"/>
        <v/>
      </c>
      <c r="G16" t="str">
        <f t="shared" si="1"/>
        <v/>
      </c>
      <c r="H16" t="str" cm="1">
        <f t="array" ref="H16">IFERROR(MID(REPT(COUNT($F$3:F16),F16),_xlfn.SEQUENCE(1,F16,1,1),1),"")</f>
        <v/>
      </c>
      <c r="R16" t="str">
        <v/>
      </c>
      <c r="S16" t="str">
        <v/>
      </c>
      <c r="T16" t="str">
        <f>IF(R16="","",IF(R16=R15,COUNTIF($R$3:R16,$R16),1))</f>
        <v/>
      </c>
      <c r="U16">
        <f>IFERROR(_xlfn.XLOOKUP(TRIM(AA16),SFProperty!D:D,SFProperty!A:A,,0),"")</f>
        <v>0</v>
      </c>
      <c r="W16" t="str">
        <f>IF(T16="","",'Salesforce Refresh '!$B$9)</f>
        <v/>
      </c>
      <c r="X16" t="str">
        <f t="shared" si="2"/>
        <v/>
      </c>
      <c r="Y16" t="str" cm="1">
        <f t="array" ref="Y16">IFERROR(INDEX('Portfolio Drop'!$B$14:$DN$33,SFUnit!$R16-13,MATCH(Y$1,'Portfolio Drop'!$B$13:$DN$13,0)),"")</f>
        <v/>
      </c>
      <c r="Z16" t="str" cm="1">
        <f t="array" ref="Z16">IFERROR(INDEX('Portfolio Drop'!$B$14:$DN$33,SFUnit!$R16-13,MATCH(Z$1,'Portfolio Drop'!$B$13:$DN$13,0)),"")</f>
        <v/>
      </c>
      <c r="AA16" t="str" cm="1">
        <f t="array" ref="AA16">IFERROR(INDEX('Portfolio Drop'!$B$14:$DN$33,SFUnit!$R16-13,MATCH(AA$1,'Portfolio Drop'!$B$13:$DN$13,0)),"")</f>
        <v/>
      </c>
      <c r="AB16" t="str" cm="1">
        <f t="array" ref="AB16">IFERROR(INDEX('Portfolio Drop'!$R$14:$Z$33,SFUnit!$R16-13,MATCH($T16,'Portfolio Drop'!$R$13:$Z$13,0)),"")</f>
        <v/>
      </c>
      <c r="AC16" t="str" cm="1">
        <f t="array" ref="AC16">IFERROR(INDEX('Portfolio Drop'!$AB$14:$AJ$33,SFUnit!$R16-13,MATCH($T16,'Portfolio Drop'!$AB$13:$AJ$13,0)),"")</f>
        <v/>
      </c>
      <c r="AD16" t="str">
        <f>_xlfn.XLOOKUP($AA16&amp;"_Unit "&amp;X16,'Unit Refresh'!O:O,'Unit Refresh'!B:B,"",0)</f>
        <v/>
      </c>
    </row>
    <row r="17" spans="2:30" x14ac:dyDescent="0.25">
      <c r="B17" t="str">
        <f>IF(AND('Portfolio Drop'!G28&lt;&gt;"SFR",'Portfolio Drop'!G28 &lt;&gt; 0),ROW('Portfolio Drop'!G28),"")</f>
        <v/>
      </c>
      <c r="C17" t="str" cm="1">
        <f t="array" ref="C17">IFERROR(INDEX('Portfolio Drop'!$G$14:$J$33,B17-13,4),"")</f>
        <v/>
      </c>
      <c r="E17" t="str" cm="1">
        <f t="array" ref="E17">IFERROR(INDEX($B$3:$B$101, MATCH(0, COUNTIF($E$2:E16, $B$3:$B$101)+IF($C$3:$C$101="", 1, 0), 0)),"")</f>
        <v/>
      </c>
      <c r="F17" t="str">
        <f t="shared" si="0"/>
        <v/>
      </c>
      <c r="G17" t="str">
        <f t="shared" si="1"/>
        <v/>
      </c>
      <c r="H17" t="str" cm="1">
        <f t="array" ref="H17">IFERROR(MID(REPT(COUNT($F$3:F17),F17),_xlfn.SEQUENCE(1,F17,1,1),1),"")</f>
        <v/>
      </c>
      <c r="R17" t="str">
        <v/>
      </c>
      <c r="S17" t="str">
        <v/>
      </c>
      <c r="T17" t="str">
        <f>IF(R17="","",IF(R17=R16,COUNTIF($R$3:R17,$R17),1))</f>
        <v/>
      </c>
      <c r="U17">
        <f>IFERROR(_xlfn.XLOOKUP(TRIM(AA17),SFProperty!D:D,SFProperty!A:A,,0),"")</f>
        <v>0</v>
      </c>
      <c r="W17" t="str">
        <f>IF(T17="","",'Salesforce Refresh '!$B$9)</f>
        <v/>
      </c>
      <c r="X17" t="str">
        <f t="shared" si="2"/>
        <v/>
      </c>
      <c r="Y17" t="str" cm="1">
        <f t="array" ref="Y17">IFERROR(INDEX('Portfolio Drop'!$B$14:$DN$33,SFUnit!$R17-13,MATCH(Y$1,'Portfolio Drop'!$B$13:$DN$13,0)),"")</f>
        <v/>
      </c>
      <c r="Z17" t="str" cm="1">
        <f t="array" ref="Z17">IFERROR(INDEX('Portfolio Drop'!$B$14:$DN$33,SFUnit!$R17-13,MATCH(Z$1,'Portfolio Drop'!$B$13:$DN$13,0)),"")</f>
        <v/>
      </c>
      <c r="AA17" t="str" cm="1">
        <f t="array" ref="AA17">IFERROR(INDEX('Portfolio Drop'!$B$14:$DN$33,SFUnit!$R17-13,MATCH(AA$1,'Portfolio Drop'!$B$13:$DN$13,0)),"")</f>
        <v/>
      </c>
      <c r="AB17" t="str" cm="1">
        <f t="array" ref="AB17">IFERROR(INDEX('Portfolio Drop'!$R$14:$Z$33,SFUnit!$R17-13,MATCH($T17,'Portfolio Drop'!$R$13:$Z$13,0)),"")</f>
        <v/>
      </c>
      <c r="AC17" t="str" cm="1">
        <f t="array" ref="AC17">IFERROR(INDEX('Portfolio Drop'!$AB$14:$AJ$33,SFUnit!$R17-13,MATCH($T17,'Portfolio Drop'!$AB$13:$AJ$13,0)),"")</f>
        <v/>
      </c>
      <c r="AD17" t="str">
        <f>_xlfn.XLOOKUP($AA17&amp;"_Unit "&amp;X17,'Unit Refresh'!O:O,'Unit Refresh'!B:B,"",0)</f>
        <v/>
      </c>
    </row>
    <row r="18" spans="2:30" x14ac:dyDescent="0.25">
      <c r="B18" t="str">
        <f>IF(AND('Portfolio Drop'!G29&lt;&gt;"SFR",'Portfolio Drop'!G29 &lt;&gt; 0),ROW('Portfolio Drop'!G29),"")</f>
        <v/>
      </c>
      <c r="C18" t="str" cm="1">
        <f t="array" ref="C18">IFERROR(INDEX('Portfolio Drop'!$G$14:$J$33,B18-13,4),"")</f>
        <v/>
      </c>
      <c r="E18" t="str" cm="1">
        <f t="array" ref="E18">IFERROR(INDEX($B$3:$B$101, MATCH(0, COUNTIF($E$2:E17, $B$3:$B$101)+IF($C$3:$C$101="", 1, 0), 0)),"")</f>
        <v/>
      </c>
      <c r="F18" t="str">
        <f t="shared" si="0"/>
        <v/>
      </c>
      <c r="G18" t="str">
        <f t="shared" si="1"/>
        <v/>
      </c>
      <c r="H18" t="str" cm="1">
        <f t="array" ref="H18">IFERROR(MID(REPT(COUNT($F$3:F18),F18),_xlfn.SEQUENCE(1,F18,1,1),1),"")</f>
        <v/>
      </c>
      <c r="R18" t="str">
        <v/>
      </c>
      <c r="S18" t="str">
        <v/>
      </c>
      <c r="T18" t="str">
        <f>IF(R18="","",IF(R18=R17,COUNTIF($R$3:R18,$R18),1))</f>
        <v/>
      </c>
      <c r="U18">
        <f>IFERROR(_xlfn.XLOOKUP(TRIM(AA18),SFProperty!D:D,SFProperty!A:A,,0),"")</f>
        <v>0</v>
      </c>
      <c r="W18" t="str">
        <f>IF(T18="","",'Salesforce Refresh '!$B$9)</f>
        <v/>
      </c>
      <c r="X18" t="str">
        <f t="shared" si="2"/>
        <v/>
      </c>
      <c r="Y18" t="str" cm="1">
        <f t="array" ref="Y18">IFERROR(INDEX('Portfolio Drop'!$B$14:$DN$33,SFUnit!$R18-13,MATCH(Y$1,'Portfolio Drop'!$B$13:$DN$13,0)),"")</f>
        <v/>
      </c>
      <c r="Z18" t="str" cm="1">
        <f t="array" ref="Z18">IFERROR(INDEX('Portfolio Drop'!$B$14:$DN$33,SFUnit!$R18-13,MATCH(Z$1,'Portfolio Drop'!$B$13:$DN$13,0)),"")</f>
        <v/>
      </c>
      <c r="AA18" t="str" cm="1">
        <f t="array" ref="AA18">IFERROR(INDEX('Portfolio Drop'!$B$14:$DN$33,SFUnit!$R18-13,MATCH(AA$1,'Portfolio Drop'!$B$13:$DN$13,0)),"")</f>
        <v/>
      </c>
      <c r="AB18" t="str" cm="1">
        <f t="array" ref="AB18">IFERROR(INDEX('Portfolio Drop'!$R$14:$Z$33,SFUnit!$R18-13,MATCH($T18,'Portfolio Drop'!$R$13:$Z$13,0)),"")</f>
        <v/>
      </c>
      <c r="AC18" t="str" cm="1">
        <f t="array" ref="AC18">IFERROR(INDEX('Portfolio Drop'!$AB$14:$AJ$33,SFUnit!$R18-13,MATCH($T18,'Portfolio Drop'!$AB$13:$AJ$13,0)),"")</f>
        <v/>
      </c>
      <c r="AD18" t="str">
        <f>_xlfn.XLOOKUP($AA18&amp;"_Unit "&amp;X18,'Unit Refresh'!O:O,'Unit Refresh'!B:B,"",0)</f>
        <v/>
      </c>
    </row>
    <row r="19" spans="2:30" x14ac:dyDescent="0.25">
      <c r="B19" t="str">
        <f>IF(AND('Portfolio Drop'!G30&lt;&gt;"SFR",'Portfolio Drop'!G30 &lt;&gt; 0),ROW('Portfolio Drop'!G30),"")</f>
        <v/>
      </c>
      <c r="C19" t="str" cm="1">
        <f t="array" ref="C19">IFERROR(INDEX('Portfolio Drop'!$G$14:$J$33,B19-13,4),"")</f>
        <v/>
      </c>
      <c r="E19" t="str" cm="1">
        <f t="array" ref="E19">IFERROR(INDEX($B$3:$B$101, MATCH(0, COUNTIF($E$2:E18, $B$3:$B$101)+IF($C$3:$C$101="", 1, 0), 0)),"")</f>
        <v/>
      </c>
      <c r="F19" t="str">
        <f t="shared" si="0"/>
        <v/>
      </c>
      <c r="G19" t="str">
        <f t="shared" si="1"/>
        <v/>
      </c>
      <c r="H19" t="str" cm="1">
        <f t="array" ref="H19">IFERROR(MID(REPT(COUNT($F$3:F19),F19),_xlfn.SEQUENCE(1,F19,1,1),1),"")</f>
        <v/>
      </c>
      <c r="R19" t="str">
        <v/>
      </c>
      <c r="S19" t="str">
        <v/>
      </c>
      <c r="T19" t="str">
        <f>IF(R19="","",IF(R19=R18,COUNTIF($R$3:R19,$R19),1))</f>
        <v/>
      </c>
      <c r="U19">
        <f>IFERROR(_xlfn.XLOOKUP(TRIM(AA19),SFProperty!D:D,SFProperty!A:A,,0),"")</f>
        <v>0</v>
      </c>
      <c r="W19" t="str">
        <f>IF(T19="","",'Salesforce Refresh '!$B$9)</f>
        <v/>
      </c>
      <c r="X19" t="str">
        <f t="shared" si="2"/>
        <v/>
      </c>
      <c r="Y19" t="str" cm="1">
        <f t="array" ref="Y19">IFERROR(INDEX('Portfolio Drop'!$B$14:$DN$33,SFUnit!$R19-13,MATCH(Y$1,'Portfolio Drop'!$B$13:$DN$13,0)),"")</f>
        <v/>
      </c>
      <c r="Z19" t="str" cm="1">
        <f t="array" ref="Z19">IFERROR(INDEX('Portfolio Drop'!$B$14:$DN$33,SFUnit!$R19-13,MATCH(Z$1,'Portfolio Drop'!$B$13:$DN$13,0)),"")</f>
        <v/>
      </c>
      <c r="AA19" t="str" cm="1">
        <f t="array" ref="AA19">IFERROR(INDEX('Portfolio Drop'!$B$14:$DN$33,SFUnit!$R19-13,MATCH(AA$1,'Portfolio Drop'!$B$13:$DN$13,0)),"")</f>
        <v/>
      </c>
      <c r="AB19" t="str" cm="1">
        <f t="array" ref="AB19">IFERROR(INDEX('Portfolio Drop'!$R$14:$Z$33,SFUnit!$R19-13,MATCH($T19,'Portfolio Drop'!$R$13:$Z$13,0)),"")</f>
        <v/>
      </c>
      <c r="AC19" t="str" cm="1">
        <f t="array" ref="AC19">IFERROR(INDEX('Portfolio Drop'!$AB$14:$AJ$33,SFUnit!$R19-13,MATCH($T19,'Portfolio Drop'!$AB$13:$AJ$13,0)),"")</f>
        <v/>
      </c>
      <c r="AD19" t="str">
        <f>_xlfn.XLOOKUP($AA19&amp;"_Unit "&amp;X19,'Unit Refresh'!O:O,'Unit Refresh'!B:B,"",0)</f>
        <v/>
      </c>
    </row>
    <row r="20" spans="2:30" x14ac:dyDescent="0.25">
      <c r="B20" t="str">
        <f>IF(AND('Portfolio Drop'!G31&lt;&gt;"SFR",'Portfolio Drop'!G31 &lt;&gt; 0),ROW('Portfolio Drop'!G31),"")</f>
        <v/>
      </c>
      <c r="C20" t="str" cm="1">
        <f t="array" ref="C20">IFERROR(INDEX('Portfolio Drop'!$G$14:$J$33,B20-13,4),"")</f>
        <v/>
      </c>
      <c r="E20" t="str" cm="1">
        <f t="array" ref="E20">IFERROR(INDEX($B$3:$B$101, MATCH(0, COUNTIF($E$2:E19, $B$3:$B$101)+IF($C$3:$C$101="", 1, 0), 0)),"")</f>
        <v/>
      </c>
      <c r="F20" t="str">
        <f t="shared" si="0"/>
        <v/>
      </c>
      <c r="G20" t="str">
        <f t="shared" si="1"/>
        <v/>
      </c>
      <c r="H20" t="str" cm="1">
        <f t="array" ref="H20">IFERROR(MID(REPT(COUNT($F$3:F20),F20),_xlfn.SEQUENCE(1,F20,1,1),1),"")</f>
        <v/>
      </c>
      <c r="R20" t="str">
        <v/>
      </c>
      <c r="S20" t="str">
        <v/>
      </c>
      <c r="T20" t="str">
        <f>IF(R20="","",IF(R20=R19,COUNTIF($R$3:R20,$R20),1))</f>
        <v/>
      </c>
      <c r="U20">
        <f>IFERROR(_xlfn.XLOOKUP(TRIM(AA20),SFProperty!D:D,SFProperty!A:A,,0),"")</f>
        <v>0</v>
      </c>
      <c r="W20" t="str">
        <f>IF(T20="","",'Salesforce Refresh '!$B$9)</f>
        <v/>
      </c>
      <c r="X20" t="str">
        <f t="shared" si="2"/>
        <v/>
      </c>
      <c r="Y20" t="str" cm="1">
        <f t="array" ref="Y20">IFERROR(INDEX('Portfolio Drop'!$B$14:$DN$33,SFUnit!$R20-13,MATCH(Y$1,'Portfolio Drop'!$B$13:$DN$13,0)),"")</f>
        <v/>
      </c>
      <c r="Z20" t="str" cm="1">
        <f t="array" ref="Z20">IFERROR(INDEX('Portfolio Drop'!$B$14:$DN$33,SFUnit!$R20-13,MATCH(Z$1,'Portfolio Drop'!$B$13:$DN$13,0)),"")</f>
        <v/>
      </c>
      <c r="AA20" t="str" cm="1">
        <f t="array" ref="AA20">IFERROR(INDEX('Portfolio Drop'!$B$14:$DN$33,SFUnit!$R20-13,MATCH(AA$1,'Portfolio Drop'!$B$13:$DN$13,0)),"")</f>
        <v/>
      </c>
      <c r="AB20" t="str" cm="1">
        <f t="array" ref="AB20">IFERROR(INDEX('Portfolio Drop'!$R$14:$Z$33,SFUnit!$R20-13,MATCH($T20,'Portfolio Drop'!$R$13:$Z$13,0)),"")</f>
        <v/>
      </c>
      <c r="AC20" t="str" cm="1">
        <f t="array" ref="AC20">IFERROR(INDEX('Portfolio Drop'!$AB$14:$AJ$33,SFUnit!$R20-13,MATCH($T20,'Portfolio Drop'!$AB$13:$AJ$13,0)),"")</f>
        <v/>
      </c>
      <c r="AD20" t="str">
        <f>_xlfn.XLOOKUP($AA20&amp;"_Unit "&amp;X20,'Unit Refresh'!O:O,'Unit Refresh'!B:B,"",0)</f>
        <v/>
      </c>
    </row>
    <row r="21" spans="2:30" x14ac:dyDescent="0.25">
      <c r="B21" t="str">
        <f>IF(AND('Portfolio Drop'!G32&lt;&gt;"SFR",'Portfolio Drop'!G32 &lt;&gt; 0),ROW('Portfolio Drop'!G32),"")</f>
        <v/>
      </c>
      <c r="C21" t="str" cm="1">
        <f t="array" ref="C21">IFERROR(INDEX('Portfolio Drop'!$G$14:$J$33,B21-13,4),"")</f>
        <v/>
      </c>
      <c r="E21" t="str" cm="1">
        <f t="array" ref="E21">IFERROR(INDEX($B$3:$B$101, MATCH(0, COUNTIF($E$2:E20, $B$3:$B$101)+IF($C$3:$C$101="", 1, 0), 0)),"")</f>
        <v/>
      </c>
      <c r="F21" t="str">
        <f t="shared" si="0"/>
        <v/>
      </c>
      <c r="G21" t="str">
        <f t="shared" si="1"/>
        <v/>
      </c>
      <c r="H21" t="str" cm="1">
        <f t="array" ref="H21">IFERROR(MID(REPT(COUNT($F$3:F21),F21),_xlfn.SEQUENCE(1,F21,1,1),1),"")</f>
        <v/>
      </c>
      <c r="R21" t="str">
        <v/>
      </c>
      <c r="S21" t="str">
        <v/>
      </c>
      <c r="T21" t="str">
        <f>IF(R21="","",IF(R21=R20,COUNTIF($R$3:R21,$R21),1))</f>
        <v/>
      </c>
      <c r="U21">
        <f>IFERROR(_xlfn.XLOOKUP(TRIM(AA21),SFProperty!D:D,SFProperty!A:A,,0),"")</f>
        <v>0</v>
      </c>
      <c r="W21" t="str">
        <f>IF(T21="","",'Salesforce Refresh '!$B$9)</f>
        <v/>
      </c>
      <c r="X21" t="str">
        <f t="shared" si="2"/>
        <v/>
      </c>
      <c r="Y21" t="str" cm="1">
        <f t="array" ref="Y21">IFERROR(INDEX('Portfolio Drop'!$B$14:$DN$33,SFUnit!$R21-13,MATCH(Y$1,'Portfolio Drop'!$B$13:$DN$13,0)),"")</f>
        <v/>
      </c>
      <c r="Z21" t="str" cm="1">
        <f t="array" ref="Z21">IFERROR(INDEX('Portfolio Drop'!$B$14:$DN$33,SFUnit!$R21-13,MATCH(Z$1,'Portfolio Drop'!$B$13:$DN$13,0)),"")</f>
        <v/>
      </c>
      <c r="AA21" t="str" cm="1">
        <f t="array" ref="AA21">IFERROR(INDEX('Portfolio Drop'!$B$14:$DN$33,SFUnit!$R21-13,MATCH(AA$1,'Portfolio Drop'!$B$13:$DN$13,0)),"")</f>
        <v/>
      </c>
      <c r="AB21" t="str" cm="1">
        <f t="array" ref="AB21">IFERROR(INDEX('Portfolio Drop'!$R$14:$Z$33,SFUnit!$R21-13,MATCH($T21,'Portfolio Drop'!$R$13:$Z$13,0)),"")</f>
        <v/>
      </c>
      <c r="AC21" t="str" cm="1">
        <f t="array" ref="AC21">IFERROR(INDEX('Portfolio Drop'!$AB$14:$AJ$33,SFUnit!$R21-13,MATCH($T21,'Portfolio Drop'!$AB$13:$AJ$13,0)),"")</f>
        <v/>
      </c>
      <c r="AD21" t="str">
        <f>_xlfn.XLOOKUP($AA21&amp;"_Unit "&amp;X21,'Unit Refresh'!O:O,'Unit Refresh'!B:B,"",0)</f>
        <v/>
      </c>
    </row>
    <row r="22" spans="2:30" x14ac:dyDescent="0.25">
      <c r="B22" t="str">
        <f>IF(AND('Portfolio Drop'!G33&lt;&gt;"SFR",'Portfolio Drop'!G33 &lt;&gt; 0),ROW('Portfolio Drop'!G33),"")</f>
        <v/>
      </c>
      <c r="C22" t="str" cm="1">
        <f t="array" ref="C22">IFERROR(INDEX('Portfolio Drop'!$G$14:$J$33,B22-13,4),"")</f>
        <v/>
      </c>
      <c r="E22" t="str" cm="1">
        <f t="array" ref="E22">IFERROR(INDEX($B$3:$B$101, MATCH(0, COUNTIF($E$2:E21, $B$3:$B$101)+IF($C$3:$C$101="", 1, 0), 0)),"")</f>
        <v/>
      </c>
      <c r="F22" t="str">
        <f t="shared" si="0"/>
        <v/>
      </c>
      <c r="G22" t="str">
        <f t="shared" si="1"/>
        <v/>
      </c>
      <c r="H22" t="str" cm="1">
        <f t="array" ref="H22">IFERROR(MID(REPT(COUNT($F$3:F22),F22),_xlfn.SEQUENCE(1,F22,1,1),1),"")</f>
        <v/>
      </c>
      <c r="R22" t="str">
        <v/>
      </c>
      <c r="S22" t="str">
        <v/>
      </c>
      <c r="T22" t="str">
        <f>IF(R22="","",IF(R22=R21,COUNTIF($R$3:R22,$R22),1))</f>
        <v/>
      </c>
      <c r="U22">
        <f>IFERROR(_xlfn.XLOOKUP(TRIM(AA22),SFProperty!D:D,SFProperty!A:A,,0),"")</f>
        <v>0</v>
      </c>
      <c r="W22" t="str">
        <f>IF(T22="","",'Salesforce Refresh '!$B$9)</f>
        <v/>
      </c>
      <c r="X22" t="str">
        <f t="shared" si="2"/>
        <v/>
      </c>
      <c r="Y22" t="str" cm="1">
        <f t="array" ref="Y22">IFERROR(INDEX('Portfolio Drop'!$B$14:$DN$33,SFUnit!$R22-13,MATCH(Y$1,'Portfolio Drop'!$B$13:$DN$13,0)),"")</f>
        <v/>
      </c>
      <c r="Z22" t="str" cm="1">
        <f t="array" ref="Z22">IFERROR(INDEX('Portfolio Drop'!$B$14:$DN$33,SFUnit!$R22-13,MATCH(Z$1,'Portfolio Drop'!$B$13:$DN$13,0)),"")</f>
        <v/>
      </c>
      <c r="AA22" t="str" cm="1">
        <f t="array" ref="AA22">IFERROR(INDEX('Portfolio Drop'!$B$14:$DN$33,SFUnit!$R22-13,MATCH(AA$1,'Portfolio Drop'!$B$13:$DN$13,0)),"")</f>
        <v/>
      </c>
      <c r="AB22" t="str" cm="1">
        <f t="array" ref="AB22">IFERROR(INDEX('Portfolio Drop'!$R$14:$Z$33,SFUnit!$R22-13,MATCH($T22,'Portfolio Drop'!$R$13:$Z$13,0)),"")</f>
        <v/>
      </c>
      <c r="AC22" t="str" cm="1">
        <f t="array" ref="AC22">IFERROR(INDEX('Portfolio Drop'!$AB$14:$AJ$33,SFUnit!$R22-13,MATCH($T22,'Portfolio Drop'!$AB$13:$AJ$13,0)),"")</f>
        <v/>
      </c>
      <c r="AD22" t="str">
        <f>_xlfn.XLOOKUP($AA22&amp;"_Unit "&amp;X22,'Unit Refresh'!O:O,'Unit Refresh'!B:B,"",0)</f>
        <v/>
      </c>
    </row>
    <row r="23" spans="2:30" x14ac:dyDescent="0.25">
      <c r="E23" t="str" cm="1">
        <f t="array" ref="E23">IFERROR(INDEX($B$3:$B$101, MATCH(0, COUNTIF($E$2:E22, $B$3:$B$101)+IF($C$3:$C$101="", 1, 0), 0)),"")</f>
        <v/>
      </c>
      <c r="F23" t="str">
        <f t="shared" si="0"/>
        <v/>
      </c>
      <c r="G23" t="str">
        <f t="shared" si="1"/>
        <v/>
      </c>
      <c r="H23" t="str" cm="1">
        <f t="array" ref="H23">IFERROR(MID(REPT(COUNT($F$3:F23),F23),_xlfn.SEQUENCE(1,F23,1,1),1),"")</f>
        <v/>
      </c>
      <c r="R23" t="str">
        <v/>
      </c>
      <c r="S23" t="str">
        <v/>
      </c>
      <c r="T23" t="str">
        <f>IF(R23="","",IF(R23=R22,COUNTIF($R$3:R23,$R23),1))</f>
        <v/>
      </c>
      <c r="U23">
        <f>IFERROR(_xlfn.XLOOKUP(TRIM(AA23),SFProperty!D:D,SFProperty!A:A,,0),"")</f>
        <v>0</v>
      </c>
      <c r="W23" t="str">
        <f>IF(T23="","",'Salesforce Refresh '!$B$9)</f>
        <v/>
      </c>
      <c r="X23" t="str">
        <f t="shared" si="2"/>
        <v/>
      </c>
      <c r="Y23" t="str" cm="1">
        <f t="array" ref="Y23">IFERROR(INDEX('Portfolio Drop'!$B$14:$DN$33,SFUnit!$R23-13,MATCH(Y$1,'Portfolio Drop'!$B$13:$DN$13,0)),"")</f>
        <v/>
      </c>
      <c r="Z23" t="str" cm="1">
        <f t="array" ref="Z23">IFERROR(INDEX('Portfolio Drop'!$B$14:$DN$33,SFUnit!$R23-13,MATCH(Z$1,'Portfolio Drop'!$B$13:$DN$13,0)),"")</f>
        <v/>
      </c>
      <c r="AA23" t="str" cm="1">
        <f t="array" ref="AA23">IFERROR(INDEX('Portfolio Drop'!$B$14:$DN$33,SFUnit!$R23-13,MATCH(AA$1,'Portfolio Drop'!$B$13:$DN$13,0)),"")</f>
        <v/>
      </c>
      <c r="AB23" t="str" cm="1">
        <f t="array" ref="AB23">IFERROR(INDEX('Portfolio Drop'!$R$14:$Z$33,SFUnit!$R23-13,MATCH($T23,'Portfolio Drop'!$R$13:$Z$13,0)),"")</f>
        <v/>
      </c>
      <c r="AC23" t="str" cm="1">
        <f t="array" ref="AC23">IFERROR(INDEX('Portfolio Drop'!$AB$14:$AJ$33,SFUnit!$R23-13,MATCH($T23,'Portfolio Drop'!$AB$13:$AJ$13,0)),"")</f>
        <v/>
      </c>
      <c r="AD23" t="str">
        <f>_xlfn.XLOOKUP($AA23&amp;"_Unit "&amp;X23,'Unit Refresh'!O:O,'Unit Refresh'!B:B,"",0)</f>
        <v/>
      </c>
    </row>
    <row r="24" spans="2:30" x14ac:dyDescent="0.25">
      <c r="E24" t="str" cm="1">
        <f t="array" ref="E24">IFERROR(INDEX($B$3:$B$101, MATCH(0, COUNTIF($E$2:E23, $B$3:$B$101)+IF($C$3:$C$101="", 1, 0), 0)),"")</f>
        <v/>
      </c>
      <c r="F24" t="str">
        <f t="shared" si="0"/>
        <v/>
      </c>
      <c r="G24" t="str">
        <f t="shared" si="1"/>
        <v/>
      </c>
      <c r="H24" t="str" cm="1">
        <f t="array" ref="H24">IFERROR(MID(REPT(COUNT($F$3:F24),F24),_xlfn.SEQUENCE(1,F24,1,1),1),"")</f>
        <v/>
      </c>
      <c r="R24" t="str">
        <v/>
      </c>
      <c r="S24" t="str">
        <v/>
      </c>
      <c r="T24" t="str">
        <f>IF(R24="","",IF(R24=R23,COUNTIF($R$3:R24,$R24),1))</f>
        <v/>
      </c>
      <c r="U24">
        <f>IFERROR(_xlfn.XLOOKUP(TRIM(AA24),SFProperty!D:D,SFProperty!A:A,,0),"")</f>
        <v>0</v>
      </c>
      <c r="W24" t="str">
        <f>IF(T24="","",'Salesforce Refresh '!$B$9)</f>
        <v/>
      </c>
      <c r="X24" t="str">
        <f t="shared" si="2"/>
        <v/>
      </c>
      <c r="Y24" t="str" cm="1">
        <f t="array" ref="Y24">IFERROR(INDEX('Portfolio Drop'!$B$14:$DN$33,SFUnit!$R24-13,MATCH(Y$1,'Portfolio Drop'!$B$13:$DN$13,0)),"")</f>
        <v/>
      </c>
      <c r="Z24" t="str" cm="1">
        <f t="array" ref="Z24">IFERROR(INDEX('Portfolio Drop'!$B$14:$DN$33,SFUnit!$R24-13,MATCH(Z$1,'Portfolio Drop'!$B$13:$DN$13,0)),"")</f>
        <v/>
      </c>
      <c r="AA24" t="str" cm="1">
        <f t="array" ref="AA24">IFERROR(INDEX('Portfolio Drop'!$B$14:$DN$33,SFUnit!$R24-13,MATCH(AA$1,'Portfolio Drop'!$B$13:$DN$13,0)),"")</f>
        <v/>
      </c>
      <c r="AB24" t="str" cm="1">
        <f t="array" ref="AB24">IFERROR(INDEX('Portfolio Drop'!$R$14:$Z$33,SFUnit!$R24-13,MATCH($T24,'Portfolio Drop'!$R$13:$Z$13,0)),"")</f>
        <v/>
      </c>
      <c r="AC24" t="str" cm="1">
        <f t="array" ref="AC24">IFERROR(INDEX('Portfolio Drop'!$AB$14:$AJ$33,SFUnit!$R24-13,MATCH($T24,'Portfolio Drop'!$AB$13:$AJ$13,0)),"")</f>
        <v/>
      </c>
      <c r="AD24" t="str">
        <f>_xlfn.XLOOKUP($AA24&amp;"_Unit "&amp;X24,'Unit Refresh'!O:O,'Unit Refresh'!B:B,"",0)</f>
        <v/>
      </c>
    </row>
    <row r="25" spans="2:30" x14ac:dyDescent="0.25">
      <c r="E25" t="str" cm="1">
        <f t="array" ref="E25">IFERROR(INDEX($B$3:$B$101, MATCH(0, COUNTIF($E$2:E24, $B$3:$B$101)+IF($C$3:$C$101="", 1, 0), 0)),"")</f>
        <v/>
      </c>
      <c r="F25" t="str">
        <f t="shared" si="0"/>
        <v/>
      </c>
      <c r="G25" t="str">
        <f t="shared" si="1"/>
        <v/>
      </c>
      <c r="H25" t="str" cm="1">
        <f t="array" ref="H25">IFERROR(MID(REPT(COUNT($F$3:F25),F25),_xlfn.SEQUENCE(1,F25,1,1),1),"")</f>
        <v/>
      </c>
      <c r="R25" t="str">
        <v/>
      </c>
      <c r="S25" t="str">
        <v/>
      </c>
      <c r="T25" t="str">
        <f>IF(R25="","",IF(R25=R24,COUNTIF($R$3:R25,$R25),1))</f>
        <v/>
      </c>
      <c r="U25">
        <f>IFERROR(_xlfn.XLOOKUP(TRIM(AA25),SFProperty!D:D,SFProperty!A:A,,0),"")</f>
        <v>0</v>
      </c>
      <c r="W25" t="str">
        <f>IF(T25="","",'Salesforce Refresh '!$B$9)</f>
        <v/>
      </c>
      <c r="X25" t="str">
        <f t="shared" si="2"/>
        <v/>
      </c>
      <c r="Y25" t="str" cm="1">
        <f t="array" ref="Y25">IFERROR(INDEX('Portfolio Drop'!$B$14:$DN$33,SFUnit!$R25-13,MATCH(Y$1,'Portfolio Drop'!$B$13:$DN$13,0)),"")</f>
        <v/>
      </c>
      <c r="Z25" t="str" cm="1">
        <f t="array" ref="Z25">IFERROR(INDEX('Portfolio Drop'!$B$14:$DN$33,SFUnit!$R25-13,MATCH(Z$1,'Portfolio Drop'!$B$13:$DN$13,0)),"")</f>
        <v/>
      </c>
      <c r="AA25" t="str" cm="1">
        <f t="array" ref="AA25">IFERROR(INDEX('Portfolio Drop'!$B$14:$DN$33,SFUnit!$R25-13,MATCH(AA$1,'Portfolio Drop'!$B$13:$DN$13,0)),"")</f>
        <v/>
      </c>
      <c r="AB25" t="str" cm="1">
        <f t="array" ref="AB25">IFERROR(INDEX('Portfolio Drop'!$R$14:$Z$33,SFUnit!$R25-13,MATCH($T25,'Portfolio Drop'!$R$13:$Z$13,0)),"")</f>
        <v/>
      </c>
      <c r="AC25" t="str" cm="1">
        <f t="array" ref="AC25">IFERROR(INDEX('Portfolio Drop'!$AB$14:$AJ$33,SFUnit!$R25-13,MATCH($T25,'Portfolio Drop'!$AB$13:$AJ$13,0)),"")</f>
        <v/>
      </c>
      <c r="AD25" t="str">
        <f>_xlfn.XLOOKUP($AA25&amp;"_Unit "&amp;X25,'Unit Refresh'!O:O,'Unit Refresh'!B:B,"",0)</f>
        <v/>
      </c>
    </row>
    <row r="26" spans="2:30" x14ac:dyDescent="0.25">
      <c r="E26" t="str" cm="1">
        <f t="array" ref="E26">IFERROR(INDEX($B$3:$B$101, MATCH(0, COUNTIF($E$2:E25, $B$3:$B$101)+IF($C$3:$C$101="", 1, 0), 0)),"")</f>
        <v/>
      </c>
      <c r="F26" t="str">
        <f t="shared" si="0"/>
        <v/>
      </c>
      <c r="G26" t="str">
        <f t="shared" si="1"/>
        <v/>
      </c>
      <c r="H26" t="str" cm="1">
        <f t="array" ref="H26">IFERROR(MID(REPT(COUNT($F$3:F26),F26),_xlfn.SEQUENCE(1,F26,1,1),1),"")</f>
        <v/>
      </c>
      <c r="R26" t="str">
        <v/>
      </c>
      <c r="S26" t="str">
        <v/>
      </c>
      <c r="T26" t="str">
        <f>IF(R26="","",IF(R26=R25,COUNTIF($R$3:R26,$R26),1))</f>
        <v/>
      </c>
      <c r="U26">
        <f>IFERROR(_xlfn.XLOOKUP(TRIM(AA26),SFProperty!D:D,SFProperty!A:A,,0),"")</f>
        <v>0</v>
      </c>
      <c r="W26" t="str">
        <f>IF(T26="","",'Salesforce Refresh '!$B$9)</f>
        <v/>
      </c>
      <c r="X26" t="str">
        <f t="shared" si="2"/>
        <v/>
      </c>
      <c r="Y26" t="str" cm="1">
        <f t="array" ref="Y26">IFERROR(INDEX('Portfolio Drop'!$B$14:$DN$33,SFUnit!$R26-13,MATCH(Y$1,'Portfolio Drop'!$B$13:$DN$13,0)),"")</f>
        <v/>
      </c>
      <c r="Z26" t="str" cm="1">
        <f t="array" ref="Z26">IFERROR(INDEX('Portfolio Drop'!$B$14:$DN$33,SFUnit!$R26-13,MATCH(Z$1,'Portfolio Drop'!$B$13:$DN$13,0)),"")</f>
        <v/>
      </c>
      <c r="AA26" t="str" cm="1">
        <f t="array" ref="AA26">IFERROR(INDEX('Portfolio Drop'!$B$14:$DN$33,SFUnit!$R26-13,MATCH(AA$1,'Portfolio Drop'!$B$13:$DN$13,0)),"")</f>
        <v/>
      </c>
      <c r="AB26" t="str" cm="1">
        <f t="array" ref="AB26">IFERROR(INDEX('Portfolio Drop'!$R$14:$Z$33,SFUnit!$R26-13,MATCH($T26,'Portfolio Drop'!$R$13:$Z$13,0)),"")</f>
        <v/>
      </c>
      <c r="AC26" t="str" cm="1">
        <f t="array" ref="AC26">IFERROR(INDEX('Portfolio Drop'!$AB$14:$AJ$33,SFUnit!$R26-13,MATCH($T26,'Portfolio Drop'!$AB$13:$AJ$13,0)),"")</f>
        <v/>
      </c>
      <c r="AD26" t="str">
        <f>_xlfn.XLOOKUP($AA26&amp;"_Unit "&amp;X26,'Unit Refresh'!O:O,'Unit Refresh'!B:B,"",0)</f>
        <v/>
      </c>
    </row>
    <row r="27" spans="2:30" x14ac:dyDescent="0.25">
      <c r="E27" t="str" cm="1">
        <f t="array" ref="E27">IFERROR(INDEX($B$3:$B$101, MATCH(0, COUNTIF($E$2:E26, $B$3:$B$101)+IF($C$3:$C$101="", 1, 0), 0)),"")</f>
        <v/>
      </c>
      <c r="F27" t="str">
        <f t="shared" si="0"/>
        <v/>
      </c>
      <c r="G27" t="str">
        <f t="shared" si="1"/>
        <v/>
      </c>
      <c r="H27" t="str" cm="1">
        <f t="array" ref="H27">IFERROR(MID(REPT(COUNT($F$3:F27),F27),_xlfn.SEQUENCE(1,F27,1,1),1),"")</f>
        <v/>
      </c>
      <c r="R27" t="str">
        <v/>
      </c>
      <c r="S27" t="str">
        <v/>
      </c>
      <c r="T27" t="str">
        <f>IF(R27="","",IF(R27=R26,COUNTIF($R$3:R27,$R27),1))</f>
        <v/>
      </c>
      <c r="U27">
        <f>IFERROR(_xlfn.XLOOKUP(TRIM(AA27),SFProperty!D:D,SFProperty!A:A,,0),"")</f>
        <v>0</v>
      </c>
      <c r="W27" t="str">
        <f>IF(T27="","",'Salesforce Refresh '!$B$9)</f>
        <v/>
      </c>
      <c r="X27" t="str">
        <f t="shared" si="2"/>
        <v/>
      </c>
      <c r="Y27" t="str" cm="1">
        <f t="array" ref="Y27">IFERROR(INDEX('Portfolio Drop'!$B$14:$DN$33,SFUnit!$R27-13,MATCH(Y$1,'Portfolio Drop'!$B$13:$DN$13,0)),"")</f>
        <v/>
      </c>
      <c r="Z27" t="str" cm="1">
        <f t="array" ref="Z27">IFERROR(INDEX('Portfolio Drop'!$B$14:$DN$33,SFUnit!$R27-13,MATCH(Z$1,'Portfolio Drop'!$B$13:$DN$13,0)),"")</f>
        <v/>
      </c>
      <c r="AA27" t="str" cm="1">
        <f t="array" ref="AA27">IFERROR(INDEX('Portfolio Drop'!$B$14:$DN$33,SFUnit!$R27-13,MATCH(AA$1,'Portfolio Drop'!$B$13:$DN$13,0)),"")</f>
        <v/>
      </c>
      <c r="AB27" t="str" cm="1">
        <f t="array" ref="AB27">IFERROR(INDEX('Portfolio Drop'!$R$14:$Z$33,SFUnit!$R27-13,MATCH($T27,'Portfolio Drop'!$R$13:$Z$13,0)),"")</f>
        <v/>
      </c>
      <c r="AC27" t="str" cm="1">
        <f t="array" ref="AC27">IFERROR(INDEX('Portfolio Drop'!$AB$14:$AJ$33,SFUnit!$R27-13,MATCH($T27,'Portfolio Drop'!$AB$13:$AJ$13,0)),"")</f>
        <v/>
      </c>
      <c r="AD27" t="str">
        <f>_xlfn.XLOOKUP($AA27&amp;"_Unit "&amp;X27,'Unit Refresh'!O:O,'Unit Refresh'!B:B,"",0)</f>
        <v/>
      </c>
    </row>
    <row r="28" spans="2:30" x14ac:dyDescent="0.25">
      <c r="E28" t="str" cm="1">
        <f t="array" ref="E28">IFERROR(INDEX($B$3:$B$101, MATCH(0, COUNTIF($E$2:E27, $B$3:$B$101)+IF($C$3:$C$101="", 1, 0), 0)),"")</f>
        <v/>
      </c>
      <c r="F28" t="str">
        <f t="shared" si="0"/>
        <v/>
      </c>
      <c r="G28" t="str">
        <f t="shared" si="1"/>
        <v/>
      </c>
      <c r="H28" t="str" cm="1">
        <f t="array" ref="H28">IFERROR(MID(REPT(COUNT($F$3:F28),F28),_xlfn.SEQUENCE(1,F28,1,1),1),"")</f>
        <v/>
      </c>
      <c r="R28" t="str">
        <v/>
      </c>
      <c r="S28" t="str">
        <v/>
      </c>
      <c r="T28" t="str">
        <f>IF(R28="","",IF(R28=R27,COUNTIF($R$3:R28,$R28),1))</f>
        <v/>
      </c>
      <c r="U28">
        <f>IFERROR(_xlfn.XLOOKUP(TRIM(AA28),SFProperty!D:D,SFProperty!A:A,,0),"")</f>
        <v>0</v>
      </c>
      <c r="W28" t="str">
        <f>IF(T28="","",'Salesforce Refresh '!$B$9)</f>
        <v/>
      </c>
      <c r="X28" t="str">
        <f t="shared" si="2"/>
        <v/>
      </c>
      <c r="Y28" t="str" cm="1">
        <f t="array" ref="Y28">IFERROR(INDEX('Portfolio Drop'!$B$14:$DN$33,SFUnit!$R28-13,MATCH(Y$1,'Portfolio Drop'!$B$13:$DN$13,0)),"")</f>
        <v/>
      </c>
      <c r="Z28" t="str" cm="1">
        <f t="array" ref="Z28">IFERROR(INDEX('Portfolio Drop'!$B$14:$DN$33,SFUnit!$R28-13,MATCH(Z$1,'Portfolio Drop'!$B$13:$DN$13,0)),"")</f>
        <v/>
      </c>
      <c r="AA28" t="str" cm="1">
        <f t="array" ref="AA28">IFERROR(INDEX('Portfolio Drop'!$B$14:$DN$33,SFUnit!$R28-13,MATCH(AA$1,'Portfolio Drop'!$B$13:$DN$13,0)),"")</f>
        <v/>
      </c>
      <c r="AB28" t="str" cm="1">
        <f t="array" ref="AB28">IFERROR(INDEX('Portfolio Drop'!$R$14:$Z$33,SFUnit!$R28-13,MATCH($T28,'Portfolio Drop'!$R$13:$Z$13,0)),"")</f>
        <v/>
      </c>
      <c r="AC28" t="str" cm="1">
        <f t="array" ref="AC28">IFERROR(INDEX('Portfolio Drop'!$AB$14:$AJ$33,SFUnit!$R28-13,MATCH($T28,'Portfolio Drop'!$AB$13:$AJ$13,0)),"")</f>
        <v/>
      </c>
      <c r="AD28" t="str">
        <f>_xlfn.XLOOKUP($AA28&amp;"_Unit "&amp;X28,'Unit Refresh'!O:O,'Unit Refresh'!B:B,"",0)</f>
        <v/>
      </c>
    </row>
    <row r="29" spans="2:30" x14ac:dyDescent="0.25">
      <c r="E29" t="str" cm="1">
        <f t="array" ref="E29">IFERROR(INDEX($B$3:$B$101, MATCH(0, COUNTIF($E$2:E28, $B$3:$B$101)+IF($C$3:$C$101="", 1, 0), 0)),"")</f>
        <v/>
      </c>
      <c r="F29" t="str">
        <f t="shared" si="0"/>
        <v/>
      </c>
      <c r="G29" t="str">
        <f t="shared" si="1"/>
        <v/>
      </c>
      <c r="H29" t="str" cm="1">
        <f t="array" ref="H29">IFERROR(MID(REPT(COUNT($F$3:F29),F29),_xlfn.SEQUENCE(1,F29,1,1),1),"")</f>
        <v/>
      </c>
      <c r="R29" t="str">
        <v/>
      </c>
      <c r="S29" t="str">
        <v/>
      </c>
      <c r="T29" t="str">
        <f>IF(R29="","",IF(R29=R28,COUNTIF($R$3:R29,$R29),1))</f>
        <v/>
      </c>
      <c r="U29">
        <f>IFERROR(_xlfn.XLOOKUP(TRIM(AA29),SFProperty!D:D,SFProperty!A:A,,0),"")</f>
        <v>0</v>
      </c>
      <c r="W29" t="str">
        <f>IF(T29="","",'Salesforce Refresh '!$B$9)</f>
        <v/>
      </c>
      <c r="X29" t="str">
        <f t="shared" si="2"/>
        <v/>
      </c>
      <c r="Y29" t="str" cm="1">
        <f t="array" ref="Y29">IFERROR(INDEX('Portfolio Drop'!$B$14:$DN$33,SFUnit!$R29-13,MATCH(Y$1,'Portfolio Drop'!$B$13:$DN$13,0)),"")</f>
        <v/>
      </c>
      <c r="Z29" t="str" cm="1">
        <f t="array" ref="Z29">IFERROR(INDEX('Portfolio Drop'!$B$14:$DN$33,SFUnit!$R29-13,MATCH(Z$1,'Portfolio Drop'!$B$13:$DN$13,0)),"")</f>
        <v/>
      </c>
      <c r="AA29" t="str" cm="1">
        <f t="array" ref="AA29">IFERROR(INDEX('Portfolio Drop'!$B$14:$DN$33,SFUnit!$R29-13,MATCH(AA$1,'Portfolio Drop'!$B$13:$DN$13,0)),"")</f>
        <v/>
      </c>
      <c r="AB29" t="str" cm="1">
        <f t="array" ref="AB29">IFERROR(INDEX('Portfolio Drop'!$R$14:$Z$33,SFUnit!$R29-13,MATCH($T29,'Portfolio Drop'!$R$13:$Z$13,0)),"")</f>
        <v/>
      </c>
      <c r="AC29" t="str" cm="1">
        <f t="array" ref="AC29">IFERROR(INDEX('Portfolio Drop'!$AB$14:$AJ$33,SFUnit!$R29-13,MATCH($T29,'Portfolio Drop'!$AB$13:$AJ$13,0)),"")</f>
        <v/>
      </c>
      <c r="AD29" t="str">
        <f>_xlfn.XLOOKUP($AA29&amp;"_Unit "&amp;X29,'Unit Refresh'!O:O,'Unit Refresh'!B:B,"",0)</f>
        <v/>
      </c>
    </row>
    <row r="30" spans="2:30" x14ac:dyDescent="0.25">
      <c r="E30" t="str" cm="1">
        <f t="array" ref="E30">IFERROR(INDEX($B$3:$B$101, MATCH(0, COUNTIF($E$2:E29, $B$3:$B$101)+IF($C$3:$C$101="", 1, 0), 0)),"")</f>
        <v/>
      </c>
      <c r="F30" t="str">
        <f t="shared" si="0"/>
        <v/>
      </c>
      <c r="G30" t="str">
        <f t="shared" si="1"/>
        <v/>
      </c>
      <c r="H30" t="str" cm="1">
        <f t="array" ref="H30">IFERROR(MID(REPT(COUNT($F$3:F30),F30),_xlfn.SEQUENCE(1,F30,1,1),1),"")</f>
        <v/>
      </c>
      <c r="R30" t="str">
        <v/>
      </c>
      <c r="S30" t="str">
        <v/>
      </c>
      <c r="T30" t="str">
        <f>IF(R30="","",IF(R30=R29,COUNTIF($R$3:R30,$R30),1))</f>
        <v/>
      </c>
      <c r="U30">
        <f>IFERROR(_xlfn.XLOOKUP(TRIM(AA30),SFProperty!D:D,SFProperty!A:A,,0),"")</f>
        <v>0</v>
      </c>
      <c r="W30" t="str">
        <f>IF(T30="","",'Salesforce Refresh '!$B$9)</f>
        <v/>
      </c>
      <c r="X30" t="str">
        <f t="shared" si="2"/>
        <v/>
      </c>
      <c r="Y30" t="str" cm="1">
        <f t="array" ref="Y30">IFERROR(INDEX('Portfolio Drop'!$B$14:$DN$33,SFUnit!$R30-13,MATCH(Y$1,'Portfolio Drop'!$B$13:$DN$13,0)),"")</f>
        <v/>
      </c>
      <c r="Z30" t="str" cm="1">
        <f t="array" ref="Z30">IFERROR(INDEX('Portfolio Drop'!$B$14:$DN$33,SFUnit!$R30-13,MATCH(Z$1,'Portfolio Drop'!$B$13:$DN$13,0)),"")</f>
        <v/>
      </c>
      <c r="AA30" t="str" cm="1">
        <f t="array" ref="AA30">IFERROR(INDEX('Portfolio Drop'!$B$14:$DN$33,SFUnit!$R30-13,MATCH(AA$1,'Portfolio Drop'!$B$13:$DN$13,0)),"")</f>
        <v/>
      </c>
      <c r="AB30" t="str" cm="1">
        <f t="array" ref="AB30">IFERROR(INDEX('Portfolio Drop'!$R$14:$Z$33,SFUnit!$R30-13,MATCH($T30,'Portfolio Drop'!$R$13:$Z$13,0)),"")</f>
        <v/>
      </c>
      <c r="AC30" t="str" cm="1">
        <f t="array" ref="AC30">IFERROR(INDEX('Portfolio Drop'!$AB$14:$AJ$33,SFUnit!$R30-13,MATCH($T30,'Portfolio Drop'!$AB$13:$AJ$13,0)),"")</f>
        <v/>
      </c>
      <c r="AD30" t="str">
        <f>_xlfn.XLOOKUP($AA30&amp;"_Unit "&amp;X30,'Unit Refresh'!O:O,'Unit Refresh'!B:B,"",0)</f>
        <v/>
      </c>
    </row>
    <row r="31" spans="2:30" x14ac:dyDescent="0.25">
      <c r="E31" t="str" cm="1">
        <f t="array" ref="E31">IFERROR(INDEX($B$3:$B$101, MATCH(0, COUNTIF($E$2:E30, $B$3:$B$101)+IF($C$3:$C$101="", 1, 0), 0)),"")</f>
        <v/>
      </c>
      <c r="F31" t="str">
        <f t="shared" si="0"/>
        <v/>
      </c>
      <c r="G31" t="str">
        <f t="shared" si="1"/>
        <v/>
      </c>
      <c r="H31" t="str" cm="1">
        <f t="array" ref="H31">IFERROR(MID(REPT(COUNT($F$3:F31),F31),_xlfn.SEQUENCE(1,F31,1,1),1),"")</f>
        <v/>
      </c>
      <c r="R31" t="str">
        <v/>
      </c>
      <c r="S31" t="str">
        <v/>
      </c>
      <c r="T31" t="str">
        <f>IF(R31="","",IF(R31=R30,COUNTIF($R$3:R31,$R31),1))</f>
        <v/>
      </c>
      <c r="U31">
        <f>IFERROR(_xlfn.XLOOKUP(TRIM(AA31),SFProperty!D:D,SFProperty!A:A,,0),"")</f>
        <v>0</v>
      </c>
      <c r="W31" t="str">
        <f>IF(T31="","",'Salesforce Refresh '!$B$9)</f>
        <v/>
      </c>
      <c r="X31" t="str">
        <f t="shared" si="2"/>
        <v/>
      </c>
      <c r="Y31" t="str" cm="1">
        <f t="array" ref="Y31">IFERROR(INDEX('Portfolio Drop'!$B$14:$DN$33,SFUnit!$R31-13,MATCH(Y$1,'Portfolio Drop'!$B$13:$DN$13,0)),"")</f>
        <v/>
      </c>
      <c r="Z31" t="str" cm="1">
        <f t="array" ref="Z31">IFERROR(INDEX('Portfolio Drop'!$B$14:$DN$33,SFUnit!$R31-13,MATCH(Z$1,'Portfolio Drop'!$B$13:$DN$13,0)),"")</f>
        <v/>
      </c>
      <c r="AA31" t="str" cm="1">
        <f t="array" ref="AA31">IFERROR(INDEX('Portfolio Drop'!$B$14:$DN$33,SFUnit!$R31-13,MATCH(AA$1,'Portfolio Drop'!$B$13:$DN$13,0)),"")</f>
        <v/>
      </c>
      <c r="AB31" t="str" cm="1">
        <f t="array" ref="AB31">IFERROR(INDEX('Portfolio Drop'!$R$14:$Z$33,SFUnit!$R31-13,MATCH($T31,'Portfolio Drop'!$R$13:$Z$13,0)),"")</f>
        <v/>
      </c>
      <c r="AC31" t="str" cm="1">
        <f t="array" ref="AC31">IFERROR(INDEX('Portfolio Drop'!$AB$14:$AJ$33,SFUnit!$R31-13,MATCH($T31,'Portfolio Drop'!$AB$13:$AJ$13,0)),"")</f>
        <v/>
      </c>
      <c r="AD31" t="str">
        <f>_xlfn.XLOOKUP($AA31&amp;"_Unit "&amp;X31,'Unit Refresh'!O:O,'Unit Refresh'!B:B,"",0)</f>
        <v/>
      </c>
    </row>
    <row r="32" spans="2:30" x14ac:dyDescent="0.25">
      <c r="E32" t="str" cm="1">
        <f t="array" ref="E32">IFERROR(INDEX($B$3:$B$101, MATCH(0, COUNTIF($E$2:E31, $B$3:$B$101)+IF($C$3:$C$101="", 1, 0), 0)),"")</f>
        <v/>
      </c>
      <c r="F32" t="str">
        <f t="shared" si="0"/>
        <v/>
      </c>
      <c r="G32" t="str">
        <f t="shared" si="1"/>
        <v/>
      </c>
      <c r="H32" t="str" cm="1">
        <f t="array" ref="H32">IFERROR(MID(REPT(COUNT($F$3:F32),F32),_xlfn.SEQUENCE(1,F32,1,1),1),"")</f>
        <v/>
      </c>
      <c r="R32" t="str">
        <v/>
      </c>
      <c r="S32" t="str">
        <v/>
      </c>
      <c r="T32" t="str">
        <f>IF(R32="","",IF(R32=R31,COUNTIF($R$3:R32,$R32),1))</f>
        <v/>
      </c>
      <c r="U32">
        <f>IFERROR(_xlfn.XLOOKUP(TRIM(AA32),SFProperty!D:D,SFProperty!A:A,,0),"")</f>
        <v>0</v>
      </c>
      <c r="W32" t="str">
        <f>IF(T32="","",'Salesforce Refresh '!$B$9)</f>
        <v/>
      </c>
      <c r="X32" t="str">
        <f t="shared" si="2"/>
        <v/>
      </c>
      <c r="Y32" t="str" cm="1">
        <f t="array" ref="Y32">IFERROR(INDEX('Portfolio Drop'!$B$14:$DN$33,SFUnit!$R32-13,MATCH(Y$1,'Portfolio Drop'!$B$13:$DN$13,0)),"")</f>
        <v/>
      </c>
      <c r="Z32" t="str" cm="1">
        <f t="array" ref="Z32">IFERROR(INDEX('Portfolio Drop'!$B$14:$DN$33,SFUnit!$R32-13,MATCH(Z$1,'Portfolio Drop'!$B$13:$DN$13,0)),"")</f>
        <v/>
      </c>
      <c r="AA32" t="str" cm="1">
        <f t="array" ref="AA32">IFERROR(INDEX('Portfolio Drop'!$B$14:$DN$33,SFUnit!$R32-13,MATCH(AA$1,'Portfolio Drop'!$B$13:$DN$13,0)),"")</f>
        <v/>
      </c>
      <c r="AB32" t="str" cm="1">
        <f t="array" ref="AB32">IFERROR(INDEX('Portfolio Drop'!$R$14:$Z$33,SFUnit!$R32-13,MATCH($T32,'Portfolio Drop'!$R$13:$Z$13,0)),"")</f>
        <v/>
      </c>
      <c r="AC32" t="str" cm="1">
        <f t="array" ref="AC32">IFERROR(INDEX('Portfolio Drop'!$AB$14:$AJ$33,SFUnit!$R32-13,MATCH($T32,'Portfolio Drop'!$AB$13:$AJ$13,0)),"")</f>
        <v/>
      </c>
      <c r="AD32" t="str">
        <f>_xlfn.XLOOKUP($AA32&amp;"_Unit "&amp;X32,'Unit Refresh'!O:O,'Unit Refresh'!B:B,"",0)</f>
        <v/>
      </c>
    </row>
    <row r="33" spans="5:30" x14ac:dyDescent="0.25">
      <c r="E33" t="str" cm="1">
        <f t="array" ref="E33">IFERROR(INDEX($B$3:$B$101, MATCH(0, COUNTIF($E$2:E32, $B$3:$B$101)+IF($C$3:$C$101="", 1, 0), 0)),"")</f>
        <v/>
      </c>
      <c r="F33" t="str">
        <f t="shared" si="0"/>
        <v/>
      </c>
      <c r="G33" t="str">
        <f t="shared" si="1"/>
        <v/>
      </c>
      <c r="H33" t="str" cm="1">
        <f t="array" ref="H33">IFERROR(MID(REPT(COUNT($F$3:F33),F33),_xlfn.SEQUENCE(1,F33,1,1),1),"")</f>
        <v/>
      </c>
      <c r="R33" t="str">
        <v/>
      </c>
      <c r="S33" t="str">
        <v/>
      </c>
      <c r="T33" t="str">
        <f>IF(R33="","",IF(R33=R32,COUNTIF($R$3:R33,$R33),1))</f>
        <v/>
      </c>
      <c r="U33">
        <f>IFERROR(_xlfn.XLOOKUP(TRIM(AA33),SFProperty!D:D,SFProperty!A:A,,0),"")</f>
        <v>0</v>
      </c>
      <c r="W33" t="str">
        <f>IF(T33="","",'Salesforce Refresh '!$B$9)</f>
        <v/>
      </c>
      <c r="X33" t="str">
        <f t="shared" si="2"/>
        <v/>
      </c>
      <c r="Y33" t="str" cm="1">
        <f t="array" ref="Y33">IFERROR(INDEX('Portfolio Drop'!$B$14:$DN$33,SFUnit!$R33-13,MATCH(Y$1,'Portfolio Drop'!$B$13:$DN$13,0)),"")</f>
        <v/>
      </c>
      <c r="Z33" t="str" cm="1">
        <f t="array" ref="Z33">IFERROR(INDEX('Portfolio Drop'!$B$14:$DN$33,SFUnit!$R33-13,MATCH(Z$1,'Portfolio Drop'!$B$13:$DN$13,0)),"")</f>
        <v/>
      </c>
      <c r="AA33" t="str" cm="1">
        <f t="array" ref="AA33">IFERROR(INDEX('Portfolio Drop'!$B$14:$DN$33,SFUnit!$R33-13,MATCH(AA$1,'Portfolio Drop'!$B$13:$DN$13,0)),"")</f>
        <v/>
      </c>
      <c r="AB33" t="str" cm="1">
        <f t="array" ref="AB33">IFERROR(INDEX('Portfolio Drop'!$R$14:$Z$33,SFUnit!$R33-13,MATCH($T33,'Portfolio Drop'!$R$13:$Z$13,0)),"")</f>
        <v/>
      </c>
      <c r="AC33" t="str" cm="1">
        <f t="array" ref="AC33">IFERROR(INDEX('Portfolio Drop'!$AB$14:$AJ$33,SFUnit!$R33-13,MATCH($T33,'Portfolio Drop'!$AB$13:$AJ$13,0)),"")</f>
        <v/>
      </c>
      <c r="AD33" t="str">
        <f>_xlfn.XLOOKUP($AA33&amp;"_Unit "&amp;X33,'Unit Refresh'!O:O,'Unit Refresh'!B:B,"",0)</f>
        <v/>
      </c>
    </row>
    <row r="34" spans="5:30" x14ac:dyDescent="0.25">
      <c r="E34" t="str" cm="1">
        <f t="array" ref="E34">IFERROR(INDEX($B$3:$B$101, MATCH(0, COUNTIF($E$2:E33, $B$3:$B$101)+IF($C$3:$C$101="", 1, 0), 0)),"")</f>
        <v/>
      </c>
      <c r="F34" t="str">
        <f t="shared" si="0"/>
        <v/>
      </c>
      <c r="G34" t="str">
        <f t="shared" si="1"/>
        <v/>
      </c>
      <c r="H34" t="str" cm="1">
        <f t="array" ref="H34">IFERROR(MID(REPT(COUNT($F$3:F34),F34),_xlfn.SEQUENCE(1,F34,1,1),1),"")</f>
        <v/>
      </c>
      <c r="R34" t="str">
        <v/>
      </c>
      <c r="S34" t="str">
        <v/>
      </c>
      <c r="T34" t="str">
        <f>IF(R34="","",IF(R34=R33,COUNTIF($R$3:R34,$R34),1))</f>
        <v/>
      </c>
      <c r="U34">
        <f>IFERROR(_xlfn.XLOOKUP(TRIM(AA34),SFProperty!D:D,SFProperty!A:A,,0),"")</f>
        <v>0</v>
      </c>
      <c r="W34" t="str">
        <f>IF(T34="","",'Salesforce Refresh '!$B$9)</f>
        <v/>
      </c>
      <c r="X34" t="str">
        <f t="shared" si="2"/>
        <v/>
      </c>
      <c r="Y34" t="str" cm="1">
        <f t="array" ref="Y34">IFERROR(INDEX('Portfolio Drop'!$B$14:$DN$33,SFUnit!$R34-13,MATCH(Y$1,'Portfolio Drop'!$B$13:$DN$13,0)),"")</f>
        <v/>
      </c>
      <c r="Z34" t="str" cm="1">
        <f t="array" ref="Z34">IFERROR(INDEX('Portfolio Drop'!$B$14:$DN$33,SFUnit!$R34-13,MATCH(Z$1,'Portfolio Drop'!$B$13:$DN$13,0)),"")</f>
        <v/>
      </c>
      <c r="AA34" t="str" cm="1">
        <f t="array" ref="AA34">IFERROR(INDEX('Portfolio Drop'!$B$14:$DN$33,SFUnit!$R34-13,MATCH(AA$1,'Portfolio Drop'!$B$13:$DN$13,0)),"")</f>
        <v/>
      </c>
      <c r="AB34" t="str" cm="1">
        <f t="array" ref="AB34">IFERROR(INDEX('Portfolio Drop'!$R$14:$Z$33,SFUnit!$R34-13,MATCH($T34,'Portfolio Drop'!$R$13:$Z$13,0)),"")</f>
        <v/>
      </c>
      <c r="AC34" t="str" cm="1">
        <f t="array" ref="AC34">IFERROR(INDEX('Portfolio Drop'!$AB$14:$AJ$33,SFUnit!$R34-13,MATCH($T34,'Portfolio Drop'!$AB$13:$AJ$13,0)),"")</f>
        <v/>
      </c>
      <c r="AD34" t="str">
        <f>_xlfn.XLOOKUP($AA34&amp;"_Unit "&amp;X34,'Unit Refresh'!O:O,'Unit Refresh'!B:B,"",0)</f>
        <v/>
      </c>
    </row>
    <row r="35" spans="5:30" x14ac:dyDescent="0.25">
      <c r="E35" t="str" cm="1">
        <f t="array" ref="E35">IFERROR(INDEX($B$3:$B$101, MATCH(0, COUNTIF($E$2:E34, $B$3:$B$101)+IF($C$3:$C$101="", 1, 0), 0)),"")</f>
        <v/>
      </c>
      <c r="F35" t="str">
        <f t="shared" ref="F35:F66" si="3">IFERROR(INDEX($C:$C,MATCH($E35,$B:$B,0)),"")</f>
        <v/>
      </c>
      <c r="G35" t="str">
        <f t="shared" ref="G35:G66" si="4">E35</f>
        <v/>
      </c>
      <c r="H35" t="str" cm="1">
        <f t="array" ref="H35">IFERROR(MID(REPT(COUNT($F$3:F35),F35),_xlfn.SEQUENCE(1,F35,1,1),1),"")</f>
        <v/>
      </c>
      <c r="R35" t="str">
        <v/>
      </c>
      <c r="S35" t="str">
        <v/>
      </c>
      <c r="T35" t="str">
        <f>IF(R35="","",IF(R35=R34,COUNTIF($R$3:R35,$R35),1))</f>
        <v/>
      </c>
      <c r="U35">
        <f>IFERROR(_xlfn.XLOOKUP(TRIM(AA35),SFProperty!D:D,SFProperty!A:A,,0),"")</f>
        <v>0</v>
      </c>
      <c r="W35" t="str">
        <f>IF(T35="","",'Salesforce Refresh '!$B$9)</f>
        <v/>
      </c>
      <c r="X35" t="str">
        <f t="shared" ref="X35:X69" si="5">T35</f>
        <v/>
      </c>
      <c r="Y35" t="str" cm="1">
        <f t="array" ref="Y35">IFERROR(INDEX('Portfolio Drop'!$B$14:$DN$33,SFUnit!$R35-13,MATCH(Y$1,'Portfolio Drop'!$B$13:$DN$13,0)),"")</f>
        <v/>
      </c>
      <c r="Z35" t="str" cm="1">
        <f t="array" ref="Z35">IFERROR(INDEX('Portfolio Drop'!$B$14:$DN$33,SFUnit!$R35-13,MATCH(Z$1,'Portfolio Drop'!$B$13:$DN$13,0)),"")</f>
        <v/>
      </c>
      <c r="AA35" t="str" cm="1">
        <f t="array" ref="AA35">IFERROR(INDEX('Portfolio Drop'!$B$14:$DN$33,SFUnit!$R35-13,MATCH(AA$1,'Portfolio Drop'!$B$13:$DN$13,0)),"")</f>
        <v/>
      </c>
      <c r="AB35" t="str" cm="1">
        <f t="array" ref="AB35">IFERROR(INDEX('Portfolio Drop'!$R$14:$Z$33,SFUnit!$R35-13,MATCH($T35,'Portfolio Drop'!$R$13:$Z$13,0)),"")</f>
        <v/>
      </c>
      <c r="AC35" t="str" cm="1">
        <f t="array" ref="AC35">IFERROR(INDEX('Portfolio Drop'!$AB$14:$AJ$33,SFUnit!$R35-13,MATCH($T35,'Portfolio Drop'!$AB$13:$AJ$13,0)),"")</f>
        <v/>
      </c>
      <c r="AD35" t="str">
        <f>_xlfn.XLOOKUP($AA35&amp;"_Unit "&amp;X35,'Unit Refresh'!O:O,'Unit Refresh'!B:B,"",0)</f>
        <v/>
      </c>
    </row>
    <row r="36" spans="5:30" x14ac:dyDescent="0.25">
      <c r="E36" t="str" cm="1">
        <f t="array" ref="E36">IFERROR(INDEX($B$3:$B$101, MATCH(0, COUNTIF($E$2:E35, $B$3:$B$101)+IF($C$3:$C$101="", 1, 0), 0)),"")</f>
        <v/>
      </c>
      <c r="F36" t="str">
        <f t="shared" si="3"/>
        <v/>
      </c>
      <c r="G36" t="str">
        <f t="shared" si="4"/>
        <v/>
      </c>
      <c r="H36" t="str" cm="1">
        <f t="array" ref="H36">IFERROR(MID(REPT(COUNT($F$3:F36),F36),_xlfn.SEQUENCE(1,F36,1,1),1),"")</f>
        <v/>
      </c>
      <c r="R36" t="str">
        <v/>
      </c>
      <c r="S36" t="str">
        <v/>
      </c>
      <c r="T36" t="str">
        <f>IF(R36="","",IF(R36=R35,COUNTIF($R$3:R36,$R36),1))</f>
        <v/>
      </c>
      <c r="U36">
        <f>IFERROR(_xlfn.XLOOKUP(TRIM(AA36),SFProperty!D:D,SFProperty!A:A,,0),"")</f>
        <v>0</v>
      </c>
      <c r="W36" t="str">
        <f>IF(T36="","",'Salesforce Refresh '!$B$9)</f>
        <v/>
      </c>
      <c r="X36" t="str">
        <f t="shared" si="5"/>
        <v/>
      </c>
      <c r="Y36" t="str" cm="1">
        <f t="array" ref="Y36">IFERROR(INDEX('Portfolio Drop'!$B$14:$DN$33,SFUnit!$R36-13,MATCH(Y$1,'Portfolio Drop'!$B$13:$DN$13,0)),"")</f>
        <v/>
      </c>
      <c r="Z36" t="str" cm="1">
        <f t="array" ref="Z36">IFERROR(INDEX('Portfolio Drop'!$B$14:$DN$33,SFUnit!$R36-13,MATCH(Z$1,'Portfolio Drop'!$B$13:$DN$13,0)),"")</f>
        <v/>
      </c>
      <c r="AA36" t="str" cm="1">
        <f t="array" ref="AA36">IFERROR(INDEX('Portfolio Drop'!$B$14:$DN$33,SFUnit!$R36-13,MATCH(AA$1,'Portfolio Drop'!$B$13:$DN$13,0)),"")</f>
        <v/>
      </c>
      <c r="AB36" t="str" cm="1">
        <f t="array" ref="AB36">IFERROR(INDEX('Portfolio Drop'!$R$14:$Z$33,SFUnit!$R36-13,MATCH($T36,'Portfolio Drop'!$R$13:$Z$13,0)),"")</f>
        <v/>
      </c>
      <c r="AC36" t="str" cm="1">
        <f t="array" ref="AC36">IFERROR(INDEX('Portfolio Drop'!$AB$14:$AJ$33,SFUnit!$R36-13,MATCH($T36,'Portfolio Drop'!$AB$13:$AJ$13,0)),"")</f>
        <v/>
      </c>
      <c r="AD36" t="str">
        <f>_xlfn.XLOOKUP($AA36&amp;"_Unit "&amp;X36,'Unit Refresh'!O:O,'Unit Refresh'!B:B,"",0)</f>
        <v/>
      </c>
    </row>
    <row r="37" spans="5:30" x14ac:dyDescent="0.25">
      <c r="E37" t="str" cm="1">
        <f t="array" ref="E37">IFERROR(INDEX($B$3:$B$101, MATCH(0, COUNTIF($E$2:E36, $B$3:$B$101)+IF($C$3:$C$101="", 1, 0), 0)),"")</f>
        <v/>
      </c>
      <c r="F37" t="str">
        <f t="shared" si="3"/>
        <v/>
      </c>
      <c r="G37" t="str">
        <f t="shared" si="4"/>
        <v/>
      </c>
      <c r="H37" t="str" cm="1">
        <f t="array" ref="H37">IFERROR(MID(REPT(COUNT($F$3:F37),F37),_xlfn.SEQUENCE(1,F37,1,1),1),"")</f>
        <v/>
      </c>
      <c r="R37" t="str">
        <v/>
      </c>
      <c r="S37" t="str">
        <v/>
      </c>
      <c r="T37" t="str">
        <f>IF(R37="","",IF(R37=R36,COUNTIF($R$3:R37,$R37),1))</f>
        <v/>
      </c>
      <c r="U37">
        <f>IFERROR(_xlfn.XLOOKUP(TRIM(AA37),SFProperty!D:D,SFProperty!A:A,,0),"")</f>
        <v>0</v>
      </c>
      <c r="W37" t="str">
        <f>IF(T37="","",'Salesforce Refresh '!$B$9)</f>
        <v/>
      </c>
      <c r="X37" t="str">
        <f t="shared" si="5"/>
        <v/>
      </c>
      <c r="Y37" t="str" cm="1">
        <f t="array" ref="Y37">IFERROR(INDEX('Portfolio Drop'!$B$14:$DN$33,SFUnit!$R37-13,MATCH(Y$1,'Portfolio Drop'!$B$13:$DN$13,0)),"")</f>
        <v/>
      </c>
      <c r="Z37" t="str" cm="1">
        <f t="array" ref="Z37">IFERROR(INDEX('Portfolio Drop'!$B$14:$DN$33,SFUnit!$R37-13,MATCH(Z$1,'Portfolio Drop'!$B$13:$DN$13,0)),"")</f>
        <v/>
      </c>
      <c r="AA37" t="str" cm="1">
        <f t="array" ref="AA37">IFERROR(INDEX('Portfolio Drop'!$B$14:$DN$33,SFUnit!$R37-13,MATCH(AA$1,'Portfolio Drop'!$B$13:$DN$13,0)),"")</f>
        <v/>
      </c>
      <c r="AB37" t="str" cm="1">
        <f t="array" ref="AB37">IFERROR(INDEX('Portfolio Drop'!$R$14:$Z$33,SFUnit!$R37-13,MATCH($T37,'Portfolio Drop'!$R$13:$Z$13,0)),"")</f>
        <v/>
      </c>
      <c r="AC37" t="str" cm="1">
        <f t="array" ref="AC37">IFERROR(INDEX('Portfolio Drop'!$AB$14:$AJ$33,SFUnit!$R37-13,MATCH($T37,'Portfolio Drop'!$AB$13:$AJ$13,0)),"")</f>
        <v/>
      </c>
      <c r="AD37" t="str">
        <f>_xlfn.XLOOKUP($AA37&amp;"_Unit "&amp;X37,'Unit Refresh'!O:O,'Unit Refresh'!B:B,"",0)</f>
        <v/>
      </c>
    </row>
    <row r="38" spans="5:30" x14ac:dyDescent="0.25">
      <c r="E38" t="str" cm="1">
        <f t="array" ref="E38">IFERROR(INDEX($B$3:$B$101, MATCH(0, COUNTIF($E$2:E37, $B$3:$B$101)+IF($C$3:$C$101="", 1, 0), 0)),"")</f>
        <v/>
      </c>
      <c r="F38" t="str">
        <f t="shared" si="3"/>
        <v/>
      </c>
      <c r="G38" t="str">
        <f t="shared" si="4"/>
        <v/>
      </c>
      <c r="H38" t="str" cm="1">
        <f t="array" ref="H38">IFERROR(MID(REPT(COUNT($F$3:F38),F38),_xlfn.SEQUENCE(1,F38,1,1),1),"")</f>
        <v/>
      </c>
      <c r="R38" t="str">
        <v/>
      </c>
      <c r="S38" t="str">
        <v/>
      </c>
      <c r="T38" t="str">
        <f>IF(R38="","",IF(R38=R37,COUNTIF($R$3:R38,$R38),1))</f>
        <v/>
      </c>
      <c r="U38">
        <f>IFERROR(_xlfn.XLOOKUP(TRIM(AA38),SFProperty!D:D,SFProperty!A:A,,0),"")</f>
        <v>0</v>
      </c>
      <c r="W38" t="str">
        <f>IF(T38="","",'Salesforce Refresh '!$B$9)</f>
        <v/>
      </c>
      <c r="X38" t="str">
        <f t="shared" si="5"/>
        <v/>
      </c>
      <c r="Y38" t="str" cm="1">
        <f t="array" ref="Y38">IFERROR(INDEX('Portfolio Drop'!$B$14:$DN$33,SFUnit!$R38-13,MATCH(Y$1,'Portfolio Drop'!$B$13:$DN$13,0)),"")</f>
        <v/>
      </c>
      <c r="Z38" t="str" cm="1">
        <f t="array" ref="Z38">IFERROR(INDEX('Portfolio Drop'!$B$14:$DN$33,SFUnit!$R38-13,MATCH(Z$1,'Portfolio Drop'!$B$13:$DN$13,0)),"")</f>
        <v/>
      </c>
      <c r="AA38" t="str" cm="1">
        <f t="array" ref="AA38">IFERROR(INDEX('Portfolio Drop'!$B$14:$DN$33,SFUnit!$R38-13,MATCH(AA$1,'Portfolio Drop'!$B$13:$DN$13,0)),"")</f>
        <v/>
      </c>
      <c r="AB38" t="str" cm="1">
        <f t="array" ref="AB38">IFERROR(INDEX('Portfolio Drop'!$R$14:$Z$33,SFUnit!$R38-13,MATCH($T38,'Portfolio Drop'!$R$13:$Z$13,0)),"")</f>
        <v/>
      </c>
      <c r="AC38" t="str" cm="1">
        <f t="array" ref="AC38">IFERROR(INDEX('Portfolio Drop'!$AB$14:$AJ$33,SFUnit!$R38-13,MATCH($T38,'Portfolio Drop'!$AB$13:$AJ$13,0)),"")</f>
        <v/>
      </c>
      <c r="AD38" t="str">
        <f>_xlfn.XLOOKUP($AA38&amp;"_Unit "&amp;X38,'Unit Refresh'!O:O,'Unit Refresh'!B:B,"",0)</f>
        <v/>
      </c>
    </row>
    <row r="39" spans="5:30" x14ac:dyDescent="0.25">
      <c r="E39" t="str" cm="1">
        <f t="array" ref="E39">IFERROR(INDEX($B$3:$B$101, MATCH(0, COUNTIF($E$2:E38, $B$3:$B$101)+IF($C$3:$C$101="", 1, 0), 0)),"")</f>
        <v/>
      </c>
      <c r="F39" t="str">
        <f t="shared" si="3"/>
        <v/>
      </c>
      <c r="G39" t="str">
        <f t="shared" si="4"/>
        <v/>
      </c>
      <c r="H39" t="str" cm="1">
        <f t="array" ref="H39">IFERROR(MID(REPT(COUNT($F$3:F39),F39),_xlfn.SEQUENCE(1,F39,1,1),1),"")</f>
        <v/>
      </c>
      <c r="R39" t="str">
        <v/>
      </c>
      <c r="S39" t="str">
        <v/>
      </c>
      <c r="T39" t="str">
        <f>IF(R39="","",IF(R39=R38,COUNTIF($R$3:R39,$R39),1))</f>
        <v/>
      </c>
      <c r="U39">
        <f>IFERROR(_xlfn.XLOOKUP(TRIM(AA39),SFProperty!D:D,SFProperty!A:A,,0),"")</f>
        <v>0</v>
      </c>
      <c r="W39" t="str">
        <f>IF(T39="","",'Salesforce Refresh '!$B$9)</f>
        <v/>
      </c>
      <c r="X39" t="str">
        <f t="shared" si="5"/>
        <v/>
      </c>
      <c r="Y39" t="str" cm="1">
        <f t="array" ref="Y39">IFERROR(INDEX('Portfolio Drop'!$B$14:$DN$33,SFUnit!$R39-13,MATCH(Y$1,'Portfolio Drop'!$B$13:$DN$13,0)),"")</f>
        <v/>
      </c>
      <c r="Z39" t="str" cm="1">
        <f t="array" ref="Z39">IFERROR(INDEX('Portfolio Drop'!$B$14:$DN$33,SFUnit!$R39-13,MATCH(Z$1,'Portfolio Drop'!$B$13:$DN$13,0)),"")</f>
        <v/>
      </c>
      <c r="AA39" t="str" cm="1">
        <f t="array" ref="AA39">IFERROR(INDEX('Portfolio Drop'!$B$14:$DN$33,SFUnit!$R39-13,MATCH(AA$1,'Portfolio Drop'!$B$13:$DN$13,0)),"")</f>
        <v/>
      </c>
      <c r="AB39" t="str" cm="1">
        <f t="array" ref="AB39">IFERROR(INDEX('Portfolio Drop'!$R$14:$Z$33,SFUnit!$R39-13,MATCH($T39,'Portfolio Drop'!$R$13:$Z$13,0)),"")</f>
        <v/>
      </c>
      <c r="AC39" t="str" cm="1">
        <f t="array" ref="AC39">IFERROR(INDEX('Portfolio Drop'!$AB$14:$AJ$33,SFUnit!$R39-13,MATCH($T39,'Portfolio Drop'!$AB$13:$AJ$13,0)),"")</f>
        <v/>
      </c>
      <c r="AD39" t="str">
        <f>_xlfn.XLOOKUP($AA39&amp;"_Unit "&amp;X39,'Unit Refresh'!O:O,'Unit Refresh'!B:B,"",0)</f>
        <v/>
      </c>
    </row>
    <row r="40" spans="5:30" x14ac:dyDescent="0.25">
      <c r="E40" t="str" cm="1">
        <f t="array" ref="E40">IFERROR(INDEX($B$3:$B$101, MATCH(0, COUNTIF($E$2:E39, $B$3:$B$101)+IF($C$3:$C$101="", 1, 0), 0)),"")</f>
        <v/>
      </c>
      <c r="F40" t="str">
        <f t="shared" si="3"/>
        <v/>
      </c>
      <c r="G40" t="str">
        <f t="shared" si="4"/>
        <v/>
      </c>
      <c r="H40" t="str" cm="1">
        <f t="array" ref="H40">IFERROR(MID(REPT(COUNT($F$3:F40),F40),_xlfn.SEQUENCE(1,F40,1,1),1),"")</f>
        <v/>
      </c>
      <c r="R40" t="str">
        <v/>
      </c>
      <c r="S40" t="str">
        <v/>
      </c>
      <c r="T40" t="str">
        <f>IF(R40="","",IF(R40=R39,COUNTIF($R$3:R40,$R40),1))</f>
        <v/>
      </c>
      <c r="U40">
        <f>IFERROR(_xlfn.XLOOKUP(TRIM(AA40),SFProperty!D:D,SFProperty!A:A,,0),"")</f>
        <v>0</v>
      </c>
      <c r="W40" t="str">
        <f>IF(T40="","",'Salesforce Refresh '!$B$9)</f>
        <v/>
      </c>
      <c r="X40" t="str">
        <f t="shared" si="5"/>
        <v/>
      </c>
      <c r="Y40" t="str" cm="1">
        <f t="array" ref="Y40">IFERROR(INDEX('Portfolio Drop'!$B$14:$DN$33,SFUnit!$R40-13,MATCH(Y$1,'Portfolio Drop'!$B$13:$DN$13,0)),"")</f>
        <v/>
      </c>
      <c r="Z40" t="str" cm="1">
        <f t="array" ref="Z40">IFERROR(INDEX('Portfolio Drop'!$B$14:$DN$33,SFUnit!$R40-13,MATCH(Z$1,'Portfolio Drop'!$B$13:$DN$13,0)),"")</f>
        <v/>
      </c>
      <c r="AA40" t="str" cm="1">
        <f t="array" ref="AA40">IFERROR(INDEX('Portfolio Drop'!$B$14:$DN$33,SFUnit!$R40-13,MATCH(AA$1,'Portfolio Drop'!$B$13:$DN$13,0)),"")</f>
        <v/>
      </c>
      <c r="AB40" t="str" cm="1">
        <f t="array" ref="AB40">IFERROR(INDEX('Portfolio Drop'!$R$14:$Z$33,SFUnit!$R40-13,MATCH($T40,'Portfolio Drop'!$R$13:$Z$13,0)),"")</f>
        <v/>
      </c>
      <c r="AC40" t="str" cm="1">
        <f t="array" ref="AC40">IFERROR(INDEX('Portfolio Drop'!$AB$14:$AJ$33,SFUnit!$R40-13,MATCH($T40,'Portfolio Drop'!$AB$13:$AJ$13,0)),"")</f>
        <v/>
      </c>
      <c r="AD40" t="str">
        <f>_xlfn.XLOOKUP($AA40&amp;"_Unit "&amp;X40,'Unit Refresh'!O:O,'Unit Refresh'!B:B,"",0)</f>
        <v/>
      </c>
    </row>
    <row r="41" spans="5:30" x14ac:dyDescent="0.25">
      <c r="E41" t="str" cm="1">
        <f t="array" ref="E41">IFERROR(INDEX($B$3:$B$101, MATCH(0, COUNTIF($E$2:E40, $B$3:$B$101)+IF($C$3:$C$101="", 1, 0), 0)),"")</f>
        <v/>
      </c>
      <c r="F41" t="str">
        <f t="shared" si="3"/>
        <v/>
      </c>
      <c r="G41" t="str">
        <f t="shared" si="4"/>
        <v/>
      </c>
      <c r="H41" t="str" cm="1">
        <f t="array" ref="H41">IFERROR(MID(REPT(COUNT($F$3:F41),F41),_xlfn.SEQUENCE(1,F41,1,1),1),"")</f>
        <v/>
      </c>
      <c r="R41" t="str">
        <v/>
      </c>
      <c r="S41" t="str">
        <v/>
      </c>
      <c r="T41" t="str">
        <f>IF(R41="","",IF(R41=R40,COUNTIF($R$3:R41,$R41),1))</f>
        <v/>
      </c>
      <c r="U41">
        <f>IFERROR(_xlfn.XLOOKUP(TRIM(AA41),SFProperty!D:D,SFProperty!A:A,,0),"")</f>
        <v>0</v>
      </c>
      <c r="W41" t="str">
        <f>IF(T41="","",'Salesforce Refresh '!$B$9)</f>
        <v/>
      </c>
      <c r="X41" t="str">
        <f t="shared" si="5"/>
        <v/>
      </c>
      <c r="Y41" t="str" cm="1">
        <f t="array" ref="Y41">IFERROR(INDEX('Portfolio Drop'!$B$14:$DN$33,SFUnit!$R41-13,MATCH(Y$1,'Portfolio Drop'!$B$13:$DN$13,0)),"")</f>
        <v/>
      </c>
      <c r="Z41" t="str" cm="1">
        <f t="array" ref="Z41">IFERROR(INDEX('Portfolio Drop'!$B$14:$DN$33,SFUnit!$R41-13,MATCH(Z$1,'Portfolio Drop'!$B$13:$DN$13,0)),"")</f>
        <v/>
      </c>
      <c r="AA41" t="str" cm="1">
        <f t="array" ref="AA41">IFERROR(INDEX('Portfolio Drop'!$B$14:$DN$33,SFUnit!$R41-13,MATCH(AA$1,'Portfolio Drop'!$B$13:$DN$13,0)),"")</f>
        <v/>
      </c>
      <c r="AB41" t="str" cm="1">
        <f t="array" ref="AB41">IFERROR(INDEX('Portfolio Drop'!$R$14:$Z$33,SFUnit!$R41-13,MATCH($T41,'Portfolio Drop'!$R$13:$Z$13,0)),"")</f>
        <v/>
      </c>
      <c r="AC41" t="str" cm="1">
        <f t="array" ref="AC41">IFERROR(INDEX('Portfolio Drop'!$AB$14:$AJ$33,SFUnit!$R41-13,MATCH($T41,'Portfolio Drop'!$AB$13:$AJ$13,0)),"")</f>
        <v/>
      </c>
      <c r="AD41" t="str">
        <f>_xlfn.XLOOKUP($AA41&amp;"_Unit "&amp;X41,'Unit Refresh'!O:O,'Unit Refresh'!B:B,"",0)</f>
        <v/>
      </c>
    </row>
    <row r="42" spans="5:30" x14ac:dyDescent="0.25">
      <c r="E42" t="str" cm="1">
        <f t="array" ref="E42">IFERROR(INDEX($B$3:$B$101, MATCH(0, COUNTIF($E$2:E41, $B$3:$B$101)+IF($C$3:$C$101="", 1, 0), 0)),"")</f>
        <v/>
      </c>
      <c r="F42" t="str">
        <f t="shared" si="3"/>
        <v/>
      </c>
      <c r="G42" t="str">
        <f t="shared" si="4"/>
        <v/>
      </c>
      <c r="H42" t="str" cm="1">
        <f t="array" ref="H42">IFERROR(MID(REPT(COUNT($F$3:F42),F42),_xlfn.SEQUENCE(1,F42,1,1),1),"")</f>
        <v/>
      </c>
      <c r="R42" t="str">
        <v/>
      </c>
      <c r="S42" t="str">
        <v/>
      </c>
      <c r="T42" t="str">
        <f>IF(R42="","",IF(R42=R41,COUNTIF($R$3:R42,$R42),1))</f>
        <v/>
      </c>
      <c r="U42">
        <f>IFERROR(_xlfn.XLOOKUP(TRIM(AA42),SFProperty!D:D,SFProperty!A:A,,0),"")</f>
        <v>0</v>
      </c>
      <c r="W42" t="str">
        <f>IF(T42="","",'Salesforce Refresh '!$B$9)</f>
        <v/>
      </c>
      <c r="X42" t="str">
        <f t="shared" si="5"/>
        <v/>
      </c>
      <c r="Y42" t="str" cm="1">
        <f t="array" ref="Y42">IFERROR(INDEX('Portfolio Drop'!$B$14:$DN$33,SFUnit!$R42-13,MATCH(Y$1,'Portfolio Drop'!$B$13:$DN$13,0)),"")</f>
        <v/>
      </c>
      <c r="Z42" t="str" cm="1">
        <f t="array" ref="Z42">IFERROR(INDEX('Portfolio Drop'!$B$14:$DN$33,SFUnit!$R42-13,MATCH(Z$1,'Portfolio Drop'!$B$13:$DN$13,0)),"")</f>
        <v/>
      </c>
      <c r="AA42" t="str" cm="1">
        <f t="array" ref="AA42">IFERROR(INDEX('Portfolio Drop'!$B$14:$DN$33,SFUnit!$R42-13,MATCH(AA$1,'Portfolio Drop'!$B$13:$DN$13,0)),"")</f>
        <v/>
      </c>
      <c r="AB42" t="str" cm="1">
        <f t="array" ref="AB42">IFERROR(INDEX('Portfolio Drop'!$R$14:$Z$33,SFUnit!$R42-13,MATCH($T42,'Portfolio Drop'!$R$13:$Z$13,0)),"")</f>
        <v/>
      </c>
      <c r="AC42" t="str" cm="1">
        <f t="array" ref="AC42">IFERROR(INDEX('Portfolio Drop'!$AB$14:$AJ$33,SFUnit!$R42-13,MATCH($T42,'Portfolio Drop'!$AB$13:$AJ$13,0)),"")</f>
        <v/>
      </c>
      <c r="AD42" t="str">
        <f>_xlfn.XLOOKUP($AA42&amp;"_Unit "&amp;X42,'Unit Refresh'!O:O,'Unit Refresh'!B:B,"",0)</f>
        <v/>
      </c>
    </row>
    <row r="43" spans="5:30" x14ac:dyDescent="0.25">
      <c r="E43" t="str" cm="1">
        <f t="array" ref="E43">IFERROR(INDEX($B$3:$B$101, MATCH(0, COUNTIF($E$2:E42, $B$3:$B$101)+IF($C$3:$C$101="", 1, 0), 0)),"")</f>
        <v/>
      </c>
      <c r="F43" t="str">
        <f t="shared" si="3"/>
        <v/>
      </c>
      <c r="G43" t="str">
        <f t="shared" si="4"/>
        <v/>
      </c>
      <c r="H43" t="str" cm="1">
        <f t="array" ref="H43">IFERROR(MID(REPT(COUNT($F$3:F43),F43),_xlfn.SEQUENCE(1,F43,1,1),1),"")</f>
        <v/>
      </c>
      <c r="R43" t="str">
        <v/>
      </c>
      <c r="S43" t="str">
        <v/>
      </c>
      <c r="T43" t="str">
        <f>IF(R43="","",IF(R43=R42,COUNTIF($R$3:R43,$R43),1))</f>
        <v/>
      </c>
      <c r="U43">
        <f>IFERROR(_xlfn.XLOOKUP(TRIM(AA43),SFProperty!D:D,SFProperty!A:A,,0),"")</f>
        <v>0</v>
      </c>
      <c r="W43" t="str">
        <f>IF(T43="","",'Salesforce Refresh '!$B$9)</f>
        <v/>
      </c>
      <c r="X43" t="str">
        <f t="shared" si="5"/>
        <v/>
      </c>
      <c r="Y43" t="str" cm="1">
        <f t="array" ref="Y43">IFERROR(INDEX('Portfolio Drop'!$B$14:$DN$33,SFUnit!$R43-13,MATCH(Y$1,'Portfolio Drop'!$B$13:$DN$13,0)),"")</f>
        <v/>
      </c>
      <c r="Z43" t="str" cm="1">
        <f t="array" ref="Z43">IFERROR(INDEX('Portfolio Drop'!$B$14:$DN$33,SFUnit!$R43-13,MATCH(Z$1,'Portfolio Drop'!$B$13:$DN$13,0)),"")</f>
        <v/>
      </c>
      <c r="AA43" t="str" cm="1">
        <f t="array" ref="AA43">IFERROR(INDEX('Portfolio Drop'!$B$14:$DN$33,SFUnit!$R43-13,MATCH(AA$1,'Portfolio Drop'!$B$13:$DN$13,0)),"")</f>
        <v/>
      </c>
      <c r="AB43" t="str" cm="1">
        <f t="array" ref="AB43">IFERROR(INDEX('Portfolio Drop'!$R$14:$Z$33,SFUnit!$R43-13,MATCH($T43,'Portfolio Drop'!$R$13:$Z$13,0)),"")</f>
        <v/>
      </c>
      <c r="AC43" t="str" cm="1">
        <f t="array" ref="AC43">IFERROR(INDEX('Portfolio Drop'!$AB$14:$AJ$33,SFUnit!$R43-13,MATCH($T43,'Portfolio Drop'!$AB$13:$AJ$13,0)),"")</f>
        <v/>
      </c>
      <c r="AD43" t="str">
        <f>_xlfn.XLOOKUP($AA43&amp;"_Unit "&amp;X43,'Unit Refresh'!O:O,'Unit Refresh'!B:B,"",0)</f>
        <v/>
      </c>
    </row>
    <row r="44" spans="5:30" x14ac:dyDescent="0.25">
      <c r="E44" t="str" cm="1">
        <f t="array" ref="E44">IFERROR(INDEX($B$3:$B$101, MATCH(0, COUNTIF($E$2:E43, $B$3:$B$101)+IF($C$3:$C$101="", 1, 0), 0)),"")</f>
        <v/>
      </c>
      <c r="F44" t="str">
        <f t="shared" si="3"/>
        <v/>
      </c>
      <c r="G44" t="str">
        <f t="shared" si="4"/>
        <v/>
      </c>
      <c r="H44" t="str" cm="1">
        <f t="array" ref="H44">IFERROR(MID(REPT(COUNT($F$3:F44),F44),_xlfn.SEQUENCE(1,F44,1,1),1),"")</f>
        <v/>
      </c>
      <c r="R44" t="str">
        <v/>
      </c>
      <c r="S44" t="str">
        <v/>
      </c>
      <c r="T44" t="str">
        <f>IF(R44="","",IF(R44=R43,COUNTIF($R$3:R44,$R44),1))</f>
        <v/>
      </c>
      <c r="U44">
        <f>IFERROR(_xlfn.XLOOKUP(TRIM(AA44),SFProperty!D:D,SFProperty!A:A,,0),"")</f>
        <v>0</v>
      </c>
      <c r="W44" t="str">
        <f>IF(T44="","",'Salesforce Refresh '!$B$9)</f>
        <v/>
      </c>
      <c r="X44" t="str">
        <f t="shared" si="5"/>
        <v/>
      </c>
      <c r="Y44" t="str" cm="1">
        <f t="array" ref="Y44">IFERROR(INDEX('Portfolio Drop'!$B$14:$DN$33,SFUnit!$R44-13,MATCH(Y$1,'Portfolio Drop'!$B$13:$DN$13,0)),"")</f>
        <v/>
      </c>
      <c r="Z44" t="str" cm="1">
        <f t="array" ref="Z44">IFERROR(INDEX('Portfolio Drop'!$B$14:$DN$33,SFUnit!$R44-13,MATCH(Z$1,'Portfolio Drop'!$B$13:$DN$13,0)),"")</f>
        <v/>
      </c>
      <c r="AA44" t="str" cm="1">
        <f t="array" ref="AA44">IFERROR(INDEX('Portfolio Drop'!$B$14:$DN$33,SFUnit!$R44-13,MATCH(AA$1,'Portfolio Drop'!$B$13:$DN$13,0)),"")</f>
        <v/>
      </c>
      <c r="AB44" t="str" cm="1">
        <f t="array" ref="AB44">IFERROR(INDEX('Portfolio Drop'!$R$14:$Z$33,SFUnit!$R44-13,MATCH($T44,'Portfolio Drop'!$R$13:$Z$13,0)),"")</f>
        <v/>
      </c>
      <c r="AC44" t="str" cm="1">
        <f t="array" ref="AC44">IFERROR(INDEX('Portfolio Drop'!$AB$14:$AJ$33,SFUnit!$R44-13,MATCH($T44,'Portfolio Drop'!$AB$13:$AJ$13,0)),"")</f>
        <v/>
      </c>
      <c r="AD44" t="str">
        <f>_xlfn.XLOOKUP($AA44&amp;"_Unit "&amp;X44,'Unit Refresh'!O:O,'Unit Refresh'!B:B,"",0)</f>
        <v/>
      </c>
    </row>
    <row r="45" spans="5:30" x14ac:dyDescent="0.25">
      <c r="E45" t="str" cm="1">
        <f t="array" ref="E45">IFERROR(INDEX($B$3:$B$101, MATCH(0, COUNTIF($E$2:E44, $B$3:$B$101)+IF($C$3:$C$101="", 1, 0), 0)),"")</f>
        <v/>
      </c>
      <c r="F45" t="str">
        <f t="shared" si="3"/>
        <v/>
      </c>
      <c r="G45" t="str">
        <f t="shared" si="4"/>
        <v/>
      </c>
      <c r="H45" t="str" cm="1">
        <f t="array" ref="H45">IFERROR(MID(REPT(COUNT($F$3:F45),F45),_xlfn.SEQUENCE(1,F45,1,1),1),"")</f>
        <v/>
      </c>
      <c r="R45" t="str">
        <v/>
      </c>
      <c r="S45" t="str">
        <v/>
      </c>
      <c r="T45" t="str">
        <f>IF(R45="","",IF(R45=R44,COUNTIF($R$3:R45,$R45),1))</f>
        <v/>
      </c>
      <c r="U45">
        <f>IFERROR(_xlfn.XLOOKUP(TRIM(AA45),SFProperty!D:D,SFProperty!A:A,,0),"")</f>
        <v>0</v>
      </c>
      <c r="W45" t="str">
        <f>IF(T45="","",'Salesforce Refresh '!$B$9)</f>
        <v/>
      </c>
      <c r="X45" t="str">
        <f t="shared" si="5"/>
        <v/>
      </c>
      <c r="Y45" t="str" cm="1">
        <f t="array" ref="Y45">IFERROR(INDEX('Portfolio Drop'!$B$14:$DN$33,SFUnit!$R45-13,MATCH(Y$1,'Portfolio Drop'!$B$13:$DN$13,0)),"")</f>
        <v/>
      </c>
      <c r="Z45" t="str" cm="1">
        <f t="array" ref="Z45">IFERROR(INDEX('Portfolio Drop'!$B$14:$DN$33,SFUnit!$R45-13,MATCH(Z$1,'Portfolio Drop'!$B$13:$DN$13,0)),"")</f>
        <v/>
      </c>
      <c r="AA45" t="str" cm="1">
        <f t="array" ref="AA45">IFERROR(INDEX('Portfolio Drop'!$B$14:$DN$33,SFUnit!$R45-13,MATCH(AA$1,'Portfolio Drop'!$B$13:$DN$13,0)),"")</f>
        <v/>
      </c>
      <c r="AB45" t="str" cm="1">
        <f t="array" ref="AB45">IFERROR(INDEX('Portfolio Drop'!$R$14:$Z$33,SFUnit!$R45-13,MATCH($T45,'Portfolio Drop'!$R$13:$Z$13,0)),"")</f>
        <v/>
      </c>
      <c r="AC45" t="str" cm="1">
        <f t="array" ref="AC45">IFERROR(INDEX('Portfolio Drop'!$AB$14:$AJ$33,SFUnit!$R45-13,MATCH($T45,'Portfolio Drop'!$AB$13:$AJ$13,0)),"")</f>
        <v/>
      </c>
      <c r="AD45" t="str">
        <f>_xlfn.XLOOKUP($AA45&amp;"_Unit "&amp;X45,'Unit Refresh'!O:O,'Unit Refresh'!B:B,"",0)</f>
        <v/>
      </c>
    </row>
    <row r="46" spans="5:30" x14ac:dyDescent="0.25">
      <c r="E46" t="str" cm="1">
        <f t="array" ref="E46">IFERROR(INDEX($B$3:$B$101, MATCH(0, COUNTIF($E$2:E45, $B$3:$B$101)+IF($C$3:$C$101="", 1, 0), 0)),"")</f>
        <v/>
      </c>
      <c r="F46" t="str">
        <f t="shared" si="3"/>
        <v/>
      </c>
      <c r="G46" t="str">
        <f t="shared" si="4"/>
        <v/>
      </c>
      <c r="H46" t="str" cm="1">
        <f t="array" ref="H46">IFERROR(MID(REPT(COUNT($F$3:F46),F46),_xlfn.SEQUENCE(1,F46,1,1),1),"")</f>
        <v/>
      </c>
      <c r="R46" t="str">
        <v/>
      </c>
      <c r="S46" t="str">
        <v/>
      </c>
      <c r="T46" t="str">
        <f>IF(R46="","",IF(R46=R45,COUNTIF($R$3:R46,$R46),1))</f>
        <v/>
      </c>
      <c r="U46">
        <f>IFERROR(_xlfn.XLOOKUP(TRIM(AA46),SFProperty!D:D,SFProperty!A:A,,0),"")</f>
        <v>0</v>
      </c>
      <c r="W46" t="str">
        <f>IF(T46="","",'Salesforce Refresh '!$B$9)</f>
        <v/>
      </c>
      <c r="X46" t="str">
        <f t="shared" si="5"/>
        <v/>
      </c>
      <c r="Y46" t="str" cm="1">
        <f t="array" ref="Y46">IFERROR(INDEX('Portfolio Drop'!$B$14:$DN$33,SFUnit!$R46-13,MATCH(Y$1,'Portfolio Drop'!$B$13:$DN$13,0)),"")</f>
        <v/>
      </c>
      <c r="Z46" t="str" cm="1">
        <f t="array" ref="Z46">IFERROR(INDEX('Portfolio Drop'!$B$14:$DN$33,SFUnit!$R46-13,MATCH(Z$1,'Portfolio Drop'!$B$13:$DN$13,0)),"")</f>
        <v/>
      </c>
      <c r="AA46" t="str" cm="1">
        <f t="array" ref="AA46">IFERROR(INDEX('Portfolio Drop'!$B$14:$DN$33,SFUnit!$R46-13,MATCH(AA$1,'Portfolio Drop'!$B$13:$DN$13,0)),"")</f>
        <v/>
      </c>
      <c r="AB46" t="str" cm="1">
        <f t="array" ref="AB46">IFERROR(INDEX('Portfolio Drop'!$R$14:$Z$33,SFUnit!$R46-13,MATCH($T46,'Portfolio Drop'!$R$13:$Z$13,0)),"")</f>
        <v/>
      </c>
      <c r="AC46" t="str" cm="1">
        <f t="array" ref="AC46">IFERROR(INDEX('Portfolio Drop'!$AB$14:$AJ$33,SFUnit!$R46-13,MATCH($T46,'Portfolio Drop'!$AB$13:$AJ$13,0)),"")</f>
        <v/>
      </c>
      <c r="AD46" t="str">
        <f>_xlfn.XLOOKUP($AA46&amp;"_Unit "&amp;X46,'Unit Refresh'!O:O,'Unit Refresh'!B:B,"",0)</f>
        <v/>
      </c>
    </row>
    <row r="47" spans="5:30" x14ac:dyDescent="0.25">
      <c r="E47" t="str" cm="1">
        <f t="array" ref="E47">IFERROR(INDEX($B$3:$B$101, MATCH(0, COUNTIF($E$2:E46, $B$3:$B$101)+IF($C$3:$C$101="", 1, 0), 0)),"")</f>
        <v/>
      </c>
      <c r="F47" t="str">
        <f t="shared" si="3"/>
        <v/>
      </c>
      <c r="G47" t="str">
        <f t="shared" si="4"/>
        <v/>
      </c>
      <c r="H47" t="str" cm="1">
        <f t="array" ref="H47">IFERROR(MID(REPT(COUNT($F$3:F47),F47),_xlfn.SEQUENCE(1,F47,1,1),1),"")</f>
        <v/>
      </c>
      <c r="R47" t="str">
        <v/>
      </c>
      <c r="S47" t="str">
        <v/>
      </c>
      <c r="T47" t="str">
        <f>IF(R47="","",IF(R47=R46,COUNTIF($R$3:R47,$R47),1))</f>
        <v/>
      </c>
      <c r="U47">
        <f>IFERROR(_xlfn.XLOOKUP(TRIM(AA47),SFProperty!D:D,SFProperty!A:A,,0),"")</f>
        <v>0</v>
      </c>
      <c r="W47" t="str">
        <f>IF(T47="","",'Salesforce Refresh '!$B$9)</f>
        <v/>
      </c>
      <c r="X47" t="str">
        <f t="shared" si="5"/>
        <v/>
      </c>
      <c r="Y47" t="str" cm="1">
        <f t="array" ref="Y47">IFERROR(INDEX('Portfolio Drop'!$B$14:$DN$33,SFUnit!$R47-13,MATCH(Y$1,'Portfolio Drop'!$B$13:$DN$13,0)),"")</f>
        <v/>
      </c>
      <c r="Z47" t="str" cm="1">
        <f t="array" ref="Z47">IFERROR(INDEX('Portfolio Drop'!$B$14:$DN$33,SFUnit!$R47-13,MATCH(Z$1,'Portfolio Drop'!$B$13:$DN$13,0)),"")</f>
        <v/>
      </c>
      <c r="AA47" t="str" cm="1">
        <f t="array" ref="AA47">IFERROR(INDEX('Portfolio Drop'!$B$14:$DN$33,SFUnit!$R47-13,MATCH(AA$1,'Portfolio Drop'!$B$13:$DN$13,0)),"")</f>
        <v/>
      </c>
      <c r="AB47" t="str" cm="1">
        <f t="array" ref="AB47">IFERROR(INDEX('Portfolio Drop'!$R$14:$Z$33,SFUnit!$R47-13,MATCH($T47,'Portfolio Drop'!$R$13:$Z$13,0)),"")</f>
        <v/>
      </c>
      <c r="AC47" t="str" cm="1">
        <f t="array" ref="AC47">IFERROR(INDEX('Portfolio Drop'!$AB$14:$AJ$33,SFUnit!$R47-13,MATCH($T47,'Portfolio Drop'!$AB$13:$AJ$13,0)),"")</f>
        <v/>
      </c>
      <c r="AD47" t="str">
        <f>_xlfn.XLOOKUP($AA47&amp;"_Unit "&amp;X47,'Unit Refresh'!O:O,'Unit Refresh'!B:B,"",0)</f>
        <v/>
      </c>
    </row>
    <row r="48" spans="5:30" x14ac:dyDescent="0.25">
      <c r="E48" t="str" cm="1">
        <f t="array" ref="E48">IFERROR(INDEX($B$3:$B$101, MATCH(0, COUNTIF($E$2:E47, $B$3:$B$101)+IF($C$3:$C$101="", 1, 0), 0)),"")</f>
        <v/>
      </c>
      <c r="F48" t="str">
        <f t="shared" si="3"/>
        <v/>
      </c>
      <c r="G48" t="str">
        <f t="shared" si="4"/>
        <v/>
      </c>
      <c r="H48" t="str" cm="1">
        <f t="array" ref="H48">IFERROR(MID(REPT(COUNT($F$3:F48),F48),_xlfn.SEQUENCE(1,F48,1,1),1),"")</f>
        <v/>
      </c>
      <c r="R48" t="str">
        <v/>
      </c>
      <c r="S48" t="str">
        <v/>
      </c>
      <c r="T48" t="str">
        <f>IF(R48="","",IF(R48=R47,COUNTIF($R$3:R48,$R48),1))</f>
        <v/>
      </c>
      <c r="U48">
        <f>IFERROR(_xlfn.XLOOKUP(TRIM(AA48),SFProperty!D:D,SFProperty!A:A,,0),"")</f>
        <v>0</v>
      </c>
      <c r="W48" t="str">
        <f>IF(T48="","",'Salesforce Refresh '!$B$9)</f>
        <v/>
      </c>
      <c r="X48" t="str">
        <f t="shared" si="5"/>
        <v/>
      </c>
      <c r="Y48" t="str" cm="1">
        <f t="array" ref="Y48">IFERROR(INDEX('Portfolio Drop'!$B$14:$DN$33,SFUnit!$R48-13,MATCH(Y$1,'Portfolio Drop'!$B$13:$DN$13,0)),"")</f>
        <v/>
      </c>
      <c r="Z48" t="str" cm="1">
        <f t="array" ref="Z48">IFERROR(INDEX('Portfolio Drop'!$B$14:$DN$33,SFUnit!$R48-13,MATCH(Z$1,'Portfolio Drop'!$B$13:$DN$13,0)),"")</f>
        <v/>
      </c>
      <c r="AA48" t="str" cm="1">
        <f t="array" ref="AA48">IFERROR(INDEX('Portfolio Drop'!$B$14:$DN$33,SFUnit!$R48-13,MATCH(AA$1,'Portfolio Drop'!$B$13:$DN$13,0)),"")</f>
        <v/>
      </c>
      <c r="AB48" t="str" cm="1">
        <f t="array" ref="AB48">IFERROR(INDEX('Portfolio Drop'!$R$14:$Z$33,SFUnit!$R48-13,MATCH($T48,'Portfolio Drop'!$R$13:$Z$13,0)),"")</f>
        <v/>
      </c>
      <c r="AC48" t="str" cm="1">
        <f t="array" ref="AC48">IFERROR(INDEX('Portfolio Drop'!$AB$14:$AJ$33,SFUnit!$R48-13,MATCH($T48,'Portfolio Drop'!$AB$13:$AJ$13,0)),"")</f>
        <v/>
      </c>
      <c r="AD48" t="str">
        <f>_xlfn.XLOOKUP($AA48&amp;"_Unit "&amp;X48,'Unit Refresh'!O:O,'Unit Refresh'!B:B,"",0)</f>
        <v/>
      </c>
    </row>
    <row r="49" spans="5:30" x14ac:dyDescent="0.25">
      <c r="E49" t="str" cm="1">
        <f t="array" ref="E49">IFERROR(INDEX($B$3:$B$101, MATCH(0, COUNTIF($E$2:E48, $B$3:$B$101)+IF($C$3:$C$101="", 1, 0), 0)),"")</f>
        <v/>
      </c>
      <c r="F49" t="str">
        <f t="shared" si="3"/>
        <v/>
      </c>
      <c r="G49" t="str">
        <f t="shared" si="4"/>
        <v/>
      </c>
      <c r="H49" t="str" cm="1">
        <f t="array" ref="H49">IFERROR(MID(REPT(COUNT($F$3:F49),F49),_xlfn.SEQUENCE(1,F49,1,1),1),"")</f>
        <v/>
      </c>
      <c r="R49" t="str">
        <v/>
      </c>
      <c r="S49" t="str">
        <v/>
      </c>
      <c r="T49" t="str">
        <f>IF(R49="","",IF(R49=R48,COUNTIF($R$3:R49,$R49),1))</f>
        <v/>
      </c>
      <c r="U49">
        <f>IFERROR(_xlfn.XLOOKUP(TRIM(AA49),SFProperty!D:D,SFProperty!A:A,,0),"")</f>
        <v>0</v>
      </c>
      <c r="W49" t="str">
        <f>IF(T49="","",'Salesforce Refresh '!$B$9)</f>
        <v/>
      </c>
      <c r="X49" t="str">
        <f t="shared" si="5"/>
        <v/>
      </c>
      <c r="Y49" t="str" cm="1">
        <f t="array" ref="Y49">IFERROR(INDEX('Portfolio Drop'!$B$14:$DN$33,SFUnit!$R49-13,MATCH(Y$1,'Portfolio Drop'!$B$13:$DN$13,0)),"")</f>
        <v/>
      </c>
      <c r="Z49" t="str" cm="1">
        <f t="array" ref="Z49">IFERROR(INDEX('Portfolio Drop'!$B$14:$DN$33,SFUnit!$R49-13,MATCH(Z$1,'Portfolio Drop'!$B$13:$DN$13,0)),"")</f>
        <v/>
      </c>
      <c r="AA49" t="str" cm="1">
        <f t="array" ref="AA49">IFERROR(INDEX('Portfolio Drop'!$B$14:$DN$33,SFUnit!$R49-13,MATCH(AA$1,'Portfolio Drop'!$B$13:$DN$13,0)),"")</f>
        <v/>
      </c>
      <c r="AB49" t="str" cm="1">
        <f t="array" ref="AB49">IFERROR(INDEX('Portfolio Drop'!$R$14:$Z$33,SFUnit!$R49-13,MATCH($T49,'Portfolio Drop'!$R$13:$Z$13,0)),"")</f>
        <v/>
      </c>
      <c r="AC49" t="str" cm="1">
        <f t="array" ref="AC49">IFERROR(INDEX('Portfolio Drop'!$AB$14:$AJ$33,SFUnit!$R49-13,MATCH($T49,'Portfolio Drop'!$AB$13:$AJ$13,0)),"")</f>
        <v/>
      </c>
      <c r="AD49" t="str">
        <f>_xlfn.XLOOKUP($AA49&amp;"_Unit "&amp;X49,'Unit Refresh'!O:O,'Unit Refresh'!B:B,"",0)</f>
        <v/>
      </c>
    </row>
    <row r="50" spans="5:30" x14ac:dyDescent="0.25">
      <c r="E50" t="str" cm="1">
        <f t="array" ref="E50">IFERROR(INDEX($B$3:$B$101, MATCH(0, COUNTIF($E$2:E49, $B$3:$B$101)+IF($C$3:$C$101="", 1, 0), 0)),"")</f>
        <v/>
      </c>
      <c r="F50" t="str">
        <f t="shared" si="3"/>
        <v/>
      </c>
      <c r="G50" t="str">
        <f t="shared" si="4"/>
        <v/>
      </c>
      <c r="H50" t="str" cm="1">
        <f t="array" ref="H50">IFERROR(MID(REPT(COUNT($F$3:F50),F50),_xlfn.SEQUENCE(1,F50,1,1),1),"")</f>
        <v/>
      </c>
      <c r="R50" t="str">
        <v/>
      </c>
      <c r="S50" t="str">
        <v/>
      </c>
      <c r="T50" t="str">
        <f>IF(R50="","",IF(R50=R49,COUNTIF($R$3:R50,$R50),1))</f>
        <v/>
      </c>
      <c r="U50">
        <f>IFERROR(_xlfn.XLOOKUP(TRIM(AA50),SFProperty!D:D,SFProperty!A:A,,0),"")</f>
        <v>0</v>
      </c>
      <c r="W50" t="str">
        <f>IF(T50="","",'Salesforce Refresh '!$B$9)</f>
        <v/>
      </c>
      <c r="X50" t="str">
        <f t="shared" si="5"/>
        <v/>
      </c>
      <c r="Y50" t="str" cm="1">
        <f t="array" ref="Y50">IFERROR(INDEX('Portfolio Drop'!$B$14:$DN$33,SFUnit!$R50-13,MATCH(Y$1,'Portfolio Drop'!$B$13:$DN$13,0)),"")</f>
        <v/>
      </c>
      <c r="Z50" t="str" cm="1">
        <f t="array" ref="Z50">IFERROR(INDEX('Portfolio Drop'!$B$14:$DN$33,SFUnit!$R50-13,MATCH(Z$1,'Portfolio Drop'!$B$13:$DN$13,0)),"")</f>
        <v/>
      </c>
      <c r="AA50" t="str" cm="1">
        <f t="array" ref="AA50">IFERROR(INDEX('Portfolio Drop'!$B$14:$DN$33,SFUnit!$R50-13,MATCH(AA$1,'Portfolio Drop'!$B$13:$DN$13,0)),"")</f>
        <v/>
      </c>
      <c r="AB50" t="str" cm="1">
        <f t="array" ref="AB50">IFERROR(INDEX('Portfolio Drop'!$R$14:$Z$33,SFUnit!$R50-13,MATCH($T50,'Portfolio Drop'!$R$13:$Z$13,0)),"")</f>
        <v/>
      </c>
      <c r="AC50" t="str" cm="1">
        <f t="array" ref="AC50">IFERROR(INDEX('Portfolio Drop'!$AB$14:$AJ$33,SFUnit!$R50-13,MATCH($T50,'Portfolio Drop'!$AB$13:$AJ$13,0)),"")</f>
        <v/>
      </c>
      <c r="AD50" t="str">
        <f>_xlfn.XLOOKUP($AA50&amp;"_Unit "&amp;X50,'Unit Refresh'!O:O,'Unit Refresh'!B:B,"",0)</f>
        <v/>
      </c>
    </row>
    <row r="51" spans="5:30" x14ac:dyDescent="0.25">
      <c r="E51" t="str" cm="1">
        <f t="array" ref="E51">IFERROR(INDEX($B$3:$B$101, MATCH(0, COUNTIF($E$2:E50, $B$3:$B$101)+IF($C$3:$C$101="", 1, 0), 0)),"")</f>
        <v/>
      </c>
      <c r="F51" t="str">
        <f t="shared" si="3"/>
        <v/>
      </c>
      <c r="G51" t="str">
        <f t="shared" si="4"/>
        <v/>
      </c>
      <c r="H51" t="str" cm="1">
        <f t="array" ref="H51">IFERROR(MID(REPT(COUNT($F$3:F51),F51),_xlfn.SEQUENCE(1,F51,1,1),1),"")</f>
        <v/>
      </c>
      <c r="R51" t="str">
        <v/>
      </c>
      <c r="S51" t="str">
        <v/>
      </c>
      <c r="T51" t="str">
        <f>IF(R51="","",IF(R51=R50,COUNTIF($R$3:R51,$R51),1))</f>
        <v/>
      </c>
      <c r="U51">
        <f>IFERROR(_xlfn.XLOOKUP(TRIM(AA51),SFProperty!D:D,SFProperty!A:A,,0),"")</f>
        <v>0</v>
      </c>
      <c r="W51" t="str">
        <f>IF(T51="","",'Salesforce Refresh '!$B$9)</f>
        <v/>
      </c>
      <c r="X51" t="str">
        <f t="shared" si="5"/>
        <v/>
      </c>
      <c r="Y51" t="str" cm="1">
        <f t="array" ref="Y51">IFERROR(INDEX('Portfolio Drop'!$B$14:$DN$33,SFUnit!$R51-13,MATCH(Y$1,'Portfolio Drop'!$B$13:$DN$13,0)),"")</f>
        <v/>
      </c>
      <c r="Z51" t="str" cm="1">
        <f t="array" ref="Z51">IFERROR(INDEX('Portfolio Drop'!$B$14:$DN$33,SFUnit!$R51-13,MATCH(Z$1,'Portfolio Drop'!$B$13:$DN$13,0)),"")</f>
        <v/>
      </c>
      <c r="AA51" t="str" cm="1">
        <f t="array" ref="AA51">IFERROR(INDEX('Portfolio Drop'!$B$14:$DN$33,SFUnit!$R51-13,MATCH(AA$1,'Portfolio Drop'!$B$13:$DN$13,0)),"")</f>
        <v/>
      </c>
      <c r="AB51" t="str" cm="1">
        <f t="array" ref="AB51">IFERROR(INDEX('Portfolio Drop'!$R$14:$Z$33,SFUnit!$R51-13,MATCH($T51,'Portfolio Drop'!$R$13:$Z$13,0)),"")</f>
        <v/>
      </c>
      <c r="AC51" t="str" cm="1">
        <f t="array" ref="AC51">IFERROR(INDEX('Portfolio Drop'!$AB$14:$AJ$33,SFUnit!$R51-13,MATCH($T51,'Portfolio Drop'!$AB$13:$AJ$13,0)),"")</f>
        <v/>
      </c>
      <c r="AD51" t="str">
        <f>_xlfn.XLOOKUP($AA51&amp;"_Unit "&amp;X51,'Unit Refresh'!O:O,'Unit Refresh'!B:B,"",0)</f>
        <v/>
      </c>
    </row>
    <row r="52" spans="5:30" x14ac:dyDescent="0.25">
      <c r="E52" t="str" cm="1">
        <f t="array" ref="E52">IFERROR(INDEX($B$3:$B$101, MATCH(0, COUNTIF($E$2:E51, $B$3:$B$101)+IF($C$3:$C$101="", 1, 0), 0)),"")</f>
        <v/>
      </c>
      <c r="F52" t="str">
        <f t="shared" si="3"/>
        <v/>
      </c>
      <c r="G52" t="str">
        <f t="shared" si="4"/>
        <v/>
      </c>
      <c r="H52" t="str" cm="1">
        <f t="array" ref="H52">IFERROR(MID(REPT(COUNT($F$3:F52),F52),_xlfn.SEQUENCE(1,F52,1,1),1),"")</f>
        <v/>
      </c>
      <c r="R52" t="str">
        <v/>
      </c>
      <c r="S52" t="str">
        <v/>
      </c>
      <c r="T52" t="str">
        <f>IF(R52="","",IF(R52=R51,COUNTIF($R$3:R52,$R52),1))</f>
        <v/>
      </c>
      <c r="U52">
        <f>IFERROR(_xlfn.XLOOKUP(TRIM(AA52),SFProperty!D:D,SFProperty!A:A,,0),"")</f>
        <v>0</v>
      </c>
      <c r="W52" t="str">
        <f>IF(T52="","",'Salesforce Refresh '!$B$9)</f>
        <v/>
      </c>
      <c r="X52" t="str">
        <f t="shared" si="5"/>
        <v/>
      </c>
      <c r="Y52" t="str" cm="1">
        <f t="array" ref="Y52">IFERROR(INDEX('Portfolio Drop'!$B$14:$DN$33,SFUnit!$R52-13,MATCH(Y$1,'Portfolio Drop'!$B$13:$DN$13,0)),"")</f>
        <v/>
      </c>
      <c r="Z52" t="str" cm="1">
        <f t="array" ref="Z52">IFERROR(INDEX('Portfolio Drop'!$B$14:$DN$33,SFUnit!$R52-13,MATCH(Z$1,'Portfolio Drop'!$B$13:$DN$13,0)),"")</f>
        <v/>
      </c>
      <c r="AA52" t="str" cm="1">
        <f t="array" ref="AA52">IFERROR(INDEX('Portfolio Drop'!$B$14:$DN$33,SFUnit!$R52-13,MATCH(AA$1,'Portfolio Drop'!$B$13:$DN$13,0)),"")</f>
        <v/>
      </c>
      <c r="AB52" t="str" cm="1">
        <f t="array" ref="AB52">IFERROR(INDEX('Portfolio Drop'!$R$14:$Z$33,SFUnit!$R52-13,MATCH($T52,'Portfolio Drop'!$R$13:$Z$13,0)),"")</f>
        <v/>
      </c>
      <c r="AC52" t="str" cm="1">
        <f t="array" ref="AC52">IFERROR(INDEX('Portfolio Drop'!$AB$14:$AJ$33,SFUnit!$R52-13,MATCH($T52,'Portfolio Drop'!$AB$13:$AJ$13,0)),"")</f>
        <v/>
      </c>
      <c r="AD52" t="str">
        <f>_xlfn.XLOOKUP($AA52&amp;"_Unit "&amp;X52,'Unit Refresh'!O:O,'Unit Refresh'!B:B,"",0)</f>
        <v/>
      </c>
    </row>
    <row r="53" spans="5:30" x14ac:dyDescent="0.25">
      <c r="E53" t="str" cm="1">
        <f t="array" ref="E53">IFERROR(INDEX($B$3:$B$101, MATCH(0, COUNTIF($E$2:E52, $B$3:$B$101)+IF($C$3:$C$101="", 1, 0), 0)),"")</f>
        <v/>
      </c>
      <c r="F53" t="str">
        <f t="shared" si="3"/>
        <v/>
      </c>
      <c r="G53" t="str">
        <f t="shared" si="4"/>
        <v/>
      </c>
      <c r="H53" t="str" cm="1">
        <f t="array" ref="H53">IFERROR(MID(REPT(COUNT($F$3:F53),F53),_xlfn.SEQUENCE(1,F53,1,1),1),"")</f>
        <v/>
      </c>
      <c r="R53" t="str">
        <v/>
      </c>
      <c r="S53" t="str">
        <v/>
      </c>
      <c r="T53" t="str">
        <f>IF(R53="","",IF(R53=R52,COUNTIF($R$3:R53,$R53),1))</f>
        <v/>
      </c>
      <c r="U53">
        <f>IFERROR(_xlfn.XLOOKUP(TRIM(AA53),SFProperty!D:D,SFProperty!A:A,,0),"")</f>
        <v>0</v>
      </c>
      <c r="W53" t="str">
        <f>IF(T53="","",'Salesforce Refresh '!$B$9)</f>
        <v/>
      </c>
      <c r="X53" t="str">
        <f t="shared" si="5"/>
        <v/>
      </c>
      <c r="Y53" t="str" cm="1">
        <f t="array" ref="Y53">IFERROR(INDEX('Portfolio Drop'!$B$14:$DN$33,SFUnit!$R53-13,MATCH(Y$1,'Portfolio Drop'!$B$13:$DN$13,0)),"")</f>
        <v/>
      </c>
      <c r="Z53" t="str" cm="1">
        <f t="array" ref="Z53">IFERROR(INDEX('Portfolio Drop'!$B$14:$DN$33,SFUnit!$R53-13,MATCH(Z$1,'Portfolio Drop'!$B$13:$DN$13,0)),"")</f>
        <v/>
      </c>
      <c r="AA53" t="str" cm="1">
        <f t="array" ref="AA53">IFERROR(INDEX('Portfolio Drop'!$B$14:$DN$33,SFUnit!$R53-13,MATCH(AA$1,'Portfolio Drop'!$B$13:$DN$13,0)),"")</f>
        <v/>
      </c>
      <c r="AB53" t="str" cm="1">
        <f t="array" ref="AB53">IFERROR(INDEX('Portfolio Drop'!$R$14:$Z$33,SFUnit!$R53-13,MATCH($T53,'Portfolio Drop'!$R$13:$Z$13,0)),"")</f>
        <v/>
      </c>
      <c r="AC53" t="str" cm="1">
        <f t="array" ref="AC53">IFERROR(INDEX('Portfolio Drop'!$AB$14:$AJ$33,SFUnit!$R53-13,MATCH($T53,'Portfolio Drop'!$AB$13:$AJ$13,0)),"")</f>
        <v/>
      </c>
      <c r="AD53" t="str">
        <f>_xlfn.XLOOKUP($AA53&amp;"_Unit "&amp;X53,'Unit Refresh'!O:O,'Unit Refresh'!B:B,"",0)</f>
        <v/>
      </c>
    </row>
    <row r="54" spans="5:30" x14ac:dyDescent="0.25">
      <c r="E54" t="str" cm="1">
        <f t="array" ref="E54">IFERROR(INDEX($B$3:$B$101, MATCH(0, COUNTIF($E$2:E53, $B$3:$B$101)+IF($C$3:$C$101="", 1, 0), 0)),"")</f>
        <v/>
      </c>
      <c r="F54" t="str">
        <f t="shared" si="3"/>
        <v/>
      </c>
      <c r="G54" t="str">
        <f t="shared" si="4"/>
        <v/>
      </c>
      <c r="H54" t="str" cm="1">
        <f t="array" ref="H54">IFERROR(MID(REPT(COUNT($F$3:F54),F54),_xlfn.SEQUENCE(1,F54,1,1),1),"")</f>
        <v/>
      </c>
      <c r="R54" t="str">
        <v/>
      </c>
      <c r="S54" t="str">
        <v/>
      </c>
      <c r="T54" t="str">
        <f>IF(R54="","",IF(R54=R53,COUNTIF($R$3:R54,$R54),1))</f>
        <v/>
      </c>
      <c r="U54">
        <f>IFERROR(_xlfn.XLOOKUP(TRIM(AA54),SFProperty!D:D,SFProperty!A:A,,0),"")</f>
        <v>0</v>
      </c>
      <c r="W54" t="str">
        <f>IF(T54="","",'Salesforce Refresh '!$B$9)</f>
        <v/>
      </c>
      <c r="X54" t="str">
        <f t="shared" si="5"/>
        <v/>
      </c>
      <c r="Y54" t="str" cm="1">
        <f t="array" ref="Y54">IFERROR(INDEX('Portfolio Drop'!$B$14:$DN$33,SFUnit!$R54-13,MATCH(Y$1,'Portfolio Drop'!$B$13:$DN$13,0)),"")</f>
        <v/>
      </c>
      <c r="Z54" t="str" cm="1">
        <f t="array" ref="Z54">IFERROR(INDEX('Portfolio Drop'!$B$14:$DN$33,SFUnit!$R54-13,MATCH(Z$1,'Portfolio Drop'!$B$13:$DN$13,0)),"")</f>
        <v/>
      </c>
      <c r="AA54" t="str" cm="1">
        <f t="array" ref="AA54">IFERROR(INDEX('Portfolio Drop'!$B$14:$DN$33,SFUnit!$R54-13,MATCH(AA$1,'Portfolio Drop'!$B$13:$DN$13,0)),"")</f>
        <v/>
      </c>
      <c r="AB54" t="str" cm="1">
        <f t="array" ref="AB54">IFERROR(INDEX('Portfolio Drop'!$R$14:$Z$33,SFUnit!$R54-13,MATCH($T54,'Portfolio Drop'!$R$13:$Z$13,0)),"")</f>
        <v/>
      </c>
      <c r="AC54" t="str" cm="1">
        <f t="array" ref="AC54">IFERROR(INDEX('Portfolio Drop'!$AB$14:$AJ$33,SFUnit!$R54-13,MATCH($T54,'Portfolio Drop'!$AB$13:$AJ$13,0)),"")</f>
        <v/>
      </c>
      <c r="AD54" t="str">
        <f>_xlfn.XLOOKUP($AA54&amp;"_Unit "&amp;X54,'Unit Refresh'!O:O,'Unit Refresh'!B:B,"",0)</f>
        <v/>
      </c>
    </row>
    <row r="55" spans="5:30" x14ac:dyDescent="0.25">
      <c r="E55" t="str" cm="1">
        <f t="array" ref="E55">IFERROR(INDEX($B$3:$B$101, MATCH(0, COUNTIF($E$2:E54, $B$3:$B$101)+IF($C$3:$C$101="", 1, 0), 0)),"")</f>
        <v/>
      </c>
      <c r="F55" t="str">
        <f t="shared" si="3"/>
        <v/>
      </c>
      <c r="G55" t="str">
        <f t="shared" si="4"/>
        <v/>
      </c>
      <c r="H55" t="str" cm="1">
        <f t="array" ref="H55">IFERROR(MID(REPT(COUNT($F$3:F55),F55),_xlfn.SEQUENCE(1,F55,1,1),1),"")</f>
        <v/>
      </c>
      <c r="R55" t="str">
        <v/>
      </c>
      <c r="S55" t="str">
        <v/>
      </c>
      <c r="T55" t="str">
        <f>IF(R55="","",IF(R55=R54,COUNTIF($R$3:R55,$R55),1))</f>
        <v/>
      </c>
      <c r="U55">
        <f>IFERROR(_xlfn.XLOOKUP(TRIM(AA55),SFProperty!D:D,SFProperty!A:A,,0),"")</f>
        <v>0</v>
      </c>
      <c r="W55" t="str">
        <f>IF(T55="","",'Salesforce Refresh '!$B$9)</f>
        <v/>
      </c>
      <c r="X55" t="str">
        <f t="shared" si="5"/>
        <v/>
      </c>
      <c r="Y55" t="str" cm="1">
        <f t="array" ref="Y55">IFERROR(INDEX('Portfolio Drop'!$B$14:$DN$33,SFUnit!$R55-13,MATCH(Y$1,'Portfolio Drop'!$B$13:$DN$13,0)),"")</f>
        <v/>
      </c>
      <c r="Z55" t="str" cm="1">
        <f t="array" ref="Z55">IFERROR(INDEX('Portfolio Drop'!$B$14:$DN$33,SFUnit!$R55-13,MATCH(Z$1,'Portfolio Drop'!$B$13:$DN$13,0)),"")</f>
        <v/>
      </c>
      <c r="AA55" t="str" cm="1">
        <f t="array" ref="AA55">IFERROR(INDEX('Portfolio Drop'!$B$14:$DN$33,SFUnit!$R55-13,MATCH(AA$1,'Portfolio Drop'!$B$13:$DN$13,0)),"")</f>
        <v/>
      </c>
      <c r="AB55" t="str" cm="1">
        <f t="array" ref="AB55">IFERROR(INDEX('Portfolio Drop'!$R$14:$Z$33,SFUnit!$R55-13,MATCH($T55,'Portfolio Drop'!$R$13:$Z$13,0)),"")</f>
        <v/>
      </c>
      <c r="AC55" t="str" cm="1">
        <f t="array" ref="AC55">IFERROR(INDEX('Portfolio Drop'!$AB$14:$AJ$33,SFUnit!$R55-13,MATCH($T55,'Portfolio Drop'!$AB$13:$AJ$13,0)),"")</f>
        <v/>
      </c>
      <c r="AD55" t="str">
        <f>_xlfn.XLOOKUP($AA55&amp;"_Unit "&amp;X55,'Unit Refresh'!O:O,'Unit Refresh'!B:B,"",0)</f>
        <v/>
      </c>
    </row>
    <row r="56" spans="5:30" x14ac:dyDescent="0.25">
      <c r="E56" t="str" cm="1">
        <f t="array" ref="E56">IFERROR(INDEX($B$3:$B$101, MATCH(0, COUNTIF($E$2:E55, $B$3:$B$101)+IF($C$3:$C$101="", 1, 0), 0)),"")</f>
        <v/>
      </c>
      <c r="F56" t="str">
        <f t="shared" si="3"/>
        <v/>
      </c>
      <c r="G56" t="str">
        <f t="shared" si="4"/>
        <v/>
      </c>
      <c r="H56" t="str" cm="1">
        <f t="array" ref="H56">IFERROR(MID(REPT(COUNT($F$3:F56),F56),_xlfn.SEQUENCE(1,F56,1,1),1),"")</f>
        <v/>
      </c>
      <c r="R56" t="str">
        <v/>
      </c>
      <c r="S56" t="str">
        <v/>
      </c>
      <c r="T56" t="str">
        <f>IF(R56="","",IF(R56=R55,COUNTIF($R$3:R56,$R56),1))</f>
        <v/>
      </c>
      <c r="U56">
        <f>IFERROR(_xlfn.XLOOKUP(TRIM(AA56),SFProperty!D:D,SFProperty!A:A,,0),"")</f>
        <v>0</v>
      </c>
      <c r="W56" t="str">
        <f>IF(T56="","",'Salesforce Refresh '!$B$9)</f>
        <v/>
      </c>
      <c r="X56" t="str">
        <f t="shared" si="5"/>
        <v/>
      </c>
      <c r="Y56" t="str" cm="1">
        <f t="array" ref="Y56">IFERROR(INDEX('Portfolio Drop'!$B$14:$DN$33,SFUnit!$R56-13,MATCH(Y$1,'Portfolio Drop'!$B$13:$DN$13,0)),"")</f>
        <v/>
      </c>
      <c r="Z56" t="str" cm="1">
        <f t="array" ref="Z56">IFERROR(INDEX('Portfolio Drop'!$B$14:$DN$33,SFUnit!$R56-13,MATCH(Z$1,'Portfolio Drop'!$B$13:$DN$13,0)),"")</f>
        <v/>
      </c>
      <c r="AA56" t="str" cm="1">
        <f t="array" ref="AA56">IFERROR(INDEX('Portfolio Drop'!$B$14:$DN$33,SFUnit!$R56-13,MATCH(AA$1,'Portfolio Drop'!$B$13:$DN$13,0)),"")</f>
        <v/>
      </c>
      <c r="AB56" t="str" cm="1">
        <f t="array" ref="AB56">IFERROR(INDEX('Portfolio Drop'!$R$14:$Z$33,SFUnit!$R56-13,MATCH($T56,'Portfolio Drop'!$R$13:$Z$13,0)),"")</f>
        <v/>
      </c>
      <c r="AC56" t="str" cm="1">
        <f t="array" ref="AC56">IFERROR(INDEX('Portfolio Drop'!$AB$14:$AJ$33,SFUnit!$R56-13,MATCH($T56,'Portfolio Drop'!$AB$13:$AJ$13,0)),"")</f>
        <v/>
      </c>
      <c r="AD56" t="str">
        <f>_xlfn.XLOOKUP($AA56&amp;"_Unit "&amp;X56,'Unit Refresh'!O:O,'Unit Refresh'!B:B,"",0)</f>
        <v/>
      </c>
    </row>
    <row r="57" spans="5:30" x14ac:dyDescent="0.25">
      <c r="E57" t="str" cm="1">
        <f t="array" ref="E57">IFERROR(INDEX($B$3:$B$101, MATCH(0, COUNTIF($E$2:E56, $B$3:$B$101)+IF($C$3:$C$101="", 1, 0), 0)),"")</f>
        <v/>
      </c>
      <c r="F57" t="str">
        <f t="shared" si="3"/>
        <v/>
      </c>
      <c r="G57" t="str">
        <f t="shared" si="4"/>
        <v/>
      </c>
      <c r="H57" t="str" cm="1">
        <f t="array" ref="H57">IFERROR(MID(REPT(COUNT($F$3:F57),F57),_xlfn.SEQUENCE(1,F57,1,1),1),"")</f>
        <v/>
      </c>
      <c r="R57" t="str">
        <v/>
      </c>
      <c r="S57" t="str">
        <v/>
      </c>
      <c r="T57" t="str">
        <f>IF(R57="","",IF(R57=R56,COUNTIF($R$3:R57,$R57),1))</f>
        <v/>
      </c>
      <c r="U57">
        <f>IFERROR(_xlfn.XLOOKUP(TRIM(AA57),SFProperty!D:D,SFProperty!A:A,,0),"")</f>
        <v>0</v>
      </c>
      <c r="W57" t="str">
        <f>IF(T57="","",'Salesforce Refresh '!$B$9)</f>
        <v/>
      </c>
      <c r="X57" t="str">
        <f t="shared" si="5"/>
        <v/>
      </c>
      <c r="Y57" t="str" cm="1">
        <f t="array" ref="Y57">IFERROR(INDEX('Portfolio Drop'!$B$14:$DN$33,SFUnit!$R57-13,MATCH(Y$1,'Portfolio Drop'!$B$13:$DN$13,0)),"")</f>
        <v/>
      </c>
      <c r="Z57" t="str" cm="1">
        <f t="array" ref="Z57">IFERROR(INDEX('Portfolio Drop'!$B$14:$DN$33,SFUnit!$R57-13,MATCH(Z$1,'Portfolio Drop'!$B$13:$DN$13,0)),"")</f>
        <v/>
      </c>
      <c r="AA57" t="str" cm="1">
        <f t="array" ref="AA57">IFERROR(INDEX('Portfolio Drop'!$B$14:$DN$33,SFUnit!$R57-13,MATCH(AA$1,'Portfolio Drop'!$B$13:$DN$13,0)),"")</f>
        <v/>
      </c>
      <c r="AB57" t="str" cm="1">
        <f t="array" ref="AB57">IFERROR(INDEX('Portfolio Drop'!$R$14:$Z$33,SFUnit!$R57-13,MATCH($T57,'Portfolio Drop'!$R$13:$Z$13,0)),"")</f>
        <v/>
      </c>
      <c r="AC57" t="str" cm="1">
        <f t="array" ref="AC57">IFERROR(INDEX('Portfolio Drop'!$AB$14:$AJ$33,SFUnit!$R57-13,MATCH($T57,'Portfolio Drop'!$AB$13:$AJ$13,0)),"")</f>
        <v/>
      </c>
      <c r="AD57" t="str">
        <f>_xlfn.XLOOKUP($AA57&amp;"_Unit "&amp;X57,'Unit Refresh'!O:O,'Unit Refresh'!B:B,"",0)</f>
        <v/>
      </c>
    </row>
    <row r="58" spans="5:30" x14ac:dyDescent="0.25">
      <c r="E58" t="str" cm="1">
        <f t="array" ref="E58">IFERROR(INDEX($B$3:$B$101, MATCH(0, COUNTIF($E$2:E57, $B$3:$B$101)+IF($C$3:$C$101="", 1, 0), 0)),"")</f>
        <v/>
      </c>
      <c r="F58" t="str">
        <f t="shared" si="3"/>
        <v/>
      </c>
      <c r="G58" t="str">
        <f t="shared" si="4"/>
        <v/>
      </c>
      <c r="H58" t="str" cm="1">
        <f t="array" ref="H58">IFERROR(MID(REPT(COUNT($F$3:F58),F58),_xlfn.SEQUENCE(1,F58,1,1),1),"")</f>
        <v/>
      </c>
      <c r="R58" t="str">
        <v/>
      </c>
      <c r="S58" t="str">
        <v/>
      </c>
      <c r="T58" t="str">
        <f>IF(R58="","",IF(R58=R57,COUNTIF($R$3:R58,$R58),1))</f>
        <v/>
      </c>
      <c r="U58">
        <f>IFERROR(_xlfn.XLOOKUP(TRIM(AA58),SFProperty!D:D,SFProperty!A:A,,0),"")</f>
        <v>0</v>
      </c>
      <c r="W58" t="str">
        <f>IF(T58="","",'Salesforce Refresh '!$B$9)</f>
        <v/>
      </c>
      <c r="X58" t="str">
        <f t="shared" si="5"/>
        <v/>
      </c>
      <c r="Y58" t="str" cm="1">
        <f t="array" ref="Y58">IFERROR(INDEX('Portfolio Drop'!$B$14:$DN$33,SFUnit!$R58-13,MATCH(Y$1,'Portfolio Drop'!$B$13:$DN$13,0)),"")</f>
        <v/>
      </c>
      <c r="Z58" t="str" cm="1">
        <f t="array" ref="Z58">IFERROR(INDEX('Portfolio Drop'!$B$14:$DN$33,SFUnit!$R58-13,MATCH(Z$1,'Portfolio Drop'!$B$13:$DN$13,0)),"")</f>
        <v/>
      </c>
      <c r="AA58" t="str" cm="1">
        <f t="array" ref="AA58">IFERROR(INDEX('Portfolio Drop'!$B$14:$DN$33,SFUnit!$R58-13,MATCH(AA$1,'Portfolio Drop'!$B$13:$DN$13,0)),"")</f>
        <v/>
      </c>
      <c r="AB58" t="str" cm="1">
        <f t="array" ref="AB58">IFERROR(INDEX('Portfolio Drop'!$R$14:$Z$33,SFUnit!$R58-13,MATCH($T58,'Portfolio Drop'!$R$13:$Z$13,0)),"")</f>
        <v/>
      </c>
      <c r="AC58" t="str" cm="1">
        <f t="array" ref="AC58">IFERROR(INDEX('Portfolio Drop'!$AB$14:$AJ$33,SFUnit!$R58-13,MATCH($T58,'Portfolio Drop'!$AB$13:$AJ$13,0)),"")</f>
        <v/>
      </c>
      <c r="AD58" t="str">
        <f>_xlfn.XLOOKUP($AA58&amp;"_Unit "&amp;X58,'Unit Refresh'!O:O,'Unit Refresh'!B:B,"",0)</f>
        <v/>
      </c>
    </row>
    <row r="59" spans="5:30" x14ac:dyDescent="0.25">
      <c r="E59" t="str" cm="1">
        <f t="array" ref="E59">IFERROR(INDEX($B$3:$B$101, MATCH(0, COUNTIF($E$2:E58, $B$3:$B$101)+IF($C$3:$C$101="", 1, 0), 0)),"")</f>
        <v/>
      </c>
      <c r="F59" t="str">
        <f t="shared" si="3"/>
        <v/>
      </c>
      <c r="G59" t="str">
        <f t="shared" si="4"/>
        <v/>
      </c>
      <c r="H59" t="str" cm="1">
        <f t="array" ref="H59">IFERROR(MID(REPT(COUNT($F$3:F59),F59),_xlfn.SEQUENCE(1,F59,1,1),1),"")</f>
        <v/>
      </c>
      <c r="R59" t="str">
        <v/>
      </c>
      <c r="S59" t="str">
        <v/>
      </c>
      <c r="T59" t="str">
        <f>IF(R59="","",IF(R59=R58,COUNTIF($R$3:R59,$R59),1))</f>
        <v/>
      </c>
      <c r="U59">
        <f>IFERROR(_xlfn.XLOOKUP(TRIM(AA59),SFProperty!D:D,SFProperty!A:A,,0),"")</f>
        <v>0</v>
      </c>
      <c r="W59" t="str">
        <f>IF(T59="","",'Salesforce Refresh '!$B$9)</f>
        <v/>
      </c>
      <c r="X59" t="str">
        <f t="shared" si="5"/>
        <v/>
      </c>
      <c r="Y59" t="str" cm="1">
        <f t="array" ref="Y59">IFERROR(INDEX('Portfolio Drop'!$B$14:$DN$33,SFUnit!$R59-13,MATCH(Y$1,'Portfolio Drop'!$B$13:$DN$13,0)),"")</f>
        <v/>
      </c>
      <c r="Z59" t="str" cm="1">
        <f t="array" ref="Z59">IFERROR(INDEX('Portfolio Drop'!$B$14:$DN$33,SFUnit!$R59-13,MATCH(Z$1,'Portfolio Drop'!$B$13:$DN$13,0)),"")</f>
        <v/>
      </c>
      <c r="AA59" t="str" cm="1">
        <f t="array" ref="AA59">IFERROR(INDEX('Portfolio Drop'!$B$14:$DN$33,SFUnit!$R59-13,MATCH(AA$1,'Portfolio Drop'!$B$13:$DN$13,0)),"")</f>
        <v/>
      </c>
      <c r="AB59" t="str" cm="1">
        <f t="array" ref="AB59">IFERROR(INDEX('Portfolio Drop'!$R$14:$Z$33,SFUnit!$R59-13,MATCH($T59,'Portfolio Drop'!$R$13:$Z$13,0)),"")</f>
        <v/>
      </c>
      <c r="AC59" t="str" cm="1">
        <f t="array" ref="AC59">IFERROR(INDEX('Portfolio Drop'!$AB$14:$AJ$33,SFUnit!$R59-13,MATCH($T59,'Portfolio Drop'!$AB$13:$AJ$13,0)),"")</f>
        <v/>
      </c>
      <c r="AD59" t="str">
        <f>_xlfn.XLOOKUP($AA59&amp;"_Unit "&amp;X59,'Unit Refresh'!O:O,'Unit Refresh'!B:B,"",0)</f>
        <v/>
      </c>
    </row>
    <row r="60" spans="5:30" x14ac:dyDescent="0.25">
      <c r="E60" t="str" cm="1">
        <f t="array" ref="E60">IFERROR(INDEX($B$3:$B$101, MATCH(0, COUNTIF($E$2:E59, $B$3:$B$101)+IF($C$3:$C$101="", 1, 0), 0)),"")</f>
        <v/>
      </c>
      <c r="F60" t="str">
        <f t="shared" si="3"/>
        <v/>
      </c>
      <c r="G60" t="str">
        <f t="shared" si="4"/>
        <v/>
      </c>
      <c r="H60" t="str" cm="1">
        <f t="array" ref="H60">IFERROR(MID(REPT(COUNT($F$3:F60),F60),_xlfn.SEQUENCE(1,F60,1,1),1),"")</f>
        <v/>
      </c>
      <c r="R60" t="str">
        <v/>
      </c>
      <c r="S60" t="str">
        <v/>
      </c>
      <c r="T60" t="str">
        <f>IF(R60="","",IF(R60=R59,COUNTIF($R$3:R60,$R60),1))</f>
        <v/>
      </c>
      <c r="U60">
        <f>IFERROR(_xlfn.XLOOKUP(TRIM(AA60),SFProperty!D:D,SFProperty!A:A,,0),"")</f>
        <v>0</v>
      </c>
      <c r="W60" t="str">
        <f>IF(T60="","",'Salesforce Refresh '!$B$9)</f>
        <v/>
      </c>
      <c r="X60" t="str">
        <f t="shared" si="5"/>
        <v/>
      </c>
      <c r="Y60" t="str" cm="1">
        <f t="array" ref="Y60">IFERROR(INDEX('Portfolio Drop'!$B$14:$DN$33,SFUnit!$R60-13,MATCH(Y$1,'Portfolio Drop'!$B$13:$DN$13,0)),"")</f>
        <v/>
      </c>
      <c r="Z60" t="str" cm="1">
        <f t="array" ref="Z60">IFERROR(INDEX('Portfolio Drop'!$B$14:$DN$33,SFUnit!$R60-13,MATCH(Z$1,'Portfolio Drop'!$B$13:$DN$13,0)),"")</f>
        <v/>
      </c>
      <c r="AA60" t="str" cm="1">
        <f t="array" ref="AA60">IFERROR(INDEX('Portfolio Drop'!$B$14:$DN$33,SFUnit!$R60-13,MATCH(AA$1,'Portfolio Drop'!$B$13:$DN$13,0)),"")</f>
        <v/>
      </c>
      <c r="AB60" t="str" cm="1">
        <f t="array" ref="AB60">IFERROR(INDEX('Portfolio Drop'!$R$14:$Z$33,SFUnit!$R60-13,MATCH($T60,'Portfolio Drop'!$R$13:$Z$13,0)),"")</f>
        <v/>
      </c>
      <c r="AC60" t="str" cm="1">
        <f t="array" ref="AC60">IFERROR(INDEX('Portfolio Drop'!$AB$14:$AJ$33,SFUnit!$R60-13,MATCH($T60,'Portfolio Drop'!$AB$13:$AJ$13,0)),"")</f>
        <v/>
      </c>
      <c r="AD60" t="str">
        <f>_xlfn.XLOOKUP($AA60&amp;"_Unit "&amp;X60,'Unit Refresh'!O:O,'Unit Refresh'!B:B,"",0)</f>
        <v/>
      </c>
    </row>
    <row r="61" spans="5:30" x14ac:dyDescent="0.25">
      <c r="E61" t="str" cm="1">
        <f t="array" ref="E61">IFERROR(INDEX($B$3:$B$101, MATCH(0, COUNTIF($E$2:E60, $B$3:$B$101)+IF($C$3:$C$101="", 1, 0), 0)),"")</f>
        <v/>
      </c>
      <c r="F61" t="str">
        <f t="shared" si="3"/>
        <v/>
      </c>
      <c r="G61" t="str">
        <f t="shared" si="4"/>
        <v/>
      </c>
      <c r="H61" t="str" cm="1">
        <f t="array" ref="H61">IFERROR(MID(REPT(COUNT($F$3:F61),F61),_xlfn.SEQUENCE(1,F61,1,1),1),"")</f>
        <v/>
      </c>
      <c r="R61" t="str">
        <v/>
      </c>
      <c r="S61" t="str">
        <v/>
      </c>
      <c r="T61" t="str">
        <f>IF(R61="","",IF(R61=R60,COUNTIF($R$3:R61,$R61),1))</f>
        <v/>
      </c>
      <c r="U61">
        <f>IFERROR(_xlfn.XLOOKUP(TRIM(AA61),SFProperty!D:D,SFProperty!A:A,,0),"")</f>
        <v>0</v>
      </c>
      <c r="W61" t="str">
        <f>IF(T61="","",'Salesforce Refresh '!$B$9)</f>
        <v/>
      </c>
      <c r="X61" t="str">
        <f t="shared" si="5"/>
        <v/>
      </c>
      <c r="Y61" t="str" cm="1">
        <f t="array" ref="Y61">IFERROR(INDEX('Portfolio Drop'!$B$14:$DN$33,SFUnit!$R61-13,MATCH(Y$1,'Portfolio Drop'!$B$13:$DN$13,0)),"")</f>
        <v/>
      </c>
      <c r="Z61" t="str" cm="1">
        <f t="array" ref="Z61">IFERROR(INDEX('Portfolio Drop'!$B$14:$DN$33,SFUnit!$R61-13,MATCH(Z$1,'Portfolio Drop'!$B$13:$DN$13,0)),"")</f>
        <v/>
      </c>
      <c r="AA61" t="str" cm="1">
        <f t="array" ref="AA61">IFERROR(INDEX('Portfolio Drop'!$B$14:$DN$33,SFUnit!$R61-13,MATCH(AA$1,'Portfolio Drop'!$B$13:$DN$13,0)),"")</f>
        <v/>
      </c>
      <c r="AB61" t="str" cm="1">
        <f t="array" ref="AB61">IFERROR(INDEX('Portfolio Drop'!$R$14:$Z$33,SFUnit!$R61-13,MATCH($T61,'Portfolio Drop'!$R$13:$Z$13,0)),"")</f>
        <v/>
      </c>
      <c r="AC61" t="str" cm="1">
        <f t="array" ref="AC61">IFERROR(INDEX('Portfolio Drop'!$AB$14:$AJ$33,SFUnit!$R61-13,MATCH($T61,'Portfolio Drop'!$AB$13:$AJ$13,0)),"")</f>
        <v/>
      </c>
      <c r="AD61" t="str">
        <f>_xlfn.XLOOKUP($AA61&amp;"_Unit "&amp;X61,'Unit Refresh'!O:O,'Unit Refresh'!B:B,"",0)</f>
        <v/>
      </c>
    </row>
    <row r="62" spans="5:30" x14ac:dyDescent="0.25">
      <c r="E62" t="str" cm="1">
        <f t="array" ref="E62">IFERROR(INDEX($B$3:$B$101, MATCH(0, COUNTIF($E$2:E61, $B$3:$B$101)+IF($C$3:$C$101="", 1, 0), 0)),"")</f>
        <v/>
      </c>
      <c r="F62" t="str">
        <f t="shared" si="3"/>
        <v/>
      </c>
      <c r="G62" t="str">
        <f t="shared" si="4"/>
        <v/>
      </c>
      <c r="H62" t="str" cm="1">
        <f t="array" ref="H62">IFERROR(MID(REPT(COUNT($F$3:F62),F62),_xlfn.SEQUENCE(1,F62,1,1),1),"")</f>
        <v/>
      </c>
      <c r="R62" t="str">
        <v/>
      </c>
      <c r="S62" t="str">
        <v/>
      </c>
      <c r="T62" t="str">
        <f>IF(R62="","",IF(R62=R61,COUNTIF($R$3:R62,$R62),1))</f>
        <v/>
      </c>
      <c r="U62">
        <f>IFERROR(_xlfn.XLOOKUP(TRIM(AA62),SFProperty!D:D,SFProperty!A:A,,0),"")</f>
        <v>0</v>
      </c>
      <c r="W62" t="str">
        <f>IF(T62="","",'Salesforce Refresh '!$B$9)</f>
        <v/>
      </c>
      <c r="X62" t="str">
        <f t="shared" si="5"/>
        <v/>
      </c>
      <c r="Y62" t="str" cm="1">
        <f t="array" ref="Y62">IFERROR(INDEX('Portfolio Drop'!$B$14:$DN$33,SFUnit!$R62-13,MATCH(Y$1,'Portfolio Drop'!$B$13:$DN$13,0)),"")</f>
        <v/>
      </c>
      <c r="Z62" t="str" cm="1">
        <f t="array" ref="Z62">IFERROR(INDEX('Portfolio Drop'!$B$14:$DN$33,SFUnit!$R62-13,MATCH(Z$1,'Portfolio Drop'!$B$13:$DN$13,0)),"")</f>
        <v/>
      </c>
      <c r="AA62" t="str" cm="1">
        <f t="array" ref="AA62">IFERROR(INDEX('Portfolio Drop'!$B$14:$DN$33,SFUnit!$R62-13,MATCH(AA$1,'Portfolio Drop'!$B$13:$DN$13,0)),"")</f>
        <v/>
      </c>
      <c r="AB62" t="str" cm="1">
        <f t="array" ref="AB62">IFERROR(INDEX('Portfolio Drop'!$R$14:$Z$33,SFUnit!$R62-13,MATCH($T62,'Portfolio Drop'!$R$13:$Z$13,0)),"")</f>
        <v/>
      </c>
      <c r="AC62" t="str" cm="1">
        <f t="array" ref="AC62">IFERROR(INDEX('Portfolio Drop'!$AB$14:$AJ$33,SFUnit!$R62-13,MATCH($T62,'Portfolio Drop'!$AB$13:$AJ$13,0)),"")</f>
        <v/>
      </c>
      <c r="AD62" t="str">
        <f>_xlfn.XLOOKUP($AA62&amp;"_Unit "&amp;X62,'Unit Refresh'!O:O,'Unit Refresh'!B:B,"",0)</f>
        <v/>
      </c>
    </row>
    <row r="63" spans="5:30" x14ac:dyDescent="0.25">
      <c r="E63" t="str" cm="1">
        <f t="array" ref="E63">IFERROR(INDEX($B$3:$B$101, MATCH(0, COUNTIF($E$2:E62, $B$3:$B$101)+IF($C$3:$C$101="", 1, 0), 0)),"")</f>
        <v/>
      </c>
      <c r="F63" t="str">
        <f t="shared" si="3"/>
        <v/>
      </c>
      <c r="G63" t="str">
        <f t="shared" si="4"/>
        <v/>
      </c>
      <c r="H63" t="str" cm="1">
        <f t="array" ref="H63">IFERROR(MID(REPT(COUNT($F$3:F63),F63),_xlfn.SEQUENCE(1,F63,1,1),1),"")</f>
        <v/>
      </c>
      <c r="R63" t="str">
        <v/>
      </c>
      <c r="S63" t="str">
        <v/>
      </c>
      <c r="T63" t="str">
        <f>IF(R63="","",IF(R63=R62,COUNTIF($R$3:R63,$R63),1))</f>
        <v/>
      </c>
      <c r="U63">
        <f>IFERROR(_xlfn.XLOOKUP(TRIM(AA63),SFProperty!D:D,SFProperty!A:A,,0),"")</f>
        <v>0</v>
      </c>
      <c r="W63" t="str">
        <f>IF(T63="","",'Salesforce Refresh '!$B$9)</f>
        <v/>
      </c>
      <c r="X63" t="str">
        <f t="shared" si="5"/>
        <v/>
      </c>
      <c r="Y63" t="str" cm="1">
        <f t="array" ref="Y63">IFERROR(INDEX('Portfolio Drop'!$B$14:$DN$33,SFUnit!$R63-13,MATCH(Y$1,'Portfolio Drop'!$B$13:$DN$13,0)),"")</f>
        <v/>
      </c>
      <c r="Z63" t="str" cm="1">
        <f t="array" ref="Z63">IFERROR(INDEX('Portfolio Drop'!$B$14:$DN$33,SFUnit!$R63-13,MATCH(Z$1,'Portfolio Drop'!$B$13:$DN$13,0)),"")</f>
        <v/>
      </c>
      <c r="AA63" t="str" cm="1">
        <f t="array" ref="AA63">IFERROR(INDEX('Portfolio Drop'!$B$14:$DN$33,SFUnit!$R63-13,MATCH(AA$1,'Portfolio Drop'!$B$13:$DN$13,0)),"")</f>
        <v/>
      </c>
      <c r="AB63" t="str" cm="1">
        <f t="array" ref="AB63">IFERROR(INDEX('Portfolio Drop'!$R$14:$Z$33,SFUnit!$R63-13,MATCH($T63,'Portfolio Drop'!$R$13:$Z$13,0)),"")</f>
        <v/>
      </c>
      <c r="AC63" t="str" cm="1">
        <f t="array" ref="AC63">IFERROR(INDEX('Portfolio Drop'!$AB$14:$AJ$33,SFUnit!$R63-13,MATCH($T63,'Portfolio Drop'!$AB$13:$AJ$13,0)),"")</f>
        <v/>
      </c>
      <c r="AD63" t="str">
        <f>_xlfn.XLOOKUP($AA63&amp;"_Unit "&amp;X63,'Unit Refresh'!O:O,'Unit Refresh'!B:B,"",0)</f>
        <v/>
      </c>
    </row>
    <row r="64" spans="5:30" x14ac:dyDescent="0.25">
      <c r="E64" t="str" cm="1">
        <f t="array" ref="E64">IFERROR(INDEX($B$3:$B$101, MATCH(0, COUNTIF($E$2:E63, $B$3:$B$101)+IF($C$3:$C$101="", 1, 0), 0)),"")</f>
        <v/>
      </c>
      <c r="F64" t="str">
        <f t="shared" si="3"/>
        <v/>
      </c>
      <c r="G64" t="str">
        <f t="shared" si="4"/>
        <v/>
      </c>
      <c r="H64" t="str" cm="1">
        <f t="array" ref="H64">IFERROR(MID(REPT(COUNT($F$3:F64),F64),_xlfn.SEQUENCE(1,F64,1,1),1),"")</f>
        <v/>
      </c>
      <c r="R64" t="str">
        <v/>
      </c>
      <c r="S64" t="str">
        <v/>
      </c>
      <c r="T64" t="str">
        <f>IF(R64="","",IF(R64=R63,COUNTIF($R$3:R64,$R64),1))</f>
        <v/>
      </c>
      <c r="U64">
        <f>IFERROR(_xlfn.XLOOKUP(TRIM(AA64),SFProperty!D:D,SFProperty!A:A,,0),"")</f>
        <v>0</v>
      </c>
      <c r="W64" t="str">
        <f>IF(T64="","",'Salesforce Refresh '!$B$9)</f>
        <v/>
      </c>
      <c r="X64" t="str">
        <f t="shared" si="5"/>
        <v/>
      </c>
      <c r="Y64" t="str" cm="1">
        <f t="array" ref="Y64">IFERROR(INDEX('Portfolio Drop'!$B$14:$DN$33,SFUnit!$R64-13,MATCH(Y$1,'Portfolio Drop'!$B$13:$DN$13,0)),"")</f>
        <v/>
      </c>
      <c r="Z64" t="str" cm="1">
        <f t="array" ref="Z64">IFERROR(INDEX('Portfolio Drop'!$B$14:$DN$33,SFUnit!$R64-13,MATCH(Z$1,'Portfolio Drop'!$B$13:$DN$13,0)),"")</f>
        <v/>
      </c>
      <c r="AA64" t="str" cm="1">
        <f t="array" ref="AA64">IFERROR(INDEX('Portfolio Drop'!$B$14:$DN$33,SFUnit!$R64-13,MATCH(AA$1,'Portfolio Drop'!$B$13:$DN$13,0)),"")</f>
        <v/>
      </c>
      <c r="AB64" t="str" cm="1">
        <f t="array" ref="AB64">IFERROR(INDEX('Portfolio Drop'!$R$14:$Z$33,SFUnit!$R64-13,MATCH($T64,'Portfolio Drop'!$R$13:$Z$13,0)),"")</f>
        <v/>
      </c>
      <c r="AC64" t="str" cm="1">
        <f t="array" ref="AC64">IFERROR(INDEX('Portfolio Drop'!$AB$14:$AJ$33,SFUnit!$R64-13,MATCH($T64,'Portfolio Drop'!$AB$13:$AJ$13,0)),"")</f>
        <v/>
      </c>
      <c r="AD64" t="str">
        <f>_xlfn.XLOOKUP($AA64&amp;"_Unit "&amp;X64,'Unit Refresh'!O:O,'Unit Refresh'!B:B,"",0)</f>
        <v/>
      </c>
    </row>
    <row r="65" spans="5:30" x14ac:dyDescent="0.25">
      <c r="E65" t="str" cm="1">
        <f t="array" ref="E65">IFERROR(INDEX($B$3:$B$101, MATCH(0, COUNTIF($E$2:E64, $B$3:$B$101)+IF($C$3:$C$101="", 1, 0), 0)),"")</f>
        <v/>
      </c>
      <c r="F65" t="str">
        <f t="shared" si="3"/>
        <v/>
      </c>
      <c r="G65" t="str">
        <f t="shared" si="4"/>
        <v/>
      </c>
      <c r="H65" t="str" cm="1">
        <f t="array" ref="H65">IFERROR(MID(REPT(COUNT($F$3:F65),F65),_xlfn.SEQUENCE(1,F65,1,1),1),"")</f>
        <v/>
      </c>
      <c r="R65" t="str">
        <v/>
      </c>
      <c r="S65" t="str">
        <v/>
      </c>
      <c r="T65" t="str">
        <f>IF(R65="","",IF(R65=R64,COUNTIF($R$3:R65,$R65),1))</f>
        <v/>
      </c>
      <c r="U65">
        <f>IFERROR(_xlfn.XLOOKUP(TRIM(AA65),SFProperty!D:D,SFProperty!A:A,,0),"")</f>
        <v>0</v>
      </c>
      <c r="W65" t="str">
        <f>IF(T65="","",'Salesforce Refresh '!$B$9)</f>
        <v/>
      </c>
      <c r="X65" t="str">
        <f t="shared" si="5"/>
        <v/>
      </c>
      <c r="Y65" t="str" cm="1">
        <f t="array" ref="Y65">IFERROR(INDEX('Portfolio Drop'!$B$14:$DN$33,SFUnit!$R65-13,MATCH(Y$1,'Portfolio Drop'!$B$13:$DN$13,0)),"")</f>
        <v/>
      </c>
      <c r="Z65" t="str" cm="1">
        <f t="array" ref="Z65">IFERROR(INDEX('Portfolio Drop'!$B$14:$DN$33,SFUnit!$R65-13,MATCH(Z$1,'Portfolio Drop'!$B$13:$DN$13,0)),"")</f>
        <v/>
      </c>
      <c r="AA65" t="str" cm="1">
        <f t="array" ref="AA65">IFERROR(INDEX('Portfolio Drop'!$B$14:$DN$33,SFUnit!$R65-13,MATCH(AA$1,'Portfolio Drop'!$B$13:$DN$13,0)),"")</f>
        <v/>
      </c>
      <c r="AB65" t="str" cm="1">
        <f t="array" ref="AB65">IFERROR(INDEX('Portfolio Drop'!$R$14:$Z$33,SFUnit!$R65-13,MATCH($T65,'Portfolio Drop'!$R$13:$Z$13,0)),"")</f>
        <v/>
      </c>
      <c r="AC65" t="str" cm="1">
        <f t="array" ref="AC65">IFERROR(INDEX('Portfolio Drop'!$AB$14:$AJ$33,SFUnit!$R65-13,MATCH($T65,'Portfolio Drop'!$AB$13:$AJ$13,0)),"")</f>
        <v/>
      </c>
      <c r="AD65" t="str">
        <f>_xlfn.XLOOKUP($AA65&amp;"_Unit "&amp;X65,'Unit Refresh'!O:O,'Unit Refresh'!B:B,"",0)</f>
        <v/>
      </c>
    </row>
    <row r="66" spans="5:30" x14ac:dyDescent="0.25">
      <c r="E66" t="str" cm="1">
        <f t="array" ref="E66">IFERROR(INDEX($B$3:$B$101, MATCH(0, COUNTIF($E$2:E65, $B$3:$B$101)+IF($C$3:$C$101="", 1, 0), 0)),"")</f>
        <v/>
      </c>
      <c r="F66" t="str">
        <f t="shared" si="3"/>
        <v/>
      </c>
      <c r="G66" t="str">
        <f t="shared" si="4"/>
        <v/>
      </c>
      <c r="H66" t="str" cm="1">
        <f t="array" ref="H66">IFERROR(MID(REPT(COUNT($F$3:F66),F66),_xlfn.SEQUENCE(1,F66,1,1),1),"")</f>
        <v/>
      </c>
      <c r="R66" t="str">
        <v/>
      </c>
      <c r="S66" t="str">
        <v/>
      </c>
      <c r="T66" t="str">
        <f>IF(R66="","",IF(R66=R65,COUNTIF($R$3:R66,$R66),1))</f>
        <v/>
      </c>
      <c r="U66">
        <f>IFERROR(_xlfn.XLOOKUP(TRIM(AA66),SFProperty!D:D,SFProperty!A:A,,0),"")</f>
        <v>0</v>
      </c>
      <c r="W66" t="str">
        <f>IF(T66="","",'Salesforce Refresh '!$B$9)</f>
        <v/>
      </c>
      <c r="X66" t="str">
        <f t="shared" si="5"/>
        <v/>
      </c>
      <c r="Y66" t="str" cm="1">
        <f t="array" ref="Y66">IFERROR(INDEX('Portfolio Drop'!$B$14:$DN$33,SFUnit!$R66-13,MATCH(Y$1,'Portfolio Drop'!$B$13:$DN$13,0)),"")</f>
        <v/>
      </c>
      <c r="Z66" t="str" cm="1">
        <f t="array" ref="Z66">IFERROR(INDEX('Portfolio Drop'!$B$14:$DN$33,SFUnit!$R66-13,MATCH(Z$1,'Portfolio Drop'!$B$13:$DN$13,0)),"")</f>
        <v/>
      </c>
      <c r="AA66" t="str" cm="1">
        <f t="array" ref="AA66">IFERROR(INDEX('Portfolio Drop'!$B$14:$DN$33,SFUnit!$R66-13,MATCH(AA$1,'Portfolio Drop'!$B$13:$DN$13,0)),"")</f>
        <v/>
      </c>
      <c r="AB66" t="str" cm="1">
        <f t="array" ref="AB66">IFERROR(INDEX('Portfolio Drop'!$R$14:$Z$33,SFUnit!$R66-13,MATCH($T66,'Portfolio Drop'!$R$13:$Z$13,0)),"")</f>
        <v/>
      </c>
      <c r="AC66" t="str" cm="1">
        <f t="array" ref="AC66">IFERROR(INDEX('Portfolio Drop'!$AB$14:$AJ$33,SFUnit!$R66-13,MATCH($T66,'Portfolio Drop'!$AB$13:$AJ$13,0)),"")</f>
        <v/>
      </c>
      <c r="AD66" t="str">
        <f>_xlfn.XLOOKUP($AA66&amp;"_Unit "&amp;X66,'Unit Refresh'!O:O,'Unit Refresh'!B:B,"",0)</f>
        <v/>
      </c>
    </row>
    <row r="67" spans="5:30" x14ac:dyDescent="0.25">
      <c r="E67" t="str" cm="1">
        <f t="array" ref="E67">IFERROR(INDEX($B$3:$B$101, MATCH(0, COUNTIF($E$2:E66, $B$3:$B$101)+IF($C$3:$C$101="", 1, 0), 0)),"")</f>
        <v/>
      </c>
      <c r="F67" t="str">
        <f t="shared" ref="F67:F98" si="6">IFERROR(INDEX($C:$C,MATCH($E67,$B:$B,0)),"")</f>
        <v/>
      </c>
      <c r="G67" t="str">
        <f t="shared" ref="G67:G98" si="7">E67</f>
        <v/>
      </c>
      <c r="H67" t="str" cm="1">
        <f t="array" ref="H67">IFERROR(MID(REPT(COUNT($F$3:F67),F67),_xlfn.SEQUENCE(1,F67,1,1),1),"")</f>
        <v/>
      </c>
      <c r="R67" t="str">
        <v/>
      </c>
      <c r="S67" t="str">
        <v/>
      </c>
      <c r="T67" t="str">
        <f>IF(R67="","",IF(R67=R66,COUNTIF($R$3:R67,$R67),1))</f>
        <v/>
      </c>
      <c r="U67">
        <f>IFERROR(_xlfn.XLOOKUP(TRIM(AA67),SFProperty!D:D,SFProperty!A:A,,0),"")</f>
        <v>0</v>
      </c>
      <c r="W67" t="str">
        <f>IF(T67="","",'Salesforce Refresh '!$B$9)</f>
        <v/>
      </c>
      <c r="X67" t="str">
        <f t="shared" si="5"/>
        <v/>
      </c>
      <c r="Y67" t="str" cm="1">
        <f t="array" ref="Y67">IFERROR(INDEX('Portfolio Drop'!$B$14:$DN$33,SFUnit!$R67-13,MATCH(Y$1,'Portfolio Drop'!$B$13:$DN$13,0)),"")</f>
        <v/>
      </c>
      <c r="Z67" t="str" cm="1">
        <f t="array" ref="Z67">IFERROR(INDEX('Portfolio Drop'!$B$14:$DN$33,SFUnit!$R67-13,MATCH(Z$1,'Portfolio Drop'!$B$13:$DN$13,0)),"")</f>
        <v/>
      </c>
      <c r="AA67" t="str" cm="1">
        <f t="array" ref="AA67">IFERROR(INDEX('Portfolio Drop'!$B$14:$DN$33,SFUnit!$R67-13,MATCH(AA$1,'Portfolio Drop'!$B$13:$DN$13,0)),"")</f>
        <v/>
      </c>
      <c r="AB67" t="str" cm="1">
        <f t="array" ref="AB67">IFERROR(INDEX('Portfolio Drop'!$R$14:$Z$33,SFUnit!$R67-13,MATCH($T67,'Portfolio Drop'!$R$13:$Z$13,0)),"")</f>
        <v/>
      </c>
      <c r="AC67" t="str" cm="1">
        <f t="array" ref="AC67">IFERROR(INDEX('Portfolio Drop'!$AB$14:$AJ$33,SFUnit!$R67-13,MATCH($T67,'Portfolio Drop'!$AB$13:$AJ$13,0)),"")</f>
        <v/>
      </c>
      <c r="AD67" t="str">
        <f>_xlfn.XLOOKUP($AA67&amp;"_Unit "&amp;X67,'Unit Refresh'!O:O,'Unit Refresh'!B:B,"",0)</f>
        <v/>
      </c>
    </row>
    <row r="68" spans="5:30" x14ac:dyDescent="0.25">
      <c r="E68" t="str" cm="1">
        <f t="array" ref="E68">IFERROR(INDEX($B$3:$B$101, MATCH(0, COUNTIF($E$2:E67, $B$3:$B$101)+IF($C$3:$C$101="", 1, 0), 0)),"")</f>
        <v/>
      </c>
      <c r="F68" t="str">
        <f t="shared" si="6"/>
        <v/>
      </c>
      <c r="G68" t="str">
        <f t="shared" si="7"/>
        <v/>
      </c>
      <c r="H68" t="str" cm="1">
        <f t="array" ref="H68">IFERROR(MID(REPT(COUNT($F$3:F68),F68),_xlfn.SEQUENCE(1,F68,1,1),1),"")</f>
        <v/>
      </c>
      <c r="R68" t="str">
        <v/>
      </c>
      <c r="S68" t="str">
        <v/>
      </c>
      <c r="T68" t="str">
        <f>IF(R68="","",IF(R68=R67,COUNTIF($R$3:R68,$R68),1))</f>
        <v/>
      </c>
      <c r="U68">
        <f>IFERROR(_xlfn.XLOOKUP(TRIM(AA68),SFProperty!D:D,SFProperty!A:A,,0),"")</f>
        <v>0</v>
      </c>
      <c r="W68" t="str">
        <f>IF(T68="","",'Salesforce Refresh '!$B$9)</f>
        <v/>
      </c>
      <c r="X68" t="str">
        <f t="shared" si="5"/>
        <v/>
      </c>
      <c r="Y68" t="str" cm="1">
        <f t="array" ref="Y68">IFERROR(INDEX('Portfolio Drop'!$B$14:$DN$33,SFUnit!$R68-13,MATCH(Y$1,'Portfolio Drop'!$B$13:$DN$13,0)),"")</f>
        <v/>
      </c>
      <c r="Z68" t="str" cm="1">
        <f t="array" ref="Z68">IFERROR(INDEX('Portfolio Drop'!$B$14:$DN$33,SFUnit!$R68-13,MATCH(Z$1,'Portfolio Drop'!$B$13:$DN$13,0)),"")</f>
        <v/>
      </c>
      <c r="AA68" t="str" cm="1">
        <f t="array" ref="AA68">IFERROR(INDEX('Portfolio Drop'!$B$14:$DN$33,SFUnit!$R68-13,MATCH(AA$1,'Portfolio Drop'!$B$13:$DN$13,0)),"")</f>
        <v/>
      </c>
      <c r="AB68" t="str" cm="1">
        <f t="array" ref="AB68">IFERROR(INDEX('Portfolio Drop'!$R$14:$Z$33,SFUnit!$R68-13,MATCH($T68,'Portfolio Drop'!$R$13:$Z$13,0)),"")</f>
        <v/>
      </c>
      <c r="AC68" t="str" cm="1">
        <f t="array" ref="AC68">IFERROR(INDEX('Portfolio Drop'!$AB$14:$AJ$33,SFUnit!$R68-13,MATCH($T68,'Portfolio Drop'!$AB$13:$AJ$13,0)),"")</f>
        <v/>
      </c>
      <c r="AD68" t="str">
        <f>_xlfn.XLOOKUP($AA68&amp;"_Unit "&amp;X68,'Unit Refresh'!O:O,'Unit Refresh'!B:B,"",0)</f>
        <v/>
      </c>
    </row>
    <row r="69" spans="5:30" x14ac:dyDescent="0.25">
      <c r="E69" t="str" cm="1">
        <f t="array" ref="E69">IFERROR(INDEX($B$3:$B$101, MATCH(0, COUNTIF($E$2:E68, $B$3:$B$101)+IF($C$3:$C$101="", 1, 0), 0)),"")</f>
        <v/>
      </c>
      <c r="F69" t="str">
        <f t="shared" si="6"/>
        <v/>
      </c>
      <c r="G69" t="str">
        <f t="shared" si="7"/>
        <v/>
      </c>
      <c r="H69" t="str" cm="1">
        <f t="array" ref="H69">IFERROR(MID(REPT(COUNT($F$3:F69),F69),_xlfn.SEQUENCE(1,F69,1,1),1),"")</f>
        <v/>
      </c>
      <c r="R69" t="str">
        <v/>
      </c>
      <c r="S69" t="str">
        <v/>
      </c>
      <c r="T69" t="str">
        <f>IF(R69="","",IF(R69=R68,COUNTIF($R$3:R69,$R69),1))</f>
        <v/>
      </c>
      <c r="U69">
        <f>IFERROR(_xlfn.XLOOKUP(TRIM(AA69),SFProperty!D:D,SFProperty!A:A,,0),"")</f>
        <v>0</v>
      </c>
      <c r="W69" t="str">
        <f>IF(T69="","",'Salesforce Refresh '!$B$9)</f>
        <v/>
      </c>
      <c r="X69" t="str">
        <f t="shared" si="5"/>
        <v/>
      </c>
      <c r="Y69" t="str" cm="1">
        <f t="array" ref="Y69">IFERROR(INDEX('Portfolio Drop'!$B$14:$DN$33,SFUnit!$R69-13,MATCH(Y$1,'Portfolio Drop'!$B$13:$DN$13,0)),"")</f>
        <v/>
      </c>
      <c r="Z69" t="str" cm="1">
        <f t="array" ref="Z69">IFERROR(INDEX('Portfolio Drop'!$B$14:$DN$33,SFUnit!$R69-13,MATCH(Z$1,'Portfolio Drop'!$B$13:$DN$13,0)),"")</f>
        <v/>
      </c>
      <c r="AA69" t="str" cm="1">
        <f t="array" ref="AA69">IFERROR(INDEX('Portfolio Drop'!$B$14:$DN$33,SFUnit!$R69-13,MATCH(AA$1,'Portfolio Drop'!$B$13:$DN$13,0)),"")</f>
        <v/>
      </c>
      <c r="AB69" t="str" cm="1">
        <f t="array" ref="AB69">IFERROR(INDEX('Portfolio Drop'!$R$14:$Z$33,SFUnit!$R69-13,MATCH($T69,'Portfolio Drop'!$R$13:$Z$13,0)),"")</f>
        <v/>
      </c>
      <c r="AC69" t="str" cm="1">
        <f t="array" ref="AC69">IFERROR(INDEX('Portfolio Drop'!$AB$14:$AJ$33,SFUnit!$R69-13,MATCH($T69,'Portfolio Drop'!$AB$13:$AJ$13,0)),"")</f>
        <v/>
      </c>
      <c r="AD69" t="str">
        <f>_xlfn.XLOOKUP($AA69&amp;"_Unit "&amp;X69,'Unit Refresh'!O:O,'Unit Refresh'!B:B,"",0)</f>
        <v/>
      </c>
    </row>
    <row r="70" spans="5:30" x14ac:dyDescent="0.25">
      <c r="E70" t="str" cm="1">
        <f t="array" ref="E70">IFERROR(INDEX($B$3:$B$101, MATCH(0, COUNTIF($E$2:E69, $B$3:$B$101)+IF($C$3:$C$101="", 1, 0), 0)),"")</f>
        <v/>
      </c>
      <c r="F70" t="str">
        <f t="shared" si="6"/>
        <v/>
      </c>
      <c r="G70" t="str">
        <f t="shared" si="7"/>
        <v/>
      </c>
      <c r="H70" t="str" cm="1">
        <f t="array" ref="H70">IFERROR(MID(REPT(COUNT($F$3:F70),F70),_xlfn.SEQUENCE(1,F70,1,1),1),"")</f>
        <v/>
      </c>
      <c r="R70" t="str">
        <v/>
      </c>
      <c r="S70" t="str">
        <v/>
      </c>
      <c r="T70" t="str">
        <f>IF(R70="","",IF(R70=R69,COUNTIF($R$3:R70,$R70),1))</f>
        <v/>
      </c>
      <c r="U70">
        <f>IFERROR(_xlfn.XLOOKUP(TRIM(AA70),SFProperty!D:D,SFProperty!A:A,,0),"")</f>
        <v>0</v>
      </c>
      <c r="AB70" t="str" cm="1">
        <f t="array" ref="AB70">IFERROR(INDEX('Portfolio Drop'!$R$14:$Z$33,SFUnit!$R70-13,MATCH($T70,'Portfolio Drop'!$R$13:$Z$13,0)),"")</f>
        <v/>
      </c>
      <c r="AC70" t="str" cm="1">
        <f t="array" ref="AC70">IFERROR(INDEX('Portfolio Drop'!$AB$14:$AJ$33,SFUnit!$R70-13,MATCH($T70,'Portfolio Drop'!$AB$13:$AJ$13,0)),"")</f>
        <v/>
      </c>
    </row>
    <row r="71" spans="5:30" x14ac:dyDescent="0.25">
      <c r="E71" t="str" cm="1">
        <f t="array" ref="E71">IFERROR(INDEX($B$3:$B$101, MATCH(0, COUNTIF($E$2:E70, $B$3:$B$101)+IF($C$3:$C$101="", 1, 0), 0)),"")</f>
        <v/>
      </c>
      <c r="F71" t="str">
        <f t="shared" si="6"/>
        <v/>
      </c>
      <c r="G71" t="str">
        <f t="shared" si="7"/>
        <v/>
      </c>
      <c r="H71" t="str" cm="1">
        <f t="array" ref="H71">IFERROR(MID(REPT(COUNT($F$3:F71),F71),_xlfn.SEQUENCE(1,F71,1,1),1),"")</f>
        <v/>
      </c>
      <c r="R71" t="str">
        <v/>
      </c>
      <c r="S71" t="str">
        <v/>
      </c>
      <c r="T71" t="str">
        <f>IF(R71="","",IF(R71=R70,COUNTIF($R$3:R71,$R71),1))</f>
        <v/>
      </c>
      <c r="U71">
        <f>IFERROR(_xlfn.XLOOKUP(TRIM(AA71),SFProperty!D:D,SFProperty!A:A,,0),"")</f>
        <v>0</v>
      </c>
      <c r="AB71" t="str" cm="1">
        <f t="array" ref="AB71">IFERROR(INDEX('Portfolio Drop'!$R$14:$Z$33,SFUnit!$R71-13,MATCH($T71,'Portfolio Drop'!$R$13:$Z$13,0)),"")</f>
        <v/>
      </c>
      <c r="AC71" t="str" cm="1">
        <f t="array" ref="AC71">IFERROR(INDEX('Portfolio Drop'!$AB$14:$AJ$33,SFUnit!$R71-13,MATCH($T71,'Portfolio Drop'!$AB$13:$AJ$13,0)),"")</f>
        <v/>
      </c>
    </row>
    <row r="72" spans="5:30" x14ac:dyDescent="0.25">
      <c r="E72" t="str" cm="1">
        <f t="array" ref="E72">IFERROR(INDEX($B$3:$B$101, MATCH(0, COUNTIF($E$2:E71, $B$3:$B$101)+IF($C$3:$C$101="", 1, 0), 0)),"")</f>
        <v/>
      </c>
      <c r="F72" t="str">
        <f t="shared" si="6"/>
        <v/>
      </c>
      <c r="G72" t="str">
        <f t="shared" si="7"/>
        <v/>
      </c>
      <c r="H72" t="str" cm="1">
        <f t="array" ref="H72">IFERROR(MID(REPT(COUNT($F$3:F72),F72),_xlfn.SEQUENCE(1,F72,1,1),1),"")</f>
        <v/>
      </c>
      <c r="R72" t="str">
        <v/>
      </c>
      <c r="S72" t="str">
        <v/>
      </c>
      <c r="T72" t="str">
        <f>IF(R72="","",IF(R72=R71,COUNTIF($R$3:R72,$R72),1))</f>
        <v/>
      </c>
      <c r="U72">
        <f>IFERROR(_xlfn.XLOOKUP(TRIM(AA72),SFProperty!D:D,SFProperty!A:A,,0),"")</f>
        <v>0</v>
      </c>
      <c r="AB72" t="str" cm="1">
        <f t="array" ref="AB72">IFERROR(INDEX('Portfolio Drop'!$R$14:$Z$33,SFUnit!$R72-13,MATCH($T72,'Portfolio Drop'!$R$13:$Z$13,0)),"")</f>
        <v/>
      </c>
      <c r="AC72" t="str" cm="1">
        <f t="array" ref="AC72">IFERROR(INDEX('Portfolio Drop'!$AB$14:$AJ$33,SFUnit!$R72-13,MATCH($T72,'Portfolio Drop'!$AB$13:$AJ$13,0)),"")</f>
        <v/>
      </c>
    </row>
    <row r="73" spans="5:30" x14ac:dyDescent="0.25">
      <c r="E73" t="str" cm="1">
        <f t="array" ref="E73">IFERROR(INDEX($B$3:$B$101, MATCH(0, COUNTIF($E$2:E72, $B$3:$B$101)+IF($C$3:$C$101="", 1, 0), 0)),"")</f>
        <v/>
      </c>
      <c r="F73" t="str">
        <f t="shared" si="6"/>
        <v/>
      </c>
      <c r="G73" t="str">
        <f t="shared" si="7"/>
        <v/>
      </c>
      <c r="H73" t="str" cm="1">
        <f t="array" ref="H73">IFERROR(MID(REPT(COUNT($F$3:F73),F73),_xlfn.SEQUENCE(1,F73,1,1),1),"")</f>
        <v/>
      </c>
      <c r="R73" t="str">
        <v/>
      </c>
      <c r="S73" t="str">
        <v/>
      </c>
      <c r="T73" t="str">
        <f>IF(R73="","",IF(R73=R72,COUNTIF($R$3:R73,$R73),1))</f>
        <v/>
      </c>
      <c r="U73">
        <f>IFERROR(_xlfn.XLOOKUP(TRIM(AA73),SFProperty!D:D,SFProperty!A:A,,0),"")</f>
        <v>0</v>
      </c>
      <c r="AB73" t="str" cm="1">
        <f t="array" ref="AB73">IFERROR(INDEX('Portfolio Drop'!$R$14:$Z$33,SFUnit!$R73-13,MATCH($T73,'Portfolio Drop'!$R$13:$Z$13,0)),"")</f>
        <v/>
      </c>
      <c r="AC73" t="str" cm="1">
        <f t="array" ref="AC73">IFERROR(INDEX('Portfolio Drop'!$AB$14:$AJ$33,SFUnit!$R73-13,MATCH($T73,'Portfolio Drop'!$AB$13:$AJ$13,0)),"")</f>
        <v/>
      </c>
    </row>
    <row r="74" spans="5:30" x14ac:dyDescent="0.25">
      <c r="E74" t="str" cm="1">
        <f t="array" ref="E74">IFERROR(INDEX($B$3:$B$101, MATCH(0, COUNTIF($E$2:E73, $B$3:$B$101)+IF($C$3:$C$101="", 1, 0), 0)),"")</f>
        <v/>
      </c>
      <c r="F74" t="str">
        <f t="shared" si="6"/>
        <v/>
      </c>
      <c r="G74" t="str">
        <f t="shared" si="7"/>
        <v/>
      </c>
      <c r="H74" t="str" cm="1">
        <f t="array" ref="H74">IFERROR(MID(REPT(COUNT($F$3:F74),F74),_xlfn.SEQUENCE(1,F74,1,1),1),"")</f>
        <v/>
      </c>
      <c r="R74" t="str">
        <v/>
      </c>
      <c r="S74" t="str">
        <v/>
      </c>
      <c r="T74" t="str">
        <f>IF(R74="","",IF(R74=R73,COUNTIF($R$3:R74,$R74),1))</f>
        <v/>
      </c>
      <c r="U74">
        <f>IFERROR(_xlfn.XLOOKUP(TRIM(AA74),SFProperty!D:D,SFProperty!A:A,,0),"")</f>
        <v>0</v>
      </c>
      <c r="AB74" t="str" cm="1">
        <f t="array" ref="AB74">IFERROR(INDEX('Portfolio Drop'!$R$14:$Z$33,SFUnit!$R74-13,MATCH($T74,'Portfolio Drop'!$R$13:$Z$13,0)),"")</f>
        <v/>
      </c>
      <c r="AC74" t="str" cm="1">
        <f t="array" ref="AC74">IFERROR(INDEX('Portfolio Drop'!$AB$14:$AJ$33,SFUnit!$R74-13,MATCH($T74,'Portfolio Drop'!$AB$13:$AJ$13,0)),"")</f>
        <v/>
      </c>
    </row>
    <row r="75" spans="5:30" x14ac:dyDescent="0.25">
      <c r="E75" t="str" cm="1">
        <f t="array" ref="E75">IFERROR(INDEX($B$3:$B$101, MATCH(0, COUNTIF($E$2:E74, $B$3:$B$101)+IF($C$3:$C$101="", 1, 0), 0)),"")</f>
        <v/>
      </c>
      <c r="F75" t="str">
        <f t="shared" si="6"/>
        <v/>
      </c>
      <c r="G75" t="str">
        <f t="shared" si="7"/>
        <v/>
      </c>
      <c r="H75" t="str" cm="1">
        <f t="array" ref="H75">IFERROR(MID(REPT(COUNT($F$3:F75),F75),_xlfn.SEQUENCE(1,F75,1,1),1),"")</f>
        <v/>
      </c>
      <c r="R75" t="str">
        <v/>
      </c>
      <c r="S75" t="str">
        <v/>
      </c>
      <c r="T75" t="str">
        <f>IF(R75="","",IF(R75=R74,COUNTIF($R$3:R75,$R75),1))</f>
        <v/>
      </c>
      <c r="U75">
        <f>IFERROR(_xlfn.XLOOKUP(TRIM(AA75),SFProperty!D:D,SFProperty!A:A,,0),"")</f>
        <v>0</v>
      </c>
      <c r="AB75" t="str" cm="1">
        <f t="array" ref="AB75">IFERROR(INDEX('Portfolio Drop'!$R$14:$Z$33,SFUnit!$R75-13,MATCH($T75,'Portfolio Drop'!$R$13:$Z$13,0)),"")</f>
        <v/>
      </c>
      <c r="AC75" t="str" cm="1">
        <f t="array" ref="AC75">IFERROR(INDEX('Portfolio Drop'!$AB$14:$AJ$33,SFUnit!$R75-13,MATCH($T75,'Portfolio Drop'!$AB$13:$AJ$13,0)),"")</f>
        <v/>
      </c>
    </row>
    <row r="76" spans="5:30" x14ac:dyDescent="0.25">
      <c r="E76" t="str" cm="1">
        <f t="array" ref="E76">IFERROR(INDEX($B$3:$B$101, MATCH(0, COUNTIF($E$2:E75, $B$3:$B$101)+IF($C$3:$C$101="", 1, 0), 0)),"")</f>
        <v/>
      </c>
      <c r="F76" t="str">
        <f t="shared" si="6"/>
        <v/>
      </c>
      <c r="G76" t="str">
        <f t="shared" si="7"/>
        <v/>
      </c>
      <c r="H76" t="str" cm="1">
        <f t="array" ref="H76">IFERROR(MID(REPT(COUNT($F$3:F76),F76),_xlfn.SEQUENCE(1,F76,1,1),1),"")</f>
        <v/>
      </c>
      <c r="R76" t="str">
        <v/>
      </c>
      <c r="S76" t="str">
        <v/>
      </c>
      <c r="T76" t="str">
        <f>IF(R76="","",IF(R76=R75,COUNTIF($R$3:R76,$R76),1))</f>
        <v/>
      </c>
      <c r="U76">
        <f>IFERROR(_xlfn.XLOOKUP(TRIM(AA76),SFProperty!D:D,SFProperty!A:A,,0),"")</f>
        <v>0</v>
      </c>
      <c r="AB76" t="str" cm="1">
        <f t="array" ref="AB76">IFERROR(INDEX('Portfolio Drop'!$R$14:$Z$33,SFUnit!$R76-13,MATCH($T76,'Portfolio Drop'!$R$13:$Z$13,0)),"")</f>
        <v/>
      </c>
      <c r="AC76" t="str" cm="1">
        <f t="array" ref="AC76">IFERROR(INDEX('Portfolio Drop'!$AB$14:$AJ$33,SFUnit!$R76-13,MATCH($T76,'Portfolio Drop'!$AB$13:$AJ$13,0)),"")</f>
        <v/>
      </c>
    </row>
    <row r="77" spans="5:30" x14ac:dyDescent="0.25">
      <c r="E77" t="str" cm="1">
        <f t="array" ref="E77">IFERROR(INDEX($B$3:$B$101, MATCH(0, COUNTIF($E$2:E76, $B$3:$B$101)+IF($C$3:$C$101="", 1, 0), 0)),"")</f>
        <v/>
      </c>
      <c r="F77" t="str">
        <f t="shared" si="6"/>
        <v/>
      </c>
      <c r="G77" t="str">
        <f t="shared" si="7"/>
        <v/>
      </c>
      <c r="H77" t="str" cm="1">
        <f t="array" ref="H77">IFERROR(MID(REPT(COUNT($F$3:F77),F77),_xlfn.SEQUENCE(1,F77,1,1),1),"")</f>
        <v/>
      </c>
      <c r="R77" t="str">
        <v/>
      </c>
      <c r="S77" t="str">
        <v/>
      </c>
      <c r="T77" t="str">
        <f>IF(R77="","",IF(R77=R76,COUNTIF($R$3:R77,$R77),1))</f>
        <v/>
      </c>
      <c r="U77">
        <f>IFERROR(_xlfn.XLOOKUP(TRIM(AA77),SFProperty!D:D,SFProperty!A:A,,0),"")</f>
        <v>0</v>
      </c>
      <c r="AB77" t="str" cm="1">
        <f t="array" ref="AB77">IFERROR(INDEX('Portfolio Drop'!$R$14:$Z$33,SFUnit!$R77-13,MATCH($T77,'Portfolio Drop'!$R$13:$Z$13,0)),"")</f>
        <v/>
      </c>
      <c r="AC77" t="str" cm="1">
        <f t="array" ref="AC77">IFERROR(INDEX('Portfolio Drop'!$AB$14:$AJ$33,SFUnit!$R77-13,MATCH($T77,'Portfolio Drop'!$AB$13:$AJ$13,0)),"")</f>
        <v/>
      </c>
    </row>
    <row r="78" spans="5:30" x14ac:dyDescent="0.25">
      <c r="E78" t="str" cm="1">
        <f t="array" ref="E78">IFERROR(INDEX($B$3:$B$101, MATCH(0, COUNTIF($E$2:E77, $B$3:$B$101)+IF($C$3:$C$101="", 1, 0), 0)),"")</f>
        <v/>
      </c>
      <c r="F78" t="str">
        <f t="shared" si="6"/>
        <v/>
      </c>
      <c r="G78" t="str">
        <f t="shared" si="7"/>
        <v/>
      </c>
      <c r="H78" t="str" cm="1">
        <f t="array" ref="H78">IFERROR(MID(REPT(COUNT($F$3:F78),F78),_xlfn.SEQUENCE(1,F78,1,1),1),"")</f>
        <v/>
      </c>
      <c r="R78" t="str">
        <v/>
      </c>
      <c r="S78" t="str">
        <v/>
      </c>
      <c r="T78" t="str">
        <f>IF(R78="","",IF(R78=R77,COUNTIF($R$3:R78,$R78),1))</f>
        <v/>
      </c>
      <c r="U78">
        <f>IFERROR(_xlfn.XLOOKUP(TRIM(AA78),SFProperty!D:D,SFProperty!A:A,,0),"")</f>
        <v>0</v>
      </c>
      <c r="AB78" t="str" cm="1">
        <f t="array" ref="AB78">IFERROR(INDEX('Portfolio Drop'!$R$14:$Z$33,SFUnit!$R78-13,MATCH($T78,'Portfolio Drop'!$R$13:$Z$13,0)),"")</f>
        <v/>
      </c>
      <c r="AC78" t="str" cm="1">
        <f t="array" ref="AC78">IFERROR(INDEX('Portfolio Drop'!$AB$14:$AJ$33,SFUnit!$R78-13,MATCH($T78,'Portfolio Drop'!$AB$13:$AJ$13,0)),"")</f>
        <v/>
      </c>
    </row>
    <row r="79" spans="5:30" x14ac:dyDescent="0.25">
      <c r="E79" t="str" cm="1">
        <f t="array" ref="E79">IFERROR(INDEX($B$3:$B$101, MATCH(0, COUNTIF($E$2:E78, $B$3:$B$101)+IF($C$3:$C$101="", 1, 0), 0)),"")</f>
        <v/>
      </c>
      <c r="F79" t="str">
        <f t="shared" si="6"/>
        <v/>
      </c>
      <c r="G79" t="str">
        <f t="shared" si="7"/>
        <v/>
      </c>
      <c r="H79" t="str" cm="1">
        <f t="array" ref="H79">IFERROR(MID(REPT(COUNT($F$3:F79),F79),_xlfn.SEQUENCE(1,F79,1,1),1),"")</f>
        <v/>
      </c>
      <c r="R79" t="str">
        <v/>
      </c>
      <c r="S79" t="str">
        <v/>
      </c>
      <c r="T79" t="str">
        <f>IF(R79="","",IF(R79=R78,COUNTIF($R$3:R79,$R79),1))</f>
        <v/>
      </c>
      <c r="U79">
        <f>IFERROR(_xlfn.XLOOKUP(TRIM(AA79),SFProperty!D:D,SFProperty!A:A,,0),"")</f>
        <v>0</v>
      </c>
      <c r="AB79" t="str" cm="1">
        <f t="array" ref="AB79">IFERROR(INDEX('Portfolio Drop'!$R$14:$Z$33,SFUnit!$R79-13,MATCH($T79,'Portfolio Drop'!$R$13:$Z$13,0)),"")</f>
        <v/>
      </c>
      <c r="AC79" t="str" cm="1">
        <f t="array" ref="AC79">IFERROR(INDEX('Portfolio Drop'!$AB$14:$AJ$33,SFUnit!$R79-13,MATCH($T79,'Portfolio Drop'!$AB$13:$AJ$13,0)),"")</f>
        <v/>
      </c>
    </row>
    <row r="80" spans="5:30" x14ac:dyDescent="0.25">
      <c r="E80" t="str" cm="1">
        <f t="array" ref="E80">IFERROR(INDEX($B$3:$B$101, MATCH(0, COUNTIF($E$2:E79, $B$3:$B$101)+IF($C$3:$C$101="", 1, 0), 0)),"")</f>
        <v/>
      </c>
      <c r="F80" t="str">
        <f t="shared" si="6"/>
        <v/>
      </c>
      <c r="G80" t="str">
        <f t="shared" si="7"/>
        <v/>
      </c>
      <c r="H80" t="str" cm="1">
        <f t="array" ref="H80">IFERROR(MID(REPT(COUNT($F$3:F80),F80),_xlfn.SEQUENCE(1,F80,1,1),1),"")</f>
        <v/>
      </c>
      <c r="R80" t="str">
        <v/>
      </c>
      <c r="S80" t="str">
        <v/>
      </c>
      <c r="T80" t="str">
        <f>IF(R80="","",IF(R80=R79,COUNTIF($R$3:R80,$R80),1))</f>
        <v/>
      </c>
      <c r="U80">
        <f>IFERROR(_xlfn.XLOOKUP(TRIM(AA80),SFProperty!D:D,SFProperty!A:A,,0),"")</f>
        <v>0</v>
      </c>
      <c r="AB80" t="str" cm="1">
        <f t="array" ref="AB80">IFERROR(INDEX('Portfolio Drop'!$R$14:$Z$33,SFUnit!$R80-13,MATCH($T80,'Portfolio Drop'!$R$13:$Z$13,0)),"")</f>
        <v/>
      </c>
      <c r="AC80" t="str" cm="1">
        <f t="array" ref="AC80">IFERROR(INDEX('Portfolio Drop'!$AB$14:$AJ$33,SFUnit!$R80-13,MATCH($T80,'Portfolio Drop'!$AB$13:$AJ$13,0)),"")</f>
        <v/>
      </c>
    </row>
    <row r="81" spans="5:29" x14ac:dyDescent="0.25">
      <c r="E81" t="str" cm="1">
        <f t="array" ref="E81">IFERROR(INDEX($B$3:$B$101, MATCH(0, COUNTIF($E$2:E80, $B$3:$B$101)+IF($C$3:$C$101="", 1, 0), 0)),"")</f>
        <v/>
      </c>
      <c r="F81" t="str">
        <f t="shared" si="6"/>
        <v/>
      </c>
      <c r="G81" t="str">
        <f t="shared" si="7"/>
        <v/>
      </c>
      <c r="H81" t="str" cm="1">
        <f t="array" ref="H81">IFERROR(MID(REPT(COUNT($F$3:F81),F81),_xlfn.SEQUENCE(1,F81,1,1),1),"")</f>
        <v/>
      </c>
      <c r="R81" t="str">
        <v/>
      </c>
      <c r="S81" t="str">
        <v/>
      </c>
      <c r="T81" t="str">
        <f>IF(R81="","",IF(R81=R80,COUNTIF($R$3:R81,$R81),1))</f>
        <v/>
      </c>
      <c r="U81">
        <f>IFERROR(_xlfn.XLOOKUP(TRIM(AA81),SFProperty!D:D,SFProperty!A:A,,0),"")</f>
        <v>0</v>
      </c>
      <c r="AB81" t="str" cm="1">
        <f t="array" ref="AB81">IFERROR(INDEX('Portfolio Drop'!$R$14:$Z$33,SFUnit!$R81-13,MATCH($T81,'Portfolio Drop'!$R$13:$Z$13,0)),"")</f>
        <v/>
      </c>
      <c r="AC81" t="str" cm="1">
        <f t="array" ref="AC81">IFERROR(INDEX('Portfolio Drop'!$AB$14:$AJ$33,SFUnit!$R81-13,MATCH($T81,'Portfolio Drop'!$AB$13:$AJ$13,0)),"")</f>
        <v/>
      </c>
    </row>
    <row r="82" spans="5:29" x14ac:dyDescent="0.25">
      <c r="E82" t="str" cm="1">
        <f t="array" ref="E82">IFERROR(INDEX($B$3:$B$101, MATCH(0, COUNTIF($E$2:E81, $B$3:$B$101)+IF($C$3:$C$101="", 1, 0), 0)),"")</f>
        <v/>
      </c>
      <c r="F82" t="str">
        <f t="shared" si="6"/>
        <v/>
      </c>
      <c r="G82" t="str">
        <f t="shared" si="7"/>
        <v/>
      </c>
      <c r="H82" t="str" cm="1">
        <f t="array" ref="H82">IFERROR(MID(REPT(COUNT($F$3:F82),F82),_xlfn.SEQUENCE(1,F82,1,1),1),"")</f>
        <v/>
      </c>
      <c r="R82" t="str">
        <v/>
      </c>
      <c r="S82" t="str">
        <v/>
      </c>
      <c r="T82" t="str">
        <f>IF(R82="","",IF(R82=R81,COUNTIF($R$3:R82,$R82),1))</f>
        <v/>
      </c>
      <c r="U82">
        <f>IFERROR(_xlfn.XLOOKUP(TRIM(AA82),SFProperty!D:D,SFProperty!A:A,,0),"")</f>
        <v>0</v>
      </c>
      <c r="AB82" t="str" cm="1">
        <f t="array" ref="AB82">IFERROR(INDEX('Portfolio Drop'!$R$14:$Z$33,SFUnit!$R82-13,MATCH($T82,'Portfolio Drop'!$R$13:$Z$13,0)),"")</f>
        <v/>
      </c>
      <c r="AC82" t="str" cm="1">
        <f t="array" ref="AC82">IFERROR(INDEX('Portfolio Drop'!$AB$14:$AJ$33,SFUnit!$R82-13,MATCH($T82,'Portfolio Drop'!$AB$13:$AJ$13,0)),"")</f>
        <v/>
      </c>
    </row>
    <row r="83" spans="5:29" x14ac:dyDescent="0.25">
      <c r="E83" t="str" cm="1">
        <f t="array" ref="E83">IFERROR(INDEX($B$3:$B$101, MATCH(0, COUNTIF($E$2:E82, $B$3:$B$101)+IF($C$3:$C$101="", 1, 0), 0)),"")</f>
        <v/>
      </c>
      <c r="F83" t="str">
        <f t="shared" si="6"/>
        <v/>
      </c>
      <c r="G83" t="str">
        <f t="shared" si="7"/>
        <v/>
      </c>
      <c r="H83" t="str" cm="1">
        <f t="array" ref="H83">IFERROR(MID(REPT(COUNT($F$3:F83),F83),_xlfn.SEQUENCE(1,F83,1,1),1),"")</f>
        <v/>
      </c>
      <c r="R83" t="str">
        <v/>
      </c>
      <c r="S83" t="str">
        <v/>
      </c>
      <c r="T83" t="str">
        <f>IF(R83="","",IF(R83=R82,COUNTIF($R$3:R83,$R83),1))</f>
        <v/>
      </c>
      <c r="U83">
        <f>IFERROR(_xlfn.XLOOKUP(TRIM(AA83),SFProperty!D:D,SFProperty!A:A,,0),"")</f>
        <v>0</v>
      </c>
      <c r="AB83" t="str" cm="1">
        <f t="array" ref="AB83">IFERROR(INDEX('Portfolio Drop'!$R$14:$Z$33,SFUnit!$R83-13,MATCH($T83,'Portfolio Drop'!$R$13:$Z$13,0)),"")</f>
        <v/>
      </c>
      <c r="AC83" t="str" cm="1">
        <f t="array" ref="AC83">IFERROR(INDEX('Portfolio Drop'!$AB$14:$AJ$33,SFUnit!$R83-13,MATCH($T83,'Portfolio Drop'!$AB$13:$AJ$13,0)),"")</f>
        <v/>
      </c>
    </row>
    <row r="84" spans="5:29" x14ac:dyDescent="0.25">
      <c r="E84" t="str" cm="1">
        <f t="array" ref="E84">IFERROR(INDEX($B$3:$B$101, MATCH(0, COUNTIF($E$2:E83, $B$3:$B$101)+IF($C$3:$C$101="", 1, 0), 0)),"")</f>
        <v/>
      </c>
      <c r="F84" t="str">
        <f t="shared" si="6"/>
        <v/>
      </c>
      <c r="G84" t="str">
        <f t="shared" si="7"/>
        <v/>
      </c>
      <c r="H84" t="str" cm="1">
        <f t="array" ref="H84">IFERROR(MID(REPT(COUNT($F$3:F84),F84),_xlfn.SEQUENCE(1,F84,1,1),1),"")</f>
        <v/>
      </c>
      <c r="R84" t="str">
        <v/>
      </c>
      <c r="S84" t="str">
        <v/>
      </c>
      <c r="T84" t="str">
        <f>IF(R84="","",IF(R84=R83,COUNTIF($R$3:R84,$R84),1))</f>
        <v/>
      </c>
      <c r="U84">
        <f>IFERROR(_xlfn.XLOOKUP(TRIM(AA84),SFProperty!D:D,SFProperty!A:A,,0),"")</f>
        <v>0</v>
      </c>
      <c r="AB84" t="str" cm="1">
        <f t="array" ref="AB84">IFERROR(INDEX('Portfolio Drop'!$R$14:$Z$33,SFUnit!$R84-13,MATCH($T84,'Portfolio Drop'!$R$13:$Z$13,0)),"")</f>
        <v/>
      </c>
      <c r="AC84" t="str" cm="1">
        <f t="array" ref="AC84">IFERROR(INDEX('Portfolio Drop'!$AB$14:$AJ$33,SFUnit!$R84-13,MATCH($T84,'Portfolio Drop'!$AB$13:$AJ$13,0)),"")</f>
        <v/>
      </c>
    </row>
    <row r="85" spans="5:29" x14ac:dyDescent="0.25">
      <c r="E85" t="str" cm="1">
        <f t="array" ref="E85">IFERROR(INDEX($B$3:$B$101, MATCH(0, COUNTIF($E$2:E84, $B$3:$B$101)+IF($C$3:$C$101="", 1, 0), 0)),"")</f>
        <v/>
      </c>
      <c r="F85" t="str">
        <f t="shared" si="6"/>
        <v/>
      </c>
      <c r="G85" t="str">
        <f t="shared" si="7"/>
        <v/>
      </c>
      <c r="H85" t="str" cm="1">
        <f t="array" ref="H85">IFERROR(MID(REPT(COUNT($F$3:F85),F85),_xlfn.SEQUENCE(1,F85,1,1),1),"")</f>
        <v/>
      </c>
      <c r="R85" t="str">
        <v/>
      </c>
      <c r="S85" t="str">
        <v/>
      </c>
      <c r="T85" t="str">
        <f>IF(R85="","",IF(R85=R84,COUNTIF($R$3:R85,$R85),1))</f>
        <v/>
      </c>
      <c r="U85">
        <f>IFERROR(_xlfn.XLOOKUP(TRIM(AA85),SFProperty!D:D,SFProperty!A:A,,0),"")</f>
        <v>0</v>
      </c>
      <c r="AB85" t="str" cm="1">
        <f t="array" ref="AB85">IFERROR(INDEX('Portfolio Drop'!$R$14:$Z$33,SFUnit!$R85-13,MATCH($T85,'Portfolio Drop'!$R$13:$Z$13,0)),"")</f>
        <v/>
      </c>
      <c r="AC85" t="str" cm="1">
        <f t="array" ref="AC85">IFERROR(INDEX('Portfolio Drop'!$AB$14:$AJ$33,SFUnit!$R85-13,MATCH($T85,'Portfolio Drop'!$AB$13:$AJ$13,0)),"")</f>
        <v/>
      </c>
    </row>
    <row r="86" spans="5:29" x14ac:dyDescent="0.25">
      <c r="E86" t="str" cm="1">
        <f t="array" ref="E86">IFERROR(INDEX($B$3:$B$101, MATCH(0, COUNTIF($E$2:E85, $B$3:$B$101)+IF($C$3:$C$101="", 1, 0), 0)),"")</f>
        <v/>
      </c>
      <c r="F86" t="str">
        <f t="shared" si="6"/>
        <v/>
      </c>
      <c r="G86" t="str">
        <f t="shared" si="7"/>
        <v/>
      </c>
      <c r="H86" t="str" cm="1">
        <f t="array" ref="H86">IFERROR(MID(REPT(COUNT($F$3:F86),F86),_xlfn.SEQUENCE(1,F86,1,1),1),"")</f>
        <v/>
      </c>
      <c r="R86" t="str">
        <v/>
      </c>
      <c r="S86" t="str">
        <v/>
      </c>
      <c r="T86" t="str">
        <f>IF(R86="","",IF(R86=R85,COUNTIF($R$3:R86,$R86),1))</f>
        <v/>
      </c>
      <c r="U86">
        <f>IFERROR(_xlfn.XLOOKUP(TRIM(AA86),SFProperty!D:D,SFProperty!A:A,,0),"")</f>
        <v>0</v>
      </c>
      <c r="AB86" t="str" cm="1">
        <f t="array" ref="AB86">IFERROR(INDEX('Portfolio Drop'!$R$14:$Z$33,SFUnit!$R86-13,MATCH($T86,'Portfolio Drop'!$R$13:$Z$13,0)),"")</f>
        <v/>
      </c>
      <c r="AC86" t="str" cm="1">
        <f t="array" ref="AC86">IFERROR(INDEX('Portfolio Drop'!$AB$14:$AJ$33,SFUnit!$R86-13,MATCH($T86,'Portfolio Drop'!$AB$13:$AJ$13,0)),"")</f>
        <v/>
      </c>
    </row>
    <row r="87" spans="5:29" x14ac:dyDescent="0.25">
      <c r="E87" t="str" cm="1">
        <f t="array" ref="E87">IFERROR(INDEX($B$3:$B$101, MATCH(0, COUNTIF($E$2:E86, $B$3:$B$101)+IF($C$3:$C$101="", 1, 0), 0)),"")</f>
        <v/>
      </c>
      <c r="F87" t="str">
        <f t="shared" si="6"/>
        <v/>
      </c>
      <c r="G87" t="str">
        <f t="shared" si="7"/>
        <v/>
      </c>
      <c r="H87" t="str" cm="1">
        <f t="array" ref="H87">IFERROR(MID(REPT(COUNT($F$3:F87),F87),_xlfn.SEQUENCE(1,F87,1,1),1),"")</f>
        <v/>
      </c>
      <c r="R87" t="str">
        <v/>
      </c>
      <c r="S87" t="str">
        <v/>
      </c>
      <c r="T87" t="str">
        <f>IF(R87="","",IF(R87=R86,COUNTIF($R$3:R87,$R87),1))</f>
        <v/>
      </c>
      <c r="U87">
        <f>IFERROR(_xlfn.XLOOKUP(TRIM(AA87),SFProperty!D:D,SFProperty!A:A,,0),"")</f>
        <v>0</v>
      </c>
      <c r="AB87" t="str" cm="1">
        <f t="array" ref="AB87">IFERROR(INDEX('Portfolio Drop'!$R$14:$Z$33,SFUnit!$R87-13,MATCH($T87,'Portfolio Drop'!$R$13:$Z$13,0)),"")</f>
        <v/>
      </c>
      <c r="AC87" t="str" cm="1">
        <f t="array" ref="AC87">IFERROR(INDEX('Portfolio Drop'!$AB$14:$AJ$33,SFUnit!$R87-13,MATCH($T87,'Portfolio Drop'!$AB$13:$AJ$13,0)),"")</f>
        <v/>
      </c>
    </row>
    <row r="88" spans="5:29" x14ac:dyDescent="0.25">
      <c r="E88" t="str" cm="1">
        <f t="array" ref="E88">IFERROR(INDEX($B$3:$B$101, MATCH(0, COUNTIF($E$2:E87, $B$3:$B$101)+IF($C$3:$C$101="", 1, 0), 0)),"")</f>
        <v/>
      </c>
      <c r="F88" t="str">
        <f t="shared" si="6"/>
        <v/>
      </c>
      <c r="G88" t="str">
        <f t="shared" si="7"/>
        <v/>
      </c>
      <c r="H88" t="str" cm="1">
        <f t="array" ref="H88">IFERROR(MID(REPT(COUNT($F$3:F88),F88),_xlfn.SEQUENCE(1,F88,1,1),1),"")</f>
        <v/>
      </c>
      <c r="R88" t="str">
        <v/>
      </c>
      <c r="S88" t="str">
        <v/>
      </c>
      <c r="T88" t="str">
        <f>IF(R88="","",IF(R88=R87,COUNTIF($R$3:R88,$R88),1))</f>
        <v/>
      </c>
      <c r="U88">
        <f>IFERROR(_xlfn.XLOOKUP(TRIM(AA88),SFProperty!D:D,SFProperty!A:A,,0),"")</f>
        <v>0</v>
      </c>
      <c r="AB88" t="str" cm="1">
        <f t="array" ref="AB88">IFERROR(INDEX('Portfolio Drop'!$R$14:$Z$33,SFUnit!$R88-13,MATCH($T88,'Portfolio Drop'!$R$13:$Z$13,0)),"")</f>
        <v/>
      </c>
      <c r="AC88" t="str" cm="1">
        <f t="array" ref="AC88">IFERROR(INDEX('Portfolio Drop'!$AB$14:$AJ$33,SFUnit!$R88-13,MATCH($T88,'Portfolio Drop'!$AB$13:$AJ$13,0)),"")</f>
        <v/>
      </c>
    </row>
    <row r="89" spans="5:29" x14ac:dyDescent="0.25">
      <c r="E89" t="str" cm="1">
        <f t="array" ref="E89">IFERROR(INDEX($B$3:$B$101, MATCH(0, COUNTIF($E$2:E88, $B$3:$B$101)+IF($C$3:$C$101="", 1, 0), 0)),"")</f>
        <v/>
      </c>
      <c r="F89" t="str">
        <f t="shared" si="6"/>
        <v/>
      </c>
      <c r="G89" t="str">
        <f t="shared" si="7"/>
        <v/>
      </c>
      <c r="H89" t="str" cm="1">
        <f t="array" ref="H89">IFERROR(MID(REPT(COUNT($F$3:F89),F89),_xlfn.SEQUENCE(1,F89,1,1),1),"")</f>
        <v/>
      </c>
      <c r="R89" t="str">
        <v/>
      </c>
      <c r="S89" t="str">
        <v/>
      </c>
      <c r="T89" t="str">
        <f>IF(R89="","",IF(R89=R88,COUNTIF($R$3:R89,$R89),1))</f>
        <v/>
      </c>
      <c r="U89">
        <f>IFERROR(_xlfn.XLOOKUP(TRIM(AA89),SFProperty!D:D,SFProperty!A:A,,0),"")</f>
        <v>0</v>
      </c>
      <c r="AB89" t="str" cm="1">
        <f t="array" ref="AB89">IFERROR(INDEX('Portfolio Drop'!$R$14:$Z$33,SFUnit!$R89-13,MATCH($T89,'Portfolio Drop'!$R$13:$Z$13,0)),"")</f>
        <v/>
      </c>
      <c r="AC89" t="str" cm="1">
        <f t="array" ref="AC89">IFERROR(INDEX('Portfolio Drop'!$AB$14:$AJ$33,SFUnit!$R89-13,MATCH($T89,'Portfolio Drop'!$AB$13:$AJ$13,0)),"")</f>
        <v/>
      </c>
    </row>
    <row r="90" spans="5:29" x14ac:dyDescent="0.25">
      <c r="E90" t="str" cm="1">
        <f t="array" ref="E90">IFERROR(INDEX($B$3:$B$101, MATCH(0, COUNTIF($E$2:E89, $B$3:$B$101)+IF($C$3:$C$101="", 1, 0), 0)),"")</f>
        <v/>
      </c>
      <c r="F90" t="str">
        <f t="shared" si="6"/>
        <v/>
      </c>
      <c r="G90" t="str">
        <f t="shared" si="7"/>
        <v/>
      </c>
      <c r="H90" t="str" cm="1">
        <f t="array" ref="H90">IFERROR(MID(REPT(COUNT($F$3:F90),F90),_xlfn.SEQUENCE(1,F90,1,1),1),"")</f>
        <v/>
      </c>
      <c r="R90" t="str">
        <v/>
      </c>
      <c r="S90" t="str">
        <v/>
      </c>
      <c r="T90" t="str">
        <f>IF(R90="","",IF(R90=R89,COUNTIF($R$3:R90,$R90),1))</f>
        <v/>
      </c>
      <c r="U90">
        <f>IFERROR(_xlfn.XLOOKUP(TRIM(AA90),SFProperty!D:D,SFProperty!A:A,,0),"")</f>
        <v>0</v>
      </c>
      <c r="AB90" t="str" cm="1">
        <f t="array" ref="AB90">IFERROR(INDEX('Portfolio Drop'!$R$14:$Z$33,SFUnit!$R90-13,MATCH($T90,'Portfolio Drop'!$R$13:$Z$13,0)),"")</f>
        <v/>
      </c>
      <c r="AC90" t="str" cm="1">
        <f t="array" ref="AC90">IFERROR(INDEX('Portfolio Drop'!$AB$14:$AJ$33,SFUnit!$R90-13,MATCH($T90,'Portfolio Drop'!$AB$13:$AJ$13,0)),"")</f>
        <v/>
      </c>
    </row>
    <row r="91" spans="5:29" x14ac:dyDescent="0.25">
      <c r="E91" t="str" cm="1">
        <f t="array" ref="E91">IFERROR(INDEX($B$3:$B$101, MATCH(0, COUNTIF($E$2:E90, $B$3:$B$101)+IF($C$3:$C$101="", 1, 0), 0)),"")</f>
        <v/>
      </c>
      <c r="F91" t="str">
        <f t="shared" si="6"/>
        <v/>
      </c>
      <c r="G91" t="str">
        <f t="shared" si="7"/>
        <v/>
      </c>
      <c r="H91" t="str" cm="1">
        <f t="array" ref="H91">IFERROR(MID(REPT(COUNT($F$3:F91),F91),_xlfn.SEQUENCE(1,F91,1,1),1),"")</f>
        <v/>
      </c>
      <c r="R91" t="str">
        <v/>
      </c>
      <c r="S91" t="str">
        <v/>
      </c>
      <c r="T91" t="str">
        <f>IF(R91="","",IF(R91=R90,COUNTIF($R$3:R91,$R91),1))</f>
        <v/>
      </c>
      <c r="U91">
        <f>IFERROR(_xlfn.XLOOKUP(TRIM(AA91),SFProperty!D:D,SFProperty!A:A,,0),"")</f>
        <v>0</v>
      </c>
      <c r="AB91" t="str" cm="1">
        <f t="array" ref="AB91">IFERROR(INDEX('Portfolio Drop'!$R$14:$Z$33,SFUnit!$R91-13,MATCH($T91,'Portfolio Drop'!$R$13:$Z$13,0)),"")</f>
        <v/>
      </c>
      <c r="AC91" t="str" cm="1">
        <f t="array" ref="AC91">IFERROR(INDEX('Portfolio Drop'!$AB$14:$AJ$33,SFUnit!$R91-13,MATCH($T91,'Portfolio Drop'!$AB$13:$AJ$13,0)),"")</f>
        <v/>
      </c>
    </row>
    <row r="92" spans="5:29" x14ac:dyDescent="0.25">
      <c r="E92" t="str" cm="1">
        <f t="array" ref="E92">IFERROR(INDEX($B$3:$B$101, MATCH(0, COUNTIF($E$2:E91, $B$3:$B$101)+IF($C$3:$C$101="", 1, 0), 0)),"")</f>
        <v/>
      </c>
      <c r="F92" t="str">
        <f t="shared" si="6"/>
        <v/>
      </c>
      <c r="G92" t="str">
        <f t="shared" si="7"/>
        <v/>
      </c>
      <c r="H92" t="str" cm="1">
        <f t="array" ref="H92">IFERROR(MID(REPT(COUNT($F$3:F92),F92),_xlfn.SEQUENCE(1,F92,1,1),1),"")</f>
        <v/>
      </c>
      <c r="R92" t="str">
        <v/>
      </c>
      <c r="S92" t="str">
        <v/>
      </c>
      <c r="T92" t="str">
        <f>IF(R92="","",IF(R92=R91,COUNTIF($R$3:R92,$R92),1))</f>
        <v/>
      </c>
      <c r="U92">
        <f>IFERROR(_xlfn.XLOOKUP(TRIM(AA92),SFProperty!D:D,SFProperty!A:A,,0),"")</f>
        <v>0</v>
      </c>
      <c r="AB92" t="str" cm="1">
        <f t="array" ref="AB92">IFERROR(INDEX('Portfolio Drop'!$R$14:$Z$33,SFUnit!$R92-13,MATCH($T92,'Portfolio Drop'!$R$13:$Z$13,0)),"")</f>
        <v/>
      </c>
      <c r="AC92" t="str" cm="1">
        <f t="array" ref="AC92">IFERROR(INDEX('Portfolio Drop'!$AB$14:$AJ$33,SFUnit!$R92-13,MATCH($T92,'Portfolio Drop'!$AB$13:$AJ$13,0)),"")</f>
        <v/>
      </c>
    </row>
    <row r="93" spans="5:29" x14ac:dyDescent="0.25">
      <c r="E93" t="str" cm="1">
        <f t="array" ref="E93">IFERROR(INDEX($B$3:$B$101, MATCH(0, COUNTIF($E$2:E92, $B$3:$B$101)+IF($C$3:$C$101="", 1, 0), 0)),"")</f>
        <v/>
      </c>
      <c r="F93" t="str">
        <f t="shared" si="6"/>
        <v/>
      </c>
      <c r="G93" t="str">
        <f t="shared" si="7"/>
        <v/>
      </c>
      <c r="H93" t="str" cm="1">
        <f t="array" ref="H93">IFERROR(MID(REPT(COUNT($F$3:F93),F93),_xlfn.SEQUENCE(1,F93,1,1),1),"")</f>
        <v/>
      </c>
      <c r="R93" t="str">
        <v/>
      </c>
      <c r="S93" t="str">
        <v/>
      </c>
      <c r="T93" t="str">
        <f>IF(R93="","",IF(R93=R92,COUNTIF($R$3:R93,$R93),1))</f>
        <v/>
      </c>
      <c r="U93">
        <f>IFERROR(_xlfn.XLOOKUP(TRIM(AA93),SFProperty!D:D,SFProperty!A:A,,0),"")</f>
        <v>0</v>
      </c>
      <c r="AB93" t="str" cm="1">
        <f t="array" ref="AB93">IFERROR(INDEX('Portfolio Drop'!$R$14:$Z$33,SFUnit!$R93-13,MATCH($T93,'Portfolio Drop'!$R$13:$Z$13,0)),"")</f>
        <v/>
      </c>
      <c r="AC93" t="str" cm="1">
        <f t="array" ref="AC93">IFERROR(INDEX('Portfolio Drop'!$AB$14:$AJ$33,SFUnit!$R93-13,MATCH($T93,'Portfolio Drop'!$AB$13:$AJ$13,0)),"")</f>
        <v/>
      </c>
    </row>
    <row r="94" spans="5:29" x14ac:dyDescent="0.25">
      <c r="E94" t="str" cm="1">
        <f t="array" ref="E94">IFERROR(INDEX($B$3:$B$101, MATCH(0, COUNTIF($E$2:E93, $B$3:$B$101)+IF($C$3:$C$101="", 1, 0), 0)),"")</f>
        <v/>
      </c>
      <c r="F94" t="str">
        <f t="shared" si="6"/>
        <v/>
      </c>
      <c r="G94" t="str">
        <f t="shared" si="7"/>
        <v/>
      </c>
      <c r="H94" t="str" cm="1">
        <f t="array" ref="H94">IFERROR(MID(REPT(COUNT($F$3:F94),F94),_xlfn.SEQUENCE(1,F94,1,1),1),"")</f>
        <v/>
      </c>
      <c r="R94" t="str">
        <v/>
      </c>
      <c r="S94" t="str">
        <v/>
      </c>
      <c r="T94" t="str">
        <f>IF(R94="","",IF(R94=R93,COUNTIF($R$3:R94,$R94),1))</f>
        <v/>
      </c>
      <c r="U94">
        <f>IFERROR(_xlfn.XLOOKUP(TRIM(AA94),SFProperty!D:D,SFProperty!A:A,,0),"")</f>
        <v>0</v>
      </c>
      <c r="AB94" t="str" cm="1">
        <f t="array" ref="AB94">IFERROR(INDEX('Portfolio Drop'!$R$14:$Z$33,SFUnit!$R94-13,MATCH($T94,'Portfolio Drop'!$R$13:$Z$13,0)),"")</f>
        <v/>
      </c>
      <c r="AC94" t="str" cm="1">
        <f t="array" ref="AC94">IFERROR(INDEX('Portfolio Drop'!$AB$14:$AJ$33,SFUnit!$R94-13,MATCH($T94,'Portfolio Drop'!$AB$13:$AJ$13,0)),"")</f>
        <v/>
      </c>
    </row>
    <row r="95" spans="5:29" x14ac:dyDescent="0.25">
      <c r="E95" t="str" cm="1">
        <f t="array" ref="E95">IFERROR(INDEX($B$3:$B$101, MATCH(0, COUNTIF($E$2:E94, $B$3:$B$101)+IF($C$3:$C$101="", 1, 0), 0)),"")</f>
        <v/>
      </c>
      <c r="F95" t="str">
        <f t="shared" si="6"/>
        <v/>
      </c>
      <c r="G95" t="str">
        <f t="shared" si="7"/>
        <v/>
      </c>
      <c r="H95" t="str" cm="1">
        <f t="array" ref="H95">IFERROR(MID(REPT(COUNT($F$3:F95),F95),_xlfn.SEQUENCE(1,F95,1,1),1),"")</f>
        <v/>
      </c>
      <c r="R95" t="str">
        <v/>
      </c>
      <c r="S95" t="str">
        <v/>
      </c>
      <c r="T95" t="str">
        <f>IF(R95="","",IF(R95=R94,COUNTIF($R$3:R95,$R95),1))</f>
        <v/>
      </c>
      <c r="U95">
        <f>IFERROR(_xlfn.XLOOKUP(TRIM(AA95),SFProperty!D:D,SFProperty!A:A,,0),"")</f>
        <v>0</v>
      </c>
      <c r="AB95" t="str" cm="1">
        <f t="array" ref="AB95">IFERROR(INDEX('Portfolio Drop'!$R$14:$Z$33,SFUnit!$R95-13,MATCH($T95,'Portfolio Drop'!$R$13:$Z$13,0)),"")</f>
        <v/>
      </c>
      <c r="AC95" t="str" cm="1">
        <f t="array" ref="AC95">IFERROR(INDEX('Portfolio Drop'!$AB$14:$AJ$33,SFUnit!$R95-13,MATCH($T95,'Portfolio Drop'!$AB$13:$AJ$13,0)),"")</f>
        <v/>
      </c>
    </row>
    <row r="96" spans="5:29" x14ac:dyDescent="0.25">
      <c r="E96" t="str" cm="1">
        <f t="array" ref="E96">IFERROR(INDEX($B$3:$B$101, MATCH(0, COUNTIF($E$2:E95, $B$3:$B$101)+IF($C$3:$C$101="", 1, 0), 0)),"")</f>
        <v/>
      </c>
      <c r="F96" t="str">
        <f t="shared" si="6"/>
        <v/>
      </c>
      <c r="G96" t="str">
        <f t="shared" si="7"/>
        <v/>
      </c>
      <c r="H96" t="str" cm="1">
        <f t="array" ref="H96">IFERROR(MID(REPT(COUNT($F$3:F96),F96),_xlfn.SEQUENCE(1,F96,1,1),1),"")</f>
        <v/>
      </c>
      <c r="R96" t="str">
        <v/>
      </c>
      <c r="S96" t="str">
        <v/>
      </c>
      <c r="T96" t="str">
        <f>IF(R96="","",IF(R96=R95,COUNTIF($R$3:R96,$R96),1))</f>
        <v/>
      </c>
      <c r="U96">
        <f>IFERROR(_xlfn.XLOOKUP(TRIM(AA96),SFProperty!D:D,SFProperty!A:A,,0),"")</f>
        <v>0</v>
      </c>
      <c r="AB96" t="str" cm="1">
        <f t="array" ref="AB96">IFERROR(INDEX('Portfolio Drop'!$R$14:$Z$33,SFUnit!$R96-13,MATCH($T96,'Portfolio Drop'!$R$13:$Z$13,0)),"")</f>
        <v/>
      </c>
      <c r="AC96" t="str" cm="1">
        <f t="array" ref="AC96">IFERROR(INDEX('Portfolio Drop'!$AB$14:$AJ$33,SFUnit!$R96-13,MATCH($T96,'Portfolio Drop'!$AB$13:$AJ$13,0)),"")</f>
        <v/>
      </c>
    </row>
    <row r="97" spans="5:29" x14ac:dyDescent="0.25">
      <c r="E97" t="str" cm="1">
        <f t="array" ref="E97">IFERROR(INDEX($B$3:$B$101, MATCH(0, COUNTIF($E$2:E96, $B$3:$B$101)+IF($C$3:$C$101="", 1, 0), 0)),"")</f>
        <v/>
      </c>
      <c r="F97" t="str">
        <f t="shared" si="6"/>
        <v/>
      </c>
      <c r="G97" t="str">
        <f t="shared" si="7"/>
        <v/>
      </c>
      <c r="H97" t="str" cm="1">
        <f t="array" ref="H97">IFERROR(MID(REPT(COUNT($F$3:F97),F97),_xlfn.SEQUENCE(1,F97,1,1),1),"")</f>
        <v/>
      </c>
      <c r="R97" t="str">
        <v/>
      </c>
      <c r="S97" t="str">
        <v/>
      </c>
      <c r="T97" t="str">
        <f>IF(R97="","",IF(R97=R96,COUNTIF($R$3:R97,$R97),1))</f>
        <v/>
      </c>
      <c r="U97">
        <f>IFERROR(_xlfn.XLOOKUP(TRIM(AA97),SFProperty!D:D,SFProperty!A:A,,0),"")</f>
        <v>0</v>
      </c>
      <c r="AB97" t="str" cm="1">
        <f t="array" ref="AB97">IFERROR(INDEX('Portfolio Drop'!$R$14:$Z$33,SFUnit!$R97-13,MATCH($T97,'Portfolio Drop'!$R$13:$Z$13,0)),"")</f>
        <v/>
      </c>
      <c r="AC97" t="str" cm="1">
        <f t="array" ref="AC97">IFERROR(INDEX('Portfolio Drop'!$AB$14:$AJ$33,SFUnit!$R97-13,MATCH($T97,'Portfolio Drop'!$AB$13:$AJ$13,0)),"")</f>
        <v/>
      </c>
    </row>
    <row r="98" spans="5:29" x14ac:dyDescent="0.25">
      <c r="E98" t="str" cm="1">
        <f t="array" ref="E98">IFERROR(INDEX($B$3:$B$101, MATCH(0, COUNTIF($E$2:E97, $B$3:$B$101)+IF($C$3:$C$101="", 1, 0), 0)),"")</f>
        <v/>
      </c>
      <c r="F98" t="str">
        <f t="shared" si="6"/>
        <v/>
      </c>
      <c r="G98" t="str">
        <f t="shared" si="7"/>
        <v/>
      </c>
      <c r="H98" t="str" cm="1">
        <f t="array" ref="H98">IFERROR(MID(REPT(COUNT($F$3:F98),F98),_xlfn.SEQUENCE(1,F98,1,1),1),"")</f>
        <v/>
      </c>
      <c r="R98" t="str">
        <v/>
      </c>
      <c r="S98" t="str">
        <v/>
      </c>
      <c r="T98" t="str">
        <f>IF(R98="","",IF(R98=R97,COUNTIF($R$3:R98,$R98),1))</f>
        <v/>
      </c>
      <c r="U98">
        <f>IFERROR(_xlfn.XLOOKUP(TRIM(AA98),SFProperty!D:D,SFProperty!A:A,,0),"")</f>
        <v>0</v>
      </c>
      <c r="AB98" t="str" cm="1">
        <f t="array" ref="AB98">IFERROR(INDEX('Portfolio Drop'!$R$14:$Z$33,SFUnit!$R98-13,MATCH($T98,'Portfolio Drop'!$R$13:$Z$13,0)),"")</f>
        <v/>
      </c>
      <c r="AC98" t="str" cm="1">
        <f t="array" ref="AC98">IFERROR(INDEX('Portfolio Drop'!$AB$14:$AJ$33,SFUnit!$R98-13,MATCH($T98,'Portfolio Drop'!$AB$13:$AJ$13,0)),"")</f>
        <v/>
      </c>
    </row>
    <row r="99" spans="5:29" x14ac:dyDescent="0.25">
      <c r="E99" t="str" cm="1">
        <f t="array" ref="E99">IFERROR(INDEX($B$3:$B$101, MATCH(0, COUNTIF($E$2:E98, $B$3:$B$101)+IF($C$3:$C$101="", 1, 0), 0)),"")</f>
        <v/>
      </c>
      <c r="F99" t="str">
        <f t="shared" ref="F99:F130" si="8">IFERROR(INDEX($C:$C,MATCH($E99,$B:$B,0)),"")</f>
        <v/>
      </c>
      <c r="G99" t="str">
        <f t="shared" ref="G99:G130" si="9">E99</f>
        <v/>
      </c>
      <c r="H99" t="str" cm="1">
        <f t="array" ref="H99">IFERROR(MID(REPT(COUNT($F$3:F99),F99),_xlfn.SEQUENCE(1,F99,1,1),1),"")</f>
        <v/>
      </c>
      <c r="R99" t="str">
        <v/>
      </c>
      <c r="S99" t="str">
        <v/>
      </c>
      <c r="T99" t="str">
        <f>IF(R99="","",IF(R99=R98,COUNTIF($R$3:R99,$R99),1))</f>
        <v/>
      </c>
      <c r="U99">
        <f>IFERROR(_xlfn.XLOOKUP(TRIM(AA99),SFProperty!D:D,SFProperty!A:A,,0),"")</f>
        <v>0</v>
      </c>
      <c r="AB99" t="str" cm="1">
        <f t="array" ref="AB99">IFERROR(INDEX('Portfolio Drop'!$R$14:$Z$33,SFUnit!$R99-13,MATCH($T99,'Portfolio Drop'!$R$13:$Z$13,0)),"")</f>
        <v/>
      </c>
      <c r="AC99" t="str" cm="1">
        <f t="array" ref="AC99">IFERROR(INDEX('Portfolio Drop'!$AB$14:$AJ$33,SFUnit!$R99-13,MATCH($T99,'Portfolio Drop'!$AB$13:$AJ$13,0)),"")</f>
        <v/>
      </c>
    </row>
    <row r="100" spans="5:29" x14ac:dyDescent="0.25">
      <c r="E100" t="str" cm="1">
        <f t="array" ref="E100">IFERROR(INDEX($B$3:$B$101, MATCH(0, COUNTIF($E$2:E99, $B$3:$B$101)+IF($C$3:$C$101="", 1, 0), 0)),"")</f>
        <v/>
      </c>
      <c r="F100" t="str">
        <f t="shared" si="8"/>
        <v/>
      </c>
      <c r="G100" t="str">
        <f t="shared" si="9"/>
        <v/>
      </c>
      <c r="H100" t="str" cm="1">
        <f t="array" ref="H100">IFERROR(MID(REPT(COUNT($F$3:F100),F100),_xlfn.SEQUENCE(1,F100,1,1),1),"")</f>
        <v/>
      </c>
      <c r="R100" t="str">
        <v/>
      </c>
      <c r="S100" t="str">
        <v/>
      </c>
      <c r="T100" t="str">
        <f>IF(R100="","",IF(R100=R99,COUNTIF($R$3:R100,$R100),1))</f>
        <v/>
      </c>
      <c r="U100">
        <f>IFERROR(_xlfn.XLOOKUP(TRIM(AA100),SFProperty!D:D,SFProperty!A:A,,0),"")</f>
        <v>0</v>
      </c>
      <c r="AB100" t="str" cm="1">
        <f t="array" ref="AB100">IFERROR(INDEX('Portfolio Drop'!$R$14:$Z$33,SFUnit!$R100-13,MATCH($T100,'Portfolio Drop'!$R$13:$Z$13,0)),"")</f>
        <v/>
      </c>
      <c r="AC100" t="str" cm="1">
        <f t="array" ref="AC100">IFERROR(INDEX('Portfolio Drop'!$AB$14:$AJ$33,SFUnit!$R100-13,MATCH($T100,'Portfolio Drop'!$AB$13:$AJ$13,0)),"")</f>
        <v/>
      </c>
    </row>
    <row r="101" spans="5:29" x14ac:dyDescent="0.25">
      <c r="E101" t="str" cm="1">
        <f t="array" ref="E101">IFERROR(INDEX($B$3:$B$101, MATCH(0, COUNTIF($E$2:E100, $B$3:$B$101)+IF($C$3:$C$101="", 1, 0), 0)),"")</f>
        <v/>
      </c>
      <c r="F101" t="str">
        <f t="shared" si="8"/>
        <v/>
      </c>
      <c r="G101" t="str">
        <f t="shared" si="9"/>
        <v/>
      </c>
      <c r="H101" t="str" cm="1">
        <f t="array" ref="H101">IFERROR(MID(REPT(COUNT($F$3:F101),F101),_xlfn.SEQUENCE(1,F101,1,1),1),"")</f>
        <v/>
      </c>
      <c r="R101" t="str">
        <v/>
      </c>
      <c r="S101" t="str">
        <v/>
      </c>
      <c r="T101" t="str">
        <f>IF(R101="","",IF(R101=R100,COUNTIF($R$3:R101,$R101),1))</f>
        <v/>
      </c>
      <c r="U101">
        <f>IFERROR(_xlfn.XLOOKUP(TRIM(AA101),SFProperty!D:D,SFProperty!A:A,,0),"")</f>
        <v>0</v>
      </c>
      <c r="AB101" t="str" cm="1">
        <f t="array" ref="AB101">IFERROR(INDEX('Portfolio Drop'!$R$14:$Z$33,SFUnit!$R101-13,MATCH($T101,'Portfolio Drop'!$R$13:$Z$13,0)),"")</f>
        <v/>
      </c>
      <c r="AC101" t="str" cm="1">
        <f t="array" ref="AC101">IFERROR(INDEX('Portfolio Drop'!$AB$14:$AJ$33,SFUnit!$R101-13,MATCH($T101,'Portfolio Drop'!$AB$13:$AJ$13,0)),"")</f>
        <v/>
      </c>
    </row>
    <row r="102" spans="5:29" x14ac:dyDescent="0.25">
      <c r="E102" t="str" cm="1">
        <f t="array" ref="E102">IFERROR(INDEX($B$3:$B$101, MATCH(0, COUNTIF($E$2:E101, $B$3:$B$101)+IF($C$3:$C$101="", 1, 0), 0)),"")</f>
        <v/>
      </c>
      <c r="F102" t="str">
        <f t="shared" si="8"/>
        <v/>
      </c>
      <c r="G102" t="str">
        <f t="shared" si="9"/>
        <v/>
      </c>
      <c r="H102" t="str" cm="1">
        <f t="array" ref="H102">IFERROR(MID(REPT(COUNT($F$3:F102),F102),_xlfn.SEQUENCE(1,F102,1,1),1),"")</f>
        <v/>
      </c>
      <c r="R102" t="str">
        <v/>
      </c>
      <c r="S102" t="str">
        <v/>
      </c>
      <c r="T102" t="str">
        <f>IF(R102="","",IF(R102=R101,COUNTIF($R$3:R102,$R102),1))</f>
        <v/>
      </c>
      <c r="U102">
        <f>IFERROR(_xlfn.XLOOKUP(TRIM(AA102),SFProperty!D:D,SFProperty!A:A,,0),"")</f>
        <v>0</v>
      </c>
      <c r="AB102" t="str" cm="1">
        <f t="array" ref="AB102">IFERROR(INDEX('Portfolio Drop'!$R$14:$Z$33,SFUnit!$R102-13,MATCH($T102,'Portfolio Drop'!$R$13:$Z$13,0)),"")</f>
        <v/>
      </c>
      <c r="AC102" t="str" cm="1">
        <f t="array" ref="AC102">IFERROR(INDEX('Portfolio Drop'!$AB$14:$AJ$33,SFUnit!$R102-13,MATCH($T102,'Portfolio Drop'!$AB$13:$AJ$13,0)),"")</f>
        <v/>
      </c>
    </row>
    <row r="103" spans="5:29" x14ac:dyDescent="0.25">
      <c r="E103" t="str" cm="1">
        <f t="array" ref="E103">IFERROR(INDEX($B$3:$B$101, MATCH(0, COUNTIF($E$2:E102, $B$3:$B$101)+IF($C$3:$C$101="", 1, 0), 0)),"")</f>
        <v/>
      </c>
      <c r="F103" t="str">
        <f t="shared" si="8"/>
        <v/>
      </c>
      <c r="G103" t="str">
        <f t="shared" si="9"/>
        <v/>
      </c>
      <c r="H103" t="str" cm="1">
        <f t="array" ref="H103">IFERROR(MID(REPT(COUNT($F$3:F103),F103),_xlfn.SEQUENCE(1,F103,1,1),1),"")</f>
        <v/>
      </c>
      <c r="R103" t="str">
        <v/>
      </c>
      <c r="S103" t="str">
        <v/>
      </c>
      <c r="T103" t="str">
        <f>IF(R103="","",IF(R103=R102,COUNTIF($R$3:R103,$R103),1))</f>
        <v/>
      </c>
      <c r="U103">
        <f>IFERROR(_xlfn.XLOOKUP(TRIM(AA103),SFProperty!D:D,SFProperty!A:A,,0),"")</f>
        <v>0</v>
      </c>
      <c r="AB103" t="str" cm="1">
        <f t="array" ref="AB103">IFERROR(INDEX('Portfolio Drop'!$R$14:$Z$33,SFUnit!$R103-13,MATCH($T103,'Portfolio Drop'!$R$13:$Z$13,0)),"")</f>
        <v/>
      </c>
      <c r="AC103" t="str" cm="1">
        <f t="array" ref="AC103">IFERROR(INDEX('Portfolio Drop'!$AB$14:$AJ$33,SFUnit!$R103-13,MATCH($T103,'Portfolio Drop'!$AB$13:$AJ$13,0)),"")</f>
        <v/>
      </c>
    </row>
    <row r="104" spans="5:29" x14ac:dyDescent="0.25">
      <c r="E104" t="str" cm="1">
        <f t="array" ref="E104">IFERROR(INDEX($B$3:$B$101, MATCH(0, COUNTIF($E$2:E103, $B$3:$B$101)+IF($C$3:$C$101="", 1, 0), 0)),"")</f>
        <v/>
      </c>
      <c r="F104" t="str">
        <f t="shared" si="8"/>
        <v/>
      </c>
      <c r="G104" t="str">
        <f t="shared" si="9"/>
        <v/>
      </c>
      <c r="H104" t="str" cm="1">
        <f t="array" ref="H104">IFERROR(MID(REPT(COUNT($F$3:F104),F104),_xlfn.SEQUENCE(1,F104,1,1),1),"")</f>
        <v/>
      </c>
      <c r="R104" t="str">
        <v/>
      </c>
      <c r="S104" t="str">
        <v/>
      </c>
      <c r="T104" t="str">
        <f>IF(R104="","",IF(R104=R103,COUNTIF($R$3:R104,$R104),1))</f>
        <v/>
      </c>
      <c r="U104">
        <f>IFERROR(_xlfn.XLOOKUP(TRIM(AA104),SFProperty!D:D,SFProperty!A:A,,0),"")</f>
        <v>0</v>
      </c>
      <c r="AB104" t="str" cm="1">
        <f t="array" ref="AB104">IFERROR(INDEX('Portfolio Drop'!$R$14:$Z$33,SFUnit!$R104-13,MATCH($T104,'Portfolio Drop'!$R$13:$Z$13,0)),"")</f>
        <v/>
      </c>
      <c r="AC104" t="str" cm="1">
        <f t="array" ref="AC104">IFERROR(INDEX('Portfolio Drop'!$AB$14:$AJ$33,SFUnit!$R104-13,MATCH($T104,'Portfolio Drop'!$AB$13:$AJ$13,0)),"")</f>
        <v/>
      </c>
    </row>
    <row r="105" spans="5:29" x14ac:dyDescent="0.25">
      <c r="E105" t="str" cm="1">
        <f t="array" ref="E105">IFERROR(INDEX($B$3:$B$101, MATCH(0, COUNTIF($E$2:E104, $B$3:$B$101)+IF($C$3:$C$101="", 1, 0), 0)),"")</f>
        <v/>
      </c>
      <c r="F105" t="str">
        <f t="shared" si="8"/>
        <v/>
      </c>
      <c r="G105" t="str">
        <f t="shared" si="9"/>
        <v/>
      </c>
      <c r="H105" t="str" cm="1">
        <f t="array" ref="H105">IFERROR(MID(REPT(COUNT($F$3:F105),F105),_xlfn.SEQUENCE(1,F105,1,1),1),"")</f>
        <v/>
      </c>
      <c r="R105" t="str">
        <v/>
      </c>
      <c r="S105" t="str">
        <v/>
      </c>
      <c r="T105" t="str">
        <f>IF(R105="","",IF(R105=R104,COUNTIF($R$3:R105,$R105),1))</f>
        <v/>
      </c>
      <c r="U105">
        <f>IFERROR(_xlfn.XLOOKUP(TRIM(AA105),SFProperty!D:D,SFProperty!A:A,,0),"")</f>
        <v>0</v>
      </c>
      <c r="AB105" t="str" cm="1">
        <f t="array" ref="AB105">IFERROR(INDEX('Portfolio Drop'!$R$14:$Z$33,SFUnit!$R105-13,MATCH($T105,'Portfolio Drop'!$R$13:$Z$13,0)),"")</f>
        <v/>
      </c>
      <c r="AC105" t="str" cm="1">
        <f t="array" ref="AC105">IFERROR(INDEX('Portfolio Drop'!$AB$14:$AJ$33,SFUnit!$R105-13,MATCH($T105,'Portfolio Drop'!$AB$13:$AJ$13,0)),"")</f>
        <v/>
      </c>
    </row>
    <row r="106" spans="5:29" x14ac:dyDescent="0.25">
      <c r="E106" t="str" cm="1">
        <f t="array" ref="E106">IFERROR(INDEX($B$3:$B$101, MATCH(0, COUNTIF($E$2:E105, $B$3:$B$101)+IF($C$3:$C$101="", 1, 0), 0)),"")</f>
        <v/>
      </c>
      <c r="F106" t="str">
        <f t="shared" si="8"/>
        <v/>
      </c>
      <c r="G106" t="str">
        <f t="shared" si="9"/>
        <v/>
      </c>
      <c r="H106" t="str" cm="1">
        <f t="array" ref="H106">IFERROR(MID(REPT(COUNT($F$3:F106),F106),_xlfn.SEQUENCE(1,F106,1,1),1),"")</f>
        <v/>
      </c>
      <c r="R106" t="str">
        <v/>
      </c>
      <c r="S106" t="str">
        <v/>
      </c>
      <c r="T106" t="str">
        <f>IF(R106="","",IF(R106=R105,COUNTIF($R$3:R106,$R106),1))</f>
        <v/>
      </c>
      <c r="U106">
        <f>IFERROR(_xlfn.XLOOKUP(TRIM(AA106),SFProperty!D:D,SFProperty!A:A,,0),"")</f>
        <v>0</v>
      </c>
      <c r="AB106" t="str" cm="1">
        <f t="array" ref="AB106">IFERROR(INDEX('Portfolio Drop'!$R$14:$Z$33,SFUnit!$R106-13,MATCH($T106,'Portfolio Drop'!$R$13:$Z$13,0)),"")</f>
        <v/>
      </c>
      <c r="AC106" t="str" cm="1">
        <f t="array" ref="AC106">IFERROR(INDEX('Portfolio Drop'!$AB$14:$AJ$33,SFUnit!$R106-13,MATCH($T106,'Portfolio Drop'!$AB$13:$AJ$13,0)),"")</f>
        <v/>
      </c>
    </row>
    <row r="107" spans="5:29" x14ac:dyDescent="0.25">
      <c r="E107" t="str" cm="1">
        <f t="array" ref="E107">IFERROR(INDEX($B$3:$B$101, MATCH(0, COUNTIF($E$2:E106, $B$3:$B$101)+IF($C$3:$C$101="", 1, 0), 0)),"")</f>
        <v/>
      </c>
      <c r="F107" t="str">
        <f t="shared" si="8"/>
        <v/>
      </c>
      <c r="G107" t="str">
        <f t="shared" si="9"/>
        <v/>
      </c>
      <c r="H107" t="str" cm="1">
        <f t="array" ref="H107">IFERROR(MID(REPT(COUNT($F$3:F107),F107),_xlfn.SEQUENCE(1,F107,1,1),1),"")</f>
        <v/>
      </c>
      <c r="R107" t="str">
        <v/>
      </c>
      <c r="S107" t="str">
        <v/>
      </c>
      <c r="T107" t="str">
        <f>IF(R107="","",IF(R107=R106,COUNTIF($R$3:R107,$R107),1))</f>
        <v/>
      </c>
      <c r="U107">
        <f>IFERROR(_xlfn.XLOOKUP(TRIM(AA107),SFProperty!D:D,SFProperty!A:A,,0),"")</f>
        <v>0</v>
      </c>
      <c r="AB107" t="str" cm="1">
        <f t="array" ref="AB107">IFERROR(INDEX('Portfolio Drop'!$R$14:$Z$33,SFUnit!$R107-13,MATCH($T107,'Portfolio Drop'!$R$13:$Z$13,0)),"")</f>
        <v/>
      </c>
      <c r="AC107" t="str" cm="1">
        <f t="array" ref="AC107">IFERROR(INDEX('Portfolio Drop'!$AB$14:$AJ$33,SFUnit!$R107-13,MATCH($T107,'Portfolio Drop'!$AB$13:$AJ$13,0)),"")</f>
        <v/>
      </c>
    </row>
    <row r="108" spans="5:29" x14ac:dyDescent="0.25">
      <c r="E108" t="str" cm="1">
        <f t="array" ref="E108">IFERROR(INDEX($B$3:$B$101, MATCH(0, COUNTIF($E$2:E107, $B$3:$B$101)+IF($C$3:$C$101="", 1, 0), 0)),"")</f>
        <v/>
      </c>
      <c r="F108" t="str">
        <f t="shared" si="8"/>
        <v/>
      </c>
      <c r="G108" t="str">
        <f t="shared" si="9"/>
        <v/>
      </c>
      <c r="H108" t="str" cm="1">
        <f t="array" ref="H108">IFERROR(MID(REPT(COUNT($F$3:F108),F108),_xlfn.SEQUENCE(1,F108,1,1),1),"")</f>
        <v/>
      </c>
      <c r="R108" t="str">
        <v/>
      </c>
      <c r="S108" t="str">
        <v/>
      </c>
      <c r="T108" t="str">
        <f>IF(R108="","",IF(R108=R107,COUNTIF($R$3:R108,$R108),1))</f>
        <v/>
      </c>
      <c r="U108">
        <f>IFERROR(_xlfn.XLOOKUP(TRIM(AA108),SFProperty!D:D,SFProperty!A:A,,0),"")</f>
        <v>0</v>
      </c>
      <c r="AB108" t="str" cm="1">
        <f t="array" ref="AB108">IFERROR(INDEX('Portfolio Drop'!$R$14:$Z$33,SFUnit!$R108-13,MATCH($T108,'Portfolio Drop'!$R$13:$Z$13,0)),"")</f>
        <v/>
      </c>
      <c r="AC108" t="str" cm="1">
        <f t="array" ref="AC108">IFERROR(INDEX('Portfolio Drop'!$AB$14:$AJ$33,SFUnit!$R108-13,MATCH($T108,'Portfolio Drop'!$AB$13:$AJ$13,0)),"")</f>
        <v/>
      </c>
    </row>
    <row r="109" spans="5:29" x14ac:dyDescent="0.25">
      <c r="E109" t="str" cm="1">
        <f t="array" ref="E109">IFERROR(INDEX($B$3:$B$101, MATCH(0, COUNTIF($E$2:E108, $B$3:$B$101)+IF($C$3:$C$101="", 1, 0), 0)),"")</f>
        <v/>
      </c>
      <c r="F109" t="str">
        <f t="shared" si="8"/>
        <v/>
      </c>
      <c r="G109" t="str">
        <f t="shared" si="9"/>
        <v/>
      </c>
      <c r="H109" t="str" cm="1">
        <f t="array" ref="H109">IFERROR(MID(REPT(COUNT($F$3:F109),F109),_xlfn.SEQUENCE(1,F109,1,1),1),"")</f>
        <v/>
      </c>
      <c r="R109" t="str">
        <v/>
      </c>
      <c r="S109" t="str">
        <v/>
      </c>
      <c r="T109" t="str">
        <f>IF(R109="","",IF(R109=R108,COUNTIF($R$3:R109,$R109),1))</f>
        <v/>
      </c>
      <c r="U109">
        <f>IFERROR(_xlfn.XLOOKUP(TRIM(AA109),SFProperty!D:D,SFProperty!A:A,,0),"")</f>
        <v>0</v>
      </c>
      <c r="AB109" t="str" cm="1">
        <f t="array" ref="AB109">IFERROR(INDEX('Portfolio Drop'!$R$14:$Z$33,SFUnit!$R109-13,MATCH($T109,'Portfolio Drop'!$R$13:$Z$13,0)),"")</f>
        <v/>
      </c>
      <c r="AC109" t="str" cm="1">
        <f t="array" ref="AC109">IFERROR(INDEX('Portfolio Drop'!$AB$14:$AJ$33,SFUnit!$R109-13,MATCH($T109,'Portfolio Drop'!$AB$13:$AJ$13,0)),"")</f>
        <v/>
      </c>
    </row>
    <row r="110" spans="5:29" x14ac:dyDescent="0.25">
      <c r="E110" t="str" cm="1">
        <f t="array" ref="E110">IFERROR(INDEX($B$3:$B$101, MATCH(0, COUNTIF($E$2:E109, $B$3:$B$101)+IF($C$3:$C$101="", 1, 0), 0)),"")</f>
        <v/>
      </c>
      <c r="F110" t="str">
        <f t="shared" si="8"/>
        <v/>
      </c>
      <c r="G110" t="str">
        <f t="shared" si="9"/>
        <v/>
      </c>
      <c r="H110" t="str" cm="1">
        <f t="array" ref="H110">IFERROR(MID(REPT(COUNT($F$3:F110),F110),_xlfn.SEQUENCE(1,F110,1,1),1),"")</f>
        <v/>
      </c>
      <c r="R110" t="str">
        <v/>
      </c>
      <c r="S110" t="str">
        <v/>
      </c>
      <c r="T110" t="str">
        <f>IF(R110="","",IF(R110=R109,COUNTIF($R$3:R110,$R110),1))</f>
        <v/>
      </c>
      <c r="U110">
        <f>IFERROR(_xlfn.XLOOKUP(TRIM(AA110),SFProperty!D:D,SFProperty!A:A,,0),"")</f>
        <v>0</v>
      </c>
      <c r="AB110" t="str" cm="1">
        <f t="array" ref="AB110">IFERROR(INDEX('Portfolio Drop'!$R$14:$Z$33,SFUnit!$R110-13,MATCH($T110,'Portfolio Drop'!$R$13:$Z$13,0)),"")</f>
        <v/>
      </c>
      <c r="AC110" t="str" cm="1">
        <f t="array" ref="AC110">IFERROR(INDEX('Portfolio Drop'!$AB$14:$AJ$33,SFUnit!$R110-13,MATCH($T110,'Portfolio Drop'!$AB$13:$AJ$13,0)),"")</f>
        <v/>
      </c>
    </row>
    <row r="111" spans="5:29" x14ac:dyDescent="0.25">
      <c r="E111" t="str" cm="1">
        <f t="array" ref="E111">IFERROR(INDEX($B$3:$B$101, MATCH(0, COUNTIF($E$2:E110, $B$3:$B$101)+IF($C$3:$C$101="", 1, 0), 0)),"")</f>
        <v/>
      </c>
      <c r="F111" t="str">
        <f t="shared" si="8"/>
        <v/>
      </c>
      <c r="G111" t="str">
        <f t="shared" si="9"/>
        <v/>
      </c>
      <c r="H111" t="str" cm="1">
        <f t="array" ref="H111">IFERROR(MID(REPT(COUNT($F$3:F111),F111),_xlfn.SEQUENCE(1,F111,1,1),1),"")</f>
        <v/>
      </c>
      <c r="R111" t="str">
        <v/>
      </c>
      <c r="S111" t="str">
        <v/>
      </c>
      <c r="T111" t="str">
        <f>IF(R111="","",IF(R111=R110,COUNTIF($R$3:R111,$R111),1))</f>
        <v/>
      </c>
      <c r="U111">
        <f>IFERROR(_xlfn.XLOOKUP(TRIM(AA111),SFProperty!D:D,SFProperty!A:A,,0),"")</f>
        <v>0</v>
      </c>
      <c r="AB111" t="str" cm="1">
        <f t="array" ref="AB111">IFERROR(INDEX('Portfolio Drop'!$R$14:$Z$33,SFUnit!$R111-13,MATCH($T111,'Portfolio Drop'!$R$13:$Z$13,0)),"")</f>
        <v/>
      </c>
      <c r="AC111" t="str" cm="1">
        <f t="array" ref="AC111">IFERROR(INDEX('Portfolio Drop'!$AB$14:$AJ$33,SFUnit!$R111-13,MATCH($T111,'Portfolio Drop'!$AB$13:$AJ$13,0)),"")</f>
        <v/>
      </c>
    </row>
    <row r="112" spans="5:29" x14ac:dyDescent="0.25">
      <c r="E112" t="str" cm="1">
        <f t="array" ref="E112">IFERROR(INDEX($B$3:$B$101, MATCH(0, COUNTIF($E$2:E111, $B$3:$B$101)+IF($C$3:$C$101="", 1, 0), 0)),"")</f>
        <v/>
      </c>
      <c r="F112" t="str">
        <f t="shared" si="8"/>
        <v/>
      </c>
      <c r="G112" t="str">
        <f t="shared" si="9"/>
        <v/>
      </c>
      <c r="H112" t="str" cm="1">
        <f t="array" ref="H112">IFERROR(MID(REPT(COUNT($F$3:F112),F112),_xlfn.SEQUENCE(1,F112,1,1),1),"")</f>
        <v/>
      </c>
      <c r="R112" t="str">
        <v/>
      </c>
      <c r="S112" t="str">
        <v/>
      </c>
      <c r="T112" t="str">
        <f>IF(R112="","",IF(R112=R111,COUNTIF($R$3:R112,$R112),1))</f>
        <v/>
      </c>
      <c r="U112">
        <f>IFERROR(_xlfn.XLOOKUP(TRIM(AA112),SFProperty!D:D,SFProperty!A:A,,0),"")</f>
        <v>0</v>
      </c>
      <c r="AB112" t="str" cm="1">
        <f t="array" ref="AB112">IFERROR(INDEX('Portfolio Drop'!$R$14:$Z$33,SFUnit!$R112-13,MATCH($T112,'Portfolio Drop'!$R$13:$Z$13,0)),"")</f>
        <v/>
      </c>
      <c r="AC112" t="str" cm="1">
        <f t="array" ref="AC112">IFERROR(INDEX('Portfolio Drop'!$AB$14:$AJ$33,SFUnit!$R112-13,MATCH($T112,'Portfolio Drop'!$AB$13:$AJ$13,0)),"")</f>
        <v/>
      </c>
    </row>
    <row r="113" spans="5:29" x14ac:dyDescent="0.25">
      <c r="E113" t="str" cm="1">
        <f t="array" ref="E113">IFERROR(INDEX($B$3:$B$101, MATCH(0, COUNTIF($E$2:E112, $B$3:$B$101)+IF($C$3:$C$101="", 1, 0), 0)),"")</f>
        <v/>
      </c>
      <c r="F113" t="str">
        <f t="shared" si="8"/>
        <v/>
      </c>
      <c r="G113" t="str">
        <f t="shared" si="9"/>
        <v/>
      </c>
      <c r="H113" t="str" cm="1">
        <f t="array" ref="H113">IFERROR(MID(REPT(COUNT($F$3:F113),F113),_xlfn.SEQUENCE(1,F113,1,1),1),"")</f>
        <v/>
      </c>
      <c r="R113" t="str">
        <v/>
      </c>
      <c r="S113" t="str">
        <v/>
      </c>
      <c r="T113" t="str">
        <f>IF(R113="","",IF(R113=R112,COUNTIF($R$3:R113,$R113),1))</f>
        <v/>
      </c>
      <c r="U113">
        <f>IFERROR(_xlfn.XLOOKUP(TRIM(AA113),SFProperty!D:D,SFProperty!A:A,,0),"")</f>
        <v>0</v>
      </c>
      <c r="AB113" t="str" cm="1">
        <f t="array" ref="AB113">IFERROR(INDEX('Portfolio Drop'!$R$14:$Z$33,SFUnit!$R113-13,MATCH($T113,'Portfolio Drop'!$R$13:$Z$13,0)),"")</f>
        <v/>
      </c>
      <c r="AC113" t="str" cm="1">
        <f t="array" ref="AC113">IFERROR(INDEX('Portfolio Drop'!$AB$14:$AJ$33,SFUnit!$R113-13,MATCH($T113,'Portfolio Drop'!$AB$13:$AJ$13,0)),"")</f>
        <v/>
      </c>
    </row>
    <row r="114" spans="5:29" x14ac:dyDescent="0.25">
      <c r="E114" t="str" cm="1">
        <f t="array" ref="E114">IFERROR(INDEX($B$3:$B$101, MATCH(0, COUNTIF($E$2:E113, $B$3:$B$101)+IF($C$3:$C$101="", 1, 0), 0)),"")</f>
        <v/>
      </c>
      <c r="F114" t="str">
        <f t="shared" si="8"/>
        <v/>
      </c>
      <c r="G114" t="str">
        <f t="shared" si="9"/>
        <v/>
      </c>
      <c r="H114" t="str" cm="1">
        <f t="array" ref="H114">IFERROR(MID(REPT(COUNT($F$3:F114),F114),_xlfn.SEQUENCE(1,F114,1,1),1),"")</f>
        <v/>
      </c>
      <c r="R114" t="str">
        <v/>
      </c>
      <c r="S114" t="str">
        <v/>
      </c>
      <c r="T114" t="str">
        <f>IF(R114="","",IF(R114=R113,COUNTIF($R$3:R114,$R114),1))</f>
        <v/>
      </c>
      <c r="U114">
        <f>IFERROR(_xlfn.XLOOKUP(TRIM(AA114),SFProperty!D:D,SFProperty!A:A,,0),"")</f>
        <v>0</v>
      </c>
      <c r="AB114" t="str" cm="1">
        <f t="array" ref="AB114">IFERROR(INDEX('Portfolio Drop'!$R$14:$Z$33,SFUnit!$R114-13,MATCH($T114,'Portfolio Drop'!$R$13:$Z$13,0)),"")</f>
        <v/>
      </c>
      <c r="AC114" t="str" cm="1">
        <f t="array" ref="AC114">IFERROR(INDEX('Portfolio Drop'!$AB$14:$AJ$33,SFUnit!$R114-13,MATCH($T114,'Portfolio Drop'!$AB$13:$AJ$13,0)),"")</f>
        <v/>
      </c>
    </row>
    <row r="115" spans="5:29" x14ac:dyDescent="0.25">
      <c r="E115" t="str" cm="1">
        <f t="array" ref="E115">IFERROR(INDEX($B$3:$B$101, MATCH(0, COUNTIF($E$2:E114, $B$3:$B$101)+IF($C$3:$C$101="", 1, 0), 0)),"")</f>
        <v/>
      </c>
      <c r="F115" t="str">
        <f t="shared" si="8"/>
        <v/>
      </c>
      <c r="G115" t="str">
        <f t="shared" si="9"/>
        <v/>
      </c>
      <c r="H115" t="str" cm="1">
        <f t="array" ref="H115">IFERROR(MID(REPT(COUNT($F$3:F115),F115),_xlfn.SEQUENCE(1,F115,1,1),1),"")</f>
        <v/>
      </c>
      <c r="R115" t="str">
        <v/>
      </c>
      <c r="S115" t="str">
        <v/>
      </c>
      <c r="T115" t="str">
        <f>IF(R115="","",IF(R115=R114,COUNTIF($R$3:R115,$R115),1))</f>
        <v/>
      </c>
      <c r="U115">
        <f>IFERROR(_xlfn.XLOOKUP(TRIM(AA115),SFProperty!D:D,SFProperty!A:A,,0),"")</f>
        <v>0</v>
      </c>
      <c r="AB115" t="str" cm="1">
        <f t="array" ref="AB115">IFERROR(INDEX('Portfolio Drop'!$R$14:$Z$33,SFUnit!$R115-13,MATCH($T115,'Portfolio Drop'!$R$13:$Z$13,0)),"")</f>
        <v/>
      </c>
      <c r="AC115" t="str" cm="1">
        <f t="array" ref="AC115">IFERROR(INDEX('Portfolio Drop'!$AB$14:$AJ$33,SFUnit!$R115-13,MATCH($T115,'Portfolio Drop'!$AB$13:$AJ$13,0)),"")</f>
        <v/>
      </c>
    </row>
    <row r="116" spans="5:29" x14ac:dyDescent="0.25">
      <c r="E116" t="str" cm="1">
        <f t="array" ref="E116">IFERROR(INDEX($B$3:$B$101, MATCH(0, COUNTIF($E$2:E115, $B$3:$B$101)+IF($C$3:$C$101="", 1, 0), 0)),"")</f>
        <v/>
      </c>
      <c r="F116" t="str">
        <f t="shared" si="8"/>
        <v/>
      </c>
      <c r="G116" t="str">
        <f t="shared" si="9"/>
        <v/>
      </c>
      <c r="H116" t="str" cm="1">
        <f t="array" ref="H116">IFERROR(MID(REPT(COUNT($F$3:F116),F116),_xlfn.SEQUENCE(1,F116,1,1),1),"")</f>
        <v/>
      </c>
      <c r="R116" t="str">
        <v/>
      </c>
      <c r="S116" t="str">
        <v/>
      </c>
      <c r="T116" t="str">
        <f>IF(R116="","",IF(R116=R115,COUNTIF($R$3:R116,$R116),1))</f>
        <v/>
      </c>
      <c r="U116">
        <f>IFERROR(_xlfn.XLOOKUP(TRIM(AA116),SFProperty!D:D,SFProperty!A:A,,0),"")</f>
        <v>0</v>
      </c>
      <c r="AB116" t="str" cm="1">
        <f t="array" ref="AB116">IFERROR(INDEX('Portfolio Drop'!$R$14:$Z$33,SFUnit!$R116-13,MATCH($T116,'Portfolio Drop'!$R$13:$Z$13,0)),"")</f>
        <v/>
      </c>
      <c r="AC116" t="str" cm="1">
        <f t="array" ref="AC116">IFERROR(INDEX('Portfolio Drop'!$AB$14:$AJ$33,SFUnit!$R116-13,MATCH($T116,'Portfolio Drop'!$AB$13:$AJ$13,0)),"")</f>
        <v/>
      </c>
    </row>
    <row r="117" spans="5:29" x14ac:dyDescent="0.25">
      <c r="E117" t="str" cm="1">
        <f t="array" ref="E117">IFERROR(INDEX($B$3:$B$101, MATCH(0, COUNTIF($E$2:E116, $B$3:$B$101)+IF($C$3:$C$101="", 1, 0), 0)),"")</f>
        <v/>
      </c>
      <c r="F117" t="str">
        <f t="shared" si="8"/>
        <v/>
      </c>
      <c r="G117" t="str">
        <f t="shared" si="9"/>
        <v/>
      </c>
      <c r="H117" t="str" cm="1">
        <f t="array" ref="H117">IFERROR(MID(REPT(COUNT($F$3:F117),F117),_xlfn.SEQUENCE(1,F117,1,1),1),"")</f>
        <v/>
      </c>
      <c r="R117" t="str">
        <v/>
      </c>
      <c r="S117" t="str">
        <v/>
      </c>
      <c r="T117" t="str">
        <f>IF(R117="","",IF(R117=R116,COUNTIF($R$3:R117,$R117),1))</f>
        <v/>
      </c>
      <c r="U117">
        <f>IFERROR(_xlfn.XLOOKUP(TRIM(AA117),SFProperty!D:D,SFProperty!A:A,,0),"")</f>
        <v>0</v>
      </c>
      <c r="AB117" t="str" cm="1">
        <f t="array" ref="AB117">IFERROR(INDEX('Portfolio Drop'!$R$14:$Z$33,SFUnit!$R117-13,MATCH($T117,'Portfolio Drop'!$R$13:$Z$13,0)),"")</f>
        <v/>
      </c>
      <c r="AC117" t="str" cm="1">
        <f t="array" ref="AC117">IFERROR(INDEX('Portfolio Drop'!$AB$14:$AJ$33,SFUnit!$R117-13,MATCH($T117,'Portfolio Drop'!$AB$13:$AJ$13,0)),"")</f>
        <v/>
      </c>
    </row>
    <row r="118" spans="5:29" x14ac:dyDescent="0.25">
      <c r="E118" t="str" cm="1">
        <f t="array" ref="E118">IFERROR(INDEX($B$3:$B$101, MATCH(0, COUNTIF($E$2:E117, $B$3:$B$101)+IF($C$3:$C$101="", 1, 0), 0)),"")</f>
        <v/>
      </c>
      <c r="F118" t="str">
        <f t="shared" si="8"/>
        <v/>
      </c>
      <c r="G118" t="str">
        <f t="shared" si="9"/>
        <v/>
      </c>
      <c r="H118" t="str" cm="1">
        <f t="array" ref="H118">IFERROR(MID(REPT(COUNT($F$3:F118),F118),_xlfn.SEQUENCE(1,F118,1,1),1),"")</f>
        <v/>
      </c>
      <c r="R118" t="str">
        <v/>
      </c>
      <c r="S118" t="str">
        <v/>
      </c>
      <c r="T118" t="str">
        <f>IF(R118="","",IF(R118=R117,COUNTIF($R$3:R118,$R118),1))</f>
        <v/>
      </c>
      <c r="U118">
        <f>IFERROR(_xlfn.XLOOKUP(TRIM(AA118),SFProperty!D:D,SFProperty!A:A,,0),"")</f>
        <v>0</v>
      </c>
      <c r="AB118" t="str" cm="1">
        <f t="array" ref="AB118">IFERROR(INDEX('Portfolio Drop'!$R$14:$Z$33,SFUnit!$R118-13,MATCH($T118,'Portfolio Drop'!$R$13:$Z$13,0)),"")</f>
        <v/>
      </c>
      <c r="AC118" t="str" cm="1">
        <f t="array" ref="AC118">IFERROR(INDEX('Portfolio Drop'!$AB$14:$AJ$33,SFUnit!$R118-13,MATCH($T118,'Portfolio Drop'!$AB$13:$AJ$13,0)),"")</f>
        <v/>
      </c>
    </row>
    <row r="119" spans="5:29" x14ac:dyDescent="0.25">
      <c r="E119" t="str" cm="1">
        <f t="array" ref="E119">IFERROR(INDEX($B$3:$B$101, MATCH(0, COUNTIF($E$2:E118, $B$3:$B$101)+IF($C$3:$C$101="", 1, 0), 0)),"")</f>
        <v/>
      </c>
      <c r="F119" t="str">
        <f t="shared" si="8"/>
        <v/>
      </c>
      <c r="G119" t="str">
        <f t="shared" si="9"/>
        <v/>
      </c>
      <c r="H119" t="str" cm="1">
        <f t="array" ref="H119">IFERROR(MID(REPT(COUNT($F$3:F119),F119),_xlfn.SEQUENCE(1,F119,1,1),1),"")</f>
        <v/>
      </c>
      <c r="R119" t="str">
        <v/>
      </c>
      <c r="S119" t="str">
        <v/>
      </c>
      <c r="T119" t="str">
        <f>IF(R119="","",IF(R119=R118,COUNTIF($R$3:R119,$R119),1))</f>
        <v/>
      </c>
      <c r="U119">
        <f>IFERROR(_xlfn.XLOOKUP(TRIM(AA119),SFProperty!D:D,SFProperty!A:A,,0),"")</f>
        <v>0</v>
      </c>
      <c r="AB119" t="str" cm="1">
        <f t="array" ref="AB119">IFERROR(INDEX('Portfolio Drop'!$R$14:$Z$33,SFUnit!$R119-13,MATCH($T119,'Portfolio Drop'!$R$13:$Z$13,0)),"")</f>
        <v/>
      </c>
      <c r="AC119" t="str" cm="1">
        <f t="array" ref="AC119">IFERROR(INDEX('Portfolio Drop'!$AB$14:$AJ$33,SFUnit!$R119-13,MATCH($T119,'Portfolio Drop'!$AB$13:$AJ$13,0)),"")</f>
        <v/>
      </c>
    </row>
    <row r="120" spans="5:29" x14ac:dyDescent="0.25">
      <c r="E120" t="str" cm="1">
        <f t="array" ref="E120">IFERROR(INDEX($B$3:$B$101, MATCH(0, COUNTIF($E$2:E119, $B$3:$B$101)+IF($C$3:$C$101="", 1, 0), 0)),"")</f>
        <v/>
      </c>
      <c r="F120" t="str">
        <f t="shared" si="8"/>
        <v/>
      </c>
      <c r="G120" t="str">
        <f t="shared" si="9"/>
        <v/>
      </c>
      <c r="H120" t="str" cm="1">
        <f t="array" ref="H120">IFERROR(MID(REPT(COUNT($F$3:F120),F120),_xlfn.SEQUENCE(1,F120,1,1),1),"")</f>
        <v/>
      </c>
      <c r="R120" t="str">
        <v/>
      </c>
      <c r="S120" t="str">
        <v/>
      </c>
      <c r="T120" t="str">
        <f>IF(R120="","",IF(R120=R119,COUNTIF($R$3:R120,$R120),1))</f>
        <v/>
      </c>
      <c r="U120">
        <f>IFERROR(_xlfn.XLOOKUP(TRIM(AA120),SFProperty!D:D,SFProperty!A:A,,0),"")</f>
        <v>0</v>
      </c>
      <c r="AB120" t="str" cm="1">
        <f t="array" ref="AB120">IFERROR(INDEX('Portfolio Drop'!$R$14:$Z$33,SFUnit!$R120-13,MATCH($T120,'Portfolio Drop'!$R$13:$Z$13,0)),"")</f>
        <v/>
      </c>
      <c r="AC120" t="str" cm="1">
        <f t="array" ref="AC120">IFERROR(INDEX('Portfolio Drop'!$AB$14:$AJ$33,SFUnit!$R120-13,MATCH($T120,'Portfolio Drop'!$AB$13:$AJ$13,0)),"")</f>
        <v/>
      </c>
    </row>
    <row r="121" spans="5:29" x14ac:dyDescent="0.25">
      <c r="E121" t="str" cm="1">
        <f t="array" ref="E121">IFERROR(INDEX($B$3:$B$101, MATCH(0, COUNTIF($E$2:E120, $B$3:$B$101)+IF($C$3:$C$101="", 1, 0), 0)),"")</f>
        <v/>
      </c>
      <c r="F121" t="str">
        <f t="shared" si="8"/>
        <v/>
      </c>
      <c r="G121" t="str">
        <f t="shared" si="9"/>
        <v/>
      </c>
      <c r="H121" t="str" cm="1">
        <f t="array" ref="H121">IFERROR(MID(REPT(COUNT($F$3:F121),F121),_xlfn.SEQUENCE(1,F121,1,1),1),"")</f>
        <v/>
      </c>
      <c r="R121" t="str">
        <v/>
      </c>
      <c r="S121" t="str">
        <v/>
      </c>
      <c r="T121" t="str">
        <f>IF(R121="","",IF(R121=R120,COUNTIF($R$3:R121,$R121),1))</f>
        <v/>
      </c>
      <c r="U121">
        <f>IFERROR(_xlfn.XLOOKUP(TRIM(AA121),SFProperty!D:D,SFProperty!A:A,,0),"")</f>
        <v>0</v>
      </c>
      <c r="AB121" t="str" cm="1">
        <f t="array" ref="AB121">IFERROR(INDEX('Portfolio Drop'!$R$14:$Z$33,SFUnit!$R121-13,MATCH($T121,'Portfolio Drop'!$R$13:$Z$13,0)),"")</f>
        <v/>
      </c>
      <c r="AC121" t="str" cm="1">
        <f t="array" ref="AC121">IFERROR(INDEX('Portfolio Drop'!$AB$14:$AJ$33,SFUnit!$R121-13,MATCH($T121,'Portfolio Drop'!$AB$13:$AJ$13,0)),"")</f>
        <v/>
      </c>
    </row>
    <row r="122" spans="5:29" x14ac:dyDescent="0.25">
      <c r="E122" t="str" cm="1">
        <f t="array" ref="E122">IFERROR(INDEX($B$3:$B$101, MATCH(0, COUNTIF($E$2:E121, $B$3:$B$101)+IF($C$3:$C$101="", 1, 0), 0)),"")</f>
        <v/>
      </c>
      <c r="F122" t="str">
        <f t="shared" si="8"/>
        <v/>
      </c>
      <c r="G122" t="str">
        <f t="shared" si="9"/>
        <v/>
      </c>
      <c r="H122" t="str" cm="1">
        <f t="array" ref="H122">IFERROR(MID(REPT(COUNT($F$3:F122),F122),_xlfn.SEQUENCE(1,F122,1,1),1),"")</f>
        <v/>
      </c>
      <c r="R122" t="str">
        <v/>
      </c>
      <c r="S122" t="str">
        <v/>
      </c>
      <c r="T122" t="str">
        <f>IF(R122="","",IF(R122=R121,COUNTIF($R$3:R122,$R122),1))</f>
        <v/>
      </c>
      <c r="U122">
        <f>IFERROR(_xlfn.XLOOKUP(TRIM(AA122),SFProperty!D:D,SFProperty!A:A,,0),"")</f>
        <v>0</v>
      </c>
      <c r="AB122" t="str" cm="1">
        <f t="array" ref="AB122">IFERROR(INDEX('Portfolio Drop'!$R$14:$Z$33,SFUnit!$R122-13,MATCH($T122,'Portfolio Drop'!$R$13:$Z$13,0)),"")</f>
        <v/>
      </c>
      <c r="AC122" t="str" cm="1">
        <f t="array" ref="AC122">IFERROR(INDEX('Portfolio Drop'!$AB$14:$AJ$33,SFUnit!$R122-13,MATCH($T122,'Portfolio Drop'!$AB$13:$AJ$13,0)),"")</f>
        <v/>
      </c>
    </row>
    <row r="123" spans="5:29" x14ac:dyDescent="0.25">
      <c r="E123" t="str" cm="1">
        <f t="array" ref="E123">IFERROR(INDEX($B$3:$B$101, MATCH(0, COUNTIF($E$2:E122, $B$3:$B$101)+IF($C$3:$C$101="", 1, 0), 0)),"")</f>
        <v/>
      </c>
      <c r="F123" t="str">
        <f t="shared" si="8"/>
        <v/>
      </c>
      <c r="G123" t="str">
        <f t="shared" si="9"/>
        <v/>
      </c>
      <c r="H123" t="str" cm="1">
        <f t="array" ref="H123">IFERROR(MID(REPT(COUNT($F$3:F123),F123),_xlfn.SEQUENCE(1,F123,1,1),1),"")</f>
        <v/>
      </c>
      <c r="R123" t="str">
        <v/>
      </c>
      <c r="S123" t="str">
        <v/>
      </c>
      <c r="T123" t="str">
        <f>IF(R123="","",IF(R123=R122,COUNTIF($R$3:R123,$R123),1))</f>
        <v/>
      </c>
      <c r="U123">
        <f>IFERROR(_xlfn.XLOOKUP(TRIM(AA123),SFProperty!D:D,SFProperty!A:A,,0),"")</f>
        <v>0</v>
      </c>
      <c r="AB123" t="str" cm="1">
        <f t="array" ref="AB123">IFERROR(INDEX('Portfolio Drop'!$R$14:$Z$33,SFUnit!$R123-13,MATCH($T123,'Portfolio Drop'!$R$13:$Z$13,0)),"")</f>
        <v/>
      </c>
      <c r="AC123" t="str" cm="1">
        <f t="array" ref="AC123">IFERROR(INDEX('Portfolio Drop'!$AB$14:$AJ$33,SFUnit!$R123-13,MATCH($T123,'Portfolio Drop'!$AB$13:$AJ$13,0)),"")</f>
        <v/>
      </c>
    </row>
    <row r="124" spans="5:29" x14ac:dyDescent="0.25">
      <c r="E124" t="str" cm="1">
        <f t="array" ref="E124">IFERROR(INDEX($B$3:$B$101, MATCH(0, COUNTIF($E$2:E123, $B$3:$B$101)+IF($C$3:$C$101="", 1, 0), 0)),"")</f>
        <v/>
      </c>
      <c r="F124" t="str">
        <f t="shared" si="8"/>
        <v/>
      </c>
      <c r="G124" t="str">
        <f t="shared" si="9"/>
        <v/>
      </c>
      <c r="H124" t="str" cm="1">
        <f t="array" ref="H124">IFERROR(MID(REPT(COUNT($F$3:F124),F124),_xlfn.SEQUENCE(1,F124,1,1),1),"")</f>
        <v/>
      </c>
      <c r="R124" t="str">
        <v/>
      </c>
      <c r="S124" t="str">
        <v/>
      </c>
      <c r="T124" t="str">
        <f>IF(R124="","",IF(R124=R123,COUNTIF($R$3:R124,$R124),1))</f>
        <v/>
      </c>
      <c r="U124">
        <f>IFERROR(_xlfn.XLOOKUP(TRIM(AA124),SFProperty!D:D,SFProperty!A:A,,0),"")</f>
        <v>0</v>
      </c>
      <c r="AB124" t="str" cm="1">
        <f t="array" ref="AB124">IFERROR(INDEX('Portfolio Drop'!$R$14:$Z$33,SFUnit!$R124-13,MATCH($T124,'Portfolio Drop'!$R$13:$Z$13,0)),"")</f>
        <v/>
      </c>
      <c r="AC124" t="str" cm="1">
        <f t="array" ref="AC124">IFERROR(INDEX('Portfolio Drop'!$AB$14:$AJ$33,SFUnit!$R124-13,MATCH($T124,'Portfolio Drop'!$AB$13:$AJ$13,0)),"")</f>
        <v/>
      </c>
    </row>
    <row r="125" spans="5:29" x14ac:dyDescent="0.25">
      <c r="E125" t="str" cm="1">
        <f t="array" ref="E125">IFERROR(INDEX($B$3:$B$101, MATCH(0, COUNTIF($E$2:E124, $B$3:$B$101)+IF($C$3:$C$101="", 1, 0), 0)),"")</f>
        <v/>
      </c>
      <c r="F125" t="str">
        <f t="shared" si="8"/>
        <v/>
      </c>
      <c r="G125" t="str">
        <f t="shared" si="9"/>
        <v/>
      </c>
      <c r="H125" t="str" cm="1">
        <f t="array" ref="H125">IFERROR(MID(REPT(COUNT($F$3:F125),F125),_xlfn.SEQUENCE(1,F125,1,1),1),"")</f>
        <v/>
      </c>
      <c r="R125" t="str">
        <v/>
      </c>
      <c r="S125" t="str">
        <v/>
      </c>
      <c r="T125" t="str">
        <f>IF(R125="","",IF(R125=R124,COUNTIF($R$3:R125,$R125),1))</f>
        <v/>
      </c>
      <c r="U125">
        <f>IFERROR(_xlfn.XLOOKUP(TRIM(AA125),SFProperty!D:D,SFProperty!A:A,,0),"")</f>
        <v>0</v>
      </c>
      <c r="AB125" t="str" cm="1">
        <f t="array" ref="AB125">IFERROR(INDEX('Portfolio Drop'!$R$14:$Z$33,SFUnit!$R125-13,MATCH($T125,'Portfolio Drop'!$R$13:$Z$13,0)),"")</f>
        <v/>
      </c>
      <c r="AC125" t="str" cm="1">
        <f t="array" ref="AC125">IFERROR(INDEX('Portfolio Drop'!$AB$14:$AJ$33,SFUnit!$R125-13,MATCH($T125,'Portfolio Drop'!$AB$13:$AJ$13,0)),"")</f>
        <v/>
      </c>
    </row>
    <row r="126" spans="5:29" x14ac:dyDescent="0.25">
      <c r="E126" t="str" cm="1">
        <f t="array" ref="E126">IFERROR(INDEX($B$3:$B$101, MATCH(0, COUNTIF($E$2:E125, $B$3:$B$101)+IF($C$3:$C$101="", 1, 0), 0)),"")</f>
        <v/>
      </c>
      <c r="F126" t="str">
        <f t="shared" si="8"/>
        <v/>
      </c>
      <c r="G126" t="str">
        <f t="shared" si="9"/>
        <v/>
      </c>
      <c r="H126" t="str" cm="1">
        <f t="array" ref="H126">IFERROR(MID(REPT(COUNT($F$3:F126),F126),_xlfn.SEQUENCE(1,F126,1,1),1),"")</f>
        <v/>
      </c>
      <c r="R126" t="str">
        <v/>
      </c>
      <c r="S126" t="str">
        <v/>
      </c>
      <c r="T126" t="str">
        <f>IF(R126="","",IF(R126=R125,COUNTIF($R$3:R126,$R126),1))</f>
        <v/>
      </c>
      <c r="U126">
        <f>IFERROR(_xlfn.XLOOKUP(TRIM(AA126),SFProperty!D:D,SFProperty!A:A,,0),"")</f>
        <v>0</v>
      </c>
      <c r="AB126" t="str" cm="1">
        <f t="array" ref="AB126">IFERROR(INDEX('Portfolio Drop'!$R$14:$Z$33,SFUnit!$R126-13,MATCH($T126,'Portfolio Drop'!$R$13:$Z$13,0)),"")</f>
        <v/>
      </c>
      <c r="AC126" t="str" cm="1">
        <f t="array" ref="AC126">IFERROR(INDEX('Portfolio Drop'!$AB$14:$AJ$33,SFUnit!$R126-13,MATCH($T126,'Portfolio Drop'!$AB$13:$AJ$13,0)),"")</f>
        <v/>
      </c>
    </row>
    <row r="127" spans="5:29" x14ac:dyDescent="0.25">
      <c r="E127" t="str" cm="1">
        <f t="array" ref="E127">IFERROR(INDEX($B$3:$B$101, MATCH(0, COUNTIF($E$2:E126, $B$3:$B$101)+IF($C$3:$C$101="", 1, 0), 0)),"")</f>
        <v/>
      </c>
      <c r="F127" t="str">
        <f t="shared" si="8"/>
        <v/>
      </c>
      <c r="G127" t="str">
        <f t="shared" si="9"/>
        <v/>
      </c>
      <c r="H127" t="str" cm="1">
        <f t="array" ref="H127">IFERROR(MID(REPT(COUNT($F$3:F127),F127),_xlfn.SEQUENCE(1,F127,1,1),1),"")</f>
        <v/>
      </c>
      <c r="R127" t="str">
        <v/>
      </c>
      <c r="S127" t="str">
        <v/>
      </c>
      <c r="T127" t="str">
        <f>IF(R127="","",IF(R127=R126,COUNTIF($R$3:R127,$R127),1))</f>
        <v/>
      </c>
      <c r="U127">
        <f>IFERROR(_xlfn.XLOOKUP(TRIM(AA127),SFProperty!D:D,SFProperty!A:A,,0),"")</f>
        <v>0</v>
      </c>
      <c r="AB127" t="str" cm="1">
        <f t="array" ref="AB127">IFERROR(INDEX('Portfolio Drop'!$R$14:$Z$33,SFUnit!$R127-13,MATCH($T127,'Portfolio Drop'!$R$13:$Z$13,0)),"")</f>
        <v/>
      </c>
      <c r="AC127" t="str" cm="1">
        <f t="array" ref="AC127">IFERROR(INDEX('Portfolio Drop'!$AB$14:$AJ$33,SFUnit!$R127-13,MATCH($T127,'Portfolio Drop'!$AB$13:$AJ$13,0)),"")</f>
        <v/>
      </c>
    </row>
    <row r="128" spans="5:29" x14ac:dyDescent="0.25">
      <c r="E128" t="str" cm="1">
        <f t="array" ref="E128">IFERROR(INDEX($B$3:$B$101, MATCH(0, COUNTIF($E$2:E127, $B$3:$B$101)+IF($C$3:$C$101="", 1, 0), 0)),"")</f>
        <v/>
      </c>
      <c r="F128" t="str">
        <f t="shared" si="8"/>
        <v/>
      </c>
      <c r="G128" t="str">
        <f t="shared" si="9"/>
        <v/>
      </c>
      <c r="H128" t="str" cm="1">
        <f t="array" ref="H128">IFERROR(MID(REPT(COUNT($F$3:F128),F128),_xlfn.SEQUENCE(1,F128,1,1),1),"")</f>
        <v/>
      </c>
      <c r="R128" t="str">
        <v/>
      </c>
      <c r="S128" t="str">
        <v/>
      </c>
      <c r="T128" t="str">
        <f>IF(R128="","",IF(R128=R127,COUNTIF($R$3:R128,$R128),1))</f>
        <v/>
      </c>
      <c r="U128">
        <f>IFERROR(_xlfn.XLOOKUP(TRIM(AA128),SFProperty!D:D,SFProperty!A:A,,0),"")</f>
        <v>0</v>
      </c>
      <c r="AB128" t="str" cm="1">
        <f t="array" ref="AB128">IFERROR(INDEX('Portfolio Drop'!$R$14:$Z$33,SFUnit!$R128-13,MATCH($T128,'Portfolio Drop'!$R$13:$Z$13,0)),"")</f>
        <v/>
      </c>
      <c r="AC128" t="str" cm="1">
        <f t="array" ref="AC128">IFERROR(INDEX('Portfolio Drop'!$AB$14:$AJ$33,SFUnit!$R128-13,MATCH($T128,'Portfolio Drop'!$AB$13:$AJ$13,0)),"")</f>
        <v/>
      </c>
    </row>
    <row r="129" spans="5:29" x14ac:dyDescent="0.25">
      <c r="E129" t="str" cm="1">
        <f t="array" ref="E129">IFERROR(INDEX($B$3:$B$101, MATCH(0, COUNTIF($E$2:E128, $B$3:$B$101)+IF($C$3:$C$101="", 1, 0), 0)),"")</f>
        <v/>
      </c>
      <c r="F129" t="str">
        <f t="shared" si="8"/>
        <v/>
      </c>
      <c r="G129" t="str">
        <f t="shared" si="9"/>
        <v/>
      </c>
      <c r="H129" t="str" cm="1">
        <f t="array" ref="H129">IFERROR(MID(REPT(COUNT($F$3:F129),F129),_xlfn.SEQUENCE(1,F129,1,1),1),"")</f>
        <v/>
      </c>
      <c r="R129" t="str">
        <v/>
      </c>
      <c r="S129" t="str">
        <v/>
      </c>
      <c r="T129" t="str">
        <f>IF(R129="","",IF(R129=R128,COUNTIF($R$3:R129,$R129),1))</f>
        <v/>
      </c>
      <c r="U129">
        <f>IFERROR(_xlfn.XLOOKUP(TRIM(AA129),SFProperty!D:D,SFProperty!A:A,,0),"")</f>
        <v>0</v>
      </c>
      <c r="AB129" t="str" cm="1">
        <f t="array" ref="AB129">IFERROR(INDEX('Portfolio Drop'!$R$14:$Z$33,SFUnit!$R129-13,MATCH($T129,'Portfolio Drop'!$R$13:$Z$13,0)),"")</f>
        <v/>
      </c>
      <c r="AC129" t="str" cm="1">
        <f t="array" ref="AC129">IFERROR(INDEX('Portfolio Drop'!$AB$14:$AJ$33,SFUnit!$R129-13,MATCH($T129,'Portfolio Drop'!$AB$13:$AJ$13,0)),"")</f>
        <v/>
      </c>
    </row>
    <row r="130" spans="5:29" x14ac:dyDescent="0.25">
      <c r="E130" t="str" cm="1">
        <f t="array" ref="E130">IFERROR(INDEX($B$3:$B$101, MATCH(0, COUNTIF($E$2:E129, $B$3:$B$101)+IF($C$3:$C$101="", 1, 0), 0)),"")</f>
        <v/>
      </c>
      <c r="F130" t="str">
        <f t="shared" si="8"/>
        <v/>
      </c>
      <c r="G130" t="str">
        <f t="shared" si="9"/>
        <v/>
      </c>
      <c r="H130" t="str" cm="1">
        <f t="array" ref="H130">IFERROR(MID(REPT(COUNT($F$3:F130),F130),_xlfn.SEQUENCE(1,F130,1,1),1),"")</f>
        <v/>
      </c>
      <c r="R130" t="str">
        <v/>
      </c>
      <c r="S130" t="str">
        <v/>
      </c>
      <c r="T130" t="str">
        <f>IF(R130="","",IF(R130=R129,COUNTIF($R$3:R130,$R130),1))</f>
        <v/>
      </c>
      <c r="U130">
        <f>IFERROR(_xlfn.XLOOKUP(TRIM(AA130),SFProperty!D:D,SFProperty!A:A,,0),"")</f>
        <v>0</v>
      </c>
      <c r="AB130" t="str" cm="1">
        <f t="array" ref="AB130">IFERROR(INDEX('Portfolio Drop'!$R$14:$Z$33,SFUnit!$R130-13,MATCH($T130,'Portfolio Drop'!$R$13:$Z$13,0)),"")</f>
        <v/>
      </c>
      <c r="AC130" t="str" cm="1">
        <f t="array" ref="AC130">IFERROR(INDEX('Portfolio Drop'!$AB$14:$AJ$33,SFUnit!$R130-13,MATCH($T130,'Portfolio Drop'!$AB$13:$AJ$13,0)),"")</f>
        <v/>
      </c>
    </row>
    <row r="131" spans="5:29" x14ac:dyDescent="0.25">
      <c r="E131" t="str" cm="1">
        <f t="array" ref="E131">IFERROR(INDEX($B$3:$B$101, MATCH(0, COUNTIF($E$2:E130, $B$3:$B$101)+IF($C$3:$C$101="", 1, 0), 0)),"")</f>
        <v/>
      </c>
      <c r="F131" t="str">
        <f t="shared" ref="F131:F162" si="10">IFERROR(INDEX($C:$C,MATCH($E131,$B:$B,0)),"")</f>
        <v/>
      </c>
      <c r="G131" t="str">
        <f t="shared" ref="G131:G162" si="11">E131</f>
        <v/>
      </c>
      <c r="H131" t="str" cm="1">
        <f t="array" ref="H131">IFERROR(MID(REPT(COUNT($F$3:F131),F131),_xlfn.SEQUENCE(1,F131,1,1),1),"")</f>
        <v/>
      </c>
      <c r="R131" t="str">
        <v/>
      </c>
      <c r="S131" t="str">
        <v/>
      </c>
      <c r="T131" t="str">
        <f>IF(R131="","",IF(R131=R130,COUNTIF($R$3:R131,$R131),1))</f>
        <v/>
      </c>
      <c r="U131">
        <f>IFERROR(_xlfn.XLOOKUP(TRIM(AA131),SFProperty!D:D,SFProperty!A:A,,0),"")</f>
        <v>0</v>
      </c>
      <c r="AB131" t="str" cm="1">
        <f t="array" ref="AB131">IFERROR(INDEX('Portfolio Drop'!$R$14:$Z$33,SFUnit!$R131-13,MATCH($T131,'Portfolio Drop'!$R$13:$Z$13,0)),"")</f>
        <v/>
      </c>
      <c r="AC131" t="str" cm="1">
        <f t="array" ref="AC131">IFERROR(INDEX('Portfolio Drop'!$AB$14:$AJ$33,SFUnit!$R131-13,MATCH($T131,'Portfolio Drop'!$AB$13:$AJ$13,0)),"")</f>
        <v/>
      </c>
    </row>
    <row r="132" spans="5:29" x14ac:dyDescent="0.25">
      <c r="E132" t="str" cm="1">
        <f t="array" ref="E132">IFERROR(INDEX($B$3:$B$101, MATCH(0, COUNTIF($E$2:E131, $B$3:$B$101)+IF($C$3:$C$101="", 1, 0), 0)),"")</f>
        <v/>
      </c>
      <c r="F132" t="str">
        <f t="shared" si="10"/>
        <v/>
      </c>
      <c r="G132" t="str">
        <f t="shared" si="11"/>
        <v/>
      </c>
      <c r="H132" t="str" cm="1">
        <f t="array" ref="H132">IFERROR(MID(REPT(COUNT($F$3:F132),F132),_xlfn.SEQUENCE(1,F132,1,1),1),"")</f>
        <v/>
      </c>
      <c r="R132" t="str">
        <v/>
      </c>
      <c r="S132" t="str">
        <v/>
      </c>
      <c r="T132" t="str">
        <f>IF(R132="","",IF(R132=R131,COUNTIF($R$3:R132,$R132),1))</f>
        <v/>
      </c>
      <c r="U132">
        <f>IFERROR(_xlfn.XLOOKUP(TRIM(AA132),SFProperty!D:D,SFProperty!A:A,,0),"")</f>
        <v>0</v>
      </c>
      <c r="AB132" t="str" cm="1">
        <f t="array" ref="AB132">IFERROR(INDEX('Portfolio Drop'!$R$14:$Z$33,SFUnit!$R132-13,MATCH($T132,'Portfolio Drop'!$R$13:$Z$13,0)),"")</f>
        <v/>
      </c>
      <c r="AC132" t="str" cm="1">
        <f t="array" ref="AC132">IFERROR(INDEX('Portfolio Drop'!$AB$14:$AJ$33,SFUnit!$R132-13,MATCH($T132,'Portfolio Drop'!$AB$13:$AJ$13,0)),"")</f>
        <v/>
      </c>
    </row>
    <row r="133" spans="5:29" x14ac:dyDescent="0.25">
      <c r="E133" t="str" cm="1">
        <f t="array" ref="E133">IFERROR(INDEX($B$3:$B$101, MATCH(0, COUNTIF($E$2:E132, $B$3:$B$101)+IF($C$3:$C$101="", 1, 0), 0)),"")</f>
        <v/>
      </c>
      <c r="F133" t="str">
        <f t="shared" si="10"/>
        <v/>
      </c>
      <c r="G133" t="str">
        <f t="shared" si="11"/>
        <v/>
      </c>
      <c r="H133" t="str" cm="1">
        <f t="array" ref="H133">IFERROR(MID(REPT(COUNT($F$3:F133),F133),_xlfn.SEQUENCE(1,F133,1,1),1),"")</f>
        <v/>
      </c>
      <c r="R133" t="str">
        <v/>
      </c>
      <c r="S133" t="str">
        <v/>
      </c>
      <c r="T133" t="str">
        <f>IF(R133="","",IF(R133=R132,COUNTIF($R$3:R133,$R133),1))</f>
        <v/>
      </c>
      <c r="U133">
        <f>IFERROR(_xlfn.XLOOKUP(TRIM(AA133),SFProperty!D:D,SFProperty!A:A,,0),"")</f>
        <v>0</v>
      </c>
      <c r="AB133" t="str" cm="1">
        <f t="array" ref="AB133">IFERROR(INDEX('Portfolio Drop'!$R$14:$Z$33,SFUnit!$R133-13,MATCH($T133,'Portfolio Drop'!$R$13:$Z$13,0)),"")</f>
        <v/>
      </c>
      <c r="AC133" t="str" cm="1">
        <f t="array" ref="AC133">IFERROR(INDEX('Portfolio Drop'!$AB$14:$AJ$33,SFUnit!$R133-13,MATCH($T133,'Portfolio Drop'!$AB$13:$AJ$13,0)),"")</f>
        <v/>
      </c>
    </row>
    <row r="134" spans="5:29" x14ac:dyDescent="0.25">
      <c r="E134" t="str" cm="1">
        <f t="array" ref="E134">IFERROR(INDEX($B$3:$B$101, MATCH(0, COUNTIF($E$2:E133, $B$3:$B$101)+IF($C$3:$C$101="", 1, 0), 0)),"")</f>
        <v/>
      </c>
      <c r="F134" t="str">
        <f t="shared" si="10"/>
        <v/>
      </c>
      <c r="G134" t="str">
        <f t="shared" si="11"/>
        <v/>
      </c>
      <c r="H134" t="str" cm="1">
        <f t="array" ref="H134">IFERROR(MID(REPT(COUNT($F$3:F134),F134),_xlfn.SEQUENCE(1,F134,1,1),1),"")</f>
        <v/>
      </c>
      <c r="R134" t="str">
        <v/>
      </c>
      <c r="S134" t="str">
        <v/>
      </c>
      <c r="T134" t="str">
        <f>IF(R134="","",IF(R134=R133,COUNTIF($R$3:R134,$R134),1))</f>
        <v/>
      </c>
      <c r="U134">
        <f>IFERROR(_xlfn.XLOOKUP(TRIM(AA134),SFProperty!D:D,SFProperty!A:A,,0),"")</f>
        <v>0</v>
      </c>
      <c r="AB134" t="str" cm="1">
        <f t="array" ref="AB134">IFERROR(INDEX('Portfolio Drop'!$R$14:$Z$33,SFUnit!$R134-13,MATCH($T134,'Portfolio Drop'!$R$13:$Z$13,0)),"")</f>
        <v/>
      </c>
      <c r="AC134" t="str" cm="1">
        <f t="array" ref="AC134">IFERROR(INDEX('Portfolio Drop'!$AB$14:$AJ$33,SFUnit!$R134-13,MATCH($T134,'Portfolio Drop'!$AB$13:$AJ$13,0)),"")</f>
        <v/>
      </c>
    </row>
    <row r="135" spans="5:29" x14ac:dyDescent="0.25">
      <c r="E135" t="str" cm="1">
        <f t="array" ref="E135">IFERROR(INDEX($B$3:$B$101, MATCH(0, COUNTIF($E$2:E134, $B$3:$B$101)+IF($C$3:$C$101="", 1, 0), 0)),"")</f>
        <v/>
      </c>
      <c r="F135" t="str">
        <f t="shared" si="10"/>
        <v/>
      </c>
      <c r="G135" t="str">
        <f t="shared" si="11"/>
        <v/>
      </c>
      <c r="H135" t="str" cm="1">
        <f t="array" ref="H135">IFERROR(MID(REPT(COUNT($F$3:F135),F135),_xlfn.SEQUENCE(1,F135,1,1),1),"")</f>
        <v/>
      </c>
      <c r="R135" t="str">
        <v/>
      </c>
      <c r="S135" t="str">
        <v/>
      </c>
      <c r="T135" t="str">
        <f>IF(R135="","",IF(R135=R134,COUNTIF($R$3:R135,$R135),1))</f>
        <v/>
      </c>
      <c r="U135">
        <f>IFERROR(_xlfn.XLOOKUP(TRIM(AA135),SFProperty!D:D,SFProperty!A:A,,0),"")</f>
        <v>0</v>
      </c>
      <c r="AB135" t="str" cm="1">
        <f t="array" ref="AB135">IFERROR(INDEX('Portfolio Drop'!$R$14:$Z$33,SFUnit!$R135-13,MATCH($T135,'Portfolio Drop'!$R$13:$Z$13,0)),"")</f>
        <v/>
      </c>
      <c r="AC135" t="str" cm="1">
        <f t="array" ref="AC135">IFERROR(INDEX('Portfolio Drop'!$AB$14:$AJ$33,SFUnit!$R135-13,MATCH($T135,'Portfolio Drop'!$AB$13:$AJ$13,0)),"")</f>
        <v/>
      </c>
    </row>
    <row r="136" spans="5:29" x14ac:dyDescent="0.25">
      <c r="E136" t="str" cm="1">
        <f t="array" ref="E136">IFERROR(INDEX($B$3:$B$101, MATCH(0, COUNTIF($E$2:E135, $B$3:$B$101)+IF($C$3:$C$101="", 1, 0), 0)),"")</f>
        <v/>
      </c>
      <c r="F136" t="str">
        <f t="shared" si="10"/>
        <v/>
      </c>
      <c r="G136" t="str">
        <f t="shared" si="11"/>
        <v/>
      </c>
      <c r="H136" t="str" cm="1">
        <f t="array" ref="H136">IFERROR(MID(REPT(COUNT($F$3:F136),F136),_xlfn.SEQUENCE(1,F136,1,1),1),"")</f>
        <v/>
      </c>
      <c r="R136" t="str">
        <v/>
      </c>
      <c r="S136" t="str">
        <v/>
      </c>
      <c r="T136" t="str">
        <f>IF(R136="","",IF(R136=R135,COUNTIF($R$3:R136,$R136),1))</f>
        <v/>
      </c>
      <c r="U136">
        <f>IFERROR(_xlfn.XLOOKUP(TRIM(AA136),SFProperty!D:D,SFProperty!A:A,,0),"")</f>
        <v>0</v>
      </c>
      <c r="AB136" t="str" cm="1">
        <f t="array" ref="AB136">IFERROR(INDEX('Portfolio Drop'!$R$14:$Z$33,SFUnit!$R136-13,MATCH($T136,'Portfolio Drop'!$R$13:$Z$13,0)),"")</f>
        <v/>
      </c>
      <c r="AC136" t="str" cm="1">
        <f t="array" ref="AC136">IFERROR(INDEX('Portfolio Drop'!$AB$14:$AJ$33,SFUnit!$R136-13,MATCH($T136,'Portfolio Drop'!$AB$13:$AJ$13,0)),"")</f>
        <v/>
      </c>
    </row>
    <row r="137" spans="5:29" x14ac:dyDescent="0.25">
      <c r="E137" t="str" cm="1">
        <f t="array" ref="E137">IFERROR(INDEX($B$3:$B$101, MATCH(0, COUNTIF($E$2:E136, $B$3:$B$101)+IF($C$3:$C$101="", 1, 0), 0)),"")</f>
        <v/>
      </c>
      <c r="F137" t="str">
        <f t="shared" si="10"/>
        <v/>
      </c>
      <c r="G137" t="str">
        <f t="shared" si="11"/>
        <v/>
      </c>
      <c r="H137" t="str" cm="1">
        <f t="array" ref="H137">IFERROR(MID(REPT(COUNT($F$3:F137),F137),_xlfn.SEQUENCE(1,F137,1,1),1),"")</f>
        <v/>
      </c>
      <c r="R137" t="str">
        <v/>
      </c>
      <c r="S137" t="str">
        <v/>
      </c>
      <c r="T137" t="str">
        <f>IF(R137="","",IF(R137=R136,COUNTIF($R$3:R137,$R137),1))</f>
        <v/>
      </c>
      <c r="U137">
        <f>IFERROR(_xlfn.XLOOKUP(TRIM(AA137),SFProperty!D:D,SFProperty!A:A,,0),"")</f>
        <v>0</v>
      </c>
      <c r="AB137" t="str" cm="1">
        <f t="array" ref="AB137">IFERROR(INDEX('Portfolio Drop'!$R$14:$Z$33,SFUnit!$R137-13,MATCH($T137,'Portfolio Drop'!$R$13:$Z$13,0)),"")</f>
        <v/>
      </c>
      <c r="AC137" t="str" cm="1">
        <f t="array" ref="AC137">IFERROR(INDEX('Portfolio Drop'!$AB$14:$AJ$33,SFUnit!$R137-13,MATCH($T137,'Portfolio Drop'!$AB$13:$AJ$13,0)),"")</f>
        <v/>
      </c>
    </row>
    <row r="138" spans="5:29" x14ac:dyDescent="0.25">
      <c r="E138" t="str" cm="1">
        <f t="array" ref="E138">IFERROR(INDEX($B$3:$B$101, MATCH(0, COUNTIF($E$2:E137, $B$3:$B$101)+IF($C$3:$C$101="", 1, 0), 0)),"")</f>
        <v/>
      </c>
      <c r="F138" t="str">
        <f t="shared" si="10"/>
        <v/>
      </c>
      <c r="G138" t="str">
        <f t="shared" si="11"/>
        <v/>
      </c>
      <c r="H138" t="str" cm="1">
        <f t="array" ref="H138">IFERROR(MID(REPT(COUNT($F$3:F138),F138),_xlfn.SEQUENCE(1,F138,1,1),1),"")</f>
        <v/>
      </c>
      <c r="R138" t="str">
        <v/>
      </c>
      <c r="S138" t="str">
        <v/>
      </c>
      <c r="T138" t="str">
        <f>IF(R138="","",IF(R138=R137,COUNTIF($R$3:R138,$R138),1))</f>
        <v/>
      </c>
      <c r="U138">
        <f>IFERROR(_xlfn.XLOOKUP(TRIM(AA138),SFProperty!D:D,SFProperty!A:A,,0),"")</f>
        <v>0</v>
      </c>
      <c r="AB138" t="str" cm="1">
        <f t="array" ref="AB138">IFERROR(INDEX('Portfolio Drop'!$R$14:$Z$33,SFUnit!$R138-13,MATCH($T138,'Portfolio Drop'!$R$13:$Z$13,0)),"")</f>
        <v/>
      </c>
      <c r="AC138" t="str" cm="1">
        <f t="array" ref="AC138">IFERROR(INDEX('Portfolio Drop'!$AB$14:$AJ$33,SFUnit!$R138-13,MATCH($T138,'Portfolio Drop'!$AB$13:$AJ$13,0)),"")</f>
        <v/>
      </c>
    </row>
    <row r="139" spans="5:29" x14ac:dyDescent="0.25">
      <c r="E139" t="str" cm="1">
        <f t="array" ref="E139">IFERROR(INDEX($B$3:$B$101, MATCH(0, COUNTIF($E$2:E138, $B$3:$B$101)+IF($C$3:$C$101="", 1, 0), 0)),"")</f>
        <v/>
      </c>
      <c r="F139" t="str">
        <f t="shared" si="10"/>
        <v/>
      </c>
      <c r="G139" t="str">
        <f t="shared" si="11"/>
        <v/>
      </c>
      <c r="H139" t="str" cm="1">
        <f t="array" ref="H139">IFERROR(MID(REPT(COUNT($F$3:F139),F139),_xlfn.SEQUENCE(1,F139,1,1),1),"")</f>
        <v/>
      </c>
      <c r="R139" t="str">
        <v/>
      </c>
      <c r="S139" t="str">
        <v/>
      </c>
      <c r="T139" t="str">
        <f>IF(R139="","",IF(R139=R138,COUNTIF($R$3:R139,$R139),1))</f>
        <v/>
      </c>
      <c r="U139">
        <f>IFERROR(_xlfn.XLOOKUP(TRIM(AA139),SFProperty!D:D,SFProperty!A:A,,0),"")</f>
        <v>0</v>
      </c>
      <c r="AB139" t="str" cm="1">
        <f t="array" ref="AB139">IFERROR(INDEX('Portfolio Drop'!$R$14:$Z$33,SFUnit!$R139-13,MATCH($T139,'Portfolio Drop'!$R$13:$Z$13,0)),"")</f>
        <v/>
      </c>
      <c r="AC139" t="str" cm="1">
        <f t="array" ref="AC139">IFERROR(INDEX('Portfolio Drop'!$AB$14:$AJ$33,SFUnit!$R139-13,MATCH($T139,'Portfolio Drop'!$AB$13:$AJ$13,0)),"")</f>
        <v/>
      </c>
    </row>
    <row r="140" spans="5:29" x14ac:dyDescent="0.25">
      <c r="E140" t="str" cm="1">
        <f t="array" ref="E140">IFERROR(INDEX($B$3:$B$101, MATCH(0, COUNTIF($E$2:E139, $B$3:$B$101)+IF($C$3:$C$101="", 1, 0), 0)),"")</f>
        <v/>
      </c>
      <c r="F140" t="str">
        <f t="shared" si="10"/>
        <v/>
      </c>
      <c r="G140" t="str">
        <f t="shared" si="11"/>
        <v/>
      </c>
      <c r="H140" t="str" cm="1">
        <f t="array" ref="H140">IFERROR(MID(REPT(COUNT($F$3:F140),F140),_xlfn.SEQUENCE(1,F140,1,1),1),"")</f>
        <v/>
      </c>
      <c r="R140" t="str">
        <v/>
      </c>
      <c r="S140" t="str">
        <v/>
      </c>
      <c r="T140" t="str">
        <f>IF(R140="","",IF(R140=R139,COUNTIF($R$3:R140,$R140),1))</f>
        <v/>
      </c>
      <c r="U140">
        <f>IFERROR(_xlfn.XLOOKUP(TRIM(AA140),SFProperty!D:D,SFProperty!A:A,,0),"")</f>
        <v>0</v>
      </c>
      <c r="AB140" t="str" cm="1">
        <f t="array" ref="AB140">IFERROR(INDEX('Portfolio Drop'!$R$14:$Z$33,SFUnit!$R140-13,MATCH($T140,'Portfolio Drop'!$R$13:$Z$13,0)),"")</f>
        <v/>
      </c>
      <c r="AC140" t="str" cm="1">
        <f t="array" ref="AC140">IFERROR(INDEX('Portfolio Drop'!$AB$14:$AJ$33,SFUnit!$R140-13,MATCH($T140,'Portfolio Drop'!$AB$13:$AJ$13,0)),"")</f>
        <v/>
      </c>
    </row>
    <row r="141" spans="5:29" x14ac:dyDescent="0.25">
      <c r="E141" t="str" cm="1">
        <f t="array" ref="E141">IFERROR(INDEX($B$3:$B$101, MATCH(0, COUNTIF($E$2:E140, $B$3:$B$101)+IF($C$3:$C$101="", 1, 0), 0)),"")</f>
        <v/>
      </c>
      <c r="F141" t="str">
        <f t="shared" si="10"/>
        <v/>
      </c>
      <c r="G141" t="str">
        <f t="shared" si="11"/>
        <v/>
      </c>
      <c r="H141" t="str" cm="1">
        <f t="array" ref="H141">IFERROR(MID(REPT(COUNT($F$3:F141),F141),_xlfn.SEQUENCE(1,F141,1,1),1),"")</f>
        <v/>
      </c>
      <c r="R141" t="str">
        <v/>
      </c>
      <c r="S141" t="str">
        <v/>
      </c>
      <c r="T141" t="str">
        <f>IF(R141="","",IF(R141=R140,COUNTIF($R$3:R141,$R141),1))</f>
        <v/>
      </c>
      <c r="U141">
        <f>IFERROR(_xlfn.XLOOKUP(TRIM(AA141),SFProperty!D:D,SFProperty!A:A,,0),"")</f>
        <v>0</v>
      </c>
      <c r="AB141" t="str" cm="1">
        <f t="array" ref="AB141">IFERROR(INDEX('Portfolio Drop'!$R$14:$Z$33,SFUnit!$R141-13,MATCH($T141,'Portfolio Drop'!$R$13:$Z$13,0)),"")</f>
        <v/>
      </c>
      <c r="AC141" t="str" cm="1">
        <f t="array" ref="AC141">IFERROR(INDEX('Portfolio Drop'!$AB$14:$AJ$33,SFUnit!$R141-13,MATCH($T141,'Portfolio Drop'!$AB$13:$AJ$13,0)),"")</f>
        <v/>
      </c>
    </row>
    <row r="142" spans="5:29" x14ac:dyDescent="0.25">
      <c r="E142" t="str" cm="1">
        <f t="array" ref="E142">IFERROR(INDEX($B$3:$B$101, MATCH(0, COUNTIF($E$2:E141, $B$3:$B$101)+IF($C$3:$C$101="", 1, 0), 0)),"")</f>
        <v/>
      </c>
      <c r="F142" t="str">
        <f t="shared" si="10"/>
        <v/>
      </c>
      <c r="G142" t="str">
        <f t="shared" si="11"/>
        <v/>
      </c>
      <c r="H142" t="str" cm="1">
        <f t="array" ref="H142">IFERROR(MID(REPT(COUNT($F$3:F142),F142),_xlfn.SEQUENCE(1,F142,1,1),1),"")</f>
        <v/>
      </c>
      <c r="R142" t="str">
        <v/>
      </c>
      <c r="S142" t="str">
        <v/>
      </c>
      <c r="T142" t="str">
        <f>IF(R142="","",IF(R142=R141,COUNTIF($R$3:R142,$R142),1))</f>
        <v/>
      </c>
      <c r="U142">
        <f>IFERROR(_xlfn.XLOOKUP(TRIM(AA142),SFProperty!D:D,SFProperty!A:A,,0),"")</f>
        <v>0</v>
      </c>
      <c r="AB142" t="str" cm="1">
        <f t="array" ref="AB142">IFERROR(INDEX('Portfolio Drop'!$R$14:$Z$33,SFUnit!$R142-13,MATCH($T142,'Portfolio Drop'!$R$13:$Z$13,0)),"")</f>
        <v/>
      </c>
      <c r="AC142" t="str" cm="1">
        <f t="array" ref="AC142">IFERROR(INDEX('Portfolio Drop'!$AB$14:$AJ$33,SFUnit!$R142-13,MATCH($T142,'Portfolio Drop'!$AB$13:$AJ$13,0)),"")</f>
        <v/>
      </c>
    </row>
    <row r="143" spans="5:29" x14ac:dyDescent="0.25">
      <c r="E143" t="str" cm="1">
        <f t="array" ref="E143">IFERROR(INDEX($B$3:$B$101, MATCH(0, COUNTIF($E$2:E142, $B$3:$B$101)+IF($C$3:$C$101="", 1, 0), 0)),"")</f>
        <v/>
      </c>
      <c r="F143" t="str">
        <f t="shared" si="10"/>
        <v/>
      </c>
      <c r="G143" t="str">
        <f t="shared" si="11"/>
        <v/>
      </c>
      <c r="H143" t="str" cm="1">
        <f t="array" ref="H143">IFERROR(MID(REPT(COUNT($F$3:F143),F143),_xlfn.SEQUENCE(1,F143,1,1),1),"")</f>
        <v/>
      </c>
      <c r="R143" t="str">
        <v/>
      </c>
      <c r="S143" t="str">
        <v/>
      </c>
      <c r="T143" t="str">
        <f>IF(R143="","",IF(R143=R142,COUNTIF($R$3:R143,$R143),1))</f>
        <v/>
      </c>
      <c r="U143">
        <f>IFERROR(_xlfn.XLOOKUP(TRIM(AA143),SFProperty!D:D,SFProperty!A:A,,0),"")</f>
        <v>0</v>
      </c>
      <c r="AB143" t="str" cm="1">
        <f t="array" ref="AB143">IFERROR(INDEX('Portfolio Drop'!$R$14:$Z$33,SFUnit!$R143-13,MATCH($T143,'Portfolio Drop'!$R$13:$Z$13,0)),"")</f>
        <v/>
      </c>
      <c r="AC143" t="str" cm="1">
        <f t="array" ref="AC143">IFERROR(INDEX('Portfolio Drop'!$AB$14:$AJ$33,SFUnit!$R143-13,MATCH($T143,'Portfolio Drop'!$AB$13:$AJ$13,0)),"")</f>
        <v/>
      </c>
    </row>
    <row r="144" spans="5:29" x14ac:dyDescent="0.25">
      <c r="E144" t="str" cm="1">
        <f t="array" ref="E144">IFERROR(INDEX($B$3:$B$101, MATCH(0, COUNTIF($E$2:E143, $B$3:$B$101)+IF($C$3:$C$101="", 1, 0), 0)),"")</f>
        <v/>
      </c>
      <c r="F144" t="str">
        <f t="shared" si="10"/>
        <v/>
      </c>
      <c r="G144" t="str">
        <f t="shared" si="11"/>
        <v/>
      </c>
      <c r="H144" t="str" cm="1">
        <f t="array" ref="H144">IFERROR(MID(REPT(COUNT($F$3:F144),F144),_xlfn.SEQUENCE(1,F144,1,1),1),"")</f>
        <v/>
      </c>
      <c r="R144" t="str">
        <v/>
      </c>
      <c r="S144" t="str">
        <v/>
      </c>
      <c r="T144" t="str">
        <f>IF(R144="","",IF(R144=R143,COUNTIF($R$3:R144,$R144),1))</f>
        <v/>
      </c>
      <c r="U144">
        <f>IFERROR(_xlfn.XLOOKUP(TRIM(AA144),SFProperty!D:D,SFProperty!A:A,,0),"")</f>
        <v>0</v>
      </c>
      <c r="AB144" t="str" cm="1">
        <f t="array" ref="AB144">IFERROR(INDEX('Portfolio Drop'!$R$14:$Z$33,SFUnit!$R144-13,MATCH($T144,'Portfolio Drop'!$R$13:$Z$13,0)),"")</f>
        <v/>
      </c>
      <c r="AC144" t="str" cm="1">
        <f t="array" ref="AC144">IFERROR(INDEX('Portfolio Drop'!$AB$14:$AJ$33,SFUnit!$R144-13,MATCH($T144,'Portfolio Drop'!$AB$13:$AJ$13,0)),"")</f>
        <v/>
      </c>
    </row>
    <row r="145" spans="5:29" x14ac:dyDescent="0.25">
      <c r="E145" t="str" cm="1">
        <f t="array" ref="E145">IFERROR(INDEX($B$3:$B$101, MATCH(0, COUNTIF($E$2:E144, $B$3:$B$101)+IF($C$3:$C$101="", 1, 0), 0)),"")</f>
        <v/>
      </c>
      <c r="F145" t="str">
        <f t="shared" si="10"/>
        <v/>
      </c>
      <c r="G145" t="str">
        <f t="shared" si="11"/>
        <v/>
      </c>
      <c r="H145" t="str" cm="1">
        <f t="array" ref="H145">IFERROR(MID(REPT(COUNT($F$3:F145),F145),_xlfn.SEQUENCE(1,F145,1,1),1),"")</f>
        <v/>
      </c>
      <c r="R145" t="str">
        <v/>
      </c>
      <c r="S145" t="str">
        <v/>
      </c>
      <c r="T145" t="str">
        <f>IF(R145="","",IF(R145=R144,COUNTIF($R$3:R145,$R145),1))</f>
        <v/>
      </c>
      <c r="U145">
        <f>IFERROR(_xlfn.XLOOKUP(TRIM(AA145),SFProperty!D:D,SFProperty!A:A,,0),"")</f>
        <v>0</v>
      </c>
      <c r="AB145" t="str" cm="1">
        <f t="array" ref="AB145">IFERROR(INDEX('Portfolio Drop'!$R$14:$Z$33,SFUnit!$R145-13,MATCH($T145,'Portfolio Drop'!$R$13:$Z$13,0)),"")</f>
        <v/>
      </c>
      <c r="AC145" t="str" cm="1">
        <f t="array" ref="AC145">IFERROR(INDEX('Portfolio Drop'!$AB$14:$AJ$33,SFUnit!$R145-13,MATCH($T145,'Portfolio Drop'!$AB$13:$AJ$13,0)),"")</f>
        <v/>
      </c>
    </row>
    <row r="146" spans="5:29" x14ac:dyDescent="0.25">
      <c r="E146" t="str" cm="1">
        <f t="array" ref="E146">IFERROR(INDEX($B$3:$B$101, MATCH(0, COUNTIF($E$2:E145, $B$3:$B$101)+IF($C$3:$C$101="", 1, 0), 0)),"")</f>
        <v/>
      </c>
      <c r="F146" t="str">
        <f t="shared" si="10"/>
        <v/>
      </c>
      <c r="G146" t="str">
        <f t="shared" si="11"/>
        <v/>
      </c>
      <c r="H146" t="str" cm="1">
        <f t="array" ref="H146">IFERROR(MID(REPT(COUNT($F$3:F146),F146),_xlfn.SEQUENCE(1,F146,1,1),1),"")</f>
        <v/>
      </c>
      <c r="R146" t="str">
        <v/>
      </c>
      <c r="S146" t="str">
        <v/>
      </c>
      <c r="T146" t="str">
        <f>IF(R146="","",IF(R146=R145,COUNTIF($R$3:R146,$R146),1))</f>
        <v/>
      </c>
      <c r="U146">
        <f>IFERROR(_xlfn.XLOOKUP(TRIM(AA146),SFProperty!D:D,SFProperty!A:A,,0),"")</f>
        <v>0</v>
      </c>
      <c r="AB146" t="str" cm="1">
        <f t="array" ref="AB146">IFERROR(INDEX('Portfolio Drop'!$R$14:$Z$33,SFUnit!$R146-13,MATCH($T146,'Portfolio Drop'!$R$13:$Z$13,0)),"")</f>
        <v/>
      </c>
      <c r="AC146" t="str" cm="1">
        <f t="array" ref="AC146">IFERROR(INDEX('Portfolio Drop'!$AB$14:$AJ$33,SFUnit!$R146-13,MATCH($T146,'Portfolio Drop'!$AB$13:$AJ$13,0)),"")</f>
        <v/>
      </c>
    </row>
    <row r="147" spans="5:29" x14ac:dyDescent="0.25">
      <c r="E147" t="str" cm="1">
        <f t="array" ref="E147">IFERROR(INDEX($B$3:$B$101, MATCH(0, COUNTIF($E$2:E146, $B$3:$B$101)+IF($C$3:$C$101="", 1, 0), 0)),"")</f>
        <v/>
      </c>
      <c r="F147" t="str">
        <f t="shared" si="10"/>
        <v/>
      </c>
      <c r="G147" t="str">
        <f t="shared" si="11"/>
        <v/>
      </c>
      <c r="H147" t="str" cm="1">
        <f t="array" ref="H147">IFERROR(MID(REPT(COUNT($F$3:F147),F147),_xlfn.SEQUENCE(1,F147,1,1),1),"")</f>
        <v/>
      </c>
      <c r="R147" t="str">
        <v/>
      </c>
      <c r="S147" t="str">
        <v/>
      </c>
      <c r="T147" t="str">
        <f>IF(R147="","",IF(R147=R146,COUNTIF($R$3:R147,$R147),1))</f>
        <v/>
      </c>
      <c r="U147">
        <f>IFERROR(_xlfn.XLOOKUP(TRIM(AA147),SFProperty!D:D,SFProperty!A:A,,0),"")</f>
        <v>0</v>
      </c>
      <c r="AB147" t="str" cm="1">
        <f t="array" ref="AB147">IFERROR(INDEX('Portfolio Drop'!$R$14:$Z$33,SFUnit!$R147-13,MATCH($T147,'Portfolio Drop'!$R$13:$Z$13,0)),"")</f>
        <v/>
      </c>
      <c r="AC147" t="str" cm="1">
        <f t="array" ref="AC147">IFERROR(INDEX('Portfolio Drop'!$AB$14:$AJ$33,SFUnit!$R147-13,MATCH($T147,'Portfolio Drop'!$AB$13:$AJ$13,0)),"")</f>
        <v/>
      </c>
    </row>
    <row r="148" spans="5:29" x14ac:dyDescent="0.25">
      <c r="E148" t="str" cm="1">
        <f t="array" ref="E148">IFERROR(INDEX($B$3:$B$101, MATCH(0, COUNTIF($E$2:E147, $B$3:$B$101)+IF($C$3:$C$101="", 1, 0), 0)),"")</f>
        <v/>
      </c>
      <c r="F148" t="str">
        <f t="shared" si="10"/>
        <v/>
      </c>
      <c r="G148" t="str">
        <f t="shared" si="11"/>
        <v/>
      </c>
      <c r="H148" t="str" cm="1">
        <f t="array" ref="H148">IFERROR(MID(REPT(COUNT($F$3:F148),F148),_xlfn.SEQUENCE(1,F148,1,1),1),"")</f>
        <v/>
      </c>
      <c r="R148" t="str">
        <v/>
      </c>
      <c r="S148" t="str">
        <v/>
      </c>
      <c r="T148" t="str">
        <f>IF(R148="","",IF(R148=R147,COUNTIF($R$3:R148,$R148),1))</f>
        <v/>
      </c>
      <c r="U148">
        <f>IFERROR(_xlfn.XLOOKUP(TRIM(AA148),SFProperty!D:D,SFProperty!A:A,,0),"")</f>
        <v>0</v>
      </c>
      <c r="AB148" t="str" cm="1">
        <f t="array" ref="AB148">IFERROR(INDEX('Portfolio Drop'!$R$14:$Z$33,SFUnit!$R148-13,MATCH($T148,'Portfolio Drop'!$R$13:$Z$13,0)),"")</f>
        <v/>
      </c>
      <c r="AC148" t="str" cm="1">
        <f t="array" ref="AC148">IFERROR(INDEX('Portfolio Drop'!$AB$14:$AJ$33,SFUnit!$R148-13,MATCH($T148,'Portfolio Drop'!$AB$13:$AJ$13,0)),"")</f>
        <v/>
      </c>
    </row>
    <row r="149" spans="5:29" x14ac:dyDescent="0.25">
      <c r="E149" t="str" cm="1">
        <f t="array" ref="E149">IFERROR(INDEX($B$3:$B$101, MATCH(0, COUNTIF($E$2:E148, $B$3:$B$101)+IF($C$3:$C$101="", 1, 0), 0)),"")</f>
        <v/>
      </c>
      <c r="F149" t="str">
        <f t="shared" si="10"/>
        <v/>
      </c>
      <c r="G149" t="str">
        <f t="shared" si="11"/>
        <v/>
      </c>
      <c r="H149" t="str" cm="1">
        <f t="array" ref="H149">IFERROR(MID(REPT(COUNT($F$3:F149),F149),_xlfn.SEQUENCE(1,F149,1,1),1),"")</f>
        <v/>
      </c>
      <c r="R149" t="str">
        <v/>
      </c>
      <c r="S149" t="str">
        <v/>
      </c>
      <c r="T149" t="str">
        <f>IF(R149="","",IF(R149=R148,COUNTIF($R$3:R149,$R149),1))</f>
        <v/>
      </c>
      <c r="U149">
        <f>IFERROR(_xlfn.XLOOKUP(TRIM(AA149),SFProperty!D:D,SFProperty!A:A,,0),"")</f>
        <v>0</v>
      </c>
      <c r="AB149" t="str" cm="1">
        <f t="array" ref="AB149">IFERROR(INDEX('Portfolio Drop'!$R$14:$Z$33,SFUnit!$R149-13,MATCH($T149,'Portfolio Drop'!$R$13:$Z$13,0)),"")</f>
        <v/>
      </c>
      <c r="AC149" t="str" cm="1">
        <f t="array" ref="AC149">IFERROR(INDEX('Portfolio Drop'!$AB$14:$AJ$33,SFUnit!$R149-13,MATCH($T149,'Portfolio Drop'!$AB$13:$AJ$13,0)),"")</f>
        <v/>
      </c>
    </row>
    <row r="150" spans="5:29" x14ac:dyDescent="0.25">
      <c r="E150" t="str" cm="1">
        <f t="array" ref="E150">IFERROR(INDEX($B$3:$B$101, MATCH(0, COUNTIF($E$2:E149, $B$3:$B$101)+IF($C$3:$C$101="", 1, 0), 0)),"")</f>
        <v/>
      </c>
      <c r="F150" t="str">
        <f t="shared" si="10"/>
        <v/>
      </c>
      <c r="G150" t="str">
        <f t="shared" si="11"/>
        <v/>
      </c>
      <c r="H150" t="str" cm="1">
        <f t="array" ref="H150">IFERROR(MID(REPT(COUNT($F$3:F150),F150),_xlfn.SEQUENCE(1,F150,1,1),1),"")</f>
        <v/>
      </c>
      <c r="R150" t="str">
        <v/>
      </c>
      <c r="S150" t="str">
        <v/>
      </c>
      <c r="T150" t="str">
        <f>IF(R150="","",IF(R150=R149,COUNTIF($R$3:R150,$R150),1))</f>
        <v/>
      </c>
      <c r="U150">
        <f>IFERROR(_xlfn.XLOOKUP(TRIM(AA150),SFProperty!D:D,SFProperty!A:A,,0),"")</f>
        <v>0</v>
      </c>
      <c r="AB150" t="str" cm="1">
        <f t="array" ref="AB150">IFERROR(INDEX('Portfolio Drop'!$R$14:$Z$33,SFUnit!$R150-13,MATCH($T150,'Portfolio Drop'!$R$13:$Z$13,0)),"")</f>
        <v/>
      </c>
      <c r="AC150" t="str" cm="1">
        <f t="array" ref="AC150">IFERROR(INDEX('Portfolio Drop'!$AB$14:$AJ$33,SFUnit!$R150-13,MATCH($T150,'Portfolio Drop'!$AB$13:$AJ$13,0)),"")</f>
        <v/>
      </c>
    </row>
    <row r="151" spans="5:29" x14ac:dyDescent="0.25">
      <c r="E151" t="str" cm="1">
        <f t="array" ref="E151">IFERROR(INDEX($B$3:$B$101, MATCH(0, COUNTIF($E$2:E150, $B$3:$B$101)+IF($C$3:$C$101="", 1, 0), 0)),"")</f>
        <v/>
      </c>
      <c r="F151" t="str">
        <f t="shared" si="10"/>
        <v/>
      </c>
      <c r="G151" t="str">
        <f t="shared" si="11"/>
        <v/>
      </c>
      <c r="H151" t="str" cm="1">
        <f t="array" ref="H151">IFERROR(MID(REPT(COUNT($F$3:F151),F151),_xlfn.SEQUENCE(1,F151,1,1),1),"")</f>
        <v/>
      </c>
      <c r="R151" t="str">
        <v/>
      </c>
      <c r="S151" t="str">
        <v/>
      </c>
      <c r="T151" t="str">
        <f>IF(R151="","",IF(R151=R150,COUNTIF($R$3:R151,$R151),1))</f>
        <v/>
      </c>
      <c r="U151">
        <f>IFERROR(_xlfn.XLOOKUP(TRIM(AA151),SFProperty!D:D,SFProperty!A:A,,0),"")</f>
        <v>0</v>
      </c>
      <c r="AB151" t="str" cm="1">
        <f t="array" ref="AB151">IFERROR(INDEX('Portfolio Drop'!$R$14:$Z$33,SFUnit!$R151-13,MATCH($T151,'Portfolio Drop'!$R$13:$Z$13,0)),"")</f>
        <v/>
      </c>
      <c r="AC151" t="str" cm="1">
        <f t="array" ref="AC151">IFERROR(INDEX('Portfolio Drop'!$AB$14:$AJ$33,SFUnit!$R151-13,MATCH($T151,'Portfolio Drop'!$AB$13:$AJ$13,0)),"")</f>
        <v/>
      </c>
    </row>
    <row r="152" spans="5:29" x14ac:dyDescent="0.25">
      <c r="E152" t="str" cm="1">
        <f t="array" ref="E152">IFERROR(INDEX($B$3:$B$101, MATCH(0, COUNTIF($E$2:E151, $B$3:$B$101)+IF($C$3:$C$101="", 1, 0), 0)),"")</f>
        <v/>
      </c>
      <c r="F152" t="str">
        <f t="shared" si="10"/>
        <v/>
      </c>
      <c r="G152" t="str">
        <f t="shared" si="11"/>
        <v/>
      </c>
      <c r="H152" t="str" cm="1">
        <f t="array" ref="H152">IFERROR(MID(REPT(COUNT($F$3:F152),F152),_xlfn.SEQUENCE(1,F152,1,1),1),"")</f>
        <v/>
      </c>
      <c r="R152" t="str">
        <v/>
      </c>
      <c r="S152" t="str">
        <v/>
      </c>
      <c r="T152" t="str">
        <f>IF(R152="","",IF(R152=R151,COUNTIF($R$3:R152,$R152),1))</f>
        <v/>
      </c>
      <c r="U152">
        <f>IFERROR(_xlfn.XLOOKUP(TRIM(AA152),SFProperty!D:D,SFProperty!A:A,,0),"")</f>
        <v>0</v>
      </c>
      <c r="AB152" t="str" cm="1">
        <f t="array" ref="AB152">IFERROR(INDEX('Portfolio Drop'!$R$14:$Z$33,SFUnit!$R152-13,MATCH($T152,'Portfolio Drop'!$R$13:$Z$13,0)),"")</f>
        <v/>
      </c>
      <c r="AC152" t="str" cm="1">
        <f t="array" ref="AC152">IFERROR(INDEX('Portfolio Drop'!$AB$14:$AJ$33,SFUnit!$R152-13,MATCH($T152,'Portfolio Drop'!$AB$13:$AJ$13,0)),"")</f>
        <v/>
      </c>
    </row>
    <row r="153" spans="5:29" x14ac:dyDescent="0.25">
      <c r="E153" t="str" cm="1">
        <f t="array" ref="E153">IFERROR(INDEX($B$3:$B$101, MATCH(0, COUNTIF($E$2:E152, $B$3:$B$101)+IF($C$3:$C$101="", 1, 0), 0)),"")</f>
        <v/>
      </c>
      <c r="F153" t="str">
        <f t="shared" si="10"/>
        <v/>
      </c>
      <c r="G153" t="str">
        <f t="shared" si="11"/>
        <v/>
      </c>
      <c r="H153" t="str" cm="1">
        <f t="array" ref="H153">IFERROR(MID(REPT(COUNT($F$3:F153),F153),_xlfn.SEQUENCE(1,F153,1,1),1),"")</f>
        <v/>
      </c>
      <c r="R153" t="str">
        <v/>
      </c>
      <c r="S153" t="str">
        <v/>
      </c>
      <c r="T153" t="str">
        <f>IF(R153="","",IF(R153=R152,COUNTIF($R$3:R153,$R153),1))</f>
        <v/>
      </c>
      <c r="U153">
        <f>IFERROR(_xlfn.XLOOKUP(TRIM(AA153),SFProperty!D:D,SFProperty!A:A,,0),"")</f>
        <v>0</v>
      </c>
      <c r="AB153" t="str" cm="1">
        <f t="array" ref="AB153">IFERROR(INDEX('Portfolio Drop'!$R$14:$Z$33,SFUnit!$R153-13,MATCH($T153,'Portfolio Drop'!$R$13:$Z$13,0)),"")</f>
        <v/>
      </c>
      <c r="AC153" t="str" cm="1">
        <f t="array" ref="AC153">IFERROR(INDEX('Portfolio Drop'!$AB$14:$AJ$33,SFUnit!$R153-13,MATCH($T153,'Portfolio Drop'!$AB$13:$AJ$13,0)),"")</f>
        <v/>
      </c>
    </row>
    <row r="154" spans="5:29" x14ac:dyDescent="0.25">
      <c r="E154" t="str" cm="1">
        <f t="array" ref="E154">IFERROR(INDEX($B$3:$B$101, MATCH(0, COUNTIF($E$2:E153, $B$3:$B$101)+IF($C$3:$C$101="", 1, 0), 0)),"")</f>
        <v/>
      </c>
      <c r="F154" t="str">
        <f t="shared" si="10"/>
        <v/>
      </c>
      <c r="G154" t="str">
        <f t="shared" si="11"/>
        <v/>
      </c>
      <c r="H154" t="str" cm="1">
        <f t="array" ref="H154">IFERROR(MID(REPT(COUNT($F$3:F154),F154),_xlfn.SEQUENCE(1,F154,1,1),1),"")</f>
        <v/>
      </c>
      <c r="R154" t="str">
        <v/>
      </c>
      <c r="S154" t="str">
        <v/>
      </c>
      <c r="T154" t="str">
        <f>IF(R154="","",IF(R154=R153,COUNTIF($R$3:R154,$R154),1))</f>
        <v/>
      </c>
      <c r="U154">
        <f>IFERROR(_xlfn.XLOOKUP(TRIM(AA154),SFProperty!D:D,SFProperty!A:A,,0),"")</f>
        <v>0</v>
      </c>
      <c r="AB154" t="str" cm="1">
        <f t="array" ref="AB154">IFERROR(INDEX('Portfolio Drop'!$R$14:$Z$33,SFUnit!$R154-13,MATCH($T154,'Portfolio Drop'!$R$13:$Z$13,0)),"")</f>
        <v/>
      </c>
      <c r="AC154" t="str" cm="1">
        <f t="array" ref="AC154">IFERROR(INDEX('Portfolio Drop'!$AB$14:$AJ$33,SFUnit!$R154-13,MATCH($T154,'Portfolio Drop'!$AB$13:$AJ$13,0)),"")</f>
        <v/>
      </c>
    </row>
    <row r="155" spans="5:29" x14ac:dyDescent="0.25">
      <c r="E155" t="str" cm="1">
        <f t="array" ref="E155">IFERROR(INDEX($B$3:$B$101, MATCH(0, COUNTIF($E$2:E154, $B$3:$B$101)+IF($C$3:$C$101="", 1, 0), 0)),"")</f>
        <v/>
      </c>
      <c r="F155" t="str">
        <f t="shared" si="10"/>
        <v/>
      </c>
      <c r="G155" t="str">
        <f t="shared" si="11"/>
        <v/>
      </c>
      <c r="H155" t="str" cm="1">
        <f t="array" ref="H155">IFERROR(MID(REPT(COUNT($F$3:F155),F155),_xlfn.SEQUENCE(1,F155,1,1),1),"")</f>
        <v/>
      </c>
      <c r="R155" t="str">
        <v/>
      </c>
      <c r="S155" t="str">
        <v/>
      </c>
      <c r="T155" t="str">
        <f>IF(R155="","",IF(R155=R154,COUNTIF($R$3:R155,$R155),1))</f>
        <v/>
      </c>
      <c r="U155">
        <f>IFERROR(_xlfn.XLOOKUP(TRIM(AA155),SFProperty!D:D,SFProperty!A:A,,0),"")</f>
        <v>0</v>
      </c>
      <c r="AB155" t="str" cm="1">
        <f t="array" ref="AB155">IFERROR(INDEX('Portfolio Drop'!$R$14:$Z$33,SFUnit!$R155-13,MATCH($T155,'Portfolio Drop'!$R$13:$Z$13,0)),"")</f>
        <v/>
      </c>
      <c r="AC155" t="str" cm="1">
        <f t="array" ref="AC155">IFERROR(INDEX('Portfolio Drop'!$AB$14:$AJ$33,SFUnit!$R155-13,MATCH($T155,'Portfolio Drop'!$AB$13:$AJ$13,0)),"")</f>
        <v/>
      </c>
    </row>
    <row r="156" spans="5:29" x14ac:dyDescent="0.25">
      <c r="E156" t="str" cm="1">
        <f t="array" ref="E156">IFERROR(INDEX($B$3:$B$101, MATCH(0, COUNTIF($E$2:E155, $B$3:$B$101)+IF($C$3:$C$101="", 1, 0), 0)),"")</f>
        <v/>
      </c>
      <c r="F156" t="str">
        <f t="shared" si="10"/>
        <v/>
      </c>
      <c r="G156" t="str">
        <f t="shared" si="11"/>
        <v/>
      </c>
      <c r="H156" t="str" cm="1">
        <f t="array" ref="H156">IFERROR(MID(REPT(COUNT($F$3:F156),F156),_xlfn.SEQUENCE(1,F156,1,1),1),"")</f>
        <v/>
      </c>
      <c r="R156" t="str">
        <v/>
      </c>
      <c r="S156" t="str">
        <v/>
      </c>
      <c r="T156" t="str">
        <f>IF(R156="","",IF(R156=R155,COUNTIF($R$3:R156,$R156),1))</f>
        <v/>
      </c>
      <c r="U156">
        <f>IFERROR(_xlfn.XLOOKUP(TRIM(AA156),SFProperty!D:D,SFProperty!A:A,,0),"")</f>
        <v>0</v>
      </c>
      <c r="AB156" t="str" cm="1">
        <f t="array" ref="AB156">IFERROR(INDEX('Portfolio Drop'!$R$14:$Z$33,SFUnit!$R156-13,MATCH($T156,'Portfolio Drop'!$R$13:$Z$13,0)),"")</f>
        <v/>
      </c>
      <c r="AC156" t="str" cm="1">
        <f t="array" ref="AC156">IFERROR(INDEX('Portfolio Drop'!$AB$14:$AJ$33,SFUnit!$R156-13,MATCH($T156,'Portfolio Drop'!$AB$13:$AJ$13,0)),"")</f>
        <v/>
      </c>
    </row>
    <row r="157" spans="5:29" x14ac:dyDescent="0.25">
      <c r="E157" t="str" cm="1">
        <f t="array" ref="E157">IFERROR(INDEX($B$3:$B$101, MATCH(0, COUNTIF($E$2:E156, $B$3:$B$101)+IF($C$3:$C$101="", 1, 0), 0)),"")</f>
        <v/>
      </c>
      <c r="F157" t="str">
        <f t="shared" si="10"/>
        <v/>
      </c>
      <c r="G157" t="str">
        <f t="shared" si="11"/>
        <v/>
      </c>
      <c r="H157" t="str" cm="1">
        <f t="array" ref="H157">IFERROR(MID(REPT(COUNT($F$3:F157),F157),_xlfn.SEQUENCE(1,F157,1,1),1),"")</f>
        <v/>
      </c>
      <c r="R157" t="str">
        <v/>
      </c>
      <c r="S157" t="str">
        <v/>
      </c>
      <c r="T157" t="str">
        <f>IF(R157="","",IF(R157=R156,COUNTIF($R$3:R157,$R157),1))</f>
        <v/>
      </c>
      <c r="U157">
        <f>IFERROR(_xlfn.XLOOKUP(TRIM(AA157),SFProperty!D:D,SFProperty!A:A,,0),"")</f>
        <v>0</v>
      </c>
      <c r="AB157" t="str" cm="1">
        <f t="array" ref="AB157">IFERROR(INDEX('Portfolio Drop'!$R$14:$Z$33,SFUnit!$R157-13,MATCH($T157,'Portfolio Drop'!$R$13:$Z$13,0)),"")</f>
        <v/>
      </c>
      <c r="AC157" t="str" cm="1">
        <f t="array" ref="AC157">IFERROR(INDEX('Portfolio Drop'!$AB$14:$AJ$33,SFUnit!$R157-13,MATCH($T157,'Portfolio Drop'!$AB$13:$AJ$13,0)),"")</f>
        <v/>
      </c>
    </row>
    <row r="158" spans="5:29" x14ac:dyDescent="0.25">
      <c r="E158" t="str" cm="1">
        <f t="array" ref="E158">IFERROR(INDEX($B$3:$B$101, MATCH(0, COUNTIF($E$2:E157, $B$3:$B$101)+IF($C$3:$C$101="", 1, 0), 0)),"")</f>
        <v/>
      </c>
      <c r="F158" t="str">
        <f t="shared" si="10"/>
        <v/>
      </c>
      <c r="G158" t="str">
        <f t="shared" si="11"/>
        <v/>
      </c>
      <c r="H158" t="str" cm="1">
        <f t="array" ref="H158">IFERROR(MID(REPT(COUNT($F$3:F158),F158),_xlfn.SEQUENCE(1,F158,1,1),1),"")</f>
        <v/>
      </c>
      <c r="R158" t="str">
        <v/>
      </c>
      <c r="S158" t="str">
        <v/>
      </c>
      <c r="T158" t="str">
        <f>IF(R158="","",IF(R158=R157,COUNTIF($R$3:R158,$R158),1))</f>
        <v/>
      </c>
      <c r="U158">
        <f>IFERROR(_xlfn.XLOOKUP(TRIM(AA158),SFProperty!D:D,SFProperty!A:A,,0),"")</f>
        <v>0</v>
      </c>
      <c r="AB158" t="str" cm="1">
        <f t="array" ref="AB158">IFERROR(INDEX('Portfolio Drop'!$R$14:$Z$33,SFUnit!$R158-13,MATCH($T158,'Portfolio Drop'!$R$13:$Z$13,0)),"")</f>
        <v/>
      </c>
      <c r="AC158" t="str" cm="1">
        <f t="array" ref="AC158">IFERROR(INDEX('Portfolio Drop'!$AB$14:$AJ$33,SFUnit!$R158-13,MATCH($T158,'Portfolio Drop'!$AB$13:$AJ$13,0)),"")</f>
        <v/>
      </c>
    </row>
    <row r="159" spans="5:29" x14ac:dyDescent="0.25">
      <c r="E159" t="str" cm="1">
        <f t="array" ref="E159">IFERROR(INDEX($B$3:$B$101, MATCH(0, COUNTIF($E$2:E158, $B$3:$B$101)+IF($C$3:$C$101="", 1, 0), 0)),"")</f>
        <v/>
      </c>
      <c r="F159" t="str">
        <f t="shared" si="10"/>
        <v/>
      </c>
      <c r="G159" t="str">
        <f t="shared" si="11"/>
        <v/>
      </c>
      <c r="H159" t="str" cm="1">
        <f t="array" ref="H159">IFERROR(MID(REPT(COUNT($F$3:F159),F159),_xlfn.SEQUENCE(1,F159,1,1),1),"")</f>
        <v/>
      </c>
      <c r="R159" t="str">
        <v/>
      </c>
      <c r="S159" t="str">
        <v/>
      </c>
      <c r="T159" t="str">
        <f>IF(R159="","",IF(R159=R158,COUNTIF($R$3:R159,$R159),1))</f>
        <v/>
      </c>
      <c r="U159">
        <f>IFERROR(_xlfn.XLOOKUP(TRIM(AA159),SFProperty!D:D,SFProperty!A:A,,0),"")</f>
        <v>0</v>
      </c>
      <c r="AB159" t="str" cm="1">
        <f t="array" ref="AB159">IFERROR(INDEX('Portfolio Drop'!$R$14:$Z$33,SFUnit!$R159-13,MATCH($T159,'Portfolio Drop'!$R$13:$Z$13,0)),"")</f>
        <v/>
      </c>
      <c r="AC159" t="str" cm="1">
        <f t="array" ref="AC159">IFERROR(INDEX('Portfolio Drop'!$AB$14:$AJ$33,SFUnit!$R159-13,MATCH($T159,'Portfolio Drop'!$AB$13:$AJ$13,0)),"")</f>
        <v/>
      </c>
    </row>
    <row r="160" spans="5:29" x14ac:dyDescent="0.25">
      <c r="E160" t="str" cm="1">
        <f t="array" ref="E160">IFERROR(INDEX($B$3:$B$101, MATCH(0, COUNTIF($E$2:E159, $B$3:$B$101)+IF($C$3:$C$101="", 1, 0), 0)),"")</f>
        <v/>
      </c>
      <c r="F160" t="str">
        <f t="shared" si="10"/>
        <v/>
      </c>
      <c r="G160" t="str">
        <f t="shared" si="11"/>
        <v/>
      </c>
      <c r="H160" t="str" cm="1">
        <f t="array" ref="H160">IFERROR(MID(REPT(COUNT($F$3:F160),F160),_xlfn.SEQUENCE(1,F160,1,1),1),"")</f>
        <v/>
      </c>
      <c r="R160" t="str">
        <v/>
      </c>
      <c r="S160" t="str">
        <v/>
      </c>
      <c r="T160" t="str">
        <f>IF(R160="","",IF(R160=R159,COUNTIF($R$3:R160,$R160),1))</f>
        <v/>
      </c>
      <c r="U160">
        <f>IFERROR(_xlfn.XLOOKUP(TRIM(AA160),SFProperty!D:D,SFProperty!A:A,,0),"")</f>
        <v>0</v>
      </c>
      <c r="AB160" t="str" cm="1">
        <f t="array" ref="AB160">IFERROR(INDEX('Portfolio Drop'!$R$14:$Z$33,SFUnit!$R160-13,MATCH($T160,'Portfolio Drop'!$R$13:$Z$13,0)),"")</f>
        <v/>
      </c>
      <c r="AC160" t="str" cm="1">
        <f t="array" ref="AC160">IFERROR(INDEX('Portfolio Drop'!$AB$14:$AJ$33,SFUnit!$R160-13,MATCH($T160,'Portfolio Drop'!$AB$13:$AJ$13,0)),"")</f>
        <v/>
      </c>
    </row>
    <row r="161" spans="5:29" x14ac:dyDescent="0.25">
      <c r="E161" t="str" cm="1">
        <f t="array" ref="E161">IFERROR(INDEX($B$3:$B$101, MATCH(0, COUNTIF($E$2:E160, $B$3:$B$101)+IF($C$3:$C$101="", 1, 0), 0)),"")</f>
        <v/>
      </c>
      <c r="F161" t="str">
        <f t="shared" si="10"/>
        <v/>
      </c>
      <c r="G161" t="str">
        <f t="shared" si="11"/>
        <v/>
      </c>
      <c r="H161" t="str" cm="1">
        <f t="array" ref="H161">IFERROR(MID(REPT(COUNT($F$3:F161),F161),_xlfn.SEQUENCE(1,F161,1,1),1),"")</f>
        <v/>
      </c>
      <c r="R161" t="str">
        <v/>
      </c>
      <c r="S161" t="str">
        <v/>
      </c>
      <c r="T161" t="str">
        <f>IF(R161="","",IF(R161=R160,COUNTIF($R$3:R161,$R161),1))</f>
        <v/>
      </c>
      <c r="U161">
        <f>IFERROR(_xlfn.XLOOKUP(TRIM(AA161),SFProperty!D:D,SFProperty!A:A,,0),"")</f>
        <v>0</v>
      </c>
      <c r="AB161" t="str" cm="1">
        <f t="array" ref="AB161">IFERROR(INDEX('Portfolio Drop'!$R$14:$Z$33,SFUnit!$R161-13,MATCH($T161,'Portfolio Drop'!$R$13:$Z$13,0)),"")</f>
        <v/>
      </c>
      <c r="AC161" t="str" cm="1">
        <f t="array" ref="AC161">IFERROR(INDEX('Portfolio Drop'!$AB$14:$AJ$33,SFUnit!$R161-13,MATCH($T161,'Portfolio Drop'!$AB$13:$AJ$13,0)),"")</f>
        <v/>
      </c>
    </row>
    <row r="162" spans="5:29" x14ac:dyDescent="0.25">
      <c r="E162" t="str" cm="1">
        <f t="array" ref="E162">IFERROR(INDEX($B$3:$B$101, MATCH(0, COUNTIF($E$2:E161, $B$3:$B$101)+IF($C$3:$C$101="", 1, 0), 0)),"")</f>
        <v/>
      </c>
      <c r="F162" t="str">
        <f t="shared" si="10"/>
        <v/>
      </c>
      <c r="G162" t="str">
        <f t="shared" si="11"/>
        <v/>
      </c>
      <c r="H162" t="str" cm="1">
        <f t="array" ref="H162">IFERROR(MID(REPT(COUNT($F$3:F162),F162),_xlfn.SEQUENCE(1,F162,1,1),1),"")</f>
        <v/>
      </c>
      <c r="R162" t="str">
        <v/>
      </c>
      <c r="S162" t="str">
        <v/>
      </c>
      <c r="T162" t="str">
        <f>IF(R162="","",IF(R162=R161,COUNTIF($R$3:R162,$R162),1))</f>
        <v/>
      </c>
      <c r="U162">
        <f>IFERROR(_xlfn.XLOOKUP(TRIM(AA162),SFProperty!D:D,SFProperty!A:A,,0),"")</f>
        <v>0</v>
      </c>
      <c r="AB162" t="str" cm="1">
        <f t="array" ref="AB162">IFERROR(INDEX('Portfolio Drop'!$R$14:$Z$33,SFUnit!$R162-13,MATCH($T162,'Portfolio Drop'!$R$13:$Z$13,0)),"")</f>
        <v/>
      </c>
      <c r="AC162" t="str" cm="1">
        <f t="array" ref="AC162">IFERROR(INDEX('Portfolio Drop'!$AB$14:$AJ$33,SFUnit!$R162-13,MATCH($T162,'Portfolio Drop'!$AB$13:$AJ$13,0)),"")</f>
        <v/>
      </c>
    </row>
    <row r="163" spans="5:29" x14ac:dyDescent="0.25">
      <c r="E163" t="str" cm="1">
        <f t="array" ref="E163">IFERROR(INDEX($B$3:$B$101, MATCH(0, COUNTIF($E$2:E162, $B$3:$B$101)+IF($C$3:$C$101="", 1, 0), 0)),"")</f>
        <v/>
      </c>
      <c r="F163" t="str">
        <f t="shared" ref="F163:F178" si="12">IFERROR(INDEX($C:$C,MATCH($E163,$B:$B,0)),"")</f>
        <v/>
      </c>
      <c r="G163" t="str">
        <f t="shared" ref="G163:G178" si="13">E163</f>
        <v/>
      </c>
      <c r="H163" t="str" cm="1">
        <f t="array" ref="H163">IFERROR(MID(REPT(COUNT($F$3:F163),F163),_xlfn.SEQUENCE(1,F163,1,1),1),"")</f>
        <v/>
      </c>
      <c r="R163" t="str">
        <v/>
      </c>
      <c r="S163" t="str">
        <v/>
      </c>
      <c r="T163" t="str">
        <f>IF(R163="","",IF(R163=R162,COUNTIF($R$3:R163,$R163),1))</f>
        <v/>
      </c>
      <c r="U163">
        <f>IFERROR(_xlfn.XLOOKUP(TRIM(AA163),SFProperty!D:D,SFProperty!A:A,,0),"")</f>
        <v>0</v>
      </c>
      <c r="AB163" t="str" cm="1">
        <f t="array" ref="AB163">IFERROR(INDEX('Portfolio Drop'!$R$14:$Z$33,SFUnit!$R163-13,MATCH($T163,'Portfolio Drop'!$R$13:$Z$13,0)),"")</f>
        <v/>
      </c>
      <c r="AC163" t="str" cm="1">
        <f t="array" ref="AC163">IFERROR(INDEX('Portfolio Drop'!$AB$14:$AJ$33,SFUnit!$R163-13,MATCH($T163,'Portfolio Drop'!$AB$13:$AJ$13,0)),"")</f>
        <v/>
      </c>
    </row>
    <row r="164" spans="5:29" x14ac:dyDescent="0.25">
      <c r="E164" t="str" cm="1">
        <f t="array" ref="E164">IFERROR(INDEX($B$3:$B$101, MATCH(0, COUNTIF($E$2:E163, $B$3:$B$101)+IF($C$3:$C$101="", 1, 0), 0)),"")</f>
        <v/>
      </c>
      <c r="F164" t="str">
        <f t="shared" si="12"/>
        <v/>
      </c>
      <c r="G164" t="str">
        <f t="shared" si="13"/>
        <v/>
      </c>
      <c r="H164" t="str" cm="1">
        <f t="array" ref="H164">IFERROR(MID(REPT(COUNT($F$3:F164),F164),_xlfn.SEQUENCE(1,F164,1,1),1),"")</f>
        <v/>
      </c>
      <c r="R164" t="str">
        <v/>
      </c>
      <c r="S164" t="str">
        <v/>
      </c>
      <c r="T164" t="str">
        <f>IF(R164="","",IF(R164=R163,COUNTIF($R$3:R164,$R164),1))</f>
        <v/>
      </c>
      <c r="U164">
        <f>IFERROR(_xlfn.XLOOKUP(TRIM(AA164),SFProperty!D:D,SFProperty!A:A,,0),"")</f>
        <v>0</v>
      </c>
      <c r="AB164" t="str" cm="1">
        <f t="array" ref="AB164">IFERROR(INDEX('Portfolio Drop'!$R$14:$Z$33,SFUnit!$R164-13,MATCH($T164,'Portfolio Drop'!$R$13:$Z$13,0)),"")</f>
        <v/>
      </c>
      <c r="AC164" t="str" cm="1">
        <f t="array" ref="AC164">IFERROR(INDEX('Portfolio Drop'!$AB$14:$AJ$33,SFUnit!$R164-13,MATCH($T164,'Portfolio Drop'!$AB$13:$AJ$13,0)),"")</f>
        <v/>
      </c>
    </row>
    <row r="165" spans="5:29" x14ac:dyDescent="0.25">
      <c r="E165" t="str" cm="1">
        <f t="array" ref="E165">IFERROR(INDEX($B$3:$B$101, MATCH(0, COUNTIF($E$2:E164, $B$3:$B$101)+IF($C$3:$C$101="", 1, 0), 0)),"")</f>
        <v/>
      </c>
      <c r="F165" t="str">
        <f t="shared" si="12"/>
        <v/>
      </c>
      <c r="G165" t="str">
        <f t="shared" si="13"/>
        <v/>
      </c>
      <c r="H165" t="str" cm="1">
        <f t="array" ref="H165">IFERROR(MID(REPT(COUNT($F$3:F165),F165),_xlfn.SEQUENCE(1,F165,1,1),1),"")</f>
        <v/>
      </c>
      <c r="R165" t="str">
        <v/>
      </c>
      <c r="S165" t="str">
        <v/>
      </c>
      <c r="T165" t="str">
        <f>IF(R165="","",IF(R165=R164,COUNTIF($R$3:R165,$R165),1))</f>
        <v/>
      </c>
      <c r="U165">
        <f>IFERROR(_xlfn.XLOOKUP(TRIM(AA165),SFProperty!D:D,SFProperty!A:A,,0),"")</f>
        <v>0</v>
      </c>
      <c r="AB165" t="str" cm="1">
        <f t="array" ref="AB165">IFERROR(INDEX('Portfolio Drop'!$R$14:$Z$33,SFUnit!$R165-13,MATCH($T165,'Portfolio Drop'!$R$13:$Z$13,0)),"")</f>
        <v/>
      </c>
      <c r="AC165" t="str" cm="1">
        <f t="array" ref="AC165">IFERROR(INDEX('Portfolio Drop'!$AB$14:$AJ$33,SFUnit!$R165-13,MATCH($T165,'Portfolio Drop'!$AB$13:$AJ$13,0)),"")</f>
        <v/>
      </c>
    </row>
    <row r="166" spans="5:29" x14ac:dyDescent="0.25">
      <c r="E166" t="str" cm="1">
        <f t="array" ref="E166">IFERROR(INDEX($B$3:$B$101, MATCH(0, COUNTIF($E$2:E165, $B$3:$B$101)+IF($C$3:$C$101="", 1, 0), 0)),"")</f>
        <v/>
      </c>
      <c r="F166" t="str">
        <f t="shared" si="12"/>
        <v/>
      </c>
      <c r="G166" t="str">
        <f t="shared" si="13"/>
        <v/>
      </c>
      <c r="H166" t="str" cm="1">
        <f t="array" ref="H166">IFERROR(MID(REPT(COUNT($F$3:F166),F166),_xlfn.SEQUENCE(1,F166,1,1),1),"")</f>
        <v/>
      </c>
      <c r="R166" t="str">
        <v/>
      </c>
      <c r="S166" t="str">
        <v/>
      </c>
      <c r="T166" t="str">
        <f>IF(R166="","",IF(R166=R165,COUNTIF($R$3:R166,$R166),1))</f>
        <v/>
      </c>
      <c r="U166">
        <f>IFERROR(_xlfn.XLOOKUP(TRIM(AA166),SFProperty!D:D,SFProperty!A:A,,0),"")</f>
        <v>0</v>
      </c>
      <c r="AB166" t="str" cm="1">
        <f t="array" ref="AB166">IFERROR(INDEX('Portfolio Drop'!$R$14:$Z$33,SFUnit!$R166-13,MATCH($T166,'Portfolio Drop'!$R$13:$Z$13,0)),"")</f>
        <v/>
      </c>
      <c r="AC166" t="str" cm="1">
        <f t="array" ref="AC166">IFERROR(INDEX('Portfolio Drop'!$AB$14:$AJ$33,SFUnit!$R166-13,MATCH($T166,'Portfolio Drop'!$AB$13:$AJ$13,0)),"")</f>
        <v/>
      </c>
    </row>
    <row r="167" spans="5:29" x14ac:dyDescent="0.25">
      <c r="E167" t="str" cm="1">
        <f t="array" ref="E167">IFERROR(INDEX($B$3:$B$101, MATCH(0, COUNTIF($E$2:E166, $B$3:$B$101)+IF($C$3:$C$101="", 1, 0), 0)),"")</f>
        <v/>
      </c>
      <c r="F167" t="str">
        <f t="shared" si="12"/>
        <v/>
      </c>
      <c r="G167" t="str">
        <f t="shared" si="13"/>
        <v/>
      </c>
      <c r="H167" t="str" cm="1">
        <f t="array" ref="H167">IFERROR(MID(REPT(COUNT($F$3:F167),F167),_xlfn.SEQUENCE(1,F167,1,1),1),"")</f>
        <v/>
      </c>
      <c r="R167" t="str">
        <v/>
      </c>
      <c r="S167" t="str">
        <v/>
      </c>
      <c r="T167" t="str">
        <f>IF(R167="","",IF(R167=R166,COUNTIF($R$3:R167,$R167),1))</f>
        <v/>
      </c>
      <c r="U167">
        <f>IFERROR(_xlfn.XLOOKUP(TRIM(AA167),SFProperty!D:D,SFProperty!A:A,,0),"")</f>
        <v>0</v>
      </c>
      <c r="AB167" t="str" cm="1">
        <f t="array" ref="AB167">IFERROR(INDEX('Portfolio Drop'!$R$14:$Z$33,SFUnit!$R167-13,MATCH($T167,'Portfolio Drop'!$R$13:$Z$13,0)),"")</f>
        <v/>
      </c>
      <c r="AC167" t="str" cm="1">
        <f t="array" ref="AC167">IFERROR(INDEX('Portfolio Drop'!$AB$14:$AJ$33,SFUnit!$R167-13,MATCH($T167,'Portfolio Drop'!$AB$13:$AJ$13,0)),"")</f>
        <v/>
      </c>
    </row>
    <row r="168" spans="5:29" x14ac:dyDescent="0.25">
      <c r="E168" t="str" cm="1">
        <f t="array" ref="E168">IFERROR(INDEX($B$3:$B$101, MATCH(0, COUNTIF($E$2:E167, $B$3:$B$101)+IF($C$3:$C$101="", 1, 0), 0)),"")</f>
        <v/>
      </c>
      <c r="F168" t="str">
        <f t="shared" si="12"/>
        <v/>
      </c>
      <c r="G168" t="str">
        <f t="shared" si="13"/>
        <v/>
      </c>
      <c r="H168" t="str" cm="1">
        <f t="array" ref="H168">IFERROR(MID(REPT(COUNT($F$3:F168),F168),_xlfn.SEQUENCE(1,F168,1,1),1),"")</f>
        <v/>
      </c>
      <c r="R168" t="str">
        <v/>
      </c>
      <c r="S168" t="str">
        <v/>
      </c>
      <c r="T168" t="str">
        <f>IF(R168="","",IF(R168=R167,COUNTIF($R$3:R168,$R168),1))</f>
        <v/>
      </c>
      <c r="U168">
        <f>IFERROR(_xlfn.XLOOKUP(TRIM(AA168),SFProperty!D:D,SFProperty!A:A,,0),"")</f>
        <v>0</v>
      </c>
      <c r="AB168" t="str" cm="1">
        <f t="array" ref="AB168">IFERROR(INDEX('Portfolio Drop'!$R$14:$Z$33,SFUnit!$R168-13,MATCH($T168,'Portfolio Drop'!$R$13:$Z$13,0)),"")</f>
        <v/>
      </c>
      <c r="AC168" t="str" cm="1">
        <f t="array" ref="AC168">IFERROR(INDEX('Portfolio Drop'!$AB$14:$AJ$33,SFUnit!$R168-13,MATCH($T168,'Portfolio Drop'!$AB$13:$AJ$13,0)),"")</f>
        <v/>
      </c>
    </row>
    <row r="169" spans="5:29" x14ac:dyDescent="0.25">
      <c r="E169" t="str" cm="1">
        <f t="array" ref="E169">IFERROR(INDEX($B$3:$B$101, MATCH(0, COUNTIF($E$2:E168, $B$3:$B$101)+IF($C$3:$C$101="", 1, 0), 0)),"")</f>
        <v/>
      </c>
      <c r="F169" t="str">
        <f t="shared" si="12"/>
        <v/>
      </c>
      <c r="G169" t="str">
        <f t="shared" si="13"/>
        <v/>
      </c>
      <c r="H169" t="str" cm="1">
        <f t="array" ref="H169">IFERROR(MID(REPT(COUNT($F$3:F169),F169),_xlfn.SEQUENCE(1,F169,1,1),1),"")</f>
        <v/>
      </c>
      <c r="R169" t="str">
        <v/>
      </c>
      <c r="S169" t="str">
        <v/>
      </c>
      <c r="T169" t="str">
        <f>IF(R169="","",IF(R169=R168,COUNTIF($R$3:R169,$R169),1))</f>
        <v/>
      </c>
      <c r="U169">
        <f>IFERROR(_xlfn.XLOOKUP(TRIM(AA169),SFProperty!D:D,SFProperty!A:A,,0),"")</f>
        <v>0</v>
      </c>
      <c r="AB169" t="str" cm="1">
        <f t="array" ref="AB169">IFERROR(INDEX('Portfolio Drop'!$R$14:$Z$33,SFUnit!$R169-13,MATCH($T169,'Portfolio Drop'!$R$13:$Z$13,0)),"")</f>
        <v/>
      </c>
      <c r="AC169" t="str" cm="1">
        <f t="array" ref="AC169">IFERROR(INDEX('Portfolio Drop'!$AB$14:$AJ$33,SFUnit!$R169-13,MATCH($T169,'Portfolio Drop'!$AB$13:$AJ$13,0)),"")</f>
        <v/>
      </c>
    </row>
    <row r="170" spans="5:29" x14ac:dyDescent="0.25">
      <c r="E170" t="str" cm="1">
        <f t="array" ref="E170">IFERROR(INDEX($B$3:$B$101, MATCH(0, COUNTIF($E$2:E169, $B$3:$B$101)+IF($C$3:$C$101="", 1, 0), 0)),"")</f>
        <v/>
      </c>
      <c r="F170" t="str">
        <f t="shared" si="12"/>
        <v/>
      </c>
      <c r="G170" t="str">
        <f t="shared" si="13"/>
        <v/>
      </c>
      <c r="H170" t="str" cm="1">
        <f t="array" ref="H170">IFERROR(MID(REPT(COUNT($F$3:F170),F170),_xlfn.SEQUENCE(1,F170,1,1),1),"")</f>
        <v/>
      </c>
      <c r="R170" t="str">
        <v/>
      </c>
      <c r="S170" t="str">
        <v/>
      </c>
      <c r="T170" t="str">
        <f>IF(R170="","",IF(R170=R169,COUNTIF($R$3:R170,$R170),1))</f>
        <v/>
      </c>
      <c r="U170">
        <f>IFERROR(_xlfn.XLOOKUP(TRIM(AA170),SFProperty!D:D,SFProperty!A:A,,0),"")</f>
        <v>0</v>
      </c>
      <c r="AB170" t="str" cm="1">
        <f t="array" ref="AB170">IFERROR(INDEX('Portfolio Drop'!$R$14:$Z$33,SFUnit!$R170-13,MATCH($T170,'Portfolio Drop'!$R$13:$Z$13,0)),"")</f>
        <v/>
      </c>
      <c r="AC170" t="str" cm="1">
        <f t="array" ref="AC170">IFERROR(INDEX('Portfolio Drop'!$AB$14:$AJ$33,SFUnit!$R170-13,MATCH($T170,'Portfolio Drop'!$AB$13:$AJ$13,0)),"")</f>
        <v/>
      </c>
    </row>
    <row r="171" spans="5:29" x14ac:dyDescent="0.25">
      <c r="E171" t="str" cm="1">
        <f t="array" ref="E171">IFERROR(INDEX($B$3:$B$101, MATCH(0, COUNTIF($E$2:E170, $B$3:$B$101)+IF($C$3:$C$101="", 1, 0), 0)),"")</f>
        <v/>
      </c>
      <c r="F171" t="str">
        <f t="shared" si="12"/>
        <v/>
      </c>
      <c r="G171" t="str">
        <f t="shared" si="13"/>
        <v/>
      </c>
      <c r="H171" t="str" cm="1">
        <f t="array" ref="H171">IFERROR(MID(REPT(COUNT($F$3:F171),F171),_xlfn.SEQUENCE(1,F171,1,1),1),"")</f>
        <v/>
      </c>
      <c r="R171" t="str">
        <v/>
      </c>
      <c r="S171" t="str">
        <v/>
      </c>
      <c r="T171" t="str">
        <f>IF(R171="","",IF(R171=R170,COUNTIF($R$3:R171,$R171),1))</f>
        <v/>
      </c>
      <c r="U171">
        <f>IFERROR(_xlfn.XLOOKUP(TRIM(AA171),SFProperty!D:D,SFProperty!A:A,,0),"")</f>
        <v>0</v>
      </c>
      <c r="AB171" t="str" cm="1">
        <f t="array" ref="AB171">IFERROR(INDEX('Portfolio Drop'!$R$14:$Z$33,SFUnit!$R171-13,MATCH($T171,'Portfolio Drop'!$R$13:$Z$13,0)),"")</f>
        <v/>
      </c>
      <c r="AC171" t="str" cm="1">
        <f t="array" ref="AC171">IFERROR(INDEX('Portfolio Drop'!$AB$14:$AJ$33,SFUnit!$R171-13,MATCH($T171,'Portfolio Drop'!$AB$13:$AJ$13,0)),"")</f>
        <v/>
      </c>
    </row>
    <row r="172" spans="5:29" x14ac:dyDescent="0.25">
      <c r="E172" t="str" cm="1">
        <f t="array" ref="E172">IFERROR(INDEX($B$3:$B$101, MATCH(0, COUNTIF($E$2:E171, $B$3:$B$101)+IF($C$3:$C$101="", 1, 0), 0)),"")</f>
        <v/>
      </c>
      <c r="F172" t="str">
        <f t="shared" si="12"/>
        <v/>
      </c>
      <c r="G172" t="str">
        <f t="shared" si="13"/>
        <v/>
      </c>
      <c r="H172" t="str" cm="1">
        <f t="array" ref="H172">IFERROR(MID(REPT(COUNT($F$3:F172),F172),_xlfn.SEQUENCE(1,F172,1,1),1),"")</f>
        <v/>
      </c>
      <c r="R172" t="str">
        <v/>
      </c>
      <c r="S172" t="str">
        <v/>
      </c>
      <c r="T172" t="str">
        <f>IF(R172="","",IF(R172=R171,COUNTIF($R$3:R172,$R172),1))</f>
        <v/>
      </c>
      <c r="U172">
        <f>IFERROR(_xlfn.XLOOKUP(TRIM(AA172),SFProperty!D:D,SFProperty!A:A,,0),"")</f>
        <v>0</v>
      </c>
      <c r="AB172" t="str" cm="1">
        <f t="array" ref="AB172">IFERROR(INDEX('Portfolio Drop'!$R$14:$Z$33,SFUnit!$R172-13,MATCH($T172,'Portfolio Drop'!$R$13:$Z$13,0)),"")</f>
        <v/>
      </c>
      <c r="AC172" t="str" cm="1">
        <f t="array" ref="AC172">IFERROR(INDEX('Portfolio Drop'!$AB$14:$AJ$33,SFUnit!$R172-13,MATCH($T172,'Portfolio Drop'!$AB$13:$AJ$13,0)),"")</f>
        <v/>
      </c>
    </row>
    <row r="173" spans="5:29" x14ac:dyDescent="0.25">
      <c r="E173" t="str" cm="1">
        <f t="array" ref="E173">IFERROR(INDEX($B$3:$B$101, MATCH(0, COUNTIF($E$2:E172, $B$3:$B$101)+IF($C$3:$C$101="", 1, 0), 0)),"")</f>
        <v/>
      </c>
      <c r="F173" t="str">
        <f t="shared" si="12"/>
        <v/>
      </c>
      <c r="G173" t="str">
        <f t="shared" si="13"/>
        <v/>
      </c>
      <c r="H173" t="str" cm="1">
        <f t="array" ref="H173">IFERROR(MID(REPT(COUNT($F$3:F173),F173),_xlfn.SEQUENCE(1,F173,1,1),1),"")</f>
        <v/>
      </c>
      <c r="R173" t="str">
        <v/>
      </c>
      <c r="S173" t="str">
        <v/>
      </c>
      <c r="T173" t="str">
        <f>IF(R173="","",IF(R173=R172,COUNTIF($R$3:R173,$R173),1))</f>
        <v/>
      </c>
      <c r="U173">
        <f>IFERROR(_xlfn.XLOOKUP(TRIM(AA173),SFProperty!D:D,SFProperty!A:A,,0),"")</f>
        <v>0</v>
      </c>
      <c r="AB173" t="str" cm="1">
        <f t="array" ref="AB173">IFERROR(INDEX('Portfolio Drop'!$R$14:$Z$33,SFUnit!$R173-13,MATCH($T173,'Portfolio Drop'!$R$13:$Z$13,0)),"")</f>
        <v/>
      </c>
      <c r="AC173" t="str" cm="1">
        <f t="array" ref="AC173">IFERROR(INDEX('Portfolio Drop'!$AB$14:$AJ$33,SFUnit!$R173-13,MATCH($T173,'Portfolio Drop'!$AB$13:$AJ$13,0)),"")</f>
        <v/>
      </c>
    </row>
    <row r="174" spans="5:29" x14ac:dyDescent="0.25">
      <c r="E174" t="str" cm="1">
        <f t="array" ref="E174">IFERROR(INDEX($B$3:$B$101, MATCH(0, COUNTIF($E$2:E173, $B$3:$B$101)+IF($C$3:$C$101="", 1, 0), 0)),"")</f>
        <v/>
      </c>
      <c r="F174" t="str">
        <f t="shared" si="12"/>
        <v/>
      </c>
      <c r="G174" t="str">
        <f t="shared" si="13"/>
        <v/>
      </c>
      <c r="H174" t="str" cm="1">
        <f t="array" ref="H174">IFERROR(MID(REPT(COUNT($F$3:F174),F174),_xlfn.SEQUENCE(1,F174,1,1),1),"")</f>
        <v/>
      </c>
      <c r="R174" t="str">
        <v/>
      </c>
      <c r="S174" t="str">
        <v/>
      </c>
      <c r="T174" t="str">
        <f>IF(R174="","",IF(R174=R173,COUNTIF($R$3:R174,$R174),1))</f>
        <v/>
      </c>
      <c r="U174">
        <f>IFERROR(_xlfn.XLOOKUP(TRIM(AA174),SFProperty!D:D,SFProperty!A:A,,0),"")</f>
        <v>0</v>
      </c>
      <c r="AB174" t="str" cm="1">
        <f t="array" ref="AB174">IFERROR(INDEX('Portfolio Drop'!$R$14:$Z$33,SFUnit!$R174-13,MATCH($T174,'Portfolio Drop'!$R$13:$Z$13,0)),"")</f>
        <v/>
      </c>
      <c r="AC174" t="str" cm="1">
        <f t="array" ref="AC174">IFERROR(INDEX('Portfolio Drop'!$AB$14:$AJ$33,SFUnit!$R174-13,MATCH($T174,'Portfolio Drop'!$AB$13:$AJ$13,0)),"")</f>
        <v/>
      </c>
    </row>
    <row r="175" spans="5:29" x14ac:dyDescent="0.25">
      <c r="E175" t="str" cm="1">
        <f t="array" ref="E175">IFERROR(INDEX($B$3:$B$101, MATCH(0, COUNTIF($E$2:E174, $B$3:$B$101)+IF($C$3:$C$101="", 1, 0), 0)),"")</f>
        <v/>
      </c>
      <c r="F175" t="str">
        <f t="shared" si="12"/>
        <v/>
      </c>
      <c r="G175" t="str">
        <f t="shared" si="13"/>
        <v/>
      </c>
      <c r="H175" t="str" cm="1">
        <f t="array" ref="H175">IFERROR(MID(REPT(COUNT($F$3:F175),F175),_xlfn.SEQUENCE(1,F175,1,1),1),"")</f>
        <v/>
      </c>
      <c r="R175" t="str">
        <v/>
      </c>
      <c r="S175" t="str">
        <v/>
      </c>
      <c r="T175" t="str">
        <f>IF(R175="","",IF(R175=R174,COUNTIF($R$3:R175,$R175),1))</f>
        <v/>
      </c>
      <c r="U175">
        <f>IFERROR(_xlfn.XLOOKUP(TRIM(AA175),SFProperty!D:D,SFProperty!A:A,,0),"")</f>
        <v>0</v>
      </c>
      <c r="AB175" t="str" cm="1">
        <f t="array" ref="AB175">IFERROR(INDEX('Portfolio Drop'!$R$14:$Z$33,SFUnit!$R175-13,MATCH($T175,'Portfolio Drop'!$R$13:$Z$13,0)),"")</f>
        <v/>
      </c>
      <c r="AC175" t="str" cm="1">
        <f t="array" ref="AC175">IFERROR(INDEX('Portfolio Drop'!$AB$14:$AJ$33,SFUnit!$R175-13,MATCH($T175,'Portfolio Drop'!$AB$13:$AJ$13,0)),"")</f>
        <v/>
      </c>
    </row>
    <row r="176" spans="5:29" x14ac:dyDescent="0.25">
      <c r="E176" t="str" cm="1">
        <f t="array" ref="E176">IFERROR(INDEX($B$3:$B$101, MATCH(0, COUNTIF($E$2:E175, $B$3:$B$101)+IF($C$3:$C$101="", 1, 0), 0)),"")</f>
        <v/>
      </c>
      <c r="F176" t="str">
        <f t="shared" si="12"/>
        <v/>
      </c>
      <c r="G176" t="str">
        <f t="shared" si="13"/>
        <v/>
      </c>
      <c r="H176" t="str" cm="1">
        <f t="array" ref="H176">IFERROR(MID(REPT(COUNT($F$3:F176),F176),_xlfn.SEQUENCE(1,F176,1,1),1),"")</f>
        <v/>
      </c>
      <c r="R176" t="str">
        <v/>
      </c>
      <c r="S176" t="str">
        <v/>
      </c>
      <c r="T176" t="str">
        <f>IF(R176="","",IF(R176=R175,COUNTIF($R$3:R176,$R176),1))</f>
        <v/>
      </c>
      <c r="U176">
        <f>IFERROR(_xlfn.XLOOKUP(TRIM(AA176),SFProperty!D:D,SFProperty!A:A,,0),"")</f>
        <v>0</v>
      </c>
      <c r="AB176" t="str" cm="1">
        <f t="array" ref="AB176">IFERROR(INDEX('Portfolio Drop'!$R$14:$Z$33,SFUnit!$R176-13,MATCH($T176,'Portfolio Drop'!$R$13:$Z$13,0)),"")</f>
        <v/>
      </c>
      <c r="AC176" t="str" cm="1">
        <f t="array" ref="AC176">IFERROR(INDEX('Portfolio Drop'!$AB$14:$AJ$33,SFUnit!$R176-13,MATCH($T176,'Portfolio Drop'!$AB$13:$AJ$13,0)),"")</f>
        <v/>
      </c>
    </row>
    <row r="177" spans="5:29" x14ac:dyDescent="0.25">
      <c r="E177" t="str" cm="1">
        <f t="array" ref="E177">IFERROR(INDEX($B$3:$B$101, MATCH(0, COUNTIF($E$2:E176, $B$3:$B$101)+IF($C$3:$C$101="", 1, 0), 0)),"")</f>
        <v/>
      </c>
      <c r="F177" t="str">
        <f t="shared" si="12"/>
        <v/>
      </c>
      <c r="G177" t="str">
        <f t="shared" si="13"/>
        <v/>
      </c>
      <c r="H177" t="str" cm="1">
        <f t="array" ref="H177">IFERROR(MID(REPT(COUNT($F$3:F177),F177),_xlfn.SEQUENCE(1,F177,1,1),1),"")</f>
        <v/>
      </c>
      <c r="R177" t="str">
        <v/>
      </c>
      <c r="S177" t="str">
        <v/>
      </c>
      <c r="T177" t="str">
        <f>IF(R177="","",IF(R177=R176,COUNTIF($R$3:R177,$R177),1))</f>
        <v/>
      </c>
      <c r="U177">
        <f>IFERROR(_xlfn.XLOOKUP(TRIM(AA177),SFProperty!D:D,SFProperty!A:A,,0),"")</f>
        <v>0</v>
      </c>
      <c r="AB177" t="str" cm="1">
        <f t="array" ref="AB177">IFERROR(INDEX('Portfolio Drop'!$R$14:$Z$33,SFUnit!$R177-13,MATCH($T177,'Portfolio Drop'!$R$13:$Z$13,0)),"")</f>
        <v/>
      </c>
      <c r="AC177" t="str" cm="1">
        <f t="array" ref="AC177">IFERROR(INDEX('Portfolio Drop'!$AB$14:$AJ$33,SFUnit!$R177-13,MATCH($T177,'Portfolio Drop'!$AB$13:$AJ$13,0)),"")</f>
        <v/>
      </c>
    </row>
    <row r="178" spans="5:29" x14ac:dyDescent="0.25">
      <c r="E178" t="str" cm="1">
        <f t="array" ref="E178">IFERROR(INDEX($B$3:$B$101, MATCH(0, COUNTIF($E$2:E177, $B$3:$B$101)+IF($C$3:$C$101="", 1, 0), 0)),"")</f>
        <v/>
      </c>
      <c r="F178" t="str">
        <f t="shared" si="12"/>
        <v/>
      </c>
      <c r="G178" t="str">
        <f t="shared" si="13"/>
        <v/>
      </c>
      <c r="H178" t="str" cm="1">
        <f t="array" ref="H178">IFERROR(MID(REPT(COUNT($F$3:F178),F178),_xlfn.SEQUENCE(1,F178,1,1),1),"")</f>
        <v/>
      </c>
      <c r="R178" t="str">
        <v/>
      </c>
      <c r="S178" t="str">
        <v/>
      </c>
      <c r="T178" t="str">
        <f>IF(R178="","",IF(R178=R177,COUNTIF($R$3:R178,$R178),1))</f>
        <v/>
      </c>
      <c r="X178" t="str">
        <f>T178</f>
        <v/>
      </c>
    </row>
  </sheetData>
  <pageMargins left="0.7" right="0.7" top="0.75" bottom="0.75" header="0.3" footer="0.3"/>
  <pageSetup orientation="portrait" r:id="rId1"/>
  <customProperties>
    <customPr name="%get_maps%" r:id="rId2"/>
    <customPr name="%put_dml_results_next_to_rows%" r:id="rId3"/>
    <customPr name="%use_names_to_identify_records%" r:id="rId4"/>
  </customPropertie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415F-A663-4311-A75D-224C8C4A6E50}">
  <sheetPr codeName="Sheet9">
    <tabColor theme="1"/>
  </sheetPr>
  <dimension ref="B2:AI151"/>
  <sheetViews>
    <sheetView showGridLines="0" topLeftCell="A67" zoomScale="55" zoomScaleNormal="55" workbookViewId="0">
      <selection activeCell="H130" sqref="H130"/>
    </sheetView>
  </sheetViews>
  <sheetFormatPr defaultColWidth="8.5703125" defaultRowHeight="15" x14ac:dyDescent="0.25"/>
  <cols>
    <col min="1" max="1" width="8.5703125" style="169"/>
    <col min="2" max="2" width="29.5703125" style="169" customWidth="1"/>
    <col min="3" max="3" width="20.42578125" style="169" bestFit="1" customWidth="1"/>
    <col min="4" max="5" width="20.42578125" style="169" customWidth="1"/>
    <col min="6" max="6" width="29.5703125" style="169" bestFit="1" customWidth="1"/>
    <col min="7" max="8" width="26.5703125" style="169" bestFit="1" customWidth="1"/>
    <col min="9" max="9" width="33.42578125" style="169" bestFit="1" customWidth="1"/>
    <col min="10" max="10" width="12.42578125" style="169" bestFit="1" customWidth="1"/>
    <col min="11" max="11" width="25.42578125" style="169" bestFit="1" customWidth="1"/>
    <col min="12" max="13" width="18.42578125" style="169" bestFit="1" customWidth="1"/>
    <col min="14" max="14" width="18.5703125" style="169" bestFit="1" customWidth="1"/>
    <col min="15" max="15" width="24.5703125" style="169" bestFit="1" customWidth="1"/>
    <col min="16" max="16" width="32.5703125" style="169" bestFit="1" customWidth="1"/>
    <col min="17" max="17" width="24.42578125" style="169" bestFit="1" customWidth="1"/>
    <col min="18" max="28" width="8.5703125" style="169"/>
    <col min="29" max="29" width="13.5703125" style="169" customWidth="1"/>
    <col min="30" max="30" width="10.5703125" style="169" customWidth="1"/>
    <col min="31" max="34" width="8.5703125" style="169"/>
    <col min="35" max="35" width="9.5703125" style="169" bestFit="1" customWidth="1"/>
    <col min="36" max="16384" width="8.5703125" style="169"/>
  </cols>
  <sheetData>
    <row r="2" spans="2:35" ht="60.75" thickBot="1" x14ac:dyDescent="0.3">
      <c r="K2" s="489" t="s">
        <v>13094</v>
      </c>
      <c r="L2" s="489"/>
      <c r="P2" s="455" t="s">
        <v>356</v>
      </c>
      <c r="Q2" s="455" t="s">
        <v>717</v>
      </c>
      <c r="R2" s="455" t="s">
        <v>718</v>
      </c>
      <c r="S2" s="457" t="s">
        <v>771</v>
      </c>
      <c r="T2" s="455" t="s">
        <v>772</v>
      </c>
      <c r="AB2" s="459" t="s">
        <v>13095</v>
      </c>
      <c r="AD2" s="458" t="s">
        <v>13096</v>
      </c>
    </row>
    <row r="3" spans="2:35" ht="15.75" thickBot="1" x14ac:dyDescent="0.3">
      <c r="B3" s="755" t="s">
        <v>13097</v>
      </c>
      <c r="C3" s="756"/>
      <c r="F3" s="755" t="s">
        <v>13098</v>
      </c>
      <c r="G3" s="756"/>
      <c r="H3" s="756"/>
      <c r="K3" s="171">
        <v>0</v>
      </c>
      <c r="L3" s="81" t="s">
        <v>883</v>
      </c>
      <c r="P3" s="455"/>
      <c r="Q3" s="455"/>
      <c r="R3" s="455"/>
      <c r="S3" s="455"/>
      <c r="T3" s="455"/>
      <c r="AB3" s="460" t="s">
        <v>13099</v>
      </c>
      <c r="AC3" s="461" t="s">
        <v>13100</v>
      </c>
      <c r="AD3" s="461" t="s">
        <v>13101</v>
      </c>
      <c r="AE3" s="462" t="s">
        <v>779</v>
      </c>
      <c r="AF3" s="463" t="s">
        <v>769</v>
      </c>
      <c r="AG3" s="464" t="s">
        <v>770</v>
      </c>
      <c r="AI3" s="465" t="s">
        <v>13102</v>
      </c>
    </row>
    <row r="4" spans="2:35" x14ac:dyDescent="0.25">
      <c r="B4" s="745" t="s">
        <v>1</v>
      </c>
      <c r="C4" s="468" t="s">
        <v>1</v>
      </c>
      <c r="F4" s="757" t="s">
        <v>395</v>
      </c>
      <c r="G4" s="758" t="s">
        <v>13103</v>
      </c>
      <c r="H4" s="171" t="s">
        <v>9076</v>
      </c>
      <c r="K4" s="171">
        <v>1</v>
      </c>
      <c r="L4" s="81" t="s">
        <v>883</v>
      </c>
      <c r="P4" s="170" t="s">
        <v>802</v>
      </c>
      <c r="Q4" s="170" t="s">
        <v>13104</v>
      </c>
      <c r="R4" s="469">
        <v>10</v>
      </c>
      <c r="S4" s="171" t="str">
        <f>P4&amp;Q4&amp;R4</f>
        <v>FNFA+10</v>
      </c>
      <c r="T4" s="170">
        <v>700</v>
      </c>
      <c r="AB4" s="467" t="s">
        <v>902</v>
      </c>
      <c r="AD4" s="169" t="s">
        <v>770</v>
      </c>
      <c r="AE4" s="470" t="str">
        <f>IF(States_lend[[#This Row],[Tier rank ]]="Tier 1", States_lend[[#This Row],[States]],"")</f>
        <v/>
      </c>
      <c r="AF4" s="470" t="str">
        <f>IF(States_lend[[#This Row],[Tier rank ]]="Tier 2", States_lend[[#This Row],[States]],"")</f>
        <v/>
      </c>
      <c r="AG4" s="470" t="str">
        <f>IF(States_lend[[#This Row],[Tier rank ]]="Tier 3", States_lend[[#This Row],[States]],"")</f>
        <v>AL</v>
      </c>
      <c r="AI4" s="471" t="s">
        <v>779</v>
      </c>
    </row>
    <row r="5" spans="2:35" x14ac:dyDescent="0.25">
      <c r="B5" s="745"/>
      <c r="C5" s="468"/>
      <c r="F5" s="757" t="s">
        <v>90</v>
      </c>
      <c r="G5" s="758" t="s">
        <v>13103</v>
      </c>
      <c r="H5" s="171" t="s">
        <v>9076</v>
      </c>
      <c r="K5" s="171">
        <v>2</v>
      </c>
      <c r="L5" s="81" t="s">
        <v>883</v>
      </c>
      <c r="P5" s="472" t="s">
        <v>802</v>
      </c>
      <c r="Q5" s="472" t="s">
        <v>787</v>
      </c>
      <c r="R5" s="473">
        <v>10</v>
      </c>
      <c r="S5" s="474" t="str">
        <f t="shared" ref="S5:S15" si="0">P5&amp;Q5&amp;R5</f>
        <v>FNFA10</v>
      </c>
      <c r="T5" s="472">
        <v>720</v>
      </c>
      <c r="AB5" s="467" t="s">
        <v>890</v>
      </c>
      <c r="AD5" s="169" t="s">
        <v>770</v>
      </c>
      <c r="AE5" s="470" t="str">
        <f>IF(States_lend[[#This Row],[Tier rank ]]="Tier 1", States_lend[[#This Row],[States]],"")</f>
        <v/>
      </c>
      <c r="AF5" s="470" t="str">
        <f>IF(States_lend[[#This Row],[Tier rank ]]="Tier 2", States_lend[[#This Row],[States]],"")</f>
        <v/>
      </c>
      <c r="AG5" s="470" t="str">
        <f>IF(States_lend[[#This Row],[Tier rank ]]="Tier 3", States_lend[[#This Row],[States]],"")</f>
        <v>AK</v>
      </c>
      <c r="AI5" s="470" t="s">
        <v>769</v>
      </c>
    </row>
    <row r="6" spans="2:35" x14ac:dyDescent="0.25">
      <c r="B6" s="745"/>
      <c r="C6" s="468"/>
      <c r="F6" s="757" t="s">
        <v>92</v>
      </c>
      <c r="G6" s="758" t="s">
        <v>13105</v>
      </c>
      <c r="H6" s="171" t="s">
        <v>13106</v>
      </c>
      <c r="K6" s="171">
        <v>3</v>
      </c>
      <c r="L6" s="82" t="s">
        <v>884</v>
      </c>
      <c r="P6" s="472" t="s">
        <v>802</v>
      </c>
      <c r="Q6" s="472" t="s">
        <v>787</v>
      </c>
      <c r="R6" s="472">
        <v>10</v>
      </c>
      <c r="S6" s="474" t="str">
        <f t="shared" si="0"/>
        <v>FNFA10</v>
      </c>
      <c r="T6" s="472">
        <v>680</v>
      </c>
      <c r="AB6" s="467" t="s">
        <v>987</v>
      </c>
      <c r="AD6" s="169" t="s">
        <v>770</v>
      </c>
      <c r="AE6" s="470" t="str">
        <f>IF(States_lend[[#This Row],[Tier rank ]]="Tier 1", States_lend[[#This Row],[States]],"")</f>
        <v/>
      </c>
      <c r="AF6" s="470" t="str">
        <f>IF(States_lend[[#This Row],[Tier rank ]]="Tier 2", States_lend[[#This Row],[States]],"")</f>
        <v/>
      </c>
      <c r="AG6" s="470" t="str">
        <f>IF(States_lend[[#This Row],[Tier rank ]]="Tier 3", States_lend[[#This Row],[States]],"")</f>
        <v>AZ</v>
      </c>
      <c r="AI6" s="470" t="s">
        <v>770</v>
      </c>
    </row>
    <row r="7" spans="2:35" x14ac:dyDescent="0.25">
      <c r="B7" s="745"/>
      <c r="C7" s="468"/>
      <c r="F7" s="757"/>
      <c r="G7" s="758" t="s">
        <v>13103</v>
      </c>
      <c r="H7" s="171" t="s">
        <v>9076</v>
      </c>
      <c r="K7" s="171">
        <v>4</v>
      </c>
      <c r="L7" s="82" t="s">
        <v>884</v>
      </c>
      <c r="P7" s="475" t="s">
        <v>802</v>
      </c>
      <c r="Q7" s="475" t="s">
        <v>790</v>
      </c>
      <c r="R7" s="475">
        <v>5</v>
      </c>
      <c r="S7" s="476" t="str">
        <f t="shared" si="0"/>
        <v>FNFB5</v>
      </c>
      <c r="T7" s="475">
        <v>720</v>
      </c>
      <c r="AB7" s="467" t="s">
        <v>953</v>
      </c>
      <c r="AD7" s="169" t="s">
        <v>770</v>
      </c>
      <c r="AE7" s="470" t="str">
        <f>IF(States_lend[[#This Row],[Tier rank ]]="Tier 1", States_lend[[#This Row],[States]],"")</f>
        <v/>
      </c>
      <c r="AF7" s="470" t="str">
        <f>IF(States_lend[[#This Row],[Tier rank ]]="Tier 2", States_lend[[#This Row],[States]],"")</f>
        <v/>
      </c>
      <c r="AG7" s="470" t="str">
        <f>IF(States_lend[[#This Row],[Tier rank ]]="Tier 3", States_lend[[#This Row],[States]],"")</f>
        <v>AR</v>
      </c>
      <c r="AI7" s="470"/>
    </row>
    <row r="8" spans="2:35" x14ac:dyDescent="0.25">
      <c r="B8" s="745"/>
      <c r="C8" s="468"/>
      <c r="F8" s="757"/>
      <c r="G8" s="758" t="s">
        <v>13105</v>
      </c>
      <c r="H8" s="171" t="s">
        <v>13106</v>
      </c>
      <c r="K8" s="171">
        <v>5</v>
      </c>
      <c r="L8" s="82" t="s">
        <v>884</v>
      </c>
      <c r="P8" s="475" t="s">
        <v>802</v>
      </c>
      <c r="Q8" s="475" t="s">
        <v>790</v>
      </c>
      <c r="R8" s="475">
        <v>5</v>
      </c>
      <c r="S8" s="476" t="str">
        <f t="shared" si="0"/>
        <v>FNFB5</v>
      </c>
      <c r="T8" s="475">
        <v>680</v>
      </c>
      <c r="AB8" s="467" t="s">
        <v>380</v>
      </c>
      <c r="AD8" s="169" t="s">
        <v>779</v>
      </c>
      <c r="AE8" s="470" t="str">
        <f>IF(States_lend[[#This Row],[Tier rank ]]="Tier 1", States_lend[[#This Row],[States]],"")</f>
        <v>CA</v>
      </c>
      <c r="AF8" s="470" t="str">
        <f>IF(States_lend[[#This Row],[Tier rank ]]="Tier 2", States_lend[[#This Row],[States]],"")</f>
        <v/>
      </c>
      <c r="AG8" s="470" t="str">
        <f>IF(States_lend[[#This Row],[Tier rank ]]="Tier 3", States_lend[[#This Row],[States]],"")</f>
        <v/>
      </c>
      <c r="AI8" s="470"/>
    </row>
    <row r="9" spans="2:35" x14ac:dyDescent="0.25">
      <c r="B9" s="745"/>
      <c r="C9" s="468"/>
      <c r="F9" s="757"/>
      <c r="G9" s="758" t="s">
        <v>13105</v>
      </c>
      <c r="H9" s="171" t="s">
        <v>13107</v>
      </c>
      <c r="K9" s="171">
        <v>6</v>
      </c>
      <c r="L9" s="82" t="s">
        <v>885</v>
      </c>
      <c r="P9" s="477" t="s">
        <v>802</v>
      </c>
      <c r="Q9" s="477" t="s">
        <v>791</v>
      </c>
      <c r="R9" s="477">
        <v>3</v>
      </c>
      <c r="S9" s="478" t="str">
        <f t="shared" si="0"/>
        <v>FNFC3</v>
      </c>
      <c r="T9" s="477">
        <v>720</v>
      </c>
      <c r="AB9" s="467" t="s">
        <v>1052</v>
      </c>
      <c r="AD9" s="169" t="s">
        <v>770</v>
      </c>
      <c r="AE9" s="470" t="str">
        <f>IF(States_lend[[#This Row],[Tier rank ]]="Tier 1", States_lend[[#This Row],[States]],"")</f>
        <v/>
      </c>
      <c r="AF9" s="470" t="str">
        <f>IF(States_lend[[#This Row],[Tier rank ]]="Tier 2", States_lend[[#This Row],[States]],"")</f>
        <v/>
      </c>
      <c r="AG9" s="470" t="str">
        <f>IF(States_lend[[#This Row],[Tier rank ]]="Tier 3", States_lend[[#This Row],[States]],"")</f>
        <v>CO</v>
      </c>
      <c r="AI9" s="470"/>
    </row>
    <row r="10" spans="2:35" x14ac:dyDescent="0.25">
      <c r="B10" s="746"/>
      <c r="C10" s="747"/>
      <c r="F10" s="757"/>
      <c r="G10" s="758"/>
      <c r="H10" s="171"/>
      <c r="K10" s="171">
        <v>7</v>
      </c>
      <c r="L10" s="82" t="s">
        <v>885</v>
      </c>
      <c r="P10" s="477" t="s">
        <v>802</v>
      </c>
      <c r="Q10" s="477" t="s">
        <v>791</v>
      </c>
      <c r="R10" s="477">
        <v>3</v>
      </c>
      <c r="S10" s="478" t="str">
        <f t="shared" si="0"/>
        <v>FNFC3</v>
      </c>
      <c r="T10" s="477">
        <v>700</v>
      </c>
      <c r="AB10" s="467" t="s">
        <v>1079</v>
      </c>
      <c r="AD10" s="169" t="s">
        <v>770</v>
      </c>
      <c r="AE10" s="470" t="str">
        <f>IF(States_lend[[#This Row],[Tier rank ]]="Tier 1", States_lend[[#This Row],[States]],"")</f>
        <v/>
      </c>
      <c r="AF10" s="470" t="str">
        <f>IF(States_lend[[#This Row],[Tier rank ]]="Tier 2", States_lend[[#This Row],[States]],"")</f>
        <v/>
      </c>
      <c r="AG10" s="470" t="str">
        <f>IF(States_lend[[#This Row],[Tier rank ]]="Tier 3", States_lend[[#This Row],[States]],"")</f>
        <v>CT</v>
      </c>
      <c r="AI10" s="470"/>
    </row>
    <row r="11" spans="2:35" ht="15.75" thickBot="1" x14ac:dyDescent="0.3">
      <c r="K11" s="171">
        <v>8</v>
      </c>
      <c r="L11" s="82" t="s">
        <v>885</v>
      </c>
      <c r="P11" s="480" t="s">
        <v>802</v>
      </c>
      <c r="Q11" s="480" t="s">
        <v>792</v>
      </c>
      <c r="R11" s="480">
        <v>2</v>
      </c>
      <c r="S11" s="481" t="str">
        <f t="shared" si="0"/>
        <v>FNFD2</v>
      </c>
      <c r="T11" s="480">
        <v>720</v>
      </c>
      <c r="AB11" s="467" t="s">
        <v>1093</v>
      </c>
      <c r="AD11" s="169" t="s">
        <v>770</v>
      </c>
      <c r="AE11" s="470" t="str">
        <f>IF(States_lend[[#This Row],[Tier rank ]]="Tier 1", States_lend[[#This Row],[States]],"")</f>
        <v/>
      </c>
      <c r="AF11" s="470" t="str">
        <f>IF(States_lend[[#This Row],[Tier rank ]]="Tier 2", States_lend[[#This Row],[States]],"")</f>
        <v/>
      </c>
      <c r="AG11" s="470" t="str">
        <f>IF(States_lend[[#This Row],[Tier rank ]]="Tier 3", States_lend[[#This Row],[States]],"")</f>
        <v>DE</v>
      </c>
      <c r="AI11" s="482"/>
    </row>
    <row r="12" spans="2:35" x14ac:dyDescent="0.25">
      <c r="B12" s="472" t="s">
        <v>13108</v>
      </c>
      <c r="F12"/>
      <c r="H12"/>
      <c r="K12" s="171">
        <v>9</v>
      </c>
      <c r="L12" s="82" t="s">
        <v>886</v>
      </c>
      <c r="P12" s="480" t="s">
        <v>802</v>
      </c>
      <c r="Q12" s="480" t="s">
        <v>792</v>
      </c>
      <c r="R12" s="480">
        <v>2</v>
      </c>
      <c r="S12" s="481" t="str">
        <f t="shared" si="0"/>
        <v>FNFD2</v>
      </c>
      <c r="T12" s="480">
        <v>700</v>
      </c>
      <c r="AB12" s="467" t="s">
        <v>1098</v>
      </c>
      <c r="AD12" s="169" t="s">
        <v>769</v>
      </c>
      <c r="AE12" s="470" t="str">
        <f>IF(States_lend[[#This Row],[Tier rank ]]="Tier 1", States_lend[[#This Row],[States]],"")</f>
        <v/>
      </c>
      <c r="AF12" s="470" t="str">
        <f>IF(States_lend[[#This Row],[Tier rank ]]="Tier 2", States_lend[[#This Row],[States]],"")</f>
        <v>FL</v>
      </c>
      <c r="AG12" s="470" t="str">
        <f>IF(States_lend[[#This Row],[Tier rank ]]="Tier 3", States_lend[[#This Row],[States]],"")</f>
        <v/>
      </c>
    </row>
    <row r="13" spans="2:35" x14ac:dyDescent="0.25">
      <c r="B13" s="466" t="s">
        <v>388</v>
      </c>
      <c r="F13"/>
      <c r="H13"/>
      <c r="K13" s="171">
        <v>10</v>
      </c>
      <c r="L13" s="82" t="s">
        <v>886</v>
      </c>
      <c r="P13" s="483" t="s">
        <v>13109</v>
      </c>
      <c r="Q13" s="483" t="s">
        <v>13104</v>
      </c>
      <c r="R13" s="484">
        <v>10</v>
      </c>
      <c r="S13" s="485" t="str">
        <f t="shared" si="0"/>
        <v>GUPA+10</v>
      </c>
      <c r="T13" s="483">
        <v>700</v>
      </c>
      <c r="AB13" s="467" t="s">
        <v>1150</v>
      </c>
      <c r="AD13" s="169" t="s">
        <v>769</v>
      </c>
      <c r="AE13" s="470" t="str">
        <f>IF(States_lend[[#This Row],[Tier rank ]]="Tier 1", States_lend[[#This Row],[States]],"")</f>
        <v/>
      </c>
      <c r="AF13" s="470" t="str">
        <f>IF(States_lend[[#This Row],[Tier rank ]]="Tier 2", States_lend[[#This Row],[States]],"")</f>
        <v>GA</v>
      </c>
      <c r="AG13" s="470" t="str">
        <f>IF(States_lend[[#This Row],[Tier rank ]]="Tier 3", States_lend[[#This Row],[States]],"")</f>
        <v/>
      </c>
    </row>
    <row r="14" spans="2:35" x14ac:dyDescent="0.25">
      <c r="B14" s="467" t="s">
        <v>13060</v>
      </c>
      <c r="F14"/>
      <c r="H14"/>
      <c r="K14" s="171">
        <v>11</v>
      </c>
      <c r="L14" s="82" t="s">
        <v>886</v>
      </c>
      <c r="P14" s="483" t="s">
        <v>13109</v>
      </c>
      <c r="Q14" s="483" t="s">
        <v>787</v>
      </c>
      <c r="R14" s="483">
        <v>10</v>
      </c>
      <c r="S14" s="485" t="str">
        <f t="shared" si="0"/>
        <v>GUPA10</v>
      </c>
      <c r="T14" s="483">
        <v>700</v>
      </c>
      <c r="AB14" s="467" t="s">
        <v>1207</v>
      </c>
      <c r="AD14" s="169" t="s">
        <v>770</v>
      </c>
      <c r="AE14" s="470" t="str">
        <f>IF(States_lend[[#This Row],[Tier rank ]]="Tier 1", States_lend[[#This Row],[States]],"")</f>
        <v/>
      </c>
      <c r="AF14" s="470" t="str">
        <f>IF(States_lend[[#This Row],[Tier rank ]]="Tier 2", States_lend[[#This Row],[States]],"")</f>
        <v/>
      </c>
      <c r="AG14" s="470" t="str">
        <f>IF(States_lend[[#This Row],[Tier rank ]]="Tier 3", States_lend[[#This Row],[States]],"")</f>
        <v>HI</v>
      </c>
    </row>
    <row r="15" spans="2:35" x14ac:dyDescent="0.25">
      <c r="B15" s="467" t="s">
        <v>13110</v>
      </c>
      <c r="F15"/>
      <c r="H15"/>
      <c r="K15" s="171">
        <v>12</v>
      </c>
      <c r="L15" s="82" t="s">
        <v>887</v>
      </c>
      <c r="P15" s="486" t="s">
        <v>13109</v>
      </c>
      <c r="Q15" s="486" t="s">
        <v>790</v>
      </c>
      <c r="R15" s="486">
        <v>5</v>
      </c>
      <c r="S15" s="487" t="str">
        <f t="shared" si="0"/>
        <v>GUPB5</v>
      </c>
      <c r="T15" s="486">
        <v>700</v>
      </c>
      <c r="AB15" s="467" t="s">
        <v>1263</v>
      </c>
      <c r="AD15" s="169" t="s">
        <v>770</v>
      </c>
      <c r="AE15" s="470" t="str">
        <f>IF(States_lend[[#This Row],[Tier rank ]]="Tier 1", States_lend[[#This Row],[States]],"")</f>
        <v/>
      </c>
      <c r="AF15" s="470" t="str">
        <f>IF(States_lend[[#This Row],[Tier rank ]]="Tier 2", States_lend[[#This Row],[States]],"")</f>
        <v/>
      </c>
      <c r="AG15" s="470" t="str">
        <f>IF(States_lend[[#This Row],[Tier rank ]]="Tier 3", States_lend[[#This Row],[States]],"")</f>
        <v>ID</v>
      </c>
    </row>
    <row r="16" spans="2:35" x14ac:dyDescent="0.25">
      <c r="B16" s="467" t="s">
        <v>13111</v>
      </c>
      <c r="F16"/>
      <c r="H16"/>
      <c r="K16" s="171">
        <v>13</v>
      </c>
      <c r="L16" s="82" t="s">
        <v>887</v>
      </c>
      <c r="AB16" s="467" t="s">
        <v>1289</v>
      </c>
      <c r="AD16" s="169" t="s">
        <v>770</v>
      </c>
      <c r="AE16" s="470" t="str">
        <f>IF(States_lend[[#This Row],[Tier rank ]]="Tier 1", States_lend[[#This Row],[States]],"")</f>
        <v/>
      </c>
      <c r="AF16" s="470" t="str">
        <f>IF(States_lend[[#This Row],[Tier rank ]]="Tier 2", States_lend[[#This Row],[States]],"")</f>
        <v/>
      </c>
      <c r="AG16" s="470" t="str">
        <f>IF(States_lend[[#This Row],[Tier rank ]]="Tier 3", States_lend[[#This Row],[States]],"")</f>
        <v>IL</v>
      </c>
    </row>
    <row r="17" spans="2:33" x14ac:dyDescent="0.25">
      <c r="B17" s="467"/>
      <c r="F17"/>
      <c r="H17"/>
      <c r="K17" s="171">
        <v>14</v>
      </c>
      <c r="L17" s="82" t="s">
        <v>887</v>
      </c>
      <c r="AB17" s="467" t="s">
        <v>1342</v>
      </c>
      <c r="AD17" s="169" t="s">
        <v>770</v>
      </c>
      <c r="AE17" s="470" t="str">
        <f>IF(States_lend[[#This Row],[Tier rank ]]="Tier 1", States_lend[[#This Row],[States]],"")</f>
        <v/>
      </c>
      <c r="AF17" s="470" t="str">
        <f>IF(States_lend[[#This Row],[Tier rank ]]="Tier 2", States_lend[[#This Row],[States]],"")</f>
        <v/>
      </c>
      <c r="AG17" s="470" t="str">
        <f>IF(States_lend[[#This Row],[Tier rank ]]="Tier 3", States_lend[[#This Row],[States]],"")</f>
        <v>IN</v>
      </c>
    </row>
    <row r="18" spans="2:33" x14ac:dyDescent="0.25">
      <c r="B18" s="467"/>
      <c r="F18"/>
      <c r="H18"/>
      <c r="K18" s="171">
        <v>15</v>
      </c>
      <c r="L18" s="82" t="s">
        <v>887</v>
      </c>
      <c r="AB18" s="467" t="s">
        <v>1216</v>
      </c>
      <c r="AD18" s="169" t="s">
        <v>770</v>
      </c>
      <c r="AE18" s="470" t="str">
        <f>IF(States_lend[[#This Row],[Tier rank ]]="Tier 1", States_lend[[#This Row],[States]],"")</f>
        <v/>
      </c>
      <c r="AF18" s="470" t="str">
        <f>IF(States_lend[[#This Row],[Tier rank ]]="Tier 2", States_lend[[#This Row],[States]],"")</f>
        <v/>
      </c>
      <c r="AG18" s="470" t="str">
        <f>IF(States_lend[[#This Row],[Tier rank ]]="Tier 3", States_lend[[#This Row],[States]],"")</f>
        <v>IA</v>
      </c>
    </row>
    <row r="19" spans="2:33" x14ac:dyDescent="0.25">
      <c r="B19" s="479"/>
      <c r="F19"/>
      <c r="H19"/>
      <c r="K19" s="171">
        <v>16</v>
      </c>
      <c r="L19" s="82" t="s">
        <v>887</v>
      </c>
      <c r="AB19" s="467" t="s">
        <v>1406</v>
      </c>
      <c r="AD19" s="169" t="s">
        <v>770</v>
      </c>
      <c r="AE19" s="470" t="str">
        <f>IF(States_lend[[#This Row],[Tier rank ]]="Tier 1", States_lend[[#This Row],[States]],"")</f>
        <v/>
      </c>
      <c r="AF19" s="470" t="str">
        <f>IF(States_lend[[#This Row],[Tier rank ]]="Tier 2", States_lend[[#This Row],[States]],"")</f>
        <v/>
      </c>
      <c r="AG19" s="470" t="str">
        <f>IF(States_lend[[#This Row],[Tier rank ]]="Tier 3", States_lend[[#This Row],[States]],"")</f>
        <v>KS</v>
      </c>
    </row>
    <row r="20" spans="2:33" x14ac:dyDescent="0.25">
      <c r="K20" s="171">
        <v>17</v>
      </c>
      <c r="L20" s="82" t="s">
        <v>887</v>
      </c>
      <c r="AB20" s="467" t="s">
        <v>1448</v>
      </c>
      <c r="AD20" s="169" t="s">
        <v>770</v>
      </c>
      <c r="AE20" s="470" t="str">
        <f>IF(States_lend[[#This Row],[Tier rank ]]="Tier 1", States_lend[[#This Row],[States]],"")</f>
        <v/>
      </c>
      <c r="AF20" s="470" t="str">
        <f>IF(States_lend[[#This Row],[Tier rank ]]="Tier 2", States_lend[[#This Row],[States]],"")</f>
        <v/>
      </c>
      <c r="AG20" s="470" t="str">
        <f>IF(States_lend[[#This Row],[Tier rank ]]="Tier 3", States_lend[[#This Row],[States]],"")</f>
        <v>KY</v>
      </c>
    </row>
    <row r="21" spans="2:33" x14ac:dyDescent="0.25">
      <c r="F21" s="472" t="s">
        <v>13112</v>
      </c>
      <c r="H21" s="759" t="s">
        <v>13113</v>
      </c>
      <c r="I21" s="474" t="s">
        <v>13114</v>
      </c>
      <c r="K21" s="171">
        <v>18</v>
      </c>
      <c r="L21" s="82" t="s">
        <v>887</v>
      </c>
      <c r="AB21" s="467" t="s">
        <v>1492</v>
      </c>
      <c r="AD21" s="169" t="s">
        <v>770</v>
      </c>
      <c r="AE21" s="470" t="str">
        <f>IF(States_lend[[#This Row],[Tier rank ]]="Tier 1", States_lend[[#This Row],[States]],"")</f>
        <v/>
      </c>
      <c r="AF21" s="470" t="str">
        <f>IF(States_lend[[#This Row],[Tier rank ]]="Tier 2", States_lend[[#This Row],[States]],"")</f>
        <v/>
      </c>
      <c r="AG21" s="470" t="str">
        <f>IF(States_lend[[#This Row],[Tier rank ]]="Tier 3", States_lend[[#This Row],[States]],"")</f>
        <v>LA</v>
      </c>
    </row>
    <row r="22" spans="2:33" x14ac:dyDescent="0.25">
      <c r="B22" s="472" t="s">
        <v>653</v>
      </c>
      <c r="F22" s="466" t="s">
        <v>469</v>
      </c>
      <c r="H22" s="466" t="s">
        <v>834</v>
      </c>
      <c r="I22" s="760" t="s">
        <v>837</v>
      </c>
      <c r="K22" s="171">
        <v>19</v>
      </c>
      <c r="L22" s="82" t="s">
        <v>887</v>
      </c>
      <c r="AB22" s="467" t="s">
        <v>1557</v>
      </c>
      <c r="AD22" s="169" t="s">
        <v>770</v>
      </c>
      <c r="AE22" s="470" t="str">
        <f>IF(States_lend[[#This Row],[Tier rank ]]="Tier 1", States_lend[[#This Row],[States]],"")</f>
        <v/>
      </c>
      <c r="AF22" s="470" t="str">
        <f>IF(States_lend[[#This Row],[Tier rank ]]="Tier 2", States_lend[[#This Row],[States]],"")</f>
        <v/>
      </c>
      <c r="AG22" s="470" t="str">
        <f>IF(States_lend[[#This Row],[Tier rank ]]="Tier 3", States_lend[[#This Row],[States]],"")</f>
        <v>ME</v>
      </c>
    </row>
    <row r="23" spans="2:33" x14ac:dyDescent="0.25">
      <c r="B23" s="466" t="s">
        <v>13115</v>
      </c>
      <c r="F23" s="467" t="s">
        <v>816</v>
      </c>
      <c r="H23" s="467" t="s">
        <v>838</v>
      </c>
      <c r="I23" s="761" t="s">
        <v>835</v>
      </c>
      <c r="K23" s="171">
        <v>20</v>
      </c>
      <c r="L23" s="82" t="s">
        <v>887</v>
      </c>
      <c r="AB23" s="467" t="s">
        <v>1542</v>
      </c>
      <c r="AD23" s="169" t="s">
        <v>770</v>
      </c>
      <c r="AE23" s="470" t="str">
        <f>IF(States_lend[[#This Row],[Tier rank ]]="Tier 1", States_lend[[#This Row],[States]],"")</f>
        <v/>
      </c>
      <c r="AF23" s="470" t="str">
        <f>IF(States_lend[[#This Row],[Tier rank ]]="Tier 2", States_lend[[#This Row],[States]],"")</f>
        <v/>
      </c>
      <c r="AG23" s="470" t="str">
        <f>IF(States_lend[[#This Row],[Tier rank ]]="Tier 3", States_lend[[#This Row],[States]],"")</f>
        <v>MD</v>
      </c>
    </row>
    <row r="24" spans="2:33" x14ac:dyDescent="0.25">
      <c r="B24" s="467" t="s">
        <v>339</v>
      </c>
      <c r="F24" s="467"/>
      <c r="H24" s="467"/>
      <c r="I24" s="467"/>
      <c r="K24" s="171">
        <v>21</v>
      </c>
      <c r="L24" s="82" t="s">
        <v>887</v>
      </c>
      <c r="AB24" s="467" t="s">
        <v>1528</v>
      </c>
      <c r="AD24" s="169" t="s">
        <v>770</v>
      </c>
      <c r="AE24" s="470" t="str">
        <f>IF(States_lend[[#This Row],[Tier rank ]]="Tier 1", States_lend[[#This Row],[States]],"")</f>
        <v/>
      </c>
      <c r="AF24" s="470" t="str">
        <f>IF(States_lend[[#This Row],[Tier rank ]]="Tier 2", States_lend[[#This Row],[States]],"")</f>
        <v/>
      </c>
      <c r="AG24" s="470" t="str">
        <f>IF(States_lend[[#This Row],[Tier rank ]]="Tier 3", States_lend[[#This Row],[States]],"")</f>
        <v>MA</v>
      </c>
    </row>
    <row r="25" spans="2:33" x14ac:dyDescent="0.25">
      <c r="B25" s="467" t="s">
        <v>13116</v>
      </c>
      <c r="F25" s="467"/>
      <c r="H25" s="467"/>
      <c r="I25" s="467"/>
      <c r="K25" s="171">
        <v>22</v>
      </c>
      <c r="L25" s="82" t="s">
        <v>887</v>
      </c>
      <c r="AB25" s="467" t="s">
        <v>1567</v>
      </c>
      <c r="AD25" s="169" t="s">
        <v>770</v>
      </c>
      <c r="AE25" s="470" t="str">
        <f>IF(States_lend[[#This Row],[Tier rank ]]="Tier 1", States_lend[[#This Row],[States]],"")</f>
        <v/>
      </c>
      <c r="AF25" s="470" t="str">
        <f>IF(States_lend[[#This Row],[Tier rank ]]="Tier 2", States_lend[[#This Row],[States]],"")</f>
        <v/>
      </c>
      <c r="AG25" s="470" t="str">
        <f>IF(States_lend[[#This Row],[Tier rank ]]="Tier 3", States_lend[[#This Row],[States]],"")</f>
        <v>MI</v>
      </c>
    </row>
    <row r="26" spans="2:33" x14ac:dyDescent="0.25">
      <c r="B26" s="467"/>
      <c r="F26" s="467"/>
      <c r="H26" s="467"/>
      <c r="I26" s="467"/>
      <c r="K26" s="171">
        <v>23</v>
      </c>
      <c r="L26" s="82" t="s">
        <v>887</v>
      </c>
      <c r="AB26" s="467" t="s">
        <v>1627</v>
      </c>
      <c r="AD26" s="169" t="s">
        <v>770</v>
      </c>
      <c r="AE26" s="470" t="str">
        <f>IF(States_lend[[#This Row],[Tier rank ]]="Tier 1", States_lend[[#This Row],[States]],"")</f>
        <v/>
      </c>
      <c r="AF26" s="470" t="str">
        <f>IF(States_lend[[#This Row],[Tier rank ]]="Tier 2", States_lend[[#This Row],[States]],"")</f>
        <v/>
      </c>
      <c r="AG26" s="470" t="str">
        <f>IF(States_lend[[#This Row],[Tier rank ]]="Tier 3", States_lend[[#This Row],[States]],"")</f>
        <v>MN</v>
      </c>
    </row>
    <row r="27" spans="2:33" x14ac:dyDescent="0.25">
      <c r="B27" s="467"/>
      <c r="F27" s="467"/>
      <c r="H27" s="467"/>
      <c r="I27" s="467"/>
      <c r="K27" s="171">
        <v>24</v>
      </c>
      <c r="L27" s="82" t="s">
        <v>887</v>
      </c>
      <c r="AB27" s="467" t="s">
        <v>1699</v>
      </c>
      <c r="AD27" s="169" t="s">
        <v>770</v>
      </c>
      <c r="AE27" s="470" t="str">
        <f>IF(States_lend[[#This Row],[Tier rank ]]="Tier 1", States_lend[[#This Row],[States]],"")</f>
        <v/>
      </c>
      <c r="AF27" s="470" t="str">
        <f>IF(States_lend[[#This Row],[Tier rank ]]="Tier 2", States_lend[[#This Row],[States]],"")</f>
        <v/>
      </c>
      <c r="AG27" s="470" t="str">
        <f>IF(States_lend[[#This Row],[Tier rank ]]="Tier 3", States_lend[[#This Row],[States]],"")</f>
        <v>MS</v>
      </c>
    </row>
    <row r="28" spans="2:33" x14ac:dyDescent="0.25">
      <c r="B28" s="467"/>
      <c r="F28" s="479"/>
      <c r="H28" s="479"/>
      <c r="I28" s="479"/>
      <c r="AB28" s="467" t="s">
        <v>1666</v>
      </c>
      <c r="AD28" s="169" t="s">
        <v>770</v>
      </c>
      <c r="AE28" s="470" t="str">
        <f>IF(States_lend[[#This Row],[Tier rank ]]="Tier 1", States_lend[[#This Row],[States]],"")</f>
        <v/>
      </c>
      <c r="AF28" s="470" t="str">
        <f>IF(States_lend[[#This Row],[Tier rank ]]="Tier 2", States_lend[[#This Row],[States]],"")</f>
        <v/>
      </c>
      <c r="AG28" s="470" t="str">
        <f>IF(States_lend[[#This Row],[Tier rank ]]="Tier 3", States_lend[[#This Row],[States]],"")</f>
        <v>MO</v>
      </c>
    </row>
    <row r="29" spans="2:33" x14ac:dyDescent="0.25">
      <c r="B29" s="479"/>
      <c r="AB29" s="467" t="s">
        <v>1723</v>
      </c>
      <c r="AD29" s="169" t="s">
        <v>770</v>
      </c>
      <c r="AE29" s="470" t="str">
        <f>IF(States_lend[[#This Row],[Tier rank ]]="Tier 1", States_lend[[#This Row],[States]],"")</f>
        <v/>
      </c>
      <c r="AF29" s="470" t="str">
        <f>IF(States_lend[[#This Row],[Tier rank ]]="Tier 2", States_lend[[#This Row],[States]],"")</f>
        <v/>
      </c>
      <c r="AG29" s="470" t="str">
        <f>IF(States_lend[[#This Row],[Tier rank ]]="Tier 3", States_lend[[#This Row],[States]],"")</f>
        <v>MT</v>
      </c>
    </row>
    <row r="30" spans="2:33" x14ac:dyDescent="0.25">
      <c r="AB30" s="467" t="s">
        <v>1793</v>
      </c>
      <c r="AD30" s="169" t="s">
        <v>770</v>
      </c>
      <c r="AE30" s="470" t="str">
        <f>IF(States_lend[[#This Row],[Tier rank ]]="Tier 1", States_lend[[#This Row],[States]],"")</f>
        <v/>
      </c>
      <c r="AF30" s="470" t="str">
        <f>IF(States_lend[[#This Row],[Tier rank ]]="Tier 2", States_lend[[#This Row],[States]],"")</f>
        <v/>
      </c>
      <c r="AG30" s="470" t="str">
        <f>IF(States_lend[[#This Row],[Tier rank ]]="Tier 3", States_lend[[#This Row],[States]],"")</f>
        <v>NE</v>
      </c>
    </row>
    <row r="31" spans="2:33" x14ac:dyDescent="0.25">
      <c r="F31" s="472" t="s">
        <v>13117</v>
      </c>
      <c r="H31" s="459" t="s">
        <v>200</v>
      </c>
      <c r="AB31" s="467" t="s">
        <v>1877</v>
      </c>
      <c r="AD31" s="169" t="s">
        <v>770</v>
      </c>
      <c r="AE31" s="470" t="str">
        <f>IF(States_lend[[#This Row],[Tier rank ]]="Tier 1", States_lend[[#This Row],[States]],"")</f>
        <v/>
      </c>
      <c r="AF31" s="470" t="str">
        <f>IF(States_lend[[#This Row],[Tier rank ]]="Tier 2", States_lend[[#This Row],[States]],"")</f>
        <v/>
      </c>
      <c r="AG31" s="470" t="str">
        <f>IF(States_lend[[#This Row],[Tier rank ]]="Tier 3", States_lend[[#This Row],[States]],"")</f>
        <v>NV</v>
      </c>
    </row>
    <row r="32" spans="2:33" x14ac:dyDescent="0.25">
      <c r="B32" s="472" t="s">
        <v>13099</v>
      </c>
      <c r="F32" s="466" t="s">
        <v>327</v>
      </c>
      <c r="H32" s="466" t="s">
        <v>13118</v>
      </c>
      <c r="AB32" s="467" t="s">
        <v>1813</v>
      </c>
      <c r="AD32" s="169" t="s">
        <v>770</v>
      </c>
      <c r="AE32" s="470" t="str">
        <f>IF(States_lend[[#This Row],[Tier rank ]]="Tier 1", States_lend[[#This Row],[States]],"")</f>
        <v/>
      </c>
      <c r="AF32" s="470" t="str">
        <f>IF(States_lend[[#This Row],[Tier rank ]]="Tier 2", States_lend[[#This Row],[States]],"")</f>
        <v/>
      </c>
      <c r="AG32" s="470" t="str">
        <f>IF(States_lend[[#This Row],[Tier rank ]]="Tier 3", States_lend[[#This Row],[States]],"")</f>
        <v>NH</v>
      </c>
    </row>
    <row r="33" spans="2:33" x14ac:dyDescent="0.25">
      <c r="B33" s="466" t="s">
        <v>902</v>
      </c>
      <c r="F33" s="467" t="s">
        <v>328</v>
      </c>
      <c r="H33" s="467" t="s">
        <v>13119</v>
      </c>
      <c r="AB33" s="467" t="s">
        <v>1827</v>
      </c>
      <c r="AD33" s="169" t="s">
        <v>770</v>
      </c>
      <c r="AE33" s="470" t="str">
        <f>IF(States_lend[[#This Row],[Tier rank ]]="Tier 1", States_lend[[#This Row],[States]],"")</f>
        <v/>
      </c>
      <c r="AF33" s="470" t="str">
        <f>IF(States_lend[[#This Row],[Tier rank ]]="Tier 2", States_lend[[#This Row],[States]],"")</f>
        <v/>
      </c>
      <c r="AG33" s="470" t="str">
        <f>IF(States_lend[[#This Row],[Tier rank ]]="Tier 3", States_lend[[#This Row],[States]],"")</f>
        <v>NJ</v>
      </c>
    </row>
    <row r="34" spans="2:33" x14ac:dyDescent="0.25">
      <c r="B34" s="467" t="s">
        <v>890</v>
      </c>
      <c r="F34" s="467"/>
      <c r="H34" s="467" t="s">
        <v>13120</v>
      </c>
      <c r="AB34" s="467" t="s">
        <v>1842</v>
      </c>
      <c r="AD34" s="169" t="s">
        <v>770</v>
      </c>
      <c r="AE34" s="470" t="str">
        <f>IF(States_lend[[#This Row],[Tier rank ]]="Tier 1", States_lend[[#This Row],[States]],"")</f>
        <v/>
      </c>
      <c r="AF34" s="470" t="str">
        <f>IF(States_lend[[#This Row],[Tier rank ]]="Tier 2", States_lend[[#This Row],[States]],"")</f>
        <v/>
      </c>
      <c r="AG34" s="470" t="str">
        <f>IF(States_lend[[#This Row],[Tier rank ]]="Tier 3", States_lend[[#This Row],[States]],"")</f>
        <v>NM</v>
      </c>
    </row>
    <row r="35" spans="2:33" x14ac:dyDescent="0.25">
      <c r="B35" s="467" t="s">
        <v>987</v>
      </c>
      <c r="F35" s="467"/>
      <c r="H35" s="467"/>
      <c r="AB35" s="467" t="s">
        <v>1895</v>
      </c>
      <c r="AD35" s="169" t="s">
        <v>770</v>
      </c>
      <c r="AE35" s="470" t="str">
        <f>IF(States_lend[[#This Row],[Tier rank ]]="Tier 1", States_lend[[#This Row],[States]],"")</f>
        <v/>
      </c>
      <c r="AF35" s="470" t="str">
        <f>IF(States_lend[[#This Row],[Tier rank ]]="Tier 2", States_lend[[#This Row],[States]],"")</f>
        <v/>
      </c>
      <c r="AG35" s="470" t="str">
        <f>IF(States_lend[[#This Row],[Tier rank ]]="Tier 3", States_lend[[#This Row],[States]],"")</f>
        <v>NY</v>
      </c>
    </row>
    <row r="36" spans="2:33" x14ac:dyDescent="0.25">
      <c r="B36" s="467" t="s">
        <v>953</v>
      </c>
      <c r="F36" s="467"/>
      <c r="H36" s="467"/>
      <c r="AB36" s="467" t="s">
        <v>1734</v>
      </c>
      <c r="AD36" s="169" t="s">
        <v>770</v>
      </c>
      <c r="AE36" s="470" t="str">
        <f>IF(States_lend[[#This Row],[Tier rank ]]="Tier 1", States_lend[[#This Row],[States]],"")</f>
        <v/>
      </c>
      <c r="AF36" s="470" t="str">
        <f>IF(States_lend[[#This Row],[Tier rank ]]="Tier 2", States_lend[[#This Row],[States]],"")</f>
        <v/>
      </c>
      <c r="AG36" s="470" t="str">
        <f>IF(States_lend[[#This Row],[Tier rank ]]="Tier 3", States_lend[[#This Row],[States]],"")</f>
        <v>NC</v>
      </c>
    </row>
    <row r="37" spans="2:33" x14ac:dyDescent="0.25">
      <c r="B37" s="467" t="s">
        <v>380</v>
      </c>
      <c r="F37" s="467"/>
      <c r="H37" s="467"/>
      <c r="AB37" s="467" t="s">
        <v>1781</v>
      </c>
      <c r="AD37" s="169" t="s">
        <v>770</v>
      </c>
      <c r="AE37" s="470" t="str">
        <f>IF(States_lend[[#This Row],[Tier rank ]]="Tier 1", States_lend[[#This Row],[States]],"")</f>
        <v/>
      </c>
      <c r="AF37" s="470" t="str">
        <f>IF(States_lend[[#This Row],[Tier rank ]]="Tier 2", States_lend[[#This Row],[States]],"")</f>
        <v/>
      </c>
      <c r="AG37" s="470" t="str">
        <f>IF(States_lend[[#This Row],[Tier rank ]]="Tier 3", States_lend[[#This Row],[States]],"")</f>
        <v>ND</v>
      </c>
    </row>
    <row r="38" spans="2:33" x14ac:dyDescent="0.25">
      <c r="B38" s="467" t="s">
        <v>1052</v>
      </c>
      <c r="F38" s="479"/>
      <c r="H38" s="479"/>
      <c r="AB38" s="467" t="s">
        <v>1944</v>
      </c>
      <c r="AD38" s="169" t="s">
        <v>770</v>
      </c>
      <c r="AE38" s="470" t="str">
        <f>IF(States_lend[[#This Row],[Tier rank ]]="Tier 1", States_lend[[#This Row],[States]],"")</f>
        <v/>
      </c>
      <c r="AF38" s="470" t="str">
        <f>IF(States_lend[[#This Row],[Tier rank ]]="Tier 2", States_lend[[#This Row],[States]],"")</f>
        <v/>
      </c>
      <c r="AG38" s="470" t="str">
        <f>IF(States_lend[[#This Row],[Tier rank ]]="Tier 3", States_lend[[#This Row],[States]],"")</f>
        <v>OH</v>
      </c>
    </row>
    <row r="39" spans="2:33" x14ac:dyDescent="0.25">
      <c r="B39" s="467" t="s">
        <v>1079</v>
      </c>
      <c r="AB39" s="467" t="s">
        <v>2018</v>
      </c>
      <c r="AD39" s="169" t="s">
        <v>770</v>
      </c>
      <c r="AE39" s="470" t="str">
        <f>IF(States_lend[[#This Row],[Tier rank ]]="Tier 1", States_lend[[#This Row],[States]],"")</f>
        <v/>
      </c>
      <c r="AF39" s="470" t="str">
        <f>IF(States_lend[[#This Row],[Tier rank ]]="Tier 2", States_lend[[#This Row],[States]],"")</f>
        <v/>
      </c>
      <c r="AG39" s="470" t="str">
        <f>IF(States_lend[[#This Row],[Tier rank ]]="Tier 3", States_lend[[#This Row],[States]],"")</f>
        <v>OK</v>
      </c>
    </row>
    <row r="40" spans="2:33" x14ac:dyDescent="0.25">
      <c r="B40" s="467" t="s">
        <v>1093</v>
      </c>
      <c r="AB40" s="467" t="s">
        <v>2057</v>
      </c>
      <c r="AD40" s="169" t="s">
        <v>770</v>
      </c>
      <c r="AE40" s="470" t="str">
        <f>IF(States_lend[[#This Row],[Tier rank ]]="Tier 1", States_lend[[#This Row],[States]],"")</f>
        <v/>
      </c>
      <c r="AF40" s="470" t="str">
        <f>IF(States_lend[[#This Row],[Tier rank ]]="Tier 2", States_lend[[#This Row],[States]],"")</f>
        <v/>
      </c>
      <c r="AG40" s="470" t="str">
        <f>IF(States_lend[[#This Row],[Tier rank ]]="Tier 3", States_lend[[#This Row],[States]],"")</f>
        <v>OR</v>
      </c>
    </row>
    <row r="41" spans="2:33" x14ac:dyDescent="0.25">
      <c r="B41" s="467" t="s">
        <v>1098</v>
      </c>
      <c r="F41" s="472" t="s">
        <v>13121</v>
      </c>
      <c r="H41" s="472" t="s">
        <v>644</v>
      </c>
      <c r="AB41" s="467" t="s">
        <v>2093</v>
      </c>
      <c r="AD41" s="169" t="s">
        <v>770</v>
      </c>
      <c r="AE41" s="470" t="str">
        <f>IF(States_lend[[#This Row],[Tier rank ]]="Tier 1", States_lend[[#This Row],[States]],"")</f>
        <v/>
      </c>
      <c r="AF41" s="470" t="str">
        <f>IF(States_lend[[#This Row],[Tier rank ]]="Tier 2", States_lend[[#This Row],[States]],"")</f>
        <v/>
      </c>
      <c r="AG41" s="470" t="str">
        <f>IF(States_lend[[#This Row],[Tier rank ]]="Tier 3", States_lend[[#This Row],[States]],"")</f>
        <v>PA</v>
      </c>
    </row>
    <row r="42" spans="2:33" x14ac:dyDescent="0.25">
      <c r="B42" s="467" t="s">
        <v>1150</v>
      </c>
      <c r="F42" s="466">
        <v>1</v>
      </c>
      <c r="H42" s="466">
        <v>6</v>
      </c>
      <c r="AB42" s="467" t="s">
        <v>2151</v>
      </c>
      <c r="AD42" s="169" t="s">
        <v>770</v>
      </c>
      <c r="AE42" s="470" t="str">
        <f>IF(States_lend[[#This Row],[Tier rank ]]="Tier 1", States_lend[[#This Row],[States]],"")</f>
        <v/>
      </c>
      <c r="AF42" s="470" t="str">
        <f>IF(States_lend[[#This Row],[Tier rank ]]="Tier 2", States_lend[[#This Row],[States]],"")</f>
        <v/>
      </c>
      <c r="AG42" s="470" t="str">
        <f>IF(States_lend[[#This Row],[Tier rank ]]="Tier 3", States_lend[[#This Row],[States]],"")</f>
        <v>RI</v>
      </c>
    </row>
    <row r="43" spans="2:33" x14ac:dyDescent="0.25">
      <c r="B43" s="467" t="s">
        <v>1207</v>
      </c>
      <c r="F43" s="467">
        <v>2</v>
      </c>
      <c r="H43" s="467">
        <v>12</v>
      </c>
      <c r="AB43" s="467" t="s">
        <v>2152</v>
      </c>
      <c r="AD43" s="169" t="s">
        <v>770</v>
      </c>
      <c r="AE43" s="470" t="str">
        <f>IF(States_lend[[#This Row],[Tier rank ]]="Tier 1", States_lend[[#This Row],[States]],"")</f>
        <v/>
      </c>
      <c r="AF43" s="470" t="str">
        <f>IF(States_lend[[#This Row],[Tier rank ]]="Tier 2", States_lend[[#This Row],[States]],"")</f>
        <v/>
      </c>
      <c r="AG43" s="470" t="str">
        <f>IF(States_lend[[#This Row],[Tier rank ]]="Tier 3", States_lend[[#This Row],[States]],"")</f>
        <v>SC</v>
      </c>
    </row>
    <row r="44" spans="2:33" x14ac:dyDescent="0.25">
      <c r="B44" s="467" t="s">
        <v>1263</v>
      </c>
      <c r="F44" s="467">
        <v>3</v>
      </c>
      <c r="H44" s="467"/>
      <c r="AB44" s="467" t="s">
        <v>2174</v>
      </c>
      <c r="AD44" s="169" t="s">
        <v>770</v>
      </c>
      <c r="AE44" s="470" t="str">
        <f>IF(States_lend[[#This Row],[Tier rank ]]="Tier 1", States_lend[[#This Row],[States]],"")</f>
        <v/>
      </c>
      <c r="AF44" s="470" t="str">
        <f>IF(States_lend[[#This Row],[Tier rank ]]="Tier 2", States_lend[[#This Row],[States]],"")</f>
        <v/>
      </c>
      <c r="AG44" s="470" t="str">
        <f>IF(States_lend[[#This Row],[Tier rank ]]="Tier 3", States_lend[[#This Row],[States]],"")</f>
        <v>SD</v>
      </c>
    </row>
    <row r="45" spans="2:33" x14ac:dyDescent="0.25">
      <c r="B45" s="467" t="s">
        <v>1289</v>
      </c>
      <c r="F45" s="467">
        <v>4</v>
      </c>
      <c r="H45" s="467"/>
      <c r="AB45" s="467" t="s">
        <v>2189</v>
      </c>
      <c r="AD45" s="169" t="s">
        <v>770</v>
      </c>
      <c r="AE45" s="470" t="str">
        <f>IF(States_lend[[#This Row],[Tier rank ]]="Tier 1", States_lend[[#This Row],[States]],"")</f>
        <v/>
      </c>
      <c r="AF45" s="470" t="str">
        <f>IF(States_lend[[#This Row],[Tier rank ]]="Tier 2", States_lend[[#This Row],[States]],"")</f>
        <v/>
      </c>
      <c r="AG45" s="470" t="str">
        <f>IF(States_lend[[#This Row],[Tier rank ]]="Tier 3", States_lend[[#This Row],[States]],"")</f>
        <v>TN</v>
      </c>
    </row>
    <row r="46" spans="2:33" x14ac:dyDescent="0.25">
      <c r="B46" s="467" t="s">
        <v>1342</v>
      </c>
      <c r="F46" s="488" t="s">
        <v>13122</v>
      </c>
      <c r="H46" s="467"/>
      <c r="AB46" s="467" t="s">
        <v>2209</v>
      </c>
      <c r="AD46" s="169" t="s">
        <v>769</v>
      </c>
      <c r="AE46" s="470" t="str">
        <f>IF(States_lend[[#This Row],[Tier rank ]]="Tier 1", States_lend[[#This Row],[States]],"")</f>
        <v/>
      </c>
      <c r="AF46" s="470" t="str">
        <f>IF(States_lend[[#This Row],[Tier rank ]]="Tier 2", States_lend[[#This Row],[States]],"")</f>
        <v>TX</v>
      </c>
      <c r="AG46" s="470" t="str">
        <f>IF(States_lend[[#This Row],[Tier rank ]]="Tier 3", States_lend[[#This Row],[States]],"")</f>
        <v/>
      </c>
    </row>
    <row r="47" spans="2:33" x14ac:dyDescent="0.25">
      <c r="B47" s="467" t="s">
        <v>1216</v>
      </c>
      <c r="F47" s="467"/>
      <c r="H47" s="467"/>
      <c r="AB47" s="467" t="s">
        <v>2281</v>
      </c>
      <c r="AD47" s="169" t="s">
        <v>770</v>
      </c>
      <c r="AE47" s="470" t="str">
        <f>IF(States_lend[[#This Row],[Tier rank ]]="Tier 1", States_lend[[#This Row],[States]],"")</f>
        <v/>
      </c>
      <c r="AF47" s="470" t="str">
        <f>IF(States_lend[[#This Row],[Tier rank ]]="Tier 2", States_lend[[#This Row],[States]],"")</f>
        <v/>
      </c>
      <c r="AG47" s="470" t="str">
        <f>IF(States_lend[[#This Row],[Tier rank ]]="Tier 3", States_lend[[#This Row],[States]],"")</f>
        <v>UT</v>
      </c>
    </row>
    <row r="48" spans="2:33" x14ac:dyDescent="0.25">
      <c r="B48" s="467" t="s">
        <v>1406</v>
      </c>
      <c r="F48" s="479"/>
      <c r="H48" s="479"/>
      <c r="AB48" s="467" t="s">
        <v>2305</v>
      </c>
      <c r="AD48" s="169" t="s">
        <v>770</v>
      </c>
      <c r="AE48" s="470" t="str">
        <f>IF(States_lend[[#This Row],[Tier rank ]]="Tier 1", States_lend[[#This Row],[States]],"")</f>
        <v/>
      </c>
      <c r="AF48" s="470" t="str">
        <f>IF(States_lend[[#This Row],[Tier rank ]]="Tier 2", States_lend[[#This Row],[States]],"")</f>
        <v/>
      </c>
      <c r="AG48" s="470" t="str">
        <f>IF(States_lend[[#This Row],[Tier rank ]]="Tier 3", States_lend[[#This Row],[States]],"")</f>
        <v>VT</v>
      </c>
    </row>
    <row r="49" spans="2:33" x14ac:dyDescent="0.25">
      <c r="B49" s="467" t="s">
        <v>1448</v>
      </c>
      <c r="AB49" s="467" t="s">
        <v>2293</v>
      </c>
      <c r="AD49" s="169" t="s">
        <v>770</v>
      </c>
      <c r="AE49" s="470" t="str">
        <f>IF(States_lend[[#This Row],[Tier rank ]]="Tier 1", States_lend[[#This Row],[States]],"")</f>
        <v/>
      </c>
      <c r="AF49" s="470" t="str">
        <f>IF(States_lend[[#This Row],[Tier rank ]]="Tier 2", States_lend[[#This Row],[States]],"")</f>
        <v/>
      </c>
      <c r="AG49" s="470" t="str">
        <f>IF(States_lend[[#This Row],[Tier rank ]]="Tier 3", States_lend[[#This Row],[States]],"")</f>
        <v>VA</v>
      </c>
    </row>
    <row r="50" spans="2:33" x14ac:dyDescent="0.25">
      <c r="B50" s="467" t="s">
        <v>1492</v>
      </c>
      <c r="AB50" s="467" t="s">
        <v>2311</v>
      </c>
      <c r="AD50" s="169" t="s">
        <v>770</v>
      </c>
      <c r="AE50" s="470" t="str">
        <f>IF(States_lend[[#This Row],[Tier rank ]]="Tier 1", States_lend[[#This Row],[States]],"")</f>
        <v/>
      </c>
      <c r="AF50" s="470" t="str">
        <f>IF(States_lend[[#This Row],[Tier rank ]]="Tier 2", States_lend[[#This Row],[States]],"")</f>
        <v/>
      </c>
      <c r="AG50" s="470" t="str">
        <f>IF(States_lend[[#This Row],[Tier rank ]]="Tier 3", States_lend[[#This Row],[States]],"")</f>
        <v>WA</v>
      </c>
    </row>
    <row r="51" spans="2:33" x14ac:dyDescent="0.25">
      <c r="B51" s="467" t="s">
        <v>1557</v>
      </c>
      <c r="F51" s="474" t="s">
        <v>13123</v>
      </c>
      <c r="H51" s="474" t="s">
        <v>12582</v>
      </c>
      <c r="AB51" s="467" t="s">
        <v>2373</v>
      </c>
      <c r="AD51" s="169" t="s">
        <v>770</v>
      </c>
      <c r="AE51" s="470" t="str">
        <f>IF(States_lend[[#This Row],[Tier rank ]]="Tier 1", States_lend[[#This Row],[States]],"")</f>
        <v/>
      </c>
      <c r="AF51" s="470" t="str">
        <f>IF(States_lend[[#This Row],[Tier rank ]]="Tier 2", States_lend[[#This Row],[States]],"")</f>
        <v/>
      </c>
      <c r="AG51" s="470" t="str">
        <f>IF(States_lend[[#This Row],[Tier rank ]]="Tier 3", States_lend[[#This Row],[States]],"")</f>
        <v>WV</v>
      </c>
    </row>
    <row r="52" spans="2:33" x14ac:dyDescent="0.25">
      <c r="B52" s="467" t="s">
        <v>1542</v>
      </c>
      <c r="F52" s="760" t="s">
        <v>327</v>
      </c>
      <c r="H52" s="762">
        <v>2.2499999999999999E-2</v>
      </c>
      <c r="AB52" s="467" t="s">
        <v>2340</v>
      </c>
      <c r="AD52" s="169" t="s">
        <v>770</v>
      </c>
      <c r="AE52" s="470" t="str">
        <f>IF(States_lend[[#This Row],[Tier rank ]]="Tier 1", States_lend[[#This Row],[States]],"")</f>
        <v/>
      </c>
      <c r="AF52" s="470" t="str">
        <f>IF(States_lend[[#This Row],[Tier rank ]]="Tier 2", States_lend[[#This Row],[States]],"")</f>
        <v/>
      </c>
      <c r="AG52" s="470" t="str">
        <f>IF(States_lend[[#This Row],[Tier rank ]]="Tier 3", States_lend[[#This Row],[States]],"")</f>
        <v>WI</v>
      </c>
    </row>
    <row r="53" spans="2:33" x14ac:dyDescent="0.25">
      <c r="B53" s="467" t="s">
        <v>1528</v>
      </c>
      <c r="F53" s="761" t="s">
        <v>328</v>
      </c>
      <c r="H53" s="763">
        <v>0.02</v>
      </c>
      <c r="AB53" s="467" t="s">
        <v>2392</v>
      </c>
      <c r="AD53" s="169" t="s">
        <v>770</v>
      </c>
      <c r="AE53" s="470" t="str">
        <f>IF(States_lend[[#This Row],[Tier rank ]]="Tier 1", States_lend[[#This Row],[States]],"")</f>
        <v/>
      </c>
      <c r="AF53" s="470" t="str">
        <f>IF(States_lend[[#This Row],[Tier rank ]]="Tier 2", States_lend[[#This Row],[States]],"")</f>
        <v/>
      </c>
      <c r="AG53" s="470" t="str">
        <f>IF(States_lend[[#This Row],[Tier rank ]]="Tier 3", States_lend[[#This Row],[States]],"")</f>
        <v>WY</v>
      </c>
    </row>
    <row r="54" spans="2:33" x14ac:dyDescent="0.25">
      <c r="B54" s="467" t="s">
        <v>1567</v>
      </c>
      <c r="F54" s="467"/>
      <c r="H54" s="764">
        <v>1.7500000000000002E-2</v>
      </c>
      <c r="AB54" s="467" t="s">
        <v>1090</v>
      </c>
      <c r="AD54" s="169" t="s">
        <v>770</v>
      </c>
      <c r="AE54" s="169" t="str">
        <f>IF(States_lend[[#This Row],[Tier rank ]]="Tier 1", States_lend[[#This Row],[States]],"")</f>
        <v/>
      </c>
      <c r="AF54" s="169" t="str">
        <f>IF(States_lend[[#This Row],[Tier rank ]]="Tier 2", States_lend[[#This Row],[States]],"")</f>
        <v/>
      </c>
      <c r="AG54" s="169" t="str">
        <f>IF(States_lend[[#This Row],[Tier rank ]]="Tier 3", States_lend[[#This Row],[States]],"")</f>
        <v>DC</v>
      </c>
    </row>
    <row r="55" spans="2:33" x14ac:dyDescent="0.25">
      <c r="B55" s="467" t="s">
        <v>1627</v>
      </c>
      <c r="F55" s="467"/>
      <c r="H55" s="764">
        <v>1.4999999999999999E-2</v>
      </c>
    </row>
    <row r="56" spans="2:33" x14ac:dyDescent="0.25">
      <c r="B56" s="467" t="s">
        <v>1699</v>
      </c>
      <c r="F56" s="467"/>
      <c r="H56" s="764">
        <v>1.2500000000000001E-2</v>
      </c>
    </row>
    <row r="57" spans="2:33" x14ac:dyDescent="0.25">
      <c r="B57" s="467" t="s">
        <v>1666</v>
      </c>
      <c r="F57" s="467"/>
      <c r="H57" s="764">
        <v>0.01</v>
      </c>
    </row>
    <row r="58" spans="2:33" x14ac:dyDescent="0.25">
      <c r="B58" s="467" t="s">
        <v>1723</v>
      </c>
      <c r="F58" s="479"/>
      <c r="H58" s="765">
        <v>7.4999999999999997E-3</v>
      </c>
    </row>
    <row r="59" spans="2:33" x14ac:dyDescent="0.25">
      <c r="B59" s="467" t="s">
        <v>1793</v>
      </c>
    </row>
    <row r="60" spans="2:33" x14ac:dyDescent="0.25">
      <c r="B60" s="467" t="s">
        <v>1877</v>
      </c>
      <c r="F60" s="769" t="s">
        <v>13124</v>
      </c>
      <c r="G60" s="770"/>
      <c r="H60" s="771"/>
    </row>
    <row r="61" spans="2:33" x14ac:dyDescent="0.25">
      <c r="B61" s="467" t="s">
        <v>1813</v>
      </c>
      <c r="F61" s="766" t="s">
        <v>13125</v>
      </c>
      <c r="G61" s="766" t="s">
        <v>522</v>
      </c>
      <c r="H61" s="767" t="s">
        <v>789</v>
      </c>
      <c r="I61"/>
    </row>
    <row r="62" spans="2:33" x14ac:dyDescent="0.25">
      <c r="B62" s="467" t="s">
        <v>1827</v>
      </c>
      <c r="F62" s="768">
        <v>10</v>
      </c>
      <c r="G62" s="474" t="s">
        <v>787</v>
      </c>
      <c r="H62" s="474" t="s">
        <v>779</v>
      </c>
      <c r="I62"/>
    </row>
    <row r="63" spans="2:33" x14ac:dyDescent="0.25">
      <c r="B63" s="467" t="s">
        <v>1842</v>
      </c>
      <c r="F63" s="768">
        <v>9</v>
      </c>
      <c r="G63" s="474" t="s">
        <v>790</v>
      </c>
      <c r="H63" s="474" t="s">
        <v>769</v>
      </c>
    </row>
    <row r="64" spans="2:33" x14ac:dyDescent="0.25">
      <c r="B64" s="467" t="s">
        <v>1895</v>
      </c>
      <c r="F64" s="474">
        <v>8</v>
      </c>
      <c r="G64" s="474" t="s">
        <v>790</v>
      </c>
      <c r="H64" s="474" t="s">
        <v>769</v>
      </c>
    </row>
    <row r="65" spans="2:17" x14ac:dyDescent="0.25">
      <c r="B65" s="467" t="s">
        <v>1734</v>
      </c>
      <c r="F65" s="768">
        <v>7</v>
      </c>
      <c r="G65" s="474" t="s">
        <v>790</v>
      </c>
      <c r="H65" s="474" t="s">
        <v>769</v>
      </c>
    </row>
    <row r="66" spans="2:17" x14ac:dyDescent="0.25">
      <c r="B66" s="467" t="s">
        <v>1781</v>
      </c>
      <c r="F66" s="768">
        <v>6</v>
      </c>
      <c r="G66" s="474" t="s">
        <v>790</v>
      </c>
      <c r="H66" s="474" t="s">
        <v>769</v>
      </c>
    </row>
    <row r="67" spans="2:17" x14ac:dyDescent="0.25">
      <c r="B67" s="467" t="s">
        <v>1944</v>
      </c>
      <c r="F67" s="474">
        <v>5</v>
      </c>
      <c r="G67" s="474" t="s">
        <v>790</v>
      </c>
      <c r="H67" s="474" t="s">
        <v>769</v>
      </c>
    </row>
    <row r="68" spans="2:17" x14ac:dyDescent="0.25">
      <c r="B68" s="467" t="s">
        <v>2018</v>
      </c>
      <c r="F68" s="768">
        <v>4</v>
      </c>
      <c r="G68" s="474" t="s">
        <v>791</v>
      </c>
      <c r="H68" s="474" t="s">
        <v>13126</v>
      </c>
    </row>
    <row r="69" spans="2:17" x14ac:dyDescent="0.25">
      <c r="B69" s="467" t="s">
        <v>2057</v>
      </c>
      <c r="F69" s="768">
        <v>3</v>
      </c>
      <c r="G69" s="474" t="s">
        <v>791</v>
      </c>
      <c r="H69" s="474" t="s">
        <v>13126</v>
      </c>
    </row>
    <row r="70" spans="2:17" x14ac:dyDescent="0.25">
      <c r="B70" s="467" t="s">
        <v>2093</v>
      </c>
      <c r="F70" s="474">
        <v>2</v>
      </c>
      <c r="G70" s="474" t="s">
        <v>791</v>
      </c>
      <c r="H70" s="474" t="s">
        <v>13126</v>
      </c>
    </row>
    <row r="71" spans="2:17" x14ac:dyDescent="0.25">
      <c r="B71" s="467" t="s">
        <v>2151</v>
      </c>
      <c r="F71" s="768">
        <v>1</v>
      </c>
      <c r="G71" s="474" t="s">
        <v>792</v>
      </c>
      <c r="H71" s="474" t="s">
        <v>866</v>
      </c>
    </row>
    <row r="72" spans="2:17" x14ac:dyDescent="0.25">
      <c r="B72" s="467" t="s">
        <v>2152</v>
      </c>
    </row>
    <row r="73" spans="2:17" x14ac:dyDescent="0.25">
      <c r="B73" s="467" t="s">
        <v>2174</v>
      </c>
    </row>
    <row r="74" spans="2:17" x14ac:dyDescent="0.25">
      <c r="B74" s="467" t="s">
        <v>2189</v>
      </c>
      <c r="F74" s="474" t="s">
        <v>13127</v>
      </c>
      <c r="H74" s="769" t="s">
        <v>356</v>
      </c>
      <c r="I74" s="770"/>
      <c r="J74" s="770"/>
      <c r="K74" s="770"/>
      <c r="L74" s="770"/>
      <c r="M74" s="770"/>
      <c r="N74" s="770"/>
      <c r="O74" s="770"/>
      <c r="P74" s="770"/>
      <c r="Q74" s="771"/>
    </row>
    <row r="75" spans="2:17" x14ac:dyDescent="0.25">
      <c r="B75" s="467" t="s">
        <v>2209</v>
      </c>
      <c r="F75" s="171" t="s">
        <v>779</v>
      </c>
      <c r="H75" s="170" t="s">
        <v>13128</v>
      </c>
      <c r="I75" s="170" t="s">
        <v>359</v>
      </c>
      <c r="J75" s="170" t="s">
        <v>359</v>
      </c>
      <c r="K75" s="170" t="s">
        <v>359</v>
      </c>
      <c r="L75" s="170" t="s">
        <v>395</v>
      </c>
      <c r="M75" s="170" t="s">
        <v>90</v>
      </c>
      <c r="N75" s="170" t="s">
        <v>92</v>
      </c>
      <c r="O75" s="170" t="s">
        <v>13129</v>
      </c>
      <c r="P75" s="170" t="s">
        <v>96</v>
      </c>
      <c r="Q75" s="170" t="s">
        <v>13130</v>
      </c>
    </row>
    <row r="76" spans="2:17" x14ac:dyDescent="0.25">
      <c r="B76" s="467" t="s">
        <v>2281</v>
      </c>
      <c r="F76" s="171" t="s">
        <v>769</v>
      </c>
      <c r="H76" s="170" t="s">
        <v>357</v>
      </c>
      <c r="I76" s="170" t="s">
        <v>359</v>
      </c>
      <c r="J76" s="170" t="s">
        <v>359</v>
      </c>
      <c r="K76" s="170" t="s">
        <v>359</v>
      </c>
      <c r="L76" s="170" t="s">
        <v>395</v>
      </c>
      <c r="M76" s="170" t="s">
        <v>90</v>
      </c>
      <c r="N76" s="170" t="s">
        <v>92</v>
      </c>
      <c r="O76" s="170" t="s">
        <v>13129</v>
      </c>
      <c r="P76" s="170" t="s">
        <v>96</v>
      </c>
      <c r="Q76" s="170" t="s">
        <v>13130</v>
      </c>
    </row>
    <row r="77" spans="2:17" x14ac:dyDescent="0.25">
      <c r="B77" s="467" t="s">
        <v>2305</v>
      </c>
      <c r="F77" s="171" t="s">
        <v>770</v>
      </c>
      <c r="H77"/>
    </row>
    <row r="78" spans="2:17" x14ac:dyDescent="0.25">
      <c r="B78" s="467" t="s">
        <v>2293</v>
      </c>
      <c r="F78" s="171" t="s">
        <v>866</v>
      </c>
      <c r="H78"/>
    </row>
    <row r="79" spans="2:17" x14ac:dyDescent="0.25">
      <c r="B79" s="467" t="s">
        <v>2311</v>
      </c>
    </row>
    <row r="80" spans="2:17" x14ac:dyDescent="0.25">
      <c r="B80" s="467" t="s">
        <v>2373</v>
      </c>
    </row>
    <row r="81" spans="2:11" x14ac:dyDescent="0.25">
      <c r="B81" s="467" t="s">
        <v>2340</v>
      </c>
      <c r="F81" s="474" t="s">
        <v>13131</v>
      </c>
      <c r="H81" s="474" t="s">
        <v>13132</v>
      </c>
    </row>
    <row r="82" spans="2:11" x14ac:dyDescent="0.25">
      <c r="B82" s="467" t="s">
        <v>2392</v>
      </c>
      <c r="F82" s="171" t="s">
        <v>535</v>
      </c>
      <c r="H82" s="170" t="s">
        <v>13133</v>
      </c>
    </row>
    <row r="83" spans="2:11" x14ac:dyDescent="0.25">
      <c r="B83" s="479" t="s">
        <v>1090</v>
      </c>
      <c r="F83" s="171" t="s">
        <v>847</v>
      </c>
      <c r="H83" s="170" t="s">
        <v>429</v>
      </c>
    </row>
    <row r="85" spans="2:11" x14ac:dyDescent="0.25">
      <c r="B85" s="472" t="s">
        <v>13098</v>
      </c>
      <c r="C85" s="472" t="s">
        <v>200</v>
      </c>
    </row>
    <row r="86" spans="2:11" x14ac:dyDescent="0.25">
      <c r="B86" s="170" t="s">
        <v>395</v>
      </c>
      <c r="C86" s="170" t="s">
        <v>13134</v>
      </c>
      <c r="F86" s="769" t="s">
        <v>358</v>
      </c>
      <c r="G86" s="770"/>
      <c r="I86" s="993" t="s">
        <v>13135</v>
      </c>
      <c r="K86" s="993" t="s">
        <v>582</v>
      </c>
    </row>
    <row r="87" spans="2:11" x14ac:dyDescent="0.25">
      <c r="B87" s="170" t="s">
        <v>90</v>
      </c>
      <c r="C87" s="170" t="s">
        <v>13134</v>
      </c>
      <c r="F87" s="466" t="s">
        <v>13136</v>
      </c>
      <c r="G87" s="2" t="s">
        <v>13137</v>
      </c>
      <c r="I87" s="466" t="s">
        <v>380</v>
      </c>
      <c r="K87" s="170" t="s">
        <v>13138</v>
      </c>
    </row>
    <row r="88" spans="2:11" x14ac:dyDescent="0.25">
      <c r="B88" s="170" t="s">
        <v>92</v>
      </c>
      <c r="C88" s="170" t="s">
        <v>13139</v>
      </c>
      <c r="F88" s="2" t="s">
        <v>585</v>
      </c>
      <c r="G88" s="2" t="s">
        <v>586</v>
      </c>
      <c r="I88" s="467"/>
      <c r="K88" s="170" t="s">
        <v>13140</v>
      </c>
    </row>
    <row r="89" spans="2:11" x14ac:dyDescent="0.25">
      <c r="B89" s="170" t="s">
        <v>13129</v>
      </c>
      <c r="C89" s="170" t="s">
        <v>13141</v>
      </c>
      <c r="F89" s="2" t="s">
        <v>575</v>
      </c>
      <c r="G89" s="2" t="s">
        <v>576</v>
      </c>
      <c r="I89" s="467"/>
    </row>
    <row r="90" spans="2:11" x14ac:dyDescent="0.25">
      <c r="B90" s="170" t="s">
        <v>96</v>
      </c>
      <c r="C90" s="170" t="s">
        <v>13142</v>
      </c>
      <c r="F90" s="2" t="s">
        <v>13143</v>
      </c>
      <c r="G90" s="2" t="s">
        <v>13144</v>
      </c>
      <c r="I90" s="467"/>
    </row>
    <row r="91" spans="2:11" x14ac:dyDescent="0.25">
      <c r="B91" s="170" t="s">
        <v>13130</v>
      </c>
      <c r="C91" s="170" t="s">
        <v>13145</v>
      </c>
      <c r="F91" s="2"/>
      <c r="G91" s="2"/>
      <c r="I91" s="467"/>
    </row>
    <row r="92" spans="2:11" x14ac:dyDescent="0.25">
      <c r="B92" s="170"/>
      <c r="C92" s="170"/>
      <c r="F92" s="2"/>
      <c r="G92" s="2"/>
      <c r="I92" s="467"/>
    </row>
    <row r="93" spans="2:11" x14ac:dyDescent="0.25">
      <c r="F93" s="2"/>
      <c r="G93" s="2"/>
      <c r="I93" s="467"/>
    </row>
    <row r="94" spans="2:11" x14ac:dyDescent="0.25">
      <c r="I94" s="467"/>
    </row>
    <row r="95" spans="2:11" x14ac:dyDescent="0.25">
      <c r="I95" s="467"/>
    </row>
    <row r="96" spans="2:11" x14ac:dyDescent="0.25">
      <c r="I96" s="467"/>
    </row>
    <row r="97" spans="2:9" x14ac:dyDescent="0.25">
      <c r="I97" s="467"/>
    </row>
    <row r="98" spans="2:9" x14ac:dyDescent="0.25">
      <c r="I98" s="467"/>
    </row>
    <row r="99" spans="2:9" x14ac:dyDescent="0.25">
      <c r="I99" s="467"/>
    </row>
    <row r="100" spans="2:9" x14ac:dyDescent="0.25">
      <c r="B100" s="741" t="s">
        <v>163</v>
      </c>
      <c r="C100" s="743" t="s">
        <v>13146</v>
      </c>
      <c r="D100" s="772"/>
      <c r="E100" s="772"/>
      <c r="I100" s="467"/>
    </row>
    <row r="101" spans="2:9" x14ac:dyDescent="0.25">
      <c r="B101" s="742" t="s">
        <v>890</v>
      </c>
      <c r="C101" s="744" t="s">
        <v>13147</v>
      </c>
      <c r="D101" s="772"/>
      <c r="E101" s="772"/>
      <c r="I101" s="467"/>
    </row>
    <row r="102" spans="2:9" x14ac:dyDescent="0.25">
      <c r="B102" s="742" t="s">
        <v>890</v>
      </c>
      <c r="C102" s="744" t="s">
        <v>13147</v>
      </c>
      <c r="D102" s="772"/>
      <c r="E102" s="772"/>
      <c r="I102" s="467"/>
    </row>
    <row r="103" spans="2:9" x14ac:dyDescent="0.25">
      <c r="B103" s="742" t="s">
        <v>902</v>
      </c>
      <c r="C103" s="744" t="s">
        <v>13147</v>
      </c>
      <c r="D103" s="772"/>
      <c r="E103" s="772"/>
      <c r="I103" s="467"/>
    </row>
    <row r="104" spans="2:9" x14ac:dyDescent="0.25">
      <c r="B104" s="742" t="s">
        <v>987</v>
      </c>
      <c r="C104" s="744" t="s">
        <v>13147</v>
      </c>
      <c r="D104" s="772"/>
      <c r="E104" s="772"/>
      <c r="I104" s="467"/>
    </row>
    <row r="105" spans="2:9" x14ac:dyDescent="0.25">
      <c r="B105" s="742" t="s">
        <v>380</v>
      </c>
      <c r="C105" s="744" t="s">
        <v>13147</v>
      </c>
      <c r="D105" s="772"/>
      <c r="E105" s="772"/>
      <c r="I105" s="467"/>
    </row>
    <row r="106" spans="2:9" x14ac:dyDescent="0.25">
      <c r="B106" s="742" t="s">
        <v>1052</v>
      </c>
      <c r="C106" s="744" t="s">
        <v>13147</v>
      </c>
      <c r="D106" s="772"/>
      <c r="E106" s="772"/>
      <c r="I106" s="467"/>
    </row>
    <row r="107" spans="2:9" x14ac:dyDescent="0.25">
      <c r="B107" s="742" t="s">
        <v>1079</v>
      </c>
      <c r="C107" s="744" t="s">
        <v>13148</v>
      </c>
      <c r="D107" s="772"/>
      <c r="E107" s="772"/>
      <c r="I107" s="467"/>
    </row>
    <row r="108" spans="2:9" x14ac:dyDescent="0.25">
      <c r="B108" s="742" t="s">
        <v>1090</v>
      </c>
      <c r="C108" s="744" t="s">
        <v>13147</v>
      </c>
      <c r="D108" s="772"/>
      <c r="E108" s="772"/>
      <c r="I108" s="467"/>
    </row>
    <row r="109" spans="2:9" x14ac:dyDescent="0.25">
      <c r="B109" s="742" t="s">
        <v>1093</v>
      </c>
      <c r="C109" s="744" t="s">
        <v>13148</v>
      </c>
      <c r="D109" s="772"/>
      <c r="E109" s="772"/>
      <c r="I109" s="467"/>
    </row>
    <row r="110" spans="2:9" x14ac:dyDescent="0.25">
      <c r="B110" s="742" t="s">
        <v>1098</v>
      </c>
      <c r="C110" s="744" t="s">
        <v>13148</v>
      </c>
      <c r="D110" s="772"/>
      <c r="E110" s="772"/>
      <c r="I110" s="467"/>
    </row>
    <row r="111" spans="2:9" x14ac:dyDescent="0.25">
      <c r="B111" s="742" t="s">
        <v>1150</v>
      </c>
      <c r="C111" s="744" t="s">
        <v>13148</v>
      </c>
      <c r="D111" s="772"/>
      <c r="E111" s="772"/>
      <c r="I111" s="467"/>
    </row>
    <row r="112" spans="2:9" x14ac:dyDescent="0.25">
      <c r="B112" s="742" t="s">
        <v>1207</v>
      </c>
      <c r="C112" s="744" t="s">
        <v>13148</v>
      </c>
      <c r="D112" s="772"/>
      <c r="E112" s="772"/>
      <c r="I112" s="467"/>
    </row>
    <row r="113" spans="2:9" x14ac:dyDescent="0.25">
      <c r="B113" s="742" t="s">
        <v>1216</v>
      </c>
      <c r="C113" s="744" t="s">
        <v>13148</v>
      </c>
      <c r="D113" s="772"/>
      <c r="E113" s="772"/>
      <c r="I113" s="467"/>
    </row>
    <row r="114" spans="2:9" x14ac:dyDescent="0.25">
      <c r="B114" s="742" t="s">
        <v>1263</v>
      </c>
      <c r="C114" s="744" t="s">
        <v>13147</v>
      </c>
      <c r="D114" s="772"/>
      <c r="E114" s="772"/>
      <c r="I114" s="467"/>
    </row>
    <row r="115" spans="2:9" x14ac:dyDescent="0.25">
      <c r="B115" s="742" t="s">
        <v>1289</v>
      </c>
      <c r="C115" s="744" t="s">
        <v>13148</v>
      </c>
      <c r="D115" s="772"/>
      <c r="E115" s="772"/>
      <c r="I115" s="467"/>
    </row>
    <row r="116" spans="2:9" x14ac:dyDescent="0.25">
      <c r="B116" s="742" t="s">
        <v>1342</v>
      </c>
      <c r="C116" s="744" t="s">
        <v>13148</v>
      </c>
      <c r="D116" s="772"/>
      <c r="E116" s="772"/>
      <c r="I116" s="467"/>
    </row>
    <row r="117" spans="2:9" x14ac:dyDescent="0.25">
      <c r="B117" s="742" t="s">
        <v>1406</v>
      </c>
      <c r="C117" s="744" t="s">
        <v>13148</v>
      </c>
      <c r="D117" s="772"/>
      <c r="E117" s="772"/>
      <c r="I117" s="467"/>
    </row>
    <row r="118" spans="2:9" x14ac:dyDescent="0.25">
      <c r="B118" s="742" t="s">
        <v>1448</v>
      </c>
      <c r="C118" s="744" t="s">
        <v>13148</v>
      </c>
      <c r="D118" s="772"/>
      <c r="E118" s="772"/>
      <c r="I118" s="467"/>
    </row>
    <row r="119" spans="2:9" x14ac:dyDescent="0.25">
      <c r="B119" s="742" t="s">
        <v>1492</v>
      </c>
      <c r="C119" s="744" t="s">
        <v>13148</v>
      </c>
      <c r="D119" s="772"/>
      <c r="E119" s="772"/>
      <c r="I119" s="467"/>
    </row>
    <row r="120" spans="2:9" x14ac:dyDescent="0.25">
      <c r="B120" s="742" t="s">
        <v>1528</v>
      </c>
      <c r="C120" s="744" t="s">
        <v>13147</v>
      </c>
      <c r="D120" s="772"/>
      <c r="E120" s="772"/>
      <c r="I120" s="467"/>
    </row>
    <row r="121" spans="2:9" x14ac:dyDescent="0.25">
      <c r="B121" s="742" t="s">
        <v>1542</v>
      </c>
      <c r="C121" s="744" t="s">
        <v>13147</v>
      </c>
      <c r="D121" s="772"/>
      <c r="E121" s="772"/>
      <c r="I121" s="467"/>
    </row>
    <row r="122" spans="2:9" x14ac:dyDescent="0.25">
      <c r="B122" s="742" t="s">
        <v>1557</v>
      </c>
      <c r="C122" s="744" t="s">
        <v>13148</v>
      </c>
      <c r="D122" s="772"/>
      <c r="E122" s="772"/>
      <c r="I122" s="467"/>
    </row>
    <row r="123" spans="2:9" x14ac:dyDescent="0.25">
      <c r="B123" s="742" t="s">
        <v>1567</v>
      </c>
      <c r="C123" s="744" t="s">
        <v>13147</v>
      </c>
      <c r="D123" s="772"/>
      <c r="E123" s="772"/>
      <c r="I123" s="467"/>
    </row>
    <row r="124" spans="2:9" x14ac:dyDescent="0.25">
      <c r="B124" s="742" t="s">
        <v>1627</v>
      </c>
      <c r="C124" s="744" t="s">
        <v>13147</v>
      </c>
      <c r="D124" s="772"/>
      <c r="E124" s="772"/>
      <c r="I124" s="467"/>
    </row>
    <row r="125" spans="2:9" x14ac:dyDescent="0.25">
      <c r="B125" s="742" t="s">
        <v>1666</v>
      </c>
      <c r="C125" s="744" t="s">
        <v>13147</v>
      </c>
      <c r="D125" s="772"/>
      <c r="E125" s="772"/>
      <c r="I125" s="467"/>
    </row>
    <row r="126" spans="2:9" x14ac:dyDescent="0.25">
      <c r="B126" s="742" t="s">
        <v>1699</v>
      </c>
      <c r="C126" s="744" t="s">
        <v>13147</v>
      </c>
      <c r="D126" s="772"/>
      <c r="E126" s="772"/>
      <c r="I126" s="467"/>
    </row>
    <row r="127" spans="2:9" x14ac:dyDescent="0.25">
      <c r="B127" s="742" t="s">
        <v>1723</v>
      </c>
      <c r="C127" s="744" t="s">
        <v>13147</v>
      </c>
      <c r="D127" s="772"/>
      <c r="E127" s="772"/>
      <c r="I127" s="467"/>
    </row>
    <row r="128" spans="2:9" x14ac:dyDescent="0.25">
      <c r="B128" s="742" t="s">
        <v>1734</v>
      </c>
      <c r="C128" s="744" t="s">
        <v>13147</v>
      </c>
      <c r="D128" s="772"/>
      <c r="E128" s="772"/>
      <c r="I128" s="467"/>
    </row>
    <row r="129" spans="2:9" x14ac:dyDescent="0.25">
      <c r="B129" s="742" t="s">
        <v>1781</v>
      </c>
      <c r="C129" s="744" t="s">
        <v>13148</v>
      </c>
      <c r="D129" s="772"/>
      <c r="E129" s="772"/>
      <c r="I129" s="467"/>
    </row>
    <row r="130" spans="2:9" x14ac:dyDescent="0.25">
      <c r="B130" s="742" t="s">
        <v>1793</v>
      </c>
      <c r="C130" s="744" t="s">
        <v>13147</v>
      </c>
      <c r="D130" s="772"/>
      <c r="E130" s="772"/>
      <c r="I130" s="467"/>
    </row>
    <row r="131" spans="2:9" x14ac:dyDescent="0.25">
      <c r="B131" s="742" t="s">
        <v>1813</v>
      </c>
      <c r="C131" s="744" t="s">
        <v>13147</v>
      </c>
      <c r="D131" s="772"/>
      <c r="E131" s="772"/>
      <c r="I131" s="467"/>
    </row>
    <row r="132" spans="2:9" x14ac:dyDescent="0.25">
      <c r="B132" s="742" t="s">
        <v>1827</v>
      </c>
      <c r="C132" s="744" t="s">
        <v>13148</v>
      </c>
      <c r="D132" s="772"/>
      <c r="E132" s="772"/>
      <c r="I132" s="467"/>
    </row>
    <row r="133" spans="2:9" x14ac:dyDescent="0.25">
      <c r="B133" s="742" t="s">
        <v>1842</v>
      </c>
      <c r="C133" s="744" t="s">
        <v>13148</v>
      </c>
      <c r="D133" s="772"/>
      <c r="E133" s="772"/>
      <c r="I133" s="467"/>
    </row>
    <row r="134" spans="2:9" x14ac:dyDescent="0.25">
      <c r="B134" s="742" t="s">
        <v>1877</v>
      </c>
      <c r="C134" s="744" t="s">
        <v>13147</v>
      </c>
      <c r="D134" s="772"/>
      <c r="E134" s="772"/>
      <c r="I134" s="467"/>
    </row>
    <row r="135" spans="2:9" x14ac:dyDescent="0.25">
      <c r="B135" s="742" t="s">
        <v>1895</v>
      </c>
      <c r="C135" s="744" t="s">
        <v>13148</v>
      </c>
      <c r="D135" s="772"/>
      <c r="E135" s="772"/>
      <c r="I135" s="467"/>
    </row>
    <row r="136" spans="2:9" x14ac:dyDescent="0.25">
      <c r="B136" s="742" t="s">
        <v>1944</v>
      </c>
      <c r="C136" s="744" t="s">
        <v>13148</v>
      </c>
      <c r="D136" s="772"/>
      <c r="E136" s="772"/>
      <c r="I136" s="467"/>
    </row>
    <row r="137" spans="2:9" x14ac:dyDescent="0.25">
      <c r="B137" s="742" t="s">
        <v>2018</v>
      </c>
      <c r="C137" s="744" t="s">
        <v>13147</v>
      </c>
      <c r="D137" s="772"/>
      <c r="E137" s="772"/>
      <c r="I137" s="479"/>
    </row>
    <row r="138" spans="2:9" x14ac:dyDescent="0.25">
      <c r="B138" s="742" t="s">
        <v>2057</v>
      </c>
      <c r="C138" s="744" t="s">
        <v>13147</v>
      </c>
      <c r="D138" s="772"/>
      <c r="E138" s="772"/>
    </row>
    <row r="139" spans="2:9" x14ac:dyDescent="0.25">
      <c r="B139" s="742" t="s">
        <v>2093</v>
      </c>
      <c r="C139" s="744" t="s">
        <v>13148</v>
      </c>
      <c r="D139" s="772"/>
      <c r="E139" s="772"/>
    </row>
    <row r="140" spans="2:9" x14ac:dyDescent="0.25">
      <c r="B140" s="742" t="s">
        <v>2151</v>
      </c>
      <c r="C140" s="744" t="s">
        <v>13147</v>
      </c>
      <c r="D140" s="772"/>
      <c r="E140" s="772"/>
    </row>
    <row r="141" spans="2:9" x14ac:dyDescent="0.25">
      <c r="B141" s="742" t="s">
        <v>2152</v>
      </c>
      <c r="C141" s="744" t="s">
        <v>13148</v>
      </c>
      <c r="D141" s="772"/>
      <c r="E141" s="772"/>
    </row>
    <row r="142" spans="2:9" x14ac:dyDescent="0.25">
      <c r="B142" s="742" t="s">
        <v>2174</v>
      </c>
      <c r="C142" s="744" t="s">
        <v>13147</v>
      </c>
      <c r="D142" s="772"/>
      <c r="E142" s="772"/>
    </row>
    <row r="143" spans="2:9" x14ac:dyDescent="0.25">
      <c r="B143" s="742" t="s">
        <v>2189</v>
      </c>
      <c r="C143" s="744" t="s">
        <v>13147</v>
      </c>
      <c r="D143" s="772"/>
      <c r="E143" s="772"/>
    </row>
    <row r="144" spans="2:9" x14ac:dyDescent="0.25">
      <c r="B144" s="742" t="s">
        <v>2209</v>
      </c>
      <c r="C144" s="744" t="s">
        <v>13147</v>
      </c>
      <c r="D144" s="772"/>
      <c r="E144" s="772"/>
    </row>
    <row r="145" spans="2:5" x14ac:dyDescent="0.25">
      <c r="B145" s="742" t="s">
        <v>2281</v>
      </c>
      <c r="C145" s="744" t="s">
        <v>13147</v>
      </c>
      <c r="D145" s="772"/>
      <c r="E145" s="772"/>
    </row>
    <row r="146" spans="2:5" x14ac:dyDescent="0.25">
      <c r="B146" s="742" t="s">
        <v>2293</v>
      </c>
      <c r="C146" s="744" t="s">
        <v>13147</v>
      </c>
      <c r="D146" s="772"/>
      <c r="E146" s="772"/>
    </row>
    <row r="147" spans="2:5" x14ac:dyDescent="0.25">
      <c r="B147" s="742" t="s">
        <v>2305</v>
      </c>
      <c r="C147" s="744" t="s">
        <v>13148</v>
      </c>
      <c r="D147" s="772"/>
      <c r="E147" s="772"/>
    </row>
    <row r="148" spans="2:5" x14ac:dyDescent="0.25">
      <c r="B148" s="742" t="s">
        <v>2311</v>
      </c>
      <c r="C148" s="744" t="s">
        <v>13147</v>
      </c>
      <c r="D148" s="772"/>
      <c r="E148" s="772"/>
    </row>
    <row r="149" spans="2:5" x14ac:dyDescent="0.25">
      <c r="B149" s="742" t="s">
        <v>2340</v>
      </c>
      <c r="C149" s="744" t="s">
        <v>13148</v>
      </c>
      <c r="D149" s="772"/>
      <c r="E149" s="772"/>
    </row>
    <row r="150" spans="2:5" x14ac:dyDescent="0.25">
      <c r="B150" s="742" t="s">
        <v>2373</v>
      </c>
      <c r="C150" s="744" t="s">
        <v>13147</v>
      </c>
      <c r="D150" s="772"/>
      <c r="E150" s="772"/>
    </row>
    <row r="151" spans="2:5" x14ac:dyDescent="0.25">
      <c r="B151" s="742" t="s">
        <v>2392</v>
      </c>
      <c r="C151" s="744" t="s">
        <v>13147</v>
      </c>
      <c r="D151" s="772"/>
      <c r="E151" s="772"/>
    </row>
  </sheetData>
  <phoneticPr fontId="9" type="noConversion"/>
  <dataValidations disablePrompts="1" count="1">
    <dataValidation type="list" allowBlank="1" showInputMessage="1" showErrorMessage="1" sqref="AD4:AD54" xr:uid="{C1F2DD58-8006-4504-A825-079D4EF63865}">
      <formula1>$AI$4:$AI$11</formula1>
    </dataValidation>
  </dataValidation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3C3DF-A677-4FAE-A9EC-73FA711F512C}">
  <sheetPr codeName="Sheet31">
    <tabColor rgb="FFFF0000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1B19-CFFD-4DF2-9D9E-C642B3E9CAF8}">
  <sheetPr codeName="Sheet16">
    <tabColor theme="1" tint="0.499984740745262"/>
  </sheetPr>
  <dimension ref="A1:J64"/>
  <sheetViews>
    <sheetView showGridLines="0" workbookViewId="0">
      <selection activeCell="H30" sqref="H30"/>
    </sheetView>
  </sheetViews>
  <sheetFormatPr defaultRowHeight="15" x14ac:dyDescent="0.25"/>
  <cols>
    <col min="1" max="1" width="18" bestFit="1" customWidth="1"/>
    <col min="2" max="2" width="6.85546875" bestFit="1" customWidth="1"/>
    <col min="3" max="3" width="11.5703125" bestFit="1" customWidth="1"/>
    <col min="4" max="4" width="37.42578125" bestFit="1" customWidth="1"/>
    <col min="7" max="7" width="18.85546875" bestFit="1" customWidth="1"/>
    <col min="8" max="8" width="13.85546875" bestFit="1" customWidth="1"/>
    <col min="9" max="9" width="11.5703125" bestFit="1" customWidth="1"/>
    <col min="10" max="10" width="35.5703125" bestFit="1" customWidth="1"/>
  </cols>
  <sheetData>
    <row r="1" spans="1:10" x14ac:dyDescent="0.25">
      <c r="A1" t="s">
        <v>13149</v>
      </c>
      <c r="B1" t="s">
        <v>13150</v>
      </c>
      <c r="C1" t="s">
        <v>13151</v>
      </c>
      <c r="D1" t="s">
        <v>13152</v>
      </c>
      <c r="G1" t="s">
        <v>13149</v>
      </c>
      <c r="H1" t="s">
        <v>3</v>
      </c>
      <c r="I1" t="s">
        <v>13151</v>
      </c>
      <c r="J1" t="s">
        <v>13152</v>
      </c>
    </row>
    <row r="2" spans="1:10" x14ac:dyDescent="0.25">
      <c r="A2" s="84" t="s">
        <v>13153</v>
      </c>
      <c r="B2" s="84" t="s">
        <v>538</v>
      </c>
      <c r="C2" s="84" t="s">
        <v>13154</v>
      </c>
      <c r="D2" s="84" t="s">
        <v>13155</v>
      </c>
      <c r="G2" s="84" t="s">
        <v>13156</v>
      </c>
      <c r="H2">
        <v>76</v>
      </c>
      <c r="I2" s="84" t="s">
        <v>13154</v>
      </c>
      <c r="J2" s="84" t="s">
        <v>13157</v>
      </c>
    </row>
    <row r="3" spans="1:10" x14ac:dyDescent="0.25">
      <c r="A3" s="84" t="s">
        <v>13158</v>
      </c>
      <c r="B3" s="84" t="s">
        <v>538</v>
      </c>
      <c r="C3" s="84" t="s">
        <v>13154</v>
      </c>
      <c r="D3" s="84" t="s">
        <v>13155</v>
      </c>
      <c r="G3" s="84" t="s">
        <v>802</v>
      </c>
      <c r="H3">
        <v>64</v>
      </c>
      <c r="I3" s="84" t="s">
        <v>13154</v>
      </c>
      <c r="J3" s="84" t="s">
        <v>13157</v>
      </c>
    </row>
    <row r="4" spans="1:10" x14ac:dyDescent="0.25">
      <c r="A4" s="84" t="s">
        <v>13159</v>
      </c>
      <c r="B4" s="84" t="s">
        <v>538</v>
      </c>
      <c r="C4" s="84" t="s">
        <v>13154</v>
      </c>
      <c r="D4" s="84" t="s">
        <v>13155</v>
      </c>
      <c r="G4" s="84" t="s">
        <v>13160</v>
      </c>
      <c r="H4">
        <v>19</v>
      </c>
      <c r="I4" s="84" t="s">
        <v>13154</v>
      </c>
      <c r="J4" s="84" t="s">
        <v>13157</v>
      </c>
    </row>
    <row r="5" spans="1:10" x14ac:dyDescent="0.25">
      <c r="A5" s="84" t="s">
        <v>13161</v>
      </c>
      <c r="B5" s="84" t="s">
        <v>538</v>
      </c>
      <c r="C5" s="84" t="s">
        <v>13154</v>
      </c>
      <c r="D5" s="84" t="s">
        <v>13155</v>
      </c>
      <c r="G5" s="84" t="s">
        <v>1</v>
      </c>
      <c r="H5">
        <v>22</v>
      </c>
      <c r="I5" s="84" t="s">
        <v>13154</v>
      </c>
      <c r="J5" s="84" t="s">
        <v>13157</v>
      </c>
    </row>
    <row r="6" spans="1:10" x14ac:dyDescent="0.25">
      <c r="A6" s="84" t="s">
        <v>13162</v>
      </c>
      <c r="B6" s="84" t="s">
        <v>535</v>
      </c>
      <c r="C6" s="84" t="s">
        <v>13154</v>
      </c>
      <c r="D6" s="84" t="s">
        <v>13155</v>
      </c>
      <c r="G6" s="84" t="s">
        <v>13163</v>
      </c>
      <c r="H6">
        <v>2</v>
      </c>
      <c r="I6" s="84" t="s">
        <v>13154</v>
      </c>
      <c r="J6" s="84" t="s">
        <v>13157</v>
      </c>
    </row>
    <row r="7" spans="1:10" x14ac:dyDescent="0.25">
      <c r="A7" s="84" t="s">
        <v>13164</v>
      </c>
      <c r="B7" s="84" t="s">
        <v>535</v>
      </c>
      <c r="C7" s="84" t="s">
        <v>13154</v>
      </c>
      <c r="D7" s="84" t="s">
        <v>13155</v>
      </c>
    </row>
    <row r="8" spans="1:10" x14ac:dyDescent="0.25">
      <c r="A8" s="84" t="s">
        <v>13165</v>
      </c>
      <c r="B8" s="84" t="s">
        <v>535</v>
      </c>
      <c r="C8" s="84" t="s">
        <v>13154</v>
      </c>
      <c r="D8" s="84" t="s">
        <v>13155</v>
      </c>
    </row>
    <row r="9" spans="1:10" x14ac:dyDescent="0.25">
      <c r="A9" s="84" t="s">
        <v>13166</v>
      </c>
      <c r="B9" s="84" t="s">
        <v>535</v>
      </c>
      <c r="C9" s="84" t="s">
        <v>13154</v>
      </c>
      <c r="D9" s="84" t="s">
        <v>13155</v>
      </c>
    </row>
    <row r="10" spans="1:10" x14ac:dyDescent="0.25">
      <c r="A10" s="84" t="s">
        <v>13167</v>
      </c>
      <c r="B10" s="84" t="s">
        <v>535</v>
      </c>
      <c r="C10" s="84" t="s">
        <v>13154</v>
      </c>
      <c r="D10" s="84" t="s">
        <v>13155</v>
      </c>
    </row>
    <row r="11" spans="1:10" x14ac:dyDescent="0.25">
      <c r="A11" s="84" t="s">
        <v>13168</v>
      </c>
      <c r="B11" s="84" t="s">
        <v>847</v>
      </c>
      <c r="C11" s="84" t="s">
        <v>13154</v>
      </c>
      <c r="D11" s="84" t="s">
        <v>13155</v>
      </c>
    </row>
    <row r="12" spans="1:10" x14ac:dyDescent="0.25">
      <c r="A12" s="84" t="s">
        <v>13169</v>
      </c>
      <c r="B12" s="84" t="s">
        <v>847</v>
      </c>
      <c r="C12" s="84" t="s">
        <v>13154</v>
      </c>
      <c r="D12" s="84" t="s">
        <v>13155</v>
      </c>
    </row>
    <row r="13" spans="1:10" x14ac:dyDescent="0.25">
      <c r="A13" s="84" t="s">
        <v>13170</v>
      </c>
      <c r="B13" s="84" t="s">
        <v>847</v>
      </c>
      <c r="C13" s="84" t="s">
        <v>13154</v>
      </c>
      <c r="D13" s="84" t="s">
        <v>13155</v>
      </c>
    </row>
    <row r="14" spans="1:10" x14ac:dyDescent="0.25">
      <c r="A14" s="84" t="s">
        <v>13171</v>
      </c>
      <c r="B14" s="84" t="s">
        <v>847</v>
      </c>
      <c r="C14" s="84" t="s">
        <v>13154</v>
      </c>
      <c r="D14" s="84" t="s">
        <v>13155</v>
      </c>
    </row>
    <row r="15" spans="1:10" x14ac:dyDescent="0.25">
      <c r="A15" s="84" t="s">
        <v>13172</v>
      </c>
      <c r="B15" s="84" t="s">
        <v>538</v>
      </c>
      <c r="C15" s="84" t="s">
        <v>13154</v>
      </c>
      <c r="D15" s="84" t="s">
        <v>13155</v>
      </c>
    </row>
    <row r="16" spans="1:10" x14ac:dyDescent="0.25">
      <c r="A16" s="84" t="s">
        <v>13173</v>
      </c>
      <c r="B16" s="84" t="s">
        <v>535</v>
      </c>
      <c r="C16" s="84" t="s">
        <v>13154</v>
      </c>
      <c r="D16" s="84" t="s">
        <v>13155</v>
      </c>
    </row>
    <row r="17" spans="1:4" x14ac:dyDescent="0.25">
      <c r="A17" s="84" t="s">
        <v>13174</v>
      </c>
      <c r="B17" s="84" t="s">
        <v>538</v>
      </c>
      <c r="C17" s="84" t="s">
        <v>13154</v>
      </c>
      <c r="D17" s="84" t="s">
        <v>13155</v>
      </c>
    </row>
    <row r="18" spans="1:4" x14ac:dyDescent="0.25">
      <c r="A18" s="84" t="s">
        <v>13175</v>
      </c>
      <c r="B18" s="84" t="s">
        <v>847</v>
      </c>
      <c r="C18" s="84" t="s">
        <v>13154</v>
      </c>
      <c r="D18" s="84" t="s">
        <v>13155</v>
      </c>
    </row>
    <row r="19" spans="1:4" x14ac:dyDescent="0.25">
      <c r="A19" s="84" t="s">
        <v>13176</v>
      </c>
      <c r="B19" s="84" t="s">
        <v>847</v>
      </c>
      <c r="C19" s="84" t="s">
        <v>13154</v>
      </c>
      <c r="D19" s="84" t="s">
        <v>13155</v>
      </c>
    </row>
    <row r="20" spans="1:4" x14ac:dyDescent="0.25">
      <c r="A20" s="84" t="s">
        <v>13177</v>
      </c>
      <c r="B20" s="84" t="s">
        <v>847</v>
      </c>
      <c r="C20" s="84" t="s">
        <v>13154</v>
      </c>
      <c r="D20" s="84" t="s">
        <v>13155</v>
      </c>
    </row>
    <row r="21" spans="1:4" x14ac:dyDescent="0.25">
      <c r="A21" s="84" t="s">
        <v>13178</v>
      </c>
      <c r="B21" s="84" t="s">
        <v>847</v>
      </c>
      <c r="C21" s="84" t="s">
        <v>13154</v>
      </c>
      <c r="D21" s="84" t="s">
        <v>13155</v>
      </c>
    </row>
    <row r="22" spans="1:4" x14ac:dyDescent="0.25">
      <c r="A22" s="84" t="s">
        <v>13179</v>
      </c>
      <c r="B22" s="84" t="s">
        <v>847</v>
      </c>
      <c r="C22" s="84" t="s">
        <v>13154</v>
      </c>
      <c r="D22" s="84" t="s">
        <v>13155</v>
      </c>
    </row>
    <row r="23" spans="1:4" x14ac:dyDescent="0.25">
      <c r="A23" s="84" t="s">
        <v>13180</v>
      </c>
      <c r="B23" s="84" t="s">
        <v>538</v>
      </c>
      <c r="C23" s="84" t="s">
        <v>13154</v>
      </c>
      <c r="D23" s="84" t="s">
        <v>13155</v>
      </c>
    </row>
    <row r="24" spans="1:4" x14ac:dyDescent="0.25">
      <c r="A24" s="84" t="s">
        <v>13181</v>
      </c>
      <c r="B24" s="84" t="s">
        <v>538</v>
      </c>
      <c r="C24" s="84" t="s">
        <v>13154</v>
      </c>
      <c r="D24" s="84" t="s">
        <v>13155</v>
      </c>
    </row>
    <row r="25" spans="1:4" x14ac:dyDescent="0.25">
      <c r="A25" s="84" t="s">
        <v>13182</v>
      </c>
      <c r="B25" s="84" t="s">
        <v>847</v>
      </c>
      <c r="C25" s="84" t="s">
        <v>13154</v>
      </c>
      <c r="D25" s="84" t="s">
        <v>13155</v>
      </c>
    </row>
    <row r="26" spans="1:4" x14ac:dyDescent="0.25">
      <c r="A26" s="84" t="s">
        <v>13183</v>
      </c>
      <c r="B26" s="84" t="s">
        <v>847</v>
      </c>
      <c r="C26" s="84" t="s">
        <v>13154</v>
      </c>
      <c r="D26" s="84" t="s">
        <v>13155</v>
      </c>
    </row>
    <row r="27" spans="1:4" x14ac:dyDescent="0.25">
      <c r="A27" s="84" t="s">
        <v>13184</v>
      </c>
      <c r="B27" s="84" t="s">
        <v>535</v>
      </c>
      <c r="C27" s="84" t="s">
        <v>13154</v>
      </c>
      <c r="D27" s="84" t="s">
        <v>13155</v>
      </c>
    </row>
    <row r="28" spans="1:4" x14ac:dyDescent="0.25">
      <c r="A28" s="84" t="s">
        <v>13185</v>
      </c>
      <c r="B28" s="84" t="s">
        <v>847</v>
      </c>
      <c r="C28" s="84" t="s">
        <v>13154</v>
      </c>
      <c r="D28" s="84" t="s">
        <v>13155</v>
      </c>
    </row>
    <row r="29" spans="1:4" x14ac:dyDescent="0.25">
      <c r="A29" s="84" t="s">
        <v>13186</v>
      </c>
      <c r="B29" s="84" t="s">
        <v>847</v>
      </c>
      <c r="C29" s="84" t="s">
        <v>13154</v>
      </c>
      <c r="D29" s="84" t="s">
        <v>13155</v>
      </c>
    </row>
    <row r="30" spans="1:4" x14ac:dyDescent="0.25">
      <c r="A30" s="84" t="s">
        <v>13187</v>
      </c>
      <c r="B30" s="84" t="s">
        <v>847</v>
      </c>
      <c r="C30" s="84" t="s">
        <v>13154</v>
      </c>
      <c r="D30" s="84" t="s">
        <v>13155</v>
      </c>
    </row>
    <row r="31" spans="1:4" x14ac:dyDescent="0.25">
      <c r="A31" s="84" t="s">
        <v>13188</v>
      </c>
      <c r="B31" s="84" t="s">
        <v>847</v>
      </c>
      <c r="C31" s="84" t="s">
        <v>13154</v>
      </c>
      <c r="D31" s="84" t="s">
        <v>13155</v>
      </c>
    </row>
    <row r="32" spans="1:4" x14ac:dyDescent="0.25">
      <c r="A32" s="84" t="s">
        <v>13189</v>
      </c>
      <c r="B32" s="84" t="s">
        <v>535</v>
      </c>
      <c r="C32" s="84" t="s">
        <v>13154</v>
      </c>
      <c r="D32" s="84" t="s">
        <v>13155</v>
      </c>
    </row>
    <row r="33" spans="1:4" x14ac:dyDescent="0.25">
      <c r="A33" s="84" t="s">
        <v>13190</v>
      </c>
      <c r="B33" s="84" t="s">
        <v>535</v>
      </c>
      <c r="C33" s="84" t="s">
        <v>13154</v>
      </c>
      <c r="D33" s="84" t="s">
        <v>13155</v>
      </c>
    </row>
    <row r="34" spans="1:4" x14ac:dyDescent="0.25">
      <c r="A34" s="84" t="s">
        <v>13191</v>
      </c>
      <c r="B34" s="84" t="s">
        <v>847</v>
      </c>
      <c r="C34" s="84" t="s">
        <v>13154</v>
      </c>
      <c r="D34" s="84" t="s">
        <v>13155</v>
      </c>
    </row>
    <row r="35" spans="1:4" x14ac:dyDescent="0.25">
      <c r="A35" s="84" t="s">
        <v>13192</v>
      </c>
      <c r="B35" s="84" t="s">
        <v>538</v>
      </c>
      <c r="C35" s="84" t="s">
        <v>13154</v>
      </c>
      <c r="D35" s="84" t="s">
        <v>13155</v>
      </c>
    </row>
    <row r="36" spans="1:4" x14ac:dyDescent="0.25">
      <c r="A36" s="84" t="s">
        <v>13193</v>
      </c>
      <c r="B36" s="84" t="s">
        <v>538</v>
      </c>
      <c r="C36" s="84" t="s">
        <v>13154</v>
      </c>
      <c r="D36" s="84" t="s">
        <v>13155</v>
      </c>
    </row>
    <row r="37" spans="1:4" x14ac:dyDescent="0.25">
      <c r="A37" s="84" t="s">
        <v>13194</v>
      </c>
      <c r="B37" s="84" t="s">
        <v>847</v>
      </c>
      <c r="C37" s="84" t="s">
        <v>13154</v>
      </c>
      <c r="D37" s="84" t="s">
        <v>13155</v>
      </c>
    </row>
    <row r="38" spans="1:4" x14ac:dyDescent="0.25">
      <c r="A38" s="84" t="s">
        <v>13195</v>
      </c>
      <c r="B38" s="84" t="s">
        <v>847</v>
      </c>
      <c r="C38" s="84" t="s">
        <v>13154</v>
      </c>
      <c r="D38" s="84" t="s">
        <v>13155</v>
      </c>
    </row>
    <row r="39" spans="1:4" x14ac:dyDescent="0.25">
      <c r="A39" s="84" t="s">
        <v>13196</v>
      </c>
      <c r="B39" s="84" t="s">
        <v>535</v>
      </c>
      <c r="C39" s="84" t="s">
        <v>13154</v>
      </c>
      <c r="D39" s="84" t="s">
        <v>13155</v>
      </c>
    </row>
    <row r="40" spans="1:4" x14ac:dyDescent="0.25">
      <c r="A40" s="84" t="s">
        <v>13197</v>
      </c>
      <c r="B40" s="84" t="s">
        <v>535</v>
      </c>
      <c r="C40" s="84" t="s">
        <v>13154</v>
      </c>
      <c r="D40" s="84" t="s">
        <v>13155</v>
      </c>
    </row>
    <row r="41" spans="1:4" x14ac:dyDescent="0.25">
      <c r="A41" s="84" t="s">
        <v>13198</v>
      </c>
      <c r="B41" s="84" t="s">
        <v>538</v>
      </c>
      <c r="C41" s="84" t="s">
        <v>13154</v>
      </c>
      <c r="D41" s="84" t="s">
        <v>13155</v>
      </c>
    </row>
    <row r="42" spans="1:4" x14ac:dyDescent="0.25">
      <c r="A42" s="84" t="s">
        <v>13199</v>
      </c>
      <c r="B42" s="84" t="s">
        <v>847</v>
      </c>
      <c r="C42" s="84" t="s">
        <v>13154</v>
      </c>
      <c r="D42" s="84" t="s">
        <v>13155</v>
      </c>
    </row>
    <row r="43" spans="1:4" x14ac:dyDescent="0.25">
      <c r="A43" s="84" t="s">
        <v>13200</v>
      </c>
      <c r="B43" s="84" t="s">
        <v>847</v>
      </c>
      <c r="C43" s="84" t="s">
        <v>13154</v>
      </c>
      <c r="D43" s="84" t="s">
        <v>13155</v>
      </c>
    </row>
    <row r="44" spans="1:4" x14ac:dyDescent="0.25">
      <c r="A44" s="84" t="s">
        <v>13201</v>
      </c>
      <c r="B44" s="84" t="s">
        <v>847</v>
      </c>
      <c r="C44" s="84" t="s">
        <v>13154</v>
      </c>
      <c r="D44" s="84" t="s">
        <v>13155</v>
      </c>
    </row>
    <row r="45" spans="1:4" x14ac:dyDescent="0.25">
      <c r="A45" s="84" t="s">
        <v>13202</v>
      </c>
      <c r="B45" s="84" t="s">
        <v>538</v>
      </c>
      <c r="C45" s="84" t="s">
        <v>13154</v>
      </c>
      <c r="D45" s="84" t="s">
        <v>13155</v>
      </c>
    </row>
    <row r="46" spans="1:4" x14ac:dyDescent="0.25">
      <c r="A46" s="84" t="s">
        <v>13203</v>
      </c>
      <c r="B46" s="84" t="s">
        <v>847</v>
      </c>
      <c r="C46" s="84" t="s">
        <v>13154</v>
      </c>
      <c r="D46" s="84" t="s">
        <v>13155</v>
      </c>
    </row>
    <row r="47" spans="1:4" x14ac:dyDescent="0.25">
      <c r="A47" s="84" t="s">
        <v>13204</v>
      </c>
      <c r="B47" s="84" t="s">
        <v>847</v>
      </c>
      <c r="C47" s="84" t="s">
        <v>13154</v>
      </c>
      <c r="D47" s="84" t="s">
        <v>13155</v>
      </c>
    </row>
    <row r="48" spans="1:4" x14ac:dyDescent="0.25">
      <c r="A48" s="84" t="s">
        <v>13205</v>
      </c>
      <c r="B48" s="84" t="s">
        <v>847</v>
      </c>
      <c r="C48" s="84" t="s">
        <v>13154</v>
      </c>
      <c r="D48" s="84" t="s">
        <v>13155</v>
      </c>
    </row>
    <row r="49" spans="1:4" x14ac:dyDescent="0.25">
      <c r="A49" s="84" t="s">
        <v>13206</v>
      </c>
      <c r="B49" s="84" t="s">
        <v>847</v>
      </c>
      <c r="C49" s="84" t="s">
        <v>13154</v>
      </c>
      <c r="D49" s="84" t="s">
        <v>13155</v>
      </c>
    </row>
    <row r="50" spans="1:4" x14ac:dyDescent="0.25">
      <c r="A50" s="84" t="s">
        <v>13207</v>
      </c>
      <c r="B50" s="84" t="s">
        <v>847</v>
      </c>
      <c r="C50" s="84" t="s">
        <v>13154</v>
      </c>
      <c r="D50" s="84" t="s">
        <v>13155</v>
      </c>
    </row>
    <row r="51" spans="1:4" x14ac:dyDescent="0.25">
      <c r="A51" s="84" t="s">
        <v>13208</v>
      </c>
      <c r="B51" s="84" t="s">
        <v>847</v>
      </c>
      <c r="C51" s="84" t="s">
        <v>13154</v>
      </c>
      <c r="D51" s="84" t="s">
        <v>13155</v>
      </c>
    </row>
    <row r="52" spans="1:4" x14ac:dyDescent="0.25">
      <c r="A52" s="84" t="s">
        <v>13209</v>
      </c>
      <c r="B52" s="84" t="s">
        <v>538</v>
      </c>
      <c r="C52" s="84" t="s">
        <v>13154</v>
      </c>
      <c r="D52" s="84" t="s">
        <v>13155</v>
      </c>
    </row>
    <row r="53" spans="1:4" x14ac:dyDescent="0.25">
      <c r="A53" s="84" t="s">
        <v>13210</v>
      </c>
      <c r="B53" s="84" t="s">
        <v>847</v>
      </c>
      <c r="C53" s="84" t="s">
        <v>13154</v>
      </c>
      <c r="D53" s="84" t="s">
        <v>13155</v>
      </c>
    </row>
    <row r="54" spans="1:4" x14ac:dyDescent="0.25">
      <c r="A54" s="84" t="s">
        <v>13211</v>
      </c>
      <c r="B54" s="84" t="s">
        <v>847</v>
      </c>
      <c r="C54" s="84" t="s">
        <v>13154</v>
      </c>
      <c r="D54" s="84" t="s">
        <v>13155</v>
      </c>
    </row>
    <row r="55" spans="1:4" x14ac:dyDescent="0.25">
      <c r="A55" s="84" t="s">
        <v>13212</v>
      </c>
      <c r="B55" s="84" t="s">
        <v>847</v>
      </c>
      <c r="C55" s="84" t="s">
        <v>13154</v>
      </c>
      <c r="D55" s="84" t="s">
        <v>13155</v>
      </c>
    </row>
    <row r="56" spans="1:4" x14ac:dyDescent="0.25">
      <c r="A56" s="84" t="s">
        <v>13213</v>
      </c>
      <c r="B56" s="84" t="s">
        <v>847</v>
      </c>
      <c r="C56" s="84" t="s">
        <v>13154</v>
      </c>
      <c r="D56" s="84" t="s">
        <v>13155</v>
      </c>
    </row>
    <row r="57" spans="1:4" x14ac:dyDescent="0.25">
      <c r="A57" s="84" t="s">
        <v>13214</v>
      </c>
      <c r="B57" s="84" t="s">
        <v>847</v>
      </c>
      <c r="C57" s="84" t="s">
        <v>13154</v>
      </c>
      <c r="D57" s="84" t="s">
        <v>13155</v>
      </c>
    </row>
    <row r="58" spans="1:4" x14ac:dyDescent="0.25">
      <c r="A58" s="84" t="s">
        <v>13215</v>
      </c>
      <c r="B58" s="84" t="s">
        <v>847</v>
      </c>
      <c r="C58" s="84" t="s">
        <v>13154</v>
      </c>
      <c r="D58" s="84" t="s">
        <v>13155</v>
      </c>
    </row>
    <row r="59" spans="1:4" x14ac:dyDescent="0.25">
      <c r="A59" s="84" t="s">
        <v>13216</v>
      </c>
      <c r="B59" s="84" t="s">
        <v>847</v>
      </c>
      <c r="C59" s="84" t="s">
        <v>13154</v>
      </c>
      <c r="D59" s="84" t="s">
        <v>13155</v>
      </c>
    </row>
    <row r="60" spans="1:4" x14ac:dyDescent="0.25">
      <c r="A60" s="84" t="s">
        <v>13217</v>
      </c>
      <c r="B60" s="84" t="s">
        <v>847</v>
      </c>
      <c r="C60" s="84" t="s">
        <v>13154</v>
      </c>
      <c r="D60" s="84" t="s">
        <v>13155</v>
      </c>
    </row>
    <row r="61" spans="1:4" x14ac:dyDescent="0.25">
      <c r="A61" s="84" t="s">
        <v>13247</v>
      </c>
      <c r="B61" s="84" t="s">
        <v>847</v>
      </c>
      <c r="C61" s="84" t="s">
        <v>13154</v>
      </c>
      <c r="D61" s="84" t="s">
        <v>13155</v>
      </c>
    </row>
    <row r="62" spans="1:4" x14ac:dyDescent="0.25">
      <c r="A62" s="84" t="s">
        <v>13247</v>
      </c>
      <c r="B62" s="84" t="s">
        <v>847</v>
      </c>
      <c r="C62" s="84" t="s">
        <v>13154</v>
      </c>
      <c r="D62" s="84" t="s">
        <v>13155</v>
      </c>
    </row>
    <row r="63" spans="1:4" x14ac:dyDescent="0.25">
      <c r="A63" s="84" t="s">
        <v>13248</v>
      </c>
      <c r="B63" s="84" t="s">
        <v>847</v>
      </c>
      <c r="C63" s="84" t="s">
        <v>13154</v>
      </c>
      <c r="D63" s="84" t="s">
        <v>13155</v>
      </c>
    </row>
    <row r="64" spans="1:4" x14ac:dyDescent="0.25">
      <c r="A64" s="84" t="s">
        <v>13249</v>
      </c>
      <c r="B64" s="84" t="s">
        <v>847</v>
      </c>
      <c r="C64" s="84" t="s">
        <v>13154</v>
      </c>
      <c r="D64" s="84" t="s">
        <v>13155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4991F-D6A7-4E83-8236-113A5C278B08}">
  <sheetPr codeName="Sheet17">
    <tabColor theme="1" tint="0.499984740745262"/>
  </sheetPr>
  <dimension ref="A1:E6"/>
  <sheetViews>
    <sheetView workbookViewId="0">
      <selection activeCell="H16" sqref="H16"/>
    </sheetView>
  </sheetViews>
  <sheetFormatPr defaultRowHeight="15" x14ac:dyDescent="0.25"/>
  <cols>
    <col min="1" max="1" width="11.5703125" bestFit="1" customWidth="1"/>
    <col min="2" max="2" width="7.5703125" bestFit="1" customWidth="1"/>
    <col min="3" max="3" width="18.5703125" bestFit="1" customWidth="1"/>
    <col min="4" max="4" width="11.5703125" bestFit="1" customWidth="1"/>
    <col min="5" max="5" width="33.140625" bestFit="1" customWidth="1"/>
  </cols>
  <sheetData>
    <row r="1" spans="1:5" x14ac:dyDescent="0.25">
      <c r="A1" t="s">
        <v>13149</v>
      </c>
      <c r="B1" t="s">
        <v>450</v>
      </c>
      <c r="C1" t="s">
        <v>13218</v>
      </c>
      <c r="D1" t="s">
        <v>13151</v>
      </c>
      <c r="E1" t="s">
        <v>13152</v>
      </c>
    </row>
    <row r="2" spans="1:5" x14ac:dyDescent="0.25">
      <c r="A2" s="84" t="s">
        <v>13219</v>
      </c>
      <c r="B2" s="85">
        <v>3.9149999999999997E-2</v>
      </c>
      <c r="C2" s="45">
        <v>45727.458333333336</v>
      </c>
      <c r="D2" s="84" t="s">
        <v>13154</v>
      </c>
      <c r="E2" s="84" t="s">
        <v>13220</v>
      </c>
    </row>
    <row r="3" spans="1:5" x14ac:dyDescent="0.25">
      <c r="A3" s="84" t="s">
        <v>13221</v>
      </c>
      <c r="B3" s="85">
        <v>4.0039999999999999E-2</v>
      </c>
      <c r="C3" s="45">
        <v>45727.458333333336</v>
      </c>
      <c r="D3" s="84" t="s">
        <v>13154</v>
      </c>
      <c r="E3" s="84" t="s">
        <v>13220</v>
      </c>
    </row>
    <row r="4" spans="1:5" x14ac:dyDescent="0.25">
      <c r="A4" s="84" t="s">
        <v>13222</v>
      </c>
      <c r="B4" s="85">
        <v>4.1329999999999999E-2</v>
      </c>
      <c r="C4" s="45">
        <v>45727.458333333336</v>
      </c>
      <c r="D4" s="84" t="s">
        <v>13154</v>
      </c>
      <c r="E4" s="84" t="s">
        <v>13220</v>
      </c>
    </row>
    <row r="5" spans="1:5" x14ac:dyDescent="0.25">
      <c r="A5" s="84" t="s">
        <v>13223</v>
      </c>
      <c r="B5" s="85">
        <v>4.2549999999999998E-2</v>
      </c>
      <c r="C5" s="45">
        <v>45727.458333333336</v>
      </c>
      <c r="D5" s="84" t="s">
        <v>13154</v>
      </c>
      <c r="E5" s="84" t="s">
        <v>13220</v>
      </c>
    </row>
    <row r="6" spans="1:5" x14ac:dyDescent="0.25">
      <c r="A6" s="84" t="s">
        <v>13224</v>
      </c>
      <c r="B6" s="85">
        <v>4.3290000000000002E-2</v>
      </c>
      <c r="C6" s="45">
        <v>45790.458333333336</v>
      </c>
      <c r="D6" s="84" t="s">
        <v>13154</v>
      </c>
      <c r="E6" s="84" t="s">
        <v>13220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FFB48-BE0B-464C-BC71-DB4B6E2BE5E0}">
  <sheetPr codeName="Sheet4">
    <tabColor rgb="FFFF0000"/>
  </sheetPr>
  <dimension ref="B3:C32"/>
  <sheetViews>
    <sheetView showGridLines="0" workbookViewId="0"/>
  </sheetViews>
  <sheetFormatPr defaultRowHeight="15" x14ac:dyDescent="0.25"/>
  <sheetData>
    <row r="3" spans="2:3" x14ac:dyDescent="0.25">
      <c r="B3" t="s">
        <v>359</v>
      </c>
    </row>
    <row r="4" spans="2:3" x14ac:dyDescent="0.25">
      <c r="B4">
        <v>1</v>
      </c>
      <c r="C4" s="7" t="s">
        <v>13225</v>
      </c>
    </row>
    <row r="5" spans="2:3" x14ac:dyDescent="0.25">
      <c r="B5">
        <f>+B4+1</f>
        <v>2</v>
      </c>
      <c r="C5" s="7" t="s">
        <v>13226</v>
      </c>
    </row>
    <row r="6" spans="2:3" x14ac:dyDescent="0.25">
      <c r="B6">
        <f t="shared" ref="B6:B16" si="0">+B5+1</f>
        <v>3</v>
      </c>
    </row>
    <row r="7" spans="2:3" x14ac:dyDescent="0.25">
      <c r="B7">
        <f t="shared" si="0"/>
        <v>4</v>
      </c>
    </row>
    <row r="8" spans="2:3" x14ac:dyDescent="0.25">
      <c r="B8">
        <f t="shared" si="0"/>
        <v>5</v>
      </c>
    </row>
    <row r="9" spans="2:3" x14ac:dyDescent="0.25">
      <c r="B9">
        <f t="shared" si="0"/>
        <v>6</v>
      </c>
    </row>
    <row r="10" spans="2:3" x14ac:dyDescent="0.25">
      <c r="B10">
        <f t="shared" si="0"/>
        <v>7</v>
      </c>
    </row>
    <row r="11" spans="2:3" x14ac:dyDescent="0.25">
      <c r="B11">
        <f t="shared" si="0"/>
        <v>8</v>
      </c>
    </row>
    <row r="12" spans="2:3" x14ac:dyDescent="0.25">
      <c r="B12">
        <f t="shared" si="0"/>
        <v>9</v>
      </c>
    </row>
    <row r="13" spans="2:3" x14ac:dyDescent="0.25">
      <c r="B13">
        <f t="shared" si="0"/>
        <v>10</v>
      </c>
    </row>
    <row r="14" spans="2:3" x14ac:dyDescent="0.25">
      <c r="B14">
        <f t="shared" si="0"/>
        <v>11</v>
      </c>
    </row>
    <row r="15" spans="2:3" x14ac:dyDescent="0.25">
      <c r="B15">
        <f t="shared" si="0"/>
        <v>12</v>
      </c>
    </row>
    <row r="16" spans="2:3" x14ac:dyDescent="0.25">
      <c r="B16">
        <f t="shared" si="0"/>
        <v>13</v>
      </c>
    </row>
    <row r="19" spans="2:3" x14ac:dyDescent="0.25">
      <c r="B19" t="s">
        <v>13227</v>
      </c>
    </row>
    <row r="20" spans="2:3" x14ac:dyDescent="0.25">
      <c r="B20">
        <v>1</v>
      </c>
      <c r="C20" t="s">
        <v>13228</v>
      </c>
    </row>
    <row r="21" spans="2:3" x14ac:dyDescent="0.25">
      <c r="B21">
        <f>+B20+1</f>
        <v>2</v>
      </c>
      <c r="C21" t="s">
        <v>13229</v>
      </c>
    </row>
    <row r="22" spans="2:3" x14ac:dyDescent="0.25">
      <c r="B22">
        <f t="shared" ref="B22:B32" si="1">+B21+1</f>
        <v>3</v>
      </c>
      <c r="C22" t="s">
        <v>13230</v>
      </c>
    </row>
    <row r="23" spans="2:3" x14ac:dyDescent="0.25">
      <c r="B23">
        <f t="shared" si="1"/>
        <v>4</v>
      </c>
      <c r="C23" t="s">
        <v>13231</v>
      </c>
    </row>
    <row r="24" spans="2:3" x14ac:dyDescent="0.25">
      <c r="B24">
        <f t="shared" si="1"/>
        <v>5</v>
      </c>
      <c r="C24" t="s">
        <v>13232</v>
      </c>
    </row>
    <row r="25" spans="2:3" x14ac:dyDescent="0.25">
      <c r="B25">
        <f t="shared" si="1"/>
        <v>6</v>
      </c>
    </row>
    <row r="26" spans="2:3" x14ac:dyDescent="0.25">
      <c r="B26">
        <f t="shared" si="1"/>
        <v>7</v>
      </c>
    </row>
    <row r="27" spans="2:3" x14ac:dyDescent="0.25">
      <c r="B27">
        <f t="shared" si="1"/>
        <v>8</v>
      </c>
    </row>
    <row r="28" spans="2:3" x14ac:dyDescent="0.25">
      <c r="B28">
        <f t="shared" si="1"/>
        <v>9</v>
      </c>
    </row>
    <row r="29" spans="2:3" x14ac:dyDescent="0.25">
      <c r="B29">
        <f t="shared" si="1"/>
        <v>10</v>
      </c>
    </row>
    <row r="30" spans="2:3" x14ac:dyDescent="0.25">
      <c r="B30">
        <f t="shared" si="1"/>
        <v>11</v>
      </c>
    </row>
    <row r="31" spans="2:3" x14ac:dyDescent="0.25">
      <c r="B31">
        <f t="shared" si="1"/>
        <v>12</v>
      </c>
    </row>
    <row r="32" spans="2:3" x14ac:dyDescent="0.25">
      <c r="B32">
        <f t="shared" si="1"/>
        <v>13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553EC-6C36-4C89-A066-A64C2A448C33}">
  <sheetPr codeName="Sheet8"/>
  <dimension ref="C2:F92"/>
  <sheetViews>
    <sheetView showGridLines="0" workbookViewId="0"/>
  </sheetViews>
  <sheetFormatPr defaultColWidth="8.5703125" defaultRowHeight="15" x14ac:dyDescent="0.25"/>
  <cols>
    <col min="1" max="2" width="8.5703125" style="169"/>
    <col min="3" max="3" width="53.5703125" style="169" bestFit="1" customWidth="1"/>
    <col min="4" max="4" width="29.42578125" style="773" bestFit="1" customWidth="1"/>
    <col min="5" max="5" width="14" style="169" bestFit="1" customWidth="1"/>
    <col min="6" max="16384" width="8.5703125" style="169"/>
  </cols>
  <sheetData>
    <row r="2" spans="3:6" x14ac:dyDescent="0.25">
      <c r="C2" s="774" t="s">
        <v>13233</v>
      </c>
      <c r="D2" s="775" t="s">
        <v>323</v>
      </c>
      <c r="E2" s="776" t="s">
        <v>13234</v>
      </c>
    </row>
    <row r="3" spans="3:6" x14ac:dyDescent="0.25">
      <c r="C3" s="745" t="s">
        <v>375</v>
      </c>
      <c r="D3" s="773" t="str">
        <f>+'Master Sizer Inputs'!I11</f>
        <v>456 Evergreen Terace</v>
      </c>
      <c r="E3" s="468" t="s">
        <v>13235</v>
      </c>
    </row>
    <row r="4" spans="3:6" x14ac:dyDescent="0.25">
      <c r="C4" s="745" t="s">
        <v>111</v>
      </c>
      <c r="D4" s="773" t="str">
        <f>+'Master Sizer Inputs'!I12</f>
        <v>Los Angeles</v>
      </c>
      <c r="E4" s="468" t="s">
        <v>13235</v>
      </c>
    </row>
    <row r="5" spans="3:6" x14ac:dyDescent="0.25">
      <c r="C5" s="745" t="s">
        <v>163</v>
      </c>
      <c r="D5" s="773" t="str">
        <f>+'Master Sizer Inputs'!I13</f>
        <v>FL</v>
      </c>
      <c r="E5" s="468" t="s">
        <v>13235</v>
      </c>
    </row>
    <row r="6" spans="3:6" x14ac:dyDescent="0.25">
      <c r="C6" s="745" t="s">
        <v>164</v>
      </c>
      <c r="D6" s="773">
        <f>+'Master Sizer Inputs'!I14</f>
        <v>90064</v>
      </c>
      <c r="E6" s="468" t="s">
        <v>13235</v>
      </c>
    </row>
    <row r="7" spans="3:6" x14ac:dyDescent="0.25">
      <c r="C7" s="745" t="s">
        <v>165</v>
      </c>
      <c r="D7" s="773" t="str">
        <f>+'Master Sizer Inputs'!I15</f>
        <v>SFR</v>
      </c>
      <c r="E7" s="468" t="s">
        <v>13235</v>
      </c>
    </row>
    <row r="8" spans="3:6" x14ac:dyDescent="0.25">
      <c r="C8" s="745" t="s">
        <v>13236</v>
      </c>
      <c r="D8" s="773">
        <f>+'Master Sizer Inputs'!I44</f>
        <v>1000</v>
      </c>
      <c r="E8" s="468" t="s">
        <v>13235</v>
      </c>
    </row>
    <row r="9" spans="3:6" x14ac:dyDescent="0.25">
      <c r="C9" s="745" t="s">
        <v>13237</v>
      </c>
      <c r="D9" s="773">
        <f>+'Master Sizer Inputs'!I45</f>
        <v>1</v>
      </c>
      <c r="E9" s="468" t="s">
        <v>13235</v>
      </c>
    </row>
    <row r="10" spans="3:6" x14ac:dyDescent="0.25">
      <c r="C10" s="745" t="s">
        <v>529</v>
      </c>
      <c r="D10" s="773" t="str">
        <f>+'Master Sizer Inputs'!T78</f>
        <v>Please Check City and State</v>
      </c>
      <c r="E10" s="468" t="s">
        <v>13235</v>
      </c>
    </row>
    <row r="11" spans="3:6" x14ac:dyDescent="0.25">
      <c r="C11" s="745" t="s">
        <v>465</v>
      </c>
      <c r="D11" s="777">
        <f>+'Master Sizer Inputs'!I46</f>
        <v>1000000</v>
      </c>
      <c r="E11" s="468" t="s">
        <v>13238</v>
      </c>
    </row>
    <row r="12" spans="3:6" x14ac:dyDescent="0.25">
      <c r="C12" s="745" t="s">
        <v>415</v>
      </c>
      <c r="D12" s="777">
        <f>+'Master Sizer Inputs'!I26</f>
        <v>700000</v>
      </c>
      <c r="E12" s="468" t="s">
        <v>13239</v>
      </c>
      <c r="F12" s="169" t="s">
        <v>13240</v>
      </c>
    </row>
    <row r="13" spans="3:6" x14ac:dyDescent="0.25">
      <c r="C13" s="745" t="s">
        <v>365</v>
      </c>
      <c r="D13" s="773" t="str">
        <f>+'Master Sizer Inputs'!I17</f>
        <v>Purchase LF Rehab</v>
      </c>
      <c r="E13" s="468" t="s">
        <v>13235</v>
      </c>
    </row>
    <row r="14" spans="3:6" x14ac:dyDescent="0.25">
      <c r="C14" s="745" t="s">
        <v>468</v>
      </c>
      <c r="D14" s="773" t="str">
        <f>+'Master Sizer Inputs'!I47</f>
        <v>Sell</v>
      </c>
      <c r="E14" s="468" t="s">
        <v>13235</v>
      </c>
    </row>
    <row r="15" spans="3:6" x14ac:dyDescent="0.25">
      <c r="C15" s="745" t="s">
        <v>471</v>
      </c>
      <c r="D15" s="773">
        <f>+'Master Sizer Inputs'!I48</f>
        <v>0</v>
      </c>
      <c r="E15" s="468" t="s">
        <v>13238</v>
      </c>
    </row>
    <row r="16" spans="3:6" x14ac:dyDescent="0.25">
      <c r="C16" s="745" t="s">
        <v>397</v>
      </c>
      <c r="D16" s="778">
        <f>+'Master Sizer Inputs'!I18</f>
        <v>45627</v>
      </c>
      <c r="E16" s="468" t="s">
        <v>13235</v>
      </c>
    </row>
    <row r="17" spans="3:6" x14ac:dyDescent="0.25">
      <c r="C17" s="745" t="s">
        <v>407</v>
      </c>
      <c r="D17" s="779">
        <f>+'Master Sizer Inputs'!I22</f>
        <v>0</v>
      </c>
      <c r="E17" s="468" t="s">
        <v>13238</v>
      </c>
    </row>
    <row r="18" spans="3:6" x14ac:dyDescent="0.25">
      <c r="C18" s="745" t="s">
        <v>114</v>
      </c>
      <c r="D18" s="779">
        <f>+'Master Sizer Inputs'!I19</f>
        <v>600000</v>
      </c>
      <c r="E18" s="468" t="s">
        <v>13235</v>
      </c>
    </row>
    <row r="19" spans="3:6" x14ac:dyDescent="0.25">
      <c r="C19" s="745" t="s">
        <v>523</v>
      </c>
      <c r="D19" s="779">
        <f>+'Master Sizer Inputs'!T73</f>
        <v>600000</v>
      </c>
      <c r="E19" s="468" t="s">
        <v>13235</v>
      </c>
    </row>
    <row r="20" spans="3:6" x14ac:dyDescent="0.25">
      <c r="C20" s="745" t="s">
        <v>473</v>
      </c>
      <c r="D20" s="779">
        <f>+'Master Sizer Inputs'!I49</f>
        <v>0</v>
      </c>
      <c r="E20" s="468" t="s">
        <v>13235</v>
      </c>
    </row>
    <row r="21" spans="3:6" x14ac:dyDescent="0.25">
      <c r="C21" s="745" t="s">
        <v>516</v>
      </c>
      <c r="D21" s="779">
        <f>+'Master Sizer Inputs'!T68</f>
        <v>600000</v>
      </c>
      <c r="E21" s="468" t="s">
        <v>13235</v>
      </c>
    </row>
    <row r="22" spans="3:6" x14ac:dyDescent="0.25">
      <c r="C22" s="745" t="s">
        <v>213</v>
      </c>
      <c r="D22" s="779">
        <f>+'Master Sizer Inputs'!I20</f>
        <v>600000</v>
      </c>
      <c r="E22" s="468" t="s">
        <v>13235</v>
      </c>
    </row>
    <row r="23" spans="3:6" x14ac:dyDescent="0.25">
      <c r="C23" s="745" t="s">
        <v>518</v>
      </c>
      <c r="D23" s="779">
        <f ca="1">+'Master Sizer Inputs'!T69</f>
        <v>600000</v>
      </c>
      <c r="E23" s="468" t="s">
        <v>13239</v>
      </c>
      <c r="F23" s="169" t="s">
        <v>13241</v>
      </c>
    </row>
    <row r="24" spans="3:6" x14ac:dyDescent="0.25">
      <c r="C24" s="745" t="s">
        <v>683</v>
      </c>
      <c r="D24" s="779">
        <f>+'Master Sizer Inputs'!I21</f>
        <v>3000000</v>
      </c>
      <c r="E24" s="468" t="s">
        <v>13235</v>
      </c>
    </row>
    <row r="25" spans="3:6" x14ac:dyDescent="0.25">
      <c r="C25" s="745" t="s">
        <v>183</v>
      </c>
      <c r="D25" s="779">
        <f>+'Master Sizer Inputs'!I23</f>
        <v>1000000</v>
      </c>
      <c r="E25" s="468" t="s">
        <v>13235</v>
      </c>
    </row>
    <row r="26" spans="3:6" x14ac:dyDescent="0.25">
      <c r="C26" s="745" t="s">
        <v>413</v>
      </c>
      <c r="D26" s="779">
        <f>+'Master Sizer Inputs'!I24</f>
        <v>0</v>
      </c>
      <c r="E26" s="468" t="s">
        <v>13235</v>
      </c>
    </row>
    <row r="27" spans="3:6" x14ac:dyDescent="0.25">
      <c r="C27" s="745" t="s">
        <v>248</v>
      </c>
      <c r="D27" s="773">
        <f>+'Master Sizer Inputs'!I25</f>
        <v>18</v>
      </c>
      <c r="E27" s="468" t="s">
        <v>13235</v>
      </c>
    </row>
    <row r="28" spans="3:6" x14ac:dyDescent="0.25">
      <c r="C28" s="745" t="s">
        <v>520</v>
      </c>
      <c r="D28" s="773" t="str">
        <f>+'Master Sizer Inputs'!T70</f>
        <v>No</v>
      </c>
      <c r="E28" s="468" t="s">
        <v>13235</v>
      </c>
    </row>
    <row r="29" spans="3:6" x14ac:dyDescent="0.25">
      <c r="C29" s="745" t="s">
        <v>422</v>
      </c>
      <c r="D29" s="773">
        <f>+'Master Sizer Inputs'!I29</f>
        <v>0</v>
      </c>
      <c r="E29" s="468" t="s">
        <v>13235</v>
      </c>
    </row>
    <row r="30" spans="3:6" x14ac:dyDescent="0.25">
      <c r="C30" s="745" t="s">
        <v>521</v>
      </c>
      <c r="D30" s="773">
        <f ca="1">+'Master Sizer Inputs'!T71</f>
        <v>0</v>
      </c>
      <c r="E30" s="468" t="s">
        <v>13235</v>
      </c>
    </row>
    <row r="31" spans="3:6" x14ac:dyDescent="0.25">
      <c r="C31" s="745"/>
      <c r="E31" s="468"/>
    </row>
    <row r="32" spans="3:6" x14ac:dyDescent="0.25">
      <c r="C32" s="745" t="s">
        <v>255</v>
      </c>
      <c r="D32" s="780">
        <f>+'Master Sizer Inputs'!I31</f>
        <v>0.01</v>
      </c>
      <c r="E32" s="468" t="s">
        <v>13235</v>
      </c>
    </row>
    <row r="33" spans="3:5" x14ac:dyDescent="0.25">
      <c r="C33" s="745" t="s">
        <v>431</v>
      </c>
      <c r="D33" s="779">
        <f>+'Master Sizer Inputs'!I32</f>
        <v>1595</v>
      </c>
      <c r="E33" s="468" t="s">
        <v>13235</v>
      </c>
    </row>
    <row r="34" spans="3:5" x14ac:dyDescent="0.25">
      <c r="C34" s="745" t="s">
        <v>476</v>
      </c>
      <c r="D34" s="780">
        <f>+'Master Sizer Inputs'!I50</f>
        <v>0</v>
      </c>
      <c r="E34" s="468" t="s">
        <v>13235</v>
      </c>
    </row>
    <row r="35" spans="3:5" x14ac:dyDescent="0.25">
      <c r="C35" s="745" t="s">
        <v>261</v>
      </c>
      <c r="D35" s="779">
        <f>+'Master Sizer Inputs'!I51</f>
        <v>0</v>
      </c>
      <c r="E35" s="468" t="s">
        <v>13235</v>
      </c>
    </row>
    <row r="36" spans="3:5" x14ac:dyDescent="0.25">
      <c r="C36" s="745" t="s">
        <v>480</v>
      </c>
      <c r="D36" s="779">
        <f>+'Master Sizer Inputs'!I52</f>
        <v>0</v>
      </c>
      <c r="E36" s="468" t="s">
        <v>13242</v>
      </c>
    </row>
    <row r="37" spans="3:5" x14ac:dyDescent="0.25">
      <c r="C37" s="745"/>
      <c r="E37" s="468"/>
    </row>
    <row r="38" spans="3:5" x14ac:dyDescent="0.25">
      <c r="C38" s="745" t="s">
        <v>439</v>
      </c>
      <c r="D38" s="773">
        <f>+'Master Sizer Inputs'!I34</f>
        <v>720</v>
      </c>
      <c r="E38" s="468" t="s">
        <v>13235</v>
      </c>
    </row>
    <row r="39" spans="3:5" x14ac:dyDescent="0.25">
      <c r="C39" s="745" t="s">
        <v>441</v>
      </c>
      <c r="D39" s="773">
        <f>+'Master Sizer Inputs'!I35</f>
        <v>10</v>
      </c>
      <c r="E39" s="468" t="s">
        <v>13242</v>
      </c>
    </row>
    <row r="40" spans="3:5" x14ac:dyDescent="0.25">
      <c r="C40" s="745" t="s">
        <v>444</v>
      </c>
      <c r="D40" s="773">
        <f>+'Master Sizer Inputs'!I36</f>
        <v>10</v>
      </c>
      <c r="E40" s="468" t="s">
        <v>13235</v>
      </c>
    </row>
    <row r="41" spans="3:5" x14ac:dyDescent="0.25">
      <c r="C41" s="745"/>
      <c r="E41" s="468"/>
    </row>
    <row r="42" spans="3:5" x14ac:dyDescent="0.25">
      <c r="C42" s="745" t="s">
        <v>174</v>
      </c>
      <c r="D42" s="777">
        <f>+'Master Sizer Inputs'!I40</f>
        <v>1500000</v>
      </c>
      <c r="E42" s="468" t="s">
        <v>13239</v>
      </c>
    </row>
    <row r="43" spans="3:5" x14ac:dyDescent="0.25">
      <c r="C43" s="745" t="s">
        <v>173</v>
      </c>
      <c r="D43" s="777">
        <f>+'Master Sizer Inputs'!I41</f>
        <v>1500000</v>
      </c>
      <c r="E43" s="468" t="s">
        <v>13239</v>
      </c>
    </row>
    <row r="44" spans="3:5" x14ac:dyDescent="0.25">
      <c r="C44" s="745"/>
      <c r="E44" s="468"/>
    </row>
    <row r="45" spans="3:5" x14ac:dyDescent="0.25">
      <c r="C45" s="745" t="s">
        <v>174</v>
      </c>
      <c r="D45" s="773">
        <f>+'Master Sizer Inputs'!T74</f>
        <v>1.25</v>
      </c>
      <c r="E45" s="468" t="s">
        <v>13238</v>
      </c>
    </row>
    <row r="46" spans="3:5" x14ac:dyDescent="0.25">
      <c r="C46" s="745" t="s">
        <v>453</v>
      </c>
      <c r="D46" s="773" t="str">
        <f>+'Master Sizer Inputs'!I42</f>
        <v>Strong Financials &amp; Clear Background</v>
      </c>
      <c r="E46" s="468" t="s">
        <v>13238</v>
      </c>
    </row>
    <row r="47" spans="3:5" x14ac:dyDescent="0.25">
      <c r="C47" s="745" t="s">
        <v>525</v>
      </c>
      <c r="D47" s="773" t="str">
        <f>+'Master Sizer Inputs'!T75</f>
        <v>Same Market &amp; Same Scope &amp; Proven Profitability</v>
      </c>
      <c r="E47" s="468" t="s">
        <v>13238</v>
      </c>
    </row>
    <row r="48" spans="3:5" x14ac:dyDescent="0.25">
      <c r="C48" s="745" t="s">
        <v>486</v>
      </c>
      <c r="D48" s="773" t="str">
        <f>+'Master Sizer Inputs'!I54</f>
        <v>No</v>
      </c>
      <c r="E48" s="468" t="s">
        <v>13238</v>
      </c>
    </row>
    <row r="49" spans="3:6" x14ac:dyDescent="0.25">
      <c r="C49" s="745" t="s">
        <v>483</v>
      </c>
      <c r="D49" s="773" t="str">
        <f>+'Master Sizer Inputs'!I53</f>
        <v>Tier 1 Market</v>
      </c>
      <c r="E49" s="468" t="s">
        <v>13238</v>
      </c>
    </row>
    <row r="50" spans="3:6" x14ac:dyDescent="0.25">
      <c r="C50" s="745" t="s">
        <v>528</v>
      </c>
      <c r="D50" s="773" t="str">
        <f ca="1">+'Master Sizer Inputs'!T77</f>
        <v>Tier 1</v>
      </c>
      <c r="E50" s="468" t="s">
        <v>13235</v>
      </c>
      <c r="F50" s="169" t="s">
        <v>13243</v>
      </c>
    </row>
    <row r="51" spans="3:6" x14ac:dyDescent="0.25">
      <c r="C51" s="745" t="s">
        <v>489</v>
      </c>
      <c r="D51" s="779">
        <f>+'Master Sizer Inputs'!I55</f>
        <v>0</v>
      </c>
      <c r="E51" s="468" t="s">
        <v>13238</v>
      </c>
    </row>
    <row r="52" spans="3:6" x14ac:dyDescent="0.25">
      <c r="C52" s="745" t="s">
        <v>492</v>
      </c>
      <c r="D52" s="779">
        <f>+'Master Sizer Inputs'!I56</f>
        <v>2000</v>
      </c>
      <c r="E52" s="468" t="s">
        <v>13238</v>
      </c>
    </row>
    <row r="53" spans="3:6" x14ac:dyDescent="0.25">
      <c r="C53" s="745" t="s">
        <v>495</v>
      </c>
      <c r="D53" s="779">
        <f>+'Master Sizer Inputs'!I57</f>
        <v>1000</v>
      </c>
      <c r="E53" s="468" t="s">
        <v>13239</v>
      </c>
    </row>
    <row r="54" spans="3:6" x14ac:dyDescent="0.25">
      <c r="C54" s="745" t="s">
        <v>498</v>
      </c>
      <c r="D54" s="779">
        <f>+'Master Sizer Inputs'!I58</f>
        <v>1000</v>
      </c>
      <c r="E54" s="468" t="s">
        <v>13239</v>
      </c>
    </row>
    <row r="55" spans="3:6" x14ac:dyDescent="0.25">
      <c r="C55" s="745" t="s">
        <v>265</v>
      </c>
      <c r="D55" s="779">
        <f>+'Master Sizer Inputs'!I59</f>
        <v>0</v>
      </c>
      <c r="E55" s="468" t="s">
        <v>13239</v>
      </c>
    </row>
    <row r="56" spans="3:6" x14ac:dyDescent="0.25">
      <c r="C56" s="745"/>
      <c r="E56" s="468"/>
    </row>
    <row r="57" spans="3:6" x14ac:dyDescent="0.25">
      <c r="C57" s="745" t="s">
        <v>367</v>
      </c>
      <c r="D57" s="779">
        <f ca="1">+'Master Sizer Inputs'!Q17</f>
        <v>1360000</v>
      </c>
      <c r="E57" s="468" t="s">
        <v>13235</v>
      </c>
    </row>
    <row r="58" spans="3:6" x14ac:dyDescent="0.25">
      <c r="C58" s="745" t="s">
        <v>191</v>
      </c>
      <c r="D58" s="780">
        <f ca="1">+'Master Sizer Inputs'!Q18</f>
        <v>0.6</v>
      </c>
      <c r="E58" s="468" t="s">
        <v>13235</v>
      </c>
    </row>
    <row r="59" spans="3:6" x14ac:dyDescent="0.25">
      <c r="C59" s="745" t="s">
        <v>194</v>
      </c>
      <c r="D59" s="780">
        <f ca="1">+'Master Sizer Inputs'!Q19</f>
        <v>0.45333333333333331</v>
      </c>
      <c r="E59" s="468" t="s">
        <v>13235</v>
      </c>
    </row>
    <row r="60" spans="3:6" x14ac:dyDescent="0.25">
      <c r="C60" s="745" t="s">
        <v>193</v>
      </c>
      <c r="D60" s="780">
        <f ca="1">+'Master Sizer Inputs'!Q20</f>
        <v>0.85</v>
      </c>
      <c r="E60" s="468" t="s">
        <v>13235</v>
      </c>
    </row>
    <row r="61" spans="3:6" x14ac:dyDescent="0.25">
      <c r="C61" s="745" t="s">
        <v>405</v>
      </c>
      <c r="D61" s="780">
        <f ca="1">+'Master Sizer Inputs'!Q21</f>
        <v>0.6</v>
      </c>
      <c r="E61" s="468" t="s">
        <v>13235</v>
      </c>
    </row>
    <row r="62" spans="3:6" x14ac:dyDescent="0.25">
      <c r="C62" s="745" t="s">
        <v>373</v>
      </c>
      <c r="D62" s="780">
        <f ca="1">+'Master Sizer Inputs'!Q22</f>
        <v>0.6</v>
      </c>
      <c r="E62" s="468" t="s">
        <v>13235</v>
      </c>
    </row>
    <row r="63" spans="3:6" x14ac:dyDescent="0.25">
      <c r="C63" s="745" t="s">
        <v>387</v>
      </c>
      <c r="D63" s="780">
        <f ca="1">+'Master Sizer Inputs'!Q24</f>
        <v>9.3990000000000018E-2</v>
      </c>
      <c r="E63" s="468" t="s">
        <v>13235</v>
      </c>
    </row>
    <row r="64" spans="3:6" x14ac:dyDescent="0.25">
      <c r="C64" s="745" t="s">
        <v>13244</v>
      </c>
      <c r="D64" s="780">
        <f>+'Master Sizer Inputs'!Q25</f>
        <v>0</v>
      </c>
      <c r="E64" s="468" t="s">
        <v>13235</v>
      </c>
    </row>
    <row r="65" spans="3:5" x14ac:dyDescent="0.25">
      <c r="C65" s="745" t="s">
        <v>372</v>
      </c>
      <c r="D65" s="779">
        <f ca="1">+'Master Sizer Inputs'!Q10</f>
        <v>360000</v>
      </c>
      <c r="E65" s="468" t="s">
        <v>13235</v>
      </c>
    </row>
    <row r="66" spans="3:5" x14ac:dyDescent="0.25">
      <c r="C66" s="745" t="s">
        <v>392</v>
      </c>
      <c r="D66" s="779">
        <f>+'Master Sizer Inputs'!Q11</f>
        <v>1000000</v>
      </c>
      <c r="E66" s="468" t="s">
        <v>13235</v>
      </c>
    </row>
    <row r="67" spans="3:5" x14ac:dyDescent="0.25">
      <c r="C67" s="745" t="s">
        <v>418</v>
      </c>
      <c r="D67" s="779">
        <f ca="1">+'Master Sizer Inputs'!Q27</f>
        <v>0</v>
      </c>
      <c r="E67" s="468" t="s">
        <v>13239</v>
      </c>
    </row>
    <row r="68" spans="3:5" x14ac:dyDescent="0.25">
      <c r="C68" s="745" t="s">
        <v>420</v>
      </c>
      <c r="D68" s="781">
        <f>+'Master Sizer Inputs'!Q28</f>
        <v>18</v>
      </c>
      <c r="E68" s="468" t="s">
        <v>13239</v>
      </c>
    </row>
    <row r="69" spans="3:5" x14ac:dyDescent="0.25">
      <c r="C69" s="745" t="s">
        <v>423</v>
      </c>
      <c r="D69" s="779">
        <f ca="1">+'Master Sizer Inputs'!Q29</f>
        <v>10652.200000000003</v>
      </c>
      <c r="E69" s="468" t="s">
        <v>13235</v>
      </c>
    </row>
    <row r="70" spans="3:5" x14ac:dyDescent="0.25">
      <c r="C70" s="745"/>
      <c r="E70" s="468"/>
    </row>
    <row r="71" spans="3:5" x14ac:dyDescent="0.25">
      <c r="C71" s="745" t="s">
        <v>475</v>
      </c>
      <c r="E71" s="468"/>
    </row>
    <row r="72" spans="3:5" x14ac:dyDescent="0.25">
      <c r="C72" s="745" t="s">
        <v>478</v>
      </c>
      <c r="D72" s="782">
        <f>+'Master Sizer Inputs'!T50</f>
        <v>1.1499999999999999</v>
      </c>
      <c r="E72" s="468"/>
    </row>
    <row r="73" spans="3:5" x14ac:dyDescent="0.25">
      <c r="C73" s="745" t="s">
        <v>479</v>
      </c>
      <c r="D73" s="779">
        <f>+'Master Sizer Inputs'!T51</f>
        <v>3000000</v>
      </c>
      <c r="E73" s="468" t="s">
        <v>13235</v>
      </c>
    </row>
    <row r="74" spans="3:5" x14ac:dyDescent="0.25">
      <c r="C74" s="745" t="s">
        <v>482</v>
      </c>
      <c r="D74" s="779">
        <f>+'Master Sizer Inputs'!T52</f>
        <v>4600000</v>
      </c>
      <c r="E74" s="468" t="s">
        <v>13238</v>
      </c>
    </row>
    <row r="75" spans="3:5" x14ac:dyDescent="0.25">
      <c r="C75" s="745" t="s">
        <v>485</v>
      </c>
      <c r="D75" s="782">
        <f>+'Master Sizer Inputs'!T53</f>
        <v>0.65217391304347827</v>
      </c>
      <c r="E75" s="468" t="s">
        <v>13238</v>
      </c>
    </row>
    <row r="76" spans="3:5" x14ac:dyDescent="0.25">
      <c r="C76" s="745" t="s">
        <v>488</v>
      </c>
      <c r="D76" s="782" t="str">
        <f>+'Master Sizer Inputs'!T54</f>
        <v>Clear</v>
      </c>
      <c r="E76" s="468" t="s">
        <v>13238</v>
      </c>
    </row>
    <row r="77" spans="3:5" x14ac:dyDescent="0.25">
      <c r="C77" s="745" t="s">
        <v>491</v>
      </c>
      <c r="D77" s="782" t="str">
        <f>+'Master Sizer Inputs'!T55</f>
        <v>Clear</v>
      </c>
      <c r="E77" s="468" t="s">
        <v>13238</v>
      </c>
    </row>
    <row r="78" spans="3:5" x14ac:dyDescent="0.25">
      <c r="C78" s="745" t="s">
        <v>494</v>
      </c>
      <c r="D78" s="782">
        <f>+'Master Sizer Inputs'!T56</f>
        <v>0</v>
      </c>
      <c r="E78" s="468" t="s">
        <v>13238</v>
      </c>
    </row>
    <row r="79" spans="3:5" x14ac:dyDescent="0.25">
      <c r="C79" s="745" t="s">
        <v>497</v>
      </c>
      <c r="D79" s="782" t="str">
        <f>+'Master Sizer Inputs'!T57</f>
        <v>Yes</v>
      </c>
      <c r="E79" s="468" t="s">
        <v>13238</v>
      </c>
    </row>
    <row r="80" spans="3:5" x14ac:dyDescent="0.25">
      <c r="C80" s="745"/>
      <c r="E80" s="468"/>
    </row>
    <row r="81" spans="3:6" x14ac:dyDescent="0.25">
      <c r="C81" s="745" t="s">
        <v>398</v>
      </c>
      <c r="E81" s="468"/>
    </row>
    <row r="82" spans="3:6" x14ac:dyDescent="0.25">
      <c r="C82" s="745" t="s">
        <v>399</v>
      </c>
      <c r="D82" s="773" t="str">
        <f>+'Master Sizer Inputs'!T19</f>
        <v>No</v>
      </c>
      <c r="E82" s="468" t="s">
        <v>13238</v>
      </c>
      <c r="F82" s="169" t="s">
        <v>13245</v>
      </c>
    </row>
    <row r="83" spans="3:6" x14ac:dyDescent="0.25">
      <c r="C83" s="745" t="s">
        <v>402</v>
      </c>
      <c r="D83" s="773">
        <f>+'Master Sizer Inputs'!T20</f>
        <v>-0.05</v>
      </c>
      <c r="E83" s="468" t="s">
        <v>13238</v>
      </c>
    </row>
    <row r="84" spans="3:6" x14ac:dyDescent="0.25">
      <c r="C84" s="745" t="s">
        <v>406</v>
      </c>
      <c r="D84" s="773">
        <f>+'Master Sizer Inputs'!T21</f>
        <v>0</v>
      </c>
      <c r="E84" s="468" t="s">
        <v>13238</v>
      </c>
    </row>
    <row r="85" spans="3:6" x14ac:dyDescent="0.25">
      <c r="C85" s="745"/>
      <c r="E85" s="468"/>
    </row>
    <row r="86" spans="3:6" x14ac:dyDescent="0.25">
      <c r="C86" s="745" t="s">
        <v>411</v>
      </c>
      <c r="E86" s="468"/>
    </row>
    <row r="87" spans="3:6" x14ac:dyDescent="0.25">
      <c r="C87" s="745" t="s">
        <v>163</v>
      </c>
      <c r="D87" s="773" t="str">
        <f>+'Master Sizer Inputs'!T24</f>
        <v>Judicial</v>
      </c>
      <c r="E87" s="468" t="s">
        <v>13238</v>
      </c>
    </row>
    <row r="88" spans="3:6" x14ac:dyDescent="0.25">
      <c r="C88" s="745" t="s">
        <v>204</v>
      </c>
      <c r="D88" s="773" t="str">
        <f>+'Master Sizer Inputs'!T25</f>
        <v>Yes</v>
      </c>
      <c r="E88" s="468" t="s">
        <v>13238</v>
      </c>
    </row>
    <row r="89" spans="3:6" x14ac:dyDescent="0.25">
      <c r="C89" s="745" t="s">
        <v>416</v>
      </c>
      <c r="D89" s="773">
        <f>+'Master Sizer Inputs'!T26</f>
        <v>-2.5000000000000001E-2</v>
      </c>
      <c r="E89" s="468" t="s">
        <v>13238</v>
      </c>
    </row>
    <row r="90" spans="3:6" x14ac:dyDescent="0.25">
      <c r="C90" s="745" t="s">
        <v>406</v>
      </c>
      <c r="D90" s="773">
        <f>+'Master Sizer Inputs'!T27</f>
        <v>-2.5000000000000001E-2</v>
      </c>
      <c r="E90" s="468" t="s">
        <v>13238</v>
      </c>
    </row>
    <row r="91" spans="3:6" x14ac:dyDescent="0.25">
      <c r="C91" s="745"/>
      <c r="E91" s="468"/>
    </row>
    <row r="92" spans="3:6" x14ac:dyDescent="0.25">
      <c r="C92" s="746" t="s">
        <v>424</v>
      </c>
      <c r="D92" s="783">
        <f>+'Master Sizer Inputs'!T29</f>
        <v>-2.5000000000000001E-2</v>
      </c>
      <c r="E92" s="747" t="s">
        <v>13238</v>
      </c>
    </row>
  </sheetData>
  <conditionalFormatting sqref="E3:E92">
    <cfRule type="cellIs" dxfId="2" priority="1" operator="equal">
      <formula>"Not In Salesforce"</formula>
    </cfRule>
    <cfRule type="cellIs" dxfId="1" priority="2" operator="equal">
      <formula>"Mapped"</formula>
    </cfRule>
    <cfRule type="cellIs" dxfId="0" priority="3" operator="equal">
      <formula>"Not Mapped"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f9b512c-692b-4c23-98fe-1e1461ba437c">
      <UserInfo>
        <DisplayName/>
        <AccountId xsi:nil="true"/>
        <AccountType/>
      </UserInfo>
    </SharedWithUsers>
    <TaxCatchAll xmlns="4f9b512c-692b-4c23-98fe-1e1461ba437c" xsi:nil="true"/>
    <lcf76f155ced4ddcb4097134ff3c332f xmlns="0fbc82b7-339e-4bc9-af07-331881ee05df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EE6F9627535242B9E36825603B556A" ma:contentTypeVersion="14" ma:contentTypeDescription="Create a new document." ma:contentTypeScope="" ma:versionID="7188fd4cc2ce949be56a386c51230878">
  <xsd:schema xmlns:xsd="http://www.w3.org/2001/XMLSchema" xmlns:xs="http://www.w3.org/2001/XMLSchema" xmlns:p="http://schemas.microsoft.com/office/2006/metadata/properties" xmlns:ns2="0fbc82b7-339e-4bc9-af07-331881ee05df" xmlns:ns3="4f9b512c-692b-4c23-98fe-1e1461ba437c" targetNamespace="http://schemas.microsoft.com/office/2006/metadata/properties" ma:root="true" ma:fieldsID="38633bd11837386e1b551b433f156954" ns2:_="" ns3:_="">
    <xsd:import namespace="0fbc82b7-339e-4bc9-af07-331881ee05df"/>
    <xsd:import namespace="4f9b512c-692b-4c23-98fe-1e1461ba43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bc82b7-339e-4bc9-af07-331881ee05d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34e8b7c-5474-4d68-925d-d9f1b3b3498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9b512c-692b-4c23-98fe-1e1461ba437c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4a3e3d6e-7321-42d8-b6ce-03745dea4e12}" ma:internalName="TaxCatchAll" ma:showField="CatchAllData" ma:web="4f9b512c-692b-4c23-98fe-1e1461ba43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D5E921-0DD8-411A-80DE-27661B20B77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E8EB97-83A4-46D1-A192-5F1C1B88E0C4}">
  <ds:schemaRefs>
    <ds:schemaRef ds:uri="http://schemas.microsoft.com/office/2006/metadata/properties"/>
    <ds:schemaRef ds:uri="http://schemas.microsoft.com/office/infopath/2007/PartnerControls"/>
    <ds:schemaRef ds:uri="4f9b512c-692b-4c23-98fe-1e1461ba437c"/>
    <ds:schemaRef ds:uri="0fbc82b7-339e-4bc9-af07-331881ee05df"/>
  </ds:schemaRefs>
</ds:datastoreItem>
</file>

<file path=customXml/itemProps3.xml><?xml version="1.0" encoding="utf-8"?>
<ds:datastoreItem xmlns:ds="http://schemas.openxmlformats.org/officeDocument/2006/customXml" ds:itemID="{F6342823-94D0-4090-9324-BED7957D76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fbc82b7-339e-4bc9-af07-331881ee05df"/>
    <ds:schemaRef ds:uri="4f9b512c-692b-4c23-98fe-1e1461ba43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20</vt:i4>
      </vt:variant>
    </vt:vector>
  </HeadingPairs>
  <TitlesOfParts>
    <vt:vector size="50" baseType="lpstr">
      <vt:lpstr>Instructions</vt:lpstr>
      <vt:lpstr>Internal Valuation</vt:lpstr>
      <vt:lpstr>DSCR Analysis</vt:lpstr>
      <vt:lpstr>Amort Schedule</vt:lpstr>
      <vt:lpstr>Portfolio Drop</vt:lpstr>
      <vt:lpstr>DS Reserve Calc</vt:lpstr>
      <vt:lpstr>Master Sizer Inputs</vt:lpstr>
      <vt:lpstr>Salesforce Upload</vt:lpstr>
      <vt:lpstr>SF data </vt:lpstr>
      <vt:lpstr>GUC Engine -&gt;</vt:lpstr>
      <vt:lpstr>GUC Coding</vt:lpstr>
      <vt:lpstr>Engine</vt:lpstr>
      <vt:lpstr>Pricing Sheet Mod</vt:lpstr>
      <vt:lpstr>Experience Calculator</vt:lpstr>
      <vt:lpstr>Deal Underwriting Overview</vt:lpstr>
      <vt:lpstr>Deal Overview Engine</vt:lpstr>
      <vt:lpstr>MSA Analysis</vt:lpstr>
      <vt:lpstr>Salesforce Tabs -&gt;</vt:lpstr>
      <vt:lpstr>SFUpload</vt:lpstr>
      <vt:lpstr>Enabler4Excel_Picklist_Values</vt:lpstr>
      <vt:lpstr>Salesforce Refresh </vt:lpstr>
      <vt:lpstr>Unit Refresh</vt:lpstr>
      <vt:lpstr>SFProperty</vt:lpstr>
      <vt:lpstr>SFUnit</vt:lpstr>
      <vt:lpstr>Lists</vt:lpstr>
      <vt:lpstr>Rates -&gt;</vt:lpstr>
      <vt:lpstr>User Table</vt:lpstr>
      <vt:lpstr>Rates</vt:lpstr>
      <vt:lpstr> To Discuss With Bain</vt:lpstr>
      <vt:lpstr>Fields to Track</vt:lpstr>
      <vt:lpstr>Ares</vt:lpstr>
      <vt:lpstr>Ares___Aspida</vt:lpstr>
      <vt:lpstr>Ellington</vt:lpstr>
      <vt:lpstr>Leverage_Adjuster</vt:lpstr>
      <vt:lpstr>'Deal Overview Engine'!Print_Area</vt:lpstr>
      <vt:lpstr>'Deal Underwriting Overview'!Print_Area</vt:lpstr>
      <vt:lpstr>'DS Reserve Calc'!Print_Area</vt:lpstr>
      <vt:lpstr>'DSCR Analysis'!Print_Area</vt:lpstr>
      <vt:lpstr>Engine!Print_Area</vt:lpstr>
      <vt:lpstr>'Experience Calculator'!Print_Area</vt:lpstr>
      <vt:lpstr>'GUC Coding'!Print_Area</vt:lpstr>
      <vt:lpstr>Instructions!Print_Area</vt:lpstr>
      <vt:lpstr>'Master Sizer Inputs'!Print_Area</vt:lpstr>
      <vt:lpstr>'Portfolio Drop'!Print_Area</vt:lpstr>
      <vt:lpstr>'Pricing Sheet Mod'!Print_Area</vt:lpstr>
      <vt:lpstr>'Salesforce Upload'!Print_Area</vt:lpstr>
      <vt:lpstr>Sales_Summary</vt:lpstr>
      <vt:lpstr>sf_prescreen_required</vt:lpstr>
      <vt:lpstr>sizer_prescreen_required</vt:lpstr>
      <vt:lpstr>Underwriting_Summary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 Yushak</dc:creator>
  <cp:keywords/>
  <dc:description/>
  <cp:lastModifiedBy>Evan Shields</cp:lastModifiedBy>
  <cp:revision/>
  <dcterms:created xsi:type="dcterms:W3CDTF">2022-03-11T00:07:26Z</dcterms:created>
  <dcterms:modified xsi:type="dcterms:W3CDTF">2025-10-18T05:11:42Z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0x0101002FEE6F9627535242B9E36825603B556A</vt:lpwstr>
  </property>
  <property fmtid="{D5CDD505-2E9C-101B-9397-08002B2CF9AE}" pid="3" name="MediaServiceImageTags">
    <vt:lpwstr/>
  </property>
  <property fmtid="{D5CDD505-2E9C-101B-9397-08002B2CF9AE}" pid="4" name="Order">
    <vt:r8>533100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  <property fmtid="{D5CDD505-2E9C-101B-9397-08002B2CF9AE}" pid="11" name="%AUTOREFRESH_ON_START%">
    <vt:lpwstr>FALSE</vt:lpwstr>
  </property>
</Properties>
</file>